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7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8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9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 filterPrivacy="1"/>
  <xr:revisionPtr revIDLastSave="0" documentId="13_ncr:1_{7EACCBC5-CD53-4772-AD71-A9E81A1F0553}" xr6:coauthVersionLast="47" xr6:coauthVersionMax="47" xr10:uidLastSave="{00000000-0000-0000-0000-000000000000}"/>
  <bookViews>
    <workbookView xWindow="-120" yWindow="-120" windowWidth="29040" windowHeight="15720" firstSheet="12" activeTab="12" xr2:uid="{00000000-000D-0000-FFFF-FFFF00000000}"/>
  </bookViews>
  <sheets>
    <sheet name="HPLC(202205修正)" sheetId="27" r:id="rId1"/>
    <sheet name="所需資料 (氫氣檢量線PASS0綠板)" sheetId="47" r:id="rId2"/>
    <sheet name="鹼度出流" sheetId="19" r:id="rId3"/>
    <sheet name="平衡係數(4酸)" sheetId="21" r:id="rId4"/>
    <sheet name="平衡係數(C2-4) " sheetId="45" r:id="rId5"/>
    <sheet name="平衡係數(6酸) " sheetId="23" r:id="rId6"/>
    <sheet name="溫度校正" sheetId="42" r:id="rId7"/>
    <sheet name="G 計算(4酸) " sheetId="22" r:id="rId8"/>
    <sheet name="G 計算(C2-4)" sheetId="46" r:id="rId9"/>
    <sheet name="G 計算(6酸)  " sheetId="24" r:id="rId10"/>
    <sheet name="發酵菌路徑估算 " sheetId="31" r:id="rId11"/>
    <sheet name="G 個別計算(old wrong" sheetId="29" r:id="rId12"/>
    <sheet name="G 個別計算 (溶氫&amp;H+代0)" sheetId="39" r:id="rId13"/>
    <sheet name="G 個別計算 (分壓氫&amp;H+代0) " sheetId="49" r:id="rId14"/>
    <sheet name="G 個別計算 (發酵) wrong" sheetId="30" r:id="rId15"/>
    <sheet name="G 個別計算 (分壓氫-發酵產氫H+代0)" sheetId="44" r:id="rId16"/>
    <sheet name="總圖" sheetId="33" r:id="rId17"/>
    <sheet name="總圖 (分壓氫 H+ 及 溫度校正版)" sheetId="50" r:id="rId18"/>
    <sheet name="工作表1" sheetId="51" r:id="rId19"/>
  </sheets>
  <definedNames>
    <definedName name="solver_adj" localSheetId="7" hidden="1">'G 計算(4酸) '!#REF!</definedName>
    <definedName name="solver_adj" localSheetId="9" hidden="1">'G 計算(6酸)  '!#REF!</definedName>
    <definedName name="solver_adj" localSheetId="8" hidden="1">'G 計算(C2-4)'!#REF!</definedName>
    <definedName name="solver_adj" localSheetId="13" hidden="1">'G 個別計算 (分壓氫&amp;H+代0) '!#REF!</definedName>
    <definedName name="solver_adj" localSheetId="15" hidden="1">'G 個別計算 (分壓氫-發酵產氫H+代0)'!#REF!</definedName>
    <definedName name="solver_adj" localSheetId="14" hidden="1">'G 個別計算 (發酵) wrong'!#REF!</definedName>
    <definedName name="solver_adj" localSheetId="12" hidden="1">'G 個別計算 (溶氫&amp;H+代0)'!#REF!</definedName>
    <definedName name="solver_adj" localSheetId="11" hidden="1">'G 個別計算(old wrong'!#REF!</definedName>
    <definedName name="solver_adj" localSheetId="3" hidden="1">'平衡係數(4酸)'!$AA$3</definedName>
    <definedName name="solver_adj" localSheetId="5" hidden="1">'平衡係數(6酸) '!$AE$3</definedName>
    <definedName name="solver_adj" localSheetId="4" hidden="1">'平衡係數(C2-4) '!$AA$3</definedName>
    <definedName name="solver_adj" localSheetId="10" hidden="1">'發酵菌路徑估算 '!$AE$3</definedName>
    <definedName name="solver_adj" localSheetId="16" hidden="1">總圖!#REF!</definedName>
    <definedName name="solver_adj" localSheetId="17" hidden="1">'總圖 (分壓氫 H+ 及 溫度校正版)'!#REF!</definedName>
    <definedName name="solver_cvg" localSheetId="7" hidden="1">0.0001</definedName>
    <definedName name="solver_cvg" localSheetId="9" hidden="1">0.0001</definedName>
    <definedName name="solver_cvg" localSheetId="8" hidden="1">0.0001</definedName>
    <definedName name="solver_cvg" localSheetId="13" hidden="1">0.0001</definedName>
    <definedName name="solver_cvg" localSheetId="15" hidden="1">0.0001</definedName>
    <definedName name="solver_cvg" localSheetId="14" hidden="1">0.0001</definedName>
    <definedName name="solver_cvg" localSheetId="12" hidden="1">0.0001</definedName>
    <definedName name="solver_cvg" localSheetId="11" hidden="1">0.0001</definedName>
    <definedName name="solver_cvg" localSheetId="3" hidden="1">0.0001</definedName>
    <definedName name="solver_cvg" localSheetId="5" hidden="1">0.0001</definedName>
    <definedName name="solver_cvg" localSheetId="4" hidden="1">0.0001</definedName>
    <definedName name="solver_cvg" localSheetId="10" hidden="1">0.0001</definedName>
    <definedName name="solver_cvg" localSheetId="16" hidden="1">0.0001</definedName>
    <definedName name="solver_cvg" localSheetId="17" hidden="1">0.0001</definedName>
    <definedName name="solver_drv" localSheetId="7" hidden="1">1</definedName>
    <definedName name="solver_drv" localSheetId="9" hidden="1">1</definedName>
    <definedName name="solver_drv" localSheetId="8" hidden="1">1</definedName>
    <definedName name="solver_drv" localSheetId="13" hidden="1">1</definedName>
    <definedName name="solver_drv" localSheetId="15" hidden="1">1</definedName>
    <definedName name="solver_drv" localSheetId="14" hidden="1">1</definedName>
    <definedName name="solver_drv" localSheetId="12" hidden="1">1</definedName>
    <definedName name="solver_drv" localSheetId="11" hidden="1">1</definedName>
    <definedName name="solver_drv" localSheetId="3" hidden="1">1</definedName>
    <definedName name="solver_drv" localSheetId="5" hidden="1">1</definedName>
    <definedName name="solver_drv" localSheetId="4" hidden="1">1</definedName>
    <definedName name="solver_drv" localSheetId="10" hidden="1">1</definedName>
    <definedName name="solver_drv" localSheetId="16" hidden="1">1</definedName>
    <definedName name="solver_drv" localSheetId="17" hidden="1">1</definedName>
    <definedName name="solver_eng" localSheetId="7" hidden="1">1</definedName>
    <definedName name="solver_eng" localSheetId="9" hidden="1">1</definedName>
    <definedName name="solver_eng" localSheetId="8" hidden="1">1</definedName>
    <definedName name="solver_eng" localSheetId="13" hidden="1">1</definedName>
    <definedName name="solver_eng" localSheetId="15" hidden="1">1</definedName>
    <definedName name="solver_eng" localSheetId="14" hidden="1">1</definedName>
    <definedName name="solver_eng" localSheetId="12" hidden="1">1</definedName>
    <definedName name="solver_eng" localSheetId="11" hidden="1">1</definedName>
    <definedName name="solver_eng" localSheetId="3" hidden="1">1</definedName>
    <definedName name="solver_eng" localSheetId="5" hidden="1">1</definedName>
    <definedName name="solver_eng" localSheetId="4" hidden="1">1</definedName>
    <definedName name="solver_eng" localSheetId="10" hidden="1">1</definedName>
    <definedName name="solver_eng" localSheetId="16" hidden="1">1</definedName>
    <definedName name="solver_eng" localSheetId="17" hidden="1">1</definedName>
    <definedName name="solver_est" localSheetId="7" hidden="1">1</definedName>
    <definedName name="solver_est" localSheetId="9" hidden="1">1</definedName>
    <definedName name="solver_est" localSheetId="8" hidden="1">1</definedName>
    <definedName name="solver_est" localSheetId="13" hidden="1">1</definedName>
    <definedName name="solver_est" localSheetId="15" hidden="1">1</definedName>
    <definedName name="solver_est" localSheetId="14" hidden="1">1</definedName>
    <definedName name="solver_est" localSheetId="12" hidden="1">1</definedName>
    <definedName name="solver_est" localSheetId="11" hidden="1">1</definedName>
    <definedName name="solver_est" localSheetId="3" hidden="1">1</definedName>
    <definedName name="solver_est" localSheetId="5" hidden="1">1</definedName>
    <definedName name="solver_est" localSheetId="4" hidden="1">1</definedName>
    <definedName name="solver_est" localSheetId="10" hidden="1">1</definedName>
    <definedName name="solver_est" localSheetId="16" hidden="1">1</definedName>
    <definedName name="solver_est" localSheetId="17" hidden="1">1</definedName>
    <definedName name="solver_itr" localSheetId="7" hidden="1">2147483647</definedName>
    <definedName name="solver_itr" localSheetId="9" hidden="1">2147483647</definedName>
    <definedName name="solver_itr" localSheetId="8" hidden="1">2147483647</definedName>
    <definedName name="solver_itr" localSheetId="13" hidden="1">2147483647</definedName>
    <definedName name="solver_itr" localSheetId="15" hidden="1">2147483647</definedName>
    <definedName name="solver_itr" localSheetId="14" hidden="1">2147483647</definedName>
    <definedName name="solver_itr" localSheetId="12" hidden="1">2147483647</definedName>
    <definedName name="solver_itr" localSheetId="11" hidden="1">2147483647</definedName>
    <definedName name="solver_itr" localSheetId="3" hidden="1">2147483647</definedName>
    <definedName name="solver_itr" localSheetId="5" hidden="1">2147483647</definedName>
    <definedName name="solver_itr" localSheetId="4" hidden="1">2147483647</definedName>
    <definedName name="solver_itr" localSheetId="10" hidden="1">2147483647</definedName>
    <definedName name="solver_itr" localSheetId="16" hidden="1">2147483647</definedName>
    <definedName name="solver_itr" localSheetId="17" hidden="1">2147483647</definedName>
    <definedName name="solver_mip" localSheetId="7" hidden="1">2147483647</definedName>
    <definedName name="solver_mip" localSheetId="9" hidden="1">2147483647</definedName>
    <definedName name="solver_mip" localSheetId="8" hidden="1">2147483647</definedName>
    <definedName name="solver_mip" localSheetId="13" hidden="1">2147483647</definedName>
    <definedName name="solver_mip" localSheetId="15" hidden="1">2147483647</definedName>
    <definedName name="solver_mip" localSheetId="14" hidden="1">2147483647</definedName>
    <definedName name="solver_mip" localSheetId="12" hidden="1">2147483647</definedName>
    <definedName name="solver_mip" localSheetId="11" hidden="1">2147483647</definedName>
    <definedName name="solver_mip" localSheetId="3" hidden="1">2147483647</definedName>
    <definedName name="solver_mip" localSheetId="5" hidden="1">2147483647</definedName>
    <definedName name="solver_mip" localSheetId="4" hidden="1">2147483647</definedName>
    <definedName name="solver_mip" localSheetId="10" hidden="1">2147483647</definedName>
    <definedName name="solver_mip" localSheetId="16" hidden="1">2147483647</definedName>
    <definedName name="solver_mip" localSheetId="17" hidden="1">2147483647</definedName>
    <definedName name="solver_mni" localSheetId="7" hidden="1">30</definedName>
    <definedName name="solver_mni" localSheetId="9" hidden="1">30</definedName>
    <definedName name="solver_mni" localSheetId="8" hidden="1">30</definedName>
    <definedName name="solver_mni" localSheetId="13" hidden="1">30</definedName>
    <definedName name="solver_mni" localSheetId="15" hidden="1">30</definedName>
    <definedName name="solver_mni" localSheetId="14" hidden="1">30</definedName>
    <definedName name="solver_mni" localSheetId="12" hidden="1">30</definedName>
    <definedName name="solver_mni" localSheetId="11" hidden="1">30</definedName>
    <definedName name="solver_mni" localSheetId="3" hidden="1">30</definedName>
    <definedName name="solver_mni" localSheetId="5" hidden="1">30</definedName>
    <definedName name="solver_mni" localSheetId="4" hidden="1">30</definedName>
    <definedName name="solver_mni" localSheetId="10" hidden="1">30</definedName>
    <definedName name="solver_mni" localSheetId="16" hidden="1">30</definedName>
    <definedName name="solver_mni" localSheetId="17" hidden="1">30</definedName>
    <definedName name="solver_mrt" localSheetId="7" hidden="1">0.075</definedName>
    <definedName name="solver_mrt" localSheetId="9" hidden="1">0.075</definedName>
    <definedName name="solver_mrt" localSheetId="8" hidden="1">0.075</definedName>
    <definedName name="solver_mrt" localSheetId="13" hidden="1">0.075</definedName>
    <definedName name="solver_mrt" localSheetId="15" hidden="1">0.075</definedName>
    <definedName name="solver_mrt" localSheetId="14" hidden="1">0.075</definedName>
    <definedName name="solver_mrt" localSheetId="12" hidden="1">0.075</definedName>
    <definedName name="solver_mrt" localSheetId="11" hidden="1">0.075</definedName>
    <definedName name="solver_mrt" localSheetId="3" hidden="1">0.075</definedName>
    <definedName name="solver_mrt" localSheetId="5" hidden="1">0.075</definedName>
    <definedName name="solver_mrt" localSheetId="4" hidden="1">0.075</definedName>
    <definedName name="solver_mrt" localSheetId="10" hidden="1">0.075</definedName>
    <definedName name="solver_mrt" localSheetId="16" hidden="1">0.075</definedName>
    <definedName name="solver_mrt" localSheetId="17" hidden="1">0.075</definedName>
    <definedName name="solver_msl" localSheetId="7" hidden="1">2</definedName>
    <definedName name="solver_msl" localSheetId="9" hidden="1">2</definedName>
    <definedName name="solver_msl" localSheetId="8" hidden="1">2</definedName>
    <definedName name="solver_msl" localSheetId="13" hidden="1">2</definedName>
    <definedName name="solver_msl" localSheetId="15" hidden="1">2</definedName>
    <definedName name="solver_msl" localSheetId="14" hidden="1">2</definedName>
    <definedName name="solver_msl" localSheetId="12" hidden="1">2</definedName>
    <definedName name="solver_msl" localSheetId="11" hidden="1">2</definedName>
    <definedName name="solver_msl" localSheetId="3" hidden="1">2</definedName>
    <definedName name="solver_msl" localSheetId="5" hidden="1">2</definedName>
    <definedName name="solver_msl" localSheetId="4" hidden="1">2</definedName>
    <definedName name="solver_msl" localSheetId="10" hidden="1">2</definedName>
    <definedName name="solver_msl" localSheetId="16" hidden="1">2</definedName>
    <definedName name="solver_msl" localSheetId="17" hidden="1">2</definedName>
    <definedName name="solver_neg" localSheetId="7" hidden="1">1</definedName>
    <definedName name="solver_neg" localSheetId="9" hidden="1">1</definedName>
    <definedName name="solver_neg" localSheetId="8" hidden="1">1</definedName>
    <definedName name="solver_neg" localSheetId="13" hidden="1">1</definedName>
    <definedName name="solver_neg" localSheetId="15" hidden="1">1</definedName>
    <definedName name="solver_neg" localSheetId="14" hidden="1">1</definedName>
    <definedName name="solver_neg" localSheetId="12" hidden="1">1</definedName>
    <definedName name="solver_neg" localSheetId="11" hidden="1">1</definedName>
    <definedName name="solver_neg" localSheetId="3" hidden="1">1</definedName>
    <definedName name="solver_neg" localSheetId="5" hidden="1">1</definedName>
    <definedName name="solver_neg" localSheetId="4" hidden="1">1</definedName>
    <definedName name="solver_neg" localSheetId="10" hidden="1">1</definedName>
    <definedName name="solver_neg" localSheetId="16" hidden="1">1</definedName>
    <definedName name="solver_neg" localSheetId="17" hidden="1">1</definedName>
    <definedName name="solver_nod" localSheetId="7" hidden="1">2147483647</definedName>
    <definedName name="solver_nod" localSheetId="9" hidden="1">2147483647</definedName>
    <definedName name="solver_nod" localSheetId="8" hidden="1">2147483647</definedName>
    <definedName name="solver_nod" localSheetId="13" hidden="1">2147483647</definedName>
    <definedName name="solver_nod" localSheetId="15" hidden="1">2147483647</definedName>
    <definedName name="solver_nod" localSheetId="14" hidden="1">2147483647</definedName>
    <definedName name="solver_nod" localSheetId="12" hidden="1">2147483647</definedName>
    <definedName name="solver_nod" localSheetId="11" hidden="1">2147483647</definedName>
    <definedName name="solver_nod" localSheetId="3" hidden="1">2147483647</definedName>
    <definedName name="solver_nod" localSheetId="5" hidden="1">2147483647</definedName>
    <definedName name="solver_nod" localSheetId="4" hidden="1">2147483647</definedName>
    <definedName name="solver_nod" localSheetId="10" hidden="1">2147483647</definedName>
    <definedName name="solver_nod" localSheetId="16" hidden="1">2147483647</definedName>
    <definedName name="solver_nod" localSheetId="17" hidden="1">2147483647</definedName>
    <definedName name="solver_num" localSheetId="7" hidden="1">0</definedName>
    <definedName name="solver_num" localSheetId="9" hidden="1">0</definedName>
    <definedName name="solver_num" localSheetId="8" hidden="1">0</definedName>
    <definedName name="solver_num" localSheetId="13" hidden="1">0</definedName>
    <definedName name="solver_num" localSheetId="15" hidden="1">0</definedName>
    <definedName name="solver_num" localSheetId="14" hidden="1">0</definedName>
    <definedName name="solver_num" localSheetId="12" hidden="1">0</definedName>
    <definedName name="solver_num" localSheetId="11" hidden="1">0</definedName>
    <definedName name="solver_num" localSheetId="3" hidden="1">0</definedName>
    <definedName name="solver_num" localSheetId="5" hidden="1">0</definedName>
    <definedName name="solver_num" localSheetId="4" hidden="1">0</definedName>
    <definedName name="solver_num" localSheetId="10" hidden="1">0</definedName>
    <definedName name="solver_num" localSheetId="16" hidden="1">0</definedName>
    <definedName name="solver_num" localSheetId="17" hidden="1">0</definedName>
    <definedName name="solver_nwt" localSheetId="7" hidden="1">1</definedName>
    <definedName name="solver_nwt" localSheetId="9" hidden="1">1</definedName>
    <definedName name="solver_nwt" localSheetId="8" hidden="1">1</definedName>
    <definedName name="solver_nwt" localSheetId="13" hidden="1">1</definedName>
    <definedName name="solver_nwt" localSheetId="15" hidden="1">1</definedName>
    <definedName name="solver_nwt" localSheetId="14" hidden="1">1</definedName>
    <definedName name="solver_nwt" localSheetId="12" hidden="1">1</definedName>
    <definedName name="solver_nwt" localSheetId="11" hidden="1">1</definedName>
    <definedName name="solver_nwt" localSheetId="3" hidden="1">1</definedName>
    <definedName name="solver_nwt" localSheetId="5" hidden="1">1</definedName>
    <definedName name="solver_nwt" localSheetId="4" hidden="1">1</definedName>
    <definedName name="solver_nwt" localSheetId="10" hidden="1">1</definedName>
    <definedName name="solver_nwt" localSheetId="16" hidden="1">1</definedName>
    <definedName name="solver_nwt" localSheetId="17" hidden="1">1</definedName>
    <definedName name="solver_opt" localSheetId="7" hidden="1">'G 計算(4酸) '!#REF!</definedName>
    <definedName name="solver_opt" localSheetId="9" hidden="1">'G 計算(6酸)  '!#REF!</definedName>
    <definedName name="solver_opt" localSheetId="8" hidden="1">'G 計算(C2-4)'!#REF!</definedName>
    <definedName name="solver_opt" localSheetId="13" hidden="1">'G 個別計算 (分壓氫&amp;H+代0) '!#REF!</definedName>
    <definedName name="solver_opt" localSheetId="15" hidden="1">'G 個別計算 (分壓氫-發酵產氫H+代0)'!#REF!</definedName>
    <definedName name="solver_opt" localSheetId="14" hidden="1">'G 個別計算 (發酵) wrong'!#REF!</definedName>
    <definedName name="solver_opt" localSheetId="12" hidden="1">'G 個別計算 (溶氫&amp;H+代0)'!#REF!</definedName>
    <definedName name="solver_opt" localSheetId="11" hidden="1">'G 個別計算(old wrong'!#REF!</definedName>
    <definedName name="solver_opt" localSheetId="3" hidden="1">'平衡係數(4酸)'!$AD$3</definedName>
    <definedName name="solver_opt" localSheetId="5" hidden="1">'平衡係數(6酸) '!$AH$3</definedName>
    <definedName name="solver_opt" localSheetId="4" hidden="1">'平衡係數(C2-4) '!$AD$3</definedName>
    <definedName name="solver_opt" localSheetId="10" hidden="1">'發酵菌路徑估算 '!$AH$3</definedName>
    <definedName name="solver_opt" localSheetId="16" hidden="1">總圖!#REF!</definedName>
    <definedName name="solver_opt" localSheetId="17" hidden="1">'總圖 (分壓氫 H+ 及 溫度校正版)'!#REF!</definedName>
    <definedName name="solver_pre" localSheetId="7" hidden="1">0.000001</definedName>
    <definedName name="solver_pre" localSheetId="9" hidden="1">0.000001</definedName>
    <definedName name="solver_pre" localSheetId="8" hidden="1">0.000001</definedName>
    <definedName name="solver_pre" localSheetId="13" hidden="1">0.000001</definedName>
    <definedName name="solver_pre" localSheetId="15" hidden="1">0.000001</definedName>
    <definedName name="solver_pre" localSheetId="14" hidden="1">0.000001</definedName>
    <definedName name="solver_pre" localSheetId="12" hidden="1">0.000001</definedName>
    <definedName name="solver_pre" localSheetId="11" hidden="1">0.000001</definedName>
    <definedName name="solver_pre" localSheetId="3" hidden="1">0.000001</definedName>
    <definedName name="solver_pre" localSheetId="5" hidden="1">0.000001</definedName>
    <definedName name="solver_pre" localSheetId="4" hidden="1">0.000001</definedName>
    <definedName name="solver_pre" localSheetId="10" hidden="1">0.000001</definedName>
    <definedName name="solver_pre" localSheetId="16" hidden="1">0.000001</definedName>
    <definedName name="solver_pre" localSheetId="17" hidden="1">0.000001</definedName>
    <definedName name="solver_rbv" localSheetId="7" hidden="1">1</definedName>
    <definedName name="solver_rbv" localSheetId="9" hidden="1">1</definedName>
    <definedName name="solver_rbv" localSheetId="8" hidden="1">1</definedName>
    <definedName name="solver_rbv" localSheetId="13" hidden="1">1</definedName>
    <definedName name="solver_rbv" localSheetId="15" hidden="1">1</definedName>
    <definedName name="solver_rbv" localSheetId="14" hidden="1">1</definedName>
    <definedName name="solver_rbv" localSheetId="12" hidden="1">1</definedName>
    <definedName name="solver_rbv" localSheetId="11" hidden="1">1</definedName>
    <definedName name="solver_rbv" localSheetId="3" hidden="1">1</definedName>
    <definedName name="solver_rbv" localSheetId="5" hidden="1">1</definedName>
    <definedName name="solver_rbv" localSheetId="4" hidden="1">1</definedName>
    <definedName name="solver_rbv" localSheetId="10" hidden="1">1</definedName>
    <definedName name="solver_rbv" localSheetId="16" hidden="1">1</definedName>
    <definedName name="solver_rbv" localSheetId="17" hidden="1">1</definedName>
    <definedName name="solver_rlx" localSheetId="7" hidden="1">2</definedName>
    <definedName name="solver_rlx" localSheetId="9" hidden="1">2</definedName>
    <definedName name="solver_rlx" localSheetId="8" hidden="1">2</definedName>
    <definedName name="solver_rlx" localSheetId="13" hidden="1">2</definedName>
    <definedName name="solver_rlx" localSheetId="15" hidden="1">2</definedName>
    <definedName name="solver_rlx" localSheetId="14" hidden="1">2</definedName>
    <definedName name="solver_rlx" localSheetId="12" hidden="1">2</definedName>
    <definedName name="solver_rlx" localSheetId="11" hidden="1">2</definedName>
    <definedName name="solver_rlx" localSheetId="3" hidden="1">2</definedName>
    <definedName name="solver_rlx" localSheetId="5" hidden="1">2</definedName>
    <definedName name="solver_rlx" localSheetId="4" hidden="1">2</definedName>
    <definedName name="solver_rlx" localSheetId="10" hidden="1">2</definedName>
    <definedName name="solver_rlx" localSheetId="16" hidden="1">2</definedName>
    <definedName name="solver_rlx" localSheetId="17" hidden="1">2</definedName>
    <definedName name="solver_rsd" localSheetId="7" hidden="1">0</definedName>
    <definedName name="solver_rsd" localSheetId="9" hidden="1">0</definedName>
    <definedName name="solver_rsd" localSheetId="8" hidden="1">0</definedName>
    <definedName name="solver_rsd" localSheetId="13" hidden="1">0</definedName>
    <definedName name="solver_rsd" localSheetId="15" hidden="1">0</definedName>
    <definedName name="solver_rsd" localSheetId="14" hidden="1">0</definedName>
    <definedName name="solver_rsd" localSheetId="12" hidden="1">0</definedName>
    <definedName name="solver_rsd" localSheetId="11" hidden="1">0</definedName>
    <definedName name="solver_rsd" localSheetId="3" hidden="1">0</definedName>
    <definedName name="solver_rsd" localSheetId="5" hidden="1">0</definedName>
    <definedName name="solver_rsd" localSheetId="4" hidden="1">0</definedName>
    <definedName name="solver_rsd" localSheetId="10" hidden="1">0</definedName>
    <definedName name="solver_rsd" localSheetId="16" hidden="1">0</definedName>
    <definedName name="solver_rsd" localSheetId="17" hidden="1">0</definedName>
    <definedName name="solver_scl" localSheetId="7" hidden="1">1</definedName>
    <definedName name="solver_scl" localSheetId="9" hidden="1">1</definedName>
    <definedName name="solver_scl" localSheetId="8" hidden="1">1</definedName>
    <definedName name="solver_scl" localSheetId="13" hidden="1">1</definedName>
    <definedName name="solver_scl" localSheetId="15" hidden="1">1</definedName>
    <definedName name="solver_scl" localSheetId="14" hidden="1">1</definedName>
    <definedName name="solver_scl" localSheetId="12" hidden="1">1</definedName>
    <definedName name="solver_scl" localSheetId="11" hidden="1">1</definedName>
    <definedName name="solver_scl" localSheetId="3" hidden="1">1</definedName>
    <definedName name="solver_scl" localSheetId="5" hidden="1">1</definedName>
    <definedName name="solver_scl" localSheetId="4" hidden="1">1</definedName>
    <definedName name="solver_scl" localSheetId="10" hidden="1">1</definedName>
    <definedName name="solver_scl" localSheetId="16" hidden="1">1</definedName>
    <definedName name="solver_scl" localSheetId="17" hidden="1">1</definedName>
    <definedName name="solver_sho" localSheetId="7" hidden="1">2</definedName>
    <definedName name="solver_sho" localSheetId="9" hidden="1">2</definedName>
    <definedName name="solver_sho" localSheetId="8" hidden="1">2</definedName>
    <definedName name="solver_sho" localSheetId="13" hidden="1">2</definedName>
    <definedName name="solver_sho" localSheetId="15" hidden="1">2</definedName>
    <definedName name="solver_sho" localSheetId="14" hidden="1">2</definedName>
    <definedName name="solver_sho" localSheetId="12" hidden="1">2</definedName>
    <definedName name="solver_sho" localSheetId="11" hidden="1">2</definedName>
    <definedName name="solver_sho" localSheetId="3" hidden="1">2</definedName>
    <definedName name="solver_sho" localSheetId="5" hidden="1">2</definedName>
    <definedName name="solver_sho" localSheetId="4" hidden="1">2</definedName>
    <definedName name="solver_sho" localSheetId="10" hidden="1">2</definedName>
    <definedName name="solver_sho" localSheetId="16" hidden="1">2</definedName>
    <definedName name="solver_sho" localSheetId="17" hidden="1">2</definedName>
    <definedName name="solver_ssz" localSheetId="7" hidden="1">100</definedName>
    <definedName name="solver_ssz" localSheetId="9" hidden="1">100</definedName>
    <definedName name="solver_ssz" localSheetId="8" hidden="1">100</definedName>
    <definedName name="solver_ssz" localSheetId="13" hidden="1">100</definedName>
    <definedName name="solver_ssz" localSheetId="15" hidden="1">100</definedName>
    <definedName name="solver_ssz" localSheetId="14" hidden="1">100</definedName>
    <definedName name="solver_ssz" localSheetId="12" hidden="1">100</definedName>
    <definedName name="solver_ssz" localSheetId="11" hidden="1">100</definedName>
    <definedName name="solver_ssz" localSheetId="3" hidden="1">100</definedName>
    <definedName name="solver_ssz" localSheetId="5" hidden="1">100</definedName>
    <definedName name="solver_ssz" localSheetId="4" hidden="1">100</definedName>
    <definedName name="solver_ssz" localSheetId="10" hidden="1">100</definedName>
    <definedName name="solver_ssz" localSheetId="16" hidden="1">100</definedName>
    <definedName name="solver_ssz" localSheetId="17" hidden="1">100</definedName>
    <definedName name="solver_tim" localSheetId="7" hidden="1">2147483647</definedName>
    <definedName name="solver_tim" localSheetId="9" hidden="1">2147483647</definedName>
    <definedName name="solver_tim" localSheetId="8" hidden="1">2147483647</definedName>
    <definedName name="solver_tim" localSheetId="13" hidden="1">2147483647</definedName>
    <definedName name="solver_tim" localSheetId="15" hidden="1">2147483647</definedName>
    <definedName name="solver_tim" localSheetId="14" hidden="1">2147483647</definedName>
    <definedName name="solver_tim" localSheetId="12" hidden="1">2147483647</definedName>
    <definedName name="solver_tim" localSheetId="11" hidden="1">2147483647</definedName>
    <definedName name="solver_tim" localSheetId="3" hidden="1">2147483647</definedName>
    <definedName name="solver_tim" localSheetId="5" hidden="1">2147483647</definedName>
    <definedName name="solver_tim" localSheetId="4" hidden="1">2147483647</definedName>
    <definedName name="solver_tim" localSheetId="10" hidden="1">2147483647</definedName>
    <definedName name="solver_tim" localSheetId="16" hidden="1">2147483647</definedName>
    <definedName name="solver_tim" localSheetId="17" hidden="1">2147483647</definedName>
    <definedName name="solver_tol" localSheetId="7" hidden="1">0.01</definedName>
    <definedName name="solver_tol" localSheetId="9" hidden="1">0.01</definedName>
    <definedName name="solver_tol" localSheetId="8" hidden="1">0.01</definedName>
    <definedName name="solver_tol" localSheetId="13" hidden="1">0.01</definedName>
    <definedName name="solver_tol" localSheetId="15" hidden="1">0.01</definedName>
    <definedName name="solver_tol" localSheetId="14" hidden="1">0.01</definedName>
    <definedName name="solver_tol" localSheetId="12" hidden="1">0.01</definedName>
    <definedName name="solver_tol" localSheetId="11" hidden="1">0.01</definedName>
    <definedName name="solver_tol" localSheetId="3" hidden="1">0.01</definedName>
    <definedName name="solver_tol" localSheetId="5" hidden="1">0.01</definedName>
    <definedName name="solver_tol" localSheetId="4" hidden="1">0.01</definedName>
    <definedName name="solver_tol" localSheetId="10" hidden="1">0.01</definedName>
    <definedName name="solver_tol" localSheetId="16" hidden="1">0.01</definedName>
    <definedName name="solver_tol" localSheetId="17" hidden="1">0.01</definedName>
    <definedName name="solver_typ" localSheetId="7" hidden="1">3</definedName>
    <definedName name="solver_typ" localSheetId="9" hidden="1">3</definedName>
    <definedName name="solver_typ" localSheetId="8" hidden="1">3</definedName>
    <definedName name="solver_typ" localSheetId="13" hidden="1">3</definedName>
    <definedName name="solver_typ" localSheetId="15" hidden="1">3</definedName>
    <definedName name="solver_typ" localSheetId="14" hidden="1">3</definedName>
    <definedName name="solver_typ" localSheetId="12" hidden="1">3</definedName>
    <definedName name="solver_typ" localSheetId="11" hidden="1">3</definedName>
    <definedName name="solver_typ" localSheetId="3" hidden="1">3</definedName>
    <definedName name="solver_typ" localSheetId="5" hidden="1">3</definedName>
    <definedName name="solver_typ" localSheetId="4" hidden="1">3</definedName>
    <definedName name="solver_typ" localSheetId="10" hidden="1">3</definedName>
    <definedName name="solver_typ" localSheetId="16" hidden="1">3</definedName>
    <definedName name="solver_typ" localSheetId="17" hidden="1">3</definedName>
    <definedName name="solver_val" localSheetId="7" hidden="1">12</definedName>
    <definedName name="solver_val" localSheetId="9" hidden="1">12</definedName>
    <definedName name="solver_val" localSheetId="8" hidden="1">12</definedName>
    <definedName name="solver_val" localSheetId="13" hidden="1">12</definedName>
    <definedName name="solver_val" localSheetId="15" hidden="1">12</definedName>
    <definedName name="solver_val" localSheetId="14" hidden="1">12</definedName>
    <definedName name="solver_val" localSheetId="12" hidden="1">12</definedName>
    <definedName name="solver_val" localSheetId="11" hidden="1">12</definedName>
    <definedName name="solver_val" localSheetId="3" hidden="1">12</definedName>
    <definedName name="solver_val" localSheetId="5" hidden="1">12</definedName>
    <definedName name="solver_val" localSheetId="4" hidden="1">12</definedName>
    <definedName name="solver_val" localSheetId="10" hidden="1">12</definedName>
    <definedName name="solver_val" localSheetId="16" hidden="1">12</definedName>
    <definedName name="solver_val" localSheetId="17" hidden="1">12</definedName>
    <definedName name="solver_ver" localSheetId="7" hidden="1">3</definedName>
    <definedName name="solver_ver" localSheetId="9" hidden="1">3</definedName>
    <definedName name="solver_ver" localSheetId="8" hidden="1">3</definedName>
    <definedName name="solver_ver" localSheetId="13" hidden="1">3</definedName>
    <definedName name="solver_ver" localSheetId="15" hidden="1">3</definedName>
    <definedName name="solver_ver" localSheetId="14" hidden="1">3</definedName>
    <definedName name="solver_ver" localSheetId="12" hidden="1">3</definedName>
    <definedName name="solver_ver" localSheetId="11" hidden="1">3</definedName>
    <definedName name="solver_ver" localSheetId="3" hidden="1">3</definedName>
    <definedName name="solver_ver" localSheetId="5" hidden="1">3</definedName>
    <definedName name="solver_ver" localSheetId="4" hidden="1">3</definedName>
    <definedName name="solver_ver" localSheetId="10" hidden="1">3</definedName>
    <definedName name="solver_ver" localSheetId="16" hidden="1">3</definedName>
    <definedName name="solver_ver" localSheetId="17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K9" i="49" l="1"/>
  <c r="BS4" i="44"/>
  <c r="G6" i="51"/>
  <c r="J6" i="51"/>
  <c r="G7" i="51"/>
  <c r="J7" i="51"/>
  <c r="G8" i="51"/>
  <c r="J8" i="51"/>
  <c r="G9" i="51"/>
  <c r="J9" i="51"/>
  <c r="G10" i="51"/>
  <c r="J10" i="51"/>
  <c r="G11" i="51"/>
  <c r="J11" i="51"/>
  <c r="G12" i="51"/>
  <c r="J12" i="51"/>
  <c r="G13" i="51"/>
  <c r="J13" i="51"/>
  <c r="G14" i="51"/>
  <c r="J14" i="51"/>
  <c r="G15" i="51"/>
  <c r="J15" i="51"/>
  <c r="G16" i="51"/>
  <c r="J16" i="51"/>
  <c r="G17" i="51"/>
  <c r="J17" i="51"/>
  <c r="G18" i="51"/>
  <c r="J18" i="51"/>
  <c r="G19" i="51"/>
  <c r="J19" i="51"/>
  <c r="G20" i="51"/>
  <c r="J20" i="51"/>
  <c r="G21" i="51"/>
  <c r="J21" i="51"/>
  <c r="G22" i="51"/>
  <c r="J22" i="51"/>
  <c r="G23" i="51"/>
  <c r="J23" i="51"/>
  <c r="G24" i="51"/>
  <c r="J24" i="51"/>
  <c r="G25" i="51"/>
  <c r="J25" i="51"/>
  <c r="G26" i="51"/>
  <c r="J26" i="51"/>
  <c r="G27" i="51"/>
  <c r="J27" i="51"/>
  <c r="G28" i="51"/>
  <c r="J28" i="51"/>
  <c r="G29" i="51"/>
  <c r="J29" i="51"/>
  <c r="G30" i="51"/>
  <c r="J30" i="51"/>
  <c r="G31" i="51"/>
  <c r="J31" i="51"/>
  <c r="G32" i="51"/>
  <c r="J32" i="51"/>
  <c r="G33" i="51"/>
  <c r="J33" i="51"/>
  <c r="G34" i="51"/>
  <c r="J34" i="51"/>
  <c r="G35" i="51"/>
  <c r="J35" i="51"/>
  <c r="G36" i="51"/>
  <c r="J36" i="51"/>
  <c r="G37" i="51"/>
  <c r="J37" i="51"/>
  <c r="G38" i="51"/>
  <c r="J38" i="51"/>
  <c r="G39" i="51"/>
  <c r="J39" i="51"/>
  <c r="G40" i="51"/>
  <c r="J40" i="51"/>
  <c r="G41" i="51"/>
  <c r="J41" i="51"/>
  <c r="G42" i="51"/>
  <c r="J42" i="51"/>
  <c r="G43" i="51"/>
  <c r="J43" i="51"/>
  <c r="G44" i="51"/>
  <c r="J44" i="51"/>
  <c r="G45" i="51"/>
  <c r="J45" i="51"/>
  <c r="G46" i="51"/>
  <c r="J46" i="51"/>
  <c r="G47" i="51"/>
  <c r="J47" i="51"/>
  <c r="G48" i="51"/>
  <c r="J48" i="51"/>
  <c r="G49" i="51"/>
  <c r="J49" i="51"/>
  <c r="G50" i="51"/>
  <c r="J50" i="51"/>
  <c r="G51" i="51"/>
  <c r="J51" i="51"/>
  <c r="G52" i="51"/>
  <c r="J52" i="51"/>
  <c r="G53" i="51"/>
  <c r="J53" i="51"/>
  <c r="G54" i="51"/>
  <c r="J54" i="51"/>
  <c r="G55" i="51"/>
  <c r="J55" i="51"/>
  <c r="G56" i="51"/>
  <c r="J56" i="51"/>
  <c r="G57" i="51"/>
  <c r="J57" i="51"/>
  <c r="G58" i="51"/>
  <c r="J58" i="51"/>
  <c r="G59" i="51"/>
  <c r="J59" i="51"/>
  <c r="G60" i="51"/>
  <c r="J60" i="51"/>
  <c r="G61" i="51"/>
  <c r="J61" i="51"/>
  <c r="G62" i="51"/>
  <c r="J62" i="51"/>
  <c r="G63" i="51"/>
  <c r="J63" i="51"/>
  <c r="G64" i="51"/>
  <c r="J64" i="51"/>
  <c r="G65" i="51"/>
  <c r="J65" i="51"/>
  <c r="G66" i="51"/>
  <c r="J66" i="51"/>
  <c r="G67" i="51"/>
  <c r="J67" i="51"/>
  <c r="G68" i="51"/>
  <c r="J68" i="51"/>
  <c r="G69" i="51"/>
  <c r="J69" i="51"/>
  <c r="G70" i="51"/>
  <c r="J70" i="51"/>
  <c r="G71" i="51"/>
  <c r="J71" i="51"/>
  <c r="G72" i="51"/>
  <c r="J72" i="51"/>
  <c r="G73" i="51"/>
  <c r="J73" i="51"/>
  <c r="G74" i="51"/>
  <c r="J74" i="51"/>
  <c r="G75" i="51"/>
  <c r="J75" i="51"/>
  <c r="G76" i="51"/>
  <c r="J76" i="51"/>
  <c r="G77" i="51"/>
  <c r="J77" i="51"/>
  <c r="G78" i="51"/>
  <c r="J78" i="51"/>
  <c r="G79" i="51"/>
  <c r="J79" i="51"/>
  <c r="G80" i="51"/>
  <c r="J80" i="51"/>
  <c r="G81" i="51"/>
  <c r="J81" i="51"/>
  <c r="G82" i="51"/>
  <c r="J82" i="51"/>
  <c r="G83" i="51"/>
  <c r="J83" i="51"/>
  <c r="G84" i="51"/>
  <c r="J84" i="51"/>
  <c r="G85" i="51"/>
  <c r="J85" i="51"/>
  <c r="G86" i="51"/>
  <c r="J86" i="51"/>
  <c r="G87" i="51"/>
  <c r="J87" i="51"/>
  <c r="G88" i="51"/>
  <c r="J88" i="51"/>
  <c r="G89" i="51"/>
  <c r="J89" i="51"/>
  <c r="G90" i="51"/>
  <c r="J90" i="51"/>
  <c r="G91" i="51"/>
  <c r="J91" i="51"/>
  <c r="G92" i="51"/>
  <c r="J92" i="51"/>
  <c r="G93" i="51"/>
  <c r="J93" i="51"/>
  <c r="G94" i="51"/>
  <c r="J94" i="51"/>
  <c r="G95" i="51"/>
  <c r="J95" i="51"/>
  <c r="G96" i="51"/>
  <c r="J96" i="51"/>
  <c r="G97" i="51"/>
  <c r="J97" i="51"/>
  <c r="G98" i="51"/>
  <c r="J98" i="51"/>
  <c r="G99" i="51"/>
  <c r="J99" i="51"/>
  <c r="E100" i="51"/>
  <c r="F100" i="51"/>
  <c r="G100" i="51"/>
  <c r="H100" i="51"/>
  <c r="I100" i="51"/>
  <c r="J100" i="51"/>
  <c r="E101" i="51"/>
  <c r="F101" i="51"/>
  <c r="G101" i="51"/>
  <c r="H101" i="51"/>
  <c r="I101" i="51"/>
  <c r="J101" i="51"/>
  <c r="E102" i="51"/>
  <c r="F102" i="51"/>
  <c r="G102" i="51"/>
  <c r="H102" i="51"/>
  <c r="I102" i="51"/>
  <c r="J102" i="51"/>
  <c r="E103" i="51"/>
  <c r="F103" i="51"/>
  <c r="G103" i="51"/>
  <c r="H103" i="51"/>
  <c r="I103" i="51"/>
  <c r="J103" i="51"/>
  <c r="E104" i="51"/>
  <c r="F104" i="51"/>
  <c r="G104" i="51"/>
  <c r="H104" i="51"/>
  <c r="I104" i="51"/>
  <c r="J104" i="51"/>
  <c r="E105" i="51"/>
  <c r="F105" i="51"/>
  <c r="G105" i="51"/>
  <c r="H105" i="51"/>
  <c r="I105" i="51"/>
  <c r="J105" i="51"/>
  <c r="E106" i="51"/>
  <c r="F106" i="51"/>
  <c r="G106" i="51"/>
  <c r="H106" i="51"/>
  <c r="I106" i="51"/>
  <c r="J106" i="51"/>
  <c r="E107" i="51"/>
  <c r="F107" i="51"/>
  <c r="G107" i="51"/>
  <c r="H107" i="51"/>
  <c r="I107" i="51"/>
  <c r="J107" i="51"/>
  <c r="E108" i="51"/>
  <c r="F108" i="51"/>
  <c r="G108" i="51"/>
  <c r="H108" i="51"/>
  <c r="I108" i="51"/>
  <c r="J108" i="51"/>
  <c r="E109" i="51"/>
  <c r="F109" i="51"/>
  <c r="G109" i="51"/>
  <c r="H109" i="51"/>
  <c r="I109" i="51"/>
  <c r="J109" i="51"/>
  <c r="E110" i="51"/>
  <c r="F110" i="51"/>
  <c r="G110" i="51"/>
  <c r="H110" i="51"/>
  <c r="I110" i="51"/>
  <c r="J110" i="51"/>
  <c r="E111" i="51"/>
  <c r="F111" i="51"/>
  <c r="G111" i="51"/>
  <c r="H111" i="51"/>
  <c r="I111" i="51"/>
  <c r="J111" i="51"/>
  <c r="E112" i="51"/>
  <c r="F112" i="51"/>
  <c r="G112" i="51"/>
  <c r="H112" i="51"/>
  <c r="I112" i="51"/>
  <c r="J112" i="51"/>
  <c r="J5" i="51"/>
  <c r="G5" i="51"/>
  <c r="H11" i="42"/>
  <c r="H2" i="42" l="1"/>
  <c r="BD5" i="49"/>
  <c r="BD3" i="49"/>
  <c r="AE7" i="50"/>
  <c r="AF7" i="50"/>
  <c r="AE8" i="50"/>
  <c r="AF8" i="50"/>
  <c r="AE9" i="50"/>
  <c r="AF9" i="50"/>
  <c r="Q29" i="31"/>
  <c r="P29" i="31"/>
  <c r="O29" i="31"/>
  <c r="Q28" i="31"/>
  <c r="P28" i="31"/>
  <c r="O28" i="31"/>
  <c r="Q27" i="31"/>
  <c r="P27" i="31"/>
  <c r="O27" i="31"/>
  <c r="N28" i="31"/>
  <c r="M28" i="31"/>
  <c r="L28" i="31"/>
  <c r="K28" i="31"/>
  <c r="N29" i="31"/>
  <c r="M29" i="31"/>
  <c r="L29" i="31"/>
  <c r="K29" i="31"/>
  <c r="N27" i="31"/>
  <c r="M27" i="31"/>
  <c r="L27" i="31"/>
  <c r="K27" i="31"/>
  <c r="AZ3" i="44"/>
  <c r="AY5" i="44"/>
  <c r="BE4" i="49"/>
  <c r="BE8" i="49"/>
  <c r="BE4" i="29"/>
  <c r="BC5" i="49"/>
  <c r="BE5" i="49"/>
  <c r="BF5" i="49" s="1"/>
  <c r="BE5" i="50" s="1"/>
  <c r="I5" i="51" s="1"/>
  <c r="BC6" i="49"/>
  <c r="BD6" i="49"/>
  <c r="BE6" i="49"/>
  <c r="BC7" i="49"/>
  <c r="BD7" i="49"/>
  <c r="BE7" i="49"/>
  <c r="BC8" i="49"/>
  <c r="BD8" i="49"/>
  <c r="BC9" i="49"/>
  <c r="BD9" i="49"/>
  <c r="BE9" i="49"/>
  <c r="BC10" i="49"/>
  <c r="BD10" i="49"/>
  <c r="BE10" i="49"/>
  <c r="BC11" i="49"/>
  <c r="BD11" i="49"/>
  <c r="BE11" i="49"/>
  <c r="BC12" i="49"/>
  <c r="BD12" i="49"/>
  <c r="BE12" i="49"/>
  <c r="BC13" i="49"/>
  <c r="BD13" i="49"/>
  <c r="BE13" i="49"/>
  <c r="BC14" i="49"/>
  <c r="BD14" i="49"/>
  <c r="BE14" i="49"/>
  <c r="BC15" i="49"/>
  <c r="BD15" i="49"/>
  <c r="BE15" i="49"/>
  <c r="BC16" i="49"/>
  <c r="BD16" i="49"/>
  <c r="BE16" i="49"/>
  <c r="BF16" i="49"/>
  <c r="BE16" i="50" s="1"/>
  <c r="I16" i="51" s="1"/>
  <c r="BC17" i="49"/>
  <c r="BD17" i="49"/>
  <c r="BE17" i="49"/>
  <c r="BC18" i="49"/>
  <c r="BD18" i="49"/>
  <c r="BE18" i="49"/>
  <c r="BC19" i="49"/>
  <c r="BD19" i="49"/>
  <c r="BE19" i="49"/>
  <c r="BF19" i="49"/>
  <c r="BE19" i="50" s="1"/>
  <c r="I19" i="51" s="1"/>
  <c r="BC20" i="49"/>
  <c r="BD20" i="49"/>
  <c r="BE20" i="49"/>
  <c r="BC21" i="49"/>
  <c r="BD21" i="49"/>
  <c r="BE21" i="49"/>
  <c r="BC22" i="49"/>
  <c r="BD22" i="49"/>
  <c r="BE22" i="49"/>
  <c r="BC23" i="49"/>
  <c r="BD23" i="49"/>
  <c r="BE23" i="49"/>
  <c r="BC24" i="49"/>
  <c r="BD24" i="49"/>
  <c r="BE24" i="49"/>
  <c r="BC25" i="49"/>
  <c r="BD25" i="49"/>
  <c r="BE25" i="49"/>
  <c r="BF25" i="49" s="1"/>
  <c r="BE25" i="50" s="1"/>
  <c r="I25" i="51" s="1"/>
  <c r="BC26" i="49"/>
  <c r="BD26" i="49"/>
  <c r="BE26" i="49"/>
  <c r="BC27" i="49"/>
  <c r="BD27" i="49"/>
  <c r="BE27" i="49"/>
  <c r="BC28" i="49"/>
  <c r="BD28" i="49"/>
  <c r="BE28" i="49"/>
  <c r="BC29" i="49"/>
  <c r="BD29" i="49"/>
  <c r="BE29" i="49"/>
  <c r="BC30" i="49"/>
  <c r="BD30" i="49"/>
  <c r="BF30" i="49" s="1"/>
  <c r="BE30" i="50" s="1"/>
  <c r="I30" i="51" s="1"/>
  <c r="BE30" i="49"/>
  <c r="BC31" i="49"/>
  <c r="BD31" i="49"/>
  <c r="BE31" i="49"/>
  <c r="BC32" i="49"/>
  <c r="BD32" i="49"/>
  <c r="BE32" i="49"/>
  <c r="BC33" i="49"/>
  <c r="BD33" i="49"/>
  <c r="BE33" i="49"/>
  <c r="BC34" i="49"/>
  <c r="BD34" i="49"/>
  <c r="BE34" i="49"/>
  <c r="BC35" i="49"/>
  <c r="BD35" i="49"/>
  <c r="BE35" i="49"/>
  <c r="BC36" i="49"/>
  <c r="BD36" i="49"/>
  <c r="BE36" i="49"/>
  <c r="BC37" i="49"/>
  <c r="BD37" i="49"/>
  <c r="BE37" i="49"/>
  <c r="BC38" i="49"/>
  <c r="BD38" i="49"/>
  <c r="BF38" i="49" s="1"/>
  <c r="BE38" i="50" s="1"/>
  <c r="I38" i="51" s="1"/>
  <c r="BE38" i="49"/>
  <c r="BC39" i="49"/>
  <c r="BD39" i="49"/>
  <c r="BE39" i="49"/>
  <c r="BC40" i="49"/>
  <c r="BD40" i="49"/>
  <c r="BE40" i="49"/>
  <c r="BF40" i="49" s="1"/>
  <c r="BE40" i="50" s="1"/>
  <c r="I40" i="51" s="1"/>
  <c r="BC41" i="49"/>
  <c r="BD41" i="49"/>
  <c r="BE41" i="49"/>
  <c r="BC42" i="49"/>
  <c r="BD42" i="49"/>
  <c r="BE42" i="49"/>
  <c r="BC43" i="49"/>
  <c r="BD43" i="49"/>
  <c r="BE43" i="49"/>
  <c r="BC44" i="49"/>
  <c r="BD44" i="49"/>
  <c r="BE44" i="49"/>
  <c r="BC45" i="49"/>
  <c r="BD45" i="49"/>
  <c r="BE45" i="49"/>
  <c r="BC46" i="49"/>
  <c r="BD46" i="49"/>
  <c r="BE46" i="49"/>
  <c r="BF46" i="49"/>
  <c r="BE46" i="50" s="1"/>
  <c r="I46" i="51" s="1"/>
  <c r="BC47" i="49"/>
  <c r="BD47" i="49"/>
  <c r="BE47" i="49"/>
  <c r="BC48" i="49"/>
  <c r="BD48" i="49"/>
  <c r="BE48" i="49"/>
  <c r="BC49" i="49"/>
  <c r="BD49" i="49"/>
  <c r="BE49" i="49"/>
  <c r="BC50" i="49"/>
  <c r="BD50" i="49"/>
  <c r="BE50" i="49"/>
  <c r="BC51" i="49"/>
  <c r="BD51" i="49"/>
  <c r="BE51" i="49"/>
  <c r="BF51" i="49"/>
  <c r="BE51" i="50" s="1"/>
  <c r="I51" i="51" s="1"/>
  <c r="BC52" i="49"/>
  <c r="BD52" i="49"/>
  <c r="BE52" i="49"/>
  <c r="BC53" i="49"/>
  <c r="BD53" i="49"/>
  <c r="BF53" i="49" s="1"/>
  <c r="BE53" i="50" s="1"/>
  <c r="I53" i="51" s="1"/>
  <c r="BE53" i="49"/>
  <c r="BC54" i="49"/>
  <c r="BD54" i="49"/>
  <c r="BE54" i="49"/>
  <c r="BC55" i="49"/>
  <c r="BD55" i="49"/>
  <c r="BE55" i="49"/>
  <c r="BC56" i="49"/>
  <c r="BD56" i="49"/>
  <c r="BE56" i="49"/>
  <c r="BC57" i="49"/>
  <c r="BD57" i="49"/>
  <c r="BE57" i="49"/>
  <c r="BC58" i="49"/>
  <c r="BD58" i="49"/>
  <c r="BE58" i="49"/>
  <c r="BF58" i="49" s="1"/>
  <c r="BE58" i="50" s="1"/>
  <c r="I58" i="51" s="1"/>
  <c r="BC59" i="49"/>
  <c r="BD59" i="49"/>
  <c r="BE59" i="49"/>
  <c r="BC60" i="49"/>
  <c r="BD60" i="49"/>
  <c r="BE60" i="49"/>
  <c r="BF60" i="49"/>
  <c r="BE60" i="50" s="1"/>
  <c r="I60" i="51" s="1"/>
  <c r="BC61" i="49"/>
  <c r="BD61" i="49"/>
  <c r="BE61" i="49"/>
  <c r="BF61" i="49" s="1"/>
  <c r="BE61" i="50" s="1"/>
  <c r="I61" i="51" s="1"/>
  <c r="BC62" i="49"/>
  <c r="BD62" i="49"/>
  <c r="BE62" i="49"/>
  <c r="BC63" i="49"/>
  <c r="BD63" i="49"/>
  <c r="BE63" i="49"/>
  <c r="BC64" i="49"/>
  <c r="BD64" i="49"/>
  <c r="BE64" i="49"/>
  <c r="BC65" i="49"/>
  <c r="BD65" i="49"/>
  <c r="BE65" i="49"/>
  <c r="BC66" i="49"/>
  <c r="BD66" i="49"/>
  <c r="BE66" i="49"/>
  <c r="BC67" i="49"/>
  <c r="BD67" i="49"/>
  <c r="BE67" i="49"/>
  <c r="BC68" i="49"/>
  <c r="BD68" i="49"/>
  <c r="BE68" i="49"/>
  <c r="BC69" i="49"/>
  <c r="BD69" i="49"/>
  <c r="BE69" i="49"/>
  <c r="BC70" i="49"/>
  <c r="BD70" i="49"/>
  <c r="BE70" i="49"/>
  <c r="BC71" i="49"/>
  <c r="BD71" i="49"/>
  <c r="BE71" i="49"/>
  <c r="BC72" i="49"/>
  <c r="BD72" i="49"/>
  <c r="BE72" i="49"/>
  <c r="BC73" i="49"/>
  <c r="BD73" i="49"/>
  <c r="BE73" i="49"/>
  <c r="BC74" i="49"/>
  <c r="BD74" i="49"/>
  <c r="BE74" i="49"/>
  <c r="BC75" i="49"/>
  <c r="BD75" i="49"/>
  <c r="BE75" i="49"/>
  <c r="BF75" i="49" s="1"/>
  <c r="BE75" i="50" s="1"/>
  <c r="I75" i="51" s="1"/>
  <c r="BC76" i="49"/>
  <c r="BD76" i="49"/>
  <c r="BE76" i="49"/>
  <c r="BC77" i="49"/>
  <c r="BD77" i="49"/>
  <c r="BE77" i="49"/>
  <c r="BC78" i="49"/>
  <c r="BD78" i="49"/>
  <c r="BE78" i="49"/>
  <c r="BC79" i="49"/>
  <c r="BD79" i="49"/>
  <c r="BE79" i="49"/>
  <c r="BC80" i="49"/>
  <c r="BD80" i="49"/>
  <c r="BE80" i="49"/>
  <c r="BC81" i="49"/>
  <c r="BD81" i="49"/>
  <c r="BE81" i="49"/>
  <c r="BC82" i="49"/>
  <c r="BD82" i="49"/>
  <c r="BE82" i="49"/>
  <c r="BF82" i="49"/>
  <c r="BE82" i="50" s="1"/>
  <c r="I82" i="51" s="1"/>
  <c r="BC83" i="49"/>
  <c r="BD83" i="49"/>
  <c r="BE83" i="49"/>
  <c r="BC84" i="49"/>
  <c r="BD84" i="49"/>
  <c r="BE84" i="49"/>
  <c r="BC85" i="49"/>
  <c r="BD85" i="49"/>
  <c r="BE85" i="49"/>
  <c r="BC86" i="49"/>
  <c r="BD86" i="49"/>
  <c r="BE86" i="49"/>
  <c r="BC87" i="49"/>
  <c r="BD87" i="49"/>
  <c r="BF87" i="49" s="1"/>
  <c r="BE87" i="50" s="1"/>
  <c r="I87" i="51" s="1"/>
  <c r="BE87" i="49"/>
  <c r="BC88" i="49"/>
  <c r="BD88" i="49"/>
  <c r="BE88" i="49"/>
  <c r="BC89" i="49"/>
  <c r="BD89" i="49"/>
  <c r="BE89" i="49"/>
  <c r="BC90" i="49"/>
  <c r="BD90" i="49"/>
  <c r="BE90" i="49"/>
  <c r="BF90" i="49"/>
  <c r="BE90" i="50" s="1"/>
  <c r="I90" i="51" s="1"/>
  <c r="BC91" i="49"/>
  <c r="BD91" i="49"/>
  <c r="BE91" i="49"/>
  <c r="BC92" i="49"/>
  <c r="BD92" i="49"/>
  <c r="BE92" i="49"/>
  <c r="BC93" i="49"/>
  <c r="BD93" i="49"/>
  <c r="BE93" i="49"/>
  <c r="BF93" i="49"/>
  <c r="BE93" i="50" s="1"/>
  <c r="I93" i="51" s="1"/>
  <c r="BC94" i="49"/>
  <c r="BD94" i="49"/>
  <c r="BE94" i="49"/>
  <c r="BC95" i="49"/>
  <c r="BD95" i="49"/>
  <c r="BE95" i="49"/>
  <c r="BC96" i="49"/>
  <c r="BD96" i="49"/>
  <c r="BE96" i="49"/>
  <c r="BC97" i="49"/>
  <c r="BD97" i="49"/>
  <c r="BE97" i="49"/>
  <c r="BC98" i="49"/>
  <c r="BD98" i="49"/>
  <c r="BE98" i="49"/>
  <c r="BC99" i="49"/>
  <c r="BD99" i="49"/>
  <c r="BE99" i="49"/>
  <c r="BC100" i="49"/>
  <c r="BD100" i="49"/>
  <c r="BE100" i="49"/>
  <c r="BF100" i="49"/>
  <c r="BE100" i="50" s="1"/>
  <c r="BC101" i="49"/>
  <c r="BD101" i="49"/>
  <c r="BE101" i="49"/>
  <c r="BC102" i="49"/>
  <c r="BD102" i="49"/>
  <c r="BE102" i="49"/>
  <c r="BF102" i="49"/>
  <c r="BE102" i="50" s="1"/>
  <c r="BC103" i="49"/>
  <c r="BD103" i="49"/>
  <c r="BE103" i="49"/>
  <c r="BC104" i="49"/>
  <c r="BD104" i="49"/>
  <c r="BE104" i="49"/>
  <c r="BC105" i="49"/>
  <c r="BD105" i="49"/>
  <c r="BE105" i="49"/>
  <c r="BC106" i="49"/>
  <c r="BD106" i="49"/>
  <c r="BF106" i="49" s="1"/>
  <c r="BE106" i="50" s="1"/>
  <c r="BE106" i="49"/>
  <c r="BC107" i="49"/>
  <c r="BD107" i="49"/>
  <c r="BF107" i="49" s="1"/>
  <c r="BE107" i="50" s="1"/>
  <c r="BE107" i="49"/>
  <c r="BC108" i="49"/>
  <c r="BD108" i="49"/>
  <c r="BE108" i="49"/>
  <c r="BC109" i="49"/>
  <c r="BD109" i="49"/>
  <c r="BE109" i="49"/>
  <c r="BC110" i="49"/>
  <c r="BD110" i="49"/>
  <c r="BE110" i="49"/>
  <c r="BC111" i="49"/>
  <c r="BD111" i="49"/>
  <c r="BE111" i="49"/>
  <c r="BC112" i="49"/>
  <c r="BD112" i="49"/>
  <c r="BE112" i="49"/>
  <c r="BC4" i="49"/>
  <c r="BD4" i="49"/>
  <c r="BF4" i="49" s="1"/>
  <c r="BE3" i="49"/>
  <c r="BC3" i="49"/>
  <c r="BC3" i="39"/>
  <c r="BD3" i="39"/>
  <c r="BE3" i="39"/>
  <c r="BE4" i="39"/>
  <c r="BE5" i="39"/>
  <c r="BE6" i="39"/>
  <c r="BE7" i="39"/>
  <c r="BE8" i="39"/>
  <c r="BE9" i="39"/>
  <c r="BE10" i="39"/>
  <c r="BE11" i="39"/>
  <c r="BE12" i="39"/>
  <c r="BE13" i="39"/>
  <c r="BE14" i="39"/>
  <c r="BE15" i="39"/>
  <c r="BE16" i="39"/>
  <c r="BE17" i="39"/>
  <c r="BE18" i="39"/>
  <c r="BE19" i="39"/>
  <c r="BE20" i="39"/>
  <c r="BE21" i="39"/>
  <c r="BE22" i="39"/>
  <c r="BE23" i="39"/>
  <c r="BE24" i="39"/>
  <c r="BE25" i="39"/>
  <c r="BE26" i="39"/>
  <c r="BE27" i="39"/>
  <c r="BE28" i="39"/>
  <c r="BE29" i="39"/>
  <c r="BE30" i="39"/>
  <c r="BE31" i="39"/>
  <c r="BE32" i="39"/>
  <c r="BE33" i="39"/>
  <c r="BE34" i="39"/>
  <c r="BE35" i="39"/>
  <c r="BE36" i="39"/>
  <c r="BE37" i="39"/>
  <c r="BE38" i="39"/>
  <c r="BE39" i="39"/>
  <c r="BE40" i="39"/>
  <c r="BE41" i="39"/>
  <c r="BE42" i="39"/>
  <c r="BE43" i="39"/>
  <c r="BE44" i="39"/>
  <c r="BE45" i="39"/>
  <c r="BE46" i="39"/>
  <c r="BE47" i="39"/>
  <c r="BE48" i="39"/>
  <c r="BE49" i="39"/>
  <c r="BE50" i="39"/>
  <c r="BE51" i="39"/>
  <c r="BE52" i="39"/>
  <c r="BE53" i="39"/>
  <c r="BE54" i="39"/>
  <c r="BE55" i="39"/>
  <c r="BE56" i="39"/>
  <c r="BE57" i="39"/>
  <c r="BE58" i="39"/>
  <c r="BE59" i="39"/>
  <c r="BE60" i="39"/>
  <c r="BE61" i="39"/>
  <c r="BE62" i="39"/>
  <c r="BE63" i="39"/>
  <c r="BE64" i="39"/>
  <c r="BE65" i="39"/>
  <c r="BE66" i="39"/>
  <c r="BE67" i="39"/>
  <c r="BE68" i="39"/>
  <c r="BE69" i="39"/>
  <c r="BE70" i="39"/>
  <c r="BE71" i="39"/>
  <c r="BE72" i="39"/>
  <c r="BE73" i="39"/>
  <c r="BE74" i="39"/>
  <c r="BE75" i="39"/>
  <c r="BE76" i="39"/>
  <c r="BE77" i="39"/>
  <c r="BE78" i="39"/>
  <c r="BE79" i="39"/>
  <c r="BE80" i="39"/>
  <c r="BE81" i="39"/>
  <c r="BE82" i="39"/>
  <c r="BE83" i="39"/>
  <c r="BE84" i="39"/>
  <c r="BE85" i="39"/>
  <c r="BE86" i="39"/>
  <c r="BE87" i="39"/>
  <c r="BE88" i="39"/>
  <c r="BE89" i="39"/>
  <c r="BE90" i="39"/>
  <c r="BE91" i="39"/>
  <c r="BE92" i="39"/>
  <c r="BE93" i="39"/>
  <c r="BE94" i="39"/>
  <c r="BE95" i="39"/>
  <c r="BE96" i="39"/>
  <c r="BE97" i="39"/>
  <c r="BE98" i="39"/>
  <c r="BE99" i="39"/>
  <c r="BE100" i="39"/>
  <c r="BE101" i="39"/>
  <c r="BE102" i="39"/>
  <c r="BE103" i="39"/>
  <c r="BE104" i="39"/>
  <c r="BE105" i="39"/>
  <c r="BE106" i="39"/>
  <c r="BE107" i="39"/>
  <c r="BE108" i="39"/>
  <c r="BE109" i="39"/>
  <c r="BE110" i="39"/>
  <c r="BE111" i="39"/>
  <c r="BE112" i="39"/>
  <c r="S3" i="49"/>
  <c r="T3" i="49"/>
  <c r="U3" i="49" s="1"/>
  <c r="AZ3" i="50" s="1"/>
  <c r="BK5" i="49"/>
  <c r="BM5" i="49" s="1"/>
  <c r="BF5" i="50" s="1"/>
  <c r="BJ6" i="49"/>
  <c r="BL4" i="49"/>
  <c r="T5" i="49"/>
  <c r="BL3" i="39"/>
  <c r="BL3" i="49"/>
  <c r="BB13" i="50"/>
  <c r="BB19" i="50"/>
  <c r="BB33" i="50"/>
  <c r="AE4" i="50"/>
  <c r="AF3" i="50"/>
  <c r="AE3" i="50"/>
  <c r="AF2" i="50"/>
  <c r="AF3" i="44"/>
  <c r="BZ4" i="49"/>
  <c r="BZ5" i="49"/>
  <c r="BZ6" i="49"/>
  <c r="BZ7" i="49"/>
  <c r="BZ8" i="49"/>
  <c r="BZ9" i="49"/>
  <c r="BZ10" i="49"/>
  <c r="BZ11" i="49"/>
  <c r="BZ12" i="49"/>
  <c r="BZ13" i="49"/>
  <c r="BZ14" i="49"/>
  <c r="BZ15" i="49"/>
  <c r="BZ16" i="49"/>
  <c r="BZ17" i="49"/>
  <c r="BZ18" i="49"/>
  <c r="BZ19" i="49"/>
  <c r="BZ20" i="49"/>
  <c r="BZ21" i="49"/>
  <c r="BZ22" i="49"/>
  <c r="BZ23" i="49"/>
  <c r="BZ24" i="49"/>
  <c r="BZ25" i="49"/>
  <c r="BZ26" i="49"/>
  <c r="BZ27" i="49"/>
  <c r="BZ28" i="49"/>
  <c r="BZ29" i="49"/>
  <c r="BZ30" i="49"/>
  <c r="BZ31" i="49"/>
  <c r="BZ32" i="49"/>
  <c r="BZ33" i="49"/>
  <c r="BZ34" i="49"/>
  <c r="BZ35" i="49"/>
  <c r="BZ36" i="49"/>
  <c r="BZ37" i="49"/>
  <c r="BZ38" i="49"/>
  <c r="BZ39" i="49"/>
  <c r="BZ40" i="49"/>
  <c r="BZ41" i="49"/>
  <c r="BZ42" i="49"/>
  <c r="BZ43" i="49"/>
  <c r="BZ44" i="49"/>
  <c r="BZ45" i="49"/>
  <c r="BZ46" i="49"/>
  <c r="BZ47" i="49"/>
  <c r="BZ48" i="49"/>
  <c r="BZ49" i="49"/>
  <c r="BZ50" i="49"/>
  <c r="BZ51" i="49"/>
  <c r="BZ52" i="49"/>
  <c r="BZ53" i="49"/>
  <c r="BZ54" i="49"/>
  <c r="BZ55" i="49"/>
  <c r="BZ56" i="49"/>
  <c r="BZ57" i="49"/>
  <c r="BZ58" i="49"/>
  <c r="BZ59" i="49"/>
  <c r="BZ60" i="49"/>
  <c r="BZ61" i="49"/>
  <c r="BZ62" i="49"/>
  <c r="BZ63" i="49"/>
  <c r="BZ64" i="49"/>
  <c r="BZ65" i="49"/>
  <c r="BZ66" i="49"/>
  <c r="BZ67" i="49"/>
  <c r="BZ68" i="49"/>
  <c r="BZ69" i="49"/>
  <c r="BZ70" i="49"/>
  <c r="BZ71" i="49"/>
  <c r="BZ72" i="49"/>
  <c r="BZ73" i="49"/>
  <c r="BZ74" i="49"/>
  <c r="BZ75" i="49"/>
  <c r="BZ76" i="49"/>
  <c r="BZ77" i="49"/>
  <c r="BZ78" i="49"/>
  <c r="BZ79" i="49"/>
  <c r="BZ80" i="49"/>
  <c r="BZ81" i="49"/>
  <c r="BZ82" i="49"/>
  <c r="BZ83" i="49"/>
  <c r="BZ84" i="49"/>
  <c r="BZ85" i="49"/>
  <c r="BZ86" i="49"/>
  <c r="BZ87" i="49"/>
  <c r="BZ88" i="49"/>
  <c r="BZ89" i="49"/>
  <c r="BZ90" i="49"/>
  <c r="BZ91" i="49"/>
  <c r="BZ92" i="49"/>
  <c r="BZ93" i="49"/>
  <c r="BZ94" i="49"/>
  <c r="BZ95" i="49"/>
  <c r="BZ96" i="49"/>
  <c r="BZ97" i="49"/>
  <c r="BZ98" i="49"/>
  <c r="BZ99" i="49"/>
  <c r="BZ100" i="49"/>
  <c r="BZ101" i="49"/>
  <c r="BZ102" i="49"/>
  <c r="BZ103" i="49"/>
  <c r="BZ104" i="49"/>
  <c r="BZ105" i="49"/>
  <c r="BZ106" i="49"/>
  <c r="BZ107" i="49"/>
  <c r="BZ108" i="49"/>
  <c r="BZ109" i="49"/>
  <c r="BZ110" i="49"/>
  <c r="BZ111" i="49"/>
  <c r="BZ112" i="49"/>
  <c r="BZ3" i="49"/>
  <c r="BS4" i="49"/>
  <c r="BS5" i="49"/>
  <c r="BS6" i="49"/>
  <c r="BS7" i="49"/>
  <c r="BS8" i="49"/>
  <c r="BS9" i="49"/>
  <c r="BS10" i="49"/>
  <c r="BS11" i="49"/>
  <c r="BS12" i="49"/>
  <c r="BS13" i="49"/>
  <c r="BS14" i="49"/>
  <c r="BS15" i="49"/>
  <c r="BS16" i="49"/>
  <c r="BS17" i="49"/>
  <c r="BS18" i="49"/>
  <c r="BS19" i="49"/>
  <c r="BS20" i="49"/>
  <c r="BS21" i="49"/>
  <c r="BS22" i="49"/>
  <c r="BS23" i="49"/>
  <c r="BS24" i="49"/>
  <c r="BS25" i="49"/>
  <c r="BS26" i="49"/>
  <c r="BS27" i="49"/>
  <c r="BS28" i="49"/>
  <c r="BS29" i="49"/>
  <c r="BS30" i="49"/>
  <c r="BS31" i="49"/>
  <c r="BS32" i="49"/>
  <c r="BS33" i="49"/>
  <c r="BS34" i="49"/>
  <c r="BS35" i="49"/>
  <c r="BS36" i="49"/>
  <c r="BS37" i="49"/>
  <c r="BS38" i="49"/>
  <c r="BS39" i="49"/>
  <c r="BS40" i="49"/>
  <c r="BS41" i="49"/>
  <c r="BS42" i="49"/>
  <c r="BS43" i="49"/>
  <c r="BS44" i="49"/>
  <c r="BS45" i="49"/>
  <c r="BS46" i="49"/>
  <c r="BS47" i="49"/>
  <c r="BS48" i="49"/>
  <c r="BS49" i="49"/>
  <c r="BS50" i="49"/>
  <c r="BS51" i="49"/>
  <c r="BS52" i="49"/>
  <c r="BS53" i="49"/>
  <c r="BS54" i="49"/>
  <c r="BS55" i="49"/>
  <c r="BS56" i="49"/>
  <c r="BS57" i="49"/>
  <c r="BS58" i="49"/>
  <c r="BS59" i="49"/>
  <c r="BS60" i="49"/>
  <c r="BS61" i="49"/>
  <c r="BS62" i="49"/>
  <c r="BS63" i="49"/>
  <c r="BS64" i="49"/>
  <c r="BS65" i="49"/>
  <c r="BS66" i="49"/>
  <c r="BS67" i="49"/>
  <c r="BS68" i="49"/>
  <c r="BS69" i="49"/>
  <c r="BS70" i="49"/>
  <c r="BS71" i="49"/>
  <c r="BS72" i="49"/>
  <c r="BS73" i="49"/>
  <c r="BS74" i="49"/>
  <c r="BS75" i="49"/>
  <c r="BS76" i="49"/>
  <c r="BS77" i="49"/>
  <c r="BS78" i="49"/>
  <c r="BS79" i="49"/>
  <c r="BS80" i="49"/>
  <c r="BS81" i="49"/>
  <c r="BS82" i="49"/>
  <c r="BS83" i="49"/>
  <c r="BS84" i="49"/>
  <c r="BS85" i="49"/>
  <c r="BS86" i="49"/>
  <c r="BS87" i="49"/>
  <c r="BS88" i="49"/>
  <c r="BS89" i="49"/>
  <c r="BS90" i="49"/>
  <c r="BS91" i="49"/>
  <c r="BS92" i="49"/>
  <c r="BS93" i="49"/>
  <c r="BS94" i="49"/>
  <c r="BS95" i="49"/>
  <c r="BS96" i="49"/>
  <c r="BS97" i="49"/>
  <c r="BS98" i="49"/>
  <c r="BS99" i="49"/>
  <c r="BS100" i="49"/>
  <c r="BS101" i="49"/>
  <c r="BS102" i="49"/>
  <c r="BS103" i="49"/>
  <c r="BS104" i="49"/>
  <c r="BS105" i="49"/>
  <c r="BS106" i="49"/>
  <c r="BS107" i="49"/>
  <c r="BS108" i="49"/>
  <c r="BS109" i="49"/>
  <c r="BS110" i="49"/>
  <c r="BS111" i="49"/>
  <c r="BS112" i="49"/>
  <c r="BS3" i="49"/>
  <c r="BL5" i="49"/>
  <c r="BL6" i="49"/>
  <c r="BL7" i="49"/>
  <c r="BL8" i="49"/>
  <c r="BL9" i="49"/>
  <c r="BL10" i="49"/>
  <c r="BL11" i="49"/>
  <c r="BL12" i="49"/>
  <c r="BL13" i="49"/>
  <c r="BL14" i="49"/>
  <c r="BL15" i="49"/>
  <c r="BL16" i="49"/>
  <c r="BL17" i="49"/>
  <c r="BL18" i="49"/>
  <c r="BL19" i="49"/>
  <c r="BL20" i="49"/>
  <c r="BL21" i="49"/>
  <c r="BL22" i="49"/>
  <c r="BL23" i="49"/>
  <c r="BL24" i="49"/>
  <c r="BL25" i="49"/>
  <c r="BL26" i="49"/>
  <c r="BL27" i="49"/>
  <c r="BL28" i="49"/>
  <c r="BL29" i="49"/>
  <c r="BL30" i="49"/>
  <c r="BL31" i="49"/>
  <c r="BL32" i="49"/>
  <c r="BL33" i="49"/>
  <c r="BL34" i="49"/>
  <c r="BL35" i="49"/>
  <c r="BL36" i="49"/>
  <c r="BL37" i="49"/>
  <c r="BL38" i="49"/>
  <c r="BL39" i="49"/>
  <c r="BL40" i="49"/>
  <c r="BL41" i="49"/>
  <c r="BL42" i="49"/>
  <c r="BL43" i="49"/>
  <c r="BL44" i="49"/>
  <c r="BL45" i="49"/>
  <c r="BL46" i="49"/>
  <c r="BL47" i="49"/>
  <c r="BL48" i="49"/>
  <c r="BL49" i="49"/>
  <c r="BL50" i="49"/>
  <c r="BL51" i="49"/>
  <c r="BL52" i="49"/>
  <c r="BL53" i="49"/>
  <c r="BL54" i="49"/>
  <c r="BL55" i="49"/>
  <c r="BL56" i="49"/>
  <c r="BL57" i="49"/>
  <c r="BL58" i="49"/>
  <c r="BL59" i="49"/>
  <c r="BL60" i="49"/>
  <c r="BL61" i="49"/>
  <c r="BL62" i="49"/>
  <c r="BL63" i="49"/>
  <c r="BL64" i="49"/>
  <c r="BL65" i="49"/>
  <c r="BL66" i="49"/>
  <c r="BL67" i="49"/>
  <c r="BL68" i="49"/>
  <c r="BL69" i="49"/>
  <c r="BL70" i="49"/>
  <c r="BL71" i="49"/>
  <c r="BL72" i="49"/>
  <c r="BL73" i="49"/>
  <c r="BL74" i="49"/>
  <c r="BL75" i="49"/>
  <c r="BL76" i="49"/>
  <c r="BL77" i="49"/>
  <c r="BL78" i="49"/>
  <c r="BL79" i="49"/>
  <c r="BL80" i="49"/>
  <c r="BL81" i="49"/>
  <c r="BL82" i="49"/>
  <c r="BL83" i="49"/>
  <c r="BL84" i="49"/>
  <c r="BL85" i="49"/>
  <c r="BL86" i="49"/>
  <c r="BL87" i="49"/>
  <c r="BL88" i="49"/>
  <c r="BL89" i="49"/>
  <c r="BL90" i="49"/>
  <c r="BM90" i="49" s="1"/>
  <c r="BF90" i="50" s="1"/>
  <c r="BL91" i="49"/>
  <c r="BL92" i="49"/>
  <c r="BM92" i="49" s="1"/>
  <c r="BF92" i="50" s="1"/>
  <c r="BL93" i="49"/>
  <c r="BL94" i="49"/>
  <c r="BL95" i="49"/>
  <c r="BL96" i="49"/>
  <c r="BL97" i="49"/>
  <c r="BL98" i="49"/>
  <c r="BL99" i="49"/>
  <c r="BL100" i="49"/>
  <c r="BL101" i="49"/>
  <c r="BL102" i="49"/>
  <c r="BL103" i="49"/>
  <c r="BL104" i="49"/>
  <c r="BL105" i="49"/>
  <c r="BL106" i="49"/>
  <c r="BL107" i="49"/>
  <c r="BL108" i="49"/>
  <c r="BL109" i="49"/>
  <c r="BL110" i="49"/>
  <c r="BL111" i="49"/>
  <c r="BL112" i="49"/>
  <c r="AH4" i="49"/>
  <c r="AH5" i="49"/>
  <c r="AH6" i="49"/>
  <c r="AH7" i="49"/>
  <c r="AH8" i="49"/>
  <c r="AH9" i="49"/>
  <c r="AH10" i="49"/>
  <c r="AH11" i="49"/>
  <c r="AH12" i="49"/>
  <c r="AH13" i="49"/>
  <c r="AH14" i="49"/>
  <c r="AH15" i="49"/>
  <c r="AH16" i="49"/>
  <c r="AH17" i="49"/>
  <c r="AH18" i="49"/>
  <c r="AH19" i="49"/>
  <c r="AH20" i="49"/>
  <c r="AH21" i="49"/>
  <c r="AH22" i="49"/>
  <c r="AH23" i="49"/>
  <c r="AH24" i="49"/>
  <c r="AH25" i="49"/>
  <c r="AH26" i="49"/>
  <c r="AH27" i="49"/>
  <c r="AH28" i="49"/>
  <c r="AH29" i="49"/>
  <c r="AH30" i="49"/>
  <c r="AH31" i="49"/>
  <c r="AH32" i="49"/>
  <c r="AH33" i="49"/>
  <c r="AH34" i="49"/>
  <c r="AH35" i="49"/>
  <c r="AH36" i="49"/>
  <c r="AH37" i="49"/>
  <c r="AH38" i="49"/>
  <c r="AH39" i="49"/>
  <c r="AH40" i="49"/>
  <c r="AH41" i="49"/>
  <c r="AH42" i="49"/>
  <c r="AH43" i="49"/>
  <c r="AH44" i="49"/>
  <c r="AH45" i="49"/>
  <c r="AH46" i="49"/>
  <c r="AH47" i="49"/>
  <c r="AH48" i="49"/>
  <c r="AH49" i="49"/>
  <c r="AH50" i="49"/>
  <c r="AH51" i="49"/>
  <c r="AH52" i="49"/>
  <c r="AH53" i="49"/>
  <c r="AH54" i="49"/>
  <c r="AH55" i="49"/>
  <c r="AH56" i="49"/>
  <c r="AH57" i="49"/>
  <c r="AH58" i="49"/>
  <c r="AH59" i="49"/>
  <c r="AH60" i="49"/>
  <c r="AH61" i="49"/>
  <c r="AH62" i="49"/>
  <c r="AH63" i="49"/>
  <c r="AH64" i="49"/>
  <c r="AH65" i="49"/>
  <c r="AH66" i="49"/>
  <c r="AH67" i="49"/>
  <c r="AH68" i="49"/>
  <c r="AH69" i="49"/>
  <c r="AH70" i="49"/>
  <c r="AH71" i="49"/>
  <c r="AH72" i="49"/>
  <c r="AH73" i="49"/>
  <c r="AH74" i="49"/>
  <c r="AH75" i="49"/>
  <c r="AH76" i="49"/>
  <c r="AH77" i="49"/>
  <c r="AH78" i="49"/>
  <c r="AH79" i="49"/>
  <c r="AH80" i="49"/>
  <c r="AH81" i="49"/>
  <c r="AH82" i="49"/>
  <c r="AH83" i="49"/>
  <c r="AH84" i="49"/>
  <c r="AH85" i="49"/>
  <c r="AH86" i="49"/>
  <c r="AH87" i="49"/>
  <c r="AH88" i="49"/>
  <c r="AH89" i="49"/>
  <c r="AH90" i="49"/>
  <c r="AH91" i="49"/>
  <c r="AH92" i="49"/>
  <c r="AH93" i="49"/>
  <c r="AH94" i="49"/>
  <c r="AH95" i="49"/>
  <c r="AH96" i="49"/>
  <c r="AH97" i="49"/>
  <c r="AH98" i="49"/>
  <c r="AH99" i="49"/>
  <c r="AH100" i="49"/>
  <c r="AH101" i="49"/>
  <c r="AH102" i="49"/>
  <c r="AH103" i="49"/>
  <c r="AH104" i="49"/>
  <c r="AH105" i="49"/>
  <c r="AH106" i="49"/>
  <c r="AH107" i="49"/>
  <c r="AH108" i="49"/>
  <c r="AH109" i="49"/>
  <c r="AH110" i="49"/>
  <c r="AH111" i="49"/>
  <c r="AH112" i="49"/>
  <c r="AH3" i="49"/>
  <c r="T4" i="49"/>
  <c r="T6" i="49"/>
  <c r="T7" i="49"/>
  <c r="T8" i="49"/>
  <c r="T9" i="49"/>
  <c r="T10" i="49"/>
  <c r="T11" i="49"/>
  <c r="T12" i="49"/>
  <c r="T13" i="49"/>
  <c r="T14" i="49"/>
  <c r="T15" i="49"/>
  <c r="T16" i="49"/>
  <c r="T17" i="49"/>
  <c r="T18" i="49"/>
  <c r="T19" i="49"/>
  <c r="T20" i="49"/>
  <c r="T21" i="49"/>
  <c r="T22" i="49"/>
  <c r="T23" i="49"/>
  <c r="T24" i="49"/>
  <c r="T25" i="49"/>
  <c r="T26" i="49"/>
  <c r="T27" i="49"/>
  <c r="T28" i="49"/>
  <c r="T29" i="49"/>
  <c r="T30" i="49"/>
  <c r="T31" i="49"/>
  <c r="T32" i="49"/>
  <c r="T33" i="49"/>
  <c r="T34" i="49"/>
  <c r="T35" i="49"/>
  <c r="T36" i="49"/>
  <c r="T37" i="49"/>
  <c r="T38" i="49"/>
  <c r="T39" i="49"/>
  <c r="T40" i="49"/>
  <c r="T41" i="49"/>
  <c r="T42" i="49"/>
  <c r="T43" i="49"/>
  <c r="T44" i="49"/>
  <c r="T45" i="49"/>
  <c r="T46" i="49"/>
  <c r="T47" i="49"/>
  <c r="T48" i="49"/>
  <c r="T49" i="49"/>
  <c r="T50" i="49"/>
  <c r="T51" i="49"/>
  <c r="T52" i="49"/>
  <c r="T53" i="49"/>
  <c r="T54" i="49"/>
  <c r="T55" i="49"/>
  <c r="T56" i="49"/>
  <c r="T57" i="49"/>
  <c r="T58" i="49"/>
  <c r="T59" i="49"/>
  <c r="T60" i="49"/>
  <c r="T61" i="49"/>
  <c r="T62" i="49"/>
  <c r="T63" i="49"/>
  <c r="T64" i="49"/>
  <c r="T65" i="49"/>
  <c r="T66" i="49"/>
  <c r="T67" i="49"/>
  <c r="T68" i="49"/>
  <c r="T69" i="49"/>
  <c r="T70" i="49"/>
  <c r="T71" i="49"/>
  <c r="T72" i="49"/>
  <c r="T73" i="49"/>
  <c r="T74" i="49"/>
  <c r="T75" i="49"/>
  <c r="T76" i="49"/>
  <c r="T77" i="49"/>
  <c r="T78" i="49"/>
  <c r="T79" i="49"/>
  <c r="T80" i="49"/>
  <c r="T81" i="49"/>
  <c r="T82" i="49"/>
  <c r="T83" i="49"/>
  <c r="T84" i="49"/>
  <c r="T85" i="49"/>
  <c r="T86" i="49"/>
  <c r="T87" i="49"/>
  <c r="T88" i="49"/>
  <c r="T89" i="49"/>
  <c r="T90" i="49"/>
  <c r="T91" i="49"/>
  <c r="T92" i="49"/>
  <c r="T93" i="49"/>
  <c r="T94" i="49"/>
  <c r="T95" i="49"/>
  <c r="T96" i="49"/>
  <c r="T97" i="49"/>
  <c r="T98" i="49"/>
  <c r="T99" i="49"/>
  <c r="T100" i="49"/>
  <c r="T101" i="49"/>
  <c r="T102" i="49"/>
  <c r="T103" i="49"/>
  <c r="T104" i="49"/>
  <c r="T105" i="49"/>
  <c r="T106" i="49"/>
  <c r="T107" i="49"/>
  <c r="T108" i="49"/>
  <c r="T109" i="49"/>
  <c r="T110" i="49"/>
  <c r="T111" i="49"/>
  <c r="T112" i="49"/>
  <c r="CG112" i="49"/>
  <c r="CF112" i="49"/>
  <c r="BY112" i="49"/>
  <c r="BX112" i="49"/>
  <c r="BR112" i="49"/>
  <c r="BQ112" i="49"/>
  <c r="BK112" i="49"/>
  <c r="BM112" i="49" s="1"/>
  <c r="BF112" i="50" s="1"/>
  <c r="BJ112" i="49"/>
  <c r="AZ112" i="49"/>
  <c r="AY112" i="49"/>
  <c r="AG112" i="49"/>
  <c r="AF112" i="49"/>
  <c r="Z112" i="49"/>
  <c r="Y112" i="49"/>
  <c r="S112" i="49"/>
  <c r="R112" i="49"/>
  <c r="I112" i="49"/>
  <c r="CH111" i="49"/>
  <c r="CG111" i="49"/>
  <c r="CF111" i="49"/>
  <c r="BY111" i="49"/>
  <c r="CA111" i="49" s="1"/>
  <c r="BC111" i="50" s="1"/>
  <c r="BX111" i="49"/>
  <c r="BR111" i="49"/>
  <c r="BQ111" i="49"/>
  <c r="BK111" i="49"/>
  <c r="BM111" i="49" s="1"/>
  <c r="BF111" i="50" s="1"/>
  <c r="BJ111" i="49"/>
  <c r="AZ111" i="49"/>
  <c r="AY111" i="49"/>
  <c r="AG111" i="49"/>
  <c r="AF111" i="49"/>
  <c r="AA111" i="49"/>
  <c r="Z111" i="49"/>
  <c r="Y111" i="49"/>
  <c r="S111" i="49"/>
  <c r="R111" i="49"/>
  <c r="I111" i="49"/>
  <c r="CG110" i="49"/>
  <c r="CF110" i="49"/>
  <c r="BY110" i="49"/>
  <c r="BX110" i="49"/>
  <c r="BR110" i="49"/>
  <c r="BQ110" i="49"/>
  <c r="BK110" i="49"/>
  <c r="BJ110" i="49"/>
  <c r="AZ110" i="49"/>
  <c r="AY110" i="49"/>
  <c r="AG110" i="49"/>
  <c r="AF110" i="49"/>
  <c r="Z110" i="49"/>
  <c r="Y110" i="49"/>
  <c r="S110" i="49"/>
  <c r="R110" i="49"/>
  <c r="I110" i="49"/>
  <c r="CH109" i="49"/>
  <c r="CG109" i="49"/>
  <c r="CF109" i="49"/>
  <c r="BY109" i="49"/>
  <c r="BX109" i="49"/>
  <c r="BR109" i="49"/>
  <c r="BQ109" i="49"/>
  <c r="BK109" i="49"/>
  <c r="BJ109" i="49"/>
  <c r="AZ109" i="49"/>
  <c r="AY109" i="49"/>
  <c r="AG109" i="49"/>
  <c r="AF109" i="49"/>
  <c r="Z109" i="49"/>
  <c r="Y109" i="49"/>
  <c r="S109" i="49"/>
  <c r="R109" i="49"/>
  <c r="I109" i="49"/>
  <c r="CG108" i="49"/>
  <c r="CF108" i="49"/>
  <c r="BY108" i="49"/>
  <c r="BX108" i="49"/>
  <c r="BR108" i="49"/>
  <c r="BQ108" i="49"/>
  <c r="BK108" i="49"/>
  <c r="BM108" i="49" s="1"/>
  <c r="BF108" i="50" s="1"/>
  <c r="BJ108" i="49"/>
  <c r="AZ108" i="49"/>
  <c r="AY108" i="49"/>
  <c r="AG108" i="49"/>
  <c r="AF108" i="49"/>
  <c r="Z108" i="49"/>
  <c r="Y108" i="49"/>
  <c r="S108" i="49"/>
  <c r="R108" i="49"/>
  <c r="I108" i="49"/>
  <c r="CG107" i="49"/>
  <c r="CF107" i="49"/>
  <c r="BY107" i="49"/>
  <c r="BX107" i="49"/>
  <c r="BR107" i="49"/>
  <c r="BQ107" i="49"/>
  <c r="BK107" i="49"/>
  <c r="BJ107" i="49"/>
  <c r="AZ107" i="49"/>
  <c r="AY107" i="49"/>
  <c r="AG107" i="49"/>
  <c r="AF107" i="49"/>
  <c r="Z107" i="49"/>
  <c r="Y107" i="49"/>
  <c r="S107" i="49"/>
  <c r="R107" i="49"/>
  <c r="I107" i="49"/>
  <c r="CG106" i="49"/>
  <c r="CF106" i="49"/>
  <c r="BY106" i="49"/>
  <c r="BX106" i="49"/>
  <c r="BR106" i="49"/>
  <c r="BQ106" i="49"/>
  <c r="BK106" i="49"/>
  <c r="BM106" i="49" s="1"/>
  <c r="BF106" i="50" s="1"/>
  <c r="BJ106" i="49"/>
  <c r="AZ106" i="49"/>
  <c r="AY106" i="49"/>
  <c r="AG106" i="49"/>
  <c r="AF106" i="49"/>
  <c r="Z106" i="49"/>
  <c r="Y106" i="49"/>
  <c r="S106" i="49"/>
  <c r="R106" i="49"/>
  <c r="I106" i="49"/>
  <c r="CH105" i="49"/>
  <c r="CG105" i="49"/>
  <c r="CF105" i="49"/>
  <c r="BY105" i="49"/>
  <c r="BX105" i="49"/>
  <c r="BR105" i="49"/>
  <c r="BQ105" i="49"/>
  <c r="BK105" i="49"/>
  <c r="BJ105" i="49"/>
  <c r="AZ105" i="49"/>
  <c r="AY105" i="49"/>
  <c r="AG105" i="49"/>
  <c r="AF105" i="49"/>
  <c r="Z105" i="49"/>
  <c r="Y105" i="49"/>
  <c r="S105" i="49"/>
  <c r="U105" i="49" s="1"/>
  <c r="AZ105" i="50" s="1"/>
  <c r="R105" i="49"/>
  <c r="I105" i="49"/>
  <c r="CG104" i="49"/>
  <c r="CF104" i="49"/>
  <c r="BY104" i="49"/>
  <c r="BX104" i="49"/>
  <c r="BR104" i="49"/>
  <c r="BQ104" i="49"/>
  <c r="BK104" i="49"/>
  <c r="BJ104" i="49"/>
  <c r="AZ104" i="49"/>
  <c r="AY104" i="49"/>
  <c r="AG104" i="49"/>
  <c r="AF104" i="49"/>
  <c r="Z104" i="49"/>
  <c r="Y104" i="49"/>
  <c r="S104" i="49"/>
  <c r="R104" i="49"/>
  <c r="I104" i="49"/>
  <c r="CH103" i="49"/>
  <c r="CG103" i="49"/>
  <c r="CF103" i="49"/>
  <c r="BY103" i="49"/>
  <c r="BX103" i="49"/>
  <c r="BR103" i="49"/>
  <c r="BQ103" i="49"/>
  <c r="BK103" i="49"/>
  <c r="BJ103" i="49"/>
  <c r="AZ103" i="49"/>
  <c r="AY103" i="49"/>
  <c r="AG103" i="49"/>
  <c r="AF103" i="49"/>
  <c r="AA103" i="49"/>
  <c r="Z103" i="49"/>
  <c r="AB103" i="49" s="1"/>
  <c r="BB103" i="50" s="1"/>
  <c r="Y103" i="49"/>
  <c r="S103" i="49"/>
  <c r="R103" i="49"/>
  <c r="I103" i="49"/>
  <c r="CG102" i="49"/>
  <c r="CF102" i="49"/>
  <c r="BY102" i="49"/>
  <c r="BX102" i="49"/>
  <c r="BR102" i="49"/>
  <c r="BQ102" i="49"/>
  <c r="BK102" i="49"/>
  <c r="BJ102" i="49"/>
  <c r="AZ102" i="49"/>
  <c r="AY102" i="49"/>
  <c r="AG102" i="49"/>
  <c r="AF102" i="49"/>
  <c r="Z102" i="49"/>
  <c r="Y102" i="49"/>
  <c r="S102" i="49"/>
  <c r="R102" i="49"/>
  <c r="I102" i="49"/>
  <c r="CG101" i="49"/>
  <c r="CF101" i="49"/>
  <c r="BY101" i="49"/>
  <c r="BX101" i="49"/>
  <c r="BR101" i="49"/>
  <c r="BQ101" i="49"/>
  <c r="BK101" i="49"/>
  <c r="BJ101" i="49"/>
  <c r="AZ101" i="49"/>
  <c r="AY101" i="49"/>
  <c r="AG101" i="49"/>
  <c r="AF101" i="49"/>
  <c r="Z101" i="49"/>
  <c r="Y101" i="49"/>
  <c r="S101" i="49"/>
  <c r="R101" i="49"/>
  <c r="I101" i="49"/>
  <c r="CG100" i="49"/>
  <c r="CF100" i="49"/>
  <c r="BY100" i="49"/>
  <c r="BX100" i="49"/>
  <c r="BR100" i="49"/>
  <c r="BQ100" i="49"/>
  <c r="BK100" i="49"/>
  <c r="BJ100" i="49"/>
  <c r="AZ100" i="49"/>
  <c r="AY100" i="49"/>
  <c r="AG100" i="49"/>
  <c r="AF100" i="49"/>
  <c r="Z100" i="49"/>
  <c r="Y100" i="49"/>
  <c r="S100" i="49"/>
  <c r="R100" i="49"/>
  <c r="I100" i="49"/>
  <c r="CG99" i="49"/>
  <c r="CF99" i="49"/>
  <c r="BY99" i="49"/>
  <c r="BX99" i="49"/>
  <c r="BR99" i="49"/>
  <c r="BQ99" i="49"/>
  <c r="BK99" i="49"/>
  <c r="BJ99" i="49"/>
  <c r="AZ99" i="49"/>
  <c r="AY99" i="49"/>
  <c r="AG99" i="49"/>
  <c r="AF99" i="49"/>
  <c r="Z99" i="49"/>
  <c r="Y99" i="49"/>
  <c r="S99" i="49"/>
  <c r="R99" i="49"/>
  <c r="I99" i="49"/>
  <c r="CG98" i="49"/>
  <c r="CF98" i="49"/>
  <c r="BY98" i="49"/>
  <c r="BX98" i="49"/>
  <c r="BR98" i="49"/>
  <c r="BQ98" i="49"/>
  <c r="BK98" i="49"/>
  <c r="BJ98" i="49"/>
  <c r="AZ98" i="49"/>
  <c r="AY98" i="49"/>
  <c r="AG98" i="49"/>
  <c r="AF98" i="49"/>
  <c r="Z98" i="49"/>
  <c r="Y98" i="49"/>
  <c r="S98" i="49"/>
  <c r="R98" i="49"/>
  <c r="I98" i="49"/>
  <c r="CH97" i="49"/>
  <c r="CG97" i="49"/>
  <c r="CI97" i="49" s="1"/>
  <c r="BG97" i="50" s="1"/>
  <c r="CF97" i="49"/>
  <c r="BY97" i="49"/>
  <c r="BX97" i="49"/>
  <c r="BR97" i="49"/>
  <c r="BQ97" i="49"/>
  <c r="BK97" i="49"/>
  <c r="BJ97" i="49"/>
  <c r="AZ97" i="49"/>
  <c r="AY97" i="49"/>
  <c r="AG97" i="49"/>
  <c r="AF97" i="49"/>
  <c r="Z97" i="49"/>
  <c r="Y97" i="49"/>
  <c r="S97" i="49"/>
  <c r="R97" i="49"/>
  <c r="I97" i="49"/>
  <c r="CG96" i="49"/>
  <c r="CF96" i="49"/>
  <c r="BY96" i="49"/>
  <c r="BX96" i="49"/>
  <c r="BR96" i="49"/>
  <c r="BQ96" i="49"/>
  <c r="BK96" i="49"/>
  <c r="BJ96" i="49"/>
  <c r="AZ96" i="49"/>
  <c r="AY96" i="49"/>
  <c r="AG96" i="49"/>
  <c r="AF96" i="49"/>
  <c r="Z96" i="49"/>
  <c r="Y96" i="49"/>
  <c r="S96" i="49"/>
  <c r="R96" i="49"/>
  <c r="I96" i="49"/>
  <c r="CG95" i="49"/>
  <c r="CF95" i="49"/>
  <c r="BY95" i="49"/>
  <c r="BX95" i="49"/>
  <c r="BR95" i="49"/>
  <c r="BQ95" i="49"/>
  <c r="BK95" i="49"/>
  <c r="BJ95" i="49"/>
  <c r="AZ95" i="49"/>
  <c r="AY95" i="49"/>
  <c r="AG95" i="49"/>
  <c r="AF95" i="49"/>
  <c r="Z95" i="49"/>
  <c r="Y95" i="49"/>
  <c r="S95" i="49"/>
  <c r="R95" i="49"/>
  <c r="I95" i="49"/>
  <c r="CG94" i="49"/>
  <c r="CF94" i="49"/>
  <c r="BY94" i="49"/>
  <c r="BX94" i="49"/>
  <c r="BR94" i="49"/>
  <c r="BQ94" i="49"/>
  <c r="BK94" i="49"/>
  <c r="BJ94" i="49"/>
  <c r="AZ94" i="49"/>
  <c r="AY94" i="49"/>
  <c r="AG94" i="49"/>
  <c r="AF94" i="49"/>
  <c r="Z94" i="49"/>
  <c r="Y94" i="49"/>
  <c r="S94" i="49"/>
  <c r="R94" i="49"/>
  <c r="I94" i="49"/>
  <c r="CG93" i="49"/>
  <c r="CF93" i="49"/>
  <c r="BY93" i="49"/>
  <c r="BX93" i="49"/>
  <c r="BR93" i="49"/>
  <c r="BQ93" i="49"/>
  <c r="BK93" i="49"/>
  <c r="BJ93" i="49"/>
  <c r="AZ93" i="49"/>
  <c r="AY93" i="49"/>
  <c r="AG93" i="49"/>
  <c r="AF93" i="49"/>
  <c r="Z93" i="49"/>
  <c r="Y93" i="49"/>
  <c r="S93" i="49"/>
  <c r="R93" i="49"/>
  <c r="I93" i="49"/>
  <c r="CG92" i="49"/>
  <c r="CF92" i="49"/>
  <c r="BY92" i="49"/>
  <c r="BX92" i="49"/>
  <c r="BR92" i="49"/>
  <c r="BQ92" i="49"/>
  <c r="BK92" i="49"/>
  <c r="BJ92" i="49"/>
  <c r="AZ92" i="49"/>
  <c r="AY92" i="49"/>
  <c r="AG92" i="49"/>
  <c r="AF92" i="49"/>
  <c r="Z92" i="49"/>
  <c r="Y92" i="49"/>
  <c r="S92" i="49"/>
  <c r="R92" i="49"/>
  <c r="I92" i="49"/>
  <c r="CH91" i="49"/>
  <c r="CG91" i="49"/>
  <c r="CI91" i="49" s="1"/>
  <c r="BG91" i="50" s="1"/>
  <c r="CF91" i="49"/>
  <c r="BY91" i="49"/>
  <c r="BX91" i="49"/>
  <c r="BR91" i="49"/>
  <c r="BQ91" i="49"/>
  <c r="BK91" i="49"/>
  <c r="BJ91" i="49"/>
  <c r="AZ91" i="49"/>
  <c r="AY91" i="49"/>
  <c r="AG91" i="49"/>
  <c r="AF91" i="49"/>
  <c r="AA91" i="49"/>
  <c r="Z91" i="49"/>
  <c r="AB91" i="49" s="1"/>
  <c r="BB91" i="50" s="1"/>
  <c r="Y91" i="49"/>
  <c r="S91" i="49"/>
  <c r="R91" i="49"/>
  <c r="I91" i="49"/>
  <c r="CG90" i="49"/>
  <c r="CF90" i="49"/>
  <c r="BY90" i="49"/>
  <c r="BX90" i="49"/>
  <c r="BR90" i="49"/>
  <c r="BT90" i="49" s="1"/>
  <c r="BA90" i="50" s="1"/>
  <c r="H90" i="51" s="1"/>
  <c r="BQ90" i="49"/>
  <c r="BK90" i="49"/>
  <c r="BJ90" i="49"/>
  <c r="AZ90" i="49"/>
  <c r="AY90" i="49"/>
  <c r="AG90" i="49"/>
  <c r="AF90" i="49"/>
  <c r="Z90" i="49"/>
  <c r="Y90" i="49"/>
  <c r="S90" i="49"/>
  <c r="R90" i="49"/>
  <c r="I90" i="49"/>
  <c r="CH89" i="49"/>
  <c r="CG89" i="49"/>
  <c r="CF89" i="49"/>
  <c r="BY89" i="49"/>
  <c r="BX89" i="49"/>
  <c r="BR89" i="49"/>
  <c r="BQ89" i="49"/>
  <c r="BK89" i="49"/>
  <c r="BJ89" i="49"/>
  <c r="AZ89" i="49"/>
  <c r="AY89" i="49"/>
  <c r="AG89" i="49"/>
  <c r="AF89" i="49"/>
  <c r="Z89" i="49"/>
  <c r="Y89" i="49"/>
  <c r="S89" i="49"/>
  <c r="R89" i="49"/>
  <c r="I89" i="49"/>
  <c r="CG88" i="49"/>
  <c r="CF88" i="49"/>
  <c r="BY88" i="49"/>
  <c r="BX88" i="49"/>
  <c r="BR88" i="49"/>
  <c r="BQ88" i="49"/>
  <c r="BK88" i="49"/>
  <c r="BJ88" i="49"/>
  <c r="AZ88" i="49"/>
  <c r="AY88" i="49"/>
  <c r="AG88" i="49"/>
  <c r="AF88" i="49"/>
  <c r="Z88" i="49"/>
  <c r="Y88" i="49"/>
  <c r="S88" i="49"/>
  <c r="R88" i="49"/>
  <c r="I88" i="49"/>
  <c r="CH87" i="49"/>
  <c r="CG87" i="49"/>
  <c r="CF87" i="49"/>
  <c r="BY87" i="49"/>
  <c r="BX87" i="49"/>
  <c r="BR87" i="49"/>
  <c r="BQ87" i="49"/>
  <c r="BK87" i="49"/>
  <c r="BJ87" i="49"/>
  <c r="AZ87" i="49"/>
  <c r="AY87" i="49"/>
  <c r="AG87" i="49"/>
  <c r="AF87" i="49"/>
  <c r="AA87" i="49"/>
  <c r="Z87" i="49"/>
  <c r="AB87" i="49" s="1"/>
  <c r="BB87" i="50" s="1"/>
  <c r="Y87" i="49"/>
  <c r="S87" i="49"/>
  <c r="R87" i="49"/>
  <c r="I87" i="49"/>
  <c r="CG86" i="49"/>
  <c r="CF86" i="49"/>
  <c r="BY86" i="49"/>
  <c r="BX86" i="49"/>
  <c r="BR86" i="49"/>
  <c r="BQ86" i="49"/>
  <c r="BK86" i="49"/>
  <c r="BJ86" i="49"/>
  <c r="AZ86" i="49"/>
  <c r="AY86" i="49"/>
  <c r="AG86" i="49"/>
  <c r="AF86" i="49"/>
  <c r="Z86" i="49"/>
  <c r="Y86" i="49"/>
  <c r="S86" i="49"/>
  <c r="R86" i="49"/>
  <c r="I86" i="49"/>
  <c r="CG85" i="49"/>
  <c r="CF85" i="49"/>
  <c r="BY85" i="49"/>
  <c r="BX85" i="49"/>
  <c r="BR85" i="49"/>
  <c r="BQ85" i="49"/>
  <c r="BK85" i="49"/>
  <c r="BJ85" i="49"/>
  <c r="AZ85" i="49"/>
  <c r="AY85" i="49"/>
  <c r="AG85" i="49"/>
  <c r="AF85" i="49"/>
  <c r="Z85" i="49"/>
  <c r="Y85" i="49"/>
  <c r="S85" i="49"/>
  <c r="R85" i="49"/>
  <c r="I85" i="49"/>
  <c r="CG84" i="49"/>
  <c r="CF84" i="49"/>
  <c r="BY84" i="49"/>
  <c r="BX84" i="49"/>
  <c r="BR84" i="49"/>
  <c r="BQ84" i="49"/>
  <c r="BK84" i="49"/>
  <c r="BM84" i="49" s="1"/>
  <c r="BF84" i="50" s="1"/>
  <c r="BJ84" i="49"/>
  <c r="AZ84" i="49"/>
  <c r="AY84" i="49"/>
  <c r="AG84" i="49"/>
  <c r="AF84" i="49"/>
  <c r="Z84" i="49"/>
  <c r="Y84" i="49"/>
  <c r="S84" i="49"/>
  <c r="R84" i="49"/>
  <c r="I84" i="49"/>
  <c r="CH83" i="49"/>
  <c r="CG83" i="49"/>
  <c r="CI83" i="49" s="1"/>
  <c r="BG83" i="50" s="1"/>
  <c r="CF83" i="49"/>
  <c r="BY83" i="49"/>
  <c r="BX83" i="49"/>
  <c r="BR83" i="49"/>
  <c r="BQ83" i="49"/>
  <c r="BK83" i="49"/>
  <c r="BJ83" i="49"/>
  <c r="AZ83" i="49"/>
  <c r="AY83" i="49"/>
  <c r="AG83" i="49"/>
  <c r="AF83" i="49"/>
  <c r="Z83" i="49"/>
  <c r="Y83" i="49"/>
  <c r="S83" i="49"/>
  <c r="R83" i="49"/>
  <c r="I83" i="49"/>
  <c r="CG82" i="49"/>
  <c r="CF82" i="49"/>
  <c r="BY82" i="49"/>
  <c r="BX82" i="49"/>
  <c r="BR82" i="49"/>
  <c r="BQ82" i="49"/>
  <c r="BK82" i="49"/>
  <c r="BM82" i="49" s="1"/>
  <c r="BF82" i="50" s="1"/>
  <c r="BJ82" i="49"/>
  <c r="AZ82" i="49"/>
  <c r="AY82" i="49"/>
  <c r="AG82" i="49"/>
  <c r="AF82" i="49"/>
  <c r="Z82" i="49"/>
  <c r="Y82" i="49"/>
  <c r="S82" i="49"/>
  <c r="R82" i="49"/>
  <c r="I82" i="49"/>
  <c r="CG81" i="49"/>
  <c r="CF81" i="49"/>
  <c r="BY81" i="49"/>
  <c r="BX81" i="49"/>
  <c r="BR81" i="49"/>
  <c r="BQ81" i="49"/>
  <c r="BK81" i="49"/>
  <c r="BJ81" i="49"/>
  <c r="AZ81" i="49"/>
  <c r="AY81" i="49"/>
  <c r="AG81" i="49"/>
  <c r="AF81" i="49"/>
  <c r="Z81" i="49"/>
  <c r="Y81" i="49"/>
  <c r="S81" i="49"/>
  <c r="R81" i="49"/>
  <c r="I81" i="49"/>
  <c r="CG80" i="49"/>
  <c r="CF80" i="49"/>
  <c r="BY80" i="49"/>
  <c r="BX80" i="49"/>
  <c r="BR80" i="49"/>
  <c r="BQ80" i="49"/>
  <c r="BK80" i="49"/>
  <c r="BJ80" i="49"/>
  <c r="AZ80" i="49"/>
  <c r="AY80" i="49"/>
  <c r="AG80" i="49"/>
  <c r="AF80" i="49"/>
  <c r="Z80" i="49"/>
  <c r="Y80" i="49"/>
  <c r="S80" i="49"/>
  <c r="U80" i="49" s="1"/>
  <c r="AZ80" i="50" s="1"/>
  <c r="F80" i="51" s="1"/>
  <c r="R80" i="49"/>
  <c r="I80" i="49"/>
  <c r="CG79" i="49"/>
  <c r="CF79" i="49"/>
  <c r="BY79" i="49"/>
  <c r="BX79" i="49"/>
  <c r="BR79" i="49"/>
  <c r="BQ79" i="49"/>
  <c r="BK79" i="49"/>
  <c r="BJ79" i="49"/>
  <c r="AZ79" i="49"/>
  <c r="AY79" i="49"/>
  <c r="AG79" i="49"/>
  <c r="AF79" i="49"/>
  <c r="Z79" i="49"/>
  <c r="Y79" i="49"/>
  <c r="S79" i="49"/>
  <c r="R79" i="49"/>
  <c r="I79" i="49"/>
  <c r="CH79" i="49" s="1"/>
  <c r="CG78" i="49"/>
  <c r="CF78" i="49"/>
  <c r="BY78" i="49"/>
  <c r="BX78" i="49"/>
  <c r="BR78" i="49"/>
  <c r="BQ78" i="49"/>
  <c r="BK78" i="49"/>
  <c r="BJ78" i="49"/>
  <c r="AZ78" i="49"/>
  <c r="AY78" i="49"/>
  <c r="AG78" i="49"/>
  <c r="AF78" i="49"/>
  <c r="Z78" i="49"/>
  <c r="Y78" i="49"/>
  <c r="S78" i="49"/>
  <c r="R78" i="49"/>
  <c r="I78" i="49"/>
  <c r="CG77" i="49"/>
  <c r="CF77" i="49"/>
  <c r="BY77" i="49"/>
  <c r="BX77" i="49"/>
  <c r="BR77" i="49"/>
  <c r="BQ77" i="49"/>
  <c r="BK77" i="49"/>
  <c r="BJ77" i="49"/>
  <c r="AZ77" i="49"/>
  <c r="AY77" i="49"/>
  <c r="AG77" i="49"/>
  <c r="AF77" i="49"/>
  <c r="Z77" i="49"/>
  <c r="Y77" i="49"/>
  <c r="S77" i="49"/>
  <c r="R77" i="49"/>
  <c r="I77" i="49"/>
  <c r="CG76" i="49"/>
  <c r="CF76" i="49"/>
  <c r="BY76" i="49"/>
  <c r="BX76" i="49"/>
  <c r="BR76" i="49"/>
  <c r="BQ76" i="49"/>
  <c r="BK76" i="49"/>
  <c r="BJ76" i="49"/>
  <c r="AZ76" i="49"/>
  <c r="AY76" i="49"/>
  <c r="AG76" i="49"/>
  <c r="AF76" i="49"/>
  <c r="Z76" i="49"/>
  <c r="Y76" i="49"/>
  <c r="S76" i="49"/>
  <c r="R76" i="49"/>
  <c r="I76" i="49"/>
  <c r="CH75" i="49"/>
  <c r="CG75" i="49"/>
  <c r="CI75" i="49" s="1"/>
  <c r="BG75" i="50" s="1"/>
  <c r="CF75" i="49"/>
  <c r="BY75" i="49"/>
  <c r="BX75" i="49"/>
  <c r="BR75" i="49"/>
  <c r="BQ75" i="49"/>
  <c r="BK75" i="49"/>
  <c r="BJ75" i="49"/>
  <c r="AZ75" i="49"/>
  <c r="AY75" i="49"/>
  <c r="AG75" i="49"/>
  <c r="AF75" i="49"/>
  <c r="Z75" i="49"/>
  <c r="Y75" i="49"/>
  <c r="S75" i="49"/>
  <c r="R75" i="49"/>
  <c r="I75" i="49"/>
  <c r="CG74" i="49"/>
  <c r="CF74" i="49"/>
  <c r="BY74" i="49"/>
  <c r="BX74" i="49"/>
  <c r="BR74" i="49"/>
  <c r="BQ74" i="49"/>
  <c r="BK74" i="49"/>
  <c r="BJ74" i="49"/>
  <c r="AZ74" i="49"/>
  <c r="AY74" i="49"/>
  <c r="AG74" i="49"/>
  <c r="AF74" i="49"/>
  <c r="Z74" i="49"/>
  <c r="Y74" i="49"/>
  <c r="S74" i="49"/>
  <c r="R74" i="49"/>
  <c r="I74" i="49"/>
  <c r="CG73" i="49"/>
  <c r="CF73" i="49"/>
  <c r="BY73" i="49"/>
  <c r="BX73" i="49"/>
  <c r="BR73" i="49"/>
  <c r="BQ73" i="49"/>
  <c r="BK73" i="49"/>
  <c r="BJ73" i="49"/>
  <c r="AZ73" i="49"/>
  <c r="AY73" i="49"/>
  <c r="AG73" i="49"/>
  <c r="AF73" i="49"/>
  <c r="Z73" i="49"/>
  <c r="Y73" i="49"/>
  <c r="S73" i="49"/>
  <c r="R73" i="49"/>
  <c r="I73" i="49"/>
  <c r="CG72" i="49"/>
  <c r="CF72" i="49"/>
  <c r="BY72" i="49"/>
  <c r="BX72" i="49"/>
  <c r="BR72" i="49"/>
  <c r="BQ72" i="49"/>
  <c r="BK72" i="49"/>
  <c r="BJ72" i="49"/>
  <c r="AZ72" i="49"/>
  <c r="AY72" i="49"/>
  <c r="AG72" i="49"/>
  <c r="AF72" i="49"/>
  <c r="Z72" i="49"/>
  <c r="Y72" i="49"/>
  <c r="S72" i="49"/>
  <c r="R72" i="49"/>
  <c r="I72" i="49"/>
  <c r="CG71" i="49"/>
  <c r="CF71" i="49"/>
  <c r="BY71" i="49"/>
  <c r="BX71" i="49"/>
  <c r="BR71" i="49"/>
  <c r="BQ71" i="49"/>
  <c r="BK71" i="49"/>
  <c r="BJ71" i="49"/>
  <c r="AZ71" i="49"/>
  <c r="AY71" i="49"/>
  <c r="AG71" i="49"/>
  <c r="AF71" i="49"/>
  <c r="Z71" i="49"/>
  <c r="Y71" i="49"/>
  <c r="S71" i="49"/>
  <c r="R71" i="49"/>
  <c r="I71" i="49"/>
  <c r="CG70" i="49"/>
  <c r="CF70" i="49"/>
  <c r="BY70" i="49"/>
  <c r="BX70" i="49"/>
  <c r="BR70" i="49"/>
  <c r="BQ70" i="49"/>
  <c r="BK70" i="49"/>
  <c r="BJ70" i="49"/>
  <c r="AZ70" i="49"/>
  <c r="AY70" i="49"/>
  <c r="AG70" i="49"/>
  <c r="AI70" i="49" s="1"/>
  <c r="AY70" i="50" s="1"/>
  <c r="E70" i="51" s="1"/>
  <c r="AF70" i="49"/>
  <c r="Z70" i="49"/>
  <c r="Y70" i="49"/>
  <c r="S70" i="49"/>
  <c r="R70" i="49"/>
  <c r="I70" i="49"/>
  <c r="CG69" i="49"/>
  <c r="CF69" i="49"/>
  <c r="BY69" i="49"/>
  <c r="BX69" i="49"/>
  <c r="BR69" i="49"/>
  <c r="BQ69" i="49"/>
  <c r="BK69" i="49"/>
  <c r="BJ69" i="49"/>
  <c r="AZ69" i="49"/>
  <c r="AY69" i="49"/>
  <c r="AG69" i="49"/>
  <c r="AF69" i="49"/>
  <c r="Z69" i="49"/>
  <c r="Y69" i="49"/>
  <c r="S69" i="49"/>
  <c r="R69" i="49"/>
  <c r="I69" i="49"/>
  <c r="CG68" i="49"/>
  <c r="CF68" i="49"/>
  <c r="BY68" i="49"/>
  <c r="BX68" i="49"/>
  <c r="BR68" i="49"/>
  <c r="BQ68" i="49"/>
  <c r="BK68" i="49"/>
  <c r="BJ68" i="49"/>
  <c r="AZ68" i="49"/>
  <c r="AY68" i="49"/>
  <c r="AG68" i="49"/>
  <c r="AF68" i="49"/>
  <c r="Z68" i="49"/>
  <c r="Y68" i="49"/>
  <c r="S68" i="49"/>
  <c r="R68" i="49"/>
  <c r="I68" i="49"/>
  <c r="CG67" i="49"/>
  <c r="CF67" i="49"/>
  <c r="BY67" i="49"/>
  <c r="BX67" i="49"/>
  <c r="BR67" i="49"/>
  <c r="BQ67" i="49"/>
  <c r="BK67" i="49"/>
  <c r="BJ67" i="49"/>
  <c r="AZ67" i="49"/>
  <c r="AY67" i="49"/>
  <c r="AG67" i="49"/>
  <c r="AF67" i="49"/>
  <c r="AA67" i="49"/>
  <c r="Z67" i="49"/>
  <c r="AB67" i="49" s="1"/>
  <c r="BB67" i="50" s="1"/>
  <c r="Y67" i="49"/>
  <c r="S67" i="49"/>
  <c r="R67" i="49"/>
  <c r="I67" i="49"/>
  <c r="CG66" i="49"/>
  <c r="CF66" i="49"/>
  <c r="BY66" i="49"/>
  <c r="BX66" i="49"/>
  <c r="BR66" i="49"/>
  <c r="BQ66" i="49"/>
  <c r="BK66" i="49"/>
  <c r="BJ66" i="49"/>
  <c r="AZ66" i="49"/>
  <c r="AY66" i="49"/>
  <c r="AG66" i="49"/>
  <c r="AF66" i="49"/>
  <c r="Z66" i="49"/>
  <c r="Y66" i="49"/>
  <c r="S66" i="49"/>
  <c r="R66" i="49"/>
  <c r="I66" i="49"/>
  <c r="CG65" i="49"/>
  <c r="CF65" i="49"/>
  <c r="BY65" i="49"/>
  <c r="BX65" i="49"/>
  <c r="BR65" i="49"/>
  <c r="BQ65" i="49"/>
  <c r="BK65" i="49"/>
  <c r="BJ65" i="49"/>
  <c r="AZ65" i="49"/>
  <c r="AY65" i="49"/>
  <c r="AG65" i="49"/>
  <c r="AF65" i="49"/>
  <c r="Z65" i="49"/>
  <c r="Y65" i="49"/>
  <c r="S65" i="49"/>
  <c r="R65" i="49"/>
  <c r="I65" i="49"/>
  <c r="CG64" i="49"/>
  <c r="CF64" i="49"/>
  <c r="BY64" i="49"/>
  <c r="BX64" i="49"/>
  <c r="BR64" i="49"/>
  <c r="BQ64" i="49"/>
  <c r="BK64" i="49"/>
  <c r="BJ64" i="49"/>
  <c r="AZ64" i="49"/>
  <c r="AY64" i="49"/>
  <c r="AG64" i="49"/>
  <c r="AF64" i="49"/>
  <c r="Z64" i="49"/>
  <c r="Y64" i="49"/>
  <c r="S64" i="49"/>
  <c r="R64" i="49"/>
  <c r="I64" i="49"/>
  <c r="CG63" i="49"/>
  <c r="CF63" i="49"/>
  <c r="BY63" i="49"/>
  <c r="BX63" i="49"/>
  <c r="BR63" i="49"/>
  <c r="BQ63" i="49"/>
  <c r="BK63" i="49"/>
  <c r="BJ63" i="49"/>
  <c r="AZ63" i="49"/>
  <c r="AY63" i="49"/>
  <c r="AG63" i="49"/>
  <c r="AF63" i="49"/>
  <c r="AA63" i="49"/>
  <c r="Z63" i="49"/>
  <c r="AB63" i="49" s="1"/>
  <c r="BB63" i="50" s="1"/>
  <c r="Y63" i="49"/>
  <c r="S63" i="49"/>
  <c r="R63" i="49"/>
  <c r="I63" i="49"/>
  <c r="CG62" i="49"/>
  <c r="CF62" i="49"/>
  <c r="BY62" i="49"/>
  <c r="BX62" i="49"/>
  <c r="BR62" i="49"/>
  <c r="BQ62" i="49"/>
  <c r="BK62" i="49"/>
  <c r="BM62" i="49" s="1"/>
  <c r="BF62" i="50" s="1"/>
  <c r="BJ62" i="49"/>
  <c r="AZ62" i="49"/>
  <c r="AY62" i="49"/>
  <c r="AG62" i="49"/>
  <c r="AF62" i="49"/>
  <c r="Z62" i="49"/>
  <c r="Y62" i="49"/>
  <c r="S62" i="49"/>
  <c r="R62" i="49"/>
  <c r="I62" i="49"/>
  <c r="CG61" i="49"/>
  <c r="CF61" i="49"/>
  <c r="BY61" i="49"/>
  <c r="BX61" i="49"/>
  <c r="BR61" i="49"/>
  <c r="BQ61" i="49"/>
  <c r="BK61" i="49"/>
  <c r="BJ61" i="49"/>
  <c r="AZ61" i="49"/>
  <c r="AY61" i="49"/>
  <c r="AG61" i="49"/>
  <c r="AF61" i="49"/>
  <c r="AA61" i="49"/>
  <c r="Z61" i="49"/>
  <c r="Y61" i="49"/>
  <c r="S61" i="49"/>
  <c r="R61" i="49"/>
  <c r="I61" i="49"/>
  <c r="CG60" i="49"/>
  <c r="CF60" i="49"/>
  <c r="BY60" i="49"/>
  <c r="BX60" i="49"/>
  <c r="BR60" i="49"/>
  <c r="BQ60" i="49"/>
  <c r="BK60" i="49"/>
  <c r="BM60" i="49" s="1"/>
  <c r="BF60" i="50" s="1"/>
  <c r="BJ60" i="49"/>
  <c r="AZ60" i="49"/>
  <c r="AY60" i="49"/>
  <c r="AG60" i="49"/>
  <c r="AF60" i="49"/>
  <c r="Z60" i="49"/>
  <c r="Y60" i="49"/>
  <c r="S60" i="49"/>
  <c r="R60" i="49"/>
  <c r="I60" i="49"/>
  <c r="CH59" i="49"/>
  <c r="CG59" i="49"/>
  <c r="CI59" i="49" s="1"/>
  <c r="BG59" i="50" s="1"/>
  <c r="CF59" i="49"/>
  <c r="BY59" i="49"/>
  <c r="BX59" i="49"/>
  <c r="BR59" i="49"/>
  <c r="BQ59" i="49"/>
  <c r="BK59" i="49"/>
  <c r="BJ59" i="49"/>
  <c r="AZ59" i="49"/>
  <c r="AY59" i="49"/>
  <c r="AG59" i="49"/>
  <c r="AF59" i="49"/>
  <c r="AA59" i="49"/>
  <c r="Z59" i="49"/>
  <c r="AB59" i="49" s="1"/>
  <c r="BB59" i="50" s="1"/>
  <c r="Y59" i="49"/>
  <c r="S59" i="49"/>
  <c r="R59" i="49"/>
  <c r="I59" i="49"/>
  <c r="CG58" i="49"/>
  <c r="CF58" i="49"/>
  <c r="BY58" i="49"/>
  <c r="BX58" i="49"/>
  <c r="BR58" i="49"/>
  <c r="BQ58" i="49"/>
  <c r="BK58" i="49"/>
  <c r="BM58" i="49" s="1"/>
  <c r="BF58" i="50" s="1"/>
  <c r="BJ58" i="49"/>
  <c r="AZ58" i="49"/>
  <c r="AY58" i="49"/>
  <c r="AG58" i="49"/>
  <c r="AF58" i="49"/>
  <c r="Z58" i="49"/>
  <c r="Y58" i="49"/>
  <c r="S58" i="49"/>
  <c r="R58" i="49"/>
  <c r="I58" i="49"/>
  <c r="CH57" i="49"/>
  <c r="CG57" i="49"/>
  <c r="CI57" i="49" s="1"/>
  <c r="BG57" i="50" s="1"/>
  <c r="CF57" i="49"/>
  <c r="BY57" i="49"/>
  <c r="BX57" i="49"/>
  <c r="BR57" i="49"/>
  <c r="BQ57" i="49"/>
  <c r="BK57" i="49"/>
  <c r="BJ57" i="49"/>
  <c r="AZ57" i="49"/>
  <c r="AY57" i="49"/>
  <c r="AG57" i="49"/>
  <c r="AF57" i="49"/>
  <c r="Z57" i="49"/>
  <c r="Y57" i="49"/>
  <c r="S57" i="49"/>
  <c r="R57" i="49"/>
  <c r="I57" i="49"/>
  <c r="CG56" i="49"/>
  <c r="CF56" i="49"/>
  <c r="BY56" i="49"/>
  <c r="CA56" i="49" s="1"/>
  <c r="BC56" i="50" s="1"/>
  <c r="BX56" i="49"/>
  <c r="BR56" i="49"/>
  <c r="BQ56" i="49"/>
  <c r="BK56" i="49"/>
  <c r="BJ56" i="49"/>
  <c r="AZ56" i="49"/>
  <c r="AY56" i="49"/>
  <c r="AG56" i="49"/>
  <c r="AF56" i="49"/>
  <c r="Z56" i="49"/>
  <c r="Y56" i="49"/>
  <c r="S56" i="49"/>
  <c r="U56" i="49" s="1"/>
  <c r="AZ56" i="50" s="1"/>
  <c r="F56" i="51" s="1"/>
  <c r="R56" i="49"/>
  <c r="I56" i="49"/>
  <c r="CH55" i="49"/>
  <c r="CG55" i="49"/>
  <c r="CI55" i="49" s="1"/>
  <c r="BG55" i="50" s="1"/>
  <c r="CF55" i="49"/>
  <c r="BY55" i="49"/>
  <c r="BX55" i="49"/>
  <c r="BR55" i="49"/>
  <c r="BQ55" i="49"/>
  <c r="BK55" i="49"/>
  <c r="BM55" i="49" s="1"/>
  <c r="BF55" i="50" s="1"/>
  <c r="BJ55" i="49"/>
  <c r="AZ55" i="49"/>
  <c r="AY55" i="49"/>
  <c r="AG55" i="49"/>
  <c r="AF55" i="49"/>
  <c r="AA55" i="49"/>
  <c r="Z55" i="49"/>
  <c r="AB55" i="49" s="1"/>
  <c r="BB55" i="50" s="1"/>
  <c r="Y55" i="49"/>
  <c r="S55" i="49"/>
  <c r="R55" i="49"/>
  <c r="I55" i="49"/>
  <c r="CG54" i="49"/>
  <c r="CF54" i="49"/>
  <c r="BY54" i="49"/>
  <c r="CA54" i="49" s="1"/>
  <c r="BC54" i="50" s="1"/>
  <c r="BX54" i="49"/>
  <c r="BR54" i="49"/>
  <c r="BQ54" i="49"/>
  <c r="BK54" i="49"/>
  <c r="BJ54" i="49"/>
  <c r="AZ54" i="49"/>
  <c r="AY54" i="49"/>
  <c r="AG54" i="49"/>
  <c r="AF54" i="49"/>
  <c r="AA54" i="49"/>
  <c r="Z54" i="49"/>
  <c r="Y54" i="49"/>
  <c r="S54" i="49"/>
  <c r="R54" i="49"/>
  <c r="I54" i="49"/>
  <c r="CH53" i="49"/>
  <c r="CG53" i="49"/>
  <c r="CI53" i="49" s="1"/>
  <c r="BG53" i="50" s="1"/>
  <c r="CF53" i="49"/>
  <c r="BY53" i="49"/>
  <c r="BX53" i="49"/>
  <c r="BR53" i="49"/>
  <c r="BT53" i="49" s="1"/>
  <c r="BA53" i="50" s="1"/>
  <c r="H53" i="51" s="1"/>
  <c r="BQ53" i="49"/>
  <c r="BK53" i="49"/>
  <c r="BM53" i="49" s="1"/>
  <c r="BF53" i="50" s="1"/>
  <c r="BJ53" i="49"/>
  <c r="AZ53" i="49"/>
  <c r="AY53" i="49"/>
  <c r="AG53" i="49"/>
  <c r="AF53" i="49"/>
  <c r="AA53" i="49"/>
  <c r="Z53" i="49"/>
  <c r="AB53" i="49" s="1"/>
  <c r="BB53" i="50" s="1"/>
  <c r="Y53" i="49"/>
  <c r="S53" i="49"/>
  <c r="R53" i="49"/>
  <c r="I53" i="49"/>
  <c r="CG52" i="49"/>
  <c r="CF52" i="49"/>
  <c r="BY52" i="49"/>
  <c r="BX52" i="49"/>
  <c r="BR52" i="49"/>
  <c r="BQ52" i="49"/>
  <c r="BK52" i="49"/>
  <c r="BJ52" i="49"/>
  <c r="AZ52" i="49"/>
  <c r="AY52" i="49"/>
  <c r="AG52" i="49"/>
  <c r="AF52" i="49"/>
  <c r="Z52" i="49"/>
  <c r="Y52" i="49"/>
  <c r="S52" i="49"/>
  <c r="R52" i="49"/>
  <c r="I52" i="49"/>
  <c r="CH51" i="49"/>
  <c r="CG51" i="49"/>
  <c r="CI51" i="49" s="1"/>
  <c r="BG51" i="50" s="1"/>
  <c r="CF51" i="49"/>
  <c r="BY51" i="49"/>
  <c r="BX51" i="49"/>
  <c r="BR51" i="49"/>
  <c r="BQ51" i="49"/>
  <c r="BK51" i="49"/>
  <c r="BJ51" i="49"/>
  <c r="AZ51" i="49"/>
  <c r="AY51" i="49"/>
  <c r="AG51" i="49"/>
  <c r="AF51" i="49"/>
  <c r="AA51" i="49"/>
  <c r="Z51" i="49"/>
  <c r="AB51" i="49" s="1"/>
  <c r="BB51" i="50" s="1"/>
  <c r="Y51" i="49"/>
  <c r="S51" i="49"/>
  <c r="U51" i="49" s="1"/>
  <c r="AZ51" i="50" s="1"/>
  <c r="F51" i="51" s="1"/>
  <c r="R51" i="49"/>
  <c r="I51" i="49"/>
  <c r="CG50" i="49"/>
  <c r="CF50" i="49"/>
  <c r="BY50" i="49"/>
  <c r="BX50" i="49"/>
  <c r="BR50" i="49"/>
  <c r="BQ50" i="49"/>
  <c r="BK50" i="49"/>
  <c r="BJ50" i="49"/>
  <c r="AZ50" i="49"/>
  <c r="AY50" i="49"/>
  <c r="AG50" i="49"/>
  <c r="AF50" i="49"/>
  <c r="AA50" i="49"/>
  <c r="Z50" i="49"/>
  <c r="AB50" i="49" s="1"/>
  <c r="BB50" i="50" s="1"/>
  <c r="Y50" i="49"/>
  <c r="S50" i="49"/>
  <c r="R50" i="49"/>
  <c r="I50" i="49"/>
  <c r="CH49" i="49"/>
  <c r="CG49" i="49"/>
  <c r="CF49" i="49"/>
  <c r="BY49" i="49"/>
  <c r="BX49" i="49"/>
  <c r="BR49" i="49"/>
  <c r="BQ49" i="49"/>
  <c r="BK49" i="49"/>
  <c r="BJ49" i="49"/>
  <c r="AZ49" i="49"/>
  <c r="AY49" i="49"/>
  <c r="AG49" i="49"/>
  <c r="AF49" i="49"/>
  <c r="AA49" i="49"/>
  <c r="Z49" i="49"/>
  <c r="AB49" i="49" s="1"/>
  <c r="BB49" i="50" s="1"/>
  <c r="Y49" i="49"/>
  <c r="S49" i="49"/>
  <c r="R49" i="49"/>
  <c r="I49" i="49"/>
  <c r="CG48" i="49"/>
  <c r="CF48" i="49"/>
  <c r="BY48" i="49"/>
  <c r="BX48" i="49"/>
  <c r="BR48" i="49"/>
  <c r="BQ48" i="49"/>
  <c r="BK48" i="49"/>
  <c r="BJ48" i="49"/>
  <c r="AZ48" i="49"/>
  <c r="AY48" i="49"/>
  <c r="AG48" i="49"/>
  <c r="AF48" i="49"/>
  <c r="Z48" i="49"/>
  <c r="Y48" i="49"/>
  <c r="S48" i="49"/>
  <c r="R48" i="49"/>
  <c r="I48" i="49"/>
  <c r="CH47" i="49"/>
  <c r="CG47" i="49"/>
  <c r="CI47" i="49" s="1"/>
  <c r="BG47" i="50" s="1"/>
  <c r="CF47" i="49"/>
  <c r="BY47" i="49"/>
  <c r="BX47" i="49"/>
  <c r="BR47" i="49"/>
  <c r="BQ47" i="49"/>
  <c r="BK47" i="49"/>
  <c r="BJ47" i="49"/>
  <c r="AZ47" i="49"/>
  <c r="AY47" i="49"/>
  <c r="AG47" i="49"/>
  <c r="AF47" i="49"/>
  <c r="AA47" i="49"/>
  <c r="Z47" i="49"/>
  <c r="AB47" i="49" s="1"/>
  <c r="BB47" i="50" s="1"/>
  <c r="Y47" i="49"/>
  <c r="S47" i="49"/>
  <c r="R47" i="49"/>
  <c r="I47" i="49"/>
  <c r="CG46" i="49"/>
  <c r="CF46" i="49"/>
  <c r="BY46" i="49"/>
  <c r="BX46" i="49"/>
  <c r="BR46" i="49"/>
  <c r="BQ46" i="49"/>
  <c r="BK46" i="49"/>
  <c r="BJ46" i="49"/>
  <c r="AZ46" i="49"/>
  <c r="AY46" i="49"/>
  <c r="AG46" i="49"/>
  <c r="AF46" i="49"/>
  <c r="Z46" i="49"/>
  <c r="Y46" i="49"/>
  <c r="S46" i="49"/>
  <c r="R46" i="49"/>
  <c r="I46" i="49"/>
  <c r="CH45" i="49"/>
  <c r="CG45" i="49"/>
  <c r="CF45" i="49"/>
  <c r="BY45" i="49"/>
  <c r="BX45" i="49"/>
  <c r="BR45" i="49"/>
  <c r="BQ45" i="49"/>
  <c r="BK45" i="49"/>
  <c r="BJ45" i="49"/>
  <c r="AZ45" i="49"/>
  <c r="AY45" i="49"/>
  <c r="AG45" i="49"/>
  <c r="AI45" i="49" s="1"/>
  <c r="AY45" i="50" s="1"/>
  <c r="E45" i="51" s="1"/>
  <c r="AF45" i="49"/>
  <c r="AA45" i="49"/>
  <c r="Z45" i="49"/>
  <c r="AB45" i="49" s="1"/>
  <c r="BB45" i="50" s="1"/>
  <c r="Y45" i="49"/>
  <c r="S45" i="49"/>
  <c r="R45" i="49"/>
  <c r="I45" i="49"/>
  <c r="CG44" i="49"/>
  <c r="CF44" i="49"/>
  <c r="BY44" i="49"/>
  <c r="BX44" i="49"/>
  <c r="BR44" i="49"/>
  <c r="BQ44" i="49"/>
  <c r="BK44" i="49"/>
  <c r="BJ44" i="49"/>
  <c r="AZ44" i="49"/>
  <c r="AY44" i="49"/>
  <c r="AG44" i="49"/>
  <c r="AF44" i="49"/>
  <c r="Z44" i="49"/>
  <c r="Y44" i="49"/>
  <c r="S44" i="49"/>
  <c r="R44" i="49"/>
  <c r="I44" i="49"/>
  <c r="CH43" i="49"/>
  <c r="CG43" i="49"/>
  <c r="CI43" i="49" s="1"/>
  <c r="BG43" i="50" s="1"/>
  <c r="CF43" i="49"/>
  <c r="BY43" i="49"/>
  <c r="BX43" i="49"/>
  <c r="BR43" i="49"/>
  <c r="BQ43" i="49"/>
  <c r="BK43" i="49"/>
  <c r="BJ43" i="49"/>
  <c r="AZ43" i="49"/>
  <c r="AY43" i="49"/>
  <c r="AG43" i="49"/>
  <c r="AF43" i="49"/>
  <c r="AA43" i="49"/>
  <c r="Z43" i="49"/>
  <c r="AB43" i="49" s="1"/>
  <c r="BB43" i="50" s="1"/>
  <c r="Y43" i="49"/>
  <c r="S43" i="49"/>
  <c r="R43" i="49"/>
  <c r="I43" i="49"/>
  <c r="CG42" i="49"/>
  <c r="CF42" i="49"/>
  <c r="BY42" i="49"/>
  <c r="BX42" i="49"/>
  <c r="BR42" i="49"/>
  <c r="BT42" i="49" s="1"/>
  <c r="BA42" i="50" s="1"/>
  <c r="H42" i="51" s="1"/>
  <c r="BQ42" i="49"/>
  <c r="BK42" i="49"/>
  <c r="BJ42" i="49"/>
  <c r="AZ42" i="49"/>
  <c r="AY42" i="49"/>
  <c r="AG42" i="49"/>
  <c r="AF42" i="49"/>
  <c r="Z42" i="49"/>
  <c r="Y42" i="49"/>
  <c r="S42" i="49"/>
  <c r="R42" i="49"/>
  <c r="I42" i="49"/>
  <c r="CH41" i="49"/>
  <c r="CG41" i="49"/>
  <c r="CF41" i="49"/>
  <c r="BY41" i="49"/>
  <c r="BX41" i="49"/>
  <c r="BR41" i="49"/>
  <c r="BQ41" i="49"/>
  <c r="BK41" i="49"/>
  <c r="BJ41" i="49"/>
  <c r="AZ41" i="49"/>
  <c r="AY41" i="49"/>
  <c r="AG41" i="49"/>
  <c r="AF41" i="49"/>
  <c r="AA41" i="49"/>
  <c r="Z41" i="49"/>
  <c r="AB41" i="49" s="1"/>
  <c r="BB41" i="50" s="1"/>
  <c r="Y41" i="49"/>
  <c r="S41" i="49"/>
  <c r="R41" i="49"/>
  <c r="I41" i="49"/>
  <c r="CH40" i="49"/>
  <c r="CG40" i="49"/>
  <c r="CF40" i="49"/>
  <c r="BY40" i="49"/>
  <c r="BX40" i="49"/>
  <c r="BR40" i="49"/>
  <c r="BQ40" i="49"/>
  <c r="BK40" i="49"/>
  <c r="BM40" i="49" s="1"/>
  <c r="BF40" i="50" s="1"/>
  <c r="BJ40" i="49"/>
  <c r="AZ40" i="49"/>
  <c r="AY40" i="49"/>
  <c r="AG40" i="49"/>
  <c r="AI40" i="49" s="1"/>
  <c r="AY40" i="50" s="1"/>
  <c r="E40" i="51" s="1"/>
  <c r="AF40" i="49"/>
  <c r="AA40" i="49"/>
  <c r="Z40" i="49"/>
  <c r="Y40" i="49"/>
  <c r="S40" i="49"/>
  <c r="R40" i="49"/>
  <c r="I40" i="49"/>
  <c r="CH39" i="49"/>
  <c r="CG39" i="49"/>
  <c r="CF39" i="49"/>
  <c r="BY39" i="49"/>
  <c r="BX39" i="49"/>
  <c r="BR39" i="49"/>
  <c r="BQ39" i="49"/>
  <c r="BK39" i="49"/>
  <c r="BM39" i="49" s="1"/>
  <c r="BF39" i="50" s="1"/>
  <c r="BJ39" i="49"/>
  <c r="AZ39" i="49"/>
  <c r="AY39" i="49"/>
  <c r="AG39" i="49"/>
  <c r="AF39" i="49"/>
  <c r="AA39" i="49"/>
  <c r="Z39" i="49"/>
  <c r="AB39" i="49" s="1"/>
  <c r="BB39" i="50" s="1"/>
  <c r="Y39" i="49"/>
  <c r="S39" i="49"/>
  <c r="R39" i="49"/>
  <c r="I39" i="49"/>
  <c r="CH38" i="49"/>
  <c r="CG38" i="49"/>
  <c r="CI38" i="49" s="1"/>
  <c r="BG38" i="50" s="1"/>
  <c r="CF38" i="49"/>
  <c r="BY38" i="49"/>
  <c r="BX38" i="49"/>
  <c r="BR38" i="49"/>
  <c r="BQ38" i="49"/>
  <c r="BK38" i="49"/>
  <c r="BJ38" i="49"/>
  <c r="AZ38" i="49"/>
  <c r="AY38" i="49"/>
  <c r="AG38" i="49"/>
  <c r="AF38" i="49"/>
  <c r="AA38" i="49"/>
  <c r="Z38" i="49"/>
  <c r="AB38" i="49" s="1"/>
  <c r="BB38" i="50" s="1"/>
  <c r="Y38" i="49"/>
  <c r="S38" i="49"/>
  <c r="R38" i="49"/>
  <c r="I38" i="49"/>
  <c r="CH37" i="49"/>
  <c r="CG37" i="49"/>
  <c r="CI37" i="49" s="1"/>
  <c r="BG37" i="50" s="1"/>
  <c r="CF37" i="49"/>
  <c r="BY37" i="49"/>
  <c r="CA37" i="49" s="1"/>
  <c r="BC37" i="50" s="1"/>
  <c r="BX37" i="49"/>
  <c r="BR37" i="49"/>
  <c r="BQ37" i="49"/>
  <c r="BK37" i="49"/>
  <c r="BM37" i="49" s="1"/>
  <c r="BF37" i="50" s="1"/>
  <c r="BJ37" i="49"/>
  <c r="AZ37" i="49"/>
  <c r="AY37" i="49"/>
  <c r="AG37" i="49"/>
  <c r="AF37" i="49"/>
  <c r="AA37" i="49"/>
  <c r="Z37" i="49"/>
  <c r="AB37" i="49" s="1"/>
  <c r="BB37" i="50" s="1"/>
  <c r="Y37" i="49"/>
  <c r="S37" i="49"/>
  <c r="R37" i="49"/>
  <c r="I37" i="49"/>
  <c r="CG36" i="49"/>
  <c r="CF36" i="49"/>
  <c r="BY36" i="49"/>
  <c r="BX36" i="49"/>
  <c r="BR36" i="49"/>
  <c r="BQ36" i="49"/>
  <c r="BK36" i="49"/>
  <c r="BJ36" i="49"/>
  <c r="AZ36" i="49"/>
  <c r="AY36" i="49"/>
  <c r="AG36" i="49"/>
  <c r="AF36" i="49"/>
  <c r="Z36" i="49"/>
  <c r="Y36" i="49"/>
  <c r="S36" i="49"/>
  <c r="R36" i="49"/>
  <c r="I36" i="49"/>
  <c r="CH35" i="49"/>
  <c r="CG35" i="49"/>
  <c r="CI35" i="49" s="1"/>
  <c r="BG35" i="50" s="1"/>
  <c r="CF35" i="49"/>
  <c r="BY35" i="49"/>
  <c r="CA35" i="49" s="1"/>
  <c r="BC35" i="50" s="1"/>
  <c r="BX35" i="49"/>
  <c r="BR35" i="49"/>
  <c r="BQ35" i="49"/>
  <c r="BK35" i="49"/>
  <c r="BJ35" i="49"/>
  <c r="AZ35" i="49"/>
  <c r="AY35" i="49"/>
  <c r="AG35" i="49"/>
  <c r="AF35" i="49"/>
  <c r="AA35" i="49"/>
  <c r="Z35" i="49"/>
  <c r="AB35" i="49" s="1"/>
  <c r="BB35" i="50" s="1"/>
  <c r="Y35" i="49"/>
  <c r="S35" i="49"/>
  <c r="U35" i="49" s="1"/>
  <c r="AZ35" i="50" s="1"/>
  <c r="F35" i="51" s="1"/>
  <c r="R35" i="49"/>
  <c r="I35" i="49"/>
  <c r="CG34" i="49"/>
  <c r="CF34" i="49"/>
  <c r="BY34" i="49"/>
  <c r="BX34" i="49"/>
  <c r="BR34" i="49"/>
  <c r="BQ34" i="49"/>
  <c r="BK34" i="49"/>
  <c r="BJ34" i="49"/>
  <c r="AZ34" i="49"/>
  <c r="AY34" i="49"/>
  <c r="AG34" i="49"/>
  <c r="AF34" i="49"/>
  <c r="Z34" i="49"/>
  <c r="Y34" i="49"/>
  <c r="S34" i="49"/>
  <c r="R34" i="49"/>
  <c r="I34" i="49"/>
  <c r="CH33" i="49"/>
  <c r="CG33" i="49"/>
  <c r="CI33" i="49" s="1"/>
  <c r="BG33" i="50" s="1"/>
  <c r="CF33" i="49"/>
  <c r="BY33" i="49"/>
  <c r="BX33" i="49"/>
  <c r="BR33" i="49"/>
  <c r="BQ33" i="49"/>
  <c r="BK33" i="49"/>
  <c r="BJ33" i="49"/>
  <c r="AZ33" i="49"/>
  <c r="AY33" i="49"/>
  <c r="AG33" i="49"/>
  <c r="AF33" i="49"/>
  <c r="AA33" i="49"/>
  <c r="Z33" i="49"/>
  <c r="AB33" i="49" s="1"/>
  <c r="Y33" i="49"/>
  <c r="S33" i="49"/>
  <c r="U33" i="49" s="1"/>
  <c r="AZ33" i="50" s="1"/>
  <c r="F33" i="51" s="1"/>
  <c r="R33" i="49"/>
  <c r="I33" i="49"/>
  <c r="CG32" i="49"/>
  <c r="CF32" i="49"/>
  <c r="BY32" i="49"/>
  <c r="BX32" i="49"/>
  <c r="BR32" i="49"/>
  <c r="BQ32" i="49"/>
  <c r="BK32" i="49"/>
  <c r="BJ32" i="49"/>
  <c r="AZ32" i="49"/>
  <c r="AY32" i="49"/>
  <c r="AG32" i="49"/>
  <c r="AF32" i="49"/>
  <c r="Z32" i="49"/>
  <c r="Y32" i="49"/>
  <c r="S32" i="49"/>
  <c r="R32" i="49"/>
  <c r="I32" i="49"/>
  <c r="CH31" i="49"/>
  <c r="CG31" i="49"/>
  <c r="CI31" i="49" s="1"/>
  <c r="BG31" i="50" s="1"/>
  <c r="CF31" i="49"/>
  <c r="BY31" i="49"/>
  <c r="BX31" i="49"/>
  <c r="BR31" i="49"/>
  <c r="BQ31" i="49"/>
  <c r="BK31" i="49"/>
  <c r="BJ31" i="49"/>
  <c r="AZ31" i="49"/>
  <c r="AY31" i="49"/>
  <c r="AG31" i="49"/>
  <c r="AF31" i="49"/>
  <c r="AA31" i="49"/>
  <c r="Z31" i="49"/>
  <c r="AB31" i="49" s="1"/>
  <c r="BB31" i="50" s="1"/>
  <c r="Y31" i="49"/>
  <c r="S31" i="49"/>
  <c r="R31" i="49"/>
  <c r="I31" i="49"/>
  <c r="CG30" i="49"/>
  <c r="CF30" i="49"/>
  <c r="BY30" i="49"/>
  <c r="BX30" i="49"/>
  <c r="BR30" i="49"/>
  <c r="BQ30" i="49"/>
  <c r="BK30" i="49"/>
  <c r="BJ30" i="49"/>
  <c r="AZ30" i="49"/>
  <c r="AY30" i="49"/>
  <c r="AG30" i="49"/>
  <c r="AF30" i="49"/>
  <c r="Z30" i="49"/>
  <c r="Y30" i="49"/>
  <c r="S30" i="49"/>
  <c r="R30" i="49"/>
  <c r="I30" i="49"/>
  <c r="CH29" i="49"/>
  <c r="CG29" i="49"/>
  <c r="CI29" i="49" s="1"/>
  <c r="BG29" i="50" s="1"/>
  <c r="CF29" i="49"/>
  <c r="BY29" i="49"/>
  <c r="CA29" i="49" s="1"/>
  <c r="BC29" i="50" s="1"/>
  <c r="BX29" i="49"/>
  <c r="BR29" i="49"/>
  <c r="BQ29" i="49"/>
  <c r="BK29" i="49"/>
  <c r="BJ29" i="49"/>
  <c r="AZ29" i="49"/>
  <c r="AY29" i="49"/>
  <c r="AG29" i="49"/>
  <c r="AF29" i="49"/>
  <c r="AA29" i="49"/>
  <c r="Z29" i="49"/>
  <c r="AB29" i="49" s="1"/>
  <c r="BB29" i="50" s="1"/>
  <c r="Y29" i="49"/>
  <c r="S29" i="49"/>
  <c r="R29" i="49"/>
  <c r="I29" i="49"/>
  <c r="CH28" i="49"/>
  <c r="CG28" i="49"/>
  <c r="CI28" i="49" s="1"/>
  <c r="BG28" i="50" s="1"/>
  <c r="CF28" i="49"/>
  <c r="BY28" i="49"/>
  <c r="BX28" i="49"/>
  <c r="BR28" i="49"/>
  <c r="BQ28" i="49"/>
  <c r="BK28" i="49"/>
  <c r="BJ28" i="49"/>
  <c r="AZ28" i="49"/>
  <c r="AY28" i="49"/>
  <c r="AG28" i="49"/>
  <c r="AF28" i="49"/>
  <c r="AA28" i="49"/>
  <c r="Z28" i="49"/>
  <c r="AB28" i="49" s="1"/>
  <c r="BB28" i="50" s="1"/>
  <c r="Y28" i="49"/>
  <c r="S28" i="49"/>
  <c r="R28" i="49"/>
  <c r="I28" i="49"/>
  <c r="CH27" i="49"/>
  <c r="CG27" i="49"/>
  <c r="CI27" i="49" s="1"/>
  <c r="BG27" i="50" s="1"/>
  <c r="CF27" i="49"/>
  <c r="BY27" i="49"/>
  <c r="BX27" i="49"/>
  <c r="BR27" i="49"/>
  <c r="BQ27" i="49"/>
  <c r="BK27" i="49"/>
  <c r="BJ27" i="49"/>
  <c r="AZ27" i="49"/>
  <c r="AY27" i="49"/>
  <c r="AG27" i="49"/>
  <c r="AF27" i="49"/>
  <c r="AA27" i="49"/>
  <c r="Z27" i="49"/>
  <c r="AB27" i="49" s="1"/>
  <c r="BB27" i="50" s="1"/>
  <c r="Y27" i="49"/>
  <c r="S27" i="49"/>
  <c r="R27" i="49"/>
  <c r="I27" i="49"/>
  <c r="CH26" i="49"/>
  <c r="CG26" i="49"/>
  <c r="CI26" i="49" s="1"/>
  <c r="BG26" i="50" s="1"/>
  <c r="CF26" i="49"/>
  <c r="BY26" i="49"/>
  <c r="BX26" i="49"/>
  <c r="BR26" i="49"/>
  <c r="BQ26" i="49"/>
  <c r="BK26" i="49"/>
  <c r="BJ26" i="49"/>
  <c r="AZ26" i="49"/>
  <c r="AY26" i="49"/>
  <c r="AG26" i="49"/>
  <c r="AF26" i="49"/>
  <c r="AA26" i="49"/>
  <c r="Z26" i="49"/>
  <c r="AB26" i="49" s="1"/>
  <c r="BB26" i="50" s="1"/>
  <c r="Y26" i="49"/>
  <c r="S26" i="49"/>
  <c r="R26" i="49"/>
  <c r="I26" i="49"/>
  <c r="CH25" i="49"/>
  <c r="CG25" i="49"/>
  <c r="CF25" i="49"/>
  <c r="BY25" i="49"/>
  <c r="BX25" i="49"/>
  <c r="BR25" i="49"/>
  <c r="BQ25" i="49"/>
  <c r="BK25" i="49"/>
  <c r="BJ25" i="49"/>
  <c r="AZ25" i="49"/>
  <c r="AY25" i="49"/>
  <c r="AG25" i="49"/>
  <c r="AF25" i="49"/>
  <c r="AA25" i="49"/>
  <c r="Z25" i="49"/>
  <c r="AB25" i="49" s="1"/>
  <c r="BB25" i="50" s="1"/>
  <c r="Y25" i="49"/>
  <c r="S25" i="49"/>
  <c r="R25" i="49"/>
  <c r="I25" i="49"/>
  <c r="CG24" i="49"/>
  <c r="CF24" i="49"/>
  <c r="BY24" i="49"/>
  <c r="BX24" i="49"/>
  <c r="BR24" i="49"/>
  <c r="BQ24" i="49"/>
  <c r="BK24" i="49"/>
  <c r="BJ24" i="49"/>
  <c r="AZ24" i="49"/>
  <c r="AY24" i="49"/>
  <c r="AG24" i="49"/>
  <c r="AF24" i="49"/>
  <c r="Z24" i="49"/>
  <c r="Y24" i="49"/>
  <c r="S24" i="49"/>
  <c r="R24" i="49"/>
  <c r="I24" i="49"/>
  <c r="CH23" i="49"/>
  <c r="CG23" i="49"/>
  <c r="CF23" i="49"/>
  <c r="BY23" i="49"/>
  <c r="BX23" i="49"/>
  <c r="BR23" i="49"/>
  <c r="BQ23" i="49"/>
  <c r="BK23" i="49"/>
  <c r="BJ23" i="49"/>
  <c r="AZ23" i="49"/>
  <c r="AY23" i="49"/>
  <c r="AG23" i="49"/>
  <c r="AF23" i="49"/>
  <c r="AA23" i="49"/>
  <c r="Z23" i="49"/>
  <c r="AB23" i="49" s="1"/>
  <c r="BB23" i="50" s="1"/>
  <c r="Y23" i="49"/>
  <c r="S23" i="49"/>
  <c r="R23" i="49"/>
  <c r="I23" i="49"/>
  <c r="CG22" i="49"/>
  <c r="CF22" i="49"/>
  <c r="BY22" i="49"/>
  <c r="BX22" i="49"/>
  <c r="BR22" i="49"/>
  <c r="BQ22" i="49"/>
  <c r="BK22" i="49"/>
  <c r="BJ22" i="49"/>
  <c r="AZ22" i="49"/>
  <c r="AY22" i="49"/>
  <c r="AG22" i="49"/>
  <c r="AI22" i="49" s="1"/>
  <c r="AY22" i="50" s="1"/>
  <c r="E22" i="51" s="1"/>
  <c r="AF22" i="49"/>
  <c r="Z22" i="49"/>
  <c r="Y22" i="49"/>
  <c r="S22" i="49"/>
  <c r="R22" i="49"/>
  <c r="I22" i="49"/>
  <c r="CH21" i="49"/>
  <c r="CG21" i="49"/>
  <c r="CF21" i="49"/>
  <c r="BY21" i="49"/>
  <c r="BX21" i="49"/>
  <c r="BR21" i="49"/>
  <c r="BQ21" i="49"/>
  <c r="BK21" i="49"/>
  <c r="BJ21" i="49"/>
  <c r="AZ21" i="49"/>
  <c r="AY21" i="49"/>
  <c r="AG21" i="49"/>
  <c r="AF21" i="49"/>
  <c r="AA21" i="49"/>
  <c r="Z21" i="49"/>
  <c r="AB21" i="49" s="1"/>
  <c r="BB21" i="50" s="1"/>
  <c r="Y21" i="49"/>
  <c r="S21" i="49"/>
  <c r="R21" i="49"/>
  <c r="I21" i="49"/>
  <c r="CG20" i="49"/>
  <c r="CF20" i="49"/>
  <c r="BY20" i="49"/>
  <c r="BX20" i="49"/>
  <c r="BR20" i="49"/>
  <c r="BQ20" i="49"/>
  <c r="BK20" i="49"/>
  <c r="BJ20" i="49"/>
  <c r="AZ20" i="49"/>
  <c r="AY20" i="49"/>
  <c r="AG20" i="49"/>
  <c r="AF20" i="49"/>
  <c r="Z20" i="49"/>
  <c r="Y20" i="49"/>
  <c r="S20" i="49"/>
  <c r="R20" i="49"/>
  <c r="I20" i="49"/>
  <c r="CH19" i="49"/>
  <c r="CG19" i="49"/>
  <c r="CF19" i="49"/>
  <c r="BY19" i="49"/>
  <c r="BX19" i="49"/>
  <c r="BR19" i="49"/>
  <c r="BQ19" i="49"/>
  <c r="BK19" i="49"/>
  <c r="BJ19" i="49"/>
  <c r="AZ19" i="49"/>
  <c r="AY19" i="49"/>
  <c r="AG19" i="49"/>
  <c r="AF19" i="49"/>
  <c r="AB19" i="49"/>
  <c r="AA19" i="49"/>
  <c r="Z19" i="49"/>
  <c r="Y19" i="49"/>
  <c r="S19" i="49"/>
  <c r="R19" i="49"/>
  <c r="I19" i="49"/>
  <c r="CH18" i="49"/>
  <c r="CG18" i="49"/>
  <c r="CI18" i="49" s="1"/>
  <c r="BG18" i="50" s="1"/>
  <c r="CF18" i="49"/>
  <c r="BY18" i="49"/>
  <c r="BX18" i="49"/>
  <c r="BR18" i="49"/>
  <c r="BQ18" i="49"/>
  <c r="BK18" i="49"/>
  <c r="BJ18" i="49"/>
  <c r="AZ18" i="49"/>
  <c r="AY18" i="49"/>
  <c r="AG18" i="49"/>
  <c r="AF18" i="49"/>
  <c r="Z18" i="49"/>
  <c r="Y18" i="49"/>
  <c r="S18" i="49"/>
  <c r="R18" i="49"/>
  <c r="I18" i="49"/>
  <c r="CH17" i="49"/>
  <c r="CG17" i="49"/>
  <c r="CI17" i="49" s="1"/>
  <c r="BG17" i="50" s="1"/>
  <c r="CF17" i="49"/>
  <c r="BY17" i="49"/>
  <c r="BX17" i="49"/>
  <c r="BR17" i="49"/>
  <c r="BQ17" i="49"/>
  <c r="BK17" i="49"/>
  <c r="BM17" i="49" s="1"/>
  <c r="BF17" i="50" s="1"/>
  <c r="BJ17" i="49"/>
  <c r="AZ17" i="49"/>
  <c r="AY17" i="49"/>
  <c r="AG17" i="49"/>
  <c r="AF17" i="49"/>
  <c r="AA17" i="49"/>
  <c r="Z17" i="49"/>
  <c r="AB17" i="49" s="1"/>
  <c r="BB17" i="50" s="1"/>
  <c r="Y17" i="49"/>
  <c r="S17" i="49"/>
  <c r="R17" i="49"/>
  <c r="I17" i="49"/>
  <c r="CG16" i="49"/>
  <c r="CF16" i="49"/>
  <c r="BY16" i="49"/>
  <c r="BX16" i="49"/>
  <c r="BR16" i="49"/>
  <c r="BQ16" i="49"/>
  <c r="BK16" i="49"/>
  <c r="BJ16" i="49"/>
  <c r="AZ16" i="49"/>
  <c r="AY16" i="49"/>
  <c r="AG16" i="49"/>
  <c r="AF16" i="49"/>
  <c r="Z16" i="49"/>
  <c r="Y16" i="49"/>
  <c r="S16" i="49"/>
  <c r="R16" i="49"/>
  <c r="I16" i="49"/>
  <c r="CH15" i="49"/>
  <c r="CG15" i="49"/>
  <c r="CF15" i="49"/>
  <c r="BY15" i="49"/>
  <c r="BX15" i="49"/>
  <c r="BR15" i="49"/>
  <c r="BQ15" i="49"/>
  <c r="BK15" i="49"/>
  <c r="BM15" i="49" s="1"/>
  <c r="BF15" i="50" s="1"/>
  <c r="BJ15" i="49"/>
  <c r="AZ15" i="49"/>
  <c r="AY15" i="49"/>
  <c r="AG15" i="49"/>
  <c r="AF15" i="49"/>
  <c r="AA15" i="49"/>
  <c r="Z15" i="49"/>
  <c r="AB15" i="49" s="1"/>
  <c r="BB15" i="50" s="1"/>
  <c r="Y15" i="49"/>
  <c r="S15" i="49"/>
  <c r="R15" i="49"/>
  <c r="I15" i="49"/>
  <c r="CG14" i="49"/>
  <c r="CF14" i="49"/>
  <c r="BY14" i="49"/>
  <c r="BX14" i="49"/>
  <c r="BR14" i="49"/>
  <c r="BQ14" i="49"/>
  <c r="BK14" i="49"/>
  <c r="BJ14" i="49"/>
  <c r="AZ14" i="49"/>
  <c r="AY14" i="49"/>
  <c r="AG14" i="49"/>
  <c r="AF14" i="49"/>
  <c r="Z14" i="49"/>
  <c r="Y14" i="49"/>
  <c r="S14" i="49"/>
  <c r="R14" i="49"/>
  <c r="I14" i="49"/>
  <c r="AA14" i="49" s="1"/>
  <c r="CH13" i="49"/>
  <c r="CG13" i="49"/>
  <c r="CI13" i="49" s="1"/>
  <c r="BG13" i="50" s="1"/>
  <c r="CF13" i="49"/>
  <c r="BY13" i="49"/>
  <c r="BX13" i="49"/>
  <c r="BR13" i="49"/>
  <c r="BQ13" i="49"/>
  <c r="BK13" i="49"/>
  <c r="BM13" i="49" s="1"/>
  <c r="BF13" i="50" s="1"/>
  <c r="BJ13" i="49"/>
  <c r="AZ13" i="49"/>
  <c r="AY13" i="49"/>
  <c r="AG13" i="49"/>
  <c r="AF13" i="49"/>
  <c r="AA13" i="49"/>
  <c r="Z13" i="49"/>
  <c r="AB13" i="49" s="1"/>
  <c r="Y13" i="49"/>
  <c r="S13" i="49"/>
  <c r="R13" i="49"/>
  <c r="I13" i="49"/>
  <c r="CG12" i="49"/>
  <c r="CF12" i="49"/>
  <c r="BY12" i="49"/>
  <c r="BX12" i="49"/>
  <c r="BR12" i="49"/>
  <c r="BQ12" i="49"/>
  <c r="BK12" i="49"/>
  <c r="BJ12" i="49"/>
  <c r="AZ12" i="49"/>
  <c r="AY12" i="49"/>
  <c r="AG12" i="49"/>
  <c r="AF12" i="49"/>
  <c r="Z12" i="49"/>
  <c r="Y12" i="49"/>
  <c r="S12" i="49"/>
  <c r="R12" i="49"/>
  <c r="I12" i="49"/>
  <c r="CH11" i="49"/>
  <c r="CG11" i="49"/>
  <c r="CF11" i="49"/>
  <c r="BY11" i="49"/>
  <c r="BX11" i="49"/>
  <c r="BR11" i="49"/>
  <c r="BQ11" i="49"/>
  <c r="BK11" i="49"/>
  <c r="BM11" i="49" s="1"/>
  <c r="BF11" i="50" s="1"/>
  <c r="BJ11" i="49"/>
  <c r="AZ11" i="49"/>
  <c r="AY11" i="49"/>
  <c r="AG11" i="49"/>
  <c r="AF11" i="49"/>
  <c r="AA11" i="49"/>
  <c r="Z11" i="49"/>
  <c r="AB11" i="49" s="1"/>
  <c r="BB11" i="50" s="1"/>
  <c r="Y11" i="49"/>
  <c r="S11" i="49"/>
  <c r="R11" i="49"/>
  <c r="I11" i="49"/>
  <c r="CH10" i="49"/>
  <c r="CG10" i="49"/>
  <c r="CF10" i="49"/>
  <c r="BY10" i="49"/>
  <c r="BX10" i="49"/>
  <c r="BR10" i="49"/>
  <c r="BQ10" i="49"/>
  <c r="BK10" i="49"/>
  <c r="BM10" i="49" s="1"/>
  <c r="BF10" i="50" s="1"/>
  <c r="BJ10" i="49"/>
  <c r="AZ10" i="49"/>
  <c r="AY10" i="49"/>
  <c r="AG10" i="49"/>
  <c r="AF10" i="49"/>
  <c r="Z10" i="49"/>
  <c r="Y10" i="49"/>
  <c r="S10" i="49"/>
  <c r="R10" i="49"/>
  <c r="I10" i="49"/>
  <c r="AA10" i="49" s="1"/>
  <c r="CH9" i="49"/>
  <c r="CG9" i="49"/>
  <c r="CI9" i="49" s="1"/>
  <c r="BG9" i="50" s="1"/>
  <c r="CF9" i="49"/>
  <c r="BY9" i="49"/>
  <c r="BX9" i="49"/>
  <c r="BR9" i="49"/>
  <c r="BQ9" i="49"/>
  <c r="BJ9" i="49"/>
  <c r="AZ9" i="49"/>
  <c r="AY9" i="49"/>
  <c r="AG9" i="49"/>
  <c r="AF9" i="49"/>
  <c r="AA9" i="49"/>
  <c r="Z9" i="49"/>
  <c r="AB9" i="49" s="1"/>
  <c r="BB9" i="50" s="1"/>
  <c r="Y9" i="49"/>
  <c r="S9" i="49"/>
  <c r="R9" i="49"/>
  <c r="I9" i="49"/>
  <c r="CG8" i="49"/>
  <c r="CF8" i="49"/>
  <c r="BY8" i="49"/>
  <c r="CA8" i="49" s="1"/>
  <c r="BC8" i="50" s="1"/>
  <c r="BX8" i="49"/>
  <c r="BR8" i="49"/>
  <c r="BQ8" i="49"/>
  <c r="BK8" i="49"/>
  <c r="BJ8" i="49"/>
  <c r="AZ8" i="49"/>
  <c r="AY8" i="49"/>
  <c r="AG8" i="49"/>
  <c r="AF8" i="49"/>
  <c r="Z8" i="49"/>
  <c r="Y8" i="49"/>
  <c r="S8" i="49"/>
  <c r="R8" i="49"/>
  <c r="I8" i="49"/>
  <c r="CH7" i="49"/>
  <c r="CG7" i="49"/>
  <c r="CI7" i="49" s="1"/>
  <c r="BG7" i="50" s="1"/>
  <c r="CF7" i="49"/>
  <c r="BY7" i="49"/>
  <c r="BX7" i="49"/>
  <c r="BR7" i="49"/>
  <c r="BQ7" i="49"/>
  <c r="BK7" i="49"/>
  <c r="BJ7" i="49"/>
  <c r="AZ7" i="49"/>
  <c r="AY7" i="49"/>
  <c r="AG7" i="49"/>
  <c r="AF7" i="49"/>
  <c r="AA7" i="49"/>
  <c r="Z7" i="49"/>
  <c r="AB7" i="49" s="1"/>
  <c r="Y7" i="49"/>
  <c r="S7" i="49"/>
  <c r="R7" i="49"/>
  <c r="I7" i="49"/>
  <c r="CH6" i="49"/>
  <c r="CG6" i="49"/>
  <c r="CI6" i="49" s="1"/>
  <c r="BG6" i="50" s="1"/>
  <c r="CF6" i="49"/>
  <c r="BY6" i="49"/>
  <c r="BX6" i="49"/>
  <c r="BR6" i="49"/>
  <c r="BQ6" i="49"/>
  <c r="BK6" i="49"/>
  <c r="AZ6" i="49"/>
  <c r="AY6" i="49"/>
  <c r="AG6" i="49"/>
  <c r="AF6" i="49"/>
  <c r="AA6" i="49"/>
  <c r="Z6" i="49"/>
  <c r="Y6" i="49"/>
  <c r="S6" i="49"/>
  <c r="R6" i="49"/>
  <c r="I6" i="49"/>
  <c r="CH5" i="49"/>
  <c r="CG5" i="49"/>
  <c r="CI5" i="49" s="1"/>
  <c r="BG5" i="50" s="1"/>
  <c r="CF5" i="49"/>
  <c r="BY5" i="49"/>
  <c r="CA5" i="49" s="1"/>
  <c r="BC5" i="50" s="1"/>
  <c r="BX5" i="49"/>
  <c r="BR5" i="49"/>
  <c r="BQ5" i="49"/>
  <c r="BJ5" i="49"/>
  <c r="AZ5" i="49"/>
  <c r="AY5" i="49"/>
  <c r="AG5" i="49"/>
  <c r="AF5" i="49"/>
  <c r="AA5" i="49"/>
  <c r="Z5" i="49"/>
  <c r="Y5" i="49"/>
  <c r="S5" i="49"/>
  <c r="R5" i="49"/>
  <c r="I5" i="49"/>
  <c r="CH4" i="49"/>
  <c r="CG4" i="49"/>
  <c r="CI4" i="49" s="1"/>
  <c r="BG4" i="50" s="1"/>
  <c r="CF4" i="49"/>
  <c r="BY4" i="49"/>
  <c r="BX4" i="49"/>
  <c r="BR4" i="49"/>
  <c r="BQ4" i="49"/>
  <c r="BK4" i="49"/>
  <c r="BJ4" i="49"/>
  <c r="AZ4" i="49"/>
  <c r="AY4" i="49"/>
  <c r="AG4" i="49"/>
  <c r="AF4" i="49"/>
  <c r="AA4" i="49"/>
  <c r="Z4" i="49"/>
  <c r="Y4" i="49"/>
  <c r="S4" i="49"/>
  <c r="R4" i="49"/>
  <c r="I4" i="49"/>
  <c r="CH3" i="49"/>
  <c r="CG3" i="49"/>
  <c r="CI3" i="49" s="1"/>
  <c r="BG3" i="50" s="1"/>
  <c r="CF3" i="49"/>
  <c r="BY3" i="49"/>
  <c r="BX3" i="49"/>
  <c r="BR3" i="49"/>
  <c r="BQ3" i="49"/>
  <c r="BK3" i="49"/>
  <c r="BM3" i="49" s="1"/>
  <c r="BF3" i="50" s="1"/>
  <c r="BJ3" i="49"/>
  <c r="AZ3" i="49"/>
  <c r="AY3" i="49"/>
  <c r="AG3" i="49"/>
  <c r="AF3" i="49"/>
  <c r="AA3" i="49"/>
  <c r="Z3" i="49"/>
  <c r="AB3" i="49" s="1"/>
  <c r="BB3" i="50" s="1"/>
  <c r="Y3" i="49"/>
  <c r="R3" i="49"/>
  <c r="I3" i="49"/>
  <c r="T4" i="29"/>
  <c r="H3" i="42"/>
  <c r="D3" i="42"/>
  <c r="F3" i="42" s="1"/>
  <c r="G3" i="42" s="1"/>
  <c r="E3" i="42"/>
  <c r="P6" i="46"/>
  <c r="R6" i="46"/>
  <c r="T6" i="46"/>
  <c r="P7" i="46"/>
  <c r="R7" i="46"/>
  <c r="T7" i="46"/>
  <c r="P8" i="46"/>
  <c r="R8" i="46"/>
  <c r="T8" i="46"/>
  <c r="P9" i="46"/>
  <c r="R9" i="46"/>
  <c r="T9" i="46"/>
  <c r="P10" i="46"/>
  <c r="R10" i="46"/>
  <c r="T10" i="46"/>
  <c r="P11" i="46"/>
  <c r="R11" i="46"/>
  <c r="T11" i="46"/>
  <c r="P12" i="46"/>
  <c r="R12" i="46"/>
  <c r="T12" i="46"/>
  <c r="P13" i="46"/>
  <c r="R13" i="46"/>
  <c r="T13" i="46"/>
  <c r="P14" i="46"/>
  <c r="R14" i="46"/>
  <c r="T14" i="46"/>
  <c r="P15" i="46"/>
  <c r="R15" i="46"/>
  <c r="T15" i="46"/>
  <c r="P16" i="46"/>
  <c r="R16" i="46"/>
  <c r="T16" i="46"/>
  <c r="P17" i="46"/>
  <c r="R17" i="46"/>
  <c r="T17" i="46"/>
  <c r="P18" i="46"/>
  <c r="R18" i="46"/>
  <c r="T18" i="46"/>
  <c r="P19" i="46"/>
  <c r="R19" i="46"/>
  <c r="T19" i="46"/>
  <c r="P20" i="46"/>
  <c r="R20" i="46"/>
  <c r="T20" i="46"/>
  <c r="P21" i="46"/>
  <c r="R21" i="46"/>
  <c r="T21" i="46"/>
  <c r="P22" i="46"/>
  <c r="R22" i="46"/>
  <c r="T22" i="46"/>
  <c r="P23" i="46"/>
  <c r="R23" i="46"/>
  <c r="T23" i="46"/>
  <c r="P24" i="46"/>
  <c r="R24" i="46"/>
  <c r="T24" i="46"/>
  <c r="P25" i="46"/>
  <c r="R25" i="46"/>
  <c r="T25" i="46"/>
  <c r="P26" i="46"/>
  <c r="R26" i="46"/>
  <c r="T26" i="46"/>
  <c r="P27" i="46"/>
  <c r="R27" i="46"/>
  <c r="T27" i="46"/>
  <c r="P28" i="46"/>
  <c r="R28" i="46"/>
  <c r="T28" i="46"/>
  <c r="P29" i="46"/>
  <c r="R29" i="46"/>
  <c r="T29" i="46"/>
  <c r="P30" i="46"/>
  <c r="R30" i="46"/>
  <c r="T30" i="46"/>
  <c r="P31" i="46"/>
  <c r="R31" i="46"/>
  <c r="T31" i="46"/>
  <c r="P32" i="46"/>
  <c r="R32" i="46"/>
  <c r="T32" i="46"/>
  <c r="P33" i="46"/>
  <c r="R33" i="46"/>
  <c r="T33" i="46"/>
  <c r="P34" i="46"/>
  <c r="R34" i="46"/>
  <c r="T34" i="46"/>
  <c r="P35" i="46"/>
  <c r="R35" i="46"/>
  <c r="T35" i="46"/>
  <c r="P36" i="46"/>
  <c r="R36" i="46"/>
  <c r="T36" i="46"/>
  <c r="P37" i="46"/>
  <c r="R37" i="46"/>
  <c r="T37" i="46"/>
  <c r="P38" i="46"/>
  <c r="R38" i="46"/>
  <c r="T38" i="46"/>
  <c r="P39" i="46"/>
  <c r="R39" i="46"/>
  <c r="T39" i="46"/>
  <c r="P40" i="46"/>
  <c r="R40" i="46"/>
  <c r="T40" i="46"/>
  <c r="P41" i="46"/>
  <c r="R41" i="46"/>
  <c r="T41" i="46"/>
  <c r="P42" i="46"/>
  <c r="R42" i="46"/>
  <c r="T42" i="46"/>
  <c r="P43" i="46"/>
  <c r="R43" i="46"/>
  <c r="T43" i="46"/>
  <c r="P44" i="46"/>
  <c r="R44" i="46"/>
  <c r="T44" i="46"/>
  <c r="P45" i="46"/>
  <c r="R45" i="46"/>
  <c r="T45" i="46"/>
  <c r="P46" i="46"/>
  <c r="R46" i="46"/>
  <c r="T46" i="46"/>
  <c r="P47" i="46"/>
  <c r="R47" i="46"/>
  <c r="T47" i="46"/>
  <c r="P48" i="46"/>
  <c r="R48" i="46"/>
  <c r="T48" i="46"/>
  <c r="P49" i="46"/>
  <c r="R49" i="46"/>
  <c r="T49" i="46"/>
  <c r="P50" i="46"/>
  <c r="R50" i="46"/>
  <c r="T50" i="46"/>
  <c r="P51" i="46"/>
  <c r="R51" i="46"/>
  <c r="T51" i="46"/>
  <c r="P52" i="46"/>
  <c r="R52" i="46"/>
  <c r="T52" i="46"/>
  <c r="P53" i="46"/>
  <c r="R53" i="46"/>
  <c r="T53" i="46"/>
  <c r="P54" i="46"/>
  <c r="R54" i="46"/>
  <c r="T54" i="46"/>
  <c r="P55" i="46"/>
  <c r="R55" i="46"/>
  <c r="T55" i="46"/>
  <c r="P56" i="46"/>
  <c r="R56" i="46"/>
  <c r="T56" i="46"/>
  <c r="P57" i="46"/>
  <c r="R57" i="46"/>
  <c r="T57" i="46"/>
  <c r="P58" i="46"/>
  <c r="R58" i="46"/>
  <c r="T58" i="46"/>
  <c r="P59" i="46"/>
  <c r="R59" i="46"/>
  <c r="T59" i="46"/>
  <c r="P60" i="46"/>
  <c r="R60" i="46"/>
  <c r="T60" i="46"/>
  <c r="P61" i="46"/>
  <c r="R61" i="46"/>
  <c r="T61" i="46"/>
  <c r="P62" i="46"/>
  <c r="R62" i="46"/>
  <c r="T62" i="46"/>
  <c r="P63" i="46"/>
  <c r="R63" i="46"/>
  <c r="T63" i="46"/>
  <c r="P64" i="46"/>
  <c r="R64" i="46"/>
  <c r="T64" i="46"/>
  <c r="P65" i="46"/>
  <c r="R65" i="46"/>
  <c r="T65" i="46"/>
  <c r="P66" i="46"/>
  <c r="R66" i="46"/>
  <c r="T66" i="46"/>
  <c r="P67" i="46"/>
  <c r="R67" i="46"/>
  <c r="T67" i="46"/>
  <c r="P68" i="46"/>
  <c r="R68" i="46"/>
  <c r="T68" i="46"/>
  <c r="P69" i="46"/>
  <c r="R69" i="46"/>
  <c r="T69" i="46"/>
  <c r="P70" i="46"/>
  <c r="R70" i="46"/>
  <c r="T70" i="46"/>
  <c r="P71" i="46"/>
  <c r="R71" i="46"/>
  <c r="T71" i="46"/>
  <c r="P72" i="46"/>
  <c r="R72" i="46"/>
  <c r="T72" i="46"/>
  <c r="P73" i="46"/>
  <c r="R73" i="46"/>
  <c r="T73" i="46"/>
  <c r="P74" i="46"/>
  <c r="R74" i="46"/>
  <c r="T74" i="46"/>
  <c r="P75" i="46"/>
  <c r="R75" i="46"/>
  <c r="T75" i="46"/>
  <c r="P76" i="46"/>
  <c r="R76" i="46"/>
  <c r="T76" i="46"/>
  <c r="P77" i="46"/>
  <c r="R77" i="46"/>
  <c r="T77" i="46"/>
  <c r="P78" i="46"/>
  <c r="R78" i="46"/>
  <c r="T78" i="46"/>
  <c r="P79" i="46"/>
  <c r="R79" i="46"/>
  <c r="T79" i="46"/>
  <c r="P80" i="46"/>
  <c r="R80" i="46"/>
  <c r="T80" i="46"/>
  <c r="P81" i="46"/>
  <c r="R81" i="46"/>
  <c r="T81" i="46"/>
  <c r="P82" i="46"/>
  <c r="R82" i="46"/>
  <c r="T82" i="46"/>
  <c r="P83" i="46"/>
  <c r="R83" i="46"/>
  <c r="T83" i="46"/>
  <c r="P84" i="46"/>
  <c r="R84" i="46"/>
  <c r="T84" i="46"/>
  <c r="P85" i="46"/>
  <c r="R85" i="46"/>
  <c r="T85" i="46"/>
  <c r="P86" i="46"/>
  <c r="R86" i="46"/>
  <c r="T86" i="46"/>
  <c r="P87" i="46"/>
  <c r="R87" i="46"/>
  <c r="T87" i="46"/>
  <c r="P88" i="46"/>
  <c r="R88" i="46"/>
  <c r="T88" i="46"/>
  <c r="P89" i="46"/>
  <c r="R89" i="46"/>
  <c r="T89" i="46"/>
  <c r="P90" i="46"/>
  <c r="R90" i="46"/>
  <c r="T90" i="46"/>
  <c r="P91" i="46"/>
  <c r="R91" i="46"/>
  <c r="T91" i="46"/>
  <c r="P92" i="46"/>
  <c r="R92" i="46"/>
  <c r="T92" i="46"/>
  <c r="P93" i="46"/>
  <c r="R93" i="46"/>
  <c r="T93" i="46"/>
  <c r="P94" i="46"/>
  <c r="R94" i="46"/>
  <c r="T94" i="46"/>
  <c r="P95" i="46"/>
  <c r="R95" i="46"/>
  <c r="T95" i="46"/>
  <c r="P96" i="46"/>
  <c r="R96" i="46"/>
  <c r="T96" i="46"/>
  <c r="P97" i="46"/>
  <c r="R97" i="46"/>
  <c r="T97" i="46"/>
  <c r="P98" i="46"/>
  <c r="R98" i="46"/>
  <c r="T98" i="46"/>
  <c r="P99" i="46"/>
  <c r="R99" i="46"/>
  <c r="T99" i="46"/>
  <c r="P100" i="46"/>
  <c r="R100" i="46"/>
  <c r="T100" i="46"/>
  <c r="P101" i="46"/>
  <c r="R101" i="46"/>
  <c r="T101" i="46"/>
  <c r="P102" i="46"/>
  <c r="R102" i="46"/>
  <c r="T102" i="46"/>
  <c r="P103" i="46"/>
  <c r="R103" i="46"/>
  <c r="T103" i="46"/>
  <c r="P104" i="46"/>
  <c r="R104" i="46"/>
  <c r="T104" i="46"/>
  <c r="P105" i="46"/>
  <c r="R105" i="46"/>
  <c r="T105" i="46"/>
  <c r="P106" i="46"/>
  <c r="R106" i="46"/>
  <c r="T106" i="46"/>
  <c r="P107" i="46"/>
  <c r="R107" i="46"/>
  <c r="T107" i="46"/>
  <c r="P108" i="46"/>
  <c r="R108" i="46"/>
  <c r="T108" i="46"/>
  <c r="P109" i="46"/>
  <c r="R109" i="46"/>
  <c r="T109" i="46"/>
  <c r="P110" i="46"/>
  <c r="R110" i="46"/>
  <c r="T110" i="46"/>
  <c r="P111" i="46"/>
  <c r="R111" i="46"/>
  <c r="T111" i="46"/>
  <c r="P112" i="46"/>
  <c r="R112" i="46"/>
  <c r="T112" i="46"/>
  <c r="R5" i="46"/>
  <c r="T5" i="46"/>
  <c r="P5" i="46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R6" i="22"/>
  <c r="T6" i="22"/>
  <c r="R7" i="22"/>
  <c r="T7" i="22"/>
  <c r="R8" i="22"/>
  <c r="T8" i="22"/>
  <c r="R9" i="22"/>
  <c r="T9" i="22"/>
  <c r="R10" i="22"/>
  <c r="T10" i="22"/>
  <c r="R11" i="22"/>
  <c r="T11" i="22"/>
  <c r="R12" i="22"/>
  <c r="T12" i="22"/>
  <c r="R13" i="22"/>
  <c r="T13" i="22"/>
  <c r="R14" i="22"/>
  <c r="T14" i="22"/>
  <c r="R15" i="22"/>
  <c r="T15" i="22"/>
  <c r="R16" i="22"/>
  <c r="T16" i="22"/>
  <c r="R17" i="22"/>
  <c r="T17" i="22"/>
  <c r="R18" i="22"/>
  <c r="T18" i="22"/>
  <c r="R19" i="22"/>
  <c r="T19" i="22"/>
  <c r="R20" i="22"/>
  <c r="T20" i="22"/>
  <c r="R21" i="22"/>
  <c r="T21" i="22"/>
  <c r="R22" i="22"/>
  <c r="T22" i="22"/>
  <c r="R23" i="22"/>
  <c r="T23" i="22"/>
  <c r="R24" i="22"/>
  <c r="T24" i="22"/>
  <c r="R25" i="22"/>
  <c r="T25" i="22"/>
  <c r="R26" i="22"/>
  <c r="T26" i="22"/>
  <c r="R27" i="22"/>
  <c r="T27" i="22"/>
  <c r="R28" i="22"/>
  <c r="T28" i="22"/>
  <c r="R29" i="22"/>
  <c r="T29" i="22"/>
  <c r="R30" i="22"/>
  <c r="T30" i="22"/>
  <c r="R31" i="22"/>
  <c r="T31" i="22"/>
  <c r="R32" i="22"/>
  <c r="T32" i="22"/>
  <c r="R33" i="22"/>
  <c r="T33" i="22"/>
  <c r="R34" i="22"/>
  <c r="T34" i="22"/>
  <c r="R35" i="22"/>
  <c r="T35" i="22"/>
  <c r="R36" i="22"/>
  <c r="T36" i="22"/>
  <c r="R37" i="22"/>
  <c r="T37" i="22"/>
  <c r="R38" i="22"/>
  <c r="T38" i="22"/>
  <c r="R39" i="22"/>
  <c r="T39" i="22"/>
  <c r="R40" i="22"/>
  <c r="T40" i="22"/>
  <c r="R41" i="22"/>
  <c r="T41" i="22"/>
  <c r="R42" i="22"/>
  <c r="T42" i="22"/>
  <c r="R43" i="22"/>
  <c r="T43" i="22"/>
  <c r="R44" i="22"/>
  <c r="T44" i="22"/>
  <c r="R45" i="22"/>
  <c r="T45" i="22"/>
  <c r="R46" i="22"/>
  <c r="T46" i="22"/>
  <c r="R47" i="22"/>
  <c r="T47" i="22"/>
  <c r="R48" i="22"/>
  <c r="T48" i="22"/>
  <c r="R49" i="22"/>
  <c r="T49" i="22"/>
  <c r="R50" i="22"/>
  <c r="T50" i="22"/>
  <c r="R51" i="22"/>
  <c r="T51" i="22"/>
  <c r="R52" i="22"/>
  <c r="T52" i="22"/>
  <c r="R53" i="22"/>
  <c r="T53" i="22"/>
  <c r="R54" i="22"/>
  <c r="T54" i="22"/>
  <c r="R55" i="22"/>
  <c r="T55" i="22"/>
  <c r="R56" i="22"/>
  <c r="T56" i="22"/>
  <c r="R57" i="22"/>
  <c r="T57" i="22"/>
  <c r="R58" i="22"/>
  <c r="T58" i="22"/>
  <c r="R59" i="22"/>
  <c r="T59" i="22"/>
  <c r="R60" i="22"/>
  <c r="T60" i="22"/>
  <c r="R61" i="22"/>
  <c r="T61" i="22"/>
  <c r="R62" i="22"/>
  <c r="T62" i="22"/>
  <c r="R63" i="22"/>
  <c r="T63" i="22"/>
  <c r="R64" i="22"/>
  <c r="T64" i="22"/>
  <c r="R65" i="22"/>
  <c r="T65" i="22"/>
  <c r="R66" i="22"/>
  <c r="T66" i="22"/>
  <c r="R67" i="22"/>
  <c r="T67" i="22"/>
  <c r="R68" i="22"/>
  <c r="T68" i="22"/>
  <c r="R69" i="22"/>
  <c r="T69" i="22"/>
  <c r="R70" i="22"/>
  <c r="T70" i="22"/>
  <c r="R71" i="22"/>
  <c r="T71" i="22"/>
  <c r="R72" i="22"/>
  <c r="T72" i="22"/>
  <c r="R73" i="22"/>
  <c r="T73" i="22"/>
  <c r="R74" i="22"/>
  <c r="T74" i="22"/>
  <c r="R75" i="22"/>
  <c r="T75" i="22"/>
  <c r="R76" i="22"/>
  <c r="T76" i="22"/>
  <c r="R77" i="22"/>
  <c r="T77" i="22"/>
  <c r="R78" i="22"/>
  <c r="T78" i="22"/>
  <c r="R79" i="22"/>
  <c r="T79" i="22"/>
  <c r="R80" i="22"/>
  <c r="T80" i="22"/>
  <c r="R81" i="22"/>
  <c r="T81" i="22"/>
  <c r="R82" i="22"/>
  <c r="T82" i="22"/>
  <c r="R83" i="22"/>
  <c r="T83" i="22"/>
  <c r="R84" i="22"/>
  <c r="T84" i="22"/>
  <c r="R85" i="22"/>
  <c r="T85" i="22"/>
  <c r="R86" i="22"/>
  <c r="T86" i="22"/>
  <c r="R87" i="22"/>
  <c r="T87" i="22"/>
  <c r="R88" i="22"/>
  <c r="T88" i="22"/>
  <c r="R89" i="22"/>
  <c r="T89" i="22"/>
  <c r="R90" i="22"/>
  <c r="T90" i="22"/>
  <c r="R91" i="22"/>
  <c r="T91" i="22"/>
  <c r="R92" i="22"/>
  <c r="T92" i="22"/>
  <c r="R93" i="22"/>
  <c r="T93" i="22"/>
  <c r="R94" i="22"/>
  <c r="T94" i="22"/>
  <c r="R95" i="22"/>
  <c r="T95" i="22"/>
  <c r="R96" i="22"/>
  <c r="T96" i="22"/>
  <c r="R97" i="22"/>
  <c r="T97" i="22"/>
  <c r="R98" i="22"/>
  <c r="T98" i="22"/>
  <c r="R99" i="22"/>
  <c r="T99" i="22"/>
  <c r="R100" i="22"/>
  <c r="T100" i="22"/>
  <c r="R101" i="22"/>
  <c r="T101" i="22"/>
  <c r="R102" i="22"/>
  <c r="T102" i="22"/>
  <c r="R103" i="22"/>
  <c r="T103" i="22"/>
  <c r="R104" i="22"/>
  <c r="T104" i="22"/>
  <c r="R105" i="22"/>
  <c r="T105" i="22"/>
  <c r="R106" i="22"/>
  <c r="T106" i="22"/>
  <c r="R107" i="22"/>
  <c r="T107" i="22"/>
  <c r="R108" i="22"/>
  <c r="T108" i="22"/>
  <c r="R109" i="22"/>
  <c r="T109" i="22"/>
  <c r="R110" i="22"/>
  <c r="T110" i="22"/>
  <c r="R111" i="22"/>
  <c r="T111" i="22"/>
  <c r="R112" i="22"/>
  <c r="T112" i="22"/>
  <c r="R5" i="22"/>
  <c r="T5" i="22"/>
  <c r="AD3" i="47"/>
  <c r="Y3" i="47"/>
  <c r="Z3" i="47"/>
  <c r="AD112" i="47"/>
  <c r="AC112" i="47"/>
  <c r="AB112" i="47"/>
  <c r="AA112" i="47"/>
  <c r="Z112" i="47"/>
  <c r="Y112" i="47"/>
  <c r="X112" i="47"/>
  <c r="W112" i="47"/>
  <c r="V112" i="47"/>
  <c r="U112" i="47"/>
  <c r="T112" i="47"/>
  <c r="S112" i="47"/>
  <c r="R112" i="47"/>
  <c r="AD111" i="47"/>
  <c r="AC111" i="47"/>
  <c r="AB111" i="47"/>
  <c r="AA111" i="47"/>
  <c r="Z111" i="47"/>
  <c r="Y111" i="47"/>
  <c r="X111" i="47"/>
  <c r="W111" i="47"/>
  <c r="V111" i="47"/>
  <c r="U111" i="47"/>
  <c r="T111" i="47"/>
  <c r="S111" i="47"/>
  <c r="R111" i="47"/>
  <c r="AD110" i="47"/>
  <c r="AC110" i="47"/>
  <c r="AB110" i="47"/>
  <c r="AA110" i="47"/>
  <c r="Z110" i="47"/>
  <c r="Y110" i="47"/>
  <c r="X110" i="47"/>
  <c r="W110" i="47"/>
  <c r="V110" i="47"/>
  <c r="U110" i="47"/>
  <c r="T110" i="47"/>
  <c r="S110" i="47"/>
  <c r="R110" i="47"/>
  <c r="AD109" i="47"/>
  <c r="AC109" i="47"/>
  <c r="AB109" i="47"/>
  <c r="AA109" i="47"/>
  <c r="Z109" i="47"/>
  <c r="Y109" i="47"/>
  <c r="X109" i="47"/>
  <c r="W109" i="47"/>
  <c r="V109" i="47"/>
  <c r="U109" i="47"/>
  <c r="T109" i="47"/>
  <c r="S109" i="47"/>
  <c r="R109" i="47"/>
  <c r="AD108" i="47"/>
  <c r="AC108" i="47"/>
  <c r="AB108" i="47"/>
  <c r="AA108" i="47"/>
  <c r="Z108" i="47"/>
  <c r="Y108" i="47"/>
  <c r="X108" i="47"/>
  <c r="W108" i="47"/>
  <c r="V108" i="47"/>
  <c r="U108" i="47"/>
  <c r="T108" i="47"/>
  <c r="S108" i="47"/>
  <c r="R108" i="47"/>
  <c r="AD107" i="47"/>
  <c r="AC107" i="47"/>
  <c r="AB107" i="47"/>
  <c r="AA107" i="47"/>
  <c r="Z107" i="47"/>
  <c r="Y107" i="47"/>
  <c r="X107" i="47"/>
  <c r="W107" i="47"/>
  <c r="V107" i="47"/>
  <c r="U107" i="47"/>
  <c r="T107" i="47"/>
  <c r="S107" i="47"/>
  <c r="R107" i="47"/>
  <c r="AD106" i="47"/>
  <c r="AC106" i="47"/>
  <c r="AB106" i="47"/>
  <c r="AA106" i="47"/>
  <c r="Z106" i="47"/>
  <c r="Y106" i="47"/>
  <c r="X106" i="47"/>
  <c r="W106" i="47"/>
  <c r="V106" i="47"/>
  <c r="U106" i="47"/>
  <c r="T106" i="47"/>
  <c r="S106" i="47"/>
  <c r="R106" i="47"/>
  <c r="AD105" i="47"/>
  <c r="AC105" i="47"/>
  <c r="AB105" i="47"/>
  <c r="AA105" i="47"/>
  <c r="Z105" i="47"/>
  <c r="Y105" i="47"/>
  <c r="X105" i="47"/>
  <c r="W105" i="47"/>
  <c r="V105" i="47"/>
  <c r="U105" i="47"/>
  <c r="T105" i="47"/>
  <c r="S105" i="47"/>
  <c r="R105" i="47"/>
  <c r="AD104" i="47"/>
  <c r="AC104" i="47"/>
  <c r="AB104" i="47"/>
  <c r="AA104" i="47"/>
  <c r="Z104" i="47"/>
  <c r="Y104" i="47"/>
  <c r="X104" i="47"/>
  <c r="W104" i="47"/>
  <c r="V104" i="47"/>
  <c r="U104" i="47"/>
  <c r="T104" i="47"/>
  <c r="S104" i="47"/>
  <c r="R104" i="47"/>
  <c r="AD103" i="47"/>
  <c r="AC103" i="47"/>
  <c r="AB103" i="47"/>
  <c r="AA103" i="47"/>
  <c r="Z103" i="47"/>
  <c r="Y103" i="47"/>
  <c r="X103" i="47"/>
  <c r="W103" i="47"/>
  <c r="V103" i="47"/>
  <c r="U103" i="47"/>
  <c r="T103" i="47"/>
  <c r="S103" i="47"/>
  <c r="R103" i="47"/>
  <c r="AD102" i="47"/>
  <c r="AC102" i="47"/>
  <c r="AB102" i="47"/>
  <c r="AA102" i="47"/>
  <c r="Z102" i="47"/>
  <c r="Y102" i="47"/>
  <c r="X102" i="47"/>
  <c r="W102" i="47"/>
  <c r="V102" i="47"/>
  <c r="U102" i="47"/>
  <c r="T102" i="47"/>
  <c r="S102" i="47"/>
  <c r="R102" i="47"/>
  <c r="AD101" i="47"/>
  <c r="AC101" i="47"/>
  <c r="AB101" i="47"/>
  <c r="AA101" i="47"/>
  <c r="Z101" i="47"/>
  <c r="Y101" i="47"/>
  <c r="X101" i="47"/>
  <c r="W101" i="47"/>
  <c r="V101" i="47"/>
  <c r="U101" i="47"/>
  <c r="T101" i="47"/>
  <c r="S101" i="47"/>
  <c r="R101" i="47"/>
  <c r="AD100" i="47"/>
  <c r="AC100" i="47"/>
  <c r="AB100" i="47"/>
  <c r="AA100" i="47"/>
  <c r="Z100" i="47"/>
  <c r="Y100" i="47"/>
  <c r="X100" i="47"/>
  <c r="W100" i="47"/>
  <c r="V100" i="47"/>
  <c r="U100" i="47"/>
  <c r="T100" i="47"/>
  <c r="S100" i="47"/>
  <c r="R100" i="47"/>
  <c r="AD99" i="47"/>
  <c r="AC99" i="47"/>
  <c r="AB99" i="47"/>
  <c r="AA99" i="47"/>
  <c r="Z99" i="47"/>
  <c r="Y99" i="47"/>
  <c r="X99" i="47"/>
  <c r="W99" i="47"/>
  <c r="V99" i="47"/>
  <c r="U99" i="47"/>
  <c r="T99" i="47"/>
  <c r="S99" i="47"/>
  <c r="R99" i="47"/>
  <c r="AD98" i="47"/>
  <c r="AC98" i="47"/>
  <c r="AB98" i="47"/>
  <c r="AA98" i="47"/>
  <c r="Z98" i="47"/>
  <c r="Y98" i="47"/>
  <c r="X98" i="47"/>
  <c r="W98" i="47"/>
  <c r="V98" i="47"/>
  <c r="U98" i="47"/>
  <c r="T98" i="47"/>
  <c r="S98" i="47"/>
  <c r="R98" i="47"/>
  <c r="AD97" i="47"/>
  <c r="AC97" i="47"/>
  <c r="AB97" i="47"/>
  <c r="AA97" i="47"/>
  <c r="Z97" i="47"/>
  <c r="Y97" i="47"/>
  <c r="X97" i="47"/>
  <c r="W97" i="47"/>
  <c r="V97" i="47"/>
  <c r="U97" i="47"/>
  <c r="T97" i="47"/>
  <c r="S97" i="47"/>
  <c r="R97" i="47"/>
  <c r="AD96" i="47"/>
  <c r="AC96" i="47"/>
  <c r="AB96" i="47"/>
  <c r="AA96" i="47"/>
  <c r="Z96" i="47"/>
  <c r="Y96" i="47"/>
  <c r="X96" i="47"/>
  <c r="W96" i="47"/>
  <c r="V96" i="47"/>
  <c r="U96" i="47"/>
  <c r="T96" i="47"/>
  <c r="S96" i="47"/>
  <c r="R96" i="47"/>
  <c r="AD95" i="47"/>
  <c r="AC95" i="47"/>
  <c r="AB95" i="47"/>
  <c r="AA95" i="47"/>
  <c r="Z95" i="47"/>
  <c r="Y95" i="47"/>
  <c r="X95" i="47"/>
  <c r="W95" i="47"/>
  <c r="V95" i="47"/>
  <c r="U95" i="47"/>
  <c r="T95" i="47"/>
  <c r="S95" i="47"/>
  <c r="R95" i="47"/>
  <c r="AD94" i="47"/>
  <c r="AC94" i="47"/>
  <c r="AB94" i="47"/>
  <c r="AA94" i="47"/>
  <c r="Z94" i="47"/>
  <c r="Y94" i="47"/>
  <c r="X94" i="47"/>
  <c r="W94" i="47"/>
  <c r="V94" i="47"/>
  <c r="U94" i="47"/>
  <c r="T94" i="47"/>
  <c r="S94" i="47"/>
  <c r="R94" i="47"/>
  <c r="AD93" i="47"/>
  <c r="AC93" i="47"/>
  <c r="AB93" i="47"/>
  <c r="AA93" i="47"/>
  <c r="Z93" i="47"/>
  <c r="Y93" i="47"/>
  <c r="X93" i="47"/>
  <c r="W93" i="47"/>
  <c r="V93" i="47"/>
  <c r="U93" i="47"/>
  <c r="T93" i="47"/>
  <c r="S93" i="47"/>
  <c r="R93" i="47"/>
  <c r="AD92" i="47"/>
  <c r="AC92" i="47"/>
  <c r="AB92" i="47"/>
  <c r="AA92" i="47"/>
  <c r="Z92" i="47"/>
  <c r="Y92" i="47"/>
  <c r="X92" i="47"/>
  <c r="W92" i="47"/>
  <c r="V92" i="47"/>
  <c r="U92" i="47"/>
  <c r="T92" i="47"/>
  <c r="S92" i="47"/>
  <c r="R92" i="47"/>
  <c r="AD91" i="47"/>
  <c r="AC91" i="47"/>
  <c r="AB91" i="47"/>
  <c r="AA91" i="47"/>
  <c r="Z91" i="47"/>
  <c r="Y91" i="47"/>
  <c r="X91" i="47"/>
  <c r="W91" i="47"/>
  <c r="V91" i="47"/>
  <c r="U91" i="47"/>
  <c r="T91" i="47"/>
  <c r="S91" i="47"/>
  <c r="R91" i="47"/>
  <c r="AD90" i="47"/>
  <c r="AC90" i="47"/>
  <c r="AB90" i="47"/>
  <c r="AA90" i="47"/>
  <c r="Z90" i="47"/>
  <c r="Y90" i="47"/>
  <c r="X90" i="47"/>
  <c r="W90" i="47"/>
  <c r="V90" i="47"/>
  <c r="U90" i="47"/>
  <c r="T90" i="47"/>
  <c r="S90" i="47"/>
  <c r="R90" i="47"/>
  <c r="AD89" i="47"/>
  <c r="AC89" i="47"/>
  <c r="AB89" i="47"/>
  <c r="AA89" i="47"/>
  <c r="Z89" i="47"/>
  <c r="Y89" i="47"/>
  <c r="X89" i="47"/>
  <c r="W89" i="47"/>
  <c r="V89" i="47"/>
  <c r="U89" i="47"/>
  <c r="T89" i="47"/>
  <c r="S89" i="47"/>
  <c r="R89" i="47"/>
  <c r="AD88" i="47"/>
  <c r="AC88" i="47"/>
  <c r="AB88" i="47"/>
  <c r="AA88" i="47"/>
  <c r="Z88" i="47"/>
  <c r="Y88" i="47"/>
  <c r="X88" i="47"/>
  <c r="W88" i="47"/>
  <c r="V88" i="47"/>
  <c r="U88" i="47"/>
  <c r="T88" i="47"/>
  <c r="S88" i="47"/>
  <c r="R88" i="47"/>
  <c r="AD87" i="47"/>
  <c r="AC87" i="47"/>
  <c r="AB87" i="47"/>
  <c r="AA87" i="47"/>
  <c r="Z87" i="47"/>
  <c r="Y87" i="47"/>
  <c r="X87" i="47"/>
  <c r="W87" i="47"/>
  <c r="V87" i="47"/>
  <c r="U87" i="47"/>
  <c r="T87" i="47"/>
  <c r="S87" i="47"/>
  <c r="R87" i="47"/>
  <c r="AD86" i="47"/>
  <c r="AC86" i="47"/>
  <c r="AB86" i="47"/>
  <c r="AA86" i="47"/>
  <c r="Z86" i="47"/>
  <c r="Y86" i="47"/>
  <c r="X86" i="47"/>
  <c r="W86" i="47"/>
  <c r="V86" i="47"/>
  <c r="U86" i="47"/>
  <c r="T86" i="47"/>
  <c r="S86" i="47"/>
  <c r="R86" i="47"/>
  <c r="AD85" i="47"/>
  <c r="AC85" i="47"/>
  <c r="AB85" i="47"/>
  <c r="AA85" i="47"/>
  <c r="Z85" i="47"/>
  <c r="Y85" i="47"/>
  <c r="X85" i="47"/>
  <c r="W85" i="47"/>
  <c r="V85" i="47"/>
  <c r="U85" i="47"/>
  <c r="T85" i="47"/>
  <c r="S85" i="47"/>
  <c r="R85" i="47"/>
  <c r="AD84" i="47"/>
  <c r="AC84" i="47"/>
  <c r="AB84" i="47"/>
  <c r="AA84" i="47"/>
  <c r="Z84" i="47"/>
  <c r="Y84" i="47"/>
  <c r="X84" i="47"/>
  <c r="W84" i="47"/>
  <c r="V84" i="47"/>
  <c r="U84" i="47"/>
  <c r="T84" i="47"/>
  <c r="S84" i="47"/>
  <c r="R84" i="47"/>
  <c r="AD83" i="47"/>
  <c r="AC83" i="47"/>
  <c r="AB83" i="47"/>
  <c r="AA83" i="47"/>
  <c r="Z83" i="47"/>
  <c r="Y83" i="47"/>
  <c r="X83" i="47"/>
  <c r="W83" i="47"/>
  <c r="V83" i="47"/>
  <c r="U83" i="47"/>
  <c r="T83" i="47"/>
  <c r="S83" i="47"/>
  <c r="R83" i="47"/>
  <c r="AD82" i="47"/>
  <c r="AC82" i="47"/>
  <c r="AB82" i="47"/>
  <c r="AA82" i="47"/>
  <c r="Z82" i="47"/>
  <c r="Y82" i="47"/>
  <c r="X82" i="47"/>
  <c r="W82" i="47"/>
  <c r="V82" i="47"/>
  <c r="U82" i="47"/>
  <c r="T82" i="47"/>
  <c r="S82" i="47"/>
  <c r="R82" i="47"/>
  <c r="AD81" i="47"/>
  <c r="AC81" i="47"/>
  <c r="AB81" i="47"/>
  <c r="AA81" i="47"/>
  <c r="Z81" i="47"/>
  <c r="Y81" i="47"/>
  <c r="X81" i="47"/>
  <c r="W81" i="47"/>
  <c r="V81" i="47"/>
  <c r="U81" i="47"/>
  <c r="T81" i="47"/>
  <c r="S81" i="47"/>
  <c r="R81" i="47"/>
  <c r="AD80" i="47"/>
  <c r="AC80" i="47"/>
  <c r="AB80" i="47"/>
  <c r="AA80" i="47"/>
  <c r="Z80" i="47"/>
  <c r="Y80" i="47"/>
  <c r="X80" i="47"/>
  <c r="W80" i="47"/>
  <c r="V80" i="47"/>
  <c r="U80" i="47"/>
  <c r="T80" i="47"/>
  <c r="S80" i="47"/>
  <c r="R80" i="47"/>
  <c r="AD79" i="47"/>
  <c r="AC79" i="47"/>
  <c r="AB79" i="47"/>
  <c r="AA79" i="47"/>
  <c r="Z79" i="47"/>
  <c r="Y79" i="47"/>
  <c r="X79" i="47"/>
  <c r="W79" i="47"/>
  <c r="V79" i="47"/>
  <c r="U79" i="47"/>
  <c r="T79" i="47"/>
  <c r="S79" i="47"/>
  <c r="R79" i="47"/>
  <c r="AD78" i="47"/>
  <c r="AC78" i="47"/>
  <c r="AB78" i="47"/>
  <c r="AA78" i="47"/>
  <c r="Z78" i="47"/>
  <c r="Y78" i="47"/>
  <c r="X78" i="47"/>
  <c r="W78" i="47"/>
  <c r="V78" i="47"/>
  <c r="U78" i="47"/>
  <c r="T78" i="47"/>
  <c r="S78" i="47"/>
  <c r="R78" i="47"/>
  <c r="AD77" i="47"/>
  <c r="AC77" i="47"/>
  <c r="AB77" i="47"/>
  <c r="AA77" i="47"/>
  <c r="Z77" i="47"/>
  <c r="Y77" i="47"/>
  <c r="X77" i="47"/>
  <c r="W77" i="47"/>
  <c r="V77" i="47"/>
  <c r="U77" i="47"/>
  <c r="T77" i="47"/>
  <c r="S77" i="47"/>
  <c r="R77" i="47"/>
  <c r="AD76" i="47"/>
  <c r="AC76" i="47"/>
  <c r="AB76" i="47"/>
  <c r="AA76" i="47"/>
  <c r="Z76" i="47"/>
  <c r="Y76" i="47"/>
  <c r="X76" i="47"/>
  <c r="W76" i="47"/>
  <c r="V76" i="47"/>
  <c r="U76" i="47"/>
  <c r="T76" i="47"/>
  <c r="S76" i="47"/>
  <c r="R76" i="47"/>
  <c r="AD75" i="47"/>
  <c r="AC75" i="47"/>
  <c r="AB75" i="47"/>
  <c r="AA75" i="47"/>
  <c r="Z75" i="47"/>
  <c r="Y75" i="47"/>
  <c r="X75" i="47"/>
  <c r="W75" i="47"/>
  <c r="V75" i="47"/>
  <c r="U75" i="47"/>
  <c r="T75" i="47"/>
  <c r="S75" i="47"/>
  <c r="R75" i="47"/>
  <c r="AD74" i="47"/>
  <c r="AC74" i="47"/>
  <c r="AB74" i="47"/>
  <c r="AA74" i="47"/>
  <c r="Z74" i="47"/>
  <c r="Y74" i="47"/>
  <c r="X74" i="47"/>
  <c r="W74" i="47"/>
  <c r="V74" i="47"/>
  <c r="U74" i="47"/>
  <c r="T74" i="47"/>
  <c r="S74" i="47"/>
  <c r="R74" i="47"/>
  <c r="AD73" i="47"/>
  <c r="AC73" i="47"/>
  <c r="AB73" i="47"/>
  <c r="AA73" i="47"/>
  <c r="Z73" i="47"/>
  <c r="Y73" i="47"/>
  <c r="X73" i="47"/>
  <c r="W73" i="47"/>
  <c r="V73" i="47"/>
  <c r="U73" i="47"/>
  <c r="T73" i="47"/>
  <c r="S73" i="47"/>
  <c r="R73" i="47"/>
  <c r="AD72" i="47"/>
  <c r="AC72" i="47"/>
  <c r="AB72" i="47"/>
  <c r="AA72" i="47"/>
  <c r="Z72" i="47"/>
  <c r="Y72" i="47"/>
  <c r="X72" i="47"/>
  <c r="W72" i="47"/>
  <c r="V72" i="47"/>
  <c r="U72" i="47"/>
  <c r="T72" i="47"/>
  <c r="S72" i="47"/>
  <c r="R72" i="47"/>
  <c r="AD71" i="47"/>
  <c r="AC71" i="47"/>
  <c r="AB71" i="47"/>
  <c r="AA71" i="47"/>
  <c r="Z71" i="47"/>
  <c r="Y71" i="47"/>
  <c r="X71" i="47"/>
  <c r="W71" i="47"/>
  <c r="V71" i="47"/>
  <c r="U71" i="47"/>
  <c r="T71" i="47"/>
  <c r="S71" i="47"/>
  <c r="R71" i="47"/>
  <c r="AD70" i="47"/>
  <c r="AC70" i="47"/>
  <c r="AB70" i="47"/>
  <c r="AA70" i="47"/>
  <c r="Z70" i="47"/>
  <c r="Y70" i="47"/>
  <c r="X70" i="47"/>
  <c r="W70" i="47"/>
  <c r="V70" i="47"/>
  <c r="U70" i="47"/>
  <c r="T70" i="47"/>
  <c r="S70" i="47"/>
  <c r="R70" i="47"/>
  <c r="AD69" i="47"/>
  <c r="AC69" i="47"/>
  <c r="AB69" i="47"/>
  <c r="AA69" i="47"/>
  <c r="Z69" i="47"/>
  <c r="Y69" i="47"/>
  <c r="X69" i="47"/>
  <c r="W69" i="47"/>
  <c r="V69" i="47"/>
  <c r="U69" i="47"/>
  <c r="T69" i="47"/>
  <c r="S69" i="47"/>
  <c r="R69" i="47"/>
  <c r="AD68" i="47"/>
  <c r="AC68" i="47"/>
  <c r="AB68" i="47"/>
  <c r="AA68" i="47"/>
  <c r="Z68" i="47"/>
  <c r="Y68" i="47"/>
  <c r="X68" i="47"/>
  <c r="W68" i="47"/>
  <c r="V68" i="47"/>
  <c r="U68" i="47"/>
  <c r="T68" i="47"/>
  <c r="S68" i="47"/>
  <c r="R68" i="47"/>
  <c r="AD67" i="47"/>
  <c r="AC67" i="47"/>
  <c r="AB67" i="47"/>
  <c r="AA67" i="47"/>
  <c r="Z67" i="47"/>
  <c r="Y67" i="47"/>
  <c r="X67" i="47"/>
  <c r="W67" i="47"/>
  <c r="V67" i="47"/>
  <c r="U67" i="47"/>
  <c r="T67" i="47"/>
  <c r="S67" i="47"/>
  <c r="R67" i="47"/>
  <c r="AD66" i="47"/>
  <c r="AC66" i="47"/>
  <c r="AB66" i="47"/>
  <c r="AA66" i="47"/>
  <c r="Z66" i="47"/>
  <c r="Y66" i="47"/>
  <c r="X66" i="47"/>
  <c r="W66" i="47"/>
  <c r="V66" i="47"/>
  <c r="U66" i="47"/>
  <c r="T66" i="47"/>
  <c r="S66" i="47"/>
  <c r="R66" i="47"/>
  <c r="AD65" i="47"/>
  <c r="AC65" i="47"/>
  <c r="AB65" i="47"/>
  <c r="AA65" i="47"/>
  <c r="Z65" i="47"/>
  <c r="Y65" i="47"/>
  <c r="X65" i="47"/>
  <c r="W65" i="47"/>
  <c r="V65" i="47"/>
  <c r="U65" i="47"/>
  <c r="T65" i="47"/>
  <c r="S65" i="47"/>
  <c r="R65" i="47"/>
  <c r="AD64" i="47"/>
  <c r="AC64" i="47"/>
  <c r="AB64" i="47"/>
  <c r="AA64" i="47"/>
  <c r="Z64" i="47"/>
  <c r="Y64" i="47"/>
  <c r="X64" i="47"/>
  <c r="W64" i="47"/>
  <c r="V64" i="47"/>
  <c r="U64" i="47"/>
  <c r="T64" i="47"/>
  <c r="S64" i="47"/>
  <c r="R64" i="47"/>
  <c r="AD63" i="47"/>
  <c r="AC63" i="47"/>
  <c r="AB63" i="47"/>
  <c r="AA63" i="47"/>
  <c r="Z63" i="47"/>
  <c r="Y63" i="47"/>
  <c r="X63" i="47"/>
  <c r="W63" i="47"/>
  <c r="V63" i="47"/>
  <c r="U63" i="47"/>
  <c r="T63" i="47"/>
  <c r="S63" i="47"/>
  <c r="R63" i="47"/>
  <c r="AD62" i="47"/>
  <c r="AC62" i="47"/>
  <c r="AB62" i="47"/>
  <c r="AA62" i="47"/>
  <c r="Z62" i="47"/>
  <c r="Y62" i="47"/>
  <c r="X62" i="47"/>
  <c r="W62" i="47"/>
  <c r="V62" i="47"/>
  <c r="U62" i="47"/>
  <c r="T62" i="47"/>
  <c r="S62" i="47"/>
  <c r="R62" i="47"/>
  <c r="AD61" i="47"/>
  <c r="AC61" i="47"/>
  <c r="AB61" i="47"/>
  <c r="AA61" i="47"/>
  <c r="Z61" i="47"/>
  <c r="Y61" i="47"/>
  <c r="X61" i="47"/>
  <c r="W61" i="47"/>
  <c r="V61" i="47"/>
  <c r="U61" i="47"/>
  <c r="T61" i="47"/>
  <c r="S61" i="47"/>
  <c r="R61" i="47"/>
  <c r="AD60" i="47"/>
  <c r="AC60" i="47"/>
  <c r="AB60" i="47"/>
  <c r="AA60" i="47"/>
  <c r="Z60" i="47"/>
  <c r="Y60" i="47"/>
  <c r="X60" i="47"/>
  <c r="W60" i="47"/>
  <c r="V60" i="47"/>
  <c r="U60" i="47"/>
  <c r="T60" i="47"/>
  <c r="S60" i="47"/>
  <c r="R60" i="47"/>
  <c r="AD59" i="47"/>
  <c r="AC59" i="47"/>
  <c r="AB59" i="47"/>
  <c r="AA59" i="47"/>
  <c r="Z59" i="47"/>
  <c r="Y59" i="47"/>
  <c r="X59" i="47"/>
  <c r="W59" i="47"/>
  <c r="V59" i="47"/>
  <c r="U59" i="47"/>
  <c r="T59" i="47"/>
  <c r="S59" i="47"/>
  <c r="R59" i="47"/>
  <c r="AD58" i="47"/>
  <c r="AC58" i="47"/>
  <c r="AB58" i="47"/>
  <c r="AA58" i="47"/>
  <c r="Z58" i="47"/>
  <c r="Y58" i="47"/>
  <c r="X58" i="47"/>
  <c r="W58" i="47"/>
  <c r="V58" i="47"/>
  <c r="U58" i="47"/>
  <c r="T58" i="47"/>
  <c r="S58" i="47"/>
  <c r="R58" i="47"/>
  <c r="AD57" i="47"/>
  <c r="AC57" i="47"/>
  <c r="AB57" i="47"/>
  <c r="AA57" i="47"/>
  <c r="Z57" i="47"/>
  <c r="Y57" i="47"/>
  <c r="X57" i="47"/>
  <c r="W57" i="47"/>
  <c r="V57" i="47"/>
  <c r="U57" i="47"/>
  <c r="T57" i="47"/>
  <c r="S57" i="47"/>
  <c r="R57" i="47"/>
  <c r="AD56" i="47"/>
  <c r="AC56" i="47"/>
  <c r="AB56" i="47"/>
  <c r="AA56" i="47"/>
  <c r="Z56" i="47"/>
  <c r="Y56" i="47"/>
  <c r="X56" i="47"/>
  <c r="W56" i="47"/>
  <c r="V56" i="47"/>
  <c r="U56" i="47"/>
  <c r="T56" i="47"/>
  <c r="S56" i="47"/>
  <c r="R56" i="47"/>
  <c r="AD55" i="47"/>
  <c r="AC55" i="47"/>
  <c r="AB55" i="47"/>
  <c r="AA55" i="47"/>
  <c r="Z55" i="47"/>
  <c r="Y55" i="47"/>
  <c r="X55" i="47"/>
  <c r="W55" i="47"/>
  <c r="V55" i="47"/>
  <c r="U55" i="47"/>
  <c r="T55" i="47"/>
  <c r="S55" i="47"/>
  <c r="R55" i="47"/>
  <c r="AD54" i="47"/>
  <c r="AC54" i="47"/>
  <c r="AB54" i="47"/>
  <c r="AA54" i="47"/>
  <c r="Z54" i="47"/>
  <c r="Y54" i="47"/>
  <c r="X54" i="47"/>
  <c r="W54" i="47"/>
  <c r="V54" i="47"/>
  <c r="U54" i="47"/>
  <c r="T54" i="47"/>
  <c r="S54" i="47"/>
  <c r="R54" i="47"/>
  <c r="AD53" i="47"/>
  <c r="AC53" i="47"/>
  <c r="AB53" i="47"/>
  <c r="AA53" i="47"/>
  <c r="Z53" i="47"/>
  <c r="Y53" i="47"/>
  <c r="X53" i="47"/>
  <c r="W53" i="47"/>
  <c r="V53" i="47"/>
  <c r="U53" i="47"/>
  <c r="T53" i="47"/>
  <c r="S53" i="47"/>
  <c r="R53" i="47"/>
  <c r="AD52" i="47"/>
  <c r="AC52" i="47"/>
  <c r="AB52" i="47"/>
  <c r="AA52" i="47"/>
  <c r="Z52" i="47"/>
  <c r="Y52" i="47"/>
  <c r="X52" i="47"/>
  <c r="W52" i="47"/>
  <c r="V52" i="47"/>
  <c r="U52" i="47"/>
  <c r="T52" i="47"/>
  <c r="S52" i="47"/>
  <c r="R52" i="47"/>
  <c r="AD51" i="47"/>
  <c r="AC51" i="47"/>
  <c r="AB51" i="47"/>
  <c r="AA51" i="47"/>
  <c r="Z51" i="47"/>
  <c r="Y51" i="47"/>
  <c r="X51" i="47"/>
  <c r="W51" i="47"/>
  <c r="V51" i="47"/>
  <c r="U51" i="47"/>
  <c r="T51" i="47"/>
  <c r="S51" i="47"/>
  <c r="R51" i="47"/>
  <c r="AD50" i="47"/>
  <c r="AC50" i="47"/>
  <c r="AB50" i="47"/>
  <c r="AA50" i="47"/>
  <c r="Z50" i="47"/>
  <c r="Y50" i="47"/>
  <c r="X50" i="47"/>
  <c r="W50" i="47"/>
  <c r="V50" i="47"/>
  <c r="U50" i="47"/>
  <c r="T50" i="47"/>
  <c r="S50" i="47"/>
  <c r="R50" i="47"/>
  <c r="AD49" i="47"/>
  <c r="AC49" i="47"/>
  <c r="AB49" i="47"/>
  <c r="AA49" i="47"/>
  <c r="Z49" i="47"/>
  <c r="Y49" i="47"/>
  <c r="X49" i="47"/>
  <c r="W49" i="47"/>
  <c r="V49" i="47"/>
  <c r="U49" i="47"/>
  <c r="T49" i="47"/>
  <c r="S49" i="47"/>
  <c r="R49" i="47"/>
  <c r="AD48" i="47"/>
  <c r="AC48" i="47"/>
  <c r="AB48" i="47"/>
  <c r="AA48" i="47"/>
  <c r="Z48" i="47"/>
  <c r="Y48" i="47"/>
  <c r="X48" i="47"/>
  <c r="W48" i="47"/>
  <c r="V48" i="47"/>
  <c r="U48" i="47"/>
  <c r="T48" i="47"/>
  <c r="S48" i="47"/>
  <c r="R48" i="47"/>
  <c r="AD47" i="47"/>
  <c r="AC47" i="47"/>
  <c r="AB47" i="47"/>
  <c r="AA47" i="47"/>
  <c r="Z47" i="47"/>
  <c r="Y47" i="47"/>
  <c r="X47" i="47"/>
  <c r="W47" i="47"/>
  <c r="V47" i="47"/>
  <c r="U47" i="47"/>
  <c r="T47" i="47"/>
  <c r="S47" i="47"/>
  <c r="R47" i="47"/>
  <c r="AD46" i="47"/>
  <c r="AC46" i="47"/>
  <c r="AB46" i="47"/>
  <c r="AA46" i="47"/>
  <c r="Z46" i="47"/>
  <c r="Y46" i="47"/>
  <c r="X46" i="47"/>
  <c r="W46" i="47"/>
  <c r="V46" i="47"/>
  <c r="U46" i="47"/>
  <c r="T46" i="47"/>
  <c r="S46" i="47"/>
  <c r="R46" i="47"/>
  <c r="AD45" i="47"/>
  <c r="AC45" i="47"/>
  <c r="AB45" i="47"/>
  <c r="AA45" i="47"/>
  <c r="Z45" i="47"/>
  <c r="Y45" i="47"/>
  <c r="X45" i="47"/>
  <c r="W45" i="47"/>
  <c r="V45" i="47"/>
  <c r="U45" i="47"/>
  <c r="T45" i="47"/>
  <c r="S45" i="47"/>
  <c r="R45" i="47"/>
  <c r="AD44" i="47"/>
  <c r="AC44" i="47"/>
  <c r="AB44" i="47"/>
  <c r="AA44" i="47"/>
  <c r="Z44" i="47"/>
  <c r="Y44" i="47"/>
  <c r="X44" i="47"/>
  <c r="W44" i="47"/>
  <c r="V44" i="47"/>
  <c r="U44" i="47"/>
  <c r="T44" i="47"/>
  <c r="S44" i="47"/>
  <c r="R44" i="47"/>
  <c r="AD43" i="47"/>
  <c r="AC43" i="47"/>
  <c r="AB43" i="47"/>
  <c r="AA43" i="47"/>
  <c r="Z43" i="47"/>
  <c r="Y43" i="47"/>
  <c r="X43" i="47"/>
  <c r="W43" i="47"/>
  <c r="V43" i="47"/>
  <c r="U43" i="47"/>
  <c r="T43" i="47"/>
  <c r="S43" i="47"/>
  <c r="R43" i="47"/>
  <c r="AD42" i="47"/>
  <c r="AC42" i="47"/>
  <c r="AB42" i="47"/>
  <c r="AA42" i="47"/>
  <c r="Z42" i="47"/>
  <c r="Y42" i="47"/>
  <c r="X42" i="47"/>
  <c r="W42" i="47"/>
  <c r="V42" i="47"/>
  <c r="U42" i="47"/>
  <c r="T42" i="47"/>
  <c r="S42" i="47"/>
  <c r="R42" i="47"/>
  <c r="AD41" i="47"/>
  <c r="AC41" i="47"/>
  <c r="AB41" i="47"/>
  <c r="AA41" i="47"/>
  <c r="Z41" i="47"/>
  <c r="Y41" i="47"/>
  <c r="X41" i="47"/>
  <c r="W41" i="47"/>
  <c r="V41" i="47"/>
  <c r="U41" i="47"/>
  <c r="T41" i="47"/>
  <c r="S41" i="47"/>
  <c r="R41" i="47"/>
  <c r="AD40" i="47"/>
  <c r="AC40" i="47"/>
  <c r="AB40" i="47"/>
  <c r="AA40" i="47"/>
  <c r="Z40" i="47"/>
  <c r="Y40" i="47"/>
  <c r="X40" i="47"/>
  <c r="W40" i="47"/>
  <c r="V40" i="47"/>
  <c r="U40" i="47"/>
  <c r="T40" i="47"/>
  <c r="S40" i="47"/>
  <c r="R40" i="47"/>
  <c r="AD39" i="47"/>
  <c r="AC39" i="47"/>
  <c r="AB39" i="47"/>
  <c r="AA39" i="47"/>
  <c r="Z39" i="47"/>
  <c r="Y39" i="47"/>
  <c r="X39" i="47"/>
  <c r="W39" i="47"/>
  <c r="V39" i="47"/>
  <c r="U39" i="47"/>
  <c r="T39" i="47"/>
  <c r="S39" i="47"/>
  <c r="R39" i="47"/>
  <c r="AD38" i="47"/>
  <c r="AC38" i="47"/>
  <c r="AB38" i="47"/>
  <c r="AA38" i="47"/>
  <c r="Z38" i="47"/>
  <c r="Y38" i="47"/>
  <c r="X38" i="47"/>
  <c r="W38" i="47"/>
  <c r="V38" i="47"/>
  <c r="U38" i="47"/>
  <c r="T38" i="47"/>
  <c r="S38" i="47"/>
  <c r="R38" i="47"/>
  <c r="AD37" i="47"/>
  <c r="AC37" i="47"/>
  <c r="AB37" i="47"/>
  <c r="AA37" i="47"/>
  <c r="Z37" i="47"/>
  <c r="Y37" i="47"/>
  <c r="X37" i="47"/>
  <c r="W37" i="47"/>
  <c r="V37" i="47"/>
  <c r="U37" i="47"/>
  <c r="T37" i="47"/>
  <c r="S37" i="47"/>
  <c r="R37" i="47"/>
  <c r="AD36" i="47"/>
  <c r="AC36" i="47"/>
  <c r="AB36" i="47"/>
  <c r="AA36" i="47"/>
  <c r="Z36" i="47"/>
  <c r="Y36" i="47"/>
  <c r="X36" i="47"/>
  <c r="W36" i="47"/>
  <c r="V36" i="47"/>
  <c r="U36" i="47"/>
  <c r="T36" i="47"/>
  <c r="S36" i="47"/>
  <c r="R36" i="47"/>
  <c r="AD35" i="47"/>
  <c r="AC35" i="47"/>
  <c r="AB35" i="47"/>
  <c r="AA35" i="47"/>
  <c r="Z35" i="47"/>
  <c r="Y35" i="47"/>
  <c r="X35" i="47"/>
  <c r="W35" i="47"/>
  <c r="V35" i="47"/>
  <c r="U35" i="47"/>
  <c r="T35" i="47"/>
  <c r="S35" i="47"/>
  <c r="R35" i="47"/>
  <c r="AD34" i="47"/>
  <c r="AC34" i="47"/>
  <c r="AB34" i="47"/>
  <c r="AA34" i="47"/>
  <c r="Z34" i="47"/>
  <c r="Y34" i="47"/>
  <c r="X34" i="47"/>
  <c r="W34" i="47"/>
  <c r="V34" i="47"/>
  <c r="U34" i="47"/>
  <c r="T34" i="47"/>
  <c r="S34" i="47"/>
  <c r="R34" i="47"/>
  <c r="AD33" i="47"/>
  <c r="AC33" i="47"/>
  <c r="AB33" i="47"/>
  <c r="AA33" i="47"/>
  <c r="Z33" i="47"/>
  <c r="Y33" i="47"/>
  <c r="X33" i="47"/>
  <c r="W33" i="47"/>
  <c r="V33" i="47"/>
  <c r="U33" i="47"/>
  <c r="T33" i="47"/>
  <c r="S33" i="47"/>
  <c r="R33" i="47"/>
  <c r="AD32" i="47"/>
  <c r="AC32" i="47"/>
  <c r="AB32" i="47"/>
  <c r="AA32" i="47"/>
  <c r="Z32" i="47"/>
  <c r="Y32" i="47"/>
  <c r="X32" i="47"/>
  <c r="W32" i="47"/>
  <c r="V32" i="47"/>
  <c r="U32" i="47"/>
  <c r="T32" i="47"/>
  <c r="S32" i="47"/>
  <c r="R32" i="47"/>
  <c r="AD31" i="47"/>
  <c r="AC31" i="47"/>
  <c r="AB31" i="47"/>
  <c r="AA31" i="47"/>
  <c r="Z31" i="47"/>
  <c r="Y31" i="47"/>
  <c r="X31" i="47"/>
  <c r="W31" i="47"/>
  <c r="V31" i="47"/>
  <c r="U31" i="47"/>
  <c r="T31" i="47"/>
  <c r="S31" i="47"/>
  <c r="R31" i="47"/>
  <c r="AD30" i="47"/>
  <c r="AC30" i="47"/>
  <c r="AB30" i="47"/>
  <c r="AA30" i="47"/>
  <c r="Z30" i="47"/>
  <c r="Y30" i="47"/>
  <c r="X30" i="47"/>
  <c r="W30" i="47"/>
  <c r="V30" i="47"/>
  <c r="U30" i="47"/>
  <c r="T30" i="47"/>
  <c r="S30" i="47"/>
  <c r="R30" i="47"/>
  <c r="AD29" i="47"/>
  <c r="AC29" i="47"/>
  <c r="AB29" i="47"/>
  <c r="AA29" i="47"/>
  <c r="Z29" i="47"/>
  <c r="Y29" i="47"/>
  <c r="X29" i="47"/>
  <c r="W29" i="47"/>
  <c r="V29" i="47"/>
  <c r="U29" i="47"/>
  <c r="T29" i="47"/>
  <c r="S29" i="47"/>
  <c r="R29" i="47"/>
  <c r="AD28" i="47"/>
  <c r="AC28" i="47"/>
  <c r="AB28" i="47"/>
  <c r="AA28" i="47"/>
  <c r="Z28" i="47"/>
  <c r="Y28" i="47"/>
  <c r="X28" i="47"/>
  <c r="W28" i="47"/>
  <c r="V28" i="47"/>
  <c r="U28" i="47"/>
  <c r="T28" i="47"/>
  <c r="S28" i="47"/>
  <c r="R28" i="47"/>
  <c r="AD27" i="47"/>
  <c r="AC27" i="47"/>
  <c r="AB27" i="47"/>
  <c r="AA27" i="47"/>
  <c r="Z27" i="47"/>
  <c r="Y27" i="47"/>
  <c r="X27" i="47"/>
  <c r="W27" i="47"/>
  <c r="V27" i="47"/>
  <c r="U27" i="47"/>
  <c r="T27" i="47"/>
  <c r="S27" i="47"/>
  <c r="R27" i="47"/>
  <c r="AD26" i="47"/>
  <c r="AC26" i="47"/>
  <c r="AB26" i="47"/>
  <c r="AA26" i="47"/>
  <c r="Z26" i="47"/>
  <c r="Y26" i="47"/>
  <c r="X26" i="47"/>
  <c r="W26" i="47"/>
  <c r="V26" i="47"/>
  <c r="U26" i="47"/>
  <c r="T26" i="47"/>
  <c r="S26" i="47"/>
  <c r="R26" i="47"/>
  <c r="AD25" i="47"/>
  <c r="AC25" i="47"/>
  <c r="AB25" i="47"/>
  <c r="AA25" i="47"/>
  <c r="Z25" i="47"/>
  <c r="Y25" i="47"/>
  <c r="X25" i="47"/>
  <c r="W25" i="47"/>
  <c r="V25" i="47"/>
  <c r="U25" i="47"/>
  <c r="T25" i="47"/>
  <c r="S25" i="47"/>
  <c r="R25" i="47"/>
  <c r="AD24" i="47"/>
  <c r="AC24" i="47"/>
  <c r="AB24" i="47"/>
  <c r="AA24" i="47"/>
  <c r="Z24" i="47"/>
  <c r="Y24" i="47"/>
  <c r="X24" i="47"/>
  <c r="W24" i="47"/>
  <c r="V24" i="47"/>
  <c r="U24" i="47"/>
  <c r="T24" i="47"/>
  <c r="S24" i="47"/>
  <c r="R24" i="47"/>
  <c r="AD23" i="47"/>
  <c r="AC23" i="47"/>
  <c r="AB23" i="47"/>
  <c r="AA23" i="47"/>
  <c r="Z23" i="47"/>
  <c r="Y23" i="47"/>
  <c r="X23" i="47"/>
  <c r="W23" i="47"/>
  <c r="V23" i="47"/>
  <c r="U23" i="47"/>
  <c r="T23" i="47"/>
  <c r="S23" i="47"/>
  <c r="R23" i="47"/>
  <c r="AD22" i="47"/>
  <c r="AC22" i="47"/>
  <c r="AB22" i="47"/>
  <c r="AA22" i="47"/>
  <c r="Z22" i="47"/>
  <c r="Y22" i="47"/>
  <c r="X22" i="47"/>
  <c r="W22" i="47"/>
  <c r="V22" i="47"/>
  <c r="U22" i="47"/>
  <c r="T22" i="47"/>
  <c r="S22" i="47"/>
  <c r="R22" i="47"/>
  <c r="AD21" i="47"/>
  <c r="AC21" i="47"/>
  <c r="AB21" i="47"/>
  <c r="AA21" i="47"/>
  <c r="Z21" i="47"/>
  <c r="Y21" i="47"/>
  <c r="X21" i="47"/>
  <c r="W21" i="47"/>
  <c r="V21" i="47"/>
  <c r="U21" i="47"/>
  <c r="T21" i="47"/>
  <c r="S21" i="47"/>
  <c r="R21" i="47"/>
  <c r="AD20" i="47"/>
  <c r="AC20" i="47"/>
  <c r="AB20" i="47"/>
  <c r="AA20" i="47"/>
  <c r="Z20" i="47"/>
  <c r="Y20" i="47"/>
  <c r="X20" i="47"/>
  <c r="W20" i="47"/>
  <c r="V20" i="47"/>
  <c r="U20" i="47"/>
  <c r="T20" i="47"/>
  <c r="S20" i="47"/>
  <c r="R20" i="47"/>
  <c r="AD19" i="47"/>
  <c r="AC19" i="47"/>
  <c r="AB19" i="47"/>
  <c r="AA19" i="47"/>
  <c r="Z19" i="47"/>
  <c r="Y19" i="47"/>
  <c r="X19" i="47"/>
  <c r="W19" i="47"/>
  <c r="V19" i="47"/>
  <c r="U19" i="47"/>
  <c r="T19" i="47"/>
  <c r="S19" i="47"/>
  <c r="R19" i="47"/>
  <c r="AD18" i="47"/>
  <c r="AC18" i="47"/>
  <c r="AB18" i="47"/>
  <c r="AA18" i="47"/>
  <c r="Z18" i="47"/>
  <c r="Y18" i="47"/>
  <c r="X18" i="47"/>
  <c r="W18" i="47"/>
  <c r="V18" i="47"/>
  <c r="U18" i="47"/>
  <c r="T18" i="47"/>
  <c r="S18" i="47"/>
  <c r="R18" i="47"/>
  <c r="AD17" i="47"/>
  <c r="AC17" i="47"/>
  <c r="AB17" i="47"/>
  <c r="AA17" i="47"/>
  <c r="Z17" i="47"/>
  <c r="Y17" i="47"/>
  <c r="X17" i="47"/>
  <c r="W17" i="47"/>
  <c r="V17" i="47"/>
  <c r="U17" i="47"/>
  <c r="T17" i="47"/>
  <c r="S17" i="47"/>
  <c r="R17" i="47"/>
  <c r="AD16" i="47"/>
  <c r="AC16" i="47"/>
  <c r="AB16" i="47"/>
  <c r="AA16" i="47"/>
  <c r="Z16" i="47"/>
  <c r="Y16" i="47"/>
  <c r="X16" i="47"/>
  <c r="W16" i="47"/>
  <c r="V16" i="47"/>
  <c r="U16" i="47"/>
  <c r="T16" i="47"/>
  <c r="S16" i="47"/>
  <c r="R16" i="47"/>
  <c r="AD15" i="47"/>
  <c r="AC15" i="47"/>
  <c r="AB15" i="47"/>
  <c r="AA15" i="47"/>
  <c r="Z15" i="47"/>
  <c r="Y15" i="47"/>
  <c r="X15" i="47"/>
  <c r="W15" i="47"/>
  <c r="V15" i="47"/>
  <c r="U15" i="47"/>
  <c r="T15" i="47"/>
  <c r="S15" i="47"/>
  <c r="R15" i="47"/>
  <c r="AD14" i="47"/>
  <c r="AC14" i="47"/>
  <c r="AB14" i="47"/>
  <c r="AA14" i="47"/>
  <c r="Z14" i="47"/>
  <c r="Y14" i="47"/>
  <c r="X14" i="47"/>
  <c r="W14" i="47"/>
  <c r="V14" i="47"/>
  <c r="U14" i="47"/>
  <c r="T14" i="47"/>
  <c r="S14" i="47"/>
  <c r="R14" i="47"/>
  <c r="AD13" i="47"/>
  <c r="AC13" i="47"/>
  <c r="AB13" i="47"/>
  <c r="AA13" i="47"/>
  <c r="Z13" i="47"/>
  <c r="Y13" i="47"/>
  <c r="X13" i="47"/>
  <c r="W13" i="47"/>
  <c r="V13" i="47"/>
  <c r="U13" i="47"/>
  <c r="T13" i="47"/>
  <c r="S13" i="47"/>
  <c r="R13" i="47"/>
  <c r="AD12" i="47"/>
  <c r="AC12" i="47"/>
  <c r="AB12" i="47"/>
  <c r="AA12" i="47"/>
  <c r="Z12" i="47"/>
  <c r="Y12" i="47"/>
  <c r="X12" i="47"/>
  <c r="W12" i="47"/>
  <c r="V12" i="47"/>
  <c r="U12" i="47"/>
  <c r="T12" i="47"/>
  <c r="S12" i="47"/>
  <c r="R12" i="47"/>
  <c r="AD11" i="47"/>
  <c r="AC11" i="47"/>
  <c r="AB11" i="47"/>
  <c r="AA11" i="47"/>
  <c r="Z11" i="47"/>
  <c r="Y11" i="47"/>
  <c r="X11" i="47"/>
  <c r="W11" i="47"/>
  <c r="V11" i="47"/>
  <c r="U11" i="47"/>
  <c r="T11" i="47"/>
  <c r="S11" i="47"/>
  <c r="R11" i="47"/>
  <c r="AD10" i="47"/>
  <c r="AC10" i="47"/>
  <c r="AB10" i="47"/>
  <c r="AA10" i="47"/>
  <c r="Z10" i="47"/>
  <c r="Y10" i="47"/>
  <c r="X10" i="47"/>
  <c r="W10" i="47"/>
  <c r="V10" i="47"/>
  <c r="U10" i="47"/>
  <c r="T10" i="47"/>
  <c r="S10" i="47"/>
  <c r="R10" i="47"/>
  <c r="AD9" i="47"/>
  <c r="AC9" i="47"/>
  <c r="AB9" i="47"/>
  <c r="AA9" i="47"/>
  <c r="Z9" i="47"/>
  <c r="Y9" i="47"/>
  <c r="X9" i="47"/>
  <c r="W9" i="47"/>
  <c r="V9" i="47"/>
  <c r="U9" i="47"/>
  <c r="T9" i="47"/>
  <c r="S9" i="47"/>
  <c r="R9" i="47"/>
  <c r="AD8" i="47"/>
  <c r="AC8" i="47"/>
  <c r="AB8" i="47"/>
  <c r="AA8" i="47"/>
  <c r="Z8" i="47"/>
  <c r="Y8" i="47"/>
  <c r="X8" i="47"/>
  <c r="W8" i="47"/>
  <c r="V8" i="47"/>
  <c r="U8" i="47"/>
  <c r="T8" i="47"/>
  <c r="S8" i="47"/>
  <c r="R8" i="47"/>
  <c r="AD7" i="47"/>
  <c r="AC7" i="47"/>
  <c r="AB7" i="47"/>
  <c r="AA7" i="47"/>
  <c r="Z7" i="47"/>
  <c r="Y7" i="47"/>
  <c r="X7" i="47"/>
  <c r="W7" i="47"/>
  <c r="V7" i="47"/>
  <c r="U7" i="47"/>
  <c r="T7" i="47"/>
  <c r="S7" i="47"/>
  <c r="R7" i="47"/>
  <c r="AD6" i="47"/>
  <c r="AC6" i="47"/>
  <c r="AB6" i="47"/>
  <c r="AA6" i="47"/>
  <c r="Z6" i="47"/>
  <c r="Y6" i="47"/>
  <c r="X6" i="47"/>
  <c r="W6" i="47"/>
  <c r="V6" i="47"/>
  <c r="U6" i="47"/>
  <c r="T6" i="47"/>
  <c r="S6" i="47"/>
  <c r="R6" i="47"/>
  <c r="AD5" i="47"/>
  <c r="AC5" i="47"/>
  <c r="AB5" i="47"/>
  <c r="AA5" i="47"/>
  <c r="Z5" i="47"/>
  <c r="Y5" i="47"/>
  <c r="X5" i="47"/>
  <c r="W5" i="47"/>
  <c r="V5" i="47"/>
  <c r="U5" i="47"/>
  <c r="T5" i="47"/>
  <c r="S5" i="47"/>
  <c r="R5" i="47"/>
  <c r="AD4" i="47"/>
  <c r="AC4" i="47"/>
  <c r="AB4" i="47"/>
  <c r="AA4" i="47"/>
  <c r="Z4" i="47"/>
  <c r="Y4" i="47"/>
  <c r="X4" i="47"/>
  <c r="W4" i="47"/>
  <c r="V4" i="47"/>
  <c r="U4" i="47"/>
  <c r="T4" i="47"/>
  <c r="S4" i="47"/>
  <c r="R4" i="47"/>
  <c r="AC3" i="47"/>
  <c r="AB3" i="47"/>
  <c r="AA3" i="47"/>
  <c r="X3" i="47"/>
  <c r="W3" i="47"/>
  <c r="V3" i="47"/>
  <c r="U3" i="47"/>
  <c r="T3" i="47"/>
  <c r="S3" i="47"/>
  <c r="R3" i="47"/>
  <c r="BF54" i="49" l="1"/>
  <c r="BE54" i="50" s="1"/>
  <c r="I54" i="51" s="1"/>
  <c r="BF39" i="49"/>
  <c r="BE39" i="50" s="1"/>
  <c r="I39" i="51" s="1"/>
  <c r="BF31" i="49"/>
  <c r="BE31" i="50" s="1"/>
  <c r="I31" i="51" s="1"/>
  <c r="BF69" i="49"/>
  <c r="BE69" i="50" s="1"/>
  <c r="I69" i="51" s="1"/>
  <c r="BF92" i="49"/>
  <c r="BE92" i="50" s="1"/>
  <c r="I92" i="51" s="1"/>
  <c r="AI10" i="49"/>
  <c r="AY10" i="50" s="1"/>
  <c r="E10" i="51" s="1"/>
  <c r="AI60" i="49"/>
  <c r="AY60" i="50" s="1"/>
  <c r="E60" i="51" s="1"/>
  <c r="BT7" i="49"/>
  <c r="BA7" i="50" s="1"/>
  <c r="H7" i="51" s="1"/>
  <c r="AI35" i="49"/>
  <c r="AY35" i="50" s="1"/>
  <c r="E35" i="51" s="1"/>
  <c r="BF91" i="49"/>
  <c r="BE91" i="50" s="1"/>
  <c r="I91" i="51" s="1"/>
  <c r="BF45" i="49"/>
  <c r="BE45" i="50" s="1"/>
  <c r="I45" i="51" s="1"/>
  <c r="BF6" i="49"/>
  <c r="BE6" i="50" s="1"/>
  <c r="I6" i="51" s="1"/>
  <c r="BF20" i="49"/>
  <c r="BE20" i="50" s="1"/>
  <c r="I20" i="51" s="1"/>
  <c r="AI21" i="49"/>
  <c r="AY21" i="50" s="1"/>
  <c r="E21" i="51" s="1"/>
  <c r="BF89" i="49"/>
  <c r="BE89" i="50" s="1"/>
  <c r="I89" i="51" s="1"/>
  <c r="BF98" i="49"/>
  <c r="BE98" i="50" s="1"/>
  <c r="I98" i="51" s="1"/>
  <c r="BT5" i="49"/>
  <c r="BA5" i="50" s="1"/>
  <c r="H5" i="51" s="1"/>
  <c r="BT9" i="49"/>
  <c r="BA9" i="50" s="1"/>
  <c r="H9" i="51" s="1"/>
  <c r="U41" i="49"/>
  <c r="AZ41" i="50" s="1"/>
  <c r="F41" i="51" s="1"/>
  <c r="U45" i="49"/>
  <c r="AZ45" i="50" s="1"/>
  <c r="F45" i="51" s="1"/>
  <c r="BT30" i="49"/>
  <c r="BA30" i="50" s="1"/>
  <c r="H30" i="51" s="1"/>
  <c r="CA63" i="49"/>
  <c r="BC63" i="50" s="1"/>
  <c r="BF49" i="49"/>
  <c r="BE49" i="50" s="1"/>
  <c r="I49" i="51" s="1"/>
  <c r="CA13" i="49"/>
  <c r="BC13" i="50" s="1"/>
  <c r="U32" i="49"/>
  <c r="AZ32" i="50" s="1"/>
  <c r="F32" i="51" s="1"/>
  <c r="U90" i="49"/>
  <c r="AZ90" i="50" s="1"/>
  <c r="F90" i="51" s="1"/>
  <c r="BF3" i="39"/>
  <c r="BT17" i="49"/>
  <c r="BA17" i="50" s="1"/>
  <c r="H17" i="51" s="1"/>
  <c r="U28" i="49"/>
  <c r="AZ28" i="50" s="1"/>
  <c r="F28" i="51" s="1"/>
  <c r="BT34" i="49"/>
  <c r="BA34" i="50" s="1"/>
  <c r="H34" i="51" s="1"/>
  <c r="CI39" i="49"/>
  <c r="BG39" i="50" s="1"/>
  <c r="U53" i="49"/>
  <c r="AZ53" i="50" s="1"/>
  <c r="F53" i="51" s="1"/>
  <c r="BF112" i="49"/>
  <c r="BE112" i="50" s="1"/>
  <c r="BF104" i="49"/>
  <c r="BE104" i="50" s="1"/>
  <c r="BF74" i="49"/>
  <c r="BE74" i="50" s="1"/>
  <c r="I74" i="51" s="1"/>
  <c r="BF66" i="49"/>
  <c r="BE66" i="50" s="1"/>
  <c r="I66" i="51" s="1"/>
  <c r="BF36" i="49"/>
  <c r="BE36" i="50" s="1"/>
  <c r="I36" i="51" s="1"/>
  <c r="BF28" i="49"/>
  <c r="BE28" i="50" s="1"/>
  <c r="I28" i="51" s="1"/>
  <c r="BF13" i="49"/>
  <c r="BE13" i="50" s="1"/>
  <c r="I13" i="51" s="1"/>
  <c r="BF105" i="49"/>
  <c r="BE105" i="50" s="1"/>
  <c r="BF37" i="49"/>
  <c r="BE37" i="50" s="1"/>
  <c r="I37" i="51" s="1"/>
  <c r="BF29" i="49"/>
  <c r="BE29" i="50" s="1"/>
  <c r="I29" i="51" s="1"/>
  <c r="BF14" i="49"/>
  <c r="BE14" i="50" s="1"/>
  <c r="I14" i="51" s="1"/>
  <c r="BF21" i="49"/>
  <c r="BE21" i="50" s="1"/>
  <c r="I21" i="51" s="1"/>
  <c r="BT59" i="49"/>
  <c r="BA59" i="50" s="1"/>
  <c r="H59" i="51" s="1"/>
  <c r="BM80" i="49"/>
  <c r="BF80" i="50" s="1"/>
  <c r="BF97" i="49"/>
  <c r="BE97" i="50" s="1"/>
  <c r="I97" i="51" s="1"/>
  <c r="BF59" i="49"/>
  <c r="BE59" i="50" s="1"/>
  <c r="I59" i="51" s="1"/>
  <c r="BF44" i="49"/>
  <c r="BE44" i="50" s="1"/>
  <c r="I44" i="51" s="1"/>
  <c r="BM105" i="49"/>
  <c r="BF105" i="50" s="1"/>
  <c r="U19" i="49"/>
  <c r="AZ19" i="50" s="1"/>
  <c r="F19" i="51" s="1"/>
  <c r="BT21" i="49"/>
  <c r="BA21" i="50" s="1"/>
  <c r="H21" i="51" s="1"/>
  <c r="CA55" i="49"/>
  <c r="BC55" i="50" s="1"/>
  <c r="U68" i="49"/>
  <c r="AZ68" i="50" s="1"/>
  <c r="F68" i="51" s="1"/>
  <c r="BF96" i="49"/>
  <c r="BE96" i="50" s="1"/>
  <c r="I96" i="51" s="1"/>
  <c r="BF81" i="49"/>
  <c r="BE81" i="50" s="1"/>
  <c r="I81" i="51" s="1"/>
  <c r="BF43" i="49"/>
  <c r="BE43" i="50" s="1"/>
  <c r="I43" i="51" s="1"/>
  <c r="AI3" i="49"/>
  <c r="AY3" i="50" s="1"/>
  <c r="BD3" i="50" s="1"/>
  <c r="BT105" i="49"/>
  <c r="BA105" i="50" s="1"/>
  <c r="BF111" i="49"/>
  <c r="BE111" i="50" s="1"/>
  <c r="BF103" i="49"/>
  <c r="BE103" i="50" s="1"/>
  <c r="BF73" i="49"/>
  <c r="BE73" i="50" s="1"/>
  <c r="I73" i="51" s="1"/>
  <c r="BF65" i="49"/>
  <c r="BE65" i="50" s="1"/>
  <c r="I65" i="51" s="1"/>
  <c r="BF35" i="49"/>
  <c r="BE35" i="50" s="1"/>
  <c r="I35" i="51" s="1"/>
  <c r="BF27" i="49"/>
  <c r="BE27" i="50" s="1"/>
  <c r="I27" i="51" s="1"/>
  <c r="BF12" i="49"/>
  <c r="BE12" i="50" s="1"/>
  <c r="I12" i="51" s="1"/>
  <c r="CA21" i="49"/>
  <c r="BC21" i="50" s="1"/>
  <c r="BM33" i="49"/>
  <c r="BF33" i="50" s="1"/>
  <c r="AI41" i="49"/>
  <c r="AY41" i="50" s="1"/>
  <c r="E41" i="51" s="1"/>
  <c r="BM54" i="49"/>
  <c r="BF54" i="50" s="1"/>
  <c r="BF88" i="49"/>
  <c r="BE88" i="50" s="1"/>
  <c r="I88" i="51" s="1"/>
  <c r="BF50" i="49"/>
  <c r="BE50" i="50" s="1"/>
  <c r="I50" i="51" s="1"/>
  <c r="AI7" i="49"/>
  <c r="AY7" i="50" s="1"/>
  <c r="E7" i="51" s="1"/>
  <c r="U27" i="49"/>
  <c r="AZ27" i="50" s="1"/>
  <c r="F27" i="51" s="1"/>
  <c r="AI53" i="49"/>
  <c r="AY53" i="50" s="1"/>
  <c r="AI57" i="49"/>
  <c r="AY57" i="50" s="1"/>
  <c r="E57" i="51" s="1"/>
  <c r="U103" i="49"/>
  <c r="AZ103" i="50" s="1"/>
  <c r="CA105" i="49"/>
  <c r="BC105" i="50" s="1"/>
  <c r="BF95" i="49"/>
  <c r="BE95" i="50" s="1"/>
  <c r="I95" i="51" s="1"/>
  <c r="BF80" i="49"/>
  <c r="BE80" i="50" s="1"/>
  <c r="I80" i="51" s="1"/>
  <c r="BF42" i="49"/>
  <c r="BE42" i="50" s="1"/>
  <c r="I42" i="51" s="1"/>
  <c r="U6" i="49"/>
  <c r="AZ6" i="50" s="1"/>
  <c r="F6" i="51" s="1"/>
  <c r="AI15" i="49"/>
  <c r="AY15" i="50" s="1"/>
  <c r="E15" i="51" s="1"/>
  <c r="BM20" i="49"/>
  <c r="BF20" i="50" s="1"/>
  <c r="CI21" i="49"/>
  <c r="BG21" i="50" s="1"/>
  <c r="CI25" i="49"/>
  <c r="BG25" i="50" s="1"/>
  <c r="BT29" i="49"/>
  <c r="BA29" i="50" s="1"/>
  <c r="H29" i="51" s="1"/>
  <c r="AI32" i="49"/>
  <c r="AY32" i="50" s="1"/>
  <c r="E32" i="51" s="1"/>
  <c r="BT33" i="49"/>
  <c r="BA33" i="50" s="1"/>
  <c r="H33" i="51" s="1"/>
  <c r="BT54" i="49"/>
  <c r="BA54" i="50" s="1"/>
  <c r="H54" i="51" s="1"/>
  <c r="BF110" i="49"/>
  <c r="BE110" i="50" s="1"/>
  <c r="BF72" i="49"/>
  <c r="BE72" i="50" s="1"/>
  <c r="I72" i="51" s="1"/>
  <c r="BF64" i="49"/>
  <c r="BE64" i="50" s="1"/>
  <c r="I64" i="51" s="1"/>
  <c r="BF57" i="49"/>
  <c r="BE57" i="50" s="1"/>
  <c r="I57" i="51" s="1"/>
  <c r="BF34" i="49"/>
  <c r="BE34" i="50" s="1"/>
  <c r="I34" i="51" s="1"/>
  <c r="BF26" i="49"/>
  <c r="BE26" i="50" s="1"/>
  <c r="I26" i="51" s="1"/>
  <c r="BF11" i="49"/>
  <c r="BE11" i="50" s="1"/>
  <c r="I11" i="51" s="1"/>
  <c r="BF85" i="49"/>
  <c r="BE85" i="50" s="1"/>
  <c r="I85" i="51" s="1"/>
  <c r="BF47" i="49"/>
  <c r="BE47" i="50" s="1"/>
  <c r="I47" i="51" s="1"/>
  <c r="BF24" i="49"/>
  <c r="BE24" i="50" s="1"/>
  <c r="I24" i="51" s="1"/>
  <c r="BM6" i="49"/>
  <c r="BF6" i="50" s="1"/>
  <c r="CA11" i="49"/>
  <c r="BC11" i="50" s="1"/>
  <c r="AI39" i="49"/>
  <c r="AY39" i="50" s="1"/>
  <c r="E39" i="51" s="1"/>
  <c r="CI41" i="49"/>
  <c r="BG41" i="50" s="1"/>
  <c r="CI49" i="49"/>
  <c r="BG49" i="50" s="1"/>
  <c r="CA68" i="49"/>
  <c r="BC68" i="50" s="1"/>
  <c r="CA100" i="49"/>
  <c r="BC100" i="50" s="1"/>
  <c r="BM103" i="49"/>
  <c r="BF103" i="50" s="1"/>
  <c r="BF77" i="49"/>
  <c r="BE77" i="50" s="1"/>
  <c r="I77" i="51" s="1"/>
  <c r="BF8" i="49"/>
  <c r="BE8" i="50" s="1"/>
  <c r="I8" i="51" s="1"/>
  <c r="BF18" i="49"/>
  <c r="BE18" i="50" s="1"/>
  <c r="I18" i="51" s="1"/>
  <c r="BF67" i="49"/>
  <c r="BE67" i="50" s="1"/>
  <c r="I67" i="51" s="1"/>
  <c r="CA12" i="49"/>
  <c r="BC12" i="50" s="1"/>
  <c r="AI19" i="49"/>
  <c r="AY19" i="50" s="1"/>
  <c r="E19" i="51" s="1"/>
  <c r="CA33" i="49"/>
  <c r="BC33" i="50" s="1"/>
  <c r="BM104" i="49"/>
  <c r="BF104" i="50" s="1"/>
  <c r="BF79" i="49"/>
  <c r="BE79" i="50" s="1"/>
  <c r="I79" i="51" s="1"/>
  <c r="BM7" i="49"/>
  <c r="BF7" i="50" s="1"/>
  <c r="BF71" i="49"/>
  <c r="BE71" i="50" s="1"/>
  <c r="I71" i="51" s="1"/>
  <c r="BF63" i="49"/>
  <c r="BE63" i="50" s="1"/>
  <c r="I63" i="51" s="1"/>
  <c r="BF56" i="49"/>
  <c r="BE56" i="50" s="1"/>
  <c r="I56" i="51" s="1"/>
  <c r="BF10" i="49"/>
  <c r="BE10" i="50" s="1"/>
  <c r="I10" i="51" s="1"/>
  <c r="BT41" i="49"/>
  <c r="BA41" i="50" s="1"/>
  <c r="H41" i="51" s="1"/>
  <c r="BT45" i="49"/>
  <c r="BA45" i="50" s="1"/>
  <c r="H45" i="51" s="1"/>
  <c r="BF101" i="49"/>
  <c r="BE101" i="50" s="1"/>
  <c r="BF86" i="49"/>
  <c r="BE86" i="50" s="1"/>
  <c r="I86" i="51" s="1"/>
  <c r="U43" i="49"/>
  <c r="AZ43" i="50" s="1"/>
  <c r="F43" i="51" s="1"/>
  <c r="U5" i="49"/>
  <c r="AZ5" i="50" s="1"/>
  <c r="F5" i="51" s="1"/>
  <c r="BT11" i="49"/>
  <c r="BA11" i="50" s="1"/>
  <c r="H11" i="51" s="1"/>
  <c r="BM19" i="49"/>
  <c r="BF19" i="50" s="1"/>
  <c r="BF70" i="49"/>
  <c r="BE70" i="50" s="1"/>
  <c r="I70" i="51" s="1"/>
  <c r="BF55" i="49"/>
  <c r="BE55" i="50" s="1"/>
  <c r="I55" i="51" s="1"/>
  <c r="BF32" i="49"/>
  <c r="BE32" i="50" s="1"/>
  <c r="I32" i="51" s="1"/>
  <c r="BF9" i="49"/>
  <c r="BE9" i="50" s="1"/>
  <c r="I9" i="51" s="1"/>
  <c r="CA7" i="49"/>
  <c r="BC7" i="50" s="1"/>
  <c r="BT89" i="49"/>
  <c r="BA89" i="50" s="1"/>
  <c r="H89" i="51" s="1"/>
  <c r="BT6" i="49"/>
  <c r="BA6" i="50" s="1"/>
  <c r="H6" i="51" s="1"/>
  <c r="CI15" i="49"/>
  <c r="BG15" i="50" s="1"/>
  <c r="CA19" i="49"/>
  <c r="BC19" i="50" s="1"/>
  <c r="BM31" i="49"/>
  <c r="BF31" i="50" s="1"/>
  <c r="AI43" i="49"/>
  <c r="AY43" i="50" s="1"/>
  <c r="BM74" i="49"/>
  <c r="BF74" i="50" s="1"/>
  <c r="AI84" i="49"/>
  <c r="AY84" i="50" s="1"/>
  <c r="E84" i="51" s="1"/>
  <c r="BT103" i="49"/>
  <c r="BA103" i="50" s="1"/>
  <c r="CA107" i="49"/>
  <c r="BC107" i="50" s="1"/>
  <c r="CI111" i="49"/>
  <c r="BG111" i="50" s="1"/>
  <c r="BF84" i="49"/>
  <c r="BE84" i="50" s="1"/>
  <c r="I84" i="51" s="1"/>
  <c r="BF23" i="49"/>
  <c r="BE23" i="50" s="1"/>
  <c r="I23" i="51" s="1"/>
  <c r="BF41" i="49"/>
  <c r="BE41" i="50" s="1"/>
  <c r="I41" i="51" s="1"/>
  <c r="U4" i="49"/>
  <c r="AZ4" i="50" s="1"/>
  <c r="AI5" i="49"/>
  <c r="AY5" i="50" s="1"/>
  <c r="E5" i="51" s="1"/>
  <c r="BT10" i="49"/>
  <c r="BA10" i="50" s="1"/>
  <c r="H10" i="51" s="1"/>
  <c r="BF99" i="49"/>
  <c r="BE99" i="50" s="1"/>
  <c r="I99" i="51" s="1"/>
  <c r="BF76" i="49"/>
  <c r="BE76" i="50" s="1"/>
  <c r="I76" i="51" s="1"/>
  <c r="BF7" i="49"/>
  <c r="BE7" i="50" s="1"/>
  <c r="I7" i="51" s="1"/>
  <c r="BF52" i="49"/>
  <c r="BE52" i="50" s="1"/>
  <c r="I52" i="51" s="1"/>
  <c r="BF94" i="49"/>
  <c r="BE94" i="50" s="1"/>
  <c r="I94" i="51" s="1"/>
  <c r="BT3" i="49"/>
  <c r="BA3" i="50" s="1"/>
  <c r="BF109" i="49"/>
  <c r="BE109" i="50" s="1"/>
  <c r="BF33" i="49"/>
  <c r="BE33" i="50" s="1"/>
  <c r="I33" i="51" s="1"/>
  <c r="BM32" i="49"/>
  <c r="BF32" i="50" s="1"/>
  <c r="AI44" i="49"/>
  <c r="AY44" i="50" s="1"/>
  <c r="E44" i="51" s="1"/>
  <c r="BM68" i="49"/>
  <c r="BF68" i="50" s="1"/>
  <c r="BM100" i="49"/>
  <c r="BF100" i="50" s="1"/>
  <c r="AI103" i="49"/>
  <c r="AY103" i="50" s="1"/>
  <c r="BD103" i="50" s="1"/>
  <c r="BF48" i="49"/>
  <c r="BE48" i="50" s="1"/>
  <c r="I48" i="51" s="1"/>
  <c r="BT57" i="49"/>
  <c r="BA57" i="50" s="1"/>
  <c r="H57" i="51" s="1"/>
  <c r="BF78" i="49"/>
  <c r="BE78" i="50" s="1"/>
  <c r="I78" i="51" s="1"/>
  <c r="BF17" i="49"/>
  <c r="BE17" i="50" s="1"/>
  <c r="I17" i="51" s="1"/>
  <c r="AI31" i="49"/>
  <c r="AY31" i="50" s="1"/>
  <c r="CA45" i="49"/>
  <c r="BC45" i="50" s="1"/>
  <c r="AI81" i="49"/>
  <c r="AY81" i="50" s="1"/>
  <c r="E81" i="51" s="1"/>
  <c r="BT93" i="49"/>
  <c r="BA93" i="50" s="1"/>
  <c r="H93" i="51" s="1"/>
  <c r="BT111" i="49"/>
  <c r="BA111" i="50" s="1"/>
  <c r="BF108" i="49"/>
  <c r="BE108" i="50" s="1"/>
  <c r="BF62" i="49"/>
  <c r="BE62" i="50" s="1"/>
  <c r="I62" i="51" s="1"/>
  <c r="U17" i="49"/>
  <c r="AZ17" i="50" s="1"/>
  <c r="F17" i="51" s="1"/>
  <c r="CA28" i="49"/>
  <c r="BC28" i="50" s="1"/>
  <c r="CA53" i="49"/>
  <c r="BC53" i="50" s="1"/>
  <c r="BM78" i="49"/>
  <c r="BF78" i="50" s="1"/>
  <c r="AI13" i="49"/>
  <c r="AY13" i="50" s="1"/>
  <c r="E13" i="51" s="1"/>
  <c r="BT14" i="49"/>
  <c r="BA14" i="50" s="1"/>
  <c r="H14" i="51" s="1"/>
  <c r="AI17" i="49"/>
  <c r="AY17" i="50" s="1"/>
  <c r="E17" i="51" s="1"/>
  <c r="CI23" i="49"/>
  <c r="BG23" i="50" s="1"/>
  <c r="BT31" i="49"/>
  <c r="BA31" i="50" s="1"/>
  <c r="H31" i="51" s="1"/>
  <c r="BT35" i="49"/>
  <c r="BA35" i="50" s="1"/>
  <c r="H35" i="51" s="1"/>
  <c r="AI55" i="49"/>
  <c r="AY55" i="50" s="1"/>
  <c r="BF68" i="49"/>
  <c r="BE68" i="50" s="1"/>
  <c r="I68" i="51" s="1"/>
  <c r="BF15" i="49"/>
  <c r="BE15" i="50" s="1"/>
  <c r="I15" i="51" s="1"/>
  <c r="AI38" i="49"/>
  <c r="AY38" i="50" s="1"/>
  <c r="E38" i="51" s="1"/>
  <c r="CI40" i="49"/>
  <c r="BG40" i="50" s="1"/>
  <c r="CA52" i="49"/>
  <c r="BC52" i="50" s="1"/>
  <c r="CA60" i="49"/>
  <c r="BC60" i="50" s="1"/>
  <c r="BF83" i="49"/>
  <c r="BE83" i="50" s="1"/>
  <c r="I83" i="51" s="1"/>
  <c r="BF22" i="49"/>
  <c r="BE22" i="50" s="1"/>
  <c r="I22" i="51" s="1"/>
  <c r="BM88" i="49"/>
  <c r="BF88" i="50" s="1"/>
  <c r="BT25" i="49"/>
  <c r="BA25" i="50" s="1"/>
  <c r="H25" i="51" s="1"/>
  <c r="BM23" i="49"/>
  <c r="BF23" i="50" s="1"/>
  <c r="AB5" i="49"/>
  <c r="AP5" i="49" s="1"/>
  <c r="CI109" i="49"/>
  <c r="BG109" i="50" s="1"/>
  <c r="AB40" i="49"/>
  <c r="AP40" i="49" s="1"/>
  <c r="BM12" i="49"/>
  <c r="BF12" i="50" s="1"/>
  <c r="BD21" i="50"/>
  <c r="BM21" i="49"/>
  <c r="BF21" i="50" s="1"/>
  <c r="BM44" i="49"/>
  <c r="BF44" i="50" s="1"/>
  <c r="CI45" i="49"/>
  <c r="BG45" i="50" s="1"/>
  <c r="BD45" i="50"/>
  <c r="U106" i="49"/>
  <c r="AZ106" i="50" s="1"/>
  <c r="AI95" i="49"/>
  <c r="AY95" i="50" s="1"/>
  <c r="E95" i="51" s="1"/>
  <c r="CI10" i="49"/>
  <c r="BG10" i="50" s="1"/>
  <c r="BB40" i="50"/>
  <c r="BD40" i="50" s="1"/>
  <c r="CI19" i="49"/>
  <c r="BG19" i="50" s="1"/>
  <c r="AB54" i="49"/>
  <c r="BB54" i="50" s="1"/>
  <c r="AP21" i="49"/>
  <c r="AI76" i="49"/>
  <c r="AY76" i="50" s="1"/>
  <c r="E76" i="51" s="1"/>
  <c r="CA17" i="49"/>
  <c r="BC17" i="50" s="1"/>
  <c r="BD15" i="50"/>
  <c r="BT82" i="49"/>
  <c r="BA82" i="50" s="1"/>
  <c r="H82" i="51" s="1"/>
  <c r="CI103" i="49"/>
  <c r="BG103" i="50" s="1"/>
  <c r="BB5" i="50"/>
  <c r="BT81" i="49"/>
  <c r="BA81" i="50" s="1"/>
  <c r="H81" i="51" s="1"/>
  <c r="BM76" i="49"/>
  <c r="BF76" i="50" s="1"/>
  <c r="BM52" i="49"/>
  <c r="BF52" i="50" s="1"/>
  <c r="BM28" i="49"/>
  <c r="BF28" i="50" s="1"/>
  <c r="CA103" i="49"/>
  <c r="BC103" i="50" s="1"/>
  <c r="CA31" i="49"/>
  <c r="BC31" i="50" s="1"/>
  <c r="U49" i="49"/>
  <c r="AZ49" i="50" s="1"/>
  <c r="F49" i="51" s="1"/>
  <c r="AI86" i="49"/>
  <c r="AY86" i="50" s="1"/>
  <c r="E86" i="51" s="1"/>
  <c r="AB111" i="49"/>
  <c r="BB111" i="50" s="1"/>
  <c r="BM98" i="49"/>
  <c r="BF98" i="50" s="1"/>
  <c r="BB7" i="50"/>
  <c r="BD7" i="50" s="1"/>
  <c r="AB6" i="49"/>
  <c r="BB6" i="50" s="1"/>
  <c r="AB61" i="49"/>
  <c r="BB61" i="50" s="1"/>
  <c r="AB4" i="49"/>
  <c r="BB4" i="50" s="1"/>
  <c r="CI87" i="49"/>
  <c r="BG87" i="50" s="1"/>
  <c r="BT110" i="49"/>
  <c r="BA110" i="50" s="1"/>
  <c r="AI11" i="49"/>
  <c r="AY11" i="50" s="1"/>
  <c r="CA75" i="49"/>
  <c r="BC75" i="50" s="1"/>
  <c r="BF3" i="49"/>
  <c r="BE3" i="50" s="1"/>
  <c r="AE2" i="50"/>
  <c r="AE5" i="50"/>
  <c r="AF5" i="50"/>
  <c r="AF4" i="50"/>
  <c r="CA27" i="49"/>
  <c r="BC27" i="50" s="1"/>
  <c r="CA58" i="49"/>
  <c r="BC58" i="50" s="1"/>
  <c r="CA51" i="49"/>
  <c r="BC51" i="50" s="1"/>
  <c r="CA26" i="49"/>
  <c r="BC26" i="50" s="1"/>
  <c r="CA10" i="49"/>
  <c r="BC10" i="50" s="1"/>
  <c r="CA25" i="49"/>
  <c r="BC25" i="50" s="1"/>
  <c r="CA85" i="49"/>
  <c r="BC85" i="50" s="1"/>
  <c r="CA41" i="49"/>
  <c r="BC41" i="50" s="1"/>
  <c r="CA23" i="49"/>
  <c r="BC23" i="50" s="1"/>
  <c r="CA40" i="49"/>
  <c r="BC40" i="50" s="1"/>
  <c r="CA47" i="49"/>
  <c r="BC47" i="50" s="1"/>
  <c r="CA39" i="49"/>
  <c r="BC39" i="50" s="1"/>
  <c r="CA24" i="49"/>
  <c r="BC24" i="50" s="1"/>
  <c r="CA49" i="49"/>
  <c r="BC49" i="50" s="1"/>
  <c r="BT47" i="49"/>
  <c r="BA47" i="50" s="1"/>
  <c r="H47" i="51" s="1"/>
  <c r="BT23" i="49"/>
  <c r="BA23" i="50" s="1"/>
  <c r="H23" i="51" s="1"/>
  <c r="BT13" i="49"/>
  <c r="BA13" i="50" s="1"/>
  <c r="H13" i="51" s="1"/>
  <c r="BT109" i="49"/>
  <c r="BA109" i="50" s="1"/>
  <c r="BT20" i="49"/>
  <c r="BA20" i="50" s="1"/>
  <c r="H20" i="51" s="1"/>
  <c r="BT43" i="49"/>
  <c r="BA43" i="50" s="1"/>
  <c r="H43" i="51" s="1"/>
  <c r="BT97" i="49"/>
  <c r="BA97" i="50" s="1"/>
  <c r="H97" i="51" s="1"/>
  <c r="BT39" i="49"/>
  <c r="BA39" i="50" s="1"/>
  <c r="H39" i="51" s="1"/>
  <c r="BT49" i="49"/>
  <c r="BA49" i="50" s="1"/>
  <c r="H49" i="51" s="1"/>
  <c r="BT27" i="49"/>
  <c r="BA27" i="50" s="1"/>
  <c r="H27" i="51" s="1"/>
  <c r="BT37" i="49"/>
  <c r="BA37" i="50" s="1"/>
  <c r="H37" i="51" s="1"/>
  <c r="BT94" i="49"/>
  <c r="BA94" i="50" s="1"/>
  <c r="H94" i="51" s="1"/>
  <c r="BT15" i="49"/>
  <c r="BA15" i="50" s="1"/>
  <c r="H15" i="51" s="1"/>
  <c r="BT24" i="49"/>
  <c r="BA24" i="50" s="1"/>
  <c r="H24" i="51" s="1"/>
  <c r="BM45" i="49"/>
  <c r="BF45" i="50" s="1"/>
  <c r="BM50" i="49"/>
  <c r="BF50" i="50" s="1"/>
  <c r="BM96" i="49"/>
  <c r="BF96" i="50" s="1"/>
  <c r="BM25" i="49"/>
  <c r="BF25" i="50" s="1"/>
  <c r="BM27" i="49"/>
  <c r="BF27" i="50" s="1"/>
  <c r="BM43" i="49"/>
  <c r="BF43" i="50" s="1"/>
  <c r="BM51" i="49"/>
  <c r="BF51" i="50" s="1"/>
  <c r="BM4" i="49"/>
  <c r="BF4" i="50" s="1"/>
  <c r="BM49" i="49"/>
  <c r="BF49" i="50" s="1"/>
  <c r="BM22" i="49"/>
  <c r="BF22" i="50" s="1"/>
  <c r="BM72" i="49"/>
  <c r="BF72" i="50" s="1"/>
  <c r="BM70" i="49"/>
  <c r="BF70" i="50" s="1"/>
  <c r="BM9" i="49"/>
  <c r="BF9" i="50" s="1"/>
  <c r="BM8" i="49"/>
  <c r="BF8" i="50" s="1"/>
  <c r="BE4" i="50"/>
  <c r="AI26" i="49"/>
  <c r="AI27" i="49"/>
  <c r="AY27" i="50" s="1"/>
  <c r="AI28" i="49"/>
  <c r="AI4" i="49"/>
  <c r="AI92" i="49"/>
  <c r="AY92" i="50" s="1"/>
  <c r="E92" i="51" s="1"/>
  <c r="AI49" i="49"/>
  <c r="AY49" i="50" s="1"/>
  <c r="AI51" i="49"/>
  <c r="AY51" i="50" s="1"/>
  <c r="AI47" i="49"/>
  <c r="AP45" i="49"/>
  <c r="AP103" i="49"/>
  <c r="AI23" i="49"/>
  <c r="AY23" i="50" s="1"/>
  <c r="AI25" i="49"/>
  <c r="AI37" i="49"/>
  <c r="U39" i="49"/>
  <c r="AZ39" i="50" s="1"/>
  <c r="F39" i="51" s="1"/>
  <c r="U96" i="49"/>
  <c r="AZ96" i="50" s="1"/>
  <c r="F96" i="51" s="1"/>
  <c r="U58" i="49"/>
  <c r="AZ58" i="50" s="1"/>
  <c r="F58" i="51" s="1"/>
  <c r="U59" i="49"/>
  <c r="AZ59" i="50" s="1"/>
  <c r="F59" i="51" s="1"/>
  <c r="U63" i="49"/>
  <c r="AZ63" i="50" s="1"/>
  <c r="F63" i="51" s="1"/>
  <c r="U47" i="49"/>
  <c r="AZ47" i="50" s="1"/>
  <c r="F47" i="51" s="1"/>
  <c r="U40" i="49"/>
  <c r="AZ40" i="50" s="1"/>
  <c r="F40" i="51" s="1"/>
  <c r="U44" i="49"/>
  <c r="AZ44" i="50" s="1"/>
  <c r="F44" i="51" s="1"/>
  <c r="U52" i="49"/>
  <c r="AZ52" i="50" s="1"/>
  <c r="F52" i="51" s="1"/>
  <c r="U61" i="49"/>
  <c r="AZ61" i="50" s="1"/>
  <c r="F61" i="51" s="1"/>
  <c r="U54" i="49"/>
  <c r="AZ54" i="50" s="1"/>
  <c r="F54" i="51" s="1"/>
  <c r="U67" i="49"/>
  <c r="AZ67" i="50" s="1"/>
  <c r="F67" i="51" s="1"/>
  <c r="U94" i="49"/>
  <c r="AZ94" i="50" s="1"/>
  <c r="F94" i="51" s="1"/>
  <c r="U11" i="49"/>
  <c r="AZ11" i="50" s="1"/>
  <c r="F11" i="51" s="1"/>
  <c r="U111" i="49"/>
  <c r="AZ111" i="50" s="1"/>
  <c r="U23" i="49"/>
  <c r="AZ23" i="50" s="1"/>
  <c r="F23" i="51" s="1"/>
  <c r="U10" i="49"/>
  <c r="AZ10" i="50" s="1"/>
  <c r="F10" i="51" s="1"/>
  <c r="U13" i="49"/>
  <c r="AZ13" i="50" s="1"/>
  <c r="F13" i="51" s="1"/>
  <c r="U15" i="49"/>
  <c r="AZ15" i="50" s="1"/>
  <c r="F15" i="51" s="1"/>
  <c r="U88" i="49"/>
  <c r="AZ88" i="50" s="1"/>
  <c r="F88" i="51" s="1"/>
  <c r="U22" i="49"/>
  <c r="AZ22" i="50" s="1"/>
  <c r="F22" i="51" s="1"/>
  <c r="U7" i="49"/>
  <c r="AZ7" i="50" s="1"/>
  <c r="F7" i="51" s="1"/>
  <c r="CA9" i="49"/>
  <c r="BC9" i="50" s="1"/>
  <c r="BT91" i="49"/>
  <c r="BA91" i="50" s="1"/>
  <c r="H91" i="51" s="1"/>
  <c r="AI33" i="49"/>
  <c r="U38" i="49"/>
  <c r="AZ38" i="50" s="1"/>
  <c r="F38" i="51" s="1"/>
  <c r="U9" i="49"/>
  <c r="AZ9" i="50" s="1"/>
  <c r="F9" i="51" s="1"/>
  <c r="CA59" i="49"/>
  <c r="BC59" i="50" s="1"/>
  <c r="U8" i="49"/>
  <c r="AZ8" i="50" s="1"/>
  <c r="F8" i="51" s="1"/>
  <c r="U26" i="49"/>
  <c r="AZ26" i="50" s="1"/>
  <c r="F26" i="51" s="1"/>
  <c r="U71" i="49"/>
  <c r="AZ71" i="50" s="1"/>
  <c r="F71" i="51" s="1"/>
  <c r="CA87" i="49"/>
  <c r="BC87" i="50" s="1"/>
  <c r="U25" i="49"/>
  <c r="AZ25" i="50" s="1"/>
  <c r="F25" i="51" s="1"/>
  <c r="BT56" i="49"/>
  <c r="BA56" i="50" s="1"/>
  <c r="H56" i="51" s="1"/>
  <c r="BT58" i="49"/>
  <c r="BA58" i="50" s="1"/>
  <c r="H58" i="51" s="1"/>
  <c r="BT108" i="49"/>
  <c r="BA108" i="50" s="1"/>
  <c r="BT19" i="49"/>
  <c r="BA19" i="50" s="1"/>
  <c r="H19" i="51" s="1"/>
  <c r="CA83" i="49"/>
  <c r="BC83" i="50" s="1"/>
  <c r="U92" i="49"/>
  <c r="AZ92" i="50" s="1"/>
  <c r="F92" i="51" s="1"/>
  <c r="AI96" i="49"/>
  <c r="AY96" i="50" s="1"/>
  <c r="E96" i="51" s="1"/>
  <c r="CA15" i="49"/>
  <c r="BC15" i="50" s="1"/>
  <c r="U60" i="49"/>
  <c r="AZ60" i="50" s="1"/>
  <c r="F60" i="51" s="1"/>
  <c r="BT86" i="49"/>
  <c r="BA86" i="50" s="1"/>
  <c r="H86" i="51" s="1"/>
  <c r="U87" i="49"/>
  <c r="AZ87" i="50" s="1"/>
  <c r="F87" i="51" s="1"/>
  <c r="BT104" i="49"/>
  <c r="BA104" i="50" s="1"/>
  <c r="U29" i="49"/>
  <c r="AZ29" i="50" s="1"/>
  <c r="F29" i="51" s="1"/>
  <c r="CA32" i="49"/>
  <c r="BC32" i="50" s="1"/>
  <c r="CA50" i="49"/>
  <c r="BC50" i="50" s="1"/>
  <c r="AI78" i="49"/>
  <c r="AY78" i="50" s="1"/>
  <c r="E78" i="51" s="1"/>
  <c r="CA43" i="49"/>
  <c r="BC43" i="50" s="1"/>
  <c r="BT4" i="49"/>
  <c r="BA4" i="50" s="1"/>
  <c r="AI58" i="49"/>
  <c r="AY58" i="50" s="1"/>
  <c r="E58" i="51" s="1"/>
  <c r="AI62" i="49"/>
  <c r="AY62" i="50" s="1"/>
  <c r="E62" i="51" s="1"/>
  <c r="U76" i="49"/>
  <c r="AZ76" i="50" s="1"/>
  <c r="F76" i="51" s="1"/>
  <c r="U31" i="49"/>
  <c r="AZ31" i="50" s="1"/>
  <c r="F31" i="51" s="1"/>
  <c r="BT51" i="49"/>
  <c r="BA51" i="50" s="1"/>
  <c r="H51" i="51" s="1"/>
  <c r="AI56" i="49"/>
  <c r="AY56" i="50" s="1"/>
  <c r="E56" i="51" s="1"/>
  <c r="BT74" i="49"/>
  <c r="BA74" i="50" s="1"/>
  <c r="H74" i="51" s="1"/>
  <c r="U75" i="49"/>
  <c r="AZ75" i="50" s="1"/>
  <c r="F75" i="51" s="1"/>
  <c r="BT98" i="49"/>
  <c r="BA98" i="50" s="1"/>
  <c r="H98" i="51" s="1"/>
  <c r="AI105" i="49"/>
  <c r="AY105" i="50" s="1"/>
  <c r="BT112" i="49"/>
  <c r="BA112" i="50" s="1"/>
  <c r="AP15" i="49"/>
  <c r="BT66" i="49"/>
  <c r="BA66" i="50" s="1"/>
  <c r="H66" i="51" s="1"/>
  <c r="AI29" i="49"/>
  <c r="AY29" i="50" s="1"/>
  <c r="CA38" i="49"/>
  <c r="BC38" i="50" s="1"/>
  <c r="U37" i="49"/>
  <c r="AZ37" i="50" s="1"/>
  <c r="F37" i="51" s="1"/>
  <c r="U50" i="49"/>
  <c r="AZ50" i="50" s="1"/>
  <c r="F50" i="51" s="1"/>
  <c r="AI66" i="49"/>
  <c r="AY66" i="50" s="1"/>
  <c r="E66" i="51" s="1"/>
  <c r="AI100" i="49"/>
  <c r="AY100" i="50" s="1"/>
  <c r="U55" i="49"/>
  <c r="AZ55" i="50" s="1"/>
  <c r="F55" i="51" s="1"/>
  <c r="U91" i="49"/>
  <c r="AZ91" i="50" s="1"/>
  <c r="F91" i="51" s="1"/>
  <c r="U21" i="49"/>
  <c r="AZ21" i="50" s="1"/>
  <c r="F21" i="51" s="1"/>
  <c r="AI68" i="49"/>
  <c r="AY68" i="50" s="1"/>
  <c r="E68" i="51" s="1"/>
  <c r="U84" i="49"/>
  <c r="AZ84" i="50" s="1"/>
  <c r="F84" i="51" s="1"/>
  <c r="AI87" i="49"/>
  <c r="AY87" i="50" s="1"/>
  <c r="AI88" i="49"/>
  <c r="AY88" i="50" s="1"/>
  <c r="E88" i="51" s="1"/>
  <c r="CA71" i="49"/>
  <c r="BC71" i="50" s="1"/>
  <c r="AI74" i="49"/>
  <c r="AY74" i="50" s="1"/>
  <c r="E74" i="51" s="1"/>
  <c r="CA44" i="49"/>
  <c r="BC44" i="50" s="1"/>
  <c r="U100" i="49"/>
  <c r="AZ100" i="50" s="1"/>
  <c r="AB101" i="49"/>
  <c r="BB101" i="50" s="1"/>
  <c r="CH48" i="49"/>
  <c r="AA48" i="49"/>
  <c r="U48" i="49"/>
  <c r="AZ48" i="50" s="1"/>
  <c r="F48" i="51" s="1"/>
  <c r="CI79" i="49"/>
  <c r="BG79" i="50" s="1"/>
  <c r="AB84" i="49"/>
  <c r="AB64" i="49"/>
  <c r="BB64" i="50" s="1"/>
  <c r="CI16" i="49"/>
  <c r="BG16" i="50" s="1"/>
  <c r="CA18" i="49"/>
  <c r="BC18" i="50" s="1"/>
  <c r="U62" i="49"/>
  <c r="AZ62" i="50" s="1"/>
  <c r="F62" i="51" s="1"/>
  <c r="AB12" i="49"/>
  <c r="BB12" i="50" s="1"/>
  <c r="U36" i="49"/>
  <c r="AZ36" i="50" s="1"/>
  <c r="F36" i="51" s="1"/>
  <c r="BM69" i="49"/>
  <c r="BF69" i="50" s="1"/>
  <c r="AI69" i="49"/>
  <c r="AY69" i="50" s="1"/>
  <c r="E69" i="51" s="1"/>
  <c r="AA69" i="49"/>
  <c r="CH69" i="49"/>
  <c r="CI69" i="49" s="1"/>
  <c r="BG69" i="50" s="1"/>
  <c r="AB98" i="49"/>
  <c r="BB98" i="50" s="1"/>
  <c r="AB72" i="49"/>
  <c r="BB72" i="50" s="1"/>
  <c r="CH36" i="49"/>
  <c r="CI36" i="49" s="1"/>
  <c r="BG36" i="50" s="1"/>
  <c r="AA36" i="49"/>
  <c r="AB36" i="49" s="1"/>
  <c r="BB36" i="50" s="1"/>
  <c r="CA36" i="49"/>
  <c r="BC36" i="50" s="1"/>
  <c r="BT36" i="49"/>
  <c r="BA36" i="50" s="1"/>
  <c r="H36" i="51" s="1"/>
  <c r="CH16" i="49"/>
  <c r="CA16" i="49"/>
  <c r="BC16" i="50" s="1"/>
  <c r="AA16" i="49"/>
  <c r="AB16" i="49" s="1"/>
  <c r="BB16" i="50" s="1"/>
  <c r="BM16" i="49"/>
  <c r="BF16" i="50" s="1"/>
  <c r="AP17" i="49"/>
  <c r="AI18" i="49"/>
  <c r="AY18" i="50" s="1"/>
  <c r="E18" i="51" s="1"/>
  <c r="AA18" i="49"/>
  <c r="AB18" i="49" s="1"/>
  <c r="BB18" i="50" s="1"/>
  <c r="U18" i="49"/>
  <c r="AZ18" i="50" s="1"/>
  <c r="F18" i="51" s="1"/>
  <c r="BT22" i="49"/>
  <c r="BA22" i="50" s="1"/>
  <c r="H22" i="51" s="1"/>
  <c r="CA65" i="49"/>
  <c r="BC65" i="50" s="1"/>
  <c r="CA108" i="49"/>
  <c r="BC108" i="50" s="1"/>
  <c r="U102" i="49"/>
  <c r="AZ102" i="50" s="1"/>
  <c r="AB73" i="49"/>
  <c r="BB73" i="50" s="1"/>
  <c r="BM79" i="49"/>
  <c r="BF79" i="50" s="1"/>
  <c r="BT79" i="49"/>
  <c r="BA79" i="50" s="1"/>
  <c r="H79" i="51" s="1"/>
  <c r="AA79" i="49"/>
  <c r="CA79" i="49"/>
  <c r="BC79" i="50" s="1"/>
  <c r="AI79" i="49"/>
  <c r="AY79" i="50" s="1"/>
  <c r="E79" i="51" s="1"/>
  <c r="BM57" i="49"/>
  <c r="BF57" i="50" s="1"/>
  <c r="AB69" i="49"/>
  <c r="BB69" i="50" s="1"/>
  <c r="CA3" i="49"/>
  <c r="BC3" i="50" s="1"/>
  <c r="BT32" i="49"/>
  <c r="BA32" i="50" s="1"/>
  <c r="H32" i="51" s="1"/>
  <c r="U79" i="49"/>
  <c r="AZ79" i="50" s="1"/>
  <c r="F79" i="51" s="1"/>
  <c r="U107" i="49"/>
  <c r="AZ107" i="50" s="1"/>
  <c r="BT44" i="49"/>
  <c r="BA44" i="50" s="1"/>
  <c r="H44" i="51" s="1"/>
  <c r="CA98" i="49"/>
  <c r="BC98" i="50" s="1"/>
  <c r="AB66" i="49"/>
  <c r="BB66" i="50" s="1"/>
  <c r="CH42" i="49"/>
  <c r="AA42" i="49"/>
  <c r="AB42" i="49" s="1"/>
  <c r="CA42" i="49"/>
  <c r="BC42" i="50" s="1"/>
  <c r="BT61" i="49"/>
  <c r="BA61" i="50" s="1"/>
  <c r="H61" i="51" s="1"/>
  <c r="CA69" i="49"/>
  <c r="BC69" i="50" s="1"/>
  <c r="BM48" i="49"/>
  <c r="BF48" i="50" s="1"/>
  <c r="BT46" i="49"/>
  <c r="BA46" i="50" s="1"/>
  <c r="H46" i="51" s="1"/>
  <c r="BT48" i="49"/>
  <c r="BA48" i="50" s="1"/>
  <c r="H48" i="51" s="1"/>
  <c r="BM109" i="49"/>
  <c r="BF109" i="50" s="1"/>
  <c r="BM77" i="49"/>
  <c r="BF77" i="50" s="1"/>
  <c r="AA77" i="49"/>
  <c r="AB77" i="49" s="1"/>
  <c r="CH77" i="49"/>
  <c r="CI77" i="49" s="1"/>
  <c r="BG77" i="50" s="1"/>
  <c r="U77" i="49"/>
  <c r="AZ77" i="50" s="1"/>
  <c r="F77" i="51" s="1"/>
  <c r="CA77" i="49"/>
  <c r="BC77" i="50" s="1"/>
  <c r="BT77" i="49"/>
  <c r="BA77" i="50" s="1"/>
  <c r="H77" i="51" s="1"/>
  <c r="AI77" i="49"/>
  <c r="AY77" i="50" s="1"/>
  <c r="E77" i="51" s="1"/>
  <c r="U42" i="49"/>
  <c r="AZ42" i="50" s="1"/>
  <c r="F42" i="51" s="1"/>
  <c r="CH64" i="49"/>
  <c r="CI64" i="49" s="1"/>
  <c r="BG64" i="50" s="1"/>
  <c r="AA64" i="49"/>
  <c r="BT64" i="49"/>
  <c r="BA64" i="50" s="1"/>
  <c r="H64" i="51" s="1"/>
  <c r="AI64" i="49"/>
  <c r="AY64" i="50" s="1"/>
  <c r="U64" i="49"/>
  <c r="AZ64" i="50" s="1"/>
  <c r="F64" i="51" s="1"/>
  <c r="CA64" i="49"/>
  <c r="BC64" i="50" s="1"/>
  <c r="BM64" i="49"/>
  <c r="BF64" i="50" s="1"/>
  <c r="BT85" i="49"/>
  <c r="BA85" i="50" s="1"/>
  <c r="H85" i="51" s="1"/>
  <c r="BT18" i="49"/>
  <c r="BA18" i="50" s="1"/>
  <c r="H18" i="51" s="1"/>
  <c r="CI11" i="49"/>
  <c r="BG11" i="50" s="1"/>
  <c r="BM18" i="49"/>
  <c r="BF18" i="50" s="1"/>
  <c r="CA48" i="49"/>
  <c r="BC48" i="50" s="1"/>
  <c r="BM83" i="49"/>
  <c r="BF83" i="50" s="1"/>
  <c r="AI83" i="49"/>
  <c r="AY83" i="50" s="1"/>
  <c r="E83" i="51" s="1"/>
  <c r="BT83" i="49"/>
  <c r="BA83" i="50" s="1"/>
  <c r="H83" i="51" s="1"/>
  <c r="AA83" i="49"/>
  <c r="CH107" i="49"/>
  <c r="CI107" i="49" s="1"/>
  <c r="BG107" i="50" s="1"/>
  <c r="AA107" i="49"/>
  <c r="AB107" i="49" s="1"/>
  <c r="BM36" i="49"/>
  <c r="BF36" i="50" s="1"/>
  <c r="BT50" i="49"/>
  <c r="BA50" i="50" s="1"/>
  <c r="H50" i="51" s="1"/>
  <c r="CI85" i="49"/>
  <c r="BG85" i="50" s="1"/>
  <c r="CH24" i="49"/>
  <c r="CI24" i="49" s="1"/>
  <c r="BG24" i="50" s="1"/>
  <c r="AA24" i="49"/>
  <c r="U83" i="49"/>
  <c r="AZ83" i="50" s="1"/>
  <c r="F83" i="51" s="1"/>
  <c r="AI9" i="49"/>
  <c r="U14" i="49"/>
  <c r="AZ14" i="50" s="1"/>
  <c r="F14" i="51" s="1"/>
  <c r="CA20" i="49"/>
  <c r="BC20" i="50" s="1"/>
  <c r="AA34" i="49"/>
  <c r="AB34" i="49" s="1"/>
  <c r="BB34" i="50" s="1"/>
  <c r="CA34" i="49"/>
  <c r="BC34" i="50" s="1"/>
  <c r="CH34" i="49"/>
  <c r="CI34" i="49" s="1"/>
  <c r="BG34" i="50" s="1"/>
  <c r="BM46" i="49"/>
  <c r="BF46" i="50" s="1"/>
  <c r="AB48" i="49"/>
  <c r="BB48" i="50" s="1"/>
  <c r="BM94" i="49"/>
  <c r="BF94" i="50" s="1"/>
  <c r="AI101" i="49"/>
  <c r="AY101" i="50" s="1"/>
  <c r="AB79" i="49"/>
  <c r="BB79" i="50" s="1"/>
  <c r="BM85" i="49"/>
  <c r="BF85" i="50" s="1"/>
  <c r="CH85" i="49"/>
  <c r="AA85" i="49"/>
  <c r="AB85" i="49" s="1"/>
  <c r="BB85" i="50" s="1"/>
  <c r="AI85" i="49"/>
  <c r="AY85" i="50" s="1"/>
  <c r="E85" i="51" s="1"/>
  <c r="U85" i="49"/>
  <c r="AZ85" i="50" s="1"/>
  <c r="F85" i="51" s="1"/>
  <c r="U86" i="49"/>
  <c r="AZ86" i="50" s="1"/>
  <c r="F86" i="51" s="1"/>
  <c r="AI109" i="49"/>
  <c r="AY109" i="50" s="1"/>
  <c r="AB14" i="49"/>
  <c r="BB14" i="50" s="1"/>
  <c r="U24" i="49"/>
  <c r="AZ24" i="50" s="1"/>
  <c r="F24" i="51" s="1"/>
  <c r="U34" i="49"/>
  <c r="AZ34" i="50" s="1"/>
  <c r="F34" i="51" s="1"/>
  <c r="AB83" i="49"/>
  <c r="BB83" i="50" s="1"/>
  <c r="CI89" i="49"/>
  <c r="BG89" i="50" s="1"/>
  <c r="AA20" i="49"/>
  <c r="AB20" i="49" s="1"/>
  <c r="BB20" i="50" s="1"/>
  <c r="CH20" i="49"/>
  <c r="CI20" i="49" s="1"/>
  <c r="BG20" i="50" s="1"/>
  <c r="BM59" i="49"/>
  <c r="BF59" i="50" s="1"/>
  <c r="AI65" i="49"/>
  <c r="AY65" i="50" s="1"/>
  <c r="E65" i="51" s="1"/>
  <c r="BT16" i="49"/>
  <c r="BA16" i="50" s="1"/>
  <c r="H16" i="51" s="1"/>
  <c r="BT101" i="49"/>
  <c r="BA101" i="50" s="1"/>
  <c r="BT102" i="49"/>
  <c r="BA102" i="50" s="1"/>
  <c r="BT12" i="49"/>
  <c r="BA12" i="50" s="1"/>
  <c r="H12" i="51" s="1"/>
  <c r="U20" i="49"/>
  <c r="AZ20" i="50" s="1"/>
  <c r="F20" i="51" s="1"/>
  <c r="AB24" i="49"/>
  <c r="AI30" i="49"/>
  <c r="AY30" i="50" s="1"/>
  <c r="E30" i="51" s="1"/>
  <c r="CH30" i="49"/>
  <c r="CI30" i="49" s="1"/>
  <c r="BG30" i="50" s="1"/>
  <c r="AA30" i="49"/>
  <c r="AB30" i="49" s="1"/>
  <c r="BB30" i="50" s="1"/>
  <c r="CA30" i="49"/>
  <c r="BC30" i="50" s="1"/>
  <c r="CA99" i="49"/>
  <c r="BC99" i="50" s="1"/>
  <c r="AI107" i="49"/>
  <c r="AY107" i="50" s="1"/>
  <c r="CH14" i="49"/>
  <c r="CI14" i="49" s="1"/>
  <c r="BG14" i="50" s="1"/>
  <c r="CA14" i="49"/>
  <c r="BC14" i="50" s="1"/>
  <c r="BM42" i="49"/>
  <c r="BF42" i="50" s="1"/>
  <c r="CH56" i="49"/>
  <c r="CI56" i="49" s="1"/>
  <c r="BG56" i="50" s="1"/>
  <c r="BM56" i="49"/>
  <c r="BF56" i="50" s="1"/>
  <c r="AA56" i="49"/>
  <c r="AB56" i="49" s="1"/>
  <c r="BB56" i="50" s="1"/>
  <c r="BT65" i="49"/>
  <c r="BA65" i="50" s="1"/>
  <c r="H65" i="51" s="1"/>
  <c r="CA67" i="49"/>
  <c r="BC67" i="50" s="1"/>
  <c r="CA95" i="49"/>
  <c r="BC95" i="50" s="1"/>
  <c r="BM30" i="49"/>
  <c r="BF30" i="50" s="1"/>
  <c r="U110" i="49"/>
  <c r="AZ110" i="50" s="1"/>
  <c r="AB10" i="49"/>
  <c r="U30" i="49"/>
  <c r="AZ30" i="50" s="1"/>
  <c r="F30" i="51" s="1"/>
  <c r="BT69" i="49"/>
  <c r="BA69" i="50" s="1"/>
  <c r="H69" i="51" s="1"/>
  <c r="U89" i="49"/>
  <c r="AZ89" i="50" s="1"/>
  <c r="F89" i="51" s="1"/>
  <c r="CA92" i="49"/>
  <c r="BC92" i="50" s="1"/>
  <c r="CA102" i="49"/>
  <c r="BC102" i="50" s="1"/>
  <c r="CH22" i="49"/>
  <c r="CI22" i="49" s="1"/>
  <c r="BG22" i="50" s="1"/>
  <c r="AA22" i="49"/>
  <c r="AB22" i="49" s="1"/>
  <c r="CA22" i="49"/>
  <c r="BC22" i="50" s="1"/>
  <c r="BM24" i="49"/>
  <c r="BF24" i="50" s="1"/>
  <c r="BM63" i="49"/>
  <c r="BF63" i="50" s="1"/>
  <c r="BT63" i="49"/>
  <c r="BA63" i="50" s="1"/>
  <c r="H63" i="51" s="1"/>
  <c r="AI63" i="49"/>
  <c r="CH63" i="49"/>
  <c r="CI63" i="49" s="1"/>
  <c r="BG63" i="50" s="1"/>
  <c r="BM101" i="49"/>
  <c r="BF101" i="50" s="1"/>
  <c r="CH101" i="49"/>
  <c r="CI101" i="49" s="1"/>
  <c r="BG101" i="50" s="1"/>
  <c r="AA101" i="49"/>
  <c r="U101" i="49"/>
  <c r="AZ101" i="50" s="1"/>
  <c r="AB89" i="49"/>
  <c r="BB89" i="50" s="1"/>
  <c r="AI20" i="49"/>
  <c r="AY20" i="50" s="1"/>
  <c r="E20" i="51" s="1"/>
  <c r="AI46" i="49"/>
  <c r="AY46" i="50" s="1"/>
  <c r="E46" i="51" s="1"/>
  <c r="AA46" i="49"/>
  <c r="AB46" i="49" s="1"/>
  <c r="BB46" i="50" s="1"/>
  <c r="CA46" i="49"/>
  <c r="BC46" i="50" s="1"/>
  <c r="U46" i="49"/>
  <c r="AZ46" i="50" s="1"/>
  <c r="F46" i="51" s="1"/>
  <c r="CH46" i="49"/>
  <c r="CI46" i="49" s="1"/>
  <c r="BG46" i="50" s="1"/>
  <c r="U57" i="49"/>
  <c r="AZ57" i="50" s="1"/>
  <c r="F57" i="51" s="1"/>
  <c r="CI58" i="49"/>
  <c r="BG58" i="50" s="1"/>
  <c r="CI65" i="49"/>
  <c r="BG65" i="50" s="1"/>
  <c r="BM67" i="49"/>
  <c r="BF67" i="50" s="1"/>
  <c r="AI67" i="49"/>
  <c r="AY67" i="50" s="1"/>
  <c r="BT67" i="49"/>
  <c r="BA67" i="50" s="1"/>
  <c r="H67" i="51" s="1"/>
  <c r="CH67" i="49"/>
  <c r="CI67" i="49" s="1"/>
  <c r="BG67" i="50" s="1"/>
  <c r="AI102" i="49"/>
  <c r="AY102" i="50" s="1"/>
  <c r="CH102" i="49"/>
  <c r="AA102" i="49"/>
  <c r="AB102" i="49" s="1"/>
  <c r="BM102" i="49"/>
  <c r="BF102" i="50" s="1"/>
  <c r="CH12" i="49"/>
  <c r="CI12" i="49" s="1"/>
  <c r="BG12" i="50" s="1"/>
  <c r="AA12" i="49"/>
  <c r="U12" i="49"/>
  <c r="AZ12" i="50" s="1"/>
  <c r="F12" i="51" s="1"/>
  <c r="U16" i="49"/>
  <c r="AZ16" i="50" s="1"/>
  <c r="F16" i="51" s="1"/>
  <c r="BM99" i="49"/>
  <c r="BF99" i="50" s="1"/>
  <c r="AI99" i="49"/>
  <c r="AY99" i="50" s="1"/>
  <c r="E99" i="51" s="1"/>
  <c r="AA99" i="49"/>
  <c r="AB99" i="49" s="1"/>
  <c r="BB99" i="50" s="1"/>
  <c r="CH99" i="49"/>
  <c r="CI99" i="49" s="1"/>
  <c r="BG99" i="50" s="1"/>
  <c r="U99" i="49"/>
  <c r="AZ99" i="50" s="1"/>
  <c r="F99" i="51" s="1"/>
  <c r="BT99" i="49"/>
  <c r="BA99" i="50" s="1"/>
  <c r="H99" i="51" s="1"/>
  <c r="BT38" i="49"/>
  <c r="BA38" i="50" s="1"/>
  <c r="H38" i="51" s="1"/>
  <c r="BM71" i="49"/>
  <c r="BF71" i="50" s="1"/>
  <c r="BT71" i="49"/>
  <c r="BA71" i="50" s="1"/>
  <c r="H71" i="51" s="1"/>
  <c r="AI71" i="49"/>
  <c r="AY71" i="50" s="1"/>
  <c r="E71" i="51" s="1"/>
  <c r="AA71" i="49"/>
  <c r="AB71" i="49" s="1"/>
  <c r="CH71" i="49"/>
  <c r="CI71" i="49" s="1"/>
  <c r="BG71" i="50" s="1"/>
  <c r="BM75" i="49"/>
  <c r="BF75" i="50" s="1"/>
  <c r="AI75" i="49"/>
  <c r="AY75" i="50" s="1"/>
  <c r="E75" i="51" s="1"/>
  <c r="BT75" i="49"/>
  <c r="BA75" i="50" s="1"/>
  <c r="H75" i="51" s="1"/>
  <c r="AA75" i="49"/>
  <c r="AB75" i="49" s="1"/>
  <c r="BM97" i="49"/>
  <c r="BF97" i="50" s="1"/>
  <c r="CA97" i="49"/>
  <c r="BC97" i="50" s="1"/>
  <c r="U97" i="49"/>
  <c r="AZ97" i="50" s="1"/>
  <c r="F97" i="51" s="1"/>
  <c r="AI97" i="49"/>
  <c r="AY97" i="50" s="1"/>
  <c r="E97" i="51" s="1"/>
  <c r="AA97" i="49"/>
  <c r="AB97" i="49" s="1"/>
  <c r="BM14" i="49"/>
  <c r="BF14" i="50" s="1"/>
  <c r="BM34" i="49"/>
  <c r="BF34" i="50" s="1"/>
  <c r="BM65" i="49"/>
  <c r="BF65" i="50" s="1"/>
  <c r="U65" i="49"/>
  <c r="AZ65" i="50" s="1"/>
  <c r="F65" i="51" s="1"/>
  <c r="AA65" i="49"/>
  <c r="AB65" i="49" s="1"/>
  <c r="BB65" i="50" s="1"/>
  <c r="CH65" i="49"/>
  <c r="BM73" i="49"/>
  <c r="BF73" i="50" s="1"/>
  <c r="CA73" i="49"/>
  <c r="BC73" i="50" s="1"/>
  <c r="U73" i="49"/>
  <c r="AZ73" i="50" s="1"/>
  <c r="F73" i="51" s="1"/>
  <c r="AI73" i="49"/>
  <c r="AY73" i="50" s="1"/>
  <c r="E73" i="51" s="1"/>
  <c r="AA73" i="49"/>
  <c r="CH73" i="49"/>
  <c r="CI73" i="49" s="1"/>
  <c r="BG73" i="50" s="1"/>
  <c r="BT73" i="49"/>
  <c r="BA73" i="50" s="1"/>
  <c r="H73" i="51" s="1"/>
  <c r="BM86" i="49"/>
  <c r="BF86" i="50" s="1"/>
  <c r="BT107" i="49"/>
  <c r="BA107" i="50" s="1"/>
  <c r="CI48" i="49"/>
  <c r="BG48" i="50" s="1"/>
  <c r="CH72" i="49"/>
  <c r="CI72" i="49" s="1"/>
  <c r="BG72" i="50" s="1"/>
  <c r="AA72" i="49"/>
  <c r="BT72" i="49"/>
  <c r="BA72" i="50" s="1"/>
  <c r="H72" i="51" s="1"/>
  <c r="CH98" i="49"/>
  <c r="CI98" i="49" s="1"/>
  <c r="BG98" i="50" s="1"/>
  <c r="AA98" i="49"/>
  <c r="AI98" i="49"/>
  <c r="AY98" i="50" s="1"/>
  <c r="E98" i="51" s="1"/>
  <c r="AI108" i="49"/>
  <c r="AY108" i="50" s="1"/>
  <c r="CH108" i="49"/>
  <c r="AA108" i="49"/>
  <c r="AB108" i="49" s="1"/>
  <c r="BB108" i="50" s="1"/>
  <c r="CA72" i="49"/>
  <c r="BC72" i="50" s="1"/>
  <c r="CA76" i="49"/>
  <c r="BC76" i="50" s="1"/>
  <c r="CH80" i="49"/>
  <c r="CI80" i="49" s="1"/>
  <c r="BG80" i="50" s="1"/>
  <c r="AA80" i="49"/>
  <c r="AB80" i="49" s="1"/>
  <c r="BB80" i="50" s="1"/>
  <c r="BT80" i="49"/>
  <c r="BA80" i="50" s="1"/>
  <c r="H80" i="51" s="1"/>
  <c r="CA84" i="49"/>
  <c r="BC84" i="50" s="1"/>
  <c r="BM93" i="49"/>
  <c r="BF93" i="50" s="1"/>
  <c r="CH93" i="49"/>
  <c r="CI93" i="49" s="1"/>
  <c r="BG93" i="50" s="1"/>
  <c r="AA93" i="49"/>
  <c r="AB93" i="49" s="1"/>
  <c r="CA93" i="49"/>
  <c r="BC93" i="50" s="1"/>
  <c r="CA80" i="49"/>
  <c r="BC80" i="50" s="1"/>
  <c r="CI108" i="49"/>
  <c r="BG108" i="50" s="1"/>
  <c r="BT8" i="49"/>
  <c r="BA8" i="50" s="1"/>
  <c r="H8" i="51" s="1"/>
  <c r="AI24" i="49"/>
  <c r="AY24" i="50" s="1"/>
  <c r="E24" i="51" s="1"/>
  <c r="BM35" i="49"/>
  <c r="BF35" i="50" s="1"/>
  <c r="AI36" i="49"/>
  <c r="AY36" i="50" s="1"/>
  <c r="E36" i="51" s="1"/>
  <c r="BM47" i="49"/>
  <c r="BF47" i="50" s="1"/>
  <c r="AI48" i="49"/>
  <c r="AY48" i="50" s="1"/>
  <c r="E48" i="51" s="1"/>
  <c r="CH54" i="49"/>
  <c r="CI54" i="49" s="1"/>
  <c r="BG54" i="50" s="1"/>
  <c r="AI54" i="49"/>
  <c r="CA57" i="49"/>
  <c r="BC57" i="50" s="1"/>
  <c r="U72" i="49"/>
  <c r="AZ72" i="50" s="1"/>
  <c r="F72" i="51" s="1"/>
  <c r="BM89" i="49"/>
  <c r="BF89" i="50" s="1"/>
  <c r="CA89" i="49"/>
  <c r="BC89" i="50" s="1"/>
  <c r="U93" i="49"/>
  <c r="AZ93" i="50" s="1"/>
  <c r="F93" i="51" s="1"/>
  <c r="CH94" i="49"/>
  <c r="CI94" i="49" s="1"/>
  <c r="BG94" i="50" s="1"/>
  <c r="AA94" i="49"/>
  <c r="CA94" i="49"/>
  <c r="BC94" i="50" s="1"/>
  <c r="U98" i="49"/>
  <c r="AZ98" i="50" s="1"/>
  <c r="F98" i="51" s="1"/>
  <c r="U108" i="49"/>
  <c r="AZ108" i="50" s="1"/>
  <c r="U109" i="49"/>
  <c r="AZ109" i="50" s="1"/>
  <c r="CA109" i="49"/>
  <c r="BC109" i="50" s="1"/>
  <c r="BM61" i="49"/>
  <c r="BF61" i="50" s="1"/>
  <c r="CA61" i="49"/>
  <c r="BC61" i="50" s="1"/>
  <c r="BM66" i="49"/>
  <c r="BF66" i="50" s="1"/>
  <c r="AI34" i="49"/>
  <c r="AY34" i="50" s="1"/>
  <c r="E34" i="51" s="1"/>
  <c r="U69" i="49"/>
  <c r="AZ69" i="50" s="1"/>
  <c r="F69" i="51" s="1"/>
  <c r="BM81" i="49"/>
  <c r="BF81" i="50" s="1"/>
  <c r="BM95" i="49"/>
  <c r="BF95" i="50" s="1"/>
  <c r="BT95" i="49"/>
  <c r="BA95" i="50" s="1"/>
  <c r="H95" i="51" s="1"/>
  <c r="CA6" i="49"/>
  <c r="BC6" i="50" s="1"/>
  <c r="AI16" i="49"/>
  <c r="AY16" i="50" s="1"/>
  <c r="E16" i="51" s="1"/>
  <c r="AA32" i="49"/>
  <c r="AB32" i="49" s="1"/>
  <c r="AA44" i="49"/>
  <c r="AB44" i="49" s="1"/>
  <c r="AI52" i="49"/>
  <c r="AY52" i="50" s="1"/>
  <c r="E52" i="51" s="1"/>
  <c r="CH52" i="49"/>
  <c r="CI52" i="49" s="1"/>
  <c r="BG52" i="50" s="1"/>
  <c r="BT52" i="49"/>
  <c r="BA52" i="50" s="1"/>
  <c r="H52" i="51" s="1"/>
  <c r="AA57" i="49"/>
  <c r="AB57" i="49" s="1"/>
  <c r="CH58" i="49"/>
  <c r="AA58" i="49"/>
  <c r="AB58" i="49" s="1"/>
  <c r="BB58" i="50" s="1"/>
  <c r="CH61" i="49"/>
  <c r="CI61" i="49" s="1"/>
  <c r="BG61" i="50" s="1"/>
  <c r="AA89" i="49"/>
  <c r="CH90" i="49"/>
  <c r="CI90" i="49" s="1"/>
  <c r="BG90" i="50" s="1"/>
  <c r="AA90" i="49"/>
  <c r="AI90" i="49"/>
  <c r="AY90" i="50" s="1"/>
  <c r="E90" i="51" s="1"/>
  <c r="AA109" i="49"/>
  <c r="AB109" i="49" s="1"/>
  <c r="BB109" i="50" s="1"/>
  <c r="CA81" i="49"/>
  <c r="BC81" i="50" s="1"/>
  <c r="AI104" i="49"/>
  <c r="AY104" i="50" s="1"/>
  <c r="CH104" i="49"/>
  <c r="CI104" i="49" s="1"/>
  <c r="BG104" i="50" s="1"/>
  <c r="AA104" i="49"/>
  <c r="AB104" i="49" s="1"/>
  <c r="CA104" i="49"/>
  <c r="BC104" i="50" s="1"/>
  <c r="U104" i="49"/>
  <c r="AZ104" i="50" s="1"/>
  <c r="AI110" i="49"/>
  <c r="AY110" i="50" s="1"/>
  <c r="CH110" i="49"/>
  <c r="AA110" i="49"/>
  <c r="BM110" i="49"/>
  <c r="BF110" i="50" s="1"/>
  <c r="CA110" i="49"/>
  <c r="BC110" i="50" s="1"/>
  <c r="CA4" i="49"/>
  <c r="BC4" i="50" s="1"/>
  <c r="AA8" i="49"/>
  <c r="AB8" i="49" s="1"/>
  <c r="BB8" i="50" s="1"/>
  <c r="AI14" i="49"/>
  <c r="AY14" i="50" s="1"/>
  <c r="BM26" i="49"/>
  <c r="BF26" i="50" s="1"/>
  <c r="BT28" i="49"/>
  <c r="BA28" i="50" s="1"/>
  <c r="H28" i="51" s="1"/>
  <c r="CH32" i="49"/>
  <c r="CI32" i="49" s="1"/>
  <c r="BG32" i="50" s="1"/>
  <c r="BM38" i="49"/>
  <c r="BF38" i="50" s="1"/>
  <c r="BT40" i="49"/>
  <c r="BA40" i="50" s="1"/>
  <c r="H40" i="51" s="1"/>
  <c r="CH44" i="49"/>
  <c r="CI44" i="49" s="1"/>
  <c r="BG44" i="50" s="1"/>
  <c r="U81" i="49"/>
  <c r="AZ81" i="50" s="1"/>
  <c r="F81" i="51" s="1"/>
  <c r="CA90" i="49"/>
  <c r="BC90" i="50" s="1"/>
  <c r="AI93" i="49"/>
  <c r="AY93" i="50" s="1"/>
  <c r="E93" i="51" s="1"/>
  <c r="AB94" i="49"/>
  <c r="BB94" i="50" s="1"/>
  <c r="AI12" i="49"/>
  <c r="AY12" i="50" s="1"/>
  <c r="E12" i="51" s="1"/>
  <c r="CH62" i="49"/>
  <c r="CI62" i="49" s="1"/>
  <c r="BG62" i="50" s="1"/>
  <c r="AA62" i="49"/>
  <c r="AB62" i="49" s="1"/>
  <c r="BB62" i="50" s="1"/>
  <c r="BT62" i="49"/>
  <c r="BA62" i="50" s="1"/>
  <c r="H62" i="51" s="1"/>
  <c r="CH66" i="49"/>
  <c r="CI66" i="49" s="1"/>
  <c r="BG66" i="50" s="1"/>
  <c r="AA66" i="49"/>
  <c r="AI72" i="49"/>
  <c r="AY72" i="50" s="1"/>
  <c r="E72" i="51" s="1"/>
  <c r="CH81" i="49"/>
  <c r="CI81" i="49" s="1"/>
  <c r="BG81" i="50" s="1"/>
  <c r="CH86" i="49"/>
  <c r="CI86" i="49" s="1"/>
  <c r="BG86" i="50" s="1"/>
  <c r="AA86" i="49"/>
  <c r="AB86" i="49" s="1"/>
  <c r="U95" i="49"/>
  <c r="AZ95" i="50" s="1"/>
  <c r="F95" i="51" s="1"/>
  <c r="CH8" i="49"/>
  <c r="CI8" i="49" s="1"/>
  <c r="BG8" i="50" s="1"/>
  <c r="CA66" i="49"/>
  <c r="BC66" i="50" s="1"/>
  <c r="CH70" i="49"/>
  <c r="CI70" i="49" s="1"/>
  <c r="BG70" i="50" s="1"/>
  <c r="AA70" i="49"/>
  <c r="AB70" i="49" s="1"/>
  <c r="CA70" i="49"/>
  <c r="BC70" i="50" s="1"/>
  <c r="BT70" i="49"/>
  <c r="BA70" i="50" s="1"/>
  <c r="H70" i="51" s="1"/>
  <c r="CH74" i="49"/>
  <c r="CI74" i="49" s="1"/>
  <c r="BG74" i="50" s="1"/>
  <c r="AA74" i="49"/>
  <c r="AB74" i="49" s="1"/>
  <c r="BB74" i="50" s="1"/>
  <c r="AI80" i="49"/>
  <c r="AY80" i="50" s="1"/>
  <c r="E80" i="51" s="1"/>
  <c r="CI105" i="49"/>
  <c r="BG105" i="50" s="1"/>
  <c r="AI8" i="49"/>
  <c r="AY8" i="50" s="1"/>
  <c r="E8" i="51" s="1"/>
  <c r="CI42" i="49"/>
  <c r="BG42" i="50" s="1"/>
  <c r="CH78" i="49"/>
  <c r="CI78" i="49" s="1"/>
  <c r="BG78" i="50" s="1"/>
  <c r="AA78" i="49"/>
  <c r="AB78" i="49" s="1"/>
  <c r="BB78" i="50" s="1"/>
  <c r="BT78" i="49"/>
  <c r="BA78" i="50" s="1"/>
  <c r="H78" i="51" s="1"/>
  <c r="AA81" i="49"/>
  <c r="AB81" i="49" s="1"/>
  <c r="CH82" i="49"/>
  <c r="CI82" i="49" s="1"/>
  <c r="BG82" i="50" s="1"/>
  <c r="AA82" i="49"/>
  <c r="AB82" i="49" s="1"/>
  <c r="BB82" i="50" s="1"/>
  <c r="AI82" i="49"/>
  <c r="AY82" i="50" s="1"/>
  <c r="E82" i="51" s="1"/>
  <c r="CA82" i="49"/>
  <c r="BC82" i="50" s="1"/>
  <c r="CA86" i="49"/>
  <c r="BC86" i="50" s="1"/>
  <c r="AI89" i="49"/>
  <c r="AY89" i="50" s="1"/>
  <c r="E89" i="51" s="1"/>
  <c r="AI94" i="49"/>
  <c r="AY94" i="50" s="1"/>
  <c r="E94" i="51" s="1"/>
  <c r="CH95" i="49"/>
  <c r="CI95" i="49" s="1"/>
  <c r="BG95" i="50" s="1"/>
  <c r="AI6" i="49"/>
  <c r="BT26" i="49"/>
  <c r="BA26" i="50" s="1"/>
  <c r="H26" i="51" s="1"/>
  <c r="AI50" i="49"/>
  <c r="CH50" i="49"/>
  <c r="CI50" i="49" s="1"/>
  <c r="BG50" i="50" s="1"/>
  <c r="CA62" i="49"/>
  <c r="BC62" i="50" s="1"/>
  <c r="U66" i="49"/>
  <c r="AZ66" i="50" s="1"/>
  <c r="F66" i="51" s="1"/>
  <c r="CA74" i="49"/>
  <c r="BC74" i="50" s="1"/>
  <c r="BM91" i="49"/>
  <c r="BF91" i="50" s="1"/>
  <c r="AI91" i="49"/>
  <c r="AY91" i="50" s="1"/>
  <c r="AB110" i="49"/>
  <c r="BB110" i="50" s="1"/>
  <c r="AI61" i="49"/>
  <c r="U70" i="49"/>
  <c r="AZ70" i="50" s="1"/>
  <c r="F70" i="51" s="1"/>
  <c r="U74" i="49"/>
  <c r="AZ74" i="50" s="1"/>
  <c r="F74" i="51" s="1"/>
  <c r="AB90" i="49"/>
  <c r="BB90" i="50" s="1"/>
  <c r="CA91" i="49"/>
  <c r="BC91" i="50" s="1"/>
  <c r="AA95" i="49"/>
  <c r="AB95" i="49" s="1"/>
  <c r="CA106" i="49"/>
  <c r="BC106" i="50" s="1"/>
  <c r="AI112" i="49"/>
  <c r="AY112" i="50" s="1"/>
  <c r="CH112" i="49"/>
  <c r="CI112" i="49" s="1"/>
  <c r="BG112" i="50" s="1"/>
  <c r="AA112" i="49"/>
  <c r="AB112" i="49" s="1"/>
  <c r="U112" i="49"/>
  <c r="AZ112" i="50" s="1"/>
  <c r="BM29" i="49"/>
  <c r="BF29" i="50" s="1"/>
  <c r="BM41" i="49"/>
  <c r="BF41" i="50" s="1"/>
  <c r="AI42" i="49"/>
  <c r="AY42" i="50" s="1"/>
  <c r="E42" i="51" s="1"/>
  <c r="AA52" i="49"/>
  <c r="AB52" i="49" s="1"/>
  <c r="BB52" i="50" s="1"/>
  <c r="AI59" i="49"/>
  <c r="U78" i="49"/>
  <c r="AZ78" i="50" s="1"/>
  <c r="F78" i="51" s="1"/>
  <c r="CA78" i="49"/>
  <c r="BC78" i="50" s="1"/>
  <c r="U82" i="49"/>
  <c r="AZ82" i="50" s="1"/>
  <c r="F82" i="51" s="1"/>
  <c r="BM87" i="49"/>
  <c r="BF87" i="50" s="1"/>
  <c r="BT87" i="49"/>
  <c r="BA87" i="50" s="1"/>
  <c r="H87" i="51" s="1"/>
  <c r="CA101" i="49"/>
  <c r="BC101" i="50" s="1"/>
  <c r="CH88" i="49"/>
  <c r="CI88" i="49" s="1"/>
  <c r="BG88" i="50" s="1"/>
  <c r="AA88" i="49"/>
  <c r="AB88" i="49" s="1"/>
  <c r="BB88" i="50" s="1"/>
  <c r="CH96" i="49"/>
  <c r="CI96" i="49" s="1"/>
  <c r="BG96" i="50" s="1"/>
  <c r="AA96" i="49"/>
  <c r="AB96" i="49" s="1"/>
  <c r="BB96" i="50" s="1"/>
  <c r="CI110" i="49"/>
  <c r="BG110" i="50" s="1"/>
  <c r="BT88" i="49"/>
  <c r="BA88" i="50" s="1"/>
  <c r="H88" i="51" s="1"/>
  <c r="BT96" i="49"/>
  <c r="BA96" i="50" s="1"/>
  <c r="H96" i="51" s="1"/>
  <c r="CA88" i="49"/>
  <c r="BC88" i="50" s="1"/>
  <c r="CA96" i="49"/>
  <c r="BC96" i="50" s="1"/>
  <c r="AA105" i="49"/>
  <c r="AB105" i="49" s="1"/>
  <c r="BB105" i="50" s="1"/>
  <c r="CH60" i="49"/>
  <c r="CI60" i="49" s="1"/>
  <c r="BG60" i="50" s="1"/>
  <c r="AA60" i="49"/>
  <c r="AB60" i="49" s="1"/>
  <c r="CH68" i="49"/>
  <c r="CI68" i="49" s="1"/>
  <c r="BG68" i="50" s="1"/>
  <c r="AA68" i="49"/>
  <c r="AB68" i="49" s="1"/>
  <c r="BB68" i="50" s="1"/>
  <c r="CH76" i="49"/>
  <c r="CI76" i="49" s="1"/>
  <c r="BG76" i="50" s="1"/>
  <c r="AA76" i="49"/>
  <c r="AB76" i="49" s="1"/>
  <c r="CH84" i="49"/>
  <c r="CI84" i="49" s="1"/>
  <c r="BG84" i="50" s="1"/>
  <c r="AA84" i="49"/>
  <c r="CH92" i="49"/>
  <c r="CI92" i="49" s="1"/>
  <c r="BG92" i="50" s="1"/>
  <c r="AA92" i="49"/>
  <c r="AB92" i="49" s="1"/>
  <c r="CH100" i="49"/>
  <c r="CI100" i="49" s="1"/>
  <c r="BG100" i="50" s="1"/>
  <c r="AA100" i="49"/>
  <c r="AB100" i="49" s="1"/>
  <c r="BB100" i="50" s="1"/>
  <c r="CI102" i="49"/>
  <c r="BG102" i="50" s="1"/>
  <c r="AI106" i="49"/>
  <c r="AY106" i="50" s="1"/>
  <c r="CH106" i="49"/>
  <c r="CI106" i="49" s="1"/>
  <c r="BG106" i="50" s="1"/>
  <c r="AA106" i="49"/>
  <c r="AB106" i="49" s="1"/>
  <c r="BT106" i="49"/>
  <c r="BA106" i="50" s="1"/>
  <c r="AI111" i="49"/>
  <c r="CA112" i="49"/>
  <c r="BC112" i="50" s="1"/>
  <c r="BT55" i="49"/>
  <c r="BA55" i="50" s="1"/>
  <c r="H55" i="51" s="1"/>
  <c r="BT60" i="49"/>
  <c r="BA60" i="50" s="1"/>
  <c r="H60" i="51" s="1"/>
  <c r="BT68" i="49"/>
  <c r="BA68" i="50" s="1"/>
  <c r="H68" i="51" s="1"/>
  <c r="BT76" i="49"/>
  <c r="BA76" i="50" s="1"/>
  <c r="H76" i="51" s="1"/>
  <c r="BT84" i="49"/>
  <c r="BA84" i="50" s="1"/>
  <c r="H84" i="51" s="1"/>
  <c r="BT92" i="49"/>
  <c r="BA92" i="50" s="1"/>
  <c r="H92" i="51" s="1"/>
  <c r="BT100" i="49"/>
  <c r="BA100" i="50" s="1"/>
  <c r="BM107" i="49"/>
  <c r="BF107" i="50" s="1"/>
  <c r="BD91" i="50" l="1"/>
  <c r="E91" i="51"/>
  <c r="AP13" i="49"/>
  <c r="BD13" i="50"/>
  <c r="BD43" i="50"/>
  <c r="E43" i="51"/>
  <c r="BD55" i="50"/>
  <c r="E55" i="51"/>
  <c r="BD29" i="50"/>
  <c r="E29" i="51"/>
  <c r="AP43" i="49"/>
  <c r="BD51" i="50"/>
  <c r="E51" i="51"/>
  <c r="BD39" i="50"/>
  <c r="BD49" i="50"/>
  <c r="E49" i="51"/>
  <c r="AP27" i="49"/>
  <c r="BD23" i="50"/>
  <c r="E23" i="51"/>
  <c r="BD67" i="50"/>
  <c r="E67" i="51"/>
  <c r="BD14" i="50"/>
  <c r="E14" i="51"/>
  <c r="BD27" i="50"/>
  <c r="E27" i="51"/>
  <c r="BD64" i="50"/>
  <c r="E64" i="51"/>
  <c r="BD41" i="50"/>
  <c r="AP35" i="49"/>
  <c r="BD11" i="50"/>
  <c r="E11" i="51"/>
  <c r="BD35" i="50"/>
  <c r="BD87" i="50"/>
  <c r="E87" i="51"/>
  <c r="BD38" i="50"/>
  <c r="AP3" i="49"/>
  <c r="BD53" i="50"/>
  <c r="E53" i="51"/>
  <c r="BD19" i="50"/>
  <c r="BD31" i="50"/>
  <c r="E31" i="51"/>
  <c r="AP39" i="49"/>
  <c r="BD17" i="50"/>
  <c r="AP29" i="49"/>
  <c r="AP31" i="49"/>
  <c r="AP19" i="49"/>
  <c r="BD5" i="50"/>
  <c r="AP38" i="49"/>
  <c r="AP53" i="49"/>
  <c r="AP41" i="49"/>
  <c r="AP55" i="49"/>
  <c r="AP7" i="49"/>
  <c r="BD8" i="50"/>
  <c r="BD20" i="50"/>
  <c r="BD98" i="50"/>
  <c r="BD90" i="50"/>
  <c r="BD85" i="50"/>
  <c r="BD48" i="50"/>
  <c r="BD82" i="50"/>
  <c r="BD12" i="50"/>
  <c r="BD73" i="50"/>
  <c r="AP49" i="49"/>
  <c r="BD46" i="50"/>
  <c r="BD99" i="50"/>
  <c r="AP87" i="49"/>
  <c r="BD52" i="50"/>
  <c r="AP11" i="49"/>
  <c r="BD30" i="50"/>
  <c r="BD101" i="50"/>
  <c r="AP42" i="49"/>
  <c r="BB42" i="50"/>
  <c r="BD18" i="50"/>
  <c r="AP106" i="49"/>
  <c r="BB106" i="50"/>
  <c r="BD106" i="50" s="1"/>
  <c r="AP10" i="49"/>
  <c r="BB10" i="50"/>
  <c r="BD10" i="50" s="1"/>
  <c r="BD96" i="50"/>
  <c r="AP47" i="49"/>
  <c r="AY47" i="50"/>
  <c r="BD105" i="50"/>
  <c r="BD80" i="50"/>
  <c r="BD65" i="50"/>
  <c r="BD56" i="50"/>
  <c r="AP51" i="49"/>
  <c r="AP84" i="49"/>
  <c r="BB84" i="50"/>
  <c r="BD84" i="50" s="1"/>
  <c r="AP111" i="49"/>
  <c r="AY111" i="50"/>
  <c r="BD111" i="50" s="1"/>
  <c r="AP23" i="49"/>
  <c r="AP4" i="49"/>
  <c r="AY4" i="50"/>
  <c r="BD4" i="50" s="1"/>
  <c r="AP67" i="49"/>
  <c r="BD88" i="50"/>
  <c r="AP28" i="49"/>
  <c r="AY28" i="50"/>
  <c r="AP61" i="49"/>
  <c r="AY61" i="50"/>
  <c r="AP93" i="49"/>
  <c r="BB93" i="50"/>
  <c r="BD93" i="50" s="1"/>
  <c r="AP92" i="49"/>
  <c r="BB92" i="50"/>
  <c r="BD92" i="50" s="1"/>
  <c r="AP70" i="49"/>
  <c r="BB70" i="50"/>
  <c r="BD70" i="50" s="1"/>
  <c r="AP50" i="49"/>
  <c r="AY50" i="50"/>
  <c r="AP59" i="49"/>
  <c r="AY59" i="50"/>
  <c r="BD74" i="50"/>
  <c r="BD108" i="50"/>
  <c r="BD109" i="50"/>
  <c r="AP107" i="49"/>
  <c r="BB107" i="50"/>
  <c r="BD107" i="50" s="1"/>
  <c r="BD58" i="50"/>
  <c r="AP26" i="49"/>
  <c r="AY26" i="50"/>
  <c r="BD62" i="50"/>
  <c r="AP76" i="49"/>
  <c r="BB76" i="50"/>
  <c r="BD76" i="50" s="1"/>
  <c r="BD42" i="50"/>
  <c r="AP44" i="49"/>
  <c r="BB44" i="50"/>
  <c r="BD44" i="50" s="1"/>
  <c r="AP63" i="49"/>
  <c r="AY63" i="50"/>
  <c r="BD94" i="50"/>
  <c r="BD79" i="50"/>
  <c r="BD68" i="50"/>
  <c r="AP9" i="49"/>
  <c r="AY9" i="50"/>
  <c r="AP57" i="49"/>
  <c r="BB57" i="50"/>
  <c r="BD57" i="50" s="1"/>
  <c r="AP86" i="49"/>
  <c r="BB86" i="50"/>
  <c r="BD86" i="50" s="1"/>
  <c r="BD89" i="50"/>
  <c r="AP32" i="49"/>
  <c r="BB32" i="50"/>
  <c r="BD32" i="50" s="1"/>
  <c r="AP54" i="49"/>
  <c r="AY54" i="50"/>
  <c r="AP102" i="49"/>
  <c r="BB102" i="50"/>
  <c r="BD102" i="50" s="1"/>
  <c r="BD16" i="50"/>
  <c r="AP77" i="49"/>
  <c r="BB77" i="50"/>
  <c r="BD77" i="50" s="1"/>
  <c r="BD69" i="50"/>
  <c r="AP6" i="49"/>
  <c r="AY6" i="50"/>
  <c r="AP97" i="49"/>
  <c r="BB97" i="50"/>
  <c r="BD97" i="50" s="1"/>
  <c r="AP60" i="49"/>
  <c r="BB60" i="50"/>
  <c r="BD60" i="50" s="1"/>
  <c r="AP112" i="49"/>
  <c r="BB112" i="50"/>
  <c r="BD112" i="50" s="1"/>
  <c r="BD72" i="50"/>
  <c r="BD110" i="50"/>
  <c r="AP91" i="49"/>
  <c r="BD83" i="50"/>
  <c r="BD78" i="50"/>
  <c r="AP75" i="49"/>
  <c r="BB75" i="50"/>
  <c r="BD100" i="50"/>
  <c r="BD36" i="50"/>
  <c r="BD66" i="50"/>
  <c r="AP104" i="49"/>
  <c r="BB104" i="50"/>
  <c r="BD104" i="50" s="1"/>
  <c r="BD75" i="50"/>
  <c r="AP22" i="49"/>
  <c r="BB22" i="50"/>
  <c r="BD22" i="50" s="1"/>
  <c r="AP95" i="49"/>
  <c r="BB95" i="50"/>
  <c r="BD95" i="50" s="1"/>
  <c r="AP81" i="49"/>
  <c r="BB81" i="50"/>
  <c r="BD81" i="50" s="1"/>
  <c r="AP24" i="49"/>
  <c r="BB24" i="50"/>
  <c r="BD24" i="50" s="1"/>
  <c r="AP33" i="49"/>
  <c r="AY33" i="50"/>
  <c r="BD34" i="50"/>
  <c r="AP37" i="49"/>
  <c r="AY37" i="50"/>
  <c r="AP71" i="49"/>
  <c r="BB71" i="50"/>
  <c r="BD71" i="50" s="1"/>
  <c r="AP25" i="49"/>
  <c r="AY25" i="50"/>
  <c r="AP110" i="49"/>
  <c r="AP82" i="49"/>
  <c r="AP105" i="49"/>
  <c r="AP64" i="49"/>
  <c r="AP108" i="49"/>
  <c r="AP36" i="49"/>
  <c r="AP100" i="49"/>
  <c r="AP14" i="49"/>
  <c r="AP62" i="49"/>
  <c r="AP80" i="49"/>
  <c r="AP56" i="49"/>
  <c r="AP73" i="49"/>
  <c r="AP109" i="49"/>
  <c r="AP88" i="49"/>
  <c r="AP79" i="49"/>
  <c r="AP90" i="49"/>
  <c r="AP85" i="49"/>
  <c r="AP96" i="49"/>
  <c r="AP48" i="49"/>
  <c r="AP58" i="49"/>
  <c r="AP101" i="49"/>
  <c r="AP8" i="49"/>
  <c r="AP66" i="49"/>
  <c r="AP78" i="49"/>
  <c r="AP99" i="49"/>
  <c r="AP83" i="49"/>
  <c r="AP34" i="49"/>
  <c r="AP69" i="49"/>
  <c r="AP74" i="49"/>
  <c r="AP68" i="49"/>
  <c r="AP30" i="49"/>
  <c r="AP94" i="49"/>
  <c r="AP46" i="49"/>
  <c r="AP72" i="49"/>
  <c r="AP12" i="49"/>
  <c r="AP18" i="49"/>
  <c r="AP89" i="49"/>
  <c r="AP98" i="49"/>
  <c r="AP65" i="49"/>
  <c r="AP16" i="49"/>
  <c r="AP20" i="49"/>
  <c r="AP52" i="49"/>
  <c r="BD54" i="50" l="1"/>
  <c r="E54" i="51"/>
  <c r="BD37" i="50"/>
  <c r="E37" i="51"/>
  <c r="BD50" i="50"/>
  <c r="E50" i="51"/>
  <c r="BD28" i="50"/>
  <c r="E28" i="51"/>
  <c r="BD25" i="50"/>
  <c r="E25" i="51"/>
  <c r="BD9" i="50"/>
  <c r="E9" i="51"/>
  <c r="BD47" i="50"/>
  <c r="E47" i="51"/>
  <c r="BD59" i="50"/>
  <c r="E59" i="51"/>
  <c r="BD26" i="50"/>
  <c r="E26" i="51"/>
  <c r="BD63" i="50"/>
  <c r="E63" i="51"/>
  <c r="BD33" i="50"/>
  <c r="E33" i="51"/>
  <c r="BD6" i="50"/>
  <c r="E6" i="51"/>
  <c r="BD61" i="50"/>
  <c r="E61" i="51"/>
  <c r="T3" i="39"/>
  <c r="D12" i="42"/>
  <c r="F12" i="42" s="1"/>
  <c r="G12" i="42" s="1"/>
  <c r="E12" i="42"/>
  <c r="D13" i="42"/>
  <c r="E13" i="42"/>
  <c r="F13" i="42" s="1"/>
  <c r="G13" i="42" s="1"/>
  <c r="E11" i="42"/>
  <c r="D11" i="42"/>
  <c r="F11" i="42" s="1"/>
  <c r="G11" i="42" s="1"/>
  <c r="E10" i="42"/>
  <c r="D10" i="42"/>
  <c r="E9" i="42"/>
  <c r="D9" i="42"/>
  <c r="E8" i="42"/>
  <c r="D8" i="42"/>
  <c r="E7" i="42"/>
  <c r="D7" i="42"/>
  <c r="F7" i="42" s="1"/>
  <c r="G7" i="42" s="1"/>
  <c r="E6" i="42"/>
  <c r="D6" i="42"/>
  <c r="E2" i="42"/>
  <c r="D2" i="42"/>
  <c r="F2" i="42" s="1"/>
  <c r="G2" i="42" s="1"/>
  <c r="F6" i="42" l="1"/>
  <c r="G6" i="42" s="1"/>
  <c r="F8" i="42"/>
  <c r="G8" i="42" s="1"/>
  <c r="F9" i="42"/>
  <c r="G9" i="42" s="1"/>
  <c r="F10" i="42"/>
  <c r="G10" i="42" s="1"/>
  <c r="H21" i="42"/>
  <c r="H6" i="42"/>
  <c r="H7" i="42"/>
  <c r="H8" i="42"/>
  <c r="H9" i="42"/>
  <c r="H10" i="42"/>
  <c r="H12" i="42"/>
  <c r="H13" i="42"/>
  <c r="I4" i="46"/>
  <c r="I5" i="46"/>
  <c r="I6" i="46"/>
  <c r="I7" i="46"/>
  <c r="I8" i="46"/>
  <c r="I9" i="46"/>
  <c r="I10" i="46"/>
  <c r="I11" i="46"/>
  <c r="I12" i="46"/>
  <c r="I13" i="46"/>
  <c r="I14" i="46"/>
  <c r="I15" i="46"/>
  <c r="I16" i="46"/>
  <c r="I17" i="46"/>
  <c r="I18" i="46"/>
  <c r="I19" i="46"/>
  <c r="I20" i="46"/>
  <c r="I21" i="46"/>
  <c r="I22" i="46"/>
  <c r="I23" i="46"/>
  <c r="I24" i="46"/>
  <c r="I25" i="46"/>
  <c r="I26" i="46"/>
  <c r="I27" i="46"/>
  <c r="I28" i="46"/>
  <c r="I29" i="46"/>
  <c r="I30" i="46"/>
  <c r="I31" i="46"/>
  <c r="I32" i="46"/>
  <c r="I33" i="46"/>
  <c r="I34" i="46"/>
  <c r="I35" i="46"/>
  <c r="I36" i="46"/>
  <c r="I37" i="46"/>
  <c r="I38" i="46"/>
  <c r="I39" i="46"/>
  <c r="I40" i="46"/>
  <c r="I41" i="46"/>
  <c r="I42" i="46"/>
  <c r="I43" i="46"/>
  <c r="I44" i="46"/>
  <c r="I45" i="46"/>
  <c r="I46" i="46"/>
  <c r="I47" i="46"/>
  <c r="I48" i="46"/>
  <c r="I49" i="46"/>
  <c r="I50" i="46"/>
  <c r="I51" i="46"/>
  <c r="I52" i="46"/>
  <c r="I53" i="46"/>
  <c r="I54" i="46"/>
  <c r="I55" i="46"/>
  <c r="I56" i="46"/>
  <c r="I57" i="46"/>
  <c r="I58" i="46"/>
  <c r="I59" i="46"/>
  <c r="I60" i="46"/>
  <c r="I61" i="46"/>
  <c r="I62" i="46"/>
  <c r="I63" i="46"/>
  <c r="I64" i="46"/>
  <c r="I65" i="46"/>
  <c r="I66" i="46"/>
  <c r="I67" i="46"/>
  <c r="I68" i="46"/>
  <c r="I69" i="46"/>
  <c r="I70" i="46"/>
  <c r="I71" i="46"/>
  <c r="I72" i="46"/>
  <c r="I73" i="46"/>
  <c r="I74" i="46"/>
  <c r="I75" i="46"/>
  <c r="I76" i="46"/>
  <c r="I77" i="46"/>
  <c r="I78" i="46"/>
  <c r="I79" i="46"/>
  <c r="I80" i="46"/>
  <c r="I81" i="46"/>
  <c r="I82" i="46"/>
  <c r="I83" i="46"/>
  <c r="I84" i="46"/>
  <c r="I85" i="46"/>
  <c r="I86" i="46"/>
  <c r="I87" i="46"/>
  <c r="I88" i="46"/>
  <c r="I89" i="46"/>
  <c r="I90" i="46"/>
  <c r="I91" i="46"/>
  <c r="I92" i="46"/>
  <c r="I93" i="46"/>
  <c r="I94" i="46"/>
  <c r="I95" i="46"/>
  <c r="I96" i="46"/>
  <c r="I97" i="46"/>
  <c r="I98" i="46"/>
  <c r="I99" i="46"/>
  <c r="I100" i="46"/>
  <c r="I101" i="46"/>
  <c r="I102" i="46"/>
  <c r="I103" i="46"/>
  <c r="I104" i="46"/>
  <c r="I105" i="46"/>
  <c r="I106" i="46"/>
  <c r="I107" i="46"/>
  <c r="I108" i="46"/>
  <c r="I109" i="46"/>
  <c r="I110" i="46"/>
  <c r="I111" i="46"/>
  <c r="I112" i="46"/>
  <c r="I3" i="46"/>
  <c r="H4" i="42"/>
  <c r="BK112" i="45" l="1"/>
  <c r="BG112" i="45"/>
  <c r="BA112" i="45"/>
  <c r="X112" i="45"/>
  <c r="W112" i="45"/>
  <c r="V112" i="45"/>
  <c r="U112" i="45"/>
  <c r="T112" i="45"/>
  <c r="S112" i="45"/>
  <c r="R112" i="45"/>
  <c r="Q112" i="45"/>
  <c r="P112" i="45"/>
  <c r="O112" i="45"/>
  <c r="BK111" i="45"/>
  <c r="BG111" i="45"/>
  <c r="BA111" i="45"/>
  <c r="AD111" i="45"/>
  <c r="X111" i="45"/>
  <c r="W111" i="45"/>
  <c r="V111" i="45"/>
  <c r="U111" i="45"/>
  <c r="AA111" i="45" s="1"/>
  <c r="T111" i="45"/>
  <c r="S111" i="45"/>
  <c r="R111" i="45"/>
  <c r="Q111" i="45"/>
  <c r="P111" i="45"/>
  <c r="O111" i="45"/>
  <c r="BK110" i="45"/>
  <c r="BG110" i="45"/>
  <c r="BA110" i="45"/>
  <c r="X110" i="45"/>
  <c r="W110" i="45"/>
  <c r="V110" i="45"/>
  <c r="U110" i="45"/>
  <c r="AA110" i="45" s="1"/>
  <c r="T110" i="45"/>
  <c r="S110" i="45"/>
  <c r="R110" i="45"/>
  <c r="Q110" i="45"/>
  <c r="P110" i="45"/>
  <c r="O110" i="45"/>
  <c r="BK109" i="45"/>
  <c r="BG109" i="45"/>
  <c r="BA109" i="45"/>
  <c r="X109" i="45"/>
  <c r="W109" i="45"/>
  <c r="V109" i="45"/>
  <c r="U109" i="45"/>
  <c r="T109" i="45"/>
  <c r="S109" i="45"/>
  <c r="R109" i="45"/>
  <c r="Q109" i="45"/>
  <c r="P109" i="45"/>
  <c r="O109" i="45"/>
  <c r="BK108" i="45"/>
  <c r="BG108" i="45"/>
  <c r="BA108" i="45"/>
  <c r="AD108" i="45"/>
  <c r="X108" i="45"/>
  <c r="W108" i="45"/>
  <c r="V108" i="45"/>
  <c r="U108" i="45"/>
  <c r="T108" i="45"/>
  <c r="S108" i="45"/>
  <c r="R108" i="45"/>
  <c r="Q108" i="45"/>
  <c r="P108" i="45"/>
  <c r="O108" i="45"/>
  <c r="BK107" i="45"/>
  <c r="BG107" i="45"/>
  <c r="BA107" i="45"/>
  <c r="X107" i="45"/>
  <c r="W107" i="45"/>
  <c r="V107" i="45"/>
  <c r="U107" i="45"/>
  <c r="T107" i="45"/>
  <c r="S107" i="45"/>
  <c r="R107" i="45"/>
  <c r="Q107" i="45"/>
  <c r="P107" i="45"/>
  <c r="AD107" i="45" s="1"/>
  <c r="O107" i="45"/>
  <c r="BK106" i="45"/>
  <c r="BG106" i="45"/>
  <c r="BA106" i="45"/>
  <c r="X106" i="45"/>
  <c r="W106" i="45"/>
  <c r="V106" i="45"/>
  <c r="U106" i="45"/>
  <c r="T106" i="45"/>
  <c r="S106" i="45"/>
  <c r="R106" i="45"/>
  <c r="Q106" i="45"/>
  <c r="P106" i="45"/>
  <c r="O106" i="45"/>
  <c r="BK105" i="45"/>
  <c r="BG105" i="45"/>
  <c r="BA105" i="45"/>
  <c r="X105" i="45"/>
  <c r="W105" i="45"/>
  <c r="V105" i="45"/>
  <c r="U105" i="45"/>
  <c r="T105" i="45"/>
  <c r="S105" i="45"/>
  <c r="R105" i="45"/>
  <c r="Q105" i="45"/>
  <c r="P105" i="45"/>
  <c r="O105" i="45"/>
  <c r="BK104" i="45"/>
  <c r="BG104" i="45"/>
  <c r="BA104" i="45"/>
  <c r="X104" i="45"/>
  <c r="W104" i="45"/>
  <c r="V104" i="45"/>
  <c r="AC104" i="45" s="1"/>
  <c r="U104" i="45"/>
  <c r="T104" i="45"/>
  <c r="S104" i="45"/>
  <c r="R104" i="45"/>
  <c r="Q104" i="45"/>
  <c r="P104" i="45"/>
  <c r="O104" i="45"/>
  <c r="BK103" i="45"/>
  <c r="BG103" i="45"/>
  <c r="BA103" i="45"/>
  <c r="X103" i="45"/>
  <c r="W103" i="45"/>
  <c r="V103" i="45"/>
  <c r="U103" i="45"/>
  <c r="T103" i="45"/>
  <c r="S103" i="45"/>
  <c r="R103" i="45"/>
  <c r="Q103" i="45"/>
  <c r="P103" i="45"/>
  <c r="O103" i="45"/>
  <c r="BK102" i="45"/>
  <c r="BG102" i="45"/>
  <c r="BA102" i="45"/>
  <c r="X102" i="45"/>
  <c r="W102" i="45"/>
  <c r="V102" i="45"/>
  <c r="U102" i="45"/>
  <c r="T102" i="45"/>
  <c r="AB102" i="45" s="1"/>
  <c r="S102" i="45"/>
  <c r="R102" i="45"/>
  <c r="Q102" i="45"/>
  <c r="P102" i="45"/>
  <c r="O102" i="45"/>
  <c r="BK101" i="45"/>
  <c r="BG101" i="45"/>
  <c r="BA101" i="45"/>
  <c r="X101" i="45"/>
  <c r="W101" i="45"/>
  <c r="V101" i="45"/>
  <c r="U101" i="45"/>
  <c r="T101" i="45"/>
  <c r="S101" i="45"/>
  <c r="R101" i="45"/>
  <c r="Q101" i="45"/>
  <c r="P101" i="45"/>
  <c r="O101" i="45"/>
  <c r="BK100" i="45"/>
  <c r="BG100" i="45"/>
  <c r="BA100" i="45"/>
  <c r="X100" i="45"/>
  <c r="W100" i="45"/>
  <c r="V100" i="45"/>
  <c r="U100" i="45"/>
  <c r="T100" i="45"/>
  <c r="S100" i="45"/>
  <c r="R100" i="45"/>
  <c r="Q100" i="45"/>
  <c r="P100" i="45"/>
  <c r="O100" i="45"/>
  <c r="BK99" i="45"/>
  <c r="BG99" i="45"/>
  <c r="BA99" i="45"/>
  <c r="X99" i="45"/>
  <c r="W99" i="45"/>
  <c r="V99" i="45"/>
  <c r="U99" i="45"/>
  <c r="T99" i="45"/>
  <c r="S99" i="45"/>
  <c r="R99" i="45"/>
  <c r="Q99" i="45"/>
  <c r="P99" i="45"/>
  <c r="O99" i="45"/>
  <c r="BK98" i="45"/>
  <c r="BG98" i="45"/>
  <c r="BA98" i="45"/>
  <c r="X98" i="45"/>
  <c r="W98" i="45"/>
  <c r="V98" i="45"/>
  <c r="U98" i="45"/>
  <c r="T98" i="45"/>
  <c r="S98" i="45"/>
  <c r="R98" i="45"/>
  <c r="Q98" i="45"/>
  <c r="P98" i="45"/>
  <c r="O98" i="45"/>
  <c r="BK97" i="45"/>
  <c r="BG97" i="45"/>
  <c r="BA97" i="45"/>
  <c r="X97" i="45"/>
  <c r="W97" i="45"/>
  <c r="V97" i="45"/>
  <c r="U97" i="45"/>
  <c r="T97" i="45"/>
  <c r="S97" i="45"/>
  <c r="R97" i="45"/>
  <c r="Q97" i="45"/>
  <c r="P97" i="45"/>
  <c r="O97" i="45"/>
  <c r="BK96" i="45"/>
  <c r="BG96" i="45"/>
  <c r="BA96" i="45"/>
  <c r="X96" i="45"/>
  <c r="W96" i="45"/>
  <c r="V96" i="45"/>
  <c r="U96" i="45"/>
  <c r="T96" i="45"/>
  <c r="S96" i="45"/>
  <c r="R96" i="45"/>
  <c r="Q96" i="45"/>
  <c r="P96" i="45"/>
  <c r="O96" i="45"/>
  <c r="BK95" i="45"/>
  <c r="BG95" i="45"/>
  <c r="BA95" i="45"/>
  <c r="X95" i="45"/>
  <c r="W95" i="45"/>
  <c r="V95" i="45"/>
  <c r="U95" i="45"/>
  <c r="T95" i="45"/>
  <c r="S95" i="45"/>
  <c r="R95" i="45"/>
  <c r="Q95" i="45"/>
  <c r="P95" i="45"/>
  <c r="O95" i="45"/>
  <c r="BK94" i="45"/>
  <c r="BG94" i="45"/>
  <c r="BA94" i="45"/>
  <c r="X94" i="45"/>
  <c r="W94" i="45"/>
  <c r="V94" i="45"/>
  <c r="AC94" i="45" s="1"/>
  <c r="U94" i="45"/>
  <c r="T94" i="45"/>
  <c r="S94" i="45"/>
  <c r="R94" i="45"/>
  <c r="Q94" i="45"/>
  <c r="P94" i="45"/>
  <c r="O94" i="45"/>
  <c r="BK93" i="45"/>
  <c r="BG93" i="45"/>
  <c r="BA93" i="45"/>
  <c r="X93" i="45"/>
  <c r="W93" i="45"/>
  <c r="V93" i="45"/>
  <c r="U93" i="45"/>
  <c r="T93" i="45"/>
  <c r="S93" i="45"/>
  <c r="R93" i="45"/>
  <c r="Q93" i="45"/>
  <c r="P93" i="45"/>
  <c r="O93" i="45"/>
  <c r="BK92" i="45"/>
  <c r="BG92" i="45"/>
  <c r="BA92" i="45"/>
  <c r="AD92" i="45"/>
  <c r="AC92" i="45"/>
  <c r="X92" i="45"/>
  <c r="W92" i="45"/>
  <c r="V92" i="45"/>
  <c r="U92" i="45"/>
  <c r="T92" i="45"/>
  <c r="AB92" i="45" s="1"/>
  <c r="S92" i="45"/>
  <c r="R92" i="45"/>
  <c r="Q92" i="45"/>
  <c r="P92" i="45"/>
  <c r="O92" i="45"/>
  <c r="BK91" i="45"/>
  <c r="BG91" i="45"/>
  <c r="BA91" i="45"/>
  <c r="X91" i="45"/>
  <c r="W91" i="45"/>
  <c r="V91" i="45"/>
  <c r="U91" i="45"/>
  <c r="T91" i="45"/>
  <c r="S91" i="45"/>
  <c r="R91" i="45"/>
  <c r="Q91" i="45"/>
  <c r="P91" i="45"/>
  <c r="AD91" i="45" s="1"/>
  <c r="O91" i="45"/>
  <c r="BK90" i="45"/>
  <c r="BG90" i="45"/>
  <c r="BA90" i="45"/>
  <c r="X90" i="45"/>
  <c r="W90" i="45"/>
  <c r="V90" i="45"/>
  <c r="U90" i="45"/>
  <c r="T90" i="45"/>
  <c r="S90" i="45"/>
  <c r="R90" i="45"/>
  <c r="Q90" i="45"/>
  <c r="P90" i="45"/>
  <c r="O90" i="45"/>
  <c r="BK89" i="45"/>
  <c r="BG89" i="45"/>
  <c r="BA89" i="45"/>
  <c r="X89" i="45"/>
  <c r="W89" i="45"/>
  <c r="V89" i="45"/>
  <c r="U89" i="45"/>
  <c r="T89" i="45"/>
  <c r="S89" i="45"/>
  <c r="R89" i="45"/>
  <c r="Q89" i="45"/>
  <c r="P89" i="45"/>
  <c r="O89" i="45"/>
  <c r="BK88" i="45"/>
  <c r="BG88" i="45"/>
  <c r="BA88" i="45"/>
  <c r="X88" i="45"/>
  <c r="W88" i="45"/>
  <c r="V88" i="45"/>
  <c r="U88" i="45"/>
  <c r="T88" i="45"/>
  <c r="S88" i="45"/>
  <c r="R88" i="45"/>
  <c r="Q88" i="45"/>
  <c r="P88" i="45"/>
  <c r="O88" i="45"/>
  <c r="BK87" i="45"/>
  <c r="BG87" i="45"/>
  <c r="BA87" i="45"/>
  <c r="AD87" i="45"/>
  <c r="X87" i="45"/>
  <c r="W87" i="45"/>
  <c r="V87" i="45"/>
  <c r="U87" i="45"/>
  <c r="AA87" i="45" s="1"/>
  <c r="T87" i="45"/>
  <c r="AB87" i="45" s="1"/>
  <c r="AF87" i="45" s="1"/>
  <c r="S87" i="45"/>
  <c r="R87" i="45"/>
  <c r="Q87" i="45"/>
  <c r="P87" i="45"/>
  <c r="O87" i="45"/>
  <c r="BK86" i="45"/>
  <c r="BG86" i="45"/>
  <c r="BA86" i="45"/>
  <c r="X86" i="45"/>
  <c r="W86" i="45"/>
  <c r="V86" i="45"/>
  <c r="U86" i="45"/>
  <c r="T86" i="45"/>
  <c r="S86" i="45"/>
  <c r="R86" i="45"/>
  <c r="Q86" i="45"/>
  <c r="P86" i="45"/>
  <c r="O86" i="45"/>
  <c r="BK85" i="45"/>
  <c r="BG85" i="45"/>
  <c r="BA85" i="45"/>
  <c r="X85" i="45"/>
  <c r="W85" i="45"/>
  <c r="V85" i="45"/>
  <c r="U85" i="45"/>
  <c r="T85" i="45"/>
  <c r="S85" i="45"/>
  <c r="R85" i="45"/>
  <c r="Q85" i="45"/>
  <c r="P85" i="45"/>
  <c r="O85" i="45"/>
  <c r="BK84" i="45"/>
  <c r="BG84" i="45"/>
  <c r="BA84" i="45"/>
  <c r="X84" i="45"/>
  <c r="W84" i="45"/>
  <c r="V84" i="45"/>
  <c r="U84" i="45"/>
  <c r="AA84" i="45" s="1"/>
  <c r="T84" i="45"/>
  <c r="S84" i="45"/>
  <c r="R84" i="45"/>
  <c r="Q84" i="45"/>
  <c r="P84" i="45"/>
  <c r="O84" i="45"/>
  <c r="BK83" i="45"/>
  <c r="BG83" i="45"/>
  <c r="BA83" i="45"/>
  <c r="AD83" i="45"/>
  <c r="X83" i="45"/>
  <c r="W83" i="45"/>
  <c r="V83" i="45"/>
  <c r="U83" i="45"/>
  <c r="T83" i="45"/>
  <c r="S83" i="45"/>
  <c r="R83" i="45"/>
  <c r="Q83" i="45"/>
  <c r="P83" i="45"/>
  <c r="O83" i="45"/>
  <c r="BK82" i="45"/>
  <c r="BG82" i="45"/>
  <c r="BA82" i="45"/>
  <c r="AD82" i="45"/>
  <c r="X82" i="45"/>
  <c r="W82" i="45"/>
  <c r="V82" i="45"/>
  <c r="AC82" i="45" s="1"/>
  <c r="U82" i="45"/>
  <c r="T82" i="45"/>
  <c r="S82" i="45"/>
  <c r="R82" i="45"/>
  <c r="Q82" i="45"/>
  <c r="P82" i="45"/>
  <c r="O82" i="45"/>
  <c r="BK81" i="45"/>
  <c r="BG81" i="45"/>
  <c r="BA81" i="45"/>
  <c r="X81" i="45"/>
  <c r="W81" i="45"/>
  <c r="V81" i="45"/>
  <c r="U81" i="45"/>
  <c r="T81" i="45"/>
  <c r="S81" i="45"/>
  <c r="R81" i="45"/>
  <c r="Q81" i="45"/>
  <c r="P81" i="45"/>
  <c r="O81" i="45"/>
  <c r="BK80" i="45"/>
  <c r="BG80" i="45"/>
  <c r="BA80" i="45"/>
  <c r="X80" i="45"/>
  <c r="W80" i="45"/>
  <c r="V80" i="45"/>
  <c r="U80" i="45"/>
  <c r="T80" i="45"/>
  <c r="S80" i="45"/>
  <c r="R80" i="45"/>
  <c r="Q80" i="45"/>
  <c r="P80" i="45"/>
  <c r="O80" i="45"/>
  <c r="BK79" i="45"/>
  <c r="BG79" i="45"/>
  <c r="BA79" i="45"/>
  <c r="X79" i="45"/>
  <c r="W79" i="45"/>
  <c r="V79" i="45"/>
  <c r="U79" i="45"/>
  <c r="T79" i="45"/>
  <c r="S79" i="45"/>
  <c r="R79" i="45"/>
  <c r="Q79" i="45"/>
  <c r="P79" i="45"/>
  <c r="O79" i="45"/>
  <c r="BK78" i="45"/>
  <c r="BG78" i="45"/>
  <c r="BA78" i="45"/>
  <c r="X78" i="45"/>
  <c r="W78" i="45"/>
  <c r="V78" i="45"/>
  <c r="U78" i="45"/>
  <c r="T78" i="45"/>
  <c r="S78" i="45"/>
  <c r="R78" i="45"/>
  <c r="Q78" i="45"/>
  <c r="P78" i="45"/>
  <c r="O78" i="45"/>
  <c r="BK77" i="45"/>
  <c r="BG77" i="45"/>
  <c r="BA77" i="45"/>
  <c r="X77" i="45"/>
  <c r="W77" i="45"/>
  <c r="V77" i="45"/>
  <c r="AC77" i="45" s="1"/>
  <c r="U77" i="45"/>
  <c r="T77" i="45"/>
  <c r="S77" i="45"/>
  <c r="R77" i="45"/>
  <c r="Q77" i="45"/>
  <c r="P77" i="45"/>
  <c r="O77" i="45"/>
  <c r="BK76" i="45"/>
  <c r="BG76" i="45"/>
  <c r="BA76" i="45"/>
  <c r="X76" i="45"/>
  <c r="W76" i="45"/>
  <c r="V76" i="45"/>
  <c r="U76" i="45"/>
  <c r="T76" i="45"/>
  <c r="S76" i="45"/>
  <c r="R76" i="45"/>
  <c r="Q76" i="45"/>
  <c r="P76" i="45"/>
  <c r="O76" i="45"/>
  <c r="BK75" i="45"/>
  <c r="BG75" i="45"/>
  <c r="BA75" i="45"/>
  <c r="X75" i="45"/>
  <c r="W75" i="45"/>
  <c r="V75" i="45"/>
  <c r="U75" i="45"/>
  <c r="AA75" i="45" s="1"/>
  <c r="T75" i="45"/>
  <c r="S75" i="45"/>
  <c r="R75" i="45"/>
  <c r="Q75" i="45"/>
  <c r="P75" i="45"/>
  <c r="O75" i="45"/>
  <c r="BK74" i="45"/>
  <c r="BG74" i="45"/>
  <c r="BA74" i="45"/>
  <c r="X74" i="45"/>
  <c r="W74" i="45"/>
  <c r="V74" i="45"/>
  <c r="U74" i="45"/>
  <c r="T74" i="45"/>
  <c r="S74" i="45"/>
  <c r="R74" i="45"/>
  <c r="Q74" i="45"/>
  <c r="P74" i="45"/>
  <c r="O74" i="45"/>
  <c r="BK73" i="45"/>
  <c r="BG73" i="45"/>
  <c r="BA73" i="45"/>
  <c r="X73" i="45"/>
  <c r="W73" i="45"/>
  <c r="V73" i="45"/>
  <c r="AC73" i="45" s="1"/>
  <c r="U73" i="45"/>
  <c r="T73" i="45"/>
  <c r="S73" i="45"/>
  <c r="R73" i="45"/>
  <c r="Q73" i="45"/>
  <c r="P73" i="45"/>
  <c r="O73" i="45"/>
  <c r="BK72" i="45"/>
  <c r="BG72" i="45"/>
  <c r="BA72" i="45"/>
  <c r="X72" i="45"/>
  <c r="W72" i="45"/>
  <c r="V72" i="45"/>
  <c r="U72" i="45"/>
  <c r="T72" i="45"/>
  <c r="S72" i="45"/>
  <c r="R72" i="45"/>
  <c r="Q72" i="45"/>
  <c r="P72" i="45"/>
  <c r="O72" i="45"/>
  <c r="BK71" i="45"/>
  <c r="BG71" i="45"/>
  <c r="BA71" i="45"/>
  <c r="AB71" i="45"/>
  <c r="AF71" i="45" s="1"/>
  <c r="X71" i="45"/>
  <c r="W71" i="45"/>
  <c r="V71" i="45"/>
  <c r="U71" i="45"/>
  <c r="T71" i="45"/>
  <c r="S71" i="45"/>
  <c r="R71" i="45"/>
  <c r="Q71" i="45"/>
  <c r="P71" i="45"/>
  <c r="AD71" i="45" s="1"/>
  <c r="O71" i="45"/>
  <c r="BK70" i="45"/>
  <c r="BG70" i="45"/>
  <c r="BA70" i="45"/>
  <c r="X70" i="45"/>
  <c r="W70" i="45"/>
  <c r="V70" i="45"/>
  <c r="U70" i="45"/>
  <c r="T70" i="45"/>
  <c r="S70" i="45"/>
  <c r="R70" i="45"/>
  <c r="Q70" i="45"/>
  <c r="P70" i="45"/>
  <c r="O70" i="45"/>
  <c r="BK69" i="45"/>
  <c r="BG69" i="45"/>
  <c r="BA69" i="45"/>
  <c r="X69" i="45"/>
  <c r="W69" i="45"/>
  <c r="V69" i="45"/>
  <c r="U69" i="45"/>
  <c r="T69" i="45"/>
  <c r="AB69" i="45" s="1"/>
  <c r="S69" i="45"/>
  <c r="R69" i="45"/>
  <c r="Q69" i="45"/>
  <c r="P69" i="45"/>
  <c r="O69" i="45"/>
  <c r="BK68" i="45"/>
  <c r="BG68" i="45"/>
  <c r="BA68" i="45"/>
  <c r="X68" i="45"/>
  <c r="W68" i="45"/>
  <c r="V68" i="45"/>
  <c r="U68" i="45"/>
  <c r="T68" i="45"/>
  <c r="S68" i="45"/>
  <c r="R68" i="45"/>
  <c r="Q68" i="45"/>
  <c r="P68" i="45"/>
  <c r="O68" i="45"/>
  <c r="BK67" i="45"/>
  <c r="BG67" i="45"/>
  <c r="BA67" i="45"/>
  <c r="X67" i="45"/>
  <c r="W67" i="45"/>
  <c r="V67" i="45"/>
  <c r="U67" i="45"/>
  <c r="T67" i="45"/>
  <c r="AB67" i="45" s="1"/>
  <c r="S67" i="45"/>
  <c r="R67" i="45"/>
  <c r="Q67" i="45"/>
  <c r="P67" i="45"/>
  <c r="AD67" i="45" s="1"/>
  <c r="O67" i="45"/>
  <c r="BK66" i="45"/>
  <c r="BG66" i="45"/>
  <c r="BA66" i="45"/>
  <c r="X66" i="45"/>
  <c r="W66" i="45"/>
  <c r="V66" i="45"/>
  <c r="U66" i="45"/>
  <c r="T66" i="45"/>
  <c r="S66" i="45"/>
  <c r="R66" i="45"/>
  <c r="Q66" i="45"/>
  <c r="P66" i="45"/>
  <c r="O66" i="45"/>
  <c r="BK65" i="45"/>
  <c r="BG65" i="45"/>
  <c r="BA65" i="45"/>
  <c r="X65" i="45"/>
  <c r="W65" i="45"/>
  <c r="V65" i="45"/>
  <c r="U65" i="45"/>
  <c r="T65" i="45"/>
  <c r="S65" i="45"/>
  <c r="R65" i="45"/>
  <c r="Q65" i="45"/>
  <c r="P65" i="45"/>
  <c r="O65" i="45"/>
  <c r="BK64" i="45"/>
  <c r="BG64" i="45"/>
  <c r="BA64" i="45"/>
  <c r="X64" i="45"/>
  <c r="W64" i="45"/>
  <c r="V64" i="45"/>
  <c r="AC64" i="45" s="1"/>
  <c r="U64" i="45"/>
  <c r="T64" i="45"/>
  <c r="S64" i="45"/>
  <c r="R64" i="45"/>
  <c r="Q64" i="45"/>
  <c r="P64" i="45"/>
  <c r="O64" i="45"/>
  <c r="BK63" i="45"/>
  <c r="BG63" i="45"/>
  <c r="BA63" i="45"/>
  <c r="X63" i="45"/>
  <c r="W63" i="45"/>
  <c r="V63" i="45"/>
  <c r="U63" i="45"/>
  <c r="T63" i="45"/>
  <c r="S63" i="45"/>
  <c r="R63" i="45"/>
  <c r="Q63" i="45"/>
  <c r="P63" i="45"/>
  <c r="O63" i="45"/>
  <c r="BK62" i="45"/>
  <c r="BG62" i="45"/>
  <c r="BA62" i="45"/>
  <c r="X62" i="45"/>
  <c r="W62" i="45"/>
  <c r="V62" i="45"/>
  <c r="U62" i="45"/>
  <c r="T62" i="45"/>
  <c r="S62" i="45"/>
  <c r="R62" i="45"/>
  <c r="Q62" i="45"/>
  <c r="P62" i="45"/>
  <c r="O62" i="45"/>
  <c r="BK61" i="45"/>
  <c r="BG61" i="45"/>
  <c r="BA61" i="45"/>
  <c r="AD61" i="45"/>
  <c r="X61" i="45"/>
  <c r="W61" i="45"/>
  <c r="V61" i="45"/>
  <c r="AC61" i="45" s="1"/>
  <c r="U61" i="45"/>
  <c r="AA61" i="45" s="1"/>
  <c r="T61" i="45"/>
  <c r="AB61" i="45" s="1"/>
  <c r="S61" i="45"/>
  <c r="R61" i="45"/>
  <c r="Q61" i="45"/>
  <c r="P61" i="45"/>
  <c r="O61" i="45"/>
  <c r="BK60" i="45"/>
  <c r="BG60" i="45"/>
  <c r="BA60" i="45"/>
  <c r="X60" i="45"/>
  <c r="W60" i="45"/>
  <c r="V60" i="45"/>
  <c r="U60" i="45"/>
  <c r="T60" i="45"/>
  <c r="S60" i="45"/>
  <c r="R60" i="45"/>
  <c r="Q60" i="45"/>
  <c r="P60" i="45"/>
  <c r="AD60" i="45" s="1"/>
  <c r="O60" i="45"/>
  <c r="BK59" i="45"/>
  <c r="BG59" i="45"/>
  <c r="BA59" i="45"/>
  <c r="X59" i="45"/>
  <c r="W59" i="45"/>
  <c r="V59" i="45"/>
  <c r="U59" i="45"/>
  <c r="T59" i="45"/>
  <c r="S59" i="45"/>
  <c r="R59" i="45"/>
  <c r="Q59" i="45"/>
  <c r="P59" i="45"/>
  <c r="O59" i="45"/>
  <c r="BK58" i="45"/>
  <c r="BG58" i="45"/>
  <c r="BA58" i="45"/>
  <c r="X58" i="45"/>
  <c r="W58" i="45"/>
  <c r="V58" i="45"/>
  <c r="U58" i="45"/>
  <c r="T58" i="45"/>
  <c r="S58" i="45"/>
  <c r="R58" i="45"/>
  <c r="Q58" i="45"/>
  <c r="P58" i="45"/>
  <c r="O58" i="45"/>
  <c r="BK57" i="45"/>
  <c r="BG57" i="45"/>
  <c r="BA57" i="45"/>
  <c r="X57" i="45"/>
  <c r="W57" i="45"/>
  <c r="V57" i="45"/>
  <c r="U57" i="45"/>
  <c r="T57" i="45"/>
  <c r="S57" i="45"/>
  <c r="R57" i="45"/>
  <c r="Q57" i="45"/>
  <c r="P57" i="45"/>
  <c r="O57" i="45"/>
  <c r="BK56" i="45"/>
  <c r="BG56" i="45"/>
  <c r="BA56" i="45"/>
  <c r="X56" i="45"/>
  <c r="W56" i="45"/>
  <c r="V56" i="45"/>
  <c r="U56" i="45"/>
  <c r="T56" i="45"/>
  <c r="S56" i="45"/>
  <c r="R56" i="45"/>
  <c r="Q56" i="45"/>
  <c r="P56" i="45"/>
  <c r="O56" i="45"/>
  <c r="BK55" i="45"/>
  <c r="BG55" i="45"/>
  <c r="BA55" i="45"/>
  <c r="X55" i="45"/>
  <c r="W55" i="45"/>
  <c r="V55" i="45"/>
  <c r="U55" i="45"/>
  <c r="T55" i="45"/>
  <c r="S55" i="45"/>
  <c r="R55" i="45"/>
  <c r="Q55" i="45"/>
  <c r="P55" i="45"/>
  <c r="O55" i="45"/>
  <c r="BK54" i="45"/>
  <c r="BG54" i="45"/>
  <c r="BA54" i="45"/>
  <c r="X54" i="45"/>
  <c r="W54" i="45"/>
  <c r="V54" i="45"/>
  <c r="U54" i="45"/>
  <c r="T54" i="45"/>
  <c r="S54" i="45"/>
  <c r="R54" i="45"/>
  <c r="Q54" i="45"/>
  <c r="P54" i="45"/>
  <c r="O54" i="45"/>
  <c r="BK53" i="45"/>
  <c r="BG53" i="45"/>
  <c r="BA53" i="45"/>
  <c r="X53" i="45"/>
  <c r="W53" i="45"/>
  <c r="V53" i="45"/>
  <c r="U53" i="45"/>
  <c r="T53" i="45"/>
  <c r="S53" i="45"/>
  <c r="R53" i="45"/>
  <c r="Q53" i="45"/>
  <c r="P53" i="45"/>
  <c r="O53" i="45"/>
  <c r="BK52" i="45"/>
  <c r="BG52" i="45"/>
  <c r="BA52" i="45"/>
  <c r="X52" i="45"/>
  <c r="W52" i="45"/>
  <c r="V52" i="45"/>
  <c r="U52" i="45"/>
  <c r="T52" i="45"/>
  <c r="S52" i="45"/>
  <c r="R52" i="45"/>
  <c r="Q52" i="45"/>
  <c r="P52" i="45"/>
  <c r="O52" i="45"/>
  <c r="BK51" i="45"/>
  <c r="BG51" i="45"/>
  <c r="BA51" i="45"/>
  <c r="X51" i="45"/>
  <c r="W51" i="45"/>
  <c r="V51" i="45"/>
  <c r="U51" i="45"/>
  <c r="T51" i="45"/>
  <c r="S51" i="45"/>
  <c r="R51" i="45"/>
  <c r="Q51" i="45"/>
  <c r="P51" i="45"/>
  <c r="AC51" i="45" s="1"/>
  <c r="O51" i="45"/>
  <c r="BK50" i="45"/>
  <c r="BG50" i="45"/>
  <c r="BA50" i="45"/>
  <c r="AD50" i="45"/>
  <c r="X50" i="45"/>
  <c r="W50" i="45"/>
  <c r="V50" i="45"/>
  <c r="U50" i="45"/>
  <c r="T50" i="45"/>
  <c r="S50" i="45"/>
  <c r="R50" i="45"/>
  <c r="Q50" i="45"/>
  <c r="P50" i="45"/>
  <c r="O50" i="45"/>
  <c r="BK49" i="45"/>
  <c r="BG49" i="45"/>
  <c r="BA49" i="45"/>
  <c r="X49" i="45"/>
  <c r="W49" i="45"/>
  <c r="V49" i="45"/>
  <c r="AC49" i="45" s="1"/>
  <c r="U49" i="45"/>
  <c r="T49" i="45"/>
  <c r="S49" i="45"/>
  <c r="R49" i="45"/>
  <c r="Q49" i="45"/>
  <c r="P49" i="45"/>
  <c r="O49" i="45"/>
  <c r="BK48" i="45"/>
  <c r="BG48" i="45"/>
  <c r="BA48" i="45"/>
  <c r="X48" i="45"/>
  <c r="W48" i="45"/>
  <c r="V48" i="45"/>
  <c r="U48" i="45"/>
  <c r="T48" i="45"/>
  <c r="S48" i="45"/>
  <c r="R48" i="45"/>
  <c r="Q48" i="45"/>
  <c r="P48" i="45"/>
  <c r="O48" i="45"/>
  <c r="BK47" i="45"/>
  <c r="BG47" i="45"/>
  <c r="BA47" i="45"/>
  <c r="X47" i="45"/>
  <c r="W47" i="45"/>
  <c r="V47" i="45"/>
  <c r="U47" i="45"/>
  <c r="T47" i="45"/>
  <c r="S47" i="45"/>
  <c r="R47" i="45"/>
  <c r="Q47" i="45"/>
  <c r="P47" i="45"/>
  <c r="O47" i="45"/>
  <c r="BK46" i="45"/>
  <c r="BG46" i="45"/>
  <c r="BA46" i="45"/>
  <c r="X46" i="45"/>
  <c r="W46" i="45"/>
  <c r="V46" i="45"/>
  <c r="U46" i="45"/>
  <c r="T46" i="45"/>
  <c r="S46" i="45"/>
  <c r="R46" i="45"/>
  <c r="Q46" i="45"/>
  <c r="P46" i="45"/>
  <c r="AD46" i="45" s="1"/>
  <c r="O46" i="45"/>
  <c r="BK45" i="45"/>
  <c r="BG45" i="45"/>
  <c r="BA45" i="45"/>
  <c r="X45" i="45"/>
  <c r="W45" i="45"/>
  <c r="V45" i="45"/>
  <c r="U45" i="45"/>
  <c r="T45" i="45"/>
  <c r="S45" i="45"/>
  <c r="R45" i="45"/>
  <c r="Q45" i="45"/>
  <c r="P45" i="45"/>
  <c r="O45" i="45"/>
  <c r="BK44" i="45"/>
  <c r="BG44" i="45"/>
  <c r="BA44" i="45"/>
  <c r="X44" i="45"/>
  <c r="W44" i="45"/>
  <c r="V44" i="45"/>
  <c r="U44" i="45"/>
  <c r="T44" i="45"/>
  <c r="S44" i="45"/>
  <c r="R44" i="45"/>
  <c r="Q44" i="45"/>
  <c r="P44" i="45"/>
  <c r="O44" i="45"/>
  <c r="BK43" i="45"/>
  <c r="BG43" i="45"/>
  <c r="BA43" i="45"/>
  <c r="X43" i="45"/>
  <c r="W43" i="45"/>
  <c r="V43" i="45"/>
  <c r="U43" i="45"/>
  <c r="T43" i="45"/>
  <c r="S43" i="45"/>
  <c r="R43" i="45"/>
  <c r="Q43" i="45"/>
  <c r="P43" i="45"/>
  <c r="O43" i="45"/>
  <c r="BK42" i="45"/>
  <c r="BG42" i="45"/>
  <c r="BA42" i="45"/>
  <c r="X42" i="45"/>
  <c r="W42" i="45"/>
  <c r="V42" i="45"/>
  <c r="U42" i="45"/>
  <c r="T42" i="45"/>
  <c r="S42" i="45"/>
  <c r="R42" i="45"/>
  <c r="Q42" i="45"/>
  <c r="P42" i="45"/>
  <c r="O42" i="45"/>
  <c r="BK41" i="45"/>
  <c r="BG41" i="45"/>
  <c r="BA41" i="45"/>
  <c r="X41" i="45"/>
  <c r="W41" i="45"/>
  <c r="V41" i="45"/>
  <c r="U41" i="45"/>
  <c r="T41" i="45"/>
  <c r="S41" i="45"/>
  <c r="R41" i="45"/>
  <c r="Q41" i="45"/>
  <c r="P41" i="45"/>
  <c r="O41" i="45"/>
  <c r="BK40" i="45"/>
  <c r="BG40" i="45"/>
  <c r="BA40" i="45"/>
  <c r="X40" i="45"/>
  <c r="W40" i="45"/>
  <c r="V40" i="45"/>
  <c r="U40" i="45"/>
  <c r="T40" i="45"/>
  <c r="S40" i="45"/>
  <c r="R40" i="45"/>
  <c r="Q40" i="45"/>
  <c r="P40" i="45"/>
  <c r="O40" i="45"/>
  <c r="BK39" i="45"/>
  <c r="BG39" i="45"/>
  <c r="BA39" i="45"/>
  <c r="AD39" i="45"/>
  <c r="X39" i="45"/>
  <c r="W39" i="45"/>
  <c r="V39" i="45"/>
  <c r="U39" i="45"/>
  <c r="T39" i="45"/>
  <c r="S39" i="45"/>
  <c r="R39" i="45"/>
  <c r="Q39" i="45"/>
  <c r="P39" i="45"/>
  <c r="O39" i="45"/>
  <c r="BK38" i="45"/>
  <c r="BG38" i="45"/>
  <c r="BA38" i="45"/>
  <c r="X38" i="45"/>
  <c r="W38" i="45"/>
  <c r="V38" i="45"/>
  <c r="U38" i="45"/>
  <c r="T38" i="45"/>
  <c r="S38" i="45"/>
  <c r="R38" i="45"/>
  <c r="Q38" i="45"/>
  <c r="P38" i="45"/>
  <c r="O38" i="45"/>
  <c r="BK37" i="45"/>
  <c r="BG37" i="45"/>
  <c r="BA37" i="45"/>
  <c r="X37" i="45"/>
  <c r="W37" i="45"/>
  <c r="V37" i="45"/>
  <c r="U37" i="45"/>
  <c r="T37" i="45"/>
  <c r="S37" i="45"/>
  <c r="R37" i="45"/>
  <c r="Q37" i="45"/>
  <c r="P37" i="45"/>
  <c r="O37" i="45"/>
  <c r="BK36" i="45"/>
  <c r="BG36" i="45"/>
  <c r="BA36" i="45"/>
  <c r="X36" i="45"/>
  <c r="W36" i="45"/>
  <c r="V36" i="45"/>
  <c r="U36" i="45"/>
  <c r="T36" i="45"/>
  <c r="S36" i="45"/>
  <c r="R36" i="45"/>
  <c r="Q36" i="45"/>
  <c r="P36" i="45"/>
  <c r="O36" i="45"/>
  <c r="BK35" i="45"/>
  <c r="BG35" i="45"/>
  <c r="BA35" i="45"/>
  <c r="X35" i="45"/>
  <c r="W35" i="45"/>
  <c r="V35" i="45"/>
  <c r="U35" i="45"/>
  <c r="T35" i="45"/>
  <c r="S35" i="45"/>
  <c r="R35" i="45"/>
  <c r="Q35" i="45"/>
  <c r="P35" i="45"/>
  <c r="AD35" i="45" s="1"/>
  <c r="O35" i="45"/>
  <c r="BK34" i="45"/>
  <c r="BG34" i="45"/>
  <c r="BA34" i="45"/>
  <c r="X34" i="45"/>
  <c r="W34" i="45"/>
  <c r="V34" i="45"/>
  <c r="U34" i="45"/>
  <c r="T34" i="45"/>
  <c r="S34" i="45"/>
  <c r="R34" i="45"/>
  <c r="Q34" i="45"/>
  <c r="P34" i="45"/>
  <c r="AD34" i="45" s="1"/>
  <c r="O34" i="45"/>
  <c r="BK33" i="45"/>
  <c r="BG33" i="45"/>
  <c r="BA33" i="45"/>
  <c r="X33" i="45"/>
  <c r="W33" i="45"/>
  <c r="V33" i="45"/>
  <c r="AC33" i="45" s="1"/>
  <c r="U33" i="45"/>
  <c r="T33" i="45"/>
  <c r="S33" i="45"/>
  <c r="R33" i="45"/>
  <c r="Q33" i="45"/>
  <c r="P33" i="45"/>
  <c r="AD33" i="45" s="1"/>
  <c r="O33" i="45"/>
  <c r="BK32" i="45"/>
  <c r="BG32" i="45"/>
  <c r="BA32" i="45"/>
  <c r="X32" i="45"/>
  <c r="W32" i="45"/>
  <c r="V32" i="45"/>
  <c r="U32" i="45"/>
  <c r="T32" i="45"/>
  <c r="S32" i="45"/>
  <c r="R32" i="45"/>
  <c r="Q32" i="45"/>
  <c r="P32" i="45"/>
  <c r="O32" i="45"/>
  <c r="BK31" i="45"/>
  <c r="BG31" i="45"/>
  <c r="BA31" i="45"/>
  <c r="X31" i="45"/>
  <c r="W31" i="45"/>
  <c r="V31" i="45"/>
  <c r="U31" i="45"/>
  <c r="AA31" i="45" s="1"/>
  <c r="T31" i="45"/>
  <c r="S31" i="45"/>
  <c r="R31" i="45"/>
  <c r="Q31" i="45"/>
  <c r="P31" i="45"/>
  <c r="O31" i="45"/>
  <c r="BK30" i="45"/>
  <c r="BG30" i="45"/>
  <c r="BA30" i="45"/>
  <c r="X30" i="45"/>
  <c r="W30" i="45"/>
  <c r="V30" i="45"/>
  <c r="U30" i="45"/>
  <c r="T30" i="45"/>
  <c r="S30" i="45"/>
  <c r="R30" i="45"/>
  <c r="Q30" i="45"/>
  <c r="P30" i="45"/>
  <c r="O30" i="45"/>
  <c r="BK29" i="45"/>
  <c r="BG29" i="45"/>
  <c r="BA29" i="45"/>
  <c r="X29" i="45"/>
  <c r="W29" i="45"/>
  <c r="V29" i="45"/>
  <c r="U29" i="45"/>
  <c r="T29" i="45"/>
  <c r="S29" i="45"/>
  <c r="R29" i="45"/>
  <c r="Q29" i="45"/>
  <c r="P29" i="45"/>
  <c r="O29" i="45"/>
  <c r="BK28" i="45"/>
  <c r="BG28" i="45"/>
  <c r="BA28" i="45"/>
  <c r="X28" i="45"/>
  <c r="W28" i="45"/>
  <c r="V28" i="45"/>
  <c r="U28" i="45"/>
  <c r="T28" i="45"/>
  <c r="S28" i="45"/>
  <c r="R28" i="45"/>
  <c r="Q28" i="45"/>
  <c r="P28" i="45"/>
  <c r="AD28" i="45" s="1"/>
  <c r="O28" i="45"/>
  <c r="BK27" i="45"/>
  <c r="BG27" i="45"/>
  <c r="BA27" i="45"/>
  <c r="AD27" i="45"/>
  <c r="X27" i="45"/>
  <c r="W27" i="45"/>
  <c r="V27" i="45"/>
  <c r="U27" i="45"/>
  <c r="AA27" i="45" s="1"/>
  <c r="T27" i="45"/>
  <c r="S27" i="45"/>
  <c r="R27" i="45"/>
  <c r="Q27" i="45"/>
  <c r="P27" i="45"/>
  <c r="AC27" i="45" s="1"/>
  <c r="O27" i="45"/>
  <c r="BK26" i="45"/>
  <c r="BG26" i="45"/>
  <c r="BA26" i="45"/>
  <c r="X26" i="45"/>
  <c r="W26" i="45"/>
  <c r="V26" i="45"/>
  <c r="U26" i="45"/>
  <c r="T26" i="45"/>
  <c r="S26" i="45"/>
  <c r="R26" i="45"/>
  <c r="Q26" i="45"/>
  <c r="P26" i="45"/>
  <c r="O26" i="45"/>
  <c r="BK25" i="45"/>
  <c r="BG25" i="45"/>
  <c r="BA25" i="45"/>
  <c r="X25" i="45"/>
  <c r="W25" i="45"/>
  <c r="V25" i="45"/>
  <c r="U25" i="45"/>
  <c r="T25" i="45"/>
  <c r="S25" i="45"/>
  <c r="R25" i="45"/>
  <c r="Q25" i="45"/>
  <c r="P25" i="45"/>
  <c r="O25" i="45"/>
  <c r="BK24" i="45"/>
  <c r="BG24" i="45"/>
  <c r="BA24" i="45"/>
  <c r="X24" i="45"/>
  <c r="W24" i="45"/>
  <c r="V24" i="45"/>
  <c r="U24" i="45"/>
  <c r="T24" i="45"/>
  <c r="S24" i="45"/>
  <c r="R24" i="45"/>
  <c r="Q24" i="45"/>
  <c r="P24" i="45"/>
  <c r="O24" i="45"/>
  <c r="BK23" i="45"/>
  <c r="BG23" i="45"/>
  <c r="BA23" i="45"/>
  <c r="X23" i="45"/>
  <c r="W23" i="45"/>
  <c r="V23" i="45"/>
  <c r="U23" i="45"/>
  <c r="T23" i="45"/>
  <c r="S23" i="45"/>
  <c r="R23" i="45"/>
  <c r="Q23" i="45"/>
  <c r="P23" i="45"/>
  <c r="O23" i="45"/>
  <c r="BK22" i="45"/>
  <c r="BG22" i="45"/>
  <c r="BA22" i="45"/>
  <c r="AD22" i="45"/>
  <c r="AA22" i="45"/>
  <c r="X22" i="45"/>
  <c r="W22" i="45"/>
  <c r="V22" i="45"/>
  <c r="AC22" i="45" s="1"/>
  <c r="U22" i="45"/>
  <c r="T22" i="45"/>
  <c r="AB22" i="45" s="1"/>
  <c r="AF22" i="45" s="1"/>
  <c r="S22" i="45"/>
  <c r="R22" i="45"/>
  <c r="Q22" i="45"/>
  <c r="P22" i="45"/>
  <c r="O22" i="45"/>
  <c r="BK21" i="45"/>
  <c r="BG21" i="45"/>
  <c r="BA21" i="45"/>
  <c r="X21" i="45"/>
  <c r="W21" i="45"/>
  <c r="V21" i="45"/>
  <c r="U21" i="45"/>
  <c r="AA21" i="45" s="1"/>
  <c r="T21" i="45"/>
  <c r="S21" i="45"/>
  <c r="R21" i="45"/>
  <c r="Q21" i="45"/>
  <c r="P21" i="45"/>
  <c r="O21" i="45"/>
  <c r="BK20" i="45"/>
  <c r="BG20" i="45"/>
  <c r="BA20" i="45"/>
  <c r="X20" i="45"/>
  <c r="W20" i="45"/>
  <c r="V20" i="45"/>
  <c r="U20" i="45"/>
  <c r="T20" i="45"/>
  <c r="S20" i="45"/>
  <c r="R20" i="45"/>
  <c r="Q20" i="45"/>
  <c r="P20" i="45"/>
  <c r="O20" i="45"/>
  <c r="BK19" i="45"/>
  <c r="BG19" i="45"/>
  <c r="BA19" i="45"/>
  <c r="AD19" i="45"/>
  <c r="X19" i="45"/>
  <c r="W19" i="45"/>
  <c r="V19" i="45"/>
  <c r="U19" i="45"/>
  <c r="T19" i="45"/>
  <c r="S19" i="45"/>
  <c r="R19" i="45"/>
  <c r="Q19" i="45"/>
  <c r="P19" i="45"/>
  <c r="O19" i="45"/>
  <c r="BK18" i="45"/>
  <c r="BG18" i="45"/>
  <c r="BA18" i="45"/>
  <c r="X18" i="45"/>
  <c r="W18" i="45"/>
  <c r="V18" i="45"/>
  <c r="U18" i="45"/>
  <c r="T18" i="45"/>
  <c r="S18" i="45"/>
  <c r="R18" i="45"/>
  <c r="Q18" i="45"/>
  <c r="P18" i="45"/>
  <c r="AD18" i="45" s="1"/>
  <c r="O18" i="45"/>
  <c r="BK17" i="45"/>
  <c r="BG17" i="45"/>
  <c r="BA17" i="45"/>
  <c r="AD17" i="45"/>
  <c r="X17" i="45"/>
  <c r="W17" i="45"/>
  <c r="V17" i="45"/>
  <c r="U17" i="45"/>
  <c r="T17" i="45"/>
  <c r="AB17" i="45" s="1"/>
  <c r="S17" i="45"/>
  <c r="R17" i="45"/>
  <c r="Q17" i="45"/>
  <c r="P17" i="45"/>
  <c r="O17" i="45"/>
  <c r="BK16" i="45"/>
  <c r="BG16" i="45"/>
  <c r="BA16" i="45"/>
  <c r="X16" i="45"/>
  <c r="W16" i="45"/>
  <c r="V16" i="45"/>
  <c r="U16" i="45"/>
  <c r="T16" i="45"/>
  <c r="S16" i="45"/>
  <c r="R16" i="45"/>
  <c r="Q16" i="45"/>
  <c r="P16" i="45"/>
  <c r="O16" i="45"/>
  <c r="BK15" i="45"/>
  <c r="BG15" i="45"/>
  <c r="BA15" i="45"/>
  <c r="AD15" i="45"/>
  <c r="X15" i="45"/>
  <c r="W15" i="45"/>
  <c r="V15" i="45"/>
  <c r="AC15" i="45" s="1"/>
  <c r="U15" i="45"/>
  <c r="T15" i="45"/>
  <c r="S15" i="45"/>
  <c r="R15" i="45"/>
  <c r="Q15" i="45"/>
  <c r="P15" i="45"/>
  <c r="O15" i="45"/>
  <c r="BK14" i="45"/>
  <c r="BG14" i="45"/>
  <c r="BA14" i="45"/>
  <c r="AD14" i="45"/>
  <c r="AA14" i="45"/>
  <c r="X14" i="45"/>
  <c r="W14" i="45"/>
  <c r="V14" i="45"/>
  <c r="AC14" i="45" s="1"/>
  <c r="U14" i="45"/>
  <c r="T14" i="45"/>
  <c r="AB14" i="45" s="1"/>
  <c r="AF14" i="45" s="1"/>
  <c r="AG14" i="45" s="1"/>
  <c r="AH14" i="45" s="1"/>
  <c r="S14" i="45"/>
  <c r="R14" i="45"/>
  <c r="Q14" i="45"/>
  <c r="P14" i="45"/>
  <c r="O14" i="45"/>
  <c r="BK13" i="45"/>
  <c r="BG13" i="45"/>
  <c r="BA13" i="45"/>
  <c r="X13" i="45"/>
  <c r="W13" i="45"/>
  <c r="V13" i="45"/>
  <c r="U13" i="45"/>
  <c r="T13" i="45"/>
  <c r="S13" i="45"/>
  <c r="R13" i="45"/>
  <c r="Q13" i="45"/>
  <c r="P13" i="45"/>
  <c r="O13" i="45"/>
  <c r="BK12" i="45"/>
  <c r="BG12" i="45"/>
  <c r="BA12" i="45"/>
  <c r="X12" i="45"/>
  <c r="W12" i="45"/>
  <c r="V12" i="45"/>
  <c r="U12" i="45"/>
  <c r="T12" i="45"/>
  <c r="S12" i="45"/>
  <c r="R12" i="45"/>
  <c r="Q12" i="45"/>
  <c r="P12" i="45"/>
  <c r="O12" i="45"/>
  <c r="BK11" i="45"/>
  <c r="BG11" i="45"/>
  <c r="BA11" i="45"/>
  <c r="AD11" i="45"/>
  <c r="X11" i="45"/>
  <c r="W11" i="45"/>
  <c r="V11" i="45"/>
  <c r="U11" i="45"/>
  <c r="T11" i="45"/>
  <c r="S11" i="45"/>
  <c r="R11" i="45"/>
  <c r="Q11" i="45"/>
  <c r="P11" i="45"/>
  <c r="O11" i="45"/>
  <c r="BK10" i="45"/>
  <c r="BG10" i="45"/>
  <c r="BA10" i="45"/>
  <c r="X10" i="45"/>
  <c r="W10" i="45"/>
  <c r="V10" i="45"/>
  <c r="U10" i="45"/>
  <c r="T10" i="45"/>
  <c r="S10" i="45"/>
  <c r="R10" i="45"/>
  <c r="Q10" i="45"/>
  <c r="P10" i="45"/>
  <c r="O10" i="45"/>
  <c r="BK9" i="45"/>
  <c r="BG9" i="45"/>
  <c r="BA9" i="45"/>
  <c r="X9" i="45"/>
  <c r="W9" i="45"/>
  <c r="V9" i="45"/>
  <c r="U9" i="45"/>
  <c r="T9" i="45"/>
  <c r="S9" i="45"/>
  <c r="R9" i="45"/>
  <c r="Q9" i="45"/>
  <c r="P9" i="45"/>
  <c r="O9" i="45"/>
  <c r="BK8" i="45"/>
  <c r="BG8" i="45"/>
  <c r="BA8" i="45"/>
  <c r="X8" i="45"/>
  <c r="W8" i="45"/>
  <c r="V8" i="45"/>
  <c r="U8" i="45"/>
  <c r="T8" i="45"/>
  <c r="S8" i="45"/>
  <c r="R8" i="45"/>
  <c r="Q8" i="45"/>
  <c r="P8" i="45"/>
  <c r="O8" i="45"/>
  <c r="BK7" i="45"/>
  <c r="BG7" i="45"/>
  <c r="BA7" i="45"/>
  <c r="X7" i="45"/>
  <c r="W7" i="45"/>
  <c r="V7" i="45"/>
  <c r="U7" i="45"/>
  <c r="T7" i="45"/>
  <c r="S7" i="45"/>
  <c r="R7" i="45"/>
  <c r="Q7" i="45"/>
  <c r="P7" i="45"/>
  <c r="O7" i="45"/>
  <c r="BK6" i="45"/>
  <c r="BG6" i="45"/>
  <c r="BA6" i="45"/>
  <c r="X6" i="45"/>
  <c r="W6" i="45"/>
  <c r="V6" i="45"/>
  <c r="U6" i="45"/>
  <c r="T6" i="45"/>
  <c r="S6" i="45"/>
  <c r="R6" i="45"/>
  <c r="Q6" i="45"/>
  <c r="P6" i="45"/>
  <c r="O6" i="45"/>
  <c r="BK5" i="45"/>
  <c r="BG5" i="45"/>
  <c r="BA5" i="45"/>
  <c r="X5" i="45"/>
  <c r="W5" i="45"/>
  <c r="V5" i="45"/>
  <c r="U5" i="45"/>
  <c r="T5" i="45"/>
  <c r="S5" i="45"/>
  <c r="R5" i="45"/>
  <c r="Q5" i="45"/>
  <c r="P5" i="45"/>
  <c r="O5" i="45"/>
  <c r="BV4" i="45"/>
  <c r="BU4" i="45"/>
  <c r="BT4" i="45"/>
  <c r="BS4" i="45"/>
  <c r="BR4" i="45"/>
  <c r="BQ4" i="45"/>
  <c r="BP4" i="45"/>
  <c r="BO4" i="45"/>
  <c r="BN4" i="45"/>
  <c r="BL4" i="45"/>
  <c r="BK4" i="45"/>
  <c r="X4" i="45"/>
  <c r="S4" i="45"/>
  <c r="R4" i="45"/>
  <c r="Q4" i="45"/>
  <c r="P4" i="45"/>
  <c r="O4" i="45"/>
  <c r="BV3" i="45"/>
  <c r="BU3" i="45"/>
  <c r="BT3" i="45"/>
  <c r="BS3" i="45"/>
  <c r="BR3" i="45"/>
  <c r="BQ3" i="45"/>
  <c r="BP3" i="45"/>
  <c r="BO3" i="45"/>
  <c r="BN3" i="45"/>
  <c r="BL3" i="45"/>
  <c r="BK3" i="45"/>
  <c r="X3" i="45"/>
  <c r="S3" i="45"/>
  <c r="R3" i="45"/>
  <c r="Q3" i="45"/>
  <c r="P3" i="45"/>
  <c r="O3" i="45"/>
  <c r="BV2" i="45"/>
  <c r="BU2" i="45"/>
  <c r="BT2" i="45"/>
  <c r="BS2" i="45"/>
  <c r="BR2" i="45"/>
  <c r="BQ2" i="45"/>
  <c r="BP2" i="45"/>
  <c r="BO2" i="45"/>
  <c r="BN2" i="45"/>
  <c r="BL2" i="45"/>
  <c r="BK2" i="45"/>
  <c r="AO2" i="33"/>
  <c r="CN3" i="44"/>
  <c r="CN4" i="44"/>
  <c r="CN5" i="44"/>
  <c r="CN6" i="44"/>
  <c r="CN7" i="44"/>
  <c r="CN8" i="44"/>
  <c r="CN9" i="44"/>
  <c r="CN10" i="44"/>
  <c r="CN11" i="44"/>
  <c r="CN12" i="44"/>
  <c r="CN13" i="44"/>
  <c r="CN14" i="44"/>
  <c r="CN15" i="44"/>
  <c r="CN16" i="44"/>
  <c r="CN17" i="44"/>
  <c r="CN18" i="44"/>
  <c r="CN19" i="44"/>
  <c r="CN20" i="44"/>
  <c r="CN21" i="44"/>
  <c r="CN22" i="44"/>
  <c r="CN23" i="44"/>
  <c r="CN24" i="44"/>
  <c r="CN25" i="44"/>
  <c r="CN26" i="44"/>
  <c r="CN27" i="44"/>
  <c r="CN28" i="44"/>
  <c r="CN29" i="44"/>
  <c r="CN30" i="44"/>
  <c r="CN31" i="44"/>
  <c r="CN32" i="44"/>
  <c r="CN33" i="44"/>
  <c r="CN34" i="44"/>
  <c r="CN35" i="44"/>
  <c r="CN36" i="44"/>
  <c r="CN37" i="44"/>
  <c r="CN38" i="44"/>
  <c r="CN39" i="44"/>
  <c r="CN40" i="44"/>
  <c r="CN41" i="44"/>
  <c r="CN42" i="44"/>
  <c r="CN43" i="44"/>
  <c r="CN44" i="44"/>
  <c r="CN45" i="44"/>
  <c r="CN46" i="44"/>
  <c r="CN47" i="44"/>
  <c r="CN48" i="44"/>
  <c r="CN49" i="44"/>
  <c r="CN50" i="44"/>
  <c r="CN51" i="44"/>
  <c r="CN52" i="44"/>
  <c r="CN53" i="44"/>
  <c r="CN54" i="44"/>
  <c r="CN55" i="44"/>
  <c r="CN56" i="44"/>
  <c r="CN57" i="44"/>
  <c r="CN58" i="44"/>
  <c r="CN59" i="44"/>
  <c r="CN60" i="44"/>
  <c r="CN61" i="44"/>
  <c r="CN62" i="44"/>
  <c r="CN63" i="44"/>
  <c r="CN64" i="44"/>
  <c r="CN65" i="44"/>
  <c r="CN66" i="44"/>
  <c r="CN67" i="44"/>
  <c r="CN68" i="44"/>
  <c r="CN69" i="44"/>
  <c r="CN70" i="44"/>
  <c r="CN71" i="44"/>
  <c r="CN72" i="44"/>
  <c r="CN73" i="44"/>
  <c r="CN74" i="44"/>
  <c r="CN75" i="44"/>
  <c r="CN76" i="44"/>
  <c r="CN77" i="44"/>
  <c r="CN78" i="44"/>
  <c r="CN79" i="44"/>
  <c r="CN80" i="44"/>
  <c r="CN81" i="44"/>
  <c r="CN82" i="44"/>
  <c r="CN83" i="44"/>
  <c r="CN84" i="44"/>
  <c r="CN85" i="44"/>
  <c r="CN86" i="44"/>
  <c r="CN87" i="44"/>
  <c r="CN88" i="44"/>
  <c r="CN89" i="44"/>
  <c r="CN90" i="44"/>
  <c r="CN91" i="44"/>
  <c r="CN92" i="44"/>
  <c r="CN93" i="44"/>
  <c r="CN94" i="44"/>
  <c r="CN95" i="44"/>
  <c r="CN96" i="44"/>
  <c r="CN97" i="44"/>
  <c r="CN98" i="44"/>
  <c r="CN99" i="44"/>
  <c r="CN100" i="44"/>
  <c r="CN101" i="44"/>
  <c r="CN102" i="44"/>
  <c r="CN103" i="44"/>
  <c r="CN104" i="44"/>
  <c r="CN105" i="44"/>
  <c r="CN106" i="44"/>
  <c r="CN107" i="44"/>
  <c r="CN108" i="44"/>
  <c r="CN109" i="44"/>
  <c r="CN110" i="44"/>
  <c r="CN111" i="44"/>
  <c r="CN112" i="44"/>
  <c r="BT3" i="44"/>
  <c r="AK2" i="33"/>
  <c r="BR108" i="44"/>
  <c r="BT107" i="44"/>
  <c r="BR107" i="44"/>
  <c r="BT106" i="44"/>
  <c r="BS106" i="44"/>
  <c r="BR106" i="44"/>
  <c r="BT105" i="44"/>
  <c r="BT101" i="44"/>
  <c r="BT100" i="44"/>
  <c r="BS100" i="44"/>
  <c r="BR100" i="44"/>
  <c r="BT99" i="44"/>
  <c r="BS99" i="44"/>
  <c r="BR99" i="44"/>
  <c r="BT98" i="44"/>
  <c r="BS98" i="44"/>
  <c r="BR98" i="44"/>
  <c r="BT93" i="44"/>
  <c r="BR93" i="44"/>
  <c r="BR92" i="44"/>
  <c r="BS91" i="44"/>
  <c r="BR91" i="44"/>
  <c r="BT90" i="44"/>
  <c r="BS90" i="44"/>
  <c r="BS85" i="44"/>
  <c r="BR85" i="44"/>
  <c r="BS84" i="44"/>
  <c r="BR84" i="44"/>
  <c r="BT83" i="44"/>
  <c r="BS83" i="44"/>
  <c r="BR83" i="44"/>
  <c r="BT82" i="44"/>
  <c r="BT78" i="44"/>
  <c r="BT77" i="44"/>
  <c r="BS77" i="44"/>
  <c r="BU77" i="44" s="1"/>
  <c r="BT76" i="44"/>
  <c r="BS76" i="44"/>
  <c r="BR76" i="44"/>
  <c r="BT75" i="44"/>
  <c r="BS75" i="44"/>
  <c r="BT71" i="44"/>
  <c r="BT70" i="44"/>
  <c r="BR70" i="44"/>
  <c r="BT69" i="44"/>
  <c r="BS69" i="44"/>
  <c r="BR69" i="44"/>
  <c r="BS68" i="44"/>
  <c r="BR68" i="44"/>
  <c r="BT67" i="44"/>
  <c r="BS62" i="44"/>
  <c r="BR62" i="44"/>
  <c r="BT61" i="44"/>
  <c r="BS61" i="44"/>
  <c r="BR61" i="44"/>
  <c r="BT60" i="44"/>
  <c r="BS60" i="44"/>
  <c r="BU60" i="44" s="1"/>
  <c r="BR60" i="44"/>
  <c r="BT55" i="44"/>
  <c r="BR55" i="44"/>
  <c r="BT54" i="44"/>
  <c r="BS54" i="44"/>
  <c r="BR54" i="44"/>
  <c r="BT53" i="44"/>
  <c r="BS53" i="44"/>
  <c r="BR53" i="44"/>
  <c r="BT52" i="44"/>
  <c r="BS52" i="44"/>
  <c r="BT48" i="44"/>
  <c r="BT47" i="44"/>
  <c r="BS47" i="44"/>
  <c r="BR47" i="44"/>
  <c r="BT46" i="44"/>
  <c r="BS46" i="44"/>
  <c r="BR46" i="44"/>
  <c r="BT45" i="44"/>
  <c r="BS45" i="44"/>
  <c r="BR45" i="44"/>
  <c r="BS39" i="44"/>
  <c r="BR39" i="44"/>
  <c r="BT38" i="44"/>
  <c r="BS38" i="44"/>
  <c r="BR38" i="44"/>
  <c r="BT37" i="44"/>
  <c r="BS37" i="44"/>
  <c r="BT32" i="44"/>
  <c r="BS32" i="44"/>
  <c r="BR32" i="44"/>
  <c r="BT31" i="44"/>
  <c r="BS31" i="44"/>
  <c r="BR31" i="44"/>
  <c r="BT30" i="44"/>
  <c r="BS30" i="44"/>
  <c r="BR30" i="44"/>
  <c r="BT29" i="44"/>
  <c r="BT25" i="44"/>
  <c r="BT24" i="44"/>
  <c r="BS24" i="44"/>
  <c r="BR24" i="44"/>
  <c r="BT23" i="44"/>
  <c r="BS23" i="44"/>
  <c r="BR23" i="44"/>
  <c r="BT22" i="44"/>
  <c r="BS22" i="44"/>
  <c r="BR22" i="44"/>
  <c r="BR17" i="44"/>
  <c r="BS16" i="44"/>
  <c r="BR16" i="44"/>
  <c r="BT15" i="44"/>
  <c r="BS15" i="44"/>
  <c r="BR15" i="44"/>
  <c r="BT14" i="44"/>
  <c r="BT9" i="44"/>
  <c r="BS9" i="44"/>
  <c r="BR9" i="44"/>
  <c r="BT8" i="44"/>
  <c r="BS8" i="44"/>
  <c r="BR8" i="44"/>
  <c r="BT7" i="44"/>
  <c r="BS7" i="44"/>
  <c r="BR7" i="44"/>
  <c r="BT3" i="30"/>
  <c r="BT112" i="30"/>
  <c r="BT111" i="30"/>
  <c r="BT110" i="30"/>
  <c r="BT109" i="30"/>
  <c r="BT108" i="30"/>
  <c r="BT107" i="30"/>
  <c r="BT106" i="30"/>
  <c r="BT105" i="30"/>
  <c r="BT104" i="30"/>
  <c r="BT103" i="30"/>
  <c r="BT102" i="30"/>
  <c r="BT101" i="30"/>
  <c r="BT100" i="30"/>
  <c r="BT99" i="30"/>
  <c r="BT98" i="30"/>
  <c r="BT97" i="30"/>
  <c r="BT96" i="30"/>
  <c r="BT95" i="30"/>
  <c r="BT94" i="30"/>
  <c r="BT93" i="30"/>
  <c r="BT92" i="30"/>
  <c r="BT91" i="30"/>
  <c r="BT90" i="30"/>
  <c r="BT89" i="30"/>
  <c r="BT88" i="30"/>
  <c r="BT87" i="30"/>
  <c r="BT86" i="30"/>
  <c r="BT85" i="30"/>
  <c r="BT84" i="30"/>
  <c r="BT83" i="30"/>
  <c r="BT82" i="30"/>
  <c r="BT81" i="30"/>
  <c r="BT80" i="30"/>
  <c r="BT79" i="30"/>
  <c r="BT78" i="30"/>
  <c r="BT77" i="30"/>
  <c r="BT76" i="30"/>
  <c r="BT75" i="30"/>
  <c r="BT74" i="30"/>
  <c r="BT73" i="30"/>
  <c r="BT72" i="30"/>
  <c r="BT71" i="30"/>
  <c r="BT70" i="30"/>
  <c r="BT69" i="30"/>
  <c r="BT68" i="30"/>
  <c r="BT67" i="30"/>
  <c r="BT66" i="30"/>
  <c r="BT65" i="30"/>
  <c r="BT64" i="30"/>
  <c r="BT63" i="30"/>
  <c r="BT62" i="30"/>
  <c r="BT61" i="30"/>
  <c r="BT60" i="30"/>
  <c r="BT59" i="30"/>
  <c r="BT58" i="30"/>
  <c r="BT57" i="30"/>
  <c r="BT56" i="30"/>
  <c r="BT55" i="30"/>
  <c r="BT54" i="30"/>
  <c r="BT53" i="30"/>
  <c r="BT52" i="30"/>
  <c r="BT51" i="30"/>
  <c r="BT50" i="30"/>
  <c r="BT49" i="30"/>
  <c r="BT48" i="30"/>
  <c r="BT47" i="30"/>
  <c r="BT46" i="30"/>
  <c r="BT45" i="30"/>
  <c r="BT44" i="30"/>
  <c r="BT43" i="30"/>
  <c r="BT42" i="30"/>
  <c r="BT41" i="30"/>
  <c r="BT40" i="30"/>
  <c r="BT39" i="30"/>
  <c r="BT38" i="30"/>
  <c r="BT37" i="30"/>
  <c r="BT36" i="30"/>
  <c r="BT35" i="30"/>
  <c r="BT34" i="30"/>
  <c r="BT33" i="30"/>
  <c r="BT32" i="30"/>
  <c r="BT31" i="30"/>
  <c r="BT30" i="30"/>
  <c r="BT29" i="30"/>
  <c r="BT28" i="30"/>
  <c r="BT27" i="30"/>
  <c r="BT26" i="30"/>
  <c r="BT25" i="30"/>
  <c r="BT24" i="30"/>
  <c r="BT23" i="30"/>
  <c r="BT22" i="30"/>
  <c r="BT21" i="30"/>
  <c r="BT20" i="30"/>
  <c r="BT19" i="30"/>
  <c r="BT18" i="30"/>
  <c r="BT17" i="30"/>
  <c r="BT16" i="30"/>
  <c r="BT15" i="30"/>
  <c r="BT14" i="30"/>
  <c r="BT13" i="30"/>
  <c r="BT12" i="30"/>
  <c r="BT11" i="30"/>
  <c r="BT10" i="30"/>
  <c r="BT9" i="30"/>
  <c r="BT8" i="30"/>
  <c r="BT7" i="30"/>
  <c r="BT6" i="30"/>
  <c r="BT5" i="30"/>
  <c r="BT4" i="30"/>
  <c r="I4" i="44"/>
  <c r="AF4" i="44" s="1"/>
  <c r="I5" i="44"/>
  <c r="AZ5" i="44" s="1"/>
  <c r="I6" i="44"/>
  <c r="I7" i="44"/>
  <c r="AF7" i="44" s="1"/>
  <c r="I8" i="44"/>
  <c r="AZ8" i="44" s="1"/>
  <c r="I9" i="44"/>
  <c r="I10" i="44"/>
  <c r="I11" i="44"/>
  <c r="I12" i="44"/>
  <c r="AF12" i="44" s="1"/>
  <c r="I13" i="44"/>
  <c r="AF13" i="44" s="1"/>
  <c r="I14" i="44"/>
  <c r="I15" i="44"/>
  <c r="I16" i="44"/>
  <c r="I17" i="44"/>
  <c r="AZ17" i="44" s="1"/>
  <c r="I18" i="44"/>
  <c r="AZ18" i="44" s="1"/>
  <c r="I19" i="44"/>
  <c r="I20" i="44"/>
  <c r="AZ20" i="44" s="1"/>
  <c r="I21" i="44"/>
  <c r="AZ21" i="44" s="1"/>
  <c r="I22" i="44"/>
  <c r="AZ22" i="44" s="1"/>
  <c r="I23" i="44"/>
  <c r="I24" i="44"/>
  <c r="I25" i="44"/>
  <c r="I26" i="44"/>
  <c r="AF26" i="44" s="1"/>
  <c r="I27" i="44"/>
  <c r="AF27" i="44" s="1"/>
  <c r="I28" i="44"/>
  <c r="AF28" i="44" s="1"/>
  <c r="I29" i="44"/>
  <c r="I30" i="44"/>
  <c r="AZ30" i="44" s="1"/>
  <c r="I31" i="44"/>
  <c r="I32" i="44"/>
  <c r="I33" i="44"/>
  <c r="I34" i="44"/>
  <c r="I35" i="44"/>
  <c r="AF35" i="44" s="1"/>
  <c r="I36" i="44"/>
  <c r="I37" i="44"/>
  <c r="AF37" i="44" s="1"/>
  <c r="I38" i="44"/>
  <c r="I39" i="44"/>
  <c r="AF39" i="44" s="1"/>
  <c r="I40" i="44"/>
  <c r="I41" i="44"/>
  <c r="AZ41" i="44" s="1"/>
  <c r="I42" i="44"/>
  <c r="AZ42" i="44" s="1"/>
  <c r="I43" i="44"/>
  <c r="AZ43" i="44" s="1"/>
  <c r="I44" i="44"/>
  <c r="I45" i="44"/>
  <c r="I46" i="44"/>
  <c r="AZ46" i="44" s="1"/>
  <c r="I47" i="44"/>
  <c r="I48" i="44"/>
  <c r="AZ48" i="44" s="1"/>
  <c r="I49" i="44"/>
  <c r="AF49" i="44" s="1"/>
  <c r="I50" i="44"/>
  <c r="I51" i="44"/>
  <c r="AF51" i="44" s="1"/>
  <c r="I52" i="44"/>
  <c r="I53" i="44"/>
  <c r="AF53" i="44" s="1"/>
  <c r="I54" i="44"/>
  <c r="AZ54" i="44" s="1"/>
  <c r="I55" i="44"/>
  <c r="AF55" i="44" s="1"/>
  <c r="I56" i="44"/>
  <c r="I57" i="44"/>
  <c r="I58" i="44"/>
  <c r="I59" i="44"/>
  <c r="AZ59" i="44" s="1"/>
  <c r="I60" i="44"/>
  <c r="I61" i="44"/>
  <c r="AZ61" i="44" s="1"/>
  <c r="I62" i="44"/>
  <c r="I63" i="44"/>
  <c r="AF63" i="44" s="1"/>
  <c r="I64" i="44"/>
  <c r="I65" i="44"/>
  <c r="AZ65" i="44" s="1"/>
  <c r="I66" i="44"/>
  <c r="AZ66" i="44" s="1"/>
  <c r="I67" i="44"/>
  <c r="AZ67" i="44" s="1"/>
  <c r="I68" i="44"/>
  <c r="AZ68" i="44" s="1"/>
  <c r="I69" i="44"/>
  <c r="I70" i="44"/>
  <c r="I71" i="44"/>
  <c r="I72" i="44"/>
  <c r="AZ72" i="44" s="1"/>
  <c r="I73" i="44"/>
  <c r="AF73" i="44" s="1"/>
  <c r="I74" i="44"/>
  <c r="I75" i="44"/>
  <c r="I76" i="44"/>
  <c r="I77" i="44"/>
  <c r="AZ77" i="44" s="1"/>
  <c r="I78" i="44"/>
  <c r="AF78" i="44" s="1"/>
  <c r="I79" i="44"/>
  <c r="AF79" i="44" s="1"/>
  <c r="I80" i="44"/>
  <c r="I81" i="44"/>
  <c r="AF81" i="44" s="1"/>
  <c r="I82" i="44"/>
  <c r="I83" i="44"/>
  <c r="AF83" i="44" s="1"/>
  <c r="I84" i="44"/>
  <c r="I85" i="44"/>
  <c r="I86" i="44"/>
  <c r="I87" i="44"/>
  <c r="AZ87" i="44" s="1"/>
  <c r="I88" i="44"/>
  <c r="I89" i="44"/>
  <c r="AZ89" i="44" s="1"/>
  <c r="I90" i="44"/>
  <c r="AZ90" i="44" s="1"/>
  <c r="I91" i="44"/>
  <c r="AZ91" i="44" s="1"/>
  <c r="I92" i="44"/>
  <c r="AZ92" i="44" s="1"/>
  <c r="I93" i="44"/>
  <c r="AZ93" i="44" s="1"/>
  <c r="I94" i="44"/>
  <c r="AZ94" i="44" s="1"/>
  <c r="I95" i="44"/>
  <c r="I96" i="44"/>
  <c r="I97" i="44"/>
  <c r="AF97" i="44" s="1"/>
  <c r="I98" i="44"/>
  <c r="AF98" i="44" s="1"/>
  <c r="I99" i="44"/>
  <c r="I100" i="44"/>
  <c r="AZ100" i="44" s="1"/>
  <c r="I101" i="44"/>
  <c r="AF101" i="44" s="1"/>
  <c r="I102" i="44"/>
  <c r="AZ102" i="44" s="1"/>
  <c r="I103" i="44"/>
  <c r="AF103" i="44" s="1"/>
  <c r="I104" i="44"/>
  <c r="AZ104" i="44" s="1"/>
  <c r="I105" i="44"/>
  <c r="I106" i="44"/>
  <c r="I107" i="44"/>
  <c r="AZ107" i="44" s="1"/>
  <c r="I108" i="44"/>
  <c r="I109" i="44"/>
  <c r="AF109" i="44" s="1"/>
  <c r="I110" i="44"/>
  <c r="I111" i="44"/>
  <c r="AF111" i="44" s="1"/>
  <c r="I112" i="44"/>
  <c r="I3" i="44"/>
  <c r="I3" i="39"/>
  <c r="AX111" i="44"/>
  <c r="CL83" i="44"/>
  <c r="CM112" i="44"/>
  <c r="AY8" i="44"/>
  <c r="CL7" i="44"/>
  <c r="AY7" i="44"/>
  <c r="AX5" i="44"/>
  <c r="AE5" i="44"/>
  <c r="AD5" i="44"/>
  <c r="AF3" i="30"/>
  <c r="AF4" i="30"/>
  <c r="AF5" i="30"/>
  <c r="AF6" i="30"/>
  <c r="AF7" i="30"/>
  <c r="AF8" i="30"/>
  <c r="AF9" i="30"/>
  <c r="AF10" i="30"/>
  <c r="AF11" i="30"/>
  <c r="AF12" i="30"/>
  <c r="AF13" i="30"/>
  <c r="AF14" i="30"/>
  <c r="AF15" i="30"/>
  <c r="AF16" i="30"/>
  <c r="AF17" i="30"/>
  <c r="AF18" i="30"/>
  <c r="AF19" i="30"/>
  <c r="AF20" i="30"/>
  <c r="AF21" i="30"/>
  <c r="AF22" i="30"/>
  <c r="AF23" i="30"/>
  <c r="AF24" i="30"/>
  <c r="AF25" i="30"/>
  <c r="AF26" i="30"/>
  <c r="AF27" i="30"/>
  <c r="AF28" i="30"/>
  <c r="AF29" i="30"/>
  <c r="AF30" i="30"/>
  <c r="AF31" i="30"/>
  <c r="AF32" i="30"/>
  <c r="AF33" i="30"/>
  <c r="AF34" i="30"/>
  <c r="AF35" i="30"/>
  <c r="AF36" i="30"/>
  <c r="AF37" i="30"/>
  <c r="AF38" i="30"/>
  <c r="AF39" i="30"/>
  <c r="AF40" i="30"/>
  <c r="AF41" i="30"/>
  <c r="AF42" i="30"/>
  <c r="AF43" i="30"/>
  <c r="AF44" i="30"/>
  <c r="AF45" i="30"/>
  <c r="AF46" i="30"/>
  <c r="AF47" i="30"/>
  <c r="AF48" i="30"/>
  <c r="AF49" i="30"/>
  <c r="AF50" i="30"/>
  <c r="AF51" i="30"/>
  <c r="AF52" i="30"/>
  <c r="AF53" i="30"/>
  <c r="AF54" i="30"/>
  <c r="AF55" i="30"/>
  <c r="AF56" i="30"/>
  <c r="AF57" i="30"/>
  <c r="AF58" i="30"/>
  <c r="AF59" i="30"/>
  <c r="AF60" i="30"/>
  <c r="AF61" i="30"/>
  <c r="AF62" i="30"/>
  <c r="AF63" i="30"/>
  <c r="AF64" i="30"/>
  <c r="AF65" i="30"/>
  <c r="AF66" i="30"/>
  <c r="AF67" i="30"/>
  <c r="AF68" i="30"/>
  <c r="AF69" i="30"/>
  <c r="AF70" i="30"/>
  <c r="AF71" i="30"/>
  <c r="AF72" i="30"/>
  <c r="AF73" i="30"/>
  <c r="AF74" i="30"/>
  <c r="AF75" i="30"/>
  <c r="AF76" i="30"/>
  <c r="AF77" i="30"/>
  <c r="AF78" i="30"/>
  <c r="AF79" i="30"/>
  <c r="AF80" i="30"/>
  <c r="AF81" i="30"/>
  <c r="AF82" i="30"/>
  <c r="AF83" i="30"/>
  <c r="AF84" i="30"/>
  <c r="AF85" i="30"/>
  <c r="AF86" i="30"/>
  <c r="AF87" i="30"/>
  <c r="AF88" i="30"/>
  <c r="AF89" i="30"/>
  <c r="AF90" i="30"/>
  <c r="AF91" i="30"/>
  <c r="AF92" i="30"/>
  <c r="AF93" i="30"/>
  <c r="AF94" i="30"/>
  <c r="AF95" i="30"/>
  <c r="AF96" i="30"/>
  <c r="AF97" i="30"/>
  <c r="AF98" i="30"/>
  <c r="AF99" i="30"/>
  <c r="AF100" i="30"/>
  <c r="AF101" i="30"/>
  <c r="AF102" i="30"/>
  <c r="AF103" i="30"/>
  <c r="AF104" i="30"/>
  <c r="AF105" i="30"/>
  <c r="AF106" i="30"/>
  <c r="AF107" i="30"/>
  <c r="AF108" i="30"/>
  <c r="AF109" i="30"/>
  <c r="AF110" i="30"/>
  <c r="AF111" i="30"/>
  <c r="AF112" i="30"/>
  <c r="AZ3" i="30"/>
  <c r="AF2" i="33"/>
  <c r="AE3" i="33"/>
  <c r="AE4" i="33"/>
  <c r="AE5" i="33"/>
  <c r="AE6" i="33"/>
  <c r="AE7" i="33"/>
  <c r="AE8" i="33"/>
  <c r="AE9" i="33"/>
  <c r="AE10" i="33"/>
  <c r="AE11" i="33"/>
  <c r="AE12" i="33"/>
  <c r="AE13" i="33"/>
  <c r="AE2" i="33"/>
  <c r="S3" i="39"/>
  <c r="I4" i="39"/>
  <c r="I5" i="39"/>
  <c r="I6" i="39"/>
  <c r="I7" i="39"/>
  <c r="I8" i="39"/>
  <c r="I9" i="39"/>
  <c r="I10" i="39"/>
  <c r="I11" i="39"/>
  <c r="I12" i="39"/>
  <c r="I13" i="39"/>
  <c r="I14" i="39"/>
  <c r="I15" i="39"/>
  <c r="I16" i="39"/>
  <c r="I17" i="39"/>
  <c r="I18" i="39"/>
  <c r="I19" i="39"/>
  <c r="I20" i="39"/>
  <c r="I21" i="39"/>
  <c r="I22" i="39"/>
  <c r="I23" i="39"/>
  <c r="I24" i="39"/>
  <c r="I25" i="39"/>
  <c r="I26" i="39"/>
  <c r="I27" i="39"/>
  <c r="I28" i="39"/>
  <c r="I29" i="39"/>
  <c r="I30" i="39"/>
  <c r="I31" i="39"/>
  <c r="I32" i="39"/>
  <c r="I33" i="39"/>
  <c r="I34" i="39"/>
  <c r="I35" i="39"/>
  <c r="I36" i="39"/>
  <c r="I37" i="39"/>
  <c r="I38" i="39"/>
  <c r="I39" i="39"/>
  <c r="I40" i="39"/>
  <c r="I41" i="39"/>
  <c r="I42" i="39"/>
  <c r="I43" i="39"/>
  <c r="I44" i="39"/>
  <c r="I45" i="39"/>
  <c r="I46" i="39"/>
  <c r="I47" i="39"/>
  <c r="I48" i="39"/>
  <c r="I49" i="39"/>
  <c r="I50" i="39"/>
  <c r="I51" i="39"/>
  <c r="I52" i="39"/>
  <c r="I53" i="39"/>
  <c r="I54" i="39"/>
  <c r="I55" i="39"/>
  <c r="I56" i="39"/>
  <c r="I57" i="39"/>
  <c r="I58" i="39"/>
  <c r="I59" i="39"/>
  <c r="I60" i="39"/>
  <c r="I61" i="39"/>
  <c r="I62" i="39"/>
  <c r="I63" i="39"/>
  <c r="I64" i="39"/>
  <c r="I65" i="39"/>
  <c r="I66" i="39"/>
  <c r="I67" i="39"/>
  <c r="I68" i="39"/>
  <c r="I69" i="39"/>
  <c r="I70" i="39"/>
  <c r="I71" i="39"/>
  <c r="I72" i="39"/>
  <c r="I73" i="39"/>
  <c r="I74" i="39"/>
  <c r="I75" i="39"/>
  <c r="I76" i="39"/>
  <c r="I77" i="39"/>
  <c r="I78" i="39"/>
  <c r="I79" i="39"/>
  <c r="I80" i="39"/>
  <c r="I81" i="39"/>
  <c r="I82" i="39"/>
  <c r="I83" i="39"/>
  <c r="I84" i="39"/>
  <c r="I85" i="39"/>
  <c r="I86" i="39"/>
  <c r="I87" i="39"/>
  <c r="I88" i="39"/>
  <c r="I89" i="39"/>
  <c r="I90" i="39"/>
  <c r="I91" i="39"/>
  <c r="I92" i="39"/>
  <c r="I93" i="39"/>
  <c r="I94" i="39"/>
  <c r="I95" i="39"/>
  <c r="I96" i="39"/>
  <c r="I97" i="39"/>
  <c r="I98" i="39"/>
  <c r="I99" i="39"/>
  <c r="I100" i="39"/>
  <c r="I101" i="39"/>
  <c r="I102" i="39"/>
  <c r="I103" i="39"/>
  <c r="I104" i="39"/>
  <c r="I105" i="39"/>
  <c r="I106" i="39"/>
  <c r="I107" i="39"/>
  <c r="I108" i="39"/>
  <c r="I109" i="39"/>
  <c r="I110" i="39"/>
  <c r="I111" i="39"/>
  <c r="I112" i="39"/>
  <c r="BU24" i="44" l="1"/>
  <c r="BU46" i="44"/>
  <c r="BU30" i="44"/>
  <c r="BU38" i="44"/>
  <c r="BU15" i="44"/>
  <c r="BU76" i="44"/>
  <c r="BU99" i="44"/>
  <c r="BU83" i="44"/>
  <c r="AL83" i="50" s="1"/>
  <c r="D83" i="51" s="1"/>
  <c r="AA92" i="45"/>
  <c r="AC54" i="45"/>
  <c r="AA50" i="45"/>
  <c r="AA54" i="45"/>
  <c r="AB64" i="45"/>
  <c r="BU106" i="44"/>
  <c r="BU90" i="44"/>
  <c r="AL90" i="50" s="1"/>
  <c r="D90" i="51" s="1"/>
  <c r="BU47" i="44"/>
  <c r="BU32" i="44"/>
  <c r="AL32" i="50" s="1"/>
  <c r="D32" i="51" s="1"/>
  <c r="AL15" i="50"/>
  <c r="D15" i="51" s="1"/>
  <c r="AL76" i="50"/>
  <c r="D76" i="51" s="1"/>
  <c r="AL99" i="50"/>
  <c r="D99" i="51" s="1"/>
  <c r="AL38" i="50"/>
  <c r="D38" i="51" s="1"/>
  <c r="AL60" i="50"/>
  <c r="D60" i="51" s="1"/>
  <c r="AL77" i="50"/>
  <c r="D77" i="51" s="1"/>
  <c r="AL30" i="50"/>
  <c r="D30" i="51" s="1"/>
  <c r="AL24" i="50"/>
  <c r="D24" i="51" s="1"/>
  <c r="AL46" i="50"/>
  <c r="D46" i="51" s="1"/>
  <c r="BU100" i="44"/>
  <c r="BU22" i="44"/>
  <c r="BU23" i="44"/>
  <c r="BU45" i="44"/>
  <c r="BU69" i="44"/>
  <c r="BU8" i="44"/>
  <c r="BU52" i="44"/>
  <c r="BU9" i="44"/>
  <c r="BU53" i="44"/>
  <c r="BU75" i="44"/>
  <c r="BU98" i="44"/>
  <c r="AB66" i="45"/>
  <c r="AF66" i="45" s="1"/>
  <c r="AA97" i="45"/>
  <c r="AB48" i="45"/>
  <c r="AA112" i="45"/>
  <c r="AA96" i="45"/>
  <c r="AC50" i="45"/>
  <c r="AC84" i="45"/>
  <c r="AF67" i="45"/>
  <c r="AG67" i="45" s="1"/>
  <c r="AH67" i="45" s="1"/>
  <c r="AB27" i="45"/>
  <c r="AF27" i="45" s="1"/>
  <c r="AG27" i="45" s="1"/>
  <c r="AH27" i="45" s="1"/>
  <c r="AI27" i="45" s="1"/>
  <c r="AF17" i="45"/>
  <c r="AB50" i="45"/>
  <c r="AF50" i="45" s="1"/>
  <c r="AA40" i="45"/>
  <c r="AI14" i="45"/>
  <c r="AW14" i="45" s="1"/>
  <c r="AD48" i="45"/>
  <c r="AB84" i="45"/>
  <c r="AD100" i="45"/>
  <c r="AA18" i="45"/>
  <c r="AC28" i="45"/>
  <c r="AB39" i="45"/>
  <c r="AF39" i="45" s="1"/>
  <c r="AD84" i="45"/>
  <c r="AB91" i="45"/>
  <c r="AF91" i="45" s="1"/>
  <c r="AB18" i="45"/>
  <c r="AF18" i="45" s="1"/>
  <c r="AA25" i="45"/>
  <c r="AA8" i="45"/>
  <c r="AC18" i="45"/>
  <c r="AB60" i="45"/>
  <c r="AF60" i="45" s="1"/>
  <c r="AC83" i="45"/>
  <c r="AF69" i="45"/>
  <c r="AA34" i="45"/>
  <c r="AC34" i="45"/>
  <c r="AD70" i="45"/>
  <c r="AB70" i="45"/>
  <c r="AF70" i="45" s="1"/>
  <c r="AA70" i="45"/>
  <c r="AC81" i="45"/>
  <c r="AD81" i="45"/>
  <c r="AB81" i="45"/>
  <c r="AF81" i="45" s="1"/>
  <c r="AA81" i="45"/>
  <c r="AC102" i="45"/>
  <c r="AD105" i="45"/>
  <c r="AC105" i="45"/>
  <c r="AB105" i="45"/>
  <c r="AA105" i="45"/>
  <c r="AB6" i="45"/>
  <c r="AA6" i="45"/>
  <c r="AC6" i="45"/>
  <c r="AG22" i="45"/>
  <c r="AH22" i="45" s="1"/>
  <c r="AI22" i="45" s="1"/>
  <c r="AB33" i="45"/>
  <c r="AF33" i="45" s="1"/>
  <c r="AG33" i="45" s="1"/>
  <c r="AH33" i="45" s="1"/>
  <c r="AC57" i="45"/>
  <c r="AD57" i="45"/>
  <c r="AB57" i="45"/>
  <c r="AA57" i="45"/>
  <c r="AB108" i="45"/>
  <c r="AF108" i="45" s="1"/>
  <c r="AD41" i="45"/>
  <c r="AD16" i="45"/>
  <c r="AC16" i="45"/>
  <c r="AA16" i="45"/>
  <c r="AB16" i="45"/>
  <c r="AA19" i="45"/>
  <c r="AA45" i="45"/>
  <c r="AB45" i="45"/>
  <c r="AC45" i="45"/>
  <c r="AD45" i="45"/>
  <c r="AC35" i="45"/>
  <c r="AB35" i="45"/>
  <c r="AF35" i="45" s="1"/>
  <c r="AA35" i="45"/>
  <c r="AB49" i="45"/>
  <c r="AF49" i="45" s="1"/>
  <c r="AG49" i="45" s="1"/>
  <c r="AH49" i="45" s="1"/>
  <c r="AC71" i="45"/>
  <c r="AG71" i="45" s="1"/>
  <c r="AH71" i="45" s="1"/>
  <c r="AA71" i="45"/>
  <c r="AA44" i="45"/>
  <c r="AD44" i="45"/>
  <c r="AC44" i="45"/>
  <c r="AB44" i="45"/>
  <c r="AD25" i="45"/>
  <c r="AC25" i="45"/>
  <c r="AB25" i="45"/>
  <c r="AD5" i="45"/>
  <c r="AC5" i="45"/>
  <c r="AA5" i="45"/>
  <c r="AB5" i="45"/>
  <c r="AF5" i="45" s="1"/>
  <c r="AA60" i="45"/>
  <c r="AC60" i="45"/>
  <c r="AC63" i="45"/>
  <c r="AB63" i="45"/>
  <c r="AD63" i="45"/>
  <c r="AA63" i="45"/>
  <c r="AD68" i="45"/>
  <c r="AC68" i="45"/>
  <c r="AB68" i="45"/>
  <c r="AA68" i="45"/>
  <c r="AD12" i="45"/>
  <c r="AC48" i="45"/>
  <c r="AA48" i="45"/>
  <c r="AD43" i="45"/>
  <c r="AC43" i="45"/>
  <c r="AB43" i="45"/>
  <c r="AF43" i="45" s="1"/>
  <c r="AD20" i="45"/>
  <c r="AA20" i="45"/>
  <c r="AC20" i="45"/>
  <c r="AB20" i="45"/>
  <c r="AA13" i="45"/>
  <c r="AC13" i="45"/>
  <c r="AD13" i="45"/>
  <c r="AB13" i="45"/>
  <c r="AD30" i="45"/>
  <c r="AC30" i="45"/>
  <c r="AB30" i="45"/>
  <c r="AF30" i="45" s="1"/>
  <c r="AA30" i="45"/>
  <c r="AD53" i="45"/>
  <c r="AC53" i="45"/>
  <c r="AB53" i="45"/>
  <c r="AF53" i="45" s="1"/>
  <c r="AG53" i="45" s="1"/>
  <c r="AH53" i="45" s="1"/>
  <c r="AA53" i="45"/>
  <c r="AB58" i="45"/>
  <c r="AA58" i="45"/>
  <c r="AD58" i="45"/>
  <c r="AC58" i="45"/>
  <c r="AB19" i="45"/>
  <c r="AF19" i="45" s="1"/>
  <c r="AC108" i="45"/>
  <c r="AD10" i="45"/>
  <c r="AC10" i="45"/>
  <c r="AB10" i="45"/>
  <c r="AA10" i="45"/>
  <c r="AA38" i="45"/>
  <c r="AA85" i="45"/>
  <c r="AB62" i="45"/>
  <c r="AF62" i="45" s="1"/>
  <c r="AA62" i="45"/>
  <c r="AD62" i="45"/>
  <c r="AC62" i="45"/>
  <c r="AD69" i="45"/>
  <c r="AC69" i="45"/>
  <c r="AA69" i="45"/>
  <c r="AC11" i="45"/>
  <c r="AB11" i="45"/>
  <c r="AF11" i="45" s="1"/>
  <c r="AA11" i="45"/>
  <c r="AD7" i="45"/>
  <c r="AC7" i="45"/>
  <c r="AB7" i="45"/>
  <c r="AA7" i="45"/>
  <c r="AA17" i="45"/>
  <c r="AD103" i="45"/>
  <c r="AC103" i="45"/>
  <c r="AB103" i="45"/>
  <c r="AF103" i="45" s="1"/>
  <c r="AA103" i="45"/>
  <c r="AD37" i="45"/>
  <c r="AC17" i="45"/>
  <c r="AD76" i="45"/>
  <c r="AD106" i="45"/>
  <c r="AC106" i="45"/>
  <c r="AB106" i="45"/>
  <c r="AA106" i="45"/>
  <c r="AB15" i="45"/>
  <c r="AF15" i="45" s="1"/>
  <c r="AG15" i="45" s="1"/>
  <c r="AH15" i="45" s="1"/>
  <c r="AA15" i="45"/>
  <c r="AA64" i="45"/>
  <c r="AD64" i="45"/>
  <c r="AA73" i="45"/>
  <c r="AB88" i="45"/>
  <c r="AD88" i="45"/>
  <c r="AC88" i="45"/>
  <c r="AA88" i="45"/>
  <c r="AD8" i="45"/>
  <c r="AA23" i="45"/>
  <c r="AB23" i="45"/>
  <c r="AD23" i="45"/>
  <c r="AC23" i="45"/>
  <c r="AC8" i="45"/>
  <c r="AB12" i="45"/>
  <c r="AF12" i="45" s="1"/>
  <c r="AA12" i="45"/>
  <c r="AC12" i="45"/>
  <c r="AD36" i="45"/>
  <c r="AC36" i="45"/>
  <c r="AB36" i="45"/>
  <c r="AF36" i="45" s="1"/>
  <c r="AG36" i="45" s="1"/>
  <c r="AH36" i="45" s="1"/>
  <c r="AA36" i="45"/>
  <c r="AC26" i="45"/>
  <c r="AB26" i="45"/>
  <c r="AA26" i="45"/>
  <c r="AA29" i="45"/>
  <c r="AA43" i="45"/>
  <c r="AC67" i="45"/>
  <c r="AC72" i="45"/>
  <c r="AD72" i="45"/>
  <c r="AB72" i="45"/>
  <c r="AF72" i="45" s="1"/>
  <c r="AA72" i="45"/>
  <c r="AB93" i="45"/>
  <c r="AF93" i="45" s="1"/>
  <c r="AA93" i="45"/>
  <c r="AD21" i="45"/>
  <c r="AC21" i="45"/>
  <c r="AB21" i="45"/>
  <c r="AF21" i="45" s="1"/>
  <c r="AG21" i="45" s="1"/>
  <c r="AH21" i="45" s="1"/>
  <c r="AI21" i="45" s="1"/>
  <c r="AD31" i="45"/>
  <c r="AC31" i="45"/>
  <c r="AB31" i="45"/>
  <c r="AC46" i="45"/>
  <c r="AB46" i="45"/>
  <c r="AF46" i="45" s="1"/>
  <c r="AA46" i="45"/>
  <c r="AD104" i="45"/>
  <c r="AD47" i="45"/>
  <c r="AC47" i="45"/>
  <c r="AB47" i="45"/>
  <c r="AF47" i="45" s="1"/>
  <c r="AG47" i="45" s="1"/>
  <c r="AH47" i="45" s="1"/>
  <c r="AA47" i="45"/>
  <c r="AD66" i="45"/>
  <c r="AC66" i="45"/>
  <c r="AA66" i="45"/>
  <c r="AD9" i="45"/>
  <c r="AC9" i="45"/>
  <c r="AB9" i="45"/>
  <c r="AA9" i="45"/>
  <c r="AD49" i="45"/>
  <c r="AA49" i="45"/>
  <c r="AC19" i="45"/>
  <c r="AC32" i="45"/>
  <c r="AD32" i="45"/>
  <c r="AB32" i="45"/>
  <c r="AF32" i="45" s="1"/>
  <c r="AG32" i="45" s="1"/>
  <c r="AH32" i="45" s="1"/>
  <c r="AA32" i="45"/>
  <c r="AI32" i="45" s="1"/>
  <c r="AB86" i="45"/>
  <c r="AA86" i="45"/>
  <c r="AD6" i="45"/>
  <c r="AA33" i="45"/>
  <c r="AB59" i="45"/>
  <c r="AF61" i="45"/>
  <c r="AG61" i="45" s="1"/>
  <c r="AH61" i="45" s="1"/>
  <c r="AI61" i="45" s="1"/>
  <c r="AC65" i="45"/>
  <c r="AB65" i="45"/>
  <c r="AD65" i="45"/>
  <c r="AD93" i="45"/>
  <c r="AB82" i="45"/>
  <c r="AF82" i="45" s="1"/>
  <c r="AG82" i="45" s="1"/>
  <c r="AH82" i="45" s="1"/>
  <c r="AA82" i="45"/>
  <c r="AD24" i="45"/>
  <c r="AD26" i="45"/>
  <c r="AD54" i="45"/>
  <c r="AA67" i="45"/>
  <c r="AC56" i="45"/>
  <c r="AB56" i="45"/>
  <c r="AA56" i="45"/>
  <c r="AD56" i="45"/>
  <c r="AB111" i="45"/>
  <c r="AF111" i="45" s="1"/>
  <c r="AB28" i="45"/>
  <c r="AF28" i="45" s="1"/>
  <c r="AA28" i="45"/>
  <c r="AC55" i="45"/>
  <c r="AB55" i="45"/>
  <c r="AA55" i="45"/>
  <c r="AD55" i="45"/>
  <c r="AC76" i="45"/>
  <c r="AB76" i="45"/>
  <c r="AA76" i="45"/>
  <c r="AF92" i="45"/>
  <c r="AG92" i="45" s="1"/>
  <c r="AH92" i="45" s="1"/>
  <c r="AI92" i="45" s="1"/>
  <c r="AA78" i="45"/>
  <c r="AB78" i="45"/>
  <c r="AD78" i="45"/>
  <c r="AA79" i="45"/>
  <c r="AA51" i="45"/>
  <c r="AD51" i="45"/>
  <c r="AB51" i="45"/>
  <c r="AF51" i="45" s="1"/>
  <c r="AG51" i="45" s="1"/>
  <c r="AH51" i="45" s="1"/>
  <c r="AB8" i="45"/>
  <c r="AF8" i="45" s="1"/>
  <c r="AA24" i="45"/>
  <c r="AB38" i="45"/>
  <c r="AD52" i="45"/>
  <c r="AC78" i="45"/>
  <c r="AB79" i="45"/>
  <c r="AB24" i="45"/>
  <c r="AC38" i="45"/>
  <c r="AB52" i="45"/>
  <c r="AD59" i="45"/>
  <c r="AC59" i="45"/>
  <c r="AA59" i="45"/>
  <c r="AC79" i="45"/>
  <c r="AC91" i="45"/>
  <c r="AA91" i="45"/>
  <c r="AB42" i="45"/>
  <c r="AA42" i="45"/>
  <c r="AD42" i="45"/>
  <c r="AC42" i="45"/>
  <c r="AC24" i="45"/>
  <c r="AD38" i="45"/>
  <c r="AD79" i="45"/>
  <c r="AD98" i="45"/>
  <c r="AB83" i="45"/>
  <c r="AF83" i="45" s="1"/>
  <c r="AA83" i="45"/>
  <c r="AB98" i="45"/>
  <c r="AF98" i="45" s="1"/>
  <c r="AD102" i="45"/>
  <c r="AF102" i="45" s="1"/>
  <c r="AB104" i="45"/>
  <c r="AA104" i="45"/>
  <c r="AD29" i="45"/>
  <c r="AC29" i="45"/>
  <c r="AB29" i="45"/>
  <c r="AF29" i="45" s="1"/>
  <c r="AC37" i="45"/>
  <c r="AB37" i="45"/>
  <c r="AA37" i="45"/>
  <c r="AB80" i="45"/>
  <c r="AA89" i="45"/>
  <c r="AD89" i="45"/>
  <c r="AC89" i="45"/>
  <c r="AB89" i="45"/>
  <c r="AD90" i="45"/>
  <c r="AB90" i="45"/>
  <c r="AF90" i="45" s="1"/>
  <c r="AC90" i="45"/>
  <c r="AD40" i="45"/>
  <c r="AC40" i="45"/>
  <c r="AB40" i="45"/>
  <c r="AF40" i="45" s="1"/>
  <c r="AB34" i="45"/>
  <c r="AF34" i="45" s="1"/>
  <c r="AB74" i="45"/>
  <c r="AC93" i="45"/>
  <c r="AD110" i="45"/>
  <c r="AC110" i="45"/>
  <c r="AB110" i="45"/>
  <c r="AF110" i="45" s="1"/>
  <c r="AC39" i="45"/>
  <c r="AA39" i="45"/>
  <c r="AD95" i="45"/>
  <c r="AA95" i="45"/>
  <c r="AC95" i="45"/>
  <c r="AB95" i="45"/>
  <c r="AD94" i="45"/>
  <c r="AB94" i="45"/>
  <c r="AA94" i="45"/>
  <c r="AD96" i="45"/>
  <c r="AC96" i="45"/>
  <c r="AB96" i="45"/>
  <c r="AF96" i="45" s="1"/>
  <c r="AG96" i="45" s="1"/>
  <c r="AH96" i="45" s="1"/>
  <c r="AI96" i="45" s="1"/>
  <c r="AA108" i="45"/>
  <c r="AD75" i="45"/>
  <c r="AC75" i="45"/>
  <c r="AB75" i="45"/>
  <c r="AD99" i="45"/>
  <c r="AC99" i="45"/>
  <c r="AB99" i="45"/>
  <c r="AA99" i="45"/>
  <c r="AB109" i="45"/>
  <c r="AA109" i="45"/>
  <c r="AD109" i="45"/>
  <c r="AC109" i="45"/>
  <c r="AC41" i="45"/>
  <c r="AB41" i="45"/>
  <c r="AA41" i="45"/>
  <c r="AC70" i="45"/>
  <c r="AB54" i="45"/>
  <c r="AF54" i="45" s="1"/>
  <c r="AG54" i="45" s="1"/>
  <c r="AH54" i="45" s="1"/>
  <c r="AI54" i="45" s="1"/>
  <c r="AB101" i="45"/>
  <c r="AF101" i="45" s="1"/>
  <c r="AA101" i="45"/>
  <c r="AD101" i="45"/>
  <c r="AC101" i="45"/>
  <c r="AA107" i="45"/>
  <c r="AB107" i="45"/>
  <c r="AF107" i="45" s="1"/>
  <c r="AB77" i="45"/>
  <c r="AA77" i="45"/>
  <c r="AD77" i="45"/>
  <c r="AD97" i="45"/>
  <c r="AC97" i="45"/>
  <c r="AB97" i="45"/>
  <c r="AD86" i="45"/>
  <c r="AA52" i="45"/>
  <c r="AC86" i="45"/>
  <c r="AB112" i="45"/>
  <c r="AD112" i="45"/>
  <c r="AC112" i="45"/>
  <c r="AC52" i="45"/>
  <c r="AD80" i="45"/>
  <c r="AC80" i="45"/>
  <c r="AA80" i="45"/>
  <c r="AD73" i="45"/>
  <c r="AB73" i="45"/>
  <c r="AF73" i="45" s="1"/>
  <c r="AG73" i="45" s="1"/>
  <c r="AH73" i="45" s="1"/>
  <c r="AD85" i="45"/>
  <c r="AC85" i="45"/>
  <c r="AB85" i="45"/>
  <c r="AA90" i="45"/>
  <c r="AA102" i="45"/>
  <c r="AC107" i="45"/>
  <c r="AA65" i="45"/>
  <c r="AC100" i="45"/>
  <c r="AB100" i="45"/>
  <c r="AF100" i="45" s="1"/>
  <c r="AA100" i="45"/>
  <c r="AC87" i="45"/>
  <c r="AG87" i="45" s="1"/>
  <c r="AH87" i="45" s="1"/>
  <c r="AI87" i="45" s="1"/>
  <c r="AC111" i="45"/>
  <c r="AD74" i="45"/>
  <c r="AA74" i="45"/>
  <c r="AA98" i="45"/>
  <c r="AC74" i="45"/>
  <c r="AC98" i="45"/>
  <c r="BU54" i="44"/>
  <c r="BR77" i="44"/>
  <c r="BT84" i="44"/>
  <c r="BU84" i="44" s="1"/>
  <c r="BS92" i="44"/>
  <c r="BS107" i="44"/>
  <c r="BU107" i="44" s="1"/>
  <c r="BT91" i="44"/>
  <c r="BU91" i="44" s="1"/>
  <c r="BT39" i="44"/>
  <c r="BU39" i="44" s="1"/>
  <c r="BR25" i="44"/>
  <c r="BT108" i="44"/>
  <c r="BT109" i="44"/>
  <c r="BS17" i="44"/>
  <c r="BS70" i="44"/>
  <c r="BU70" i="44" s="1"/>
  <c r="BR33" i="44"/>
  <c r="BS78" i="44"/>
  <c r="BU78" i="44" s="1"/>
  <c r="BR3" i="44"/>
  <c r="BS10" i="44"/>
  <c r="BR18" i="44"/>
  <c r="BS33" i="44"/>
  <c r="BT40" i="44"/>
  <c r="BS86" i="44"/>
  <c r="BR109" i="44"/>
  <c r="BS18" i="44"/>
  <c r="BS56" i="44"/>
  <c r="BS109" i="44"/>
  <c r="BS26" i="44"/>
  <c r="BR102" i="44"/>
  <c r="CM41" i="44"/>
  <c r="CO41" i="44" s="1"/>
  <c r="BS11" i="44"/>
  <c r="BR19" i="44"/>
  <c r="BT26" i="44"/>
  <c r="BR34" i="44"/>
  <c r="BT41" i="44"/>
  <c r="BS49" i="44"/>
  <c r="BR57" i="44"/>
  <c r="BS64" i="44"/>
  <c r="BR72" i="44"/>
  <c r="BT79" i="44"/>
  <c r="BS87" i="44"/>
  <c r="BT94" i="44"/>
  <c r="BS102" i="44"/>
  <c r="BR110" i="44"/>
  <c r="BS108" i="44"/>
  <c r="BS101" i="44"/>
  <c r="BU101" i="44" s="1"/>
  <c r="BR87" i="44"/>
  <c r="AD42" i="44"/>
  <c r="BR4" i="44"/>
  <c r="BT11" i="44"/>
  <c r="BS19" i="44"/>
  <c r="BR27" i="44"/>
  <c r="BS34" i="44"/>
  <c r="BR42" i="44"/>
  <c r="BT49" i="44"/>
  <c r="BS57" i="44"/>
  <c r="BT64" i="44"/>
  <c r="BS72" i="44"/>
  <c r="BR80" i="44"/>
  <c r="BT87" i="44"/>
  <c r="BR95" i="44"/>
  <c r="BT102" i="44"/>
  <c r="BS110" i="44"/>
  <c r="BU37" i="44"/>
  <c r="BS94" i="44"/>
  <c r="AE42" i="44"/>
  <c r="BR12" i="44"/>
  <c r="BT19" i="44"/>
  <c r="BS27" i="44"/>
  <c r="BT34" i="44"/>
  <c r="BS42" i="44"/>
  <c r="BR50" i="44"/>
  <c r="BT57" i="44"/>
  <c r="BR65" i="44"/>
  <c r="BT72" i="44"/>
  <c r="BS80" i="44"/>
  <c r="BS95" i="44"/>
  <c r="BR103" i="44"/>
  <c r="BT110" i="44"/>
  <c r="BU31" i="44"/>
  <c r="BR101" i="44"/>
  <c r="BR94" i="44"/>
  <c r="BT56" i="44"/>
  <c r="AY67" i="44"/>
  <c r="BA67" i="44" s="1"/>
  <c r="AZ39" i="44"/>
  <c r="BT4" i="44"/>
  <c r="BS12" i="44"/>
  <c r="BR20" i="44"/>
  <c r="BT27" i="44"/>
  <c r="BR35" i="44"/>
  <c r="BT42" i="44"/>
  <c r="BS50" i="44"/>
  <c r="BS65" i="44"/>
  <c r="BR73" i="44"/>
  <c r="BT80" i="44"/>
  <c r="BR88" i="44"/>
  <c r="BT95" i="44"/>
  <c r="BS103" i="44"/>
  <c r="BR111" i="44"/>
  <c r="BT68" i="44"/>
  <c r="BU68" i="44" s="1"/>
  <c r="BT62" i="44"/>
  <c r="BU62" i="44" s="1"/>
  <c r="BT63" i="44"/>
  <c r="BT86" i="44"/>
  <c r="BR64" i="44"/>
  <c r="CL67" i="44"/>
  <c r="AZ38" i="44"/>
  <c r="BR5" i="44"/>
  <c r="BT12" i="44"/>
  <c r="BS20" i="44"/>
  <c r="BS35" i="44"/>
  <c r="BR43" i="44"/>
  <c r="BT50" i="44"/>
  <c r="BR58" i="44"/>
  <c r="BT65" i="44"/>
  <c r="BS73" i="44"/>
  <c r="BR81" i="44"/>
  <c r="BS88" i="44"/>
  <c r="BR96" i="44"/>
  <c r="BT103" i="44"/>
  <c r="BS111" i="44"/>
  <c r="BS55" i="44"/>
  <c r="BU55" i="44" s="1"/>
  <c r="BR10" i="44"/>
  <c r="BS48" i="44"/>
  <c r="BU48" i="44" s="1"/>
  <c r="BT10" i="44"/>
  <c r="BS79" i="44"/>
  <c r="CM67" i="44"/>
  <c r="CO67" i="44" s="1"/>
  <c r="AZ37" i="44"/>
  <c r="BS5" i="44"/>
  <c r="BR13" i="44"/>
  <c r="BT20" i="44"/>
  <c r="BR28" i="44"/>
  <c r="BT35" i="44"/>
  <c r="BS43" i="44"/>
  <c r="BR51" i="44"/>
  <c r="BS58" i="44"/>
  <c r="BR66" i="44"/>
  <c r="BT73" i="44"/>
  <c r="BS81" i="44"/>
  <c r="BT88" i="44"/>
  <c r="BS96" i="44"/>
  <c r="BR104" i="44"/>
  <c r="BT111" i="44"/>
  <c r="BS93" i="44"/>
  <c r="BU93" i="44" s="1"/>
  <c r="BS63" i="44"/>
  <c r="AD72" i="44"/>
  <c r="AZ36" i="44"/>
  <c r="BT5" i="44"/>
  <c r="BS13" i="44"/>
  <c r="BR21" i="44"/>
  <c r="BS28" i="44"/>
  <c r="BR36" i="44"/>
  <c r="BT43" i="44"/>
  <c r="BS51" i="44"/>
  <c r="BT58" i="44"/>
  <c r="BS66" i="44"/>
  <c r="BR74" i="44"/>
  <c r="BT81" i="44"/>
  <c r="BR89" i="44"/>
  <c r="BT96" i="44"/>
  <c r="BS104" i="44"/>
  <c r="BU104" i="44" s="1"/>
  <c r="BU61" i="44"/>
  <c r="BT16" i="44"/>
  <c r="BU16" i="44" s="1"/>
  <c r="BR63" i="44"/>
  <c r="BS25" i="44"/>
  <c r="BU25" i="44" s="1"/>
  <c r="BT33" i="44"/>
  <c r="BR11" i="44"/>
  <c r="BS41" i="44"/>
  <c r="AE72" i="44"/>
  <c r="AZ13" i="44"/>
  <c r="BR6" i="44"/>
  <c r="BT13" i="44"/>
  <c r="BS21" i="44"/>
  <c r="BT28" i="44"/>
  <c r="BS36" i="44"/>
  <c r="BR44" i="44"/>
  <c r="BT51" i="44"/>
  <c r="BR59" i="44"/>
  <c r="BT66" i="44"/>
  <c r="BS74" i="44"/>
  <c r="BS89" i="44"/>
  <c r="BR97" i="44"/>
  <c r="BT104" i="44"/>
  <c r="BR112" i="44"/>
  <c r="BT92" i="44"/>
  <c r="BR40" i="44"/>
  <c r="BT85" i="44"/>
  <c r="BU85" i="44" s="1"/>
  <c r="BT17" i="44"/>
  <c r="BR48" i="44"/>
  <c r="BR86" i="44"/>
  <c r="BR71" i="44"/>
  <c r="BS71" i="44"/>
  <c r="BU71" i="44" s="1"/>
  <c r="BT18" i="44"/>
  <c r="BR49" i="44"/>
  <c r="AX83" i="44"/>
  <c r="BS6" i="44"/>
  <c r="BR14" i="44"/>
  <c r="BT21" i="44"/>
  <c r="BR29" i="44"/>
  <c r="BT36" i="44"/>
  <c r="BS44" i="44"/>
  <c r="BS59" i="44"/>
  <c r="BR67" i="44"/>
  <c r="BT74" i="44"/>
  <c r="BR82" i="44"/>
  <c r="BT89" i="44"/>
  <c r="BS97" i="44"/>
  <c r="BR105" i="44"/>
  <c r="BS112" i="44"/>
  <c r="BU112" i="44" s="1"/>
  <c r="BU7" i="44"/>
  <c r="BR78" i="44"/>
  <c r="BS40" i="44"/>
  <c r="BR56" i="44"/>
  <c r="BS3" i="44"/>
  <c r="BU3" i="44" s="1"/>
  <c r="BR26" i="44"/>
  <c r="BR41" i="44"/>
  <c r="BR79" i="44"/>
  <c r="AY83" i="44"/>
  <c r="BT6" i="44"/>
  <c r="BS14" i="44"/>
  <c r="BU14" i="44" s="1"/>
  <c r="BS29" i="44"/>
  <c r="BU29" i="44" s="1"/>
  <c r="BR37" i="44"/>
  <c r="BT44" i="44"/>
  <c r="BR52" i="44"/>
  <c r="BT59" i="44"/>
  <c r="BS67" i="44"/>
  <c r="BU67" i="44" s="1"/>
  <c r="BR75" i="44"/>
  <c r="BS82" i="44"/>
  <c r="BU82" i="44" s="1"/>
  <c r="BR90" i="44"/>
  <c r="BT97" i="44"/>
  <c r="BS105" i="44"/>
  <c r="BU105" i="44" s="1"/>
  <c r="BT112" i="44"/>
  <c r="CL8" i="44"/>
  <c r="CM8" i="44"/>
  <c r="CO8" i="44" s="1"/>
  <c r="AX25" i="44"/>
  <c r="AX35" i="44"/>
  <c r="AX22" i="44"/>
  <c r="AD37" i="44"/>
  <c r="AE37" i="44"/>
  <c r="AG37" i="44" s="1"/>
  <c r="AZ35" i="44"/>
  <c r="AZ15" i="44"/>
  <c r="CM45" i="44"/>
  <c r="CO45" i="44" s="1"/>
  <c r="AD46" i="44"/>
  <c r="AX17" i="44"/>
  <c r="CL89" i="44"/>
  <c r="AZ14" i="44"/>
  <c r="AY45" i="44"/>
  <c r="CL45" i="44"/>
  <c r="AY17" i="44"/>
  <c r="BA17" i="44" s="1"/>
  <c r="CL61" i="44"/>
  <c r="CM89" i="44"/>
  <c r="AF71" i="44"/>
  <c r="CL17" i="44"/>
  <c r="CM61" i="44"/>
  <c r="CM93" i="44"/>
  <c r="AF62" i="44"/>
  <c r="AE88" i="44"/>
  <c r="AY89" i="44"/>
  <c r="CM17" i="44"/>
  <c r="AD94" i="44"/>
  <c r="AF61" i="44"/>
  <c r="AZ16" i="44"/>
  <c r="AD13" i="44"/>
  <c r="CM15" i="44"/>
  <c r="CO15" i="44" s="1"/>
  <c r="AY21" i="44"/>
  <c r="BA21" i="44" s="1"/>
  <c r="AE94" i="44"/>
  <c r="AF59" i="44"/>
  <c r="AZ11" i="44"/>
  <c r="AE89" i="44"/>
  <c r="AX89" i="44"/>
  <c r="AY47" i="44"/>
  <c r="CL21" i="44"/>
  <c r="AE66" i="44"/>
  <c r="CL105" i="44"/>
  <c r="AF48" i="44"/>
  <c r="AZ12" i="44"/>
  <c r="AD89" i="44"/>
  <c r="AY4" i="44"/>
  <c r="AD67" i="44"/>
  <c r="AD22" i="44"/>
  <c r="CM21" i="44"/>
  <c r="AE110" i="44"/>
  <c r="CL4" i="44"/>
  <c r="AE67" i="44"/>
  <c r="AD111" i="44"/>
  <c r="CM4" i="44"/>
  <c r="CO4" i="44" s="1"/>
  <c r="AE22" i="44"/>
  <c r="AX67" i="44"/>
  <c r="AE111" i="44"/>
  <c r="AG111" i="44" s="1"/>
  <c r="AF24" i="44"/>
  <c r="AF47" i="44"/>
  <c r="AY77" i="44"/>
  <c r="BA77" i="44" s="1"/>
  <c r="AY99" i="44"/>
  <c r="AF11" i="44"/>
  <c r="AE51" i="44"/>
  <c r="AG51" i="44" s="1"/>
  <c r="AE27" i="44"/>
  <c r="AG27" i="44" s="1"/>
  <c r="AD53" i="44"/>
  <c r="CL77" i="44"/>
  <c r="CL99" i="44"/>
  <c r="AZ112" i="44"/>
  <c r="AE31" i="44"/>
  <c r="AE53" i="44"/>
  <c r="AG53" i="44" s="1"/>
  <c r="CM77" i="44"/>
  <c r="CO77" i="44" s="1"/>
  <c r="CM99" i="44"/>
  <c r="CO99" i="44" s="1"/>
  <c r="AZ111" i="44"/>
  <c r="AX26" i="44"/>
  <c r="AX11" i="44"/>
  <c r="AX31" i="44"/>
  <c r="CM55" i="44"/>
  <c r="AD100" i="44"/>
  <c r="AZ110" i="44"/>
  <c r="CL47" i="44"/>
  <c r="AY11" i="44"/>
  <c r="AY31" i="44"/>
  <c r="AD78" i="44"/>
  <c r="AE100" i="44"/>
  <c r="AZ109" i="44"/>
  <c r="AD27" i="44"/>
  <c r="CL11" i="44"/>
  <c r="CL31" i="44"/>
  <c r="AD56" i="44"/>
  <c r="AE78" i="44"/>
  <c r="AG78" i="44" s="1"/>
  <c r="AD101" i="44"/>
  <c r="AZ108" i="44"/>
  <c r="AF23" i="44"/>
  <c r="AF16" i="44"/>
  <c r="CM11" i="44"/>
  <c r="CO11" i="44" s="1"/>
  <c r="CM31" i="44"/>
  <c r="CO31" i="44" s="1"/>
  <c r="AE56" i="44"/>
  <c r="AD79" i="44"/>
  <c r="CL103" i="44"/>
  <c r="AF107" i="44"/>
  <c r="AF15" i="44"/>
  <c r="AF14" i="44"/>
  <c r="AX99" i="44"/>
  <c r="AD12" i="44"/>
  <c r="AX34" i="44"/>
  <c r="AD57" i="44"/>
  <c r="AE79" i="44"/>
  <c r="AG79" i="44" s="1"/>
  <c r="CM103" i="44"/>
  <c r="AF96" i="44"/>
  <c r="AZ85" i="44"/>
  <c r="AE12" i="44"/>
  <c r="AG12" i="44" s="1"/>
  <c r="AD35" i="44"/>
  <c r="AE57" i="44"/>
  <c r="AX79" i="44"/>
  <c r="AX105" i="44"/>
  <c r="AF95" i="44"/>
  <c r="AZ84" i="44"/>
  <c r="AX12" i="44"/>
  <c r="AE35" i="44"/>
  <c r="AG35" i="44" s="1"/>
  <c r="AX57" i="44"/>
  <c r="AY105" i="44"/>
  <c r="AF72" i="44"/>
  <c r="AZ83" i="44"/>
  <c r="AF45" i="44"/>
  <c r="AF93" i="44"/>
  <c r="AF92" i="44"/>
  <c r="AF46" i="44"/>
  <c r="AF91" i="44"/>
  <c r="AF90" i="44"/>
  <c r="AF44" i="44"/>
  <c r="AF89" i="44"/>
  <c r="AF43" i="44"/>
  <c r="CM7" i="44"/>
  <c r="AD16" i="44"/>
  <c r="AY25" i="44"/>
  <c r="AY35" i="44"/>
  <c r="AE46" i="44"/>
  <c r="AY57" i="44"/>
  <c r="AD68" i="44"/>
  <c r="AF88" i="44"/>
  <c r="AF42" i="44"/>
  <c r="AE16" i="44"/>
  <c r="CL25" i="44"/>
  <c r="CL35" i="44"/>
  <c r="CL57" i="44"/>
  <c r="AE68" i="44"/>
  <c r="AD82" i="44"/>
  <c r="AE93" i="44"/>
  <c r="AD104" i="44"/>
  <c r="AF87" i="44"/>
  <c r="AF41" i="44"/>
  <c r="AD8" i="44"/>
  <c r="AX16" i="44"/>
  <c r="CM25" i="44"/>
  <c r="CO25" i="44" s="1"/>
  <c r="CM35" i="44"/>
  <c r="AD47" i="44"/>
  <c r="CM57" i="44"/>
  <c r="CO57" i="44" s="1"/>
  <c r="AE82" i="44"/>
  <c r="AX93" i="44"/>
  <c r="AE104" i="44"/>
  <c r="AF86" i="44"/>
  <c r="AF40" i="44"/>
  <c r="AZ88" i="44"/>
  <c r="AE8" i="44"/>
  <c r="AD17" i="44"/>
  <c r="AD26" i="44"/>
  <c r="AD36" i="44"/>
  <c r="AE47" i="44"/>
  <c r="AX61" i="44"/>
  <c r="CL71" i="44"/>
  <c r="AD83" i="44"/>
  <c r="AY93" i="44"/>
  <c r="BA93" i="44" s="1"/>
  <c r="AD105" i="44"/>
  <c r="AF85" i="44"/>
  <c r="AX8" i="44"/>
  <c r="AE17" i="44"/>
  <c r="AE26" i="44"/>
  <c r="AG26" i="44" s="1"/>
  <c r="AE36" i="44"/>
  <c r="AX47" i="44"/>
  <c r="AY61" i="44"/>
  <c r="BA61" i="44" s="1"/>
  <c r="CM71" i="44"/>
  <c r="CO71" i="44" s="1"/>
  <c r="AE83" i="44"/>
  <c r="AG83" i="44" s="1"/>
  <c r="CL93" i="44"/>
  <c r="AE105" i="44"/>
  <c r="AF38" i="44"/>
  <c r="AZ86" i="44"/>
  <c r="AF94" i="44"/>
  <c r="AD73" i="44"/>
  <c r="AE73" i="44"/>
  <c r="AG73" i="44" s="1"/>
  <c r="AX73" i="44"/>
  <c r="AE63" i="44"/>
  <c r="AG63" i="44" s="1"/>
  <c r="AX30" i="44"/>
  <c r="CL73" i="44"/>
  <c r="AE4" i="44"/>
  <c r="AG4" i="44" s="1"/>
  <c r="AD11" i="44"/>
  <c r="AE21" i="44"/>
  <c r="AY41" i="44"/>
  <c r="BA41" i="44" s="1"/>
  <c r="AD52" i="44"/>
  <c r="AY63" i="44"/>
  <c r="CM73" i="44"/>
  <c r="CM87" i="44"/>
  <c r="AD99" i="44"/>
  <c r="AF110" i="44"/>
  <c r="AF64" i="44"/>
  <c r="AF18" i="44"/>
  <c r="AF70" i="44"/>
  <c r="AX27" i="44"/>
  <c r="AD40" i="44"/>
  <c r="AX51" i="44"/>
  <c r="AD62" i="44"/>
  <c r="CM83" i="44"/>
  <c r="AE109" i="44"/>
  <c r="AG109" i="44" s="1"/>
  <c r="AF69" i="44"/>
  <c r="AZ64" i="44"/>
  <c r="AY27" i="44"/>
  <c r="AE40" i="44"/>
  <c r="AY51" i="44"/>
  <c r="AE62" i="44"/>
  <c r="AD84" i="44"/>
  <c r="AD95" i="44"/>
  <c r="AX109" i="44"/>
  <c r="AF68" i="44"/>
  <c r="AF22" i="44"/>
  <c r="AZ63" i="44"/>
  <c r="CM3" i="44"/>
  <c r="CO3" i="44" s="1"/>
  <c r="AD30" i="44"/>
  <c r="AD41" i="44"/>
  <c r="CL51" i="44"/>
  <c r="AD63" i="44"/>
  <c r="AE84" i="44"/>
  <c r="AE95" i="44"/>
  <c r="AY109" i="44"/>
  <c r="AF67" i="44"/>
  <c r="AF21" i="44"/>
  <c r="AZ62" i="44"/>
  <c r="AE30" i="44"/>
  <c r="AE41" i="44"/>
  <c r="CM51" i="44"/>
  <c r="AY73" i="44"/>
  <c r="AX95" i="44"/>
  <c r="CL109" i="44"/>
  <c r="AF112" i="44"/>
  <c r="AF66" i="44"/>
  <c r="AF20" i="44"/>
  <c r="AD4" i="44"/>
  <c r="AX10" i="44"/>
  <c r="AD21" i="44"/>
  <c r="AX41" i="44"/>
  <c r="AX63" i="44"/>
  <c r="CL87" i="44"/>
  <c r="AE98" i="44"/>
  <c r="AG98" i="44" s="1"/>
  <c r="CM109" i="44"/>
  <c r="AF65" i="44"/>
  <c r="AF19" i="44"/>
  <c r="AZ60" i="44"/>
  <c r="AX4" i="44"/>
  <c r="AE11" i="44"/>
  <c r="AX21" i="44"/>
  <c r="AD31" i="44"/>
  <c r="CL41" i="44"/>
  <c r="AE52" i="44"/>
  <c r="AX77" i="44"/>
  <c r="AD88" i="44"/>
  <c r="AE99" i="44"/>
  <c r="AD110" i="44"/>
  <c r="AF17" i="44"/>
  <c r="AZ40" i="44"/>
  <c r="AZ81" i="44"/>
  <c r="AZ103" i="44"/>
  <c r="AZ79" i="44"/>
  <c r="AZ55" i="44"/>
  <c r="AZ31" i="44"/>
  <c r="AZ7" i="44"/>
  <c r="BA7" i="44" s="1"/>
  <c r="AD74" i="44"/>
  <c r="CM105" i="44"/>
  <c r="CO105" i="44" s="1"/>
  <c r="AZ99" i="44"/>
  <c r="AZ75" i="44"/>
  <c r="AZ51" i="44"/>
  <c r="AZ27" i="44"/>
  <c r="AZ106" i="44"/>
  <c r="AZ57" i="44"/>
  <c r="AZ80" i="44"/>
  <c r="AZ6" i="44"/>
  <c r="AZ53" i="44"/>
  <c r="AZ28" i="44"/>
  <c r="AE13" i="44"/>
  <c r="AG13" i="44" s="1"/>
  <c r="AX37" i="44"/>
  <c r="AD85" i="44"/>
  <c r="AX13" i="44"/>
  <c r="AY37" i="44"/>
  <c r="CM63" i="44"/>
  <c r="AE85" i="44"/>
  <c r="AX101" i="44"/>
  <c r="AF108" i="44"/>
  <c r="AZ50" i="44"/>
  <c r="AD28" i="44"/>
  <c r="AE48" i="44"/>
  <c r="AE58" i="44"/>
  <c r="AX69" i="44"/>
  <c r="AY101" i="44"/>
  <c r="CM111" i="44"/>
  <c r="AZ73" i="44"/>
  <c r="AZ25" i="44"/>
  <c r="CL13" i="44"/>
  <c r="AX23" i="44"/>
  <c r="AE28" i="44"/>
  <c r="AG28" i="44" s="1"/>
  <c r="AD33" i="44"/>
  <c r="CM37" i="44"/>
  <c r="CO37" i="44" s="1"/>
  <c r="AY43" i="44"/>
  <c r="BA43" i="44" s="1"/>
  <c r="CM53" i="44"/>
  <c r="AD59" i="44"/>
  <c r="AE64" i="44"/>
  <c r="AY69" i="44"/>
  <c r="AE75" i="44"/>
  <c r="AY85" i="44"/>
  <c r="AE91" i="44"/>
  <c r="AD96" i="44"/>
  <c r="CL101" i="44"/>
  <c r="AE106" i="44"/>
  <c r="AD112" i="44"/>
  <c r="AF106" i="44"/>
  <c r="AF82" i="44"/>
  <c r="AF58" i="44"/>
  <c r="AF34" i="44"/>
  <c r="AF10" i="44"/>
  <c r="AZ96" i="44"/>
  <c r="AZ24" i="44"/>
  <c r="CM47" i="44"/>
  <c r="CO47" i="44" s="1"/>
  <c r="AE43" i="44"/>
  <c r="CL37" i="44"/>
  <c r="AD106" i="44"/>
  <c r="AD6" i="44"/>
  <c r="AX9" i="44"/>
  <c r="CM13" i="44"/>
  <c r="AD19" i="44"/>
  <c r="AY23" i="44"/>
  <c r="AX28" i="44"/>
  <c r="AE33" i="44"/>
  <c r="CL43" i="44"/>
  <c r="AD49" i="44"/>
  <c r="AE59" i="44"/>
  <c r="CL69" i="44"/>
  <c r="AX75" i="44"/>
  <c r="AD80" i="44"/>
  <c r="CL85" i="44"/>
  <c r="AX91" i="44"/>
  <c r="AE96" i="44"/>
  <c r="CM101" i="44"/>
  <c r="AD107" i="44"/>
  <c r="AE112" i="44"/>
  <c r="AF105" i="44"/>
  <c r="AF57" i="44"/>
  <c r="AF33" i="44"/>
  <c r="AF9" i="44"/>
  <c r="AZ95" i="44"/>
  <c r="AZ71" i="44"/>
  <c r="AZ47" i="44"/>
  <c r="AZ23" i="44"/>
  <c r="AZ58" i="44"/>
  <c r="AZ78" i="44"/>
  <c r="AD43" i="44"/>
  <c r="CL5" i="44"/>
  <c r="CM5" i="44"/>
  <c r="AX85" i="44"/>
  <c r="AD3" i="44"/>
  <c r="AE6" i="44"/>
  <c r="AY9" i="44"/>
  <c r="AD14" i="44"/>
  <c r="AE19" i="44"/>
  <c r="CL23" i="44"/>
  <c r="AD38" i="44"/>
  <c r="CM43" i="44"/>
  <c r="AE49" i="44"/>
  <c r="AG49" i="44" s="1"/>
  <c r="AD54" i="44"/>
  <c r="AX59" i="44"/>
  <c r="AD65" i="44"/>
  <c r="CM69" i="44"/>
  <c r="CO69" i="44" s="1"/>
  <c r="AY75" i="44"/>
  <c r="AE80" i="44"/>
  <c r="CM85" i="44"/>
  <c r="CO85" i="44" s="1"/>
  <c r="AY91" i="44"/>
  <c r="BA91" i="44" s="1"/>
  <c r="AE107" i="44"/>
  <c r="AF104" i="44"/>
  <c r="AF80" i="44"/>
  <c r="AF56" i="44"/>
  <c r="AF32" i="44"/>
  <c r="AF8" i="44"/>
  <c r="AZ70" i="44"/>
  <c r="AE9" i="44"/>
  <c r="AX18" i="44"/>
  <c r="CM95" i="44"/>
  <c r="CO95" i="44" s="1"/>
  <c r="AE3" i="44"/>
  <c r="AG3" i="44" s="1"/>
  <c r="AJ3" i="50" s="1"/>
  <c r="AX6" i="44"/>
  <c r="AE14" i="44"/>
  <c r="AX19" i="44"/>
  <c r="CM23" i="44"/>
  <c r="CO23" i="44" s="1"/>
  <c r="AD29" i="44"/>
  <c r="AX33" i="44"/>
  <c r="AE38" i="44"/>
  <c r="AX49" i="44"/>
  <c r="AE54" i="44"/>
  <c r="AY59" i="44"/>
  <c r="BA59" i="44" s="1"/>
  <c r="AE65" i="44"/>
  <c r="AD70" i="44"/>
  <c r="CL75" i="44"/>
  <c r="CL91" i="44"/>
  <c r="AD97" i="44"/>
  <c r="AD102" i="44"/>
  <c r="AX107" i="44"/>
  <c r="AF31" i="44"/>
  <c r="AZ69" i="44"/>
  <c r="AZ45" i="44"/>
  <c r="CL63" i="44"/>
  <c r="AE32" i="44"/>
  <c r="AD64" i="44"/>
  <c r="AY6" i="44"/>
  <c r="AX14" i="44"/>
  <c r="AY19" i="44"/>
  <c r="AE29" i="44"/>
  <c r="AY33" i="44"/>
  <c r="AD39" i="44"/>
  <c r="AD44" i="44"/>
  <c r="AY49" i="44"/>
  <c r="CL59" i="44"/>
  <c r="AX65" i="44"/>
  <c r="AE70" i="44"/>
  <c r="CM75" i="44"/>
  <c r="CO75" i="44" s="1"/>
  <c r="AD81" i="44"/>
  <c r="AD86" i="44"/>
  <c r="CM91" i="44"/>
  <c r="AE97" i="44"/>
  <c r="AG97" i="44" s="1"/>
  <c r="AE102" i="44"/>
  <c r="AY107" i="44"/>
  <c r="BA107" i="44" s="1"/>
  <c r="AF102" i="44"/>
  <c r="AF54" i="44"/>
  <c r="AF30" i="44"/>
  <c r="AF6" i="44"/>
  <c r="AZ44" i="44"/>
  <c r="AZ10" i="44"/>
  <c r="AZ105" i="44"/>
  <c r="AZ56" i="44"/>
  <c r="AZ101" i="44"/>
  <c r="AZ29" i="44"/>
  <c r="AZ52" i="44"/>
  <c r="BA5" i="44"/>
  <c r="AD18" i="44"/>
  <c r="AD32" i="44"/>
  <c r="AD69" i="44"/>
  <c r="AD90" i="44"/>
  <c r="AE101" i="44"/>
  <c r="AG101" i="44" s="1"/>
  <c r="AY111" i="44"/>
  <c r="CM27" i="44"/>
  <c r="AD58" i="44"/>
  <c r="AE74" i="44"/>
  <c r="CL95" i="44"/>
  <c r="AF84" i="44"/>
  <c r="AZ98" i="44"/>
  <c r="AY13" i="44"/>
  <c r="AX43" i="44"/>
  <c r="AD75" i="44"/>
  <c r="AZ97" i="44"/>
  <c r="AX3" i="44"/>
  <c r="CL6" i="44"/>
  <c r="CL9" i="44"/>
  <c r="AD15" i="44"/>
  <c r="CL19" i="44"/>
  <c r="AD24" i="44"/>
  <c r="AX29" i="44"/>
  <c r="CL33" i="44"/>
  <c r="AE39" i="44"/>
  <c r="AG39" i="44" s="1"/>
  <c r="AE44" i="44"/>
  <c r="CL49" i="44"/>
  <c r="AD55" i="44"/>
  <c r="CM59" i="44"/>
  <c r="AY65" i="44"/>
  <c r="BA65" i="44" s="1"/>
  <c r="AD76" i="44"/>
  <c r="AE81" i="44"/>
  <c r="AG81" i="44" s="1"/>
  <c r="AE86" i="44"/>
  <c r="AX97" i="44"/>
  <c r="CL107" i="44"/>
  <c r="AF77" i="44"/>
  <c r="AF29" i="44"/>
  <c r="AF5" i="44"/>
  <c r="AG5" i="44" s="1"/>
  <c r="AJ5" i="50" s="1"/>
  <c r="B5" i="51" s="1"/>
  <c r="AZ19" i="44"/>
  <c r="AZ34" i="44"/>
  <c r="AZ9" i="44"/>
  <c r="AZ32" i="44"/>
  <c r="AZ76" i="44"/>
  <c r="AZ4" i="44"/>
  <c r="CL27" i="44"/>
  <c r="AY79" i="44"/>
  <c r="AD23" i="44"/>
  <c r="AD48" i="44"/>
  <c r="AE69" i="44"/>
  <c r="AE90" i="44"/>
  <c r="CL111" i="44"/>
  <c r="AF60" i="44"/>
  <c r="AZ74" i="44"/>
  <c r="AE23" i="44"/>
  <c r="CL53" i="44"/>
  <c r="AD91" i="44"/>
  <c r="AZ49" i="44"/>
  <c r="AY3" i="44"/>
  <c r="BA3" i="44" s="1"/>
  <c r="CM6" i="44"/>
  <c r="CO6" i="44" s="1"/>
  <c r="CM9" i="44"/>
  <c r="CO9" i="44" s="1"/>
  <c r="AE15" i="44"/>
  <c r="CM19" i="44"/>
  <c r="CO19" i="44" s="1"/>
  <c r="AE24" i="44"/>
  <c r="AY29" i="44"/>
  <c r="CM33" i="44"/>
  <c r="CO33" i="44" s="1"/>
  <c r="AX39" i="44"/>
  <c r="CM49" i="44"/>
  <c r="AE55" i="44"/>
  <c r="AG55" i="44" s="1"/>
  <c r="AD60" i="44"/>
  <c r="CL65" i="44"/>
  <c r="AD71" i="44"/>
  <c r="AE76" i="44"/>
  <c r="AX81" i="44"/>
  <c r="AD87" i="44"/>
  <c r="AD92" i="44"/>
  <c r="AY97" i="44"/>
  <c r="AD103" i="44"/>
  <c r="CM107" i="44"/>
  <c r="AF100" i="44"/>
  <c r="AF76" i="44"/>
  <c r="AF52" i="44"/>
  <c r="AZ82" i="44"/>
  <c r="AZ33" i="44"/>
  <c r="AX53" i="44"/>
  <c r="AY95" i="44"/>
  <c r="AE18" i="44"/>
  <c r="AY53" i="44"/>
  <c r="CL79" i="44"/>
  <c r="AF36" i="44"/>
  <c r="AZ26" i="44"/>
  <c r="AX32" i="44"/>
  <c r="CM79" i="44"/>
  <c r="CL3" i="44"/>
  <c r="AX15" i="44"/>
  <c r="AD20" i="44"/>
  <c r="AX24" i="44"/>
  <c r="CL29" i="44"/>
  <c r="AY39" i="44"/>
  <c r="AD45" i="44"/>
  <c r="AD50" i="44"/>
  <c r="AX55" i="44"/>
  <c r="AE60" i="44"/>
  <c r="CM65" i="44"/>
  <c r="AE71" i="44"/>
  <c r="AY81" i="44"/>
  <c r="AE87" i="44"/>
  <c r="AE92" i="44"/>
  <c r="CL97" i="44"/>
  <c r="AE103" i="44"/>
  <c r="AG103" i="44" s="1"/>
  <c r="AD108" i="44"/>
  <c r="AF99" i="44"/>
  <c r="AF75" i="44"/>
  <c r="AE20" i="44"/>
  <c r="CL39" i="44"/>
  <c r="AD77" i="44"/>
  <c r="AX87" i="44"/>
  <c r="CM97" i="44"/>
  <c r="AE108" i="44"/>
  <c r="AD7" i="44"/>
  <c r="AD10" i="44"/>
  <c r="AY15" i="44"/>
  <c r="AD25" i="44"/>
  <c r="CM29" i="44"/>
  <c r="CO29" i="44" s="1"/>
  <c r="AD34" i="44"/>
  <c r="AE45" i="44"/>
  <c r="AE50" i="44"/>
  <c r="AY55" i="44"/>
  <c r="AD61" i="44"/>
  <c r="AX71" i="44"/>
  <c r="CL81" i="44"/>
  <c r="AX103" i="44"/>
  <c r="AF74" i="44"/>
  <c r="AF50" i="44"/>
  <c r="AX7" i="44"/>
  <c r="AE10" i="44"/>
  <c r="CL15" i="44"/>
  <c r="AX20" i="44"/>
  <c r="AE25" i="44"/>
  <c r="AE34" i="44"/>
  <c r="CM39" i="44"/>
  <c r="AX45" i="44"/>
  <c r="AD51" i="44"/>
  <c r="CL55" i="44"/>
  <c r="AE61" i="44"/>
  <c r="AD66" i="44"/>
  <c r="AY71" i="44"/>
  <c r="AE77" i="44"/>
  <c r="CM81" i="44"/>
  <c r="AY87" i="44"/>
  <c r="BA87" i="44" s="1"/>
  <c r="AD93" i="44"/>
  <c r="AD98" i="44"/>
  <c r="AY103" i="44"/>
  <c r="AD109" i="44"/>
  <c r="AF25" i="44"/>
  <c r="BA8" i="44"/>
  <c r="BA89" i="44"/>
  <c r="CO112" i="44"/>
  <c r="AX36" i="44"/>
  <c r="AX38" i="44"/>
  <c r="AX40" i="44"/>
  <c r="AX42" i="44"/>
  <c r="AX44" i="44"/>
  <c r="AX46" i="44"/>
  <c r="AX48" i="44"/>
  <c r="AX50" i="44"/>
  <c r="AX52" i="44"/>
  <c r="AX54" i="44"/>
  <c r="AX56" i="44"/>
  <c r="AX58" i="44"/>
  <c r="AX60" i="44"/>
  <c r="AX62" i="44"/>
  <c r="AX64" i="44"/>
  <c r="AX66" i="44"/>
  <c r="AX68" i="44"/>
  <c r="AX70" i="44"/>
  <c r="AX72" i="44"/>
  <c r="AX74" i="44"/>
  <c r="AX76" i="44"/>
  <c r="AX78" i="44"/>
  <c r="AX80" i="44"/>
  <c r="AX82" i="44"/>
  <c r="AX84" i="44"/>
  <c r="AX86" i="44"/>
  <c r="AX88" i="44"/>
  <c r="AX90" i="44"/>
  <c r="AX92" i="44"/>
  <c r="AX94" i="44"/>
  <c r="AX96" i="44"/>
  <c r="AX98" i="44"/>
  <c r="AX100" i="44"/>
  <c r="AX102" i="44"/>
  <c r="AX104" i="44"/>
  <c r="AX106" i="44"/>
  <c r="AX108" i="44"/>
  <c r="AX110" i="44"/>
  <c r="AX112" i="44"/>
  <c r="AY10" i="44"/>
  <c r="AY12" i="44"/>
  <c r="AY14" i="44"/>
  <c r="AY16" i="44"/>
  <c r="AY18" i="44"/>
  <c r="BA18" i="44" s="1"/>
  <c r="AY20" i="44"/>
  <c r="BA20" i="44" s="1"/>
  <c r="AY22" i="44"/>
  <c r="BA22" i="44" s="1"/>
  <c r="AY24" i="44"/>
  <c r="AY26" i="44"/>
  <c r="AY28" i="44"/>
  <c r="AY30" i="44"/>
  <c r="BA30" i="44" s="1"/>
  <c r="AY32" i="44"/>
  <c r="AY34" i="44"/>
  <c r="AY36" i="44"/>
  <c r="AY38" i="44"/>
  <c r="AY40" i="44"/>
  <c r="AY42" i="44"/>
  <c r="BA42" i="44" s="1"/>
  <c r="AY44" i="44"/>
  <c r="AY46" i="44"/>
  <c r="BA46" i="44" s="1"/>
  <c r="AY48" i="44"/>
  <c r="BA48" i="44" s="1"/>
  <c r="AY50" i="44"/>
  <c r="AY52" i="44"/>
  <c r="AY54" i="44"/>
  <c r="BA54" i="44" s="1"/>
  <c r="AY56" i="44"/>
  <c r="AY58" i="44"/>
  <c r="AY60" i="44"/>
  <c r="AY62" i="44"/>
  <c r="AY64" i="44"/>
  <c r="AY66" i="44"/>
  <c r="BA66" i="44" s="1"/>
  <c r="AY68" i="44"/>
  <c r="BA68" i="44" s="1"/>
  <c r="AY70" i="44"/>
  <c r="AY72" i="44"/>
  <c r="BA72" i="44" s="1"/>
  <c r="AY74" i="44"/>
  <c r="AY76" i="44"/>
  <c r="AY78" i="44"/>
  <c r="AY80" i="44"/>
  <c r="AY82" i="44"/>
  <c r="AY84" i="44"/>
  <c r="AY86" i="44"/>
  <c r="AY88" i="44"/>
  <c r="AY90" i="44"/>
  <c r="AY92" i="44"/>
  <c r="BA92" i="44" s="1"/>
  <c r="AY94" i="44"/>
  <c r="BA94" i="44" s="1"/>
  <c r="AY96" i="44"/>
  <c r="AY98" i="44"/>
  <c r="AY100" i="44"/>
  <c r="BA100" i="44" s="1"/>
  <c r="AY102" i="44"/>
  <c r="BA102" i="44" s="1"/>
  <c r="AY104" i="44"/>
  <c r="BA104" i="44" s="1"/>
  <c r="AY106" i="44"/>
  <c r="AY108" i="44"/>
  <c r="AY110" i="44"/>
  <c r="AY112" i="44"/>
  <c r="CL10" i="44"/>
  <c r="CL12" i="44"/>
  <c r="CL14" i="44"/>
  <c r="CL16" i="44"/>
  <c r="CL18" i="44"/>
  <c r="CL20" i="44"/>
  <c r="CL22" i="44"/>
  <c r="CL24" i="44"/>
  <c r="CL26" i="44"/>
  <c r="CL28" i="44"/>
  <c r="CL30" i="44"/>
  <c r="CL32" i="44"/>
  <c r="CL34" i="44"/>
  <c r="CL36" i="44"/>
  <c r="CL38" i="44"/>
  <c r="CL40" i="44"/>
  <c r="CL42" i="44"/>
  <c r="CL44" i="44"/>
  <c r="CL46" i="44"/>
  <c r="CL48" i="44"/>
  <c r="CL50" i="44"/>
  <c r="CL52" i="44"/>
  <c r="CL54" i="44"/>
  <c r="CL56" i="44"/>
  <c r="CL58" i="44"/>
  <c r="CL60" i="44"/>
  <c r="CL62" i="44"/>
  <c r="CL64" i="44"/>
  <c r="CL66" i="44"/>
  <c r="CL68" i="44"/>
  <c r="CL70" i="44"/>
  <c r="CL72" i="44"/>
  <c r="CL74" i="44"/>
  <c r="CL76" i="44"/>
  <c r="CL78" i="44"/>
  <c r="CL80" i="44"/>
  <c r="CL82" i="44"/>
  <c r="CL84" i="44"/>
  <c r="CL86" i="44"/>
  <c r="CL88" i="44"/>
  <c r="CL90" i="44"/>
  <c r="CL92" i="44"/>
  <c r="CL94" i="44"/>
  <c r="CL96" i="44"/>
  <c r="CL98" i="44"/>
  <c r="CL100" i="44"/>
  <c r="CL102" i="44"/>
  <c r="CL104" i="44"/>
  <c r="CL106" i="44"/>
  <c r="CL108" i="44"/>
  <c r="CL110" i="44"/>
  <c r="CL112" i="44"/>
  <c r="AE7" i="44"/>
  <c r="AG7" i="44" s="1"/>
  <c r="AD9" i="44"/>
  <c r="CM10" i="44"/>
  <c r="CO10" i="44" s="1"/>
  <c r="CM12" i="44"/>
  <c r="CM14" i="44"/>
  <c r="CO14" i="44" s="1"/>
  <c r="CM16" i="44"/>
  <c r="CO16" i="44" s="1"/>
  <c r="CM18" i="44"/>
  <c r="CM20" i="44"/>
  <c r="CM22" i="44"/>
  <c r="CM24" i="44"/>
  <c r="CO24" i="44" s="1"/>
  <c r="CM26" i="44"/>
  <c r="CM28" i="44"/>
  <c r="CM30" i="44"/>
  <c r="CM32" i="44"/>
  <c r="CO32" i="44" s="1"/>
  <c r="CM34" i="44"/>
  <c r="CO34" i="44" s="1"/>
  <c r="CM36" i="44"/>
  <c r="CO36" i="44" s="1"/>
  <c r="CM38" i="44"/>
  <c r="CO38" i="44" s="1"/>
  <c r="CM40" i="44"/>
  <c r="CO40" i="44" s="1"/>
  <c r="CM42" i="44"/>
  <c r="CM44" i="44"/>
  <c r="CO44" i="44" s="1"/>
  <c r="CM46" i="44"/>
  <c r="CM48" i="44"/>
  <c r="CM50" i="44"/>
  <c r="CO50" i="44" s="1"/>
  <c r="CM52" i="44"/>
  <c r="CO52" i="44" s="1"/>
  <c r="CM54" i="44"/>
  <c r="CM56" i="44"/>
  <c r="CO56" i="44" s="1"/>
  <c r="CM58" i="44"/>
  <c r="CO58" i="44" s="1"/>
  <c r="CM60" i="44"/>
  <c r="CO60" i="44" s="1"/>
  <c r="CM62" i="44"/>
  <c r="CO62" i="44" s="1"/>
  <c r="CM64" i="44"/>
  <c r="CO64" i="44" s="1"/>
  <c r="CM66" i="44"/>
  <c r="CM68" i="44"/>
  <c r="CM70" i="44"/>
  <c r="CO70" i="44" s="1"/>
  <c r="CM72" i="44"/>
  <c r="CM74" i="44"/>
  <c r="CO74" i="44" s="1"/>
  <c r="CM76" i="44"/>
  <c r="CO76" i="44" s="1"/>
  <c r="CM78" i="44"/>
  <c r="CM80" i="44"/>
  <c r="CO80" i="44" s="1"/>
  <c r="CM82" i="44"/>
  <c r="CO82" i="44" s="1"/>
  <c r="CM84" i="44"/>
  <c r="CO84" i="44" s="1"/>
  <c r="CM86" i="44"/>
  <c r="CO86" i="44" s="1"/>
  <c r="CM88" i="44"/>
  <c r="CO88" i="44" s="1"/>
  <c r="CM90" i="44"/>
  <c r="CO90" i="44" s="1"/>
  <c r="CM92" i="44"/>
  <c r="CM94" i="44"/>
  <c r="CM96" i="44"/>
  <c r="CO96" i="44" s="1"/>
  <c r="CM98" i="44"/>
  <c r="CM100" i="44"/>
  <c r="CM102" i="44"/>
  <c r="CM104" i="44"/>
  <c r="CM106" i="44"/>
  <c r="CO106" i="44" s="1"/>
  <c r="CM108" i="44"/>
  <c r="CO108" i="44" s="1"/>
  <c r="CM110" i="44"/>
  <c r="CO110" i="44" s="1"/>
  <c r="BE3" i="29"/>
  <c r="BE5" i="29"/>
  <c r="BE6" i="29"/>
  <c r="BE7" i="29"/>
  <c r="BE8" i="29"/>
  <c r="BE9" i="29"/>
  <c r="BE10" i="29"/>
  <c r="BE11" i="29"/>
  <c r="BE12" i="29"/>
  <c r="BE13" i="29"/>
  <c r="BE14" i="29"/>
  <c r="BE15" i="29"/>
  <c r="BE16" i="29"/>
  <c r="BE17" i="29"/>
  <c r="BE18" i="29"/>
  <c r="BE19" i="29"/>
  <c r="BE20" i="29"/>
  <c r="BE21" i="29"/>
  <c r="BE22" i="29"/>
  <c r="BE23" i="29"/>
  <c r="BE24" i="29"/>
  <c r="BE25" i="29"/>
  <c r="BE26" i="29"/>
  <c r="BE27" i="29"/>
  <c r="BE28" i="29"/>
  <c r="BE29" i="29"/>
  <c r="BE30" i="29"/>
  <c r="BE31" i="29"/>
  <c r="BE32" i="29"/>
  <c r="BE33" i="29"/>
  <c r="BE34" i="29"/>
  <c r="BE35" i="29"/>
  <c r="BE36" i="29"/>
  <c r="BE37" i="29"/>
  <c r="BE38" i="29"/>
  <c r="BE39" i="29"/>
  <c r="BE40" i="29"/>
  <c r="BE41" i="29"/>
  <c r="BE42" i="29"/>
  <c r="BE43" i="29"/>
  <c r="BE44" i="29"/>
  <c r="BE45" i="29"/>
  <c r="BE46" i="29"/>
  <c r="BE47" i="29"/>
  <c r="BE48" i="29"/>
  <c r="BE49" i="29"/>
  <c r="BE50" i="29"/>
  <c r="BE51" i="29"/>
  <c r="BE52" i="29"/>
  <c r="BE53" i="29"/>
  <c r="BE54" i="29"/>
  <c r="BE55" i="29"/>
  <c r="BE56" i="29"/>
  <c r="BE57" i="29"/>
  <c r="BE58" i="29"/>
  <c r="BE59" i="29"/>
  <c r="BE60" i="29"/>
  <c r="BE61" i="29"/>
  <c r="BE62" i="29"/>
  <c r="BE63" i="29"/>
  <c r="BE64" i="29"/>
  <c r="BE65" i="29"/>
  <c r="BE66" i="29"/>
  <c r="BE67" i="29"/>
  <c r="BE68" i="29"/>
  <c r="BE69" i="29"/>
  <c r="BE70" i="29"/>
  <c r="BE71" i="29"/>
  <c r="BE72" i="29"/>
  <c r="BE73" i="29"/>
  <c r="BE74" i="29"/>
  <c r="BE75" i="29"/>
  <c r="BE76" i="29"/>
  <c r="BE77" i="29"/>
  <c r="BE78" i="29"/>
  <c r="BE79" i="29"/>
  <c r="BE80" i="29"/>
  <c r="BE81" i="29"/>
  <c r="BE82" i="29"/>
  <c r="BE83" i="29"/>
  <c r="BE84" i="29"/>
  <c r="BE85" i="29"/>
  <c r="BE86" i="29"/>
  <c r="BE87" i="29"/>
  <c r="BE88" i="29"/>
  <c r="BE89" i="29"/>
  <c r="BE90" i="29"/>
  <c r="BE91" i="29"/>
  <c r="BE92" i="29"/>
  <c r="BE93" i="29"/>
  <c r="BE94" i="29"/>
  <c r="BE95" i="29"/>
  <c r="BE96" i="29"/>
  <c r="BE97" i="29"/>
  <c r="BE98" i="29"/>
  <c r="BE99" i="29"/>
  <c r="BE100" i="29"/>
  <c r="BE101" i="29"/>
  <c r="BE102" i="29"/>
  <c r="BE103" i="29"/>
  <c r="BE104" i="29"/>
  <c r="BE105" i="29"/>
  <c r="BE106" i="29"/>
  <c r="BE107" i="29"/>
  <c r="BE108" i="29"/>
  <c r="BE109" i="29"/>
  <c r="BE110" i="29"/>
  <c r="BE111" i="29"/>
  <c r="BE112" i="29"/>
  <c r="BZ5" i="39"/>
  <c r="BZ6" i="39"/>
  <c r="BZ7" i="39"/>
  <c r="BZ8" i="39"/>
  <c r="BZ9" i="39"/>
  <c r="BZ10" i="39"/>
  <c r="BZ11" i="39"/>
  <c r="BZ12" i="39"/>
  <c r="BZ13" i="39"/>
  <c r="BZ14" i="39"/>
  <c r="BZ15" i="39"/>
  <c r="BZ16" i="39"/>
  <c r="BZ17" i="39"/>
  <c r="BZ18" i="39"/>
  <c r="BZ19" i="39"/>
  <c r="BZ20" i="39"/>
  <c r="BZ21" i="39"/>
  <c r="BZ22" i="39"/>
  <c r="BZ23" i="39"/>
  <c r="BZ24" i="39"/>
  <c r="BZ25" i="39"/>
  <c r="BZ26" i="39"/>
  <c r="BZ27" i="39"/>
  <c r="BZ28" i="39"/>
  <c r="BZ29" i="39"/>
  <c r="BZ30" i="39"/>
  <c r="BZ31" i="39"/>
  <c r="BZ32" i="39"/>
  <c r="BZ33" i="39"/>
  <c r="BZ34" i="39"/>
  <c r="BZ35" i="39"/>
  <c r="BZ36" i="39"/>
  <c r="BZ37" i="39"/>
  <c r="BZ38" i="39"/>
  <c r="BZ39" i="39"/>
  <c r="BZ40" i="39"/>
  <c r="BZ41" i="39"/>
  <c r="BZ42" i="39"/>
  <c r="BZ43" i="39"/>
  <c r="BZ44" i="39"/>
  <c r="BZ45" i="39"/>
  <c r="BZ46" i="39"/>
  <c r="BZ47" i="39"/>
  <c r="BZ48" i="39"/>
  <c r="BZ49" i="39"/>
  <c r="BZ50" i="39"/>
  <c r="BZ51" i="39"/>
  <c r="BZ52" i="39"/>
  <c r="BZ53" i="39"/>
  <c r="BZ54" i="39"/>
  <c r="BZ55" i="39"/>
  <c r="BZ56" i="39"/>
  <c r="BZ57" i="39"/>
  <c r="BZ58" i="39"/>
  <c r="BZ59" i="39"/>
  <c r="BZ60" i="39"/>
  <c r="BZ61" i="39"/>
  <c r="BZ62" i="39"/>
  <c r="BZ63" i="39"/>
  <c r="BZ64" i="39"/>
  <c r="BZ65" i="39"/>
  <c r="BZ66" i="39"/>
  <c r="BZ67" i="39"/>
  <c r="BZ68" i="39"/>
  <c r="BZ69" i="39"/>
  <c r="BZ70" i="39"/>
  <c r="BZ71" i="39"/>
  <c r="BZ72" i="39"/>
  <c r="BZ73" i="39"/>
  <c r="BZ74" i="39"/>
  <c r="BZ75" i="39"/>
  <c r="BZ76" i="39"/>
  <c r="BZ77" i="39"/>
  <c r="BZ78" i="39"/>
  <c r="BZ79" i="39"/>
  <c r="BZ80" i="39"/>
  <c r="BZ81" i="39"/>
  <c r="BZ82" i="39"/>
  <c r="BZ83" i="39"/>
  <c r="BZ84" i="39"/>
  <c r="BZ85" i="39"/>
  <c r="BZ86" i="39"/>
  <c r="BZ87" i="39"/>
  <c r="BZ88" i="39"/>
  <c r="BZ89" i="39"/>
  <c r="BZ90" i="39"/>
  <c r="BZ91" i="39"/>
  <c r="BZ92" i="39"/>
  <c r="BZ93" i="39"/>
  <c r="BZ94" i="39"/>
  <c r="BZ95" i="39"/>
  <c r="BZ96" i="39"/>
  <c r="BZ97" i="39"/>
  <c r="BZ98" i="39"/>
  <c r="BZ99" i="39"/>
  <c r="BZ100" i="39"/>
  <c r="BZ101" i="39"/>
  <c r="BZ102" i="39"/>
  <c r="BZ103" i="39"/>
  <c r="BZ104" i="39"/>
  <c r="BZ105" i="39"/>
  <c r="BZ106" i="39"/>
  <c r="BZ107" i="39"/>
  <c r="BZ108" i="39"/>
  <c r="BZ109" i="39"/>
  <c r="BZ110" i="39"/>
  <c r="BZ111" i="39"/>
  <c r="BZ112" i="39"/>
  <c r="BZ4" i="39"/>
  <c r="BZ3" i="39"/>
  <c r="BS3" i="39"/>
  <c r="BS112" i="39"/>
  <c r="BS111" i="39"/>
  <c r="BS110" i="39"/>
  <c r="BS109" i="39"/>
  <c r="BS108" i="39"/>
  <c r="BS107" i="39"/>
  <c r="BS106" i="39"/>
  <c r="BS105" i="39"/>
  <c r="BS104" i="39"/>
  <c r="BS103" i="39"/>
  <c r="BS102" i="39"/>
  <c r="BS101" i="39"/>
  <c r="BS100" i="39"/>
  <c r="BS99" i="39"/>
  <c r="BS98" i="39"/>
  <c r="BS97" i="39"/>
  <c r="BS96" i="39"/>
  <c r="BS95" i="39"/>
  <c r="BS94" i="39"/>
  <c r="BS93" i="39"/>
  <c r="BS92" i="39"/>
  <c r="BS91" i="39"/>
  <c r="BS90" i="39"/>
  <c r="BS89" i="39"/>
  <c r="BS88" i="39"/>
  <c r="BS87" i="39"/>
  <c r="BS86" i="39"/>
  <c r="BS85" i="39"/>
  <c r="BS84" i="39"/>
  <c r="BS83" i="39"/>
  <c r="BS82" i="39"/>
  <c r="BS81" i="39"/>
  <c r="BS80" i="39"/>
  <c r="BS79" i="39"/>
  <c r="BS78" i="39"/>
  <c r="BS77" i="39"/>
  <c r="BS76" i="39"/>
  <c r="BS75" i="39"/>
  <c r="BS74" i="39"/>
  <c r="BS73" i="39"/>
  <c r="BS72" i="39"/>
  <c r="BS71" i="39"/>
  <c r="BS70" i="39"/>
  <c r="BS69" i="39"/>
  <c r="BS68" i="39"/>
  <c r="BS67" i="39"/>
  <c r="BS66" i="39"/>
  <c r="BS65" i="39"/>
  <c r="BS64" i="39"/>
  <c r="BS63" i="39"/>
  <c r="BS62" i="39"/>
  <c r="BS61" i="39"/>
  <c r="BS60" i="39"/>
  <c r="BS59" i="39"/>
  <c r="BS58" i="39"/>
  <c r="BS57" i="39"/>
  <c r="BS56" i="39"/>
  <c r="BS55" i="39"/>
  <c r="BS54" i="39"/>
  <c r="BS53" i="39"/>
  <c r="BS52" i="39"/>
  <c r="BS51" i="39"/>
  <c r="BS50" i="39"/>
  <c r="BS49" i="39"/>
  <c r="BS48" i="39"/>
  <c r="BS47" i="39"/>
  <c r="BS46" i="39"/>
  <c r="BS45" i="39"/>
  <c r="BS44" i="39"/>
  <c r="BS43" i="39"/>
  <c r="BS42" i="39"/>
  <c r="BS41" i="39"/>
  <c r="BS40" i="39"/>
  <c r="BS39" i="39"/>
  <c r="BS38" i="39"/>
  <c r="BS37" i="39"/>
  <c r="BS36" i="39"/>
  <c r="BS35" i="39"/>
  <c r="BS34" i="39"/>
  <c r="BS33" i="39"/>
  <c r="BS32" i="39"/>
  <c r="BS31" i="39"/>
  <c r="BS30" i="39"/>
  <c r="BS29" i="39"/>
  <c r="BS28" i="39"/>
  <c r="BS27" i="39"/>
  <c r="BS26" i="39"/>
  <c r="BS25" i="39"/>
  <c r="BS24" i="39"/>
  <c r="BS23" i="39"/>
  <c r="BS22" i="39"/>
  <c r="BS21" i="39"/>
  <c r="BS20" i="39"/>
  <c r="BS19" i="39"/>
  <c r="BS18" i="39"/>
  <c r="BS17" i="39"/>
  <c r="BS16" i="39"/>
  <c r="BS15" i="39"/>
  <c r="BS14" i="39"/>
  <c r="BS13" i="39"/>
  <c r="BS12" i="39"/>
  <c r="BS11" i="39"/>
  <c r="BS10" i="39"/>
  <c r="BS9" i="39"/>
  <c r="BS8" i="39"/>
  <c r="BS7" i="39"/>
  <c r="BS6" i="39"/>
  <c r="BS5" i="39"/>
  <c r="BS4" i="39"/>
  <c r="BL4" i="39"/>
  <c r="BL5" i="39"/>
  <c r="BL6" i="39"/>
  <c r="BL7" i="39"/>
  <c r="BL8" i="39"/>
  <c r="BL9" i="39"/>
  <c r="BL10" i="39"/>
  <c r="BL11" i="39"/>
  <c r="BL12" i="39"/>
  <c r="BL13" i="39"/>
  <c r="BL14" i="39"/>
  <c r="BL15" i="39"/>
  <c r="BL16" i="39"/>
  <c r="BL17" i="39"/>
  <c r="BL18" i="39"/>
  <c r="BL19" i="39"/>
  <c r="BL20" i="39"/>
  <c r="BL21" i="39"/>
  <c r="BL22" i="39"/>
  <c r="BL23" i="39"/>
  <c r="BL24" i="39"/>
  <c r="BL25" i="39"/>
  <c r="BL26" i="39"/>
  <c r="BL27" i="39"/>
  <c r="BL28" i="39"/>
  <c r="BL29" i="39"/>
  <c r="BL30" i="39"/>
  <c r="BL31" i="39"/>
  <c r="BL32" i="39"/>
  <c r="BL33" i="39"/>
  <c r="BL34" i="39"/>
  <c r="BL35" i="39"/>
  <c r="BL36" i="39"/>
  <c r="BL37" i="39"/>
  <c r="BL38" i="39"/>
  <c r="BL39" i="39"/>
  <c r="BL40" i="39"/>
  <c r="BL41" i="39"/>
  <c r="BL42" i="39"/>
  <c r="BL43" i="39"/>
  <c r="BL44" i="39"/>
  <c r="BL45" i="39"/>
  <c r="BL46" i="39"/>
  <c r="BL47" i="39"/>
  <c r="BL48" i="39"/>
  <c r="BL49" i="39"/>
  <c r="BL50" i="39"/>
  <c r="BL51" i="39"/>
  <c r="BL52" i="39"/>
  <c r="BL53" i="39"/>
  <c r="BL54" i="39"/>
  <c r="BL55" i="39"/>
  <c r="BL56" i="39"/>
  <c r="BL57" i="39"/>
  <c r="BL58" i="39"/>
  <c r="BL59" i="39"/>
  <c r="BL60" i="39"/>
  <c r="BL61" i="39"/>
  <c r="BL62" i="39"/>
  <c r="BL63" i="39"/>
  <c r="BL64" i="39"/>
  <c r="BL65" i="39"/>
  <c r="BL66" i="39"/>
  <c r="BL67" i="39"/>
  <c r="BL68" i="39"/>
  <c r="BL69" i="39"/>
  <c r="BL70" i="39"/>
  <c r="BL71" i="39"/>
  <c r="BL72" i="39"/>
  <c r="BL73" i="39"/>
  <c r="BL74" i="39"/>
  <c r="BL75" i="39"/>
  <c r="BL76" i="39"/>
  <c r="BL77" i="39"/>
  <c r="BL78" i="39"/>
  <c r="BL79" i="39"/>
  <c r="BL80" i="39"/>
  <c r="BL81" i="39"/>
  <c r="BL82" i="39"/>
  <c r="BL83" i="39"/>
  <c r="BL84" i="39"/>
  <c r="BL85" i="39"/>
  <c r="BL86" i="39"/>
  <c r="BL87" i="39"/>
  <c r="BL88" i="39"/>
  <c r="BL89" i="39"/>
  <c r="BL90" i="39"/>
  <c r="BL91" i="39"/>
  <c r="BL92" i="39"/>
  <c r="BL93" i="39"/>
  <c r="BL94" i="39"/>
  <c r="BL95" i="39"/>
  <c r="BL96" i="39"/>
  <c r="BL97" i="39"/>
  <c r="BL98" i="39"/>
  <c r="BL99" i="39"/>
  <c r="BL100" i="39"/>
  <c r="BL101" i="39"/>
  <c r="BL102" i="39"/>
  <c r="BL103" i="39"/>
  <c r="BL104" i="39"/>
  <c r="BL105" i="39"/>
  <c r="BL106" i="39"/>
  <c r="BL107" i="39"/>
  <c r="BL108" i="39"/>
  <c r="BL109" i="39"/>
  <c r="BL110" i="39"/>
  <c r="BL111" i="39"/>
  <c r="BL112" i="39"/>
  <c r="AH4" i="39"/>
  <c r="AH5" i="39"/>
  <c r="AH6" i="39"/>
  <c r="AH7" i="39"/>
  <c r="AH8" i="39"/>
  <c r="AH9" i="39"/>
  <c r="AH10" i="39"/>
  <c r="AH11" i="39"/>
  <c r="AH12" i="39"/>
  <c r="AH13" i="39"/>
  <c r="AH14" i="39"/>
  <c r="AH15" i="39"/>
  <c r="AH16" i="39"/>
  <c r="AH17" i="39"/>
  <c r="AH18" i="39"/>
  <c r="AH19" i="39"/>
  <c r="AH20" i="39"/>
  <c r="AH21" i="39"/>
  <c r="AH22" i="39"/>
  <c r="AH23" i="39"/>
  <c r="AH24" i="39"/>
  <c r="AH25" i="39"/>
  <c r="AH26" i="39"/>
  <c r="AH27" i="39"/>
  <c r="AH28" i="39"/>
  <c r="AH29" i="39"/>
  <c r="AH30" i="39"/>
  <c r="AH31" i="39"/>
  <c r="AH32" i="39"/>
  <c r="AH33" i="39"/>
  <c r="AH34" i="39"/>
  <c r="AH35" i="39"/>
  <c r="AH36" i="39"/>
  <c r="AH37" i="39"/>
  <c r="AH38" i="39"/>
  <c r="AH39" i="39"/>
  <c r="AH40" i="39"/>
  <c r="AH41" i="39"/>
  <c r="AH42" i="39"/>
  <c r="AH43" i="39"/>
  <c r="AH44" i="39"/>
  <c r="AH45" i="39"/>
  <c r="AH46" i="39"/>
  <c r="AH47" i="39"/>
  <c r="AH48" i="39"/>
  <c r="AH49" i="39"/>
  <c r="AH50" i="39"/>
  <c r="AH51" i="39"/>
  <c r="AH52" i="39"/>
  <c r="AH53" i="39"/>
  <c r="AH54" i="39"/>
  <c r="AH55" i="39"/>
  <c r="AH56" i="39"/>
  <c r="AH57" i="39"/>
  <c r="AH58" i="39"/>
  <c r="AH59" i="39"/>
  <c r="AH60" i="39"/>
  <c r="AH61" i="39"/>
  <c r="AH62" i="39"/>
  <c r="AH63" i="39"/>
  <c r="AH64" i="39"/>
  <c r="AH65" i="39"/>
  <c r="AH66" i="39"/>
  <c r="AH67" i="39"/>
  <c r="AH68" i="39"/>
  <c r="AH69" i="39"/>
  <c r="AH70" i="39"/>
  <c r="AH71" i="39"/>
  <c r="AH72" i="39"/>
  <c r="AH73" i="39"/>
  <c r="AH74" i="39"/>
  <c r="AH75" i="39"/>
  <c r="AH76" i="39"/>
  <c r="AH77" i="39"/>
  <c r="AH78" i="39"/>
  <c r="AH79" i="39"/>
  <c r="AH80" i="39"/>
  <c r="AH81" i="39"/>
  <c r="AH82" i="39"/>
  <c r="AH83" i="39"/>
  <c r="AH84" i="39"/>
  <c r="AH85" i="39"/>
  <c r="AH86" i="39"/>
  <c r="AH87" i="39"/>
  <c r="AH88" i="39"/>
  <c r="AH89" i="39"/>
  <c r="AH90" i="39"/>
  <c r="AH91" i="39"/>
  <c r="AH92" i="39"/>
  <c r="AH93" i="39"/>
  <c r="AH94" i="39"/>
  <c r="AH95" i="39"/>
  <c r="AH96" i="39"/>
  <c r="AH97" i="39"/>
  <c r="AH98" i="39"/>
  <c r="AH99" i="39"/>
  <c r="AH100" i="39"/>
  <c r="AH101" i="39"/>
  <c r="AH102" i="39"/>
  <c r="AH103" i="39"/>
  <c r="AH104" i="39"/>
  <c r="AH105" i="39"/>
  <c r="AH106" i="39"/>
  <c r="AH107" i="39"/>
  <c r="AH108" i="39"/>
  <c r="AH109" i="39"/>
  <c r="AH110" i="39"/>
  <c r="AH111" i="39"/>
  <c r="AH112" i="39"/>
  <c r="AH3" i="39"/>
  <c r="T5" i="39"/>
  <c r="T6" i="39"/>
  <c r="T7" i="39"/>
  <c r="T8" i="39"/>
  <c r="T9" i="39"/>
  <c r="T10" i="39"/>
  <c r="T11" i="39"/>
  <c r="T12" i="39"/>
  <c r="T13" i="39"/>
  <c r="T14" i="39"/>
  <c r="T15" i="39"/>
  <c r="T16" i="39"/>
  <c r="T17" i="39"/>
  <c r="T18" i="39"/>
  <c r="T19" i="39"/>
  <c r="T20" i="39"/>
  <c r="T21" i="39"/>
  <c r="T22" i="39"/>
  <c r="T23" i="39"/>
  <c r="T24" i="39"/>
  <c r="T25" i="39"/>
  <c r="T26" i="39"/>
  <c r="T27" i="39"/>
  <c r="T28" i="39"/>
  <c r="T29" i="39"/>
  <c r="T30" i="39"/>
  <c r="T31" i="39"/>
  <c r="T32" i="39"/>
  <c r="T33" i="39"/>
  <c r="T34" i="39"/>
  <c r="T35" i="39"/>
  <c r="T36" i="39"/>
  <c r="T37" i="39"/>
  <c r="T38" i="39"/>
  <c r="T39" i="39"/>
  <c r="T40" i="39"/>
  <c r="T41" i="39"/>
  <c r="T42" i="39"/>
  <c r="T43" i="39"/>
  <c r="T44" i="39"/>
  <c r="T45" i="39"/>
  <c r="T46" i="39"/>
  <c r="T47" i="39"/>
  <c r="T48" i="39"/>
  <c r="T49" i="39"/>
  <c r="T50" i="39"/>
  <c r="T51" i="39"/>
  <c r="T52" i="39"/>
  <c r="T53" i="39"/>
  <c r="T54" i="39"/>
  <c r="T55" i="39"/>
  <c r="T56" i="39"/>
  <c r="T57" i="39"/>
  <c r="T58" i="39"/>
  <c r="T59" i="39"/>
  <c r="T60" i="39"/>
  <c r="T61" i="39"/>
  <c r="T62" i="39"/>
  <c r="T63" i="39"/>
  <c r="T64" i="39"/>
  <c r="T65" i="39"/>
  <c r="T66" i="39"/>
  <c r="T67" i="39"/>
  <c r="T68" i="39"/>
  <c r="T69" i="39"/>
  <c r="T70" i="39"/>
  <c r="T71" i="39"/>
  <c r="T72" i="39"/>
  <c r="T73" i="39"/>
  <c r="T74" i="39"/>
  <c r="T75" i="39"/>
  <c r="T76" i="39"/>
  <c r="T77" i="39"/>
  <c r="T78" i="39"/>
  <c r="T79" i="39"/>
  <c r="T80" i="39"/>
  <c r="T81" i="39"/>
  <c r="T82" i="39"/>
  <c r="T83" i="39"/>
  <c r="T84" i="39"/>
  <c r="T85" i="39"/>
  <c r="T86" i="39"/>
  <c r="T87" i="39"/>
  <c r="T88" i="39"/>
  <c r="T89" i="39"/>
  <c r="T90" i="39"/>
  <c r="T91" i="39"/>
  <c r="T92" i="39"/>
  <c r="T93" i="39"/>
  <c r="T94" i="39"/>
  <c r="T95" i="39"/>
  <c r="T96" i="39"/>
  <c r="T97" i="39"/>
  <c r="T98" i="39"/>
  <c r="T99" i="39"/>
  <c r="T100" i="39"/>
  <c r="T101" i="39"/>
  <c r="T102" i="39"/>
  <c r="T103" i="39"/>
  <c r="T104" i="39"/>
  <c r="T105" i="39"/>
  <c r="T106" i="39"/>
  <c r="T107" i="39"/>
  <c r="T108" i="39"/>
  <c r="T109" i="39"/>
  <c r="T110" i="39"/>
  <c r="T111" i="39"/>
  <c r="T112" i="39"/>
  <c r="T4" i="39"/>
  <c r="S4" i="39"/>
  <c r="AG62" i="44" l="1"/>
  <c r="BU20" i="44"/>
  <c r="AG95" i="44"/>
  <c r="BU36" i="44"/>
  <c r="BU80" i="44"/>
  <c r="BU4" i="44"/>
  <c r="BU102" i="44"/>
  <c r="BU10" i="44"/>
  <c r="AL106" i="50"/>
  <c r="D106" i="51" s="1"/>
  <c r="BU108" i="44"/>
  <c r="AL108" i="50" s="1"/>
  <c r="D108" i="51" s="1"/>
  <c r="BU58" i="44"/>
  <c r="AG30" i="45"/>
  <c r="AH30" i="45" s="1"/>
  <c r="AG40" i="45"/>
  <c r="AH40" i="45" s="1"/>
  <c r="AI40" i="45" s="1"/>
  <c r="AG100" i="45"/>
  <c r="AH100" i="45" s="1"/>
  <c r="AG62" i="45"/>
  <c r="AH62" i="45" s="1"/>
  <c r="AI33" i="45"/>
  <c r="AI53" i="45"/>
  <c r="AF48" i="45"/>
  <c r="BU14" i="45"/>
  <c r="AB14" i="46"/>
  <c r="AG28" i="45"/>
  <c r="AH28" i="45" s="1"/>
  <c r="AG11" i="45"/>
  <c r="AH11" i="45" s="1"/>
  <c r="AI11" i="45" s="1"/>
  <c r="AG81" i="45"/>
  <c r="AH81" i="45" s="1"/>
  <c r="AG8" i="45"/>
  <c r="AH8" i="45" s="1"/>
  <c r="BU72" i="44"/>
  <c r="AL72" i="50" s="1"/>
  <c r="D72" i="51" s="1"/>
  <c r="BU57" i="44"/>
  <c r="AL47" i="50"/>
  <c r="D47" i="51" s="1"/>
  <c r="BU11" i="44"/>
  <c r="BU95" i="44"/>
  <c r="AG25" i="44"/>
  <c r="AG47" i="44"/>
  <c r="AJ47" i="50" s="1"/>
  <c r="B47" i="51" s="1"/>
  <c r="BA4" i="44"/>
  <c r="AK4" i="50" s="1"/>
  <c r="AJ37" i="50"/>
  <c r="B37" i="51" s="1"/>
  <c r="AJ83" i="50"/>
  <c r="B83" i="51" s="1"/>
  <c r="AL62" i="50"/>
  <c r="D62" i="51" s="1"/>
  <c r="AL11" i="50"/>
  <c r="D11" i="51" s="1"/>
  <c r="AJ49" i="50"/>
  <c r="B49" i="51" s="1"/>
  <c r="AI71" i="50"/>
  <c r="AI57" i="50"/>
  <c r="AL29" i="50"/>
  <c r="D29" i="51" s="1"/>
  <c r="AL84" i="50"/>
  <c r="D84" i="51" s="1"/>
  <c r="AI41" i="50"/>
  <c r="AJ39" i="50"/>
  <c r="B39" i="51" s="1"/>
  <c r="AI105" i="50"/>
  <c r="AI110" i="50"/>
  <c r="AL55" i="50"/>
  <c r="D55" i="51" s="1"/>
  <c r="AJ98" i="50"/>
  <c r="B98" i="51" s="1"/>
  <c r="AJ79" i="50"/>
  <c r="B79" i="51" s="1"/>
  <c r="AL54" i="50"/>
  <c r="D54" i="51" s="1"/>
  <c r="AI62" i="50"/>
  <c r="AI14" i="50"/>
  <c r="AJ55" i="50"/>
  <c r="B55" i="51" s="1"/>
  <c r="AI25" i="50"/>
  <c r="AI45" i="50"/>
  <c r="AI108" i="50"/>
  <c r="AI60" i="50"/>
  <c r="AK7" i="50"/>
  <c r="C7" i="51" s="1"/>
  <c r="AI3" i="50"/>
  <c r="AJ26" i="50"/>
  <c r="B26" i="51" s="1"/>
  <c r="AJ111" i="50"/>
  <c r="B111" i="51" s="1"/>
  <c r="AK21" i="50"/>
  <c r="C21" i="51" s="1"/>
  <c r="AI106" i="50"/>
  <c r="AI58" i="50"/>
  <c r="AI10" i="50"/>
  <c r="AK30" i="50"/>
  <c r="C30" i="51" s="1"/>
  <c r="AI15" i="50"/>
  <c r="AL71" i="50"/>
  <c r="D71" i="51" s="1"/>
  <c r="AL93" i="50"/>
  <c r="D93" i="51" s="1"/>
  <c r="AI56" i="50"/>
  <c r="AI33" i="50"/>
  <c r="AI95" i="50"/>
  <c r="AL85" i="50"/>
  <c r="D85" i="51" s="1"/>
  <c r="AL16" i="50"/>
  <c r="D16" i="51" s="1"/>
  <c r="AL53" i="50"/>
  <c r="D53" i="51" s="1"/>
  <c r="AI19" i="50"/>
  <c r="AL7" i="50"/>
  <c r="D7" i="51" s="1"/>
  <c r="AL10" i="50"/>
  <c r="D10" i="51" s="1"/>
  <c r="AL9" i="50"/>
  <c r="D9" i="51" s="1"/>
  <c r="AL102" i="50"/>
  <c r="D102" i="51" s="1"/>
  <c r="AI6" i="50"/>
  <c r="AK107" i="50"/>
  <c r="C107" i="51" s="1"/>
  <c r="AL112" i="50"/>
  <c r="D112" i="51" s="1"/>
  <c r="AL104" i="50"/>
  <c r="D104" i="51" s="1"/>
  <c r="AL52" i="50"/>
  <c r="D52" i="51" s="1"/>
  <c r="AK20" i="50"/>
  <c r="C20" i="51" s="1"/>
  <c r="AI31" i="50"/>
  <c r="AI99" i="50"/>
  <c r="AL78" i="50"/>
  <c r="D78" i="51" s="1"/>
  <c r="AL8" i="50"/>
  <c r="D8" i="51" s="1"/>
  <c r="AI70" i="50"/>
  <c r="AK18" i="50"/>
  <c r="C18" i="51" s="1"/>
  <c r="AI88" i="50"/>
  <c r="AI40" i="50"/>
  <c r="AJ97" i="50"/>
  <c r="B97" i="51" s="1"/>
  <c r="AJ63" i="50"/>
  <c r="B63" i="51" s="1"/>
  <c r="AJ35" i="50"/>
  <c r="B35" i="51" s="1"/>
  <c r="AI11" i="50"/>
  <c r="AI77" i="50"/>
  <c r="AL105" i="50"/>
  <c r="D105" i="51" s="1"/>
  <c r="AL37" i="50"/>
  <c r="D37" i="51" s="1"/>
  <c r="AL69" i="50"/>
  <c r="D69" i="51" s="1"/>
  <c r="AI74" i="50"/>
  <c r="AL31" i="50"/>
  <c r="D31" i="51" s="1"/>
  <c r="AL107" i="50"/>
  <c r="D107" i="51" s="1"/>
  <c r="AL80" i="50"/>
  <c r="D80" i="51" s="1"/>
  <c r="AL3" i="50"/>
  <c r="AI52" i="50"/>
  <c r="AI96" i="50"/>
  <c r="AK89" i="50"/>
  <c r="C89" i="51" s="1"/>
  <c r="AI86" i="50"/>
  <c r="AI38" i="50"/>
  <c r="AJ13" i="50"/>
  <c r="B13" i="51" s="1"/>
  <c r="AL20" i="50"/>
  <c r="D20" i="51" s="1"/>
  <c r="AL70" i="50"/>
  <c r="D70" i="51" s="1"/>
  <c r="AL45" i="50"/>
  <c r="D45" i="51" s="1"/>
  <c r="AJ27" i="50"/>
  <c r="B27" i="51" s="1"/>
  <c r="AK77" i="50"/>
  <c r="C77" i="51" s="1"/>
  <c r="AL68" i="50"/>
  <c r="D68" i="51" s="1"/>
  <c r="AJ7" i="50"/>
  <c r="B7" i="51" s="1"/>
  <c r="AI4" i="50"/>
  <c r="AL101" i="50"/>
  <c r="D101" i="51" s="1"/>
  <c r="AK22" i="50"/>
  <c r="C22" i="51" s="1"/>
  <c r="AJ62" i="50"/>
  <c r="B62" i="51" s="1"/>
  <c r="BU73" i="44"/>
  <c r="AK67" i="50"/>
  <c r="C67" i="51" s="1"/>
  <c r="AI84" i="50"/>
  <c r="AI36" i="50"/>
  <c r="AK104" i="50"/>
  <c r="C104" i="51" s="1"/>
  <c r="AJ81" i="50"/>
  <c r="B81" i="51" s="1"/>
  <c r="AK91" i="50"/>
  <c r="C91" i="51" s="1"/>
  <c r="AK43" i="50"/>
  <c r="C43" i="51" s="1"/>
  <c r="AJ73" i="50"/>
  <c r="B73" i="51" s="1"/>
  <c r="AL23" i="50"/>
  <c r="D23" i="51" s="1"/>
  <c r="AK94" i="50"/>
  <c r="C94" i="51" s="1"/>
  <c r="AI47" i="50"/>
  <c r="AL48" i="50"/>
  <c r="D48" i="51" s="1"/>
  <c r="AI16" i="50"/>
  <c r="AL25" i="50"/>
  <c r="D25" i="51" s="1"/>
  <c r="AL98" i="50"/>
  <c r="D98" i="51" s="1"/>
  <c r="AK68" i="50"/>
  <c r="C68" i="51" s="1"/>
  <c r="AI9" i="50"/>
  <c r="AI82" i="50"/>
  <c r="AI34" i="50"/>
  <c r="AK102" i="50"/>
  <c r="C102" i="51" s="1"/>
  <c r="AK54" i="50"/>
  <c r="C54" i="51" s="1"/>
  <c r="AI85" i="50"/>
  <c r="AI37" i="50"/>
  <c r="AJ109" i="50"/>
  <c r="B109" i="51" s="1"/>
  <c r="AL82" i="50"/>
  <c r="D82" i="51" s="1"/>
  <c r="AL22" i="50"/>
  <c r="D22" i="51" s="1"/>
  <c r="AK46" i="50"/>
  <c r="C46" i="51" s="1"/>
  <c r="AI24" i="50"/>
  <c r="AJ51" i="50"/>
  <c r="B51" i="51" s="1"/>
  <c r="AL36" i="50"/>
  <c r="D36" i="51" s="1"/>
  <c r="AI23" i="50"/>
  <c r="AK61" i="50"/>
  <c r="C61" i="51" s="1"/>
  <c r="AI112" i="50"/>
  <c r="AK93" i="50"/>
  <c r="C93" i="51" s="1"/>
  <c r="AK66" i="50"/>
  <c r="C66" i="51" s="1"/>
  <c r="AL61" i="50"/>
  <c r="D61" i="51" s="1"/>
  <c r="AI80" i="50"/>
  <c r="AI32" i="50"/>
  <c r="AK100" i="50"/>
  <c r="C100" i="51" s="1"/>
  <c r="AK87" i="50"/>
  <c r="C87" i="51" s="1"/>
  <c r="AK65" i="50"/>
  <c r="C65" i="51" s="1"/>
  <c r="AI75" i="50"/>
  <c r="AL100" i="50"/>
  <c r="D100" i="51" s="1"/>
  <c r="AL91" i="50"/>
  <c r="D91" i="51" s="1"/>
  <c r="AJ12" i="50"/>
  <c r="B12" i="51" s="1"/>
  <c r="AL14" i="50"/>
  <c r="D14" i="51" s="1"/>
  <c r="AI64" i="50"/>
  <c r="AJ53" i="50"/>
  <c r="B53" i="51" s="1"/>
  <c r="AK41" i="50"/>
  <c r="C41" i="51" s="1"/>
  <c r="AJ103" i="50"/>
  <c r="B103" i="51" s="1"/>
  <c r="AK8" i="50"/>
  <c r="C8" i="51" s="1"/>
  <c r="AJ4" i="50"/>
  <c r="AI8" i="50"/>
  <c r="AI90" i="50"/>
  <c r="AK3" i="50"/>
  <c r="AJ101" i="50"/>
  <c r="B101" i="51" s="1"/>
  <c r="AK59" i="50"/>
  <c r="C59" i="51" s="1"/>
  <c r="AJ28" i="50"/>
  <c r="B28" i="51" s="1"/>
  <c r="AJ78" i="50"/>
  <c r="B78" i="51" s="1"/>
  <c r="AL67" i="50"/>
  <c r="D67" i="51" s="1"/>
  <c r="AK92" i="50"/>
  <c r="C92" i="51" s="1"/>
  <c r="AJ95" i="50"/>
  <c r="B95" i="51" s="1"/>
  <c r="AI67" i="50"/>
  <c r="AK42" i="50"/>
  <c r="C42" i="51" s="1"/>
  <c r="AK72" i="50"/>
  <c r="C72" i="51" s="1"/>
  <c r="AI50" i="50"/>
  <c r="AL75" i="50"/>
  <c r="D75" i="51" s="1"/>
  <c r="AI44" i="50"/>
  <c r="AI76" i="50"/>
  <c r="AK48" i="50"/>
  <c r="C48" i="51" s="1"/>
  <c r="AI29" i="50"/>
  <c r="AI69" i="50"/>
  <c r="AK17" i="50"/>
  <c r="C17" i="51" s="1"/>
  <c r="AL39" i="50"/>
  <c r="D39" i="51" s="1"/>
  <c r="AK5" i="50"/>
  <c r="C5" i="51" s="1"/>
  <c r="BA83" i="44"/>
  <c r="BU13" i="44"/>
  <c r="AG72" i="44"/>
  <c r="BU19" i="44"/>
  <c r="AG100" i="44"/>
  <c r="BU79" i="44"/>
  <c r="BU109" i="44"/>
  <c r="BU6" i="44"/>
  <c r="BA13" i="44"/>
  <c r="AG24" i="44"/>
  <c r="BU33" i="44"/>
  <c r="BU110" i="44"/>
  <c r="AG43" i="44"/>
  <c r="BU17" i="44"/>
  <c r="BU59" i="44"/>
  <c r="BU44" i="44"/>
  <c r="BU5" i="44"/>
  <c r="AI100" i="45"/>
  <c r="AI47" i="45"/>
  <c r="AG12" i="45"/>
  <c r="AH12" i="45" s="1"/>
  <c r="AI12" i="45" s="1"/>
  <c r="AG101" i="45"/>
  <c r="AH101" i="45" s="1"/>
  <c r="AI101" i="45" s="1"/>
  <c r="AW101" i="45" s="1"/>
  <c r="AG103" i="45"/>
  <c r="AH103" i="45" s="1"/>
  <c r="AI103" i="45" s="1"/>
  <c r="AG18" i="45"/>
  <c r="AH18" i="45" s="1"/>
  <c r="AI18" i="45" s="1"/>
  <c r="AG110" i="45"/>
  <c r="AH110" i="45" s="1"/>
  <c r="AI110" i="45" s="1"/>
  <c r="AG35" i="45"/>
  <c r="AH35" i="45" s="1"/>
  <c r="AG48" i="45"/>
  <c r="AH48" i="45" s="1"/>
  <c r="AI48" i="45" s="1"/>
  <c r="AG83" i="45"/>
  <c r="AH83" i="45" s="1"/>
  <c r="AI83" i="45" s="1"/>
  <c r="AJ83" i="45" s="1"/>
  <c r="AG50" i="45"/>
  <c r="AH50" i="45" s="1"/>
  <c r="AI50" i="45" s="1"/>
  <c r="AW50" i="45" s="1"/>
  <c r="AI15" i="45"/>
  <c r="AJ15" i="45" s="1"/>
  <c r="AG60" i="45"/>
  <c r="AH60" i="45" s="1"/>
  <c r="AI60" i="45" s="1"/>
  <c r="AJ50" i="45"/>
  <c r="AJ27" i="45"/>
  <c r="AX27" i="45" s="1"/>
  <c r="AW27" i="45"/>
  <c r="AF94" i="45"/>
  <c r="AG94" i="45" s="1"/>
  <c r="AH94" i="45" s="1"/>
  <c r="AI94" i="45" s="1"/>
  <c r="AJ94" i="45" s="1"/>
  <c r="AX94" i="45" s="1"/>
  <c r="AF80" i="45"/>
  <c r="AG80" i="45" s="1"/>
  <c r="AH80" i="45" s="1"/>
  <c r="AI80" i="45" s="1"/>
  <c r="AG46" i="45"/>
  <c r="AH46" i="45" s="1"/>
  <c r="AF95" i="45"/>
  <c r="AG95" i="45" s="1"/>
  <c r="AH95" i="45" s="1"/>
  <c r="AI95" i="45" s="1"/>
  <c r="AF31" i="45"/>
  <c r="AG31" i="45" s="1"/>
  <c r="AH31" i="45" s="1"/>
  <c r="AI31" i="45" s="1"/>
  <c r="AW31" i="45" s="1"/>
  <c r="AI28" i="45"/>
  <c r="AW28" i="45" s="1"/>
  <c r="AG66" i="45"/>
  <c r="AH66" i="45" s="1"/>
  <c r="AI30" i="45"/>
  <c r="AW30" i="45" s="1"/>
  <c r="AI35" i="45"/>
  <c r="AJ35" i="45" s="1"/>
  <c r="AN35" i="45" s="1"/>
  <c r="S35" i="46" s="1"/>
  <c r="AF105" i="45"/>
  <c r="AG105" i="45" s="1"/>
  <c r="AH105" i="45" s="1"/>
  <c r="AI105" i="45" s="1"/>
  <c r="AG39" i="45"/>
  <c r="AH39" i="45" s="1"/>
  <c r="AI39" i="45" s="1"/>
  <c r="AF63" i="45"/>
  <c r="AG63" i="45" s="1"/>
  <c r="AH63" i="45" s="1"/>
  <c r="AI63" i="45" s="1"/>
  <c r="AG102" i="45"/>
  <c r="AH102" i="45" s="1"/>
  <c r="AI102" i="45" s="1"/>
  <c r="AF38" i="45"/>
  <c r="AG38" i="45" s="1"/>
  <c r="AH38" i="45" s="1"/>
  <c r="AI38" i="45" s="1"/>
  <c r="AI49" i="45"/>
  <c r="AJ49" i="45" s="1"/>
  <c r="AX49" i="45" s="1"/>
  <c r="AG93" i="45"/>
  <c r="AH93" i="45" s="1"/>
  <c r="AI93" i="45" s="1"/>
  <c r="AI67" i="45"/>
  <c r="AW67" i="45" s="1"/>
  <c r="AG5" i="45"/>
  <c r="AH5" i="45" s="1"/>
  <c r="AI5" i="45" s="1"/>
  <c r="AF84" i="45"/>
  <c r="AG84" i="45" s="1"/>
  <c r="AH84" i="45" s="1"/>
  <c r="AI84" i="45" s="1"/>
  <c r="AW84" i="45" s="1"/>
  <c r="AI8" i="45"/>
  <c r="AW8" i="45" s="1"/>
  <c r="AF16" i="45"/>
  <c r="AG16" i="45" s="1"/>
  <c r="AH16" i="45" s="1"/>
  <c r="AI16" i="45" s="1"/>
  <c r="AF20" i="45"/>
  <c r="AG20" i="45" s="1"/>
  <c r="AH20" i="45" s="1"/>
  <c r="AI20" i="45" s="1"/>
  <c r="AG34" i="45"/>
  <c r="AH34" i="45" s="1"/>
  <c r="AF58" i="45"/>
  <c r="AG58" i="45" s="1"/>
  <c r="AH58" i="45" s="1"/>
  <c r="AI58" i="45" s="1"/>
  <c r="AI34" i="45"/>
  <c r="AW34" i="45" s="1"/>
  <c r="AF77" i="45"/>
  <c r="AG77" i="45" s="1"/>
  <c r="AH77" i="45" s="1"/>
  <c r="AI77" i="45" s="1"/>
  <c r="AG69" i="45"/>
  <c r="AH69" i="45" s="1"/>
  <c r="AI69" i="45" s="1"/>
  <c r="AF42" i="45"/>
  <c r="AG42" i="45" s="1"/>
  <c r="AH42" i="45" s="1"/>
  <c r="AI42" i="45" s="1"/>
  <c r="AF65" i="45"/>
  <c r="AG65" i="45" s="1"/>
  <c r="AH65" i="45" s="1"/>
  <c r="AI65" i="45" s="1"/>
  <c r="AJ14" i="45"/>
  <c r="AU14" i="45" s="1"/>
  <c r="AF76" i="45"/>
  <c r="AG76" i="45" s="1"/>
  <c r="AH76" i="45" s="1"/>
  <c r="AI76" i="45" s="1"/>
  <c r="AF106" i="45"/>
  <c r="AG106" i="45" s="1"/>
  <c r="AH106" i="45" s="1"/>
  <c r="AI106" i="45" s="1"/>
  <c r="AF59" i="45"/>
  <c r="AG59" i="45" s="1"/>
  <c r="AH59" i="45" s="1"/>
  <c r="AI59" i="45" s="1"/>
  <c r="AI46" i="45"/>
  <c r="AW46" i="45" s="1"/>
  <c r="AI62" i="45"/>
  <c r="AW62" i="45" s="1"/>
  <c r="AF68" i="45"/>
  <c r="AG68" i="45" s="1"/>
  <c r="AH68" i="45" s="1"/>
  <c r="AI68" i="45" s="1"/>
  <c r="AJ87" i="45"/>
  <c r="AN87" i="45" s="1"/>
  <c r="S87" i="46" s="1"/>
  <c r="AW87" i="45"/>
  <c r="AJ92" i="45"/>
  <c r="AW92" i="45"/>
  <c r="AJ110" i="45"/>
  <c r="AN110" i="45" s="1"/>
  <c r="S110" i="46" s="1"/>
  <c r="AW110" i="45"/>
  <c r="AW61" i="45"/>
  <c r="AJ61" i="45"/>
  <c r="AW100" i="45"/>
  <c r="AJ100" i="45"/>
  <c r="AJ21" i="45"/>
  <c r="AN21" i="45" s="1"/>
  <c r="S21" i="46" s="1"/>
  <c r="AW21" i="45"/>
  <c r="AW96" i="45"/>
  <c r="AJ96" i="45"/>
  <c r="AX96" i="45" s="1"/>
  <c r="AJ22" i="45"/>
  <c r="AW22" i="45"/>
  <c r="AJ47" i="45"/>
  <c r="AX47" i="45" s="1"/>
  <c r="AW47" i="45"/>
  <c r="AG98" i="45"/>
  <c r="AH98" i="45" s="1"/>
  <c r="AI98" i="45" s="1"/>
  <c r="AN47" i="45"/>
  <c r="S47" i="46" s="1"/>
  <c r="AG19" i="45"/>
  <c r="AH19" i="45" s="1"/>
  <c r="AI19" i="45" s="1"/>
  <c r="AJ33" i="45"/>
  <c r="AW33" i="45"/>
  <c r="AF23" i="45"/>
  <c r="AG23" i="45" s="1"/>
  <c r="AH23" i="45" s="1"/>
  <c r="AI23" i="45" s="1"/>
  <c r="AF56" i="45"/>
  <c r="AG56" i="45" s="1"/>
  <c r="AH56" i="45" s="1"/>
  <c r="AI56" i="45" s="1"/>
  <c r="AW35" i="45"/>
  <c r="AF97" i="45"/>
  <c r="AG97" i="45" s="1"/>
  <c r="AH97" i="45" s="1"/>
  <c r="AI97" i="45" s="1"/>
  <c r="AF99" i="45"/>
  <c r="AG99" i="45" s="1"/>
  <c r="AH99" i="45" s="1"/>
  <c r="AI99" i="45" s="1"/>
  <c r="AI82" i="45"/>
  <c r="AF25" i="45"/>
  <c r="AG25" i="45" s="1"/>
  <c r="AH25" i="45" s="1"/>
  <c r="AI25" i="45" s="1"/>
  <c r="AI51" i="45"/>
  <c r="AI36" i="45"/>
  <c r="AJ40" i="45"/>
  <c r="AX40" i="45" s="1"/>
  <c r="AW40" i="45"/>
  <c r="AW54" i="45"/>
  <c r="AJ54" i="45"/>
  <c r="AF52" i="45"/>
  <c r="AG52" i="45" s="1"/>
  <c r="AH52" i="45" s="1"/>
  <c r="AI52" i="45" s="1"/>
  <c r="AG91" i="45"/>
  <c r="AH91" i="45" s="1"/>
  <c r="AI91" i="45" s="1"/>
  <c r="AF37" i="45"/>
  <c r="AG37" i="45" s="1"/>
  <c r="AH37" i="45" s="1"/>
  <c r="AI37" i="45" s="1"/>
  <c r="AG43" i="45"/>
  <c r="AH43" i="45" s="1"/>
  <c r="AI43" i="45" s="1"/>
  <c r="AI81" i="45"/>
  <c r="AF86" i="45"/>
  <c r="AG86" i="45" s="1"/>
  <c r="AH86" i="45" s="1"/>
  <c r="AI86" i="45" s="1"/>
  <c r="AG72" i="45"/>
  <c r="AH72" i="45" s="1"/>
  <c r="AI72" i="45" s="1"/>
  <c r="AI24" i="45"/>
  <c r="AF55" i="45"/>
  <c r="AG55" i="45" s="1"/>
  <c r="AH55" i="45" s="1"/>
  <c r="AI55" i="45" s="1"/>
  <c r="AF9" i="45"/>
  <c r="AG9" i="45" s="1"/>
  <c r="AH9" i="45" s="1"/>
  <c r="AI9" i="45" s="1"/>
  <c r="AF44" i="45"/>
  <c r="AG44" i="45" s="1"/>
  <c r="AH44" i="45" s="1"/>
  <c r="AI44" i="45" s="1"/>
  <c r="AF64" i="45"/>
  <c r="AG64" i="45" s="1"/>
  <c r="AH64" i="45" s="1"/>
  <c r="AI64" i="45" s="1"/>
  <c r="AF75" i="45"/>
  <c r="AG75" i="45" s="1"/>
  <c r="AH75" i="45" s="1"/>
  <c r="AI75" i="45" s="1"/>
  <c r="AF112" i="45"/>
  <c r="AG112" i="45" s="1"/>
  <c r="AH112" i="45" s="1"/>
  <c r="AI112" i="45" s="1"/>
  <c r="AG29" i="45"/>
  <c r="AH29" i="45" s="1"/>
  <c r="AI29" i="45" s="1"/>
  <c r="AF24" i="45"/>
  <c r="AG24" i="45" s="1"/>
  <c r="AH24" i="45" s="1"/>
  <c r="AF78" i="45"/>
  <c r="AG78" i="45" s="1"/>
  <c r="AH78" i="45" s="1"/>
  <c r="AI78" i="45" s="1"/>
  <c r="AG107" i="45"/>
  <c r="AH107" i="45" s="1"/>
  <c r="AI107" i="45" s="1"/>
  <c r="AG90" i="45"/>
  <c r="AH90" i="45" s="1"/>
  <c r="AI90" i="45" s="1"/>
  <c r="AJ53" i="45"/>
  <c r="AN53" i="45" s="1"/>
  <c r="S53" i="46" s="1"/>
  <c r="AW53" i="45"/>
  <c r="AF45" i="45"/>
  <c r="AG45" i="45" s="1"/>
  <c r="AH45" i="45" s="1"/>
  <c r="AI45" i="45" s="1"/>
  <c r="AG108" i="45"/>
  <c r="AH108" i="45" s="1"/>
  <c r="AI108" i="45" s="1"/>
  <c r="AG70" i="45"/>
  <c r="AH70" i="45" s="1"/>
  <c r="AI70" i="45" s="1"/>
  <c r="AF74" i="45"/>
  <c r="AG74" i="45" s="1"/>
  <c r="AH74" i="45" s="1"/>
  <c r="AI74" i="45" s="1"/>
  <c r="AW32" i="45"/>
  <c r="AJ32" i="45"/>
  <c r="AX32" i="45" s="1"/>
  <c r="AF109" i="45"/>
  <c r="AG109" i="45" s="1"/>
  <c r="AH109" i="45" s="1"/>
  <c r="AI109" i="45" s="1"/>
  <c r="AI73" i="45"/>
  <c r="AF104" i="45"/>
  <c r="AG104" i="45" s="1"/>
  <c r="AH104" i="45" s="1"/>
  <c r="AI104" i="45" s="1"/>
  <c r="AF79" i="45"/>
  <c r="AG79" i="45" s="1"/>
  <c r="AH79" i="45" s="1"/>
  <c r="AI79" i="45" s="1"/>
  <c r="AI66" i="45"/>
  <c r="AW18" i="45"/>
  <c r="AJ18" i="45"/>
  <c r="AF6" i="45"/>
  <c r="AG6" i="45" s="1"/>
  <c r="AH6" i="45" s="1"/>
  <c r="AI6" i="45" s="1"/>
  <c r="AF89" i="45"/>
  <c r="AG89" i="45" s="1"/>
  <c r="AH89" i="45" s="1"/>
  <c r="AI89" i="45" s="1"/>
  <c r="AF7" i="45"/>
  <c r="AG7" i="45" s="1"/>
  <c r="AH7" i="45" s="1"/>
  <c r="AI7" i="45" s="1"/>
  <c r="AG17" i="45"/>
  <c r="AH17" i="45" s="1"/>
  <c r="AI17" i="45" s="1"/>
  <c r="AI71" i="45"/>
  <c r="AF88" i="45"/>
  <c r="AG88" i="45" s="1"/>
  <c r="AH88" i="45" s="1"/>
  <c r="AI88" i="45" s="1"/>
  <c r="AF85" i="45"/>
  <c r="AG85" i="45" s="1"/>
  <c r="AH85" i="45" s="1"/>
  <c r="AI85" i="45" s="1"/>
  <c r="AF41" i="45"/>
  <c r="AG41" i="45" s="1"/>
  <c r="AH41" i="45" s="1"/>
  <c r="AI41" i="45" s="1"/>
  <c r="AG111" i="45"/>
  <c r="AH111" i="45" s="1"/>
  <c r="AI111" i="45" s="1"/>
  <c r="AF26" i="45"/>
  <c r="AG26" i="45" s="1"/>
  <c r="AH26" i="45" s="1"/>
  <c r="AI26" i="45" s="1"/>
  <c r="AF10" i="45"/>
  <c r="AG10" i="45" s="1"/>
  <c r="AH10" i="45" s="1"/>
  <c r="AI10" i="45" s="1"/>
  <c r="AF13" i="45"/>
  <c r="AG13" i="45" s="1"/>
  <c r="AH13" i="45" s="1"/>
  <c r="AI13" i="45" s="1"/>
  <c r="AF57" i="45"/>
  <c r="AG57" i="45" s="1"/>
  <c r="AH57" i="45" s="1"/>
  <c r="AI57" i="45" s="1"/>
  <c r="BU65" i="44"/>
  <c r="BU81" i="44"/>
  <c r="BU50" i="44"/>
  <c r="BU27" i="44"/>
  <c r="BU86" i="44"/>
  <c r="BU89" i="44"/>
  <c r="AG19" i="44"/>
  <c r="BU74" i="44"/>
  <c r="BU35" i="44"/>
  <c r="BU12" i="44"/>
  <c r="BU94" i="44"/>
  <c r="BU87" i="44"/>
  <c r="BU66" i="44"/>
  <c r="CO46" i="44"/>
  <c r="CO94" i="44"/>
  <c r="BU51" i="44"/>
  <c r="BU64" i="44"/>
  <c r="BU43" i="44"/>
  <c r="BU97" i="44"/>
  <c r="AG42" i="44"/>
  <c r="BU28" i="44"/>
  <c r="BU21" i="44"/>
  <c r="BU49" i="44"/>
  <c r="BA39" i="44"/>
  <c r="BA37" i="44"/>
  <c r="BU41" i="44"/>
  <c r="BU34" i="44"/>
  <c r="CO72" i="44"/>
  <c r="BU63" i="44"/>
  <c r="BU26" i="44"/>
  <c r="BU92" i="44"/>
  <c r="BU111" i="44"/>
  <c r="BU40" i="44"/>
  <c r="BU103" i="44"/>
  <c r="AG11" i="44"/>
  <c r="BU56" i="44"/>
  <c r="BU96" i="44"/>
  <c r="BU88" i="44"/>
  <c r="BU42" i="44"/>
  <c r="BU18" i="44"/>
  <c r="CO92" i="44"/>
  <c r="BA16" i="44"/>
  <c r="AG67" i="44"/>
  <c r="BA14" i="44"/>
  <c r="BA45" i="44"/>
  <c r="AG77" i="44"/>
  <c r="AG59" i="44"/>
  <c r="CO22" i="44"/>
  <c r="CO20" i="44"/>
  <c r="AG57" i="44"/>
  <c r="AG52" i="44"/>
  <c r="AG89" i="44"/>
  <c r="AG10" i="44"/>
  <c r="AG96" i="44"/>
  <c r="AG29" i="44"/>
  <c r="BA108" i="44"/>
  <c r="BA109" i="44"/>
  <c r="CO65" i="44"/>
  <c r="CO107" i="44"/>
  <c r="AG74" i="44"/>
  <c r="CO89" i="44"/>
  <c r="BA99" i="44"/>
  <c r="AG87" i="44"/>
  <c r="AG6" i="44"/>
  <c r="AG94" i="44"/>
  <c r="BA15" i="44"/>
  <c r="BA106" i="44"/>
  <c r="AG61" i="44"/>
  <c r="BA23" i="44"/>
  <c r="AG56" i="44"/>
  <c r="AG71" i="44"/>
  <c r="BA47" i="44"/>
  <c r="AG22" i="44"/>
  <c r="CO17" i="44"/>
  <c r="AG41" i="44"/>
  <c r="AG84" i="44"/>
  <c r="AG107" i="44"/>
  <c r="CO13" i="44"/>
  <c r="CO63" i="44"/>
  <c r="AG80" i="44"/>
  <c r="BA71" i="44"/>
  <c r="CO53" i="44"/>
  <c r="AG66" i="44"/>
  <c r="BA35" i="44"/>
  <c r="CO35" i="44"/>
  <c r="CO55" i="44"/>
  <c r="BA75" i="44"/>
  <c r="BA64" i="44"/>
  <c r="BA62" i="44"/>
  <c r="BA49" i="44"/>
  <c r="CO87" i="44"/>
  <c r="AG34" i="44"/>
  <c r="BA12" i="44"/>
  <c r="BA33" i="44"/>
  <c r="AG17" i="44"/>
  <c r="CO61" i="44"/>
  <c r="BA19" i="44"/>
  <c r="AG21" i="44"/>
  <c r="BA31" i="44"/>
  <c r="AG48" i="44"/>
  <c r="BA11" i="44"/>
  <c r="AG16" i="44"/>
  <c r="AG93" i="44"/>
  <c r="CO91" i="44"/>
  <c r="BA85" i="44"/>
  <c r="AG108" i="44"/>
  <c r="AG70" i="44"/>
  <c r="AG40" i="44"/>
  <c r="CO21" i="44"/>
  <c r="CO93" i="44"/>
  <c r="BA111" i="44"/>
  <c r="AG86" i="44"/>
  <c r="AG88" i="44"/>
  <c r="AG15" i="44"/>
  <c r="AG104" i="44"/>
  <c r="CO103" i="44"/>
  <c r="AG65" i="44"/>
  <c r="AG110" i="44"/>
  <c r="AG64" i="44"/>
  <c r="BA58" i="44"/>
  <c r="AG38" i="44"/>
  <c r="AG46" i="44"/>
  <c r="AG99" i="44"/>
  <c r="BA63" i="44"/>
  <c r="AG36" i="44"/>
  <c r="AG18" i="44"/>
  <c r="CO39" i="44"/>
  <c r="BA105" i="44"/>
  <c r="AG92" i="44"/>
  <c r="CO101" i="44"/>
  <c r="CO43" i="44"/>
  <c r="CO97" i="44"/>
  <c r="CO51" i="44"/>
  <c r="BA103" i="44"/>
  <c r="BA81" i="44"/>
  <c r="AG44" i="44"/>
  <c r="AG14" i="44"/>
  <c r="AG82" i="44"/>
  <c r="BA27" i="44"/>
  <c r="AG68" i="44"/>
  <c r="AG90" i="44"/>
  <c r="CO18" i="44"/>
  <c r="CO59" i="44"/>
  <c r="AG45" i="44"/>
  <c r="AG60" i="44"/>
  <c r="BA51" i="44"/>
  <c r="CO7" i="44"/>
  <c r="BA78" i="44"/>
  <c r="CO81" i="44"/>
  <c r="AG76" i="44"/>
  <c r="AG31" i="44"/>
  <c r="AG8" i="44"/>
  <c r="AG105" i="44"/>
  <c r="BA86" i="44"/>
  <c r="AG58" i="44"/>
  <c r="CO109" i="44"/>
  <c r="CO54" i="44"/>
  <c r="AG23" i="44"/>
  <c r="AG20" i="44"/>
  <c r="BA95" i="44"/>
  <c r="AG112" i="44"/>
  <c r="CO78" i="44"/>
  <c r="CO30" i="44"/>
  <c r="BA98" i="44"/>
  <c r="BA97" i="44"/>
  <c r="CO28" i="44"/>
  <c r="AG32" i="44"/>
  <c r="BA25" i="44"/>
  <c r="BA57" i="44"/>
  <c r="CO83" i="44"/>
  <c r="BA55" i="44"/>
  <c r="AG30" i="44"/>
  <c r="BA73" i="44"/>
  <c r="CO73" i="44"/>
  <c r="AG50" i="44"/>
  <c r="CO68" i="44"/>
  <c r="CO27" i="44"/>
  <c r="AG91" i="44"/>
  <c r="AG75" i="44"/>
  <c r="CO111" i="44"/>
  <c r="AG69" i="44"/>
  <c r="AG85" i="44"/>
  <c r="BA70" i="44"/>
  <c r="CO79" i="44"/>
  <c r="CO48" i="44"/>
  <c r="BA56" i="44"/>
  <c r="BA6" i="44"/>
  <c r="AG9" i="44"/>
  <c r="BA29" i="44"/>
  <c r="BA96" i="44"/>
  <c r="AG102" i="44"/>
  <c r="CO5" i="44"/>
  <c r="BA9" i="44"/>
  <c r="CO49" i="44"/>
  <c r="BA101" i="44"/>
  <c r="BA44" i="44"/>
  <c r="AG106" i="44"/>
  <c r="AG33" i="44"/>
  <c r="BA80" i="44"/>
  <c r="BA52" i="44"/>
  <c r="CO104" i="44"/>
  <c r="BA76" i="44"/>
  <c r="BA28" i="44"/>
  <c r="BA69" i="44"/>
  <c r="CO102" i="44"/>
  <c r="BA74" i="44"/>
  <c r="AG54" i="44"/>
  <c r="CO100" i="44"/>
  <c r="BA24" i="44"/>
  <c r="BA79" i="44"/>
  <c r="CO98" i="44"/>
  <c r="BA53" i="44"/>
  <c r="BA110" i="44"/>
  <c r="CO42" i="44"/>
  <c r="BA60" i="44"/>
  <c r="BA10" i="44"/>
  <c r="BA50" i="44"/>
  <c r="CO26" i="44"/>
  <c r="BA90" i="44"/>
  <c r="BA88" i="44"/>
  <c r="BA40" i="44"/>
  <c r="BA38" i="44"/>
  <c r="BA84" i="44"/>
  <c r="BA82" i="44"/>
  <c r="BA34" i="44"/>
  <c r="CO12" i="44"/>
  <c r="BA32" i="44"/>
  <c r="BA112" i="44"/>
  <c r="CO66" i="44"/>
  <c r="BA36" i="44"/>
  <c r="BA26" i="44"/>
  <c r="AA5" i="39"/>
  <c r="AL4" i="50" l="1"/>
  <c r="AL58" i="50"/>
  <c r="D58" i="51" s="1"/>
  <c r="AL57" i="50"/>
  <c r="D57" i="51" s="1"/>
  <c r="AJ25" i="50"/>
  <c r="B25" i="51" s="1"/>
  <c r="AL95" i="50"/>
  <c r="D95" i="51" s="1"/>
  <c r="BU50" i="45"/>
  <c r="AB50" i="46"/>
  <c r="AW11" i="45"/>
  <c r="AJ11" i="45"/>
  <c r="AN11" i="45" s="1"/>
  <c r="S11" i="46" s="1"/>
  <c r="BU101" i="45"/>
  <c r="AB101" i="46"/>
  <c r="BU8" i="45"/>
  <c r="AB8" i="46"/>
  <c r="BU35" i="45"/>
  <c r="AB35" i="46"/>
  <c r="BU92" i="45"/>
  <c r="AB92" i="46"/>
  <c r="BV49" i="45"/>
  <c r="AC49" i="46"/>
  <c r="BU87" i="45"/>
  <c r="AB87" i="46"/>
  <c r="BU62" i="45"/>
  <c r="AB62" i="46"/>
  <c r="BU33" i="45"/>
  <c r="AB33" i="46"/>
  <c r="BV32" i="45"/>
  <c r="AC32" i="46"/>
  <c r="BU46" i="45"/>
  <c r="AB46" i="46"/>
  <c r="BU47" i="45"/>
  <c r="AB47" i="46"/>
  <c r="BU84" i="45"/>
  <c r="AB84" i="46"/>
  <c r="BU53" i="45"/>
  <c r="AB53" i="46"/>
  <c r="BV96" i="45"/>
  <c r="AC96" i="46"/>
  <c r="BU40" i="45"/>
  <c r="AB40" i="46"/>
  <c r="BU96" i="45"/>
  <c r="AB96" i="46"/>
  <c r="BU61" i="45"/>
  <c r="AB61" i="46"/>
  <c r="BS14" i="45"/>
  <c r="Z14" i="46"/>
  <c r="BU31" i="45"/>
  <c r="AB31" i="46"/>
  <c r="BV40" i="45"/>
  <c r="AC40" i="46"/>
  <c r="BU34" i="45"/>
  <c r="AB34" i="46"/>
  <c r="BV94" i="45"/>
  <c r="AC94" i="46"/>
  <c r="BU32" i="45"/>
  <c r="AB32" i="46"/>
  <c r="BV47" i="45"/>
  <c r="AC47" i="46"/>
  <c r="BU21" i="45"/>
  <c r="AB21" i="46"/>
  <c r="BU110" i="45"/>
  <c r="AB110" i="46"/>
  <c r="BU30" i="45"/>
  <c r="AB30" i="46"/>
  <c r="BU28" i="45"/>
  <c r="AB28" i="46"/>
  <c r="BU54" i="45"/>
  <c r="AB54" i="46"/>
  <c r="AV14" i="45"/>
  <c r="BU27" i="45"/>
  <c r="AB27" i="46"/>
  <c r="BU18" i="45"/>
  <c r="AB18" i="46"/>
  <c r="BU22" i="45"/>
  <c r="AB22" i="46"/>
  <c r="BV27" i="45"/>
  <c r="AC27" i="46"/>
  <c r="BU67" i="45"/>
  <c r="AB67" i="46"/>
  <c r="BU100" i="45"/>
  <c r="AB100" i="46"/>
  <c r="AK40" i="50"/>
  <c r="C40" i="51" s="1"/>
  <c r="AJ106" i="50"/>
  <c r="B106" i="51" s="1"/>
  <c r="AK73" i="50"/>
  <c r="C73" i="51" s="1"/>
  <c r="AJ76" i="50"/>
  <c r="B76" i="51" s="1"/>
  <c r="AJ18" i="50"/>
  <c r="B18" i="51" s="1"/>
  <c r="AJ16" i="50"/>
  <c r="B16" i="51" s="1"/>
  <c r="AI13" i="50"/>
  <c r="AJ96" i="50"/>
  <c r="B96" i="51" s="1"/>
  <c r="AL26" i="50"/>
  <c r="D26" i="51" s="1"/>
  <c r="AL89" i="50"/>
  <c r="D89" i="51" s="1"/>
  <c r="AL79" i="50"/>
  <c r="D79" i="51" s="1"/>
  <c r="AI63" i="50"/>
  <c r="AK38" i="50"/>
  <c r="C38" i="51" s="1"/>
  <c r="AJ33" i="50"/>
  <c r="B33" i="51" s="1"/>
  <c r="AI73" i="50"/>
  <c r="AJ31" i="50"/>
  <c r="B31" i="51" s="1"/>
  <c r="AJ100" i="50"/>
  <c r="B100" i="51" s="1"/>
  <c r="AL81" i="50"/>
  <c r="D81" i="51" s="1"/>
  <c r="AK10" i="50"/>
  <c r="C10" i="51" s="1"/>
  <c r="AI5" i="50"/>
  <c r="AK25" i="50"/>
  <c r="C25" i="51" s="1"/>
  <c r="AJ60" i="50"/>
  <c r="B60" i="51" s="1"/>
  <c r="AJ38" i="50"/>
  <c r="B38" i="51" s="1"/>
  <c r="AK19" i="50"/>
  <c r="C19" i="51" s="1"/>
  <c r="AJ22" i="50"/>
  <c r="B22" i="51" s="1"/>
  <c r="AI20" i="50"/>
  <c r="AK37" i="50"/>
  <c r="C37" i="51" s="1"/>
  <c r="AL65" i="50"/>
  <c r="D65" i="51" s="1"/>
  <c r="AK83" i="50"/>
  <c r="C83" i="51" s="1"/>
  <c r="AK60" i="50"/>
  <c r="C60" i="51" s="1"/>
  <c r="AJ102" i="50"/>
  <c r="B102" i="51" s="1"/>
  <c r="AJ32" i="50"/>
  <c r="B32" i="51" s="1"/>
  <c r="AJ45" i="50"/>
  <c r="B45" i="51" s="1"/>
  <c r="AK58" i="50"/>
  <c r="C58" i="51" s="1"/>
  <c r="AI61" i="50"/>
  <c r="AK47" i="50"/>
  <c r="C47" i="51" s="1"/>
  <c r="AI22" i="50"/>
  <c r="AK39" i="50"/>
  <c r="C39" i="51" s="1"/>
  <c r="AI42" i="50"/>
  <c r="AK96" i="50"/>
  <c r="C96" i="51" s="1"/>
  <c r="AI28" i="50"/>
  <c r="AI59" i="50"/>
  <c r="AJ64" i="50"/>
  <c r="B64" i="51" s="1"/>
  <c r="AJ17" i="50"/>
  <c r="B17" i="51" s="1"/>
  <c r="AJ71" i="50"/>
  <c r="B71" i="51" s="1"/>
  <c r="AJ59" i="50"/>
  <c r="B59" i="51" s="1"/>
  <c r="AL49" i="50"/>
  <c r="D49" i="51" s="1"/>
  <c r="AK110" i="50"/>
  <c r="C110" i="51" s="1"/>
  <c r="AK29" i="50"/>
  <c r="C29" i="51" s="1"/>
  <c r="AK97" i="50"/>
  <c r="C97" i="51" s="1"/>
  <c r="AI18" i="50"/>
  <c r="AJ110" i="50"/>
  <c r="B110" i="51" s="1"/>
  <c r="AK33" i="50"/>
  <c r="C33" i="51" s="1"/>
  <c r="AJ56" i="50"/>
  <c r="B56" i="51" s="1"/>
  <c r="AJ77" i="50"/>
  <c r="B77" i="51" s="1"/>
  <c r="AL21" i="50"/>
  <c r="D21" i="51" s="1"/>
  <c r="AK88" i="50"/>
  <c r="C88" i="51" s="1"/>
  <c r="AJ10" i="50"/>
  <c r="B10" i="51" s="1"/>
  <c r="AK44" i="50"/>
  <c r="C44" i="51" s="1"/>
  <c r="AJ107" i="50"/>
  <c r="B107" i="51" s="1"/>
  <c r="AK31" i="50"/>
  <c r="C31" i="51" s="1"/>
  <c r="AJ65" i="50"/>
  <c r="B65" i="51" s="1"/>
  <c r="AJ68" i="50"/>
  <c r="B68" i="51" s="1"/>
  <c r="AK56" i="50"/>
  <c r="C56" i="51" s="1"/>
  <c r="AK24" i="50"/>
  <c r="C24" i="51" s="1"/>
  <c r="AJ112" i="50"/>
  <c r="B112" i="51" s="1"/>
  <c r="AL44" i="50"/>
  <c r="D44" i="51" s="1"/>
  <c r="AJ93" i="50"/>
  <c r="B93" i="51" s="1"/>
  <c r="AI81" i="50"/>
  <c r="AJ89" i="50"/>
  <c r="B89" i="51" s="1"/>
  <c r="AJ46" i="50"/>
  <c r="B46" i="51" s="1"/>
  <c r="AJ9" i="50"/>
  <c r="B9" i="51" s="1"/>
  <c r="AJ34" i="50"/>
  <c r="B34" i="51" s="1"/>
  <c r="AL64" i="50"/>
  <c r="D64" i="51" s="1"/>
  <c r="AI94" i="50"/>
  <c r="AL59" i="50"/>
  <c r="D59" i="51" s="1"/>
  <c r="AL92" i="50"/>
  <c r="D92" i="51" s="1"/>
  <c r="AJ36" i="50"/>
  <c r="B36" i="51" s="1"/>
  <c r="AJ84" i="50"/>
  <c r="B84" i="51" s="1"/>
  <c r="AL19" i="50"/>
  <c r="D19" i="51" s="1"/>
  <c r="AI26" i="50"/>
  <c r="AI49" i="50"/>
  <c r="AI83" i="50"/>
  <c r="AI7" i="50"/>
  <c r="AJ99" i="50"/>
  <c r="B99" i="51" s="1"/>
  <c r="AJ41" i="50"/>
  <c r="B41" i="51" s="1"/>
  <c r="AJ52" i="50"/>
  <c r="B52" i="51" s="1"/>
  <c r="AL34" i="50"/>
  <c r="D34" i="51" s="1"/>
  <c r="AL50" i="50"/>
  <c r="D50" i="51" s="1"/>
  <c r="AJ21" i="50"/>
  <c r="B21" i="51" s="1"/>
  <c r="AJ90" i="50"/>
  <c r="B90" i="51" s="1"/>
  <c r="AI98" i="50"/>
  <c r="AI30" i="50"/>
  <c r="AJ61" i="50"/>
  <c r="B61" i="51" s="1"/>
  <c r="AJ67" i="50"/>
  <c r="B67" i="51" s="1"/>
  <c r="AK15" i="50"/>
  <c r="C15" i="51" s="1"/>
  <c r="AJ14" i="50"/>
  <c r="B14" i="51" s="1"/>
  <c r="AJ44" i="50"/>
  <c r="B44" i="51" s="1"/>
  <c r="AK74" i="50"/>
  <c r="C74" i="51" s="1"/>
  <c r="AK75" i="50"/>
  <c r="C75" i="51" s="1"/>
  <c r="AI66" i="50"/>
  <c r="AJ23" i="50"/>
  <c r="B23" i="51" s="1"/>
  <c r="AK103" i="50"/>
  <c r="C103" i="51" s="1"/>
  <c r="AI93" i="50"/>
  <c r="AI55" i="50"/>
  <c r="AK99" i="50"/>
  <c r="C99" i="51" s="1"/>
  <c r="AL88" i="50"/>
  <c r="D88" i="51" s="1"/>
  <c r="AI46" i="50"/>
  <c r="AL17" i="50"/>
  <c r="D17" i="51" s="1"/>
  <c r="AJ30" i="50"/>
  <c r="B30" i="51" s="1"/>
  <c r="AK90" i="50"/>
  <c r="C90" i="51" s="1"/>
  <c r="AK55" i="50"/>
  <c r="C55" i="51" s="1"/>
  <c r="AJ48" i="50"/>
  <c r="B48" i="51" s="1"/>
  <c r="AL27" i="50"/>
  <c r="D27" i="51" s="1"/>
  <c r="AK9" i="50"/>
  <c r="C9" i="51" s="1"/>
  <c r="AI17" i="50"/>
  <c r="AL13" i="50"/>
  <c r="D13" i="51" s="1"/>
  <c r="AK12" i="50"/>
  <c r="C12" i="51" s="1"/>
  <c r="AK6" i="50"/>
  <c r="C6" i="51" s="1"/>
  <c r="AK14" i="50"/>
  <c r="C14" i="51" s="1"/>
  <c r="AI78" i="50"/>
  <c r="AL97" i="50"/>
  <c r="D97" i="51" s="1"/>
  <c r="AJ88" i="50"/>
  <c r="B88" i="51" s="1"/>
  <c r="AJ86" i="50"/>
  <c r="B86" i="51" s="1"/>
  <c r="AI111" i="50"/>
  <c r="AI51" i="50"/>
  <c r="AI35" i="50"/>
  <c r="AI89" i="50"/>
  <c r="AL96" i="50"/>
  <c r="D96" i="51" s="1"/>
  <c r="AL66" i="50"/>
  <c r="D66" i="51" s="1"/>
  <c r="AJ43" i="50"/>
  <c r="B43" i="51" s="1"/>
  <c r="AI39" i="50"/>
  <c r="AL109" i="50"/>
  <c r="D109" i="51" s="1"/>
  <c r="AK101" i="50"/>
  <c r="C101" i="51" s="1"/>
  <c r="AK51" i="50"/>
  <c r="C51" i="51" s="1"/>
  <c r="AL41" i="50"/>
  <c r="D41" i="51" s="1"/>
  <c r="AK53" i="50"/>
  <c r="C53" i="51" s="1"/>
  <c r="AI103" i="50"/>
  <c r="AJ104" i="50"/>
  <c r="B104" i="51" s="1"/>
  <c r="AI100" i="50"/>
  <c r="AI79" i="50"/>
  <c r="AK62" i="50"/>
  <c r="C62" i="51" s="1"/>
  <c r="AI92" i="50"/>
  <c r="AL5" i="50"/>
  <c r="D5" i="51" s="1"/>
  <c r="AK26" i="50"/>
  <c r="C26" i="51" s="1"/>
  <c r="AK95" i="50"/>
  <c r="C95" i="51" s="1"/>
  <c r="AL18" i="50"/>
  <c r="D18" i="51" s="1"/>
  <c r="AI102" i="50"/>
  <c r="AJ69" i="50"/>
  <c r="B69" i="51" s="1"/>
  <c r="AK112" i="50"/>
  <c r="C112" i="51" s="1"/>
  <c r="AK69" i="50"/>
  <c r="C69" i="51" s="1"/>
  <c r="AI54" i="50"/>
  <c r="AI21" i="50"/>
  <c r="AK32" i="50"/>
  <c r="C32" i="51" s="1"/>
  <c r="AK28" i="50"/>
  <c r="C28" i="51" s="1"/>
  <c r="AJ75" i="50"/>
  <c r="B75" i="51" s="1"/>
  <c r="AI109" i="50"/>
  <c r="AI97" i="50"/>
  <c r="AJ40" i="50"/>
  <c r="B40" i="51" s="1"/>
  <c r="AK35" i="50"/>
  <c r="C35" i="51" s="1"/>
  <c r="AJ74" i="50"/>
  <c r="B74" i="51" s="1"/>
  <c r="AL56" i="50"/>
  <c r="D56" i="51" s="1"/>
  <c r="AL87" i="50"/>
  <c r="D87" i="51" s="1"/>
  <c r="AL110" i="50"/>
  <c r="D110" i="51" s="1"/>
  <c r="AL73" i="50"/>
  <c r="D73" i="51" s="1"/>
  <c r="AJ29" i="50"/>
  <c r="B29" i="51" s="1"/>
  <c r="AJ72" i="50"/>
  <c r="B72" i="51" s="1"/>
  <c r="AK50" i="50"/>
  <c r="C50" i="51" s="1"/>
  <c r="AK98" i="50"/>
  <c r="C98" i="51" s="1"/>
  <c r="AK23" i="50"/>
  <c r="C23" i="51" s="1"/>
  <c r="AK106" i="50"/>
  <c r="C106" i="51" s="1"/>
  <c r="AJ82" i="50"/>
  <c r="B82" i="51" s="1"/>
  <c r="AK49" i="50"/>
  <c r="C49" i="51" s="1"/>
  <c r="AL43" i="50"/>
  <c r="D43" i="51" s="1"/>
  <c r="AK64" i="50"/>
  <c r="C64" i="51" s="1"/>
  <c r="AJ85" i="50"/>
  <c r="B85" i="51" s="1"/>
  <c r="AK76" i="50"/>
  <c r="C76" i="51" s="1"/>
  <c r="AJ70" i="50"/>
  <c r="B70" i="51" s="1"/>
  <c r="AJ11" i="50"/>
  <c r="B11" i="51" s="1"/>
  <c r="AL94" i="50"/>
  <c r="D94" i="51" s="1"/>
  <c r="AL33" i="50"/>
  <c r="D33" i="51" s="1"/>
  <c r="AL86" i="50"/>
  <c r="D86" i="51" s="1"/>
  <c r="AK78" i="50"/>
  <c r="C78" i="51" s="1"/>
  <c r="AI72" i="50"/>
  <c r="AJ57" i="50"/>
  <c r="B57" i="51" s="1"/>
  <c r="AL28" i="50"/>
  <c r="D28" i="51" s="1"/>
  <c r="AK27" i="50"/>
  <c r="C27" i="51" s="1"/>
  <c r="AI48" i="50"/>
  <c r="AK16" i="50"/>
  <c r="C16" i="51" s="1"/>
  <c r="AJ54" i="50"/>
  <c r="B54" i="51" s="1"/>
  <c r="AK36" i="50"/>
  <c r="C36" i="51" s="1"/>
  <c r="AJ20" i="50"/>
  <c r="B20" i="51" s="1"/>
  <c r="AK111" i="50"/>
  <c r="C111" i="51" s="1"/>
  <c r="AJ87" i="50"/>
  <c r="B87" i="51" s="1"/>
  <c r="AI12" i="50"/>
  <c r="AJ91" i="50"/>
  <c r="B91" i="51" s="1"/>
  <c r="AI43" i="50"/>
  <c r="AJ66" i="50"/>
  <c r="B66" i="51" s="1"/>
  <c r="AK34" i="50"/>
  <c r="C34" i="51" s="1"/>
  <c r="AI104" i="50"/>
  <c r="AI27" i="50"/>
  <c r="AK86" i="50"/>
  <c r="C86" i="51" s="1"/>
  <c r="AI101" i="50"/>
  <c r="AJ108" i="50"/>
  <c r="B108" i="51" s="1"/>
  <c r="AI53" i="50"/>
  <c r="AI65" i="50"/>
  <c r="AL103" i="50"/>
  <c r="D103" i="51" s="1"/>
  <c r="AL12" i="50"/>
  <c r="D12" i="51" s="1"/>
  <c r="AJ24" i="50"/>
  <c r="B24" i="51" s="1"/>
  <c r="AL63" i="50"/>
  <c r="D63" i="51" s="1"/>
  <c r="AK57" i="50"/>
  <c r="C57" i="51" s="1"/>
  <c r="AK45" i="50"/>
  <c r="C45" i="51" s="1"/>
  <c r="AK70" i="50"/>
  <c r="C70" i="51" s="1"/>
  <c r="AL51" i="50"/>
  <c r="D51" i="51" s="1"/>
  <c r="AK82" i="50"/>
  <c r="C82" i="51" s="1"/>
  <c r="AL40" i="50"/>
  <c r="D40" i="51" s="1"/>
  <c r="AK13" i="50"/>
  <c r="C13" i="51" s="1"/>
  <c r="AJ19" i="50"/>
  <c r="B19" i="51" s="1"/>
  <c r="AK11" i="50"/>
  <c r="C11" i="51" s="1"/>
  <c r="AK63" i="50"/>
  <c r="C63" i="51" s="1"/>
  <c r="AJ42" i="50"/>
  <c r="B42" i="51" s="1"/>
  <c r="AK79" i="50"/>
  <c r="C79" i="51" s="1"/>
  <c r="AI87" i="50"/>
  <c r="AJ15" i="50"/>
  <c r="B15" i="51" s="1"/>
  <c r="AJ94" i="50"/>
  <c r="B94" i="51" s="1"/>
  <c r="AJ6" i="50"/>
  <c r="B6" i="51" s="1"/>
  <c r="AK81" i="50"/>
  <c r="C81" i="51" s="1"/>
  <c r="AL42" i="50"/>
  <c r="D42" i="51" s="1"/>
  <c r="AJ58" i="50"/>
  <c r="B58" i="51" s="1"/>
  <c r="AI107" i="50"/>
  <c r="AK52" i="50"/>
  <c r="C52" i="51" s="1"/>
  <c r="AI68" i="50"/>
  <c r="AJ105" i="50"/>
  <c r="B105" i="51" s="1"/>
  <c r="AJ92" i="50"/>
  <c r="B92" i="51" s="1"/>
  <c r="AK85" i="50"/>
  <c r="C85" i="51" s="1"/>
  <c r="AK71" i="50"/>
  <c r="C71" i="51" s="1"/>
  <c r="AK109" i="50"/>
  <c r="C109" i="51" s="1"/>
  <c r="AL35" i="50"/>
  <c r="D35" i="51" s="1"/>
  <c r="AK84" i="50"/>
  <c r="C84" i="51" s="1"/>
  <c r="AK80" i="50"/>
  <c r="C80" i="51" s="1"/>
  <c r="AJ50" i="50"/>
  <c r="B50" i="51" s="1"/>
  <c r="AJ8" i="50"/>
  <c r="B8" i="51" s="1"/>
  <c r="AK105" i="50"/>
  <c r="C105" i="51" s="1"/>
  <c r="AI91" i="50"/>
  <c r="AJ80" i="50"/>
  <c r="B80" i="51" s="1"/>
  <c r="AK108" i="50"/>
  <c r="C108" i="51" s="1"/>
  <c r="AL111" i="50"/>
  <c r="D111" i="51" s="1"/>
  <c r="AL74" i="50"/>
  <c r="D74" i="51" s="1"/>
  <c r="AL6" i="50"/>
  <c r="D6" i="51" s="1"/>
  <c r="AW83" i="45"/>
  <c r="AX21" i="45"/>
  <c r="AJ76" i="45"/>
  <c r="AW76" i="45"/>
  <c r="AJ101" i="45"/>
  <c r="AN101" i="45" s="1"/>
  <c r="AX53" i="45"/>
  <c r="AN27" i="45"/>
  <c r="AV27" i="45"/>
  <c r="AJ62" i="45"/>
  <c r="AN62" i="45" s="1"/>
  <c r="AR27" i="45"/>
  <c r="AQ27" i="45"/>
  <c r="AN40" i="45"/>
  <c r="S40" i="46" s="1"/>
  <c r="AW15" i="45"/>
  <c r="AT27" i="45"/>
  <c r="AP27" i="45"/>
  <c r="U27" i="46" s="1"/>
  <c r="AJ8" i="45"/>
  <c r="AX8" i="45" s="1"/>
  <c r="AS27" i="45"/>
  <c r="AU27" i="45"/>
  <c r="AJ84" i="45"/>
  <c r="AQ84" i="45" s="1"/>
  <c r="AN32" i="45"/>
  <c r="AW105" i="45"/>
  <c r="AJ105" i="45"/>
  <c r="AQ105" i="45" s="1"/>
  <c r="AJ69" i="45"/>
  <c r="AX69" i="45" s="1"/>
  <c r="AW69" i="45"/>
  <c r="AP14" i="45"/>
  <c r="U14" i="46" s="1"/>
  <c r="AN14" i="45"/>
  <c r="S14" i="46" s="1"/>
  <c r="AX14" i="45"/>
  <c r="AW94" i="45"/>
  <c r="AJ34" i="45"/>
  <c r="AN34" i="45" s="1"/>
  <c r="AX101" i="45"/>
  <c r="AW49" i="45"/>
  <c r="AJ28" i="45"/>
  <c r="AP28" i="45" s="1"/>
  <c r="U28" i="46" s="1"/>
  <c r="AJ31" i="45"/>
  <c r="AN31" i="45" s="1"/>
  <c r="AJ30" i="45"/>
  <c r="AX30" i="45" s="1"/>
  <c r="AN96" i="45"/>
  <c r="AQ14" i="45"/>
  <c r="AS14" i="45"/>
  <c r="AJ46" i="45"/>
  <c r="AP46" i="45" s="1"/>
  <c r="U46" i="46" s="1"/>
  <c r="AJ67" i="45"/>
  <c r="AS67" i="45" s="1"/>
  <c r="AR14" i="45"/>
  <c r="AT14" i="45"/>
  <c r="AR50" i="45"/>
  <c r="AP50" i="45"/>
  <c r="U50" i="46" s="1"/>
  <c r="AN50" i="45"/>
  <c r="S50" i="46" s="1"/>
  <c r="AV50" i="45"/>
  <c r="AX50" i="45"/>
  <c r="AQ50" i="45"/>
  <c r="AS50" i="45"/>
  <c r="AU50" i="45"/>
  <c r="AT50" i="45"/>
  <c r="AW17" i="45"/>
  <c r="AJ17" i="45"/>
  <c r="AJ91" i="45"/>
  <c r="AW91" i="45"/>
  <c r="AJ65" i="45"/>
  <c r="AW65" i="45"/>
  <c r="AW41" i="45"/>
  <c r="AJ41" i="45"/>
  <c r="AW88" i="45"/>
  <c r="AJ88" i="45"/>
  <c r="BE110" i="45"/>
  <c r="BC110" i="45"/>
  <c r="BL110" i="45"/>
  <c r="AW108" i="45"/>
  <c r="AJ108" i="45"/>
  <c r="AW9" i="45"/>
  <c r="AJ9" i="45"/>
  <c r="AW85" i="45"/>
  <c r="AJ85" i="45"/>
  <c r="AW63" i="45"/>
  <c r="AJ63" i="45"/>
  <c r="AW109" i="45"/>
  <c r="AJ109" i="45"/>
  <c r="AJ90" i="45"/>
  <c r="AW90" i="45"/>
  <c r="AW107" i="45"/>
  <c r="AJ107" i="45"/>
  <c r="AJ70" i="45"/>
  <c r="AW70" i="45"/>
  <c r="AW112" i="45"/>
  <c r="AJ112" i="45"/>
  <c r="AW57" i="45"/>
  <c r="AJ57" i="45"/>
  <c r="AW95" i="45"/>
  <c r="AJ95" i="45"/>
  <c r="AJ38" i="45"/>
  <c r="AW38" i="45"/>
  <c r="AJ79" i="45"/>
  <c r="AW79" i="45"/>
  <c r="AJ51" i="45"/>
  <c r="AW51" i="45"/>
  <c r="AJ64" i="45"/>
  <c r="AW64" i="45"/>
  <c r="AT100" i="45"/>
  <c r="AP100" i="45"/>
  <c r="U100" i="46" s="1"/>
  <c r="AU100" i="45"/>
  <c r="AR100" i="45"/>
  <c r="AQ100" i="45"/>
  <c r="AX100" i="45"/>
  <c r="AS100" i="45"/>
  <c r="AV100" i="45"/>
  <c r="AW42" i="45"/>
  <c r="AJ42" i="45"/>
  <c r="AJ10" i="45"/>
  <c r="AW10" i="45"/>
  <c r="AT76" i="45"/>
  <c r="AQ76" i="45"/>
  <c r="AU76" i="45"/>
  <c r="AV76" i="45"/>
  <c r="AR76" i="45"/>
  <c r="AP76" i="45"/>
  <c r="U76" i="46" s="1"/>
  <c r="AS76" i="45"/>
  <c r="AJ5" i="45"/>
  <c r="AW5" i="45"/>
  <c r="BE87" i="45"/>
  <c r="BC87" i="45"/>
  <c r="BL87" i="45"/>
  <c r="BE35" i="45"/>
  <c r="BC35" i="45"/>
  <c r="BL35" i="45"/>
  <c r="AQ62" i="45"/>
  <c r="AJ44" i="45"/>
  <c r="AW44" i="45"/>
  <c r="AP54" i="45"/>
  <c r="U54" i="46" s="1"/>
  <c r="AR54" i="45"/>
  <c r="AT54" i="45"/>
  <c r="AQ54" i="45"/>
  <c r="AU54" i="45"/>
  <c r="AS54" i="45"/>
  <c r="AN54" i="45"/>
  <c r="S54" i="46" s="1"/>
  <c r="AV54" i="45"/>
  <c r="AW25" i="45"/>
  <c r="AJ25" i="45"/>
  <c r="AV33" i="45"/>
  <c r="AU33" i="45"/>
  <c r="AN33" i="45"/>
  <c r="S33" i="46" s="1"/>
  <c r="AR33" i="45"/>
  <c r="AX33" i="45"/>
  <c r="AQ33" i="45"/>
  <c r="AT33" i="45"/>
  <c r="AP33" i="45"/>
  <c r="U33" i="46" s="1"/>
  <c r="AS33" i="45"/>
  <c r="AW59" i="45"/>
  <c r="AJ59" i="45"/>
  <c r="AW26" i="45"/>
  <c r="AJ26" i="45"/>
  <c r="AR18" i="45"/>
  <c r="AT18" i="45"/>
  <c r="AS18" i="45"/>
  <c r="AP18" i="45"/>
  <c r="U18" i="46" s="1"/>
  <c r="AQ18" i="45"/>
  <c r="AU18" i="45"/>
  <c r="AN18" i="45"/>
  <c r="S18" i="46" s="1"/>
  <c r="AV18" i="45"/>
  <c r="AX18" i="45"/>
  <c r="AN76" i="45"/>
  <c r="S76" i="46" s="1"/>
  <c r="AR96" i="45"/>
  <c r="AV96" i="45"/>
  <c r="AU96" i="45"/>
  <c r="AP96" i="45"/>
  <c r="U96" i="46" s="1"/>
  <c r="AT96" i="45"/>
  <c r="AS96" i="45"/>
  <c r="AQ96" i="45"/>
  <c r="AW45" i="45"/>
  <c r="AJ45" i="45"/>
  <c r="AW77" i="45"/>
  <c r="AJ77" i="45"/>
  <c r="AW72" i="45"/>
  <c r="AJ72" i="45"/>
  <c r="BE11" i="45"/>
  <c r="BL11" i="45"/>
  <c r="BC11" i="45"/>
  <c r="AJ13" i="45"/>
  <c r="AW13" i="45"/>
  <c r="AJ86" i="45"/>
  <c r="AW86" i="45"/>
  <c r="AJ93" i="45"/>
  <c r="AW93" i="45"/>
  <c r="AW56" i="45"/>
  <c r="AJ56" i="45"/>
  <c r="AX76" i="45"/>
  <c r="AR32" i="45"/>
  <c r="AP32" i="45"/>
  <c r="U32" i="46" s="1"/>
  <c r="AU32" i="45"/>
  <c r="AT32" i="45"/>
  <c r="AQ32" i="45"/>
  <c r="AV32" i="45"/>
  <c r="AS32" i="45"/>
  <c r="AQ31" i="45"/>
  <c r="AP31" i="45"/>
  <c r="U31" i="46" s="1"/>
  <c r="AW24" i="45"/>
  <c r="AJ24" i="45"/>
  <c r="AW82" i="45"/>
  <c r="AJ82" i="45"/>
  <c r="AX110" i="45"/>
  <c r="AW19" i="45"/>
  <c r="AJ19" i="45"/>
  <c r="AW102" i="45"/>
  <c r="AJ102" i="45"/>
  <c r="AT61" i="45"/>
  <c r="AR61" i="45"/>
  <c r="AQ61" i="45"/>
  <c r="AP61" i="45"/>
  <c r="U61" i="46" s="1"/>
  <c r="AV61" i="45"/>
  <c r="AU61" i="45"/>
  <c r="AX61" i="45"/>
  <c r="AS61" i="45"/>
  <c r="AN61" i="45"/>
  <c r="S61" i="46" s="1"/>
  <c r="AW106" i="45"/>
  <c r="AJ106" i="45"/>
  <c r="BE53" i="45"/>
  <c r="BL53" i="45"/>
  <c r="BC53" i="45"/>
  <c r="AW98" i="45"/>
  <c r="AJ98" i="45"/>
  <c r="AJ68" i="45"/>
  <c r="AW68" i="45"/>
  <c r="AW29" i="45"/>
  <c r="AJ29" i="45"/>
  <c r="AN100" i="45"/>
  <c r="S100" i="46" s="1"/>
  <c r="AS92" i="45"/>
  <c r="AV92" i="45"/>
  <c r="AU92" i="45"/>
  <c r="AT92" i="45"/>
  <c r="AQ92" i="45"/>
  <c r="AR92" i="45"/>
  <c r="AP92" i="45"/>
  <c r="U92" i="46" s="1"/>
  <c r="AX92" i="45"/>
  <c r="AN92" i="45"/>
  <c r="S92" i="46" s="1"/>
  <c r="AJ66" i="45"/>
  <c r="AW66" i="45"/>
  <c r="AV28" i="45"/>
  <c r="AU53" i="45"/>
  <c r="AQ53" i="45"/>
  <c r="AP53" i="45"/>
  <c r="U53" i="46" s="1"/>
  <c r="AT53" i="45"/>
  <c r="AS53" i="45"/>
  <c r="AV53" i="45"/>
  <c r="AR53" i="45"/>
  <c r="AW12" i="45"/>
  <c r="AJ12" i="45"/>
  <c r="AW75" i="45"/>
  <c r="AJ75" i="45"/>
  <c r="AJ39" i="45"/>
  <c r="AW39" i="45"/>
  <c r="BL40" i="45"/>
  <c r="BL47" i="45"/>
  <c r="BE47" i="45"/>
  <c r="BC47" i="45"/>
  <c r="AW89" i="45"/>
  <c r="AJ89" i="45"/>
  <c r="AP11" i="45"/>
  <c r="U11" i="46" s="1"/>
  <c r="AR11" i="45"/>
  <c r="AV11" i="45"/>
  <c r="AS11" i="45"/>
  <c r="AU11" i="45"/>
  <c r="AQ11" i="45"/>
  <c r="AT11" i="45"/>
  <c r="AX11" i="45"/>
  <c r="AJ55" i="45"/>
  <c r="AW55" i="45"/>
  <c r="AW23" i="45"/>
  <c r="AJ23" i="45"/>
  <c r="AW71" i="45"/>
  <c r="AJ71" i="45"/>
  <c r="AJ80" i="45"/>
  <c r="AW80" i="45"/>
  <c r="AV94" i="45"/>
  <c r="AT94" i="45"/>
  <c r="AQ94" i="45"/>
  <c r="AS94" i="45"/>
  <c r="AP94" i="45"/>
  <c r="U94" i="46" s="1"/>
  <c r="AU94" i="45"/>
  <c r="AR94" i="45"/>
  <c r="AN94" i="45"/>
  <c r="S94" i="46" s="1"/>
  <c r="AQ21" i="45"/>
  <c r="AP21" i="45"/>
  <c r="U21" i="46" s="1"/>
  <c r="AU21" i="45"/>
  <c r="AS21" i="45"/>
  <c r="AR21" i="45"/>
  <c r="AT21" i="45"/>
  <c r="AV21" i="45"/>
  <c r="AW104" i="45"/>
  <c r="AJ104" i="45"/>
  <c r="AW73" i="45"/>
  <c r="AJ73" i="45"/>
  <c r="AW36" i="45"/>
  <c r="AJ36" i="45"/>
  <c r="AJ111" i="45"/>
  <c r="AW111" i="45"/>
  <c r="AW6" i="45"/>
  <c r="AJ6" i="45"/>
  <c r="AW48" i="45"/>
  <c r="AJ48" i="45"/>
  <c r="AR49" i="45"/>
  <c r="AQ49" i="45"/>
  <c r="AS49" i="45"/>
  <c r="AV49" i="45"/>
  <c r="AT49" i="45"/>
  <c r="AN49" i="45"/>
  <c r="S49" i="46" s="1"/>
  <c r="AU49" i="45"/>
  <c r="AP49" i="45"/>
  <c r="U49" i="46" s="1"/>
  <c r="AJ99" i="45"/>
  <c r="AW99" i="45"/>
  <c r="AW97" i="45"/>
  <c r="AJ97" i="45"/>
  <c r="AV15" i="45"/>
  <c r="AU15" i="45"/>
  <c r="AT15" i="45"/>
  <c r="AS15" i="45"/>
  <c r="AR15" i="45"/>
  <c r="AQ15" i="45"/>
  <c r="AP15" i="45"/>
  <c r="U15" i="46" s="1"/>
  <c r="AN15" i="45"/>
  <c r="S15" i="46" s="1"/>
  <c r="AX15" i="45"/>
  <c r="BE21" i="45"/>
  <c r="BC21" i="45"/>
  <c r="BL21" i="45"/>
  <c r="AJ78" i="45"/>
  <c r="AW78" i="45"/>
  <c r="AW58" i="45"/>
  <c r="AJ58" i="45"/>
  <c r="BL34" i="45"/>
  <c r="BE34" i="45"/>
  <c r="AT83" i="45"/>
  <c r="AP83" i="45"/>
  <c r="U83" i="46" s="1"/>
  <c r="AV83" i="45"/>
  <c r="AQ83" i="45"/>
  <c r="AS83" i="45"/>
  <c r="AR83" i="45"/>
  <c r="AX83" i="45"/>
  <c r="AN83" i="45"/>
  <c r="S83" i="46" s="1"/>
  <c r="AU83" i="45"/>
  <c r="AJ43" i="45"/>
  <c r="AW43" i="45"/>
  <c r="AW52" i="45"/>
  <c r="AJ52" i="45"/>
  <c r="AS40" i="45"/>
  <c r="AP40" i="45"/>
  <c r="U40" i="46" s="1"/>
  <c r="AV40" i="45"/>
  <c r="AQ40" i="45"/>
  <c r="AU40" i="45"/>
  <c r="AT40" i="45"/>
  <c r="AR40" i="45"/>
  <c r="AX54" i="45"/>
  <c r="AU35" i="45"/>
  <c r="AS35" i="45"/>
  <c r="AV35" i="45"/>
  <c r="AR35" i="45"/>
  <c r="AT35" i="45"/>
  <c r="AP35" i="45"/>
  <c r="U35" i="46" s="1"/>
  <c r="AX35" i="45"/>
  <c r="AQ35" i="45"/>
  <c r="AW20" i="45"/>
  <c r="AJ20" i="45"/>
  <c r="AT47" i="45"/>
  <c r="AQ47" i="45"/>
  <c r="AU47" i="45"/>
  <c r="AS47" i="45"/>
  <c r="AR47" i="45"/>
  <c r="AV47" i="45"/>
  <c r="AP47" i="45"/>
  <c r="U47" i="46" s="1"/>
  <c r="AS34" i="45"/>
  <c r="AX34" i="45"/>
  <c r="AV22" i="45"/>
  <c r="AU22" i="45"/>
  <c r="AT22" i="45"/>
  <c r="AS22" i="45"/>
  <c r="AR22" i="45"/>
  <c r="AQ22" i="45"/>
  <c r="AP22" i="45"/>
  <c r="U22" i="46" s="1"/>
  <c r="AN22" i="45"/>
  <c r="S22" i="46" s="1"/>
  <c r="AX22" i="45"/>
  <c r="AP110" i="45"/>
  <c r="U110" i="46" s="1"/>
  <c r="AQ110" i="45"/>
  <c r="AS110" i="45"/>
  <c r="AR110" i="45"/>
  <c r="AT110" i="45"/>
  <c r="AU110" i="45"/>
  <c r="AV110" i="45"/>
  <c r="AV87" i="45"/>
  <c r="AP87" i="45"/>
  <c r="U87" i="46" s="1"/>
  <c r="AT87" i="45"/>
  <c r="AX87" i="45"/>
  <c r="AQ87" i="45"/>
  <c r="AU87" i="45"/>
  <c r="AS87" i="45"/>
  <c r="AR87" i="45"/>
  <c r="AW16" i="45"/>
  <c r="AJ16" i="45"/>
  <c r="AT101" i="45"/>
  <c r="AS101" i="45"/>
  <c r="AQ101" i="45"/>
  <c r="AJ37" i="45"/>
  <c r="AW37" i="45"/>
  <c r="AW81" i="45"/>
  <c r="AJ81" i="45"/>
  <c r="AJ7" i="45"/>
  <c r="AW7" i="45"/>
  <c r="AJ74" i="45"/>
  <c r="AW74" i="45"/>
  <c r="AW60" i="45"/>
  <c r="AJ60" i="45"/>
  <c r="AW103" i="45"/>
  <c r="AJ103" i="45"/>
  <c r="CH112" i="39"/>
  <c r="CG112" i="39"/>
  <c r="CF112" i="39"/>
  <c r="BD112" i="39"/>
  <c r="BC112" i="39"/>
  <c r="AZ112" i="39"/>
  <c r="AY112" i="39"/>
  <c r="AA112" i="39"/>
  <c r="CH111" i="39"/>
  <c r="CG111" i="39"/>
  <c r="CF111" i="39"/>
  <c r="BD111" i="39"/>
  <c r="BF111" i="39" s="1"/>
  <c r="BC111" i="39"/>
  <c r="AZ111" i="39"/>
  <c r="AY111" i="39"/>
  <c r="AA111" i="39"/>
  <c r="CH110" i="39"/>
  <c r="CG110" i="39"/>
  <c r="CF110" i="39"/>
  <c r="BD110" i="39"/>
  <c r="BC110" i="39"/>
  <c r="AZ110" i="39"/>
  <c r="AY110" i="39"/>
  <c r="AA110" i="39"/>
  <c r="CH109" i="39"/>
  <c r="CG109" i="39"/>
  <c r="CF109" i="39"/>
  <c r="BD109" i="39"/>
  <c r="BC109" i="39"/>
  <c r="AZ109" i="39"/>
  <c r="AY109" i="39"/>
  <c r="AA109" i="39"/>
  <c r="CH108" i="39"/>
  <c r="CG108" i="39"/>
  <c r="CF108" i="39"/>
  <c r="BD108" i="39"/>
  <c r="BF108" i="39" s="1"/>
  <c r="BC108" i="39"/>
  <c r="AZ108" i="39"/>
  <c r="AY108" i="39"/>
  <c r="AA108" i="39"/>
  <c r="CH107" i="39"/>
  <c r="CG107" i="39"/>
  <c r="CF107" i="39"/>
  <c r="BD107" i="39"/>
  <c r="BC107" i="39"/>
  <c r="AZ107" i="39"/>
  <c r="AY107" i="39"/>
  <c r="AA107" i="39"/>
  <c r="CH106" i="39"/>
  <c r="CG106" i="39"/>
  <c r="CF106" i="39"/>
  <c r="BD106" i="39"/>
  <c r="BC106" i="39"/>
  <c r="AZ106" i="39"/>
  <c r="AY106" i="39"/>
  <c r="AA106" i="39"/>
  <c r="CH105" i="39"/>
  <c r="CG105" i="39"/>
  <c r="CF105" i="39"/>
  <c r="BD105" i="39"/>
  <c r="BC105" i="39"/>
  <c r="AZ105" i="39"/>
  <c r="AY105" i="39"/>
  <c r="AA105" i="39"/>
  <c r="CH104" i="39"/>
  <c r="CG104" i="39"/>
  <c r="CF104" i="39"/>
  <c r="BD104" i="39"/>
  <c r="BC104" i="39"/>
  <c r="AZ104" i="39"/>
  <c r="AY104" i="39"/>
  <c r="AA104" i="39"/>
  <c r="CH103" i="39"/>
  <c r="CG103" i="39"/>
  <c r="CF103" i="39"/>
  <c r="BD103" i="39"/>
  <c r="BC103" i="39"/>
  <c r="AZ103" i="39"/>
  <c r="AY103" i="39"/>
  <c r="AA103" i="39"/>
  <c r="CH102" i="39"/>
  <c r="CG102" i="39"/>
  <c r="CF102" i="39"/>
  <c r="BD102" i="39"/>
  <c r="BC102" i="39"/>
  <c r="AZ102" i="39"/>
  <c r="AY102" i="39"/>
  <c r="AA102" i="39"/>
  <c r="Z102" i="39"/>
  <c r="AB102" i="39" s="1"/>
  <c r="CH101" i="39"/>
  <c r="CG101" i="39"/>
  <c r="CF101" i="39"/>
  <c r="BD101" i="39"/>
  <c r="BC101" i="39"/>
  <c r="AZ101" i="39"/>
  <c r="AY101" i="39"/>
  <c r="AA101" i="39"/>
  <c r="CH100" i="39"/>
  <c r="CG100" i="39"/>
  <c r="CF100" i="39"/>
  <c r="BD100" i="39"/>
  <c r="BC100" i="39"/>
  <c r="AZ100" i="39"/>
  <c r="AY100" i="39"/>
  <c r="AA100" i="39"/>
  <c r="CH99" i="39"/>
  <c r="CG99" i="39"/>
  <c r="CF99" i="39"/>
  <c r="BD99" i="39"/>
  <c r="BC99" i="39"/>
  <c r="AZ99" i="39"/>
  <c r="AY99" i="39"/>
  <c r="AA99" i="39"/>
  <c r="CH98" i="39"/>
  <c r="CG98" i="39"/>
  <c r="CF98" i="39"/>
  <c r="BD98" i="39"/>
  <c r="BC98" i="39"/>
  <c r="AZ98" i="39"/>
  <c r="AY98" i="39"/>
  <c r="AA98" i="39"/>
  <c r="CH97" i="39"/>
  <c r="CG97" i="39"/>
  <c r="CF97" i="39"/>
  <c r="BD97" i="39"/>
  <c r="BC97" i="39"/>
  <c r="AZ97" i="39"/>
  <c r="AY97" i="39"/>
  <c r="AA97" i="39"/>
  <c r="CH96" i="39"/>
  <c r="CG96" i="39"/>
  <c r="CF96" i="39"/>
  <c r="BD96" i="39"/>
  <c r="BC96" i="39"/>
  <c r="AZ96" i="39"/>
  <c r="AY96" i="39"/>
  <c r="AA96" i="39"/>
  <c r="CH95" i="39"/>
  <c r="CG95" i="39"/>
  <c r="CF95" i="39"/>
  <c r="BD95" i="39"/>
  <c r="BC95" i="39"/>
  <c r="AZ95" i="39"/>
  <c r="AY95" i="39"/>
  <c r="AA95" i="39"/>
  <c r="CH94" i="39"/>
  <c r="CG94" i="39"/>
  <c r="CF94" i="39"/>
  <c r="BD94" i="39"/>
  <c r="BC94" i="39"/>
  <c r="AZ94" i="39"/>
  <c r="AY94" i="39"/>
  <c r="AA94" i="39"/>
  <c r="CH93" i="39"/>
  <c r="CG93" i="39"/>
  <c r="CF93" i="39"/>
  <c r="BQ93" i="39"/>
  <c r="BD93" i="39"/>
  <c r="BC93" i="39"/>
  <c r="AZ93" i="39"/>
  <c r="AY93" i="39"/>
  <c r="AA93" i="39"/>
  <c r="CH92" i="39"/>
  <c r="CG92" i="39"/>
  <c r="CF92" i="39"/>
  <c r="BD92" i="39"/>
  <c r="BC92" i="39"/>
  <c r="AZ92" i="39"/>
  <c r="AY92" i="39"/>
  <c r="AA92" i="39"/>
  <c r="CH91" i="39"/>
  <c r="CG91" i="39"/>
  <c r="CF91" i="39"/>
  <c r="BD91" i="39"/>
  <c r="BC91" i="39"/>
  <c r="AZ91" i="39"/>
  <c r="AY91" i="39"/>
  <c r="AA91" i="39"/>
  <c r="CH90" i="39"/>
  <c r="CG90" i="39"/>
  <c r="CF90" i="39"/>
  <c r="BD90" i="39"/>
  <c r="BF90" i="39" s="1"/>
  <c r="BC90" i="39"/>
  <c r="AZ90" i="39"/>
  <c r="AY90" i="39"/>
  <c r="AA90" i="39"/>
  <c r="CH89" i="39"/>
  <c r="CG89" i="39"/>
  <c r="CF89" i="39"/>
  <c r="BD89" i="39"/>
  <c r="BC89" i="39"/>
  <c r="AZ89" i="39"/>
  <c r="AY89" i="39"/>
  <c r="AA89" i="39"/>
  <c r="CH88" i="39"/>
  <c r="CG88" i="39"/>
  <c r="CF88" i="39"/>
  <c r="BD88" i="39"/>
  <c r="BF88" i="39" s="1"/>
  <c r="BC88" i="39"/>
  <c r="AZ88" i="39"/>
  <c r="AY88" i="39"/>
  <c r="AA88" i="39"/>
  <c r="CH87" i="39"/>
  <c r="CG87" i="39"/>
  <c r="CF87" i="39"/>
  <c r="BD87" i="39"/>
  <c r="BC87" i="39"/>
  <c r="AZ87" i="39"/>
  <c r="AY87" i="39"/>
  <c r="AA87" i="39"/>
  <c r="CH86" i="39"/>
  <c r="CG86" i="39"/>
  <c r="CF86" i="39"/>
  <c r="BD86" i="39"/>
  <c r="BC86" i="39"/>
  <c r="AZ86" i="39"/>
  <c r="AY86" i="39"/>
  <c r="AA86" i="39"/>
  <c r="CH85" i="39"/>
  <c r="CG85" i="39"/>
  <c r="CF85" i="39"/>
  <c r="BD85" i="39"/>
  <c r="BC85" i="39"/>
  <c r="AZ85" i="39"/>
  <c r="AY85" i="39"/>
  <c r="AA85" i="39"/>
  <c r="CH84" i="39"/>
  <c r="CG84" i="39"/>
  <c r="CF84" i="39"/>
  <c r="BD84" i="39"/>
  <c r="BC84" i="39"/>
  <c r="AZ84" i="39"/>
  <c r="AY84" i="39"/>
  <c r="AA84" i="39"/>
  <c r="CH83" i="39"/>
  <c r="CG83" i="39"/>
  <c r="CF83" i="39"/>
  <c r="BD83" i="39"/>
  <c r="BF83" i="39" s="1"/>
  <c r="BC83" i="39"/>
  <c r="AZ83" i="39"/>
  <c r="AY83" i="39"/>
  <c r="AA83" i="39"/>
  <c r="CH82" i="39"/>
  <c r="CG82" i="39"/>
  <c r="CF82" i="39"/>
  <c r="BD82" i="39"/>
  <c r="BC82" i="39"/>
  <c r="AZ82" i="39"/>
  <c r="AY82" i="39"/>
  <c r="AA82" i="39"/>
  <c r="CH81" i="39"/>
  <c r="CG81" i="39"/>
  <c r="CF81" i="39"/>
  <c r="BD81" i="39"/>
  <c r="BF81" i="39" s="1"/>
  <c r="BC81" i="39"/>
  <c r="AZ81" i="39"/>
  <c r="AY81" i="39"/>
  <c r="AA81" i="39"/>
  <c r="CH80" i="39"/>
  <c r="CG80" i="39"/>
  <c r="CI80" i="39" s="1"/>
  <c r="CF80" i="39"/>
  <c r="BY80" i="39"/>
  <c r="CA80" i="39" s="1"/>
  <c r="BD80" i="39"/>
  <c r="BC80" i="39"/>
  <c r="AZ80" i="39"/>
  <c r="AY80" i="39"/>
  <c r="AA80" i="39"/>
  <c r="CH79" i="39"/>
  <c r="CG79" i="39"/>
  <c r="CF79" i="39"/>
  <c r="BD79" i="39"/>
  <c r="BC79" i="39"/>
  <c r="AZ79" i="39"/>
  <c r="AY79" i="39"/>
  <c r="AA79" i="39"/>
  <c r="CH78" i="39"/>
  <c r="CG78" i="39"/>
  <c r="CF78" i="39"/>
  <c r="BD78" i="39"/>
  <c r="BC78" i="39"/>
  <c r="AZ78" i="39"/>
  <c r="AY78" i="39"/>
  <c r="AA78" i="39"/>
  <c r="CH77" i="39"/>
  <c r="CG77" i="39"/>
  <c r="CF77" i="39"/>
  <c r="BD77" i="39"/>
  <c r="BC77" i="39"/>
  <c r="AZ77" i="39"/>
  <c r="AY77" i="39"/>
  <c r="AA77" i="39"/>
  <c r="CH76" i="39"/>
  <c r="CG76" i="39"/>
  <c r="CF76" i="39"/>
  <c r="BD76" i="39"/>
  <c r="BC76" i="39"/>
  <c r="AZ76" i="39"/>
  <c r="AY76" i="39"/>
  <c r="AA76" i="39"/>
  <c r="CH75" i="39"/>
  <c r="CG75" i="39"/>
  <c r="CF75" i="39"/>
  <c r="BD75" i="39"/>
  <c r="BC75" i="39"/>
  <c r="AZ75" i="39"/>
  <c r="AY75" i="39"/>
  <c r="AA75" i="39"/>
  <c r="CH74" i="39"/>
  <c r="CG74" i="39"/>
  <c r="CF74" i="39"/>
  <c r="BD74" i="39"/>
  <c r="BC74" i="39"/>
  <c r="AZ74" i="39"/>
  <c r="AY74" i="39"/>
  <c r="AA74" i="39"/>
  <c r="CH73" i="39"/>
  <c r="CG73" i="39"/>
  <c r="CF73" i="39"/>
  <c r="BD73" i="39"/>
  <c r="BC73" i="39"/>
  <c r="AZ73" i="39"/>
  <c r="AY73" i="39"/>
  <c r="AA73" i="39"/>
  <c r="CH72" i="39"/>
  <c r="CG72" i="39"/>
  <c r="CF72" i="39"/>
  <c r="BD72" i="39"/>
  <c r="BC72" i="39"/>
  <c r="AZ72" i="39"/>
  <c r="AY72" i="39"/>
  <c r="AA72" i="39"/>
  <c r="CH71" i="39"/>
  <c r="CG71" i="39"/>
  <c r="CF71" i="39"/>
  <c r="BD71" i="39"/>
  <c r="BC71" i="39"/>
  <c r="AZ71" i="39"/>
  <c r="AY71" i="39"/>
  <c r="AA71" i="39"/>
  <c r="CH70" i="39"/>
  <c r="CG70" i="39"/>
  <c r="CF70" i="39"/>
  <c r="BD70" i="39"/>
  <c r="BC70" i="39"/>
  <c r="AZ70" i="39"/>
  <c r="AY70" i="39"/>
  <c r="AA70" i="39"/>
  <c r="CH69" i="39"/>
  <c r="CG69" i="39"/>
  <c r="CF69" i="39"/>
  <c r="BD69" i="39"/>
  <c r="BC69" i="39"/>
  <c r="AZ69" i="39"/>
  <c r="AY69" i="39"/>
  <c r="AA69" i="39"/>
  <c r="CH68" i="39"/>
  <c r="CG68" i="39"/>
  <c r="CF68" i="39"/>
  <c r="BD68" i="39"/>
  <c r="BC68" i="39"/>
  <c r="AZ68" i="39"/>
  <c r="AY68" i="39"/>
  <c r="AA68" i="39"/>
  <c r="CH67" i="39"/>
  <c r="CG67" i="39"/>
  <c r="CF67" i="39"/>
  <c r="BD67" i="39"/>
  <c r="BF67" i="39" s="1"/>
  <c r="BC67" i="39"/>
  <c r="AZ67" i="39"/>
  <c r="AY67" i="39"/>
  <c r="AA67" i="39"/>
  <c r="CH66" i="39"/>
  <c r="CG66" i="39"/>
  <c r="CF66" i="39"/>
  <c r="BD66" i="39"/>
  <c r="BF66" i="39" s="1"/>
  <c r="BC66" i="39"/>
  <c r="AZ66" i="39"/>
  <c r="AY66" i="39"/>
  <c r="AA66" i="39"/>
  <c r="CH65" i="39"/>
  <c r="CG65" i="39"/>
  <c r="CF65" i="39"/>
  <c r="BD65" i="39"/>
  <c r="BC65" i="39"/>
  <c r="AZ65" i="39"/>
  <c r="AY65" i="39"/>
  <c r="AA65" i="39"/>
  <c r="CH64" i="39"/>
  <c r="CG64" i="39"/>
  <c r="CF64" i="39"/>
  <c r="BD64" i="39"/>
  <c r="BC64" i="39"/>
  <c r="AZ64" i="39"/>
  <c r="AY64" i="39"/>
  <c r="AA64" i="39"/>
  <c r="CH63" i="39"/>
  <c r="CG63" i="39"/>
  <c r="CF63" i="39"/>
  <c r="BD63" i="39"/>
  <c r="BC63" i="39"/>
  <c r="AZ63" i="39"/>
  <c r="AY63" i="39"/>
  <c r="AA63" i="39"/>
  <c r="CH62" i="39"/>
  <c r="CG62" i="39"/>
  <c r="CF62" i="39"/>
  <c r="BD62" i="39"/>
  <c r="BF62" i="39" s="1"/>
  <c r="BC62" i="39"/>
  <c r="AZ62" i="39"/>
  <c r="AY62" i="39"/>
  <c r="AA62" i="39"/>
  <c r="CH61" i="39"/>
  <c r="CG61" i="39"/>
  <c r="CF61" i="39"/>
  <c r="BD61" i="39"/>
  <c r="BC61" i="39"/>
  <c r="AZ61" i="39"/>
  <c r="AY61" i="39"/>
  <c r="AA61" i="39"/>
  <c r="CH60" i="39"/>
  <c r="CG60" i="39"/>
  <c r="CF60" i="39"/>
  <c r="BD60" i="39"/>
  <c r="BC60" i="39"/>
  <c r="AZ60" i="39"/>
  <c r="AY60" i="39"/>
  <c r="AA60" i="39"/>
  <c r="CH59" i="39"/>
  <c r="CG59" i="39"/>
  <c r="CF59" i="39"/>
  <c r="BD59" i="39"/>
  <c r="BF59" i="39" s="1"/>
  <c r="BC59" i="39"/>
  <c r="AZ59" i="39"/>
  <c r="AY59" i="39"/>
  <c r="AA59" i="39"/>
  <c r="CH58" i="39"/>
  <c r="CG58" i="39"/>
  <c r="CF58" i="39"/>
  <c r="BD58" i="39"/>
  <c r="BC58" i="39"/>
  <c r="AZ58" i="39"/>
  <c r="AY58" i="39"/>
  <c r="AA58" i="39"/>
  <c r="CH57" i="39"/>
  <c r="CG57" i="39"/>
  <c r="CF57" i="39"/>
  <c r="BD57" i="39"/>
  <c r="BF57" i="39" s="1"/>
  <c r="BC57" i="39"/>
  <c r="AZ57" i="39"/>
  <c r="AY57" i="39"/>
  <c r="AA57" i="39"/>
  <c r="CH56" i="39"/>
  <c r="CG56" i="39"/>
  <c r="CF56" i="39"/>
  <c r="BD56" i="39"/>
  <c r="BF56" i="39" s="1"/>
  <c r="BC56" i="39"/>
  <c r="AZ56" i="39"/>
  <c r="AY56" i="39"/>
  <c r="AA56" i="39"/>
  <c r="CH55" i="39"/>
  <c r="CG55" i="39"/>
  <c r="CF55" i="39"/>
  <c r="BD55" i="39"/>
  <c r="BC55" i="39"/>
  <c r="AZ55" i="39"/>
  <c r="AY55" i="39"/>
  <c r="AA55" i="39"/>
  <c r="CH54" i="39"/>
  <c r="CG54" i="39"/>
  <c r="CF54" i="39"/>
  <c r="BD54" i="39"/>
  <c r="BC54" i="39"/>
  <c r="AZ54" i="39"/>
  <c r="AY54" i="39"/>
  <c r="AA54" i="39"/>
  <c r="CH53" i="39"/>
  <c r="CG53" i="39"/>
  <c r="CF53" i="39"/>
  <c r="BY53" i="39"/>
  <c r="CA53" i="39" s="1"/>
  <c r="BD53" i="39"/>
  <c r="BF53" i="39" s="1"/>
  <c r="BC53" i="39"/>
  <c r="AZ53" i="39"/>
  <c r="AY53" i="39"/>
  <c r="AA53" i="39"/>
  <c r="CH52" i="39"/>
  <c r="CG52" i="39"/>
  <c r="CF52" i="39"/>
  <c r="BD52" i="39"/>
  <c r="BC52" i="39"/>
  <c r="AZ52" i="39"/>
  <c r="AY52" i="39"/>
  <c r="AA52" i="39"/>
  <c r="CH51" i="39"/>
  <c r="CG51" i="39"/>
  <c r="CF51" i="39"/>
  <c r="BD51" i="39"/>
  <c r="BC51" i="39"/>
  <c r="AZ51" i="39"/>
  <c r="AY51" i="39"/>
  <c r="AA51" i="39"/>
  <c r="CH50" i="39"/>
  <c r="CG50" i="39"/>
  <c r="CF50" i="39"/>
  <c r="BD50" i="39"/>
  <c r="BC50" i="39"/>
  <c r="AZ50" i="39"/>
  <c r="AY50" i="39"/>
  <c r="AA50" i="39"/>
  <c r="CH49" i="39"/>
  <c r="CG49" i="39"/>
  <c r="CF49" i="39"/>
  <c r="BD49" i="39"/>
  <c r="BF49" i="39" s="1"/>
  <c r="BC49" i="39"/>
  <c r="AZ49" i="39"/>
  <c r="AY49" i="39"/>
  <c r="AA49" i="39"/>
  <c r="CH48" i="39"/>
  <c r="CG48" i="39"/>
  <c r="CF48" i="39"/>
  <c r="BD48" i="39"/>
  <c r="BC48" i="39"/>
  <c r="AZ48" i="39"/>
  <c r="AY48" i="39"/>
  <c r="AA48" i="39"/>
  <c r="CH47" i="39"/>
  <c r="CG47" i="39"/>
  <c r="CF47" i="39"/>
  <c r="BD47" i="39"/>
  <c r="BC47" i="39"/>
  <c r="AZ47" i="39"/>
  <c r="AY47" i="39"/>
  <c r="AA47" i="39"/>
  <c r="CH46" i="39"/>
  <c r="CG46" i="39"/>
  <c r="CF46" i="39"/>
  <c r="BD46" i="39"/>
  <c r="BC46" i="39"/>
  <c r="AZ46" i="39"/>
  <c r="AY46" i="39"/>
  <c r="AA46" i="39"/>
  <c r="CH45" i="39"/>
  <c r="CG45" i="39"/>
  <c r="CF45" i="39"/>
  <c r="BD45" i="39"/>
  <c r="BC45" i="39"/>
  <c r="AZ45" i="39"/>
  <c r="AY45" i="39"/>
  <c r="AA45" i="39"/>
  <c r="CH44" i="39"/>
  <c r="CG44" i="39"/>
  <c r="CF44" i="39"/>
  <c r="BD44" i="39"/>
  <c r="BC44" i="39"/>
  <c r="AZ44" i="39"/>
  <c r="AY44" i="39"/>
  <c r="AA44" i="39"/>
  <c r="CH43" i="39"/>
  <c r="CG43" i="39"/>
  <c r="CF43" i="39"/>
  <c r="BD43" i="39"/>
  <c r="BC43" i="39"/>
  <c r="AZ43" i="39"/>
  <c r="AY43" i="39"/>
  <c r="AA43" i="39"/>
  <c r="CH42" i="39"/>
  <c r="CG42" i="39"/>
  <c r="CF42" i="39"/>
  <c r="BX42" i="39"/>
  <c r="BD42" i="39"/>
  <c r="BC42" i="39"/>
  <c r="AZ42" i="39"/>
  <c r="AY42" i="39"/>
  <c r="AA42" i="39"/>
  <c r="CH41" i="39"/>
  <c r="CG41" i="39"/>
  <c r="CF41" i="39"/>
  <c r="BD41" i="39"/>
  <c r="BC41" i="39"/>
  <c r="AZ41" i="39"/>
  <c r="AY41" i="39"/>
  <c r="AA41" i="39"/>
  <c r="CH40" i="39"/>
  <c r="CG40" i="39"/>
  <c r="CF40" i="39"/>
  <c r="BD40" i="39"/>
  <c r="BC40" i="39"/>
  <c r="AZ40" i="39"/>
  <c r="AY40" i="39"/>
  <c r="AA40" i="39"/>
  <c r="CH39" i="39"/>
  <c r="CG39" i="39"/>
  <c r="CF39" i="39"/>
  <c r="BD39" i="39"/>
  <c r="BC39" i="39"/>
  <c r="AZ39" i="39"/>
  <c r="AY39" i="39"/>
  <c r="AA39" i="39"/>
  <c r="CH38" i="39"/>
  <c r="CG38" i="39"/>
  <c r="CF38" i="39"/>
  <c r="BD38" i="39"/>
  <c r="BC38" i="39"/>
  <c r="AZ38" i="39"/>
  <c r="AY38" i="39"/>
  <c r="AF38" i="39"/>
  <c r="AA38" i="39"/>
  <c r="CH37" i="39"/>
  <c r="CG37" i="39"/>
  <c r="CF37" i="39"/>
  <c r="BD37" i="39"/>
  <c r="BC37" i="39"/>
  <c r="AZ37" i="39"/>
  <c r="AY37" i="39"/>
  <c r="AA37" i="39"/>
  <c r="CH36" i="39"/>
  <c r="CG36" i="39"/>
  <c r="CF36" i="39"/>
  <c r="BD36" i="39"/>
  <c r="BC36" i="39"/>
  <c r="AZ36" i="39"/>
  <c r="AY36" i="39"/>
  <c r="AA36" i="39"/>
  <c r="CH35" i="39"/>
  <c r="CG35" i="39"/>
  <c r="CI35" i="39" s="1"/>
  <c r="CF35" i="39"/>
  <c r="BD35" i="39"/>
  <c r="BC35" i="39"/>
  <c r="AZ35" i="39"/>
  <c r="AY35" i="39"/>
  <c r="AA35" i="39"/>
  <c r="R35" i="39"/>
  <c r="CH34" i="39"/>
  <c r="CG34" i="39"/>
  <c r="CI34" i="39" s="1"/>
  <c r="CF34" i="39"/>
  <c r="BD34" i="39"/>
  <c r="BC34" i="39"/>
  <c r="AZ34" i="39"/>
  <c r="AY34" i="39"/>
  <c r="AA34" i="39"/>
  <c r="CH33" i="39"/>
  <c r="CG33" i="39"/>
  <c r="CI33" i="39" s="1"/>
  <c r="CF33" i="39"/>
  <c r="BD33" i="39"/>
  <c r="BC33" i="39"/>
  <c r="AZ33" i="39"/>
  <c r="AY33" i="39"/>
  <c r="AA33" i="39"/>
  <c r="CH32" i="39"/>
  <c r="CG32" i="39"/>
  <c r="CF32" i="39"/>
  <c r="BD32" i="39"/>
  <c r="BC32" i="39"/>
  <c r="AZ32" i="39"/>
  <c r="AY32" i="39"/>
  <c r="AA32" i="39"/>
  <c r="CH31" i="39"/>
  <c r="CG31" i="39"/>
  <c r="CF31" i="39"/>
  <c r="BD31" i="39"/>
  <c r="BC31" i="39"/>
  <c r="AZ31" i="39"/>
  <c r="AY31" i="39"/>
  <c r="AA31" i="39"/>
  <c r="CH30" i="39"/>
  <c r="CG30" i="39"/>
  <c r="CF30" i="39"/>
  <c r="BD30" i="39"/>
  <c r="BF30" i="39" s="1"/>
  <c r="BC30" i="39"/>
  <c r="AZ30" i="39"/>
  <c r="AY30" i="39"/>
  <c r="AA30" i="39"/>
  <c r="CH29" i="39"/>
  <c r="CG29" i="39"/>
  <c r="CF29" i="39"/>
  <c r="BD29" i="39"/>
  <c r="BF29" i="39" s="1"/>
  <c r="BC29" i="39"/>
  <c r="AZ29" i="39"/>
  <c r="AY29" i="39"/>
  <c r="AA29" i="39"/>
  <c r="CH28" i="39"/>
  <c r="CG28" i="39"/>
  <c r="CF28" i="39"/>
  <c r="BD28" i="39"/>
  <c r="BC28" i="39"/>
  <c r="AZ28" i="39"/>
  <c r="AY28" i="39"/>
  <c r="AA28" i="39"/>
  <c r="CH27" i="39"/>
  <c r="CG27" i="39"/>
  <c r="CF27" i="39"/>
  <c r="BD27" i="39"/>
  <c r="BF27" i="39" s="1"/>
  <c r="BC27" i="39"/>
  <c r="AZ27" i="39"/>
  <c r="AY27" i="39"/>
  <c r="AA27" i="39"/>
  <c r="CH26" i="39"/>
  <c r="CG26" i="39"/>
  <c r="CF26" i="39"/>
  <c r="BD26" i="39"/>
  <c r="BF26" i="39" s="1"/>
  <c r="BC26" i="39"/>
  <c r="AZ26" i="39"/>
  <c r="AY26" i="39"/>
  <c r="AA26" i="39"/>
  <c r="CH25" i="39"/>
  <c r="CG25" i="39"/>
  <c r="CF25" i="39"/>
  <c r="BR25" i="39"/>
  <c r="BQ25" i="39"/>
  <c r="BD25" i="39"/>
  <c r="BC25" i="39"/>
  <c r="AZ25" i="39"/>
  <c r="AY25" i="39"/>
  <c r="AA25" i="39"/>
  <c r="CH24" i="39"/>
  <c r="CG24" i="39"/>
  <c r="CF24" i="39"/>
  <c r="BD24" i="39"/>
  <c r="BC24" i="39"/>
  <c r="AZ24" i="39"/>
  <c r="AY24" i="39"/>
  <c r="AA24" i="39"/>
  <c r="CH23" i="39"/>
  <c r="CG23" i="39"/>
  <c r="CI23" i="39" s="1"/>
  <c r="CF23" i="39"/>
  <c r="BD23" i="39"/>
  <c r="BC23" i="39"/>
  <c r="AZ23" i="39"/>
  <c r="AY23" i="39"/>
  <c r="AA23" i="39"/>
  <c r="CH22" i="39"/>
  <c r="CG22" i="39"/>
  <c r="CF22" i="39"/>
  <c r="BD22" i="39"/>
  <c r="BC22" i="39"/>
  <c r="AZ22" i="39"/>
  <c r="AY22" i="39"/>
  <c r="AA22" i="39"/>
  <c r="CH21" i="39"/>
  <c r="CG21" i="39"/>
  <c r="CF21" i="39"/>
  <c r="BD21" i="39"/>
  <c r="BC21" i="39"/>
  <c r="AZ21" i="39"/>
  <c r="AY21" i="39"/>
  <c r="AA21" i="39"/>
  <c r="S21" i="39"/>
  <c r="U21" i="39" s="1"/>
  <c r="CH20" i="39"/>
  <c r="CG20" i="39"/>
  <c r="CF20" i="39"/>
  <c r="BD20" i="39"/>
  <c r="BF20" i="39" s="1"/>
  <c r="BC20" i="39"/>
  <c r="AZ20" i="39"/>
  <c r="AY20" i="39"/>
  <c r="AA20" i="39"/>
  <c r="CH19" i="39"/>
  <c r="CG19" i="39"/>
  <c r="CF19" i="39"/>
  <c r="BD19" i="39"/>
  <c r="BC19" i="39"/>
  <c r="AZ19" i="39"/>
  <c r="AY19" i="39"/>
  <c r="AA19" i="39"/>
  <c r="CH18" i="39"/>
  <c r="CG18" i="39"/>
  <c r="CF18" i="39"/>
  <c r="BD18" i="39"/>
  <c r="BC18" i="39"/>
  <c r="AZ18" i="39"/>
  <c r="AY18" i="39"/>
  <c r="AA18" i="39"/>
  <c r="CH17" i="39"/>
  <c r="CG17" i="39"/>
  <c r="CF17" i="39"/>
  <c r="BD17" i="39"/>
  <c r="BF17" i="39" s="1"/>
  <c r="BC17" i="39"/>
  <c r="AZ17" i="39"/>
  <c r="AY17" i="39"/>
  <c r="AA17" i="39"/>
  <c r="CH16" i="39"/>
  <c r="CG16" i="39"/>
  <c r="CF16" i="39"/>
  <c r="BD16" i="39"/>
  <c r="BC16" i="39"/>
  <c r="AZ16" i="39"/>
  <c r="AY16" i="39"/>
  <c r="AA16" i="39"/>
  <c r="CH15" i="39"/>
  <c r="CG15" i="39"/>
  <c r="CF15" i="39"/>
  <c r="BD15" i="39"/>
  <c r="BC15" i="39"/>
  <c r="AZ15" i="39"/>
  <c r="AY15" i="39"/>
  <c r="AA15" i="39"/>
  <c r="CH14" i="39"/>
  <c r="CG14" i="39"/>
  <c r="CF14" i="39"/>
  <c r="BD14" i="39"/>
  <c r="BC14" i="39"/>
  <c r="AZ14" i="39"/>
  <c r="AY14" i="39"/>
  <c r="AA14" i="39"/>
  <c r="CH13" i="39"/>
  <c r="CG13" i="39"/>
  <c r="CF13" i="39"/>
  <c r="BD13" i="39"/>
  <c r="BC13" i="39"/>
  <c r="AZ13" i="39"/>
  <c r="AY13" i="39"/>
  <c r="AA13" i="39"/>
  <c r="CH12" i="39"/>
  <c r="CG12" i="39"/>
  <c r="CI12" i="39" s="1"/>
  <c r="CF12" i="39"/>
  <c r="BD12" i="39"/>
  <c r="BC12" i="39"/>
  <c r="AZ12" i="39"/>
  <c r="AY12" i="39"/>
  <c r="AA12" i="39"/>
  <c r="CH11" i="39"/>
  <c r="CG11" i="39"/>
  <c r="CF11" i="39"/>
  <c r="BD11" i="39"/>
  <c r="BC11" i="39"/>
  <c r="AZ11" i="39"/>
  <c r="AY11" i="39"/>
  <c r="AA11" i="39"/>
  <c r="CH10" i="39"/>
  <c r="CG10" i="39"/>
  <c r="CF10" i="39"/>
  <c r="BD10" i="39"/>
  <c r="BC10" i="39"/>
  <c r="AZ10" i="39"/>
  <c r="AY10" i="39"/>
  <c r="AG10" i="39"/>
  <c r="AI10" i="39" s="1"/>
  <c r="AA10" i="39"/>
  <c r="CH9" i="39"/>
  <c r="CG9" i="39"/>
  <c r="CF9" i="39"/>
  <c r="BD9" i="39"/>
  <c r="BC9" i="39"/>
  <c r="AZ9" i="39"/>
  <c r="AY9" i="39"/>
  <c r="AA9" i="39"/>
  <c r="R109" i="39"/>
  <c r="CH8" i="39"/>
  <c r="CG8" i="39"/>
  <c r="CF8" i="39"/>
  <c r="BD8" i="39"/>
  <c r="BC8" i="39"/>
  <c r="AZ8" i="39"/>
  <c r="AY8" i="39"/>
  <c r="AA8" i="39"/>
  <c r="CH7" i="39"/>
  <c r="CG7" i="39"/>
  <c r="CF7" i="39"/>
  <c r="BD7" i="39"/>
  <c r="BC7" i="39"/>
  <c r="AZ7" i="39"/>
  <c r="AY7" i="39"/>
  <c r="AA7" i="39"/>
  <c r="CH6" i="39"/>
  <c r="CG6" i="39"/>
  <c r="CF6" i="39"/>
  <c r="BD6" i="39"/>
  <c r="BC6" i="39"/>
  <c r="AZ6" i="39"/>
  <c r="AY6" i="39"/>
  <c r="AA6" i="39"/>
  <c r="CH5" i="39"/>
  <c r="CG5" i="39"/>
  <c r="CF5" i="39"/>
  <c r="BD5" i="39"/>
  <c r="BC5" i="39"/>
  <c r="AZ5" i="39"/>
  <c r="AY5" i="39"/>
  <c r="CH4" i="39"/>
  <c r="CG4" i="39"/>
  <c r="CF4" i="39"/>
  <c r="BD4" i="39"/>
  <c r="BC4" i="39"/>
  <c r="AZ4" i="39"/>
  <c r="AY4" i="39"/>
  <c r="AA4" i="39"/>
  <c r="CH3" i="39"/>
  <c r="CG3" i="39"/>
  <c r="CF3" i="39"/>
  <c r="AZ3" i="39"/>
  <c r="AY3" i="39"/>
  <c r="AA3" i="39"/>
  <c r="CF3" i="29"/>
  <c r="AF4" i="33"/>
  <c r="AF3" i="33"/>
  <c r="AF5" i="33"/>
  <c r="AF6" i="33"/>
  <c r="AF7" i="33"/>
  <c r="AF8" i="33"/>
  <c r="AF9" i="33"/>
  <c r="AF10" i="33"/>
  <c r="AF11" i="33"/>
  <c r="AF12" i="33"/>
  <c r="AF13" i="33"/>
  <c r="CN4" i="30"/>
  <c r="CH4" i="29"/>
  <c r="CH5" i="29"/>
  <c r="CH6" i="29"/>
  <c r="CH7" i="29"/>
  <c r="CH8" i="29"/>
  <c r="CH9" i="29"/>
  <c r="CH10" i="29"/>
  <c r="CH11" i="29"/>
  <c r="CH12" i="29"/>
  <c r="CH13" i="29"/>
  <c r="CH14" i="29"/>
  <c r="CH15" i="29"/>
  <c r="CH16" i="29"/>
  <c r="CH17" i="29"/>
  <c r="CH18" i="29"/>
  <c r="CH19" i="29"/>
  <c r="CH20" i="29"/>
  <c r="CH21" i="29"/>
  <c r="CH22" i="29"/>
  <c r="CH23" i="29"/>
  <c r="CH24" i="29"/>
  <c r="CH25" i="29"/>
  <c r="CH26" i="29"/>
  <c r="CH27" i="29"/>
  <c r="CH28" i="29"/>
  <c r="CH29" i="29"/>
  <c r="CH30" i="29"/>
  <c r="CH31" i="29"/>
  <c r="CH32" i="29"/>
  <c r="CH33" i="29"/>
  <c r="CH34" i="29"/>
  <c r="CH35" i="29"/>
  <c r="CH36" i="29"/>
  <c r="CH37" i="29"/>
  <c r="CH38" i="29"/>
  <c r="CH39" i="29"/>
  <c r="CH40" i="29"/>
  <c r="CH41" i="29"/>
  <c r="CH42" i="29"/>
  <c r="CH43" i="29"/>
  <c r="CH44" i="29"/>
  <c r="CH45" i="29"/>
  <c r="CI45" i="29" s="1"/>
  <c r="BS45" i="33" s="1"/>
  <c r="CH46" i="29"/>
  <c r="CH47" i="29"/>
  <c r="CH48" i="29"/>
  <c r="CH49" i="29"/>
  <c r="CH50" i="29"/>
  <c r="CH51" i="29"/>
  <c r="CH52" i="29"/>
  <c r="CH53" i="29"/>
  <c r="CH54" i="29"/>
  <c r="CH55" i="29"/>
  <c r="CH56" i="29"/>
  <c r="CH57" i="29"/>
  <c r="CH58" i="29"/>
  <c r="CH59" i="29"/>
  <c r="CH60" i="29"/>
  <c r="CH61" i="29"/>
  <c r="CH62" i="29"/>
  <c r="CH63" i="29"/>
  <c r="CH64" i="29"/>
  <c r="CH65" i="29"/>
  <c r="CH66" i="29"/>
  <c r="CH67" i="29"/>
  <c r="CH68" i="29"/>
  <c r="CH69" i="29"/>
  <c r="CH70" i="29"/>
  <c r="CH71" i="29"/>
  <c r="CH72" i="29"/>
  <c r="CH73" i="29"/>
  <c r="CH74" i="29"/>
  <c r="CH75" i="29"/>
  <c r="CH76" i="29"/>
  <c r="CH77" i="29"/>
  <c r="CH78" i="29"/>
  <c r="CH79" i="29"/>
  <c r="CH80" i="29"/>
  <c r="CH81" i="29"/>
  <c r="CH82" i="29"/>
  <c r="CH83" i="29"/>
  <c r="CH84" i="29"/>
  <c r="CH85" i="29"/>
  <c r="CH86" i="29"/>
  <c r="CH87" i="29"/>
  <c r="CH88" i="29"/>
  <c r="CH89" i="29"/>
  <c r="CH90" i="29"/>
  <c r="CH91" i="29"/>
  <c r="CH92" i="29"/>
  <c r="CH93" i="29"/>
  <c r="CH94" i="29"/>
  <c r="CH95" i="29"/>
  <c r="CH96" i="29"/>
  <c r="CH97" i="29"/>
  <c r="CH98" i="29"/>
  <c r="CH99" i="29"/>
  <c r="CH100" i="29"/>
  <c r="CH101" i="29"/>
  <c r="CH102" i="29"/>
  <c r="CH103" i="29"/>
  <c r="CH104" i="29"/>
  <c r="CH105" i="29"/>
  <c r="CH106" i="29"/>
  <c r="CH107" i="29"/>
  <c r="CH108" i="29"/>
  <c r="CH109" i="29"/>
  <c r="CH110" i="29"/>
  <c r="CH111" i="29"/>
  <c r="CH112" i="29"/>
  <c r="CH3" i="29"/>
  <c r="AH3" i="29"/>
  <c r="CG4" i="29"/>
  <c r="CG5" i="29"/>
  <c r="CG6" i="29"/>
  <c r="CG7" i="29"/>
  <c r="CG8" i="29"/>
  <c r="CG9" i="29"/>
  <c r="CG10" i="29"/>
  <c r="CG11" i="29"/>
  <c r="CG12" i="29"/>
  <c r="CG13" i="29"/>
  <c r="CG14" i="29"/>
  <c r="CG15" i="29"/>
  <c r="CG16" i="29"/>
  <c r="CG17" i="29"/>
  <c r="CG18" i="29"/>
  <c r="CG19" i="29"/>
  <c r="CG20" i="29"/>
  <c r="CG21" i="29"/>
  <c r="CG22" i="29"/>
  <c r="CG23" i="29"/>
  <c r="CG24" i="29"/>
  <c r="CG25" i="29"/>
  <c r="CG26" i="29"/>
  <c r="CG27" i="29"/>
  <c r="CG28" i="29"/>
  <c r="CG29" i="29"/>
  <c r="CG30" i="29"/>
  <c r="CG31" i="29"/>
  <c r="CG32" i="29"/>
  <c r="CG33" i="29"/>
  <c r="CG34" i="29"/>
  <c r="CG35" i="29"/>
  <c r="CG36" i="29"/>
  <c r="CG37" i="29"/>
  <c r="CG38" i="29"/>
  <c r="CG39" i="29"/>
  <c r="CG40" i="29"/>
  <c r="CG41" i="29"/>
  <c r="CG42" i="29"/>
  <c r="CG43" i="29"/>
  <c r="CG44" i="29"/>
  <c r="CI44" i="29" s="1"/>
  <c r="BS44" i="33" s="1"/>
  <c r="CG45" i="29"/>
  <c r="CG46" i="29"/>
  <c r="CG47" i="29"/>
  <c r="CG48" i="29"/>
  <c r="CG49" i="29"/>
  <c r="CG50" i="29"/>
  <c r="CG51" i="29"/>
  <c r="CG52" i="29"/>
  <c r="CG53" i="29"/>
  <c r="CG54" i="29"/>
  <c r="CG55" i="29"/>
  <c r="CG56" i="29"/>
  <c r="CG57" i="29"/>
  <c r="CG58" i="29"/>
  <c r="CG59" i="29"/>
  <c r="CG60" i="29"/>
  <c r="CG61" i="29"/>
  <c r="CG62" i="29"/>
  <c r="CG63" i="29"/>
  <c r="CG64" i="29"/>
  <c r="CG65" i="29"/>
  <c r="CG66" i="29"/>
  <c r="CG67" i="29"/>
  <c r="CG68" i="29"/>
  <c r="CG69" i="29"/>
  <c r="CG70" i="29"/>
  <c r="CG71" i="29"/>
  <c r="CG72" i="29"/>
  <c r="CG73" i="29"/>
  <c r="CG74" i="29"/>
  <c r="CG75" i="29"/>
  <c r="CG76" i="29"/>
  <c r="CG77" i="29"/>
  <c r="CG78" i="29"/>
  <c r="CG79" i="29"/>
  <c r="CG80" i="29"/>
  <c r="CG81" i="29"/>
  <c r="CG82" i="29"/>
  <c r="CG83" i="29"/>
  <c r="CG84" i="29"/>
  <c r="CG85" i="29"/>
  <c r="CG86" i="29"/>
  <c r="CG87" i="29"/>
  <c r="CG88" i="29"/>
  <c r="CG89" i="29"/>
  <c r="CG90" i="29"/>
  <c r="CG91" i="29"/>
  <c r="CG92" i="29"/>
  <c r="CG93" i="29"/>
  <c r="CG94" i="29"/>
  <c r="CG95" i="29"/>
  <c r="CG96" i="29"/>
  <c r="CG97" i="29"/>
  <c r="CG98" i="29"/>
  <c r="CG99" i="29"/>
  <c r="CG100" i="29"/>
  <c r="CG101" i="29"/>
  <c r="CG102" i="29"/>
  <c r="CG103" i="29"/>
  <c r="CG104" i="29"/>
  <c r="CG105" i="29"/>
  <c r="CG106" i="29"/>
  <c r="CG107" i="29"/>
  <c r="CG108" i="29"/>
  <c r="CG109" i="29"/>
  <c r="CG110" i="29"/>
  <c r="CG111" i="29"/>
  <c r="CG112" i="29"/>
  <c r="BS3" i="29"/>
  <c r="BL3" i="29"/>
  <c r="AA3" i="29"/>
  <c r="T3" i="29"/>
  <c r="CN3" i="30"/>
  <c r="BZ4" i="29"/>
  <c r="BZ5" i="29"/>
  <c r="BZ6" i="29"/>
  <c r="BZ7" i="29"/>
  <c r="BZ8" i="29"/>
  <c r="BZ9" i="29"/>
  <c r="BZ10" i="29"/>
  <c r="BZ11" i="29"/>
  <c r="BZ12" i="29"/>
  <c r="BZ13" i="29"/>
  <c r="BZ14" i="29"/>
  <c r="BZ15" i="29"/>
  <c r="BZ16" i="29"/>
  <c r="BZ17" i="29"/>
  <c r="BZ18" i="29"/>
  <c r="BZ19" i="29"/>
  <c r="BZ20" i="29"/>
  <c r="BZ21" i="29"/>
  <c r="BZ22" i="29"/>
  <c r="BZ23" i="29"/>
  <c r="BZ24" i="29"/>
  <c r="BZ25" i="29"/>
  <c r="BZ26" i="29"/>
  <c r="BZ27" i="29"/>
  <c r="BZ28" i="29"/>
  <c r="BZ29" i="29"/>
  <c r="BZ30" i="29"/>
  <c r="BZ31" i="29"/>
  <c r="BZ32" i="29"/>
  <c r="BZ33" i="29"/>
  <c r="BZ34" i="29"/>
  <c r="BZ35" i="29"/>
  <c r="BZ36" i="29"/>
  <c r="BZ37" i="29"/>
  <c r="BZ38" i="29"/>
  <c r="BZ39" i="29"/>
  <c r="BZ40" i="29"/>
  <c r="BZ41" i="29"/>
  <c r="BZ42" i="29"/>
  <c r="BZ43" i="29"/>
  <c r="BZ44" i="29"/>
  <c r="BZ45" i="29"/>
  <c r="BZ46" i="29"/>
  <c r="BZ47" i="29"/>
  <c r="BZ48" i="29"/>
  <c r="BZ49" i="29"/>
  <c r="BZ50" i="29"/>
  <c r="BZ51" i="29"/>
  <c r="BZ52" i="29"/>
  <c r="BZ53" i="29"/>
  <c r="BZ54" i="29"/>
  <c r="BZ55" i="29"/>
  <c r="BZ56" i="29"/>
  <c r="BZ57" i="29"/>
  <c r="BZ58" i="29"/>
  <c r="BZ59" i="29"/>
  <c r="BZ60" i="29"/>
  <c r="BZ61" i="29"/>
  <c r="BZ62" i="29"/>
  <c r="BZ63" i="29"/>
  <c r="BZ64" i="29"/>
  <c r="BZ65" i="29"/>
  <c r="BZ66" i="29"/>
  <c r="BZ67" i="29"/>
  <c r="BZ68" i="29"/>
  <c r="BZ69" i="29"/>
  <c r="BZ70" i="29"/>
  <c r="BZ71" i="29"/>
  <c r="BZ72" i="29"/>
  <c r="BZ73" i="29"/>
  <c r="BZ74" i="29"/>
  <c r="BZ75" i="29"/>
  <c r="BZ76" i="29"/>
  <c r="BZ77" i="29"/>
  <c r="BZ78" i="29"/>
  <c r="BZ79" i="29"/>
  <c r="BZ80" i="29"/>
  <c r="BZ81" i="29"/>
  <c r="BZ82" i="29"/>
  <c r="BZ83" i="29"/>
  <c r="BZ84" i="29"/>
  <c r="BZ85" i="29"/>
  <c r="BZ86" i="29"/>
  <c r="BZ87" i="29"/>
  <c r="BZ88" i="29"/>
  <c r="BZ89" i="29"/>
  <c r="BZ90" i="29"/>
  <c r="BZ91" i="29"/>
  <c r="BZ92" i="29"/>
  <c r="BZ93" i="29"/>
  <c r="BZ94" i="29"/>
  <c r="BZ95" i="29"/>
  <c r="BZ96" i="29"/>
  <c r="BZ97" i="29"/>
  <c r="BZ98" i="29"/>
  <c r="BZ99" i="29"/>
  <c r="BZ100" i="29"/>
  <c r="BZ101" i="29"/>
  <c r="BZ102" i="29"/>
  <c r="BZ103" i="29"/>
  <c r="BZ104" i="29"/>
  <c r="BZ105" i="29"/>
  <c r="BZ106" i="29"/>
  <c r="BZ107" i="29"/>
  <c r="BZ108" i="29"/>
  <c r="BZ109" i="29"/>
  <c r="BZ110" i="29"/>
  <c r="BZ111" i="29"/>
  <c r="BZ112" i="29"/>
  <c r="BZ3" i="29"/>
  <c r="BS4" i="29"/>
  <c r="BS5" i="29"/>
  <c r="BS6" i="29"/>
  <c r="BS7" i="29"/>
  <c r="BS8" i="29"/>
  <c r="BS9" i="29"/>
  <c r="BS10" i="29"/>
  <c r="BS11" i="29"/>
  <c r="BS12" i="29"/>
  <c r="BS13" i="29"/>
  <c r="BS14" i="29"/>
  <c r="BS15" i="29"/>
  <c r="BS16" i="29"/>
  <c r="BS17" i="29"/>
  <c r="BS18" i="29"/>
  <c r="BS19" i="29"/>
  <c r="BS20" i="29"/>
  <c r="BS21" i="29"/>
  <c r="BS22" i="29"/>
  <c r="BS23" i="29"/>
  <c r="BS24" i="29"/>
  <c r="BS25" i="29"/>
  <c r="BS26" i="29"/>
  <c r="BS27" i="29"/>
  <c r="BS28" i="29"/>
  <c r="BS29" i="29"/>
  <c r="BS30" i="29"/>
  <c r="BS31" i="29"/>
  <c r="BS32" i="29"/>
  <c r="BS33" i="29"/>
  <c r="BS34" i="29"/>
  <c r="BS35" i="29"/>
  <c r="BS36" i="29"/>
  <c r="BS37" i="29"/>
  <c r="BS38" i="29"/>
  <c r="BS39" i="29"/>
  <c r="BS40" i="29"/>
  <c r="BS41" i="29"/>
  <c r="BS42" i="29"/>
  <c r="BS43" i="29"/>
  <c r="BS44" i="29"/>
  <c r="BS45" i="29"/>
  <c r="BS46" i="29"/>
  <c r="BS47" i="29"/>
  <c r="BS48" i="29"/>
  <c r="BS49" i="29"/>
  <c r="BS50" i="29"/>
  <c r="BS51" i="29"/>
  <c r="BS52" i="29"/>
  <c r="BS53" i="29"/>
  <c r="BS54" i="29"/>
  <c r="BS55" i="29"/>
  <c r="BS56" i="29"/>
  <c r="BS57" i="29"/>
  <c r="BS58" i="29"/>
  <c r="BS59" i="29"/>
  <c r="BS60" i="29"/>
  <c r="BS61" i="29"/>
  <c r="BS62" i="29"/>
  <c r="BS63" i="29"/>
  <c r="BS64" i="29"/>
  <c r="BS65" i="29"/>
  <c r="BS66" i="29"/>
  <c r="BS67" i="29"/>
  <c r="BS68" i="29"/>
  <c r="BS69" i="29"/>
  <c r="BS70" i="29"/>
  <c r="BS71" i="29"/>
  <c r="BS72" i="29"/>
  <c r="BS73" i="29"/>
  <c r="BS74" i="29"/>
  <c r="BS75" i="29"/>
  <c r="BS76" i="29"/>
  <c r="BS77" i="29"/>
  <c r="BS78" i="29"/>
  <c r="BS79" i="29"/>
  <c r="BS80" i="29"/>
  <c r="BS81" i="29"/>
  <c r="BS82" i="29"/>
  <c r="BS83" i="29"/>
  <c r="BS84" i="29"/>
  <c r="BS85" i="29"/>
  <c r="BS86" i="29"/>
  <c r="BS87" i="29"/>
  <c r="BS88" i="29"/>
  <c r="BS89" i="29"/>
  <c r="BS90" i="29"/>
  <c r="BS91" i="29"/>
  <c r="BS92" i="29"/>
  <c r="BS93" i="29"/>
  <c r="BS94" i="29"/>
  <c r="BS95" i="29"/>
  <c r="BS96" i="29"/>
  <c r="BS97" i="29"/>
  <c r="BS98" i="29"/>
  <c r="BS99" i="29"/>
  <c r="BS100" i="29"/>
  <c r="BS101" i="29"/>
  <c r="BS102" i="29"/>
  <c r="BS103" i="29"/>
  <c r="BS104" i="29"/>
  <c r="BS105" i="29"/>
  <c r="BS106" i="29"/>
  <c r="BS107" i="29"/>
  <c r="BS108" i="29"/>
  <c r="BS109" i="29"/>
  <c r="BS110" i="29"/>
  <c r="BS111" i="29"/>
  <c r="BS112" i="29"/>
  <c r="BL4" i="29"/>
  <c r="BL5" i="29"/>
  <c r="BL6" i="29"/>
  <c r="BL7" i="29"/>
  <c r="BL8" i="29"/>
  <c r="BL9" i="29"/>
  <c r="BL10" i="29"/>
  <c r="BL11" i="29"/>
  <c r="BL12" i="29"/>
  <c r="BL13" i="29"/>
  <c r="BL14" i="29"/>
  <c r="BL15" i="29"/>
  <c r="BL16" i="29"/>
  <c r="BL17" i="29"/>
  <c r="BL18" i="29"/>
  <c r="BL19" i="29"/>
  <c r="BL20" i="29"/>
  <c r="BL21" i="29"/>
  <c r="BL22" i="29"/>
  <c r="BL23" i="29"/>
  <c r="BL24" i="29"/>
  <c r="BL25" i="29"/>
  <c r="BL26" i="29"/>
  <c r="BL27" i="29"/>
  <c r="BL28" i="29"/>
  <c r="BL29" i="29"/>
  <c r="BL30" i="29"/>
  <c r="BL31" i="29"/>
  <c r="BL32" i="29"/>
  <c r="BL33" i="29"/>
  <c r="BL34" i="29"/>
  <c r="BL35" i="29"/>
  <c r="BL36" i="29"/>
  <c r="BL37" i="29"/>
  <c r="BL38" i="29"/>
  <c r="BL39" i="29"/>
  <c r="BL40" i="29"/>
  <c r="BL41" i="29"/>
  <c r="BL42" i="29"/>
  <c r="BL43" i="29"/>
  <c r="BL44" i="29"/>
  <c r="BL45" i="29"/>
  <c r="BL46" i="29"/>
  <c r="BL47" i="29"/>
  <c r="BL48" i="29"/>
  <c r="BL49" i="29"/>
  <c r="BL50" i="29"/>
  <c r="BL51" i="29"/>
  <c r="BL52" i="29"/>
  <c r="BL53" i="29"/>
  <c r="BL54" i="29"/>
  <c r="BL55" i="29"/>
  <c r="BL56" i="29"/>
  <c r="BL57" i="29"/>
  <c r="BL58" i="29"/>
  <c r="BL59" i="29"/>
  <c r="BL60" i="29"/>
  <c r="BL61" i="29"/>
  <c r="BL62" i="29"/>
  <c r="BL63" i="29"/>
  <c r="BL64" i="29"/>
  <c r="BL65" i="29"/>
  <c r="BL66" i="29"/>
  <c r="BL67" i="29"/>
  <c r="BL68" i="29"/>
  <c r="BL69" i="29"/>
  <c r="BL70" i="29"/>
  <c r="BL71" i="29"/>
  <c r="BL72" i="29"/>
  <c r="BL73" i="29"/>
  <c r="BL74" i="29"/>
  <c r="BL75" i="29"/>
  <c r="BL76" i="29"/>
  <c r="BL77" i="29"/>
  <c r="BL78" i="29"/>
  <c r="BL79" i="29"/>
  <c r="BL80" i="29"/>
  <c r="BL81" i="29"/>
  <c r="BL82" i="29"/>
  <c r="BL83" i="29"/>
  <c r="BL84" i="29"/>
  <c r="BL85" i="29"/>
  <c r="BL86" i="29"/>
  <c r="BL87" i="29"/>
  <c r="BL88" i="29"/>
  <c r="BL89" i="29"/>
  <c r="BL90" i="29"/>
  <c r="BL91" i="29"/>
  <c r="BL92" i="29"/>
  <c r="BL93" i="29"/>
  <c r="BL94" i="29"/>
  <c r="BL95" i="29"/>
  <c r="BL96" i="29"/>
  <c r="BL97" i="29"/>
  <c r="BL98" i="29"/>
  <c r="BL99" i="29"/>
  <c r="BL100" i="29"/>
  <c r="BL101" i="29"/>
  <c r="BL102" i="29"/>
  <c r="BL103" i="29"/>
  <c r="BL104" i="29"/>
  <c r="BL105" i="29"/>
  <c r="BL106" i="29"/>
  <c r="BL107" i="29"/>
  <c r="BL108" i="29"/>
  <c r="BL109" i="29"/>
  <c r="BL110" i="29"/>
  <c r="BL111" i="29"/>
  <c r="BL112" i="29"/>
  <c r="AH4" i="29"/>
  <c r="AH5" i="29"/>
  <c r="AH6" i="29"/>
  <c r="AH7" i="29"/>
  <c r="AH8" i="29"/>
  <c r="AH9" i="29"/>
  <c r="AH10" i="29"/>
  <c r="AH11" i="29"/>
  <c r="AH12" i="29"/>
  <c r="AH13" i="29"/>
  <c r="AH14" i="29"/>
  <c r="AH15" i="29"/>
  <c r="AH16" i="29"/>
  <c r="AH17" i="29"/>
  <c r="AH18" i="29"/>
  <c r="AH19" i="29"/>
  <c r="AH20" i="29"/>
  <c r="AH21" i="29"/>
  <c r="AH22" i="29"/>
  <c r="AH23" i="29"/>
  <c r="AH24" i="29"/>
  <c r="AH25" i="29"/>
  <c r="AH26" i="29"/>
  <c r="AH27" i="29"/>
  <c r="AH28" i="29"/>
  <c r="AH29" i="29"/>
  <c r="AH30" i="29"/>
  <c r="AH31" i="29"/>
  <c r="AH32" i="29"/>
  <c r="AH33" i="29"/>
  <c r="AH34" i="29"/>
  <c r="AH35" i="29"/>
  <c r="AH36" i="29"/>
  <c r="AH37" i="29"/>
  <c r="AH38" i="29"/>
  <c r="AH39" i="29"/>
  <c r="AH40" i="29"/>
  <c r="AH41" i="29"/>
  <c r="AH42" i="29"/>
  <c r="AH43" i="29"/>
  <c r="AH44" i="29"/>
  <c r="AH45" i="29"/>
  <c r="AH46" i="29"/>
  <c r="AH47" i="29"/>
  <c r="AH48" i="29"/>
  <c r="AH49" i="29"/>
  <c r="AH50" i="29"/>
  <c r="AH51" i="29"/>
  <c r="AH52" i="29"/>
  <c r="AH53" i="29"/>
  <c r="AH54" i="29"/>
  <c r="AH55" i="29"/>
  <c r="AH56" i="29"/>
  <c r="AH57" i="29"/>
  <c r="AH58" i="29"/>
  <c r="AH59" i="29"/>
  <c r="AH60" i="29"/>
  <c r="AH61" i="29"/>
  <c r="AH62" i="29"/>
  <c r="AH63" i="29"/>
  <c r="AH64" i="29"/>
  <c r="AH65" i="29"/>
  <c r="AH66" i="29"/>
  <c r="AH67" i="29"/>
  <c r="AH68" i="29"/>
  <c r="AH69" i="29"/>
  <c r="AH70" i="29"/>
  <c r="AH71" i="29"/>
  <c r="AH72" i="29"/>
  <c r="AH73" i="29"/>
  <c r="AH74" i="29"/>
  <c r="AH75" i="29"/>
  <c r="AH76" i="29"/>
  <c r="AH77" i="29"/>
  <c r="AH78" i="29"/>
  <c r="AH79" i="29"/>
  <c r="AH80" i="29"/>
  <c r="AH81" i="29"/>
  <c r="AH82" i="29"/>
  <c r="AH83" i="29"/>
  <c r="AH84" i="29"/>
  <c r="AH85" i="29"/>
  <c r="AH86" i="29"/>
  <c r="AH87" i="29"/>
  <c r="AH88" i="29"/>
  <c r="AH89" i="29"/>
  <c r="AH90" i="29"/>
  <c r="AH91" i="29"/>
  <c r="AH92" i="29"/>
  <c r="AH93" i="29"/>
  <c r="AH94" i="29"/>
  <c r="AH95" i="29"/>
  <c r="AH96" i="29"/>
  <c r="AH97" i="29"/>
  <c r="AH98" i="29"/>
  <c r="AH99" i="29"/>
  <c r="AH100" i="29"/>
  <c r="AH101" i="29"/>
  <c r="AH102" i="29"/>
  <c r="AH103" i="29"/>
  <c r="AH104" i="29"/>
  <c r="AH105" i="29"/>
  <c r="AH106" i="29"/>
  <c r="AH107" i="29"/>
  <c r="AH108" i="29"/>
  <c r="AH109" i="29"/>
  <c r="AH110" i="29"/>
  <c r="AH111" i="29"/>
  <c r="AH112" i="29"/>
  <c r="AA4" i="29"/>
  <c r="AA5" i="29"/>
  <c r="AA6" i="29"/>
  <c r="AA7" i="29"/>
  <c r="AA8" i="29"/>
  <c r="AA9" i="29"/>
  <c r="AA10" i="29"/>
  <c r="AA11" i="29"/>
  <c r="AA12" i="29"/>
  <c r="AA13" i="29"/>
  <c r="AA14" i="29"/>
  <c r="AA15" i="29"/>
  <c r="AA16" i="29"/>
  <c r="AA17" i="29"/>
  <c r="AA18" i="29"/>
  <c r="AA19" i="29"/>
  <c r="AA20" i="29"/>
  <c r="AA21" i="29"/>
  <c r="AA22" i="29"/>
  <c r="AA23" i="29"/>
  <c r="AA24" i="29"/>
  <c r="AA25" i="29"/>
  <c r="AA26" i="29"/>
  <c r="AA27" i="29"/>
  <c r="AA28" i="29"/>
  <c r="AA29" i="29"/>
  <c r="AA30" i="29"/>
  <c r="AA31" i="29"/>
  <c r="AA32" i="29"/>
  <c r="AA33" i="29"/>
  <c r="AA34" i="29"/>
  <c r="AA35" i="29"/>
  <c r="AA36" i="29"/>
  <c r="AA37" i="29"/>
  <c r="AA38" i="29"/>
  <c r="AA39" i="29"/>
  <c r="AA40" i="29"/>
  <c r="AA41" i="29"/>
  <c r="AA42" i="29"/>
  <c r="AA43" i="29"/>
  <c r="AA44" i="29"/>
  <c r="AA45" i="29"/>
  <c r="AA46" i="29"/>
  <c r="AA47" i="29"/>
  <c r="AA48" i="29"/>
  <c r="AA49" i="29"/>
  <c r="AA50" i="29"/>
  <c r="AA51" i="29"/>
  <c r="AA52" i="29"/>
  <c r="AA53" i="29"/>
  <c r="AA54" i="29"/>
  <c r="AA55" i="29"/>
  <c r="AA56" i="29"/>
  <c r="AA57" i="29"/>
  <c r="AA58" i="29"/>
  <c r="AA59" i="29"/>
  <c r="AA60" i="29"/>
  <c r="AA61" i="29"/>
  <c r="AA62" i="29"/>
  <c r="AA63" i="29"/>
  <c r="AA64" i="29"/>
  <c r="AA65" i="29"/>
  <c r="AA66" i="29"/>
  <c r="AA67" i="29"/>
  <c r="AA68" i="29"/>
  <c r="AA69" i="29"/>
  <c r="AA70" i="29"/>
  <c r="AA71" i="29"/>
  <c r="AA72" i="29"/>
  <c r="AA73" i="29"/>
  <c r="AA74" i="29"/>
  <c r="AA75" i="29"/>
  <c r="AA76" i="29"/>
  <c r="AA77" i="29"/>
  <c r="AA78" i="29"/>
  <c r="AA79" i="29"/>
  <c r="AA80" i="29"/>
  <c r="AA81" i="29"/>
  <c r="AA82" i="29"/>
  <c r="AA83" i="29"/>
  <c r="AA84" i="29"/>
  <c r="AA85" i="29"/>
  <c r="AA86" i="29"/>
  <c r="AA87" i="29"/>
  <c r="AA88" i="29"/>
  <c r="AA89" i="29"/>
  <c r="AA90" i="29"/>
  <c r="AA91" i="29"/>
  <c r="AA92" i="29"/>
  <c r="AA93" i="29"/>
  <c r="AA94" i="29"/>
  <c r="AA95" i="29"/>
  <c r="AA96" i="29"/>
  <c r="AA97" i="29"/>
  <c r="AA98" i="29"/>
  <c r="AA99" i="29"/>
  <c r="AA100" i="29"/>
  <c r="AA101" i="29"/>
  <c r="AA102" i="29"/>
  <c r="AA103" i="29"/>
  <c r="AA104" i="29"/>
  <c r="AA105" i="29"/>
  <c r="AA106" i="29"/>
  <c r="AA107" i="29"/>
  <c r="AA108" i="29"/>
  <c r="AA109" i="29"/>
  <c r="AA110" i="29"/>
  <c r="AA111" i="29"/>
  <c r="AA112" i="29"/>
  <c r="T5" i="29"/>
  <c r="T6" i="29"/>
  <c r="T7" i="29"/>
  <c r="T8" i="29"/>
  <c r="T9" i="29"/>
  <c r="T10" i="29"/>
  <c r="T11" i="29"/>
  <c r="T12" i="29"/>
  <c r="T13" i="29"/>
  <c r="T14" i="29"/>
  <c r="T15" i="29"/>
  <c r="T16" i="29"/>
  <c r="T17" i="29"/>
  <c r="T18" i="29"/>
  <c r="T19" i="29"/>
  <c r="T20" i="29"/>
  <c r="T21" i="29"/>
  <c r="T22" i="29"/>
  <c r="T23" i="29"/>
  <c r="T24" i="29"/>
  <c r="T25" i="29"/>
  <c r="T26" i="29"/>
  <c r="T27" i="29"/>
  <c r="T28" i="29"/>
  <c r="T29" i="29"/>
  <c r="T30" i="29"/>
  <c r="T31" i="29"/>
  <c r="T32" i="29"/>
  <c r="T33" i="29"/>
  <c r="T34" i="29"/>
  <c r="T35" i="29"/>
  <c r="T36" i="29"/>
  <c r="T37" i="29"/>
  <c r="T38" i="29"/>
  <c r="T39" i="29"/>
  <c r="T40" i="29"/>
  <c r="T41" i="29"/>
  <c r="T42" i="29"/>
  <c r="T43" i="29"/>
  <c r="T44" i="29"/>
  <c r="T45" i="29"/>
  <c r="T46" i="29"/>
  <c r="T47" i="29"/>
  <c r="T48" i="29"/>
  <c r="T49" i="29"/>
  <c r="T50" i="29"/>
  <c r="T51" i="29"/>
  <c r="T52" i="29"/>
  <c r="T53" i="29"/>
  <c r="T54" i="29"/>
  <c r="T55" i="29"/>
  <c r="T56" i="29"/>
  <c r="T57" i="29"/>
  <c r="T58" i="29"/>
  <c r="T59" i="29"/>
  <c r="T60" i="29"/>
  <c r="T61" i="29"/>
  <c r="T62" i="29"/>
  <c r="T63" i="29"/>
  <c r="T64" i="29"/>
  <c r="T65" i="29"/>
  <c r="T66" i="29"/>
  <c r="T67" i="29"/>
  <c r="T68" i="29"/>
  <c r="T69" i="29"/>
  <c r="T70" i="29"/>
  <c r="T71" i="29"/>
  <c r="T72" i="29"/>
  <c r="T73" i="29"/>
  <c r="T74" i="29"/>
  <c r="T75" i="29"/>
  <c r="T76" i="29"/>
  <c r="T77" i="29"/>
  <c r="T78" i="29"/>
  <c r="T79" i="29"/>
  <c r="T80" i="29"/>
  <c r="T81" i="29"/>
  <c r="T82" i="29"/>
  <c r="T83" i="29"/>
  <c r="T84" i="29"/>
  <c r="T85" i="29"/>
  <c r="T86" i="29"/>
  <c r="T87" i="29"/>
  <c r="T88" i="29"/>
  <c r="T89" i="29"/>
  <c r="T90" i="29"/>
  <c r="T91" i="29"/>
  <c r="T92" i="29"/>
  <c r="T93" i="29"/>
  <c r="T94" i="29"/>
  <c r="T95" i="29"/>
  <c r="T96" i="29"/>
  <c r="T97" i="29"/>
  <c r="T98" i="29"/>
  <c r="T99" i="29"/>
  <c r="T100" i="29"/>
  <c r="T101" i="29"/>
  <c r="T102" i="29"/>
  <c r="T103" i="29"/>
  <c r="T104" i="29"/>
  <c r="T105" i="29"/>
  <c r="T106" i="29"/>
  <c r="T107" i="29"/>
  <c r="T108" i="29"/>
  <c r="T109" i="29"/>
  <c r="T110" i="29"/>
  <c r="T111" i="29"/>
  <c r="T112" i="29"/>
  <c r="AI2" i="33"/>
  <c r="CF4" i="29"/>
  <c r="CF5" i="29"/>
  <c r="CF6" i="29"/>
  <c r="CF7" i="29"/>
  <c r="CF8" i="29"/>
  <c r="CF9" i="29"/>
  <c r="CF10" i="29"/>
  <c r="CF11" i="29"/>
  <c r="CF12" i="29"/>
  <c r="CF13" i="29"/>
  <c r="CF14" i="29"/>
  <c r="CF15" i="29"/>
  <c r="CF16" i="29"/>
  <c r="CF17" i="29"/>
  <c r="CF18" i="29"/>
  <c r="CF19" i="29"/>
  <c r="CF20" i="29"/>
  <c r="CF21" i="29"/>
  <c r="CF22" i="29"/>
  <c r="CF23" i="29"/>
  <c r="CF24" i="29"/>
  <c r="CF25" i="29"/>
  <c r="CF26" i="29"/>
  <c r="CF27" i="29"/>
  <c r="CF28" i="29"/>
  <c r="CF29" i="29"/>
  <c r="CF30" i="29"/>
  <c r="CF31" i="29"/>
  <c r="CF32" i="29"/>
  <c r="CF33" i="29"/>
  <c r="CF34" i="29"/>
  <c r="CF35" i="29"/>
  <c r="CF36" i="29"/>
  <c r="CF37" i="29"/>
  <c r="CF38" i="29"/>
  <c r="CF39" i="29"/>
  <c r="CF40" i="29"/>
  <c r="CF41" i="29"/>
  <c r="CF42" i="29"/>
  <c r="CF43" i="29"/>
  <c r="CF44" i="29"/>
  <c r="CF45" i="29"/>
  <c r="CF46" i="29"/>
  <c r="CF47" i="29"/>
  <c r="CF48" i="29"/>
  <c r="CF49" i="29"/>
  <c r="CF50" i="29"/>
  <c r="CF51" i="29"/>
  <c r="CF52" i="29"/>
  <c r="CF53" i="29"/>
  <c r="CF54" i="29"/>
  <c r="CF55" i="29"/>
  <c r="CF56" i="29"/>
  <c r="CF57" i="29"/>
  <c r="CF58" i="29"/>
  <c r="CF59" i="29"/>
  <c r="CF60" i="29"/>
  <c r="CF61" i="29"/>
  <c r="CF62" i="29"/>
  <c r="CF63" i="29"/>
  <c r="CF64" i="29"/>
  <c r="CF65" i="29"/>
  <c r="CF66" i="29"/>
  <c r="CF67" i="29"/>
  <c r="CF68" i="29"/>
  <c r="CF69" i="29"/>
  <c r="CF70" i="29"/>
  <c r="CF71" i="29"/>
  <c r="CF72" i="29"/>
  <c r="CF73" i="29"/>
  <c r="CF74" i="29"/>
  <c r="CF75" i="29"/>
  <c r="CF76" i="29"/>
  <c r="CF77" i="29"/>
  <c r="CF78" i="29"/>
  <c r="CF79" i="29"/>
  <c r="CF80" i="29"/>
  <c r="CF81" i="29"/>
  <c r="CF82" i="29"/>
  <c r="CF83" i="29"/>
  <c r="CF84" i="29"/>
  <c r="CF85" i="29"/>
  <c r="CF86" i="29"/>
  <c r="CF87" i="29"/>
  <c r="CF88" i="29"/>
  <c r="CF89" i="29"/>
  <c r="CF90" i="29"/>
  <c r="CF91" i="29"/>
  <c r="CF92" i="29"/>
  <c r="CF93" i="29"/>
  <c r="CF94" i="29"/>
  <c r="CF95" i="29"/>
  <c r="CF96" i="29"/>
  <c r="CF97" i="29"/>
  <c r="CF98" i="29"/>
  <c r="CF99" i="29"/>
  <c r="CF100" i="29"/>
  <c r="CF101" i="29"/>
  <c r="CF102" i="29"/>
  <c r="CF103" i="29"/>
  <c r="CF104" i="29"/>
  <c r="CF105" i="29"/>
  <c r="CF106" i="29"/>
  <c r="CF107" i="29"/>
  <c r="CF108" i="29"/>
  <c r="CF109" i="29"/>
  <c r="CF110" i="29"/>
  <c r="CF111" i="29"/>
  <c r="CF112" i="29"/>
  <c r="CG3" i="29"/>
  <c r="CN112" i="30"/>
  <c r="CN111" i="30"/>
  <c r="CN110" i="30"/>
  <c r="CN109" i="30"/>
  <c r="CN108" i="30"/>
  <c r="CN107" i="30"/>
  <c r="CN106" i="30"/>
  <c r="CN105" i="30"/>
  <c r="CN104" i="30"/>
  <c r="CN103" i="30"/>
  <c r="CN102" i="30"/>
  <c r="CN101" i="30"/>
  <c r="CN100" i="30"/>
  <c r="CN99" i="30"/>
  <c r="CN98" i="30"/>
  <c r="CN97" i="30"/>
  <c r="CN96" i="30"/>
  <c r="CN95" i="30"/>
  <c r="CN94" i="30"/>
  <c r="CN93" i="30"/>
  <c r="CN92" i="30"/>
  <c r="CN91" i="30"/>
  <c r="CN90" i="30"/>
  <c r="CN89" i="30"/>
  <c r="CN88" i="30"/>
  <c r="CN87" i="30"/>
  <c r="CN86" i="30"/>
  <c r="CN85" i="30"/>
  <c r="CN84" i="30"/>
  <c r="CN83" i="30"/>
  <c r="CN82" i="30"/>
  <c r="CN81" i="30"/>
  <c r="CN80" i="30"/>
  <c r="CN79" i="30"/>
  <c r="CN78" i="30"/>
  <c r="CN77" i="30"/>
  <c r="CN76" i="30"/>
  <c r="CN75" i="30"/>
  <c r="CN74" i="30"/>
  <c r="CN73" i="30"/>
  <c r="CN72" i="30"/>
  <c r="CN71" i="30"/>
  <c r="CN70" i="30"/>
  <c r="CN69" i="30"/>
  <c r="CN68" i="30"/>
  <c r="CN67" i="30"/>
  <c r="CN66" i="30"/>
  <c r="CN65" i="30"/>
  <c r="CN64" i="30"/>
  <c r="CN63" i="30"/>
  <c r="CN62" i="30"/>
  <c r="CN61" i="30"/>
  <c r="CN60" i="30"/>
  <c r="CN59" i="30"/>
  <c r="CN58" i="30"/>
  <c r="CN57" i="30"/>
  <c r="CN56" i="30"/>
  <c r="CN55" i="30"/>
  <c r="CN54" i="30"/>
  <c r="CN53" i="30"/>
  <c r="CN52" i="30"/>
  <c r="CN51" i="30"/>
  <c r="CN50" i="30"/>
  <c r="CN49" i="30"/>
  <c r="CN48" i="30"/>
  <c r="CN47" i="30"/>
  <c r="CN46" i="30"/>
  <c r="CN45" i="30"/>
  <c r="CN44" i="30"/>
  <c r="CN43" i="30"/>
  <c r="CN42" i="30"/>
  <c r="CN41" i="30"/>
  <c r="CN40" i="30"/>
  <c r="CN39" i="30"/>
  <c r="CN38" i="30"/>
  <c r="CN37" i="30"/>
  <c r="CN36" i="30"/>
  <c r="CN35" i="30"/>
  <c r="CN34" i="30"/>
  <c r="CN33" i="30"/>
  <c r="CN32" i="30"/>
  <c r="CN31" i="30"/>
  <c r="CN30" i="30"/>
  <c r="CN29" i="30"/>
  <c r="CN28" i="30"/>
  <c r="CN27" i="30"/>
  <c r="CN26" i="30"/>
  <c r="CN25" i="30"/>
  <c r="CN24" i="30"/>
  <c r="CN23" i="30"/>
  <c r="CN22" i="30"/>
  <c r="CN21" i="30"/>
  <c r="CN20" i="30"/>
  <c r="CN19" i="30"/>
  <c r="CN18" i="30"/>
  <c r="CN17" i="30"/>
  <c r="CN16" i="30"/>
  <c r="CN15" i="30"/>
  <c r="CN14" i="30"/>
  <c r="CN13" i="30"/>
  <c r="CN12" i="30"/>
  <c r="CN11" i="30"/>
  <c r="CN10" i="30"/>
  <c r="CN9" i="30"/>
  <c r="CN8" i="30"/>
  <c r="CN7" i="30"/>
  <c r="CN6" i="30"/>
  <c r="CN5" i="30"/>
  <c r="CD16" i="31"/>
  <c r="CD14" i="31"/>
  <c r="CI14" i="29" l="1"/>
  <c r="BS14" i="33" s="1"/>
  <c r="CI110" i="29"/>
  <c r="BS110" i="33" s="1"/>
  <c r="CI62" i="29"/>
  <c r="BS62" i="33" s="1"/>
  <c r="CI38" i="29"/>
  <c r="BS38" i="33" s="1"/>
  <c r="BT35" i="45"/>
  <c r="AA35" i="46"/>
  <c r="BS49" i="45"/>
  <c r="Z49" i="46"/>
  <c r="BQ21" i="45"/>
  <c r="X21" i="46"/>
  <c r="BV11" i="45"/>
  <c r="AC11" i="46"/>
  <c r="BT53" i="45"/>
  <c r="AA53" i="46"/>
  <c r="BU98" i="45"/>
  <c r="AB98" i="46"/>
  <c r="BU77" i="45"/>
  <c r="AB77" i="46"/>
  <c r="BQ33" i="45"/>
  <c r="X33" i="46"/>
  <c r="BO62" i="45"/>
  <c r="V62" i="46"/>
  <c r="BO100" i="45"/>
  <c r="V100" i="46"/>
  <c r="AJ100" i="46" s="1"/>
  <c r="BR50" i="45"/>
  <c r="Y50" i="46"/>
  <c r="BV21" i="45"/>
  <c r="AC21" i="46"/>
  <c r="BO101" i="45"/>
  <c r="V101" i="46"/>
  <c r="BQ35" i="45"/>
  <c r="X35" i="46"/>
  <c r="BS21" i="45"/>
  <c r="Z21" i="46"/>
  <c r="BR11" i="45"/>
  <c r="Y11" i="46"/>
  <c r="BQ53" i="45"/>
  <c r="X53" i="46"/>
  <c r="BO31" i="45"/>
  <c r="V31" i="46"/>
  <c r="BP100" i="45"/>
  <c r="W100" i="46"/>
  <c r="BS50" i="45"/>
  <c r="Z50" i="46"/>
  <c r="AK14" i="46"/>
  <c r="AJ14" i="46"/>
  <c r="BU83" i="45"/>
  <c r="AB83" i="46"/>
  <c r="BT50" i="45"/>
  <c r="AA50" i="46"/>
  <c r="BP49" i="45"/>
  <c r="W49" i="46"/>
  <c r="AX31" i="45"/>
  <c r="BT22" i="45"/>
  <c r="AA22" i="46"/>
  <c r="BO40" i="45"/>
  <c r="V40" i="46"/>
  <c r="AK40" i="46" s="1"/>
  <c r="AP30" i="45"/>
  <c r="U30" i="46" s="1"/>
  <c r="BU66" i="45"/>
  <c r="AB66" i="46"/>
  <c r="BQ61" i="45"/>
  <c r="X61" i="46"/>
  <c r="AK61" i="46" s="1"/>
  <c r="BS96" i="45"/>
  <c r="Z96" i="46"/>
  <c r="BS33" i="45"/>
  <c r="Z33" i="46"/>
  <c r="BU5" i="45"/>
  <c r="AB5" i="46"/>
  <c r="BU51" i="45"/>
  <c r="AB51" i="46"/>
  <c r="BO84" i="45"/>
  <c r="V84" i="46"/>
  <c r="BS100" i="45"/>
  <c r="Z100" i="46"/>
  <c r="BU16" i="45"/>
  <c r="AB16" i="46"/>
  <c r="BP94" i="45"/>
  <c r="W94" i="46"/>
  <c r="AJ94" i="46" s="1"/>
  <c r="BR32" i="45"/>
  <c r="Y32" i="46"/>
  <c r="BP87" i="45"/>
  <c r="W87" i="46"/>
  <c r="AJ87" i="46" s="1"/>
  <c r="BV34" i="45"/>
  <c r="AC34" i="46"/>
  <c r="BT40" i="45"/>
  <c r="AA40" i="46"/>
  <c r="AQ30" i="45"/>
  <c r="BQ94" i="45"/>
  <c r="X94" i="46"/>
  <c r="AV105" i="45"/>
  <c r="BV61" i="45"/>
  <c r="AC61" i="46"/>
  <c r="BP32" i="45"/>
  <c r="W32" i="46"/>
  <c r="BT96" i="45"/>
  <c r="AA96" i="46"/>
  <c r="BT33" i="45"/>
  <c r="AA33" i="46"/>
  <c r="BU9" i="45"/>
  <c r="AB9" i="46"/>
  <c r="BP50" i="45"/>
  <c r="W50" i="46"/>
  <c r="AK50" i="46" s="1"/>
  <c r="BS27" i="45"/>
  <c r="Z27" i="46"/>
  <c r="AJ21" i="46"/>
  <c r="BO11" i="45"/>
  <c r="V11" i="46"/>
  <c r="AK11" i="46" s="1"/>
  <c r="BR53" i="45"/>
  <c r="Y53" i="46"/>
  <c r="BQ32" i="45"/>
  <c r="X32" i="46"/>
  <c r="BU45" i="45"/>
  <c r="AB45" i="46"/>
  <c r="BR33" i="45"/>
  <c r="Y33" i="46"/>
  <c r="BU109" i="45"/>
  <c r="AB109" i="46"/>
  <c r="BQ50" i="45"/>
  <c r="X50" i="46"/>
  <c r="BU69" i="45"/>
  <c r="AB69" i="46"/>
  <c r="BR101" i="45"/>
  <c r="Y101" i="46"/>
  <c r="BV54" i="45"/>
  <c r="AC54" i="46"/>
  <c r="BU58" i="45"/>
  <c r="AB58" i="46"/>
  <c r="BT49" i="45"/>
  <c r="AA49" i="46"/>
  <c r="BT32" i="45"/>
  <c r="AA32" i="46"/>
  <c r="BO96" i="45"/>
  <c r="V96" i="46"/>
  <c r="AJ96" i="46" s="1"/>
  <c r="BO33" i="45"/>
  <c r="V33" i="46"/>
  <c r="BO50" i="45"/>
  <c r="V50" i="46"/>
  <c r="AJ50" i="46" s="1"/>
  <c r="BV69" i="45"/>
  <c r="AC69" i="46"/>
  <c r="BQ22" i="45"/>
  <c r="X22" i="46"/>
  <c r="BP40" i="45"/>
  <c r="W40" i="46"/>
  <c r="BU78" i="45"/>
  <c r="AB78" i="46"/>
  <c r="BQ49" i="45"/>
  <c r="X49" i="46"/>
  <c r="AK49" i="46" s="1"/>
  <c r="BQ11" i="45"/>
  <c r="X11" i="46"/>
  <c r="BO53" i="45"/>
  <c r="V53" i="46"/>
  <c r="AK53" i="46" s="1"/>
  <c r="BO32" i="45"/>
  <c r="V32" i="46"/>
  <c r="AJ32" i="46" s="1"/>
  <c r="BQ96" i="45"/>
  <c r="X96" i="46"/>
  <c r="BV33" i="45"/>
  <c r="AC33" i="46"/>
  <c r="BR100" i="45"/>
  <c r="Y100" i="46"/>
  <c r="BU63" i="45"/>
  <c r="AB63" i="46"/>
  <c r="BV50" i="45"/>
  <c r="AC50" i="46"/>
  <c r="BR22" i="45"/>
  <c r="Y22" i="46"/>
  <c r="BR40" i="45"/>
  <c r="Y40" i="46"/>
  <c r="BO49" i="45"/>
  <c r="V49" i="46"/>
  <c r="BT11" i="45"/>
  <c r="AA11" i="46"/>
  <c r="BS53" i="45"/>
  <c r="Z53" i="46"/>
  <c r="BU106" i="45"/>
  <c r="AB106" i="46"/>
  <c r="BR96" i="45"/>
  <c r="Y96" i="46"/>
  <c r="BP33" i="45"/>
  <c r="W33" i="46"/>
  <c r="AJ33" i="46" s="1"/>
  <c r="BU64" i="45"/>
  <c r="AB64" i="46"/>
  <c r="BU105" i="45"/>
  <c r="AB105" i="46"/>
  <c r="BF27" i="45"/>
  <c r="BS22" i="45"/>
  <c r="Z22" i="46"/>
  <c r="BS40" i="45"/>
  <c r="Z40" i="46"/>
  <c r="BS94" i="45"/>
  <c r="Z94" i="46"/>
  <c r="BP11" i="45"/>
  <c r="W11" i="46"/>
  <c r="BT28" i="45"/>
  <c r="AA28" i="46"/>
  <c r="BS32" i="45"/>
  <c r="Z32" i="46"/>
  <c r="BL32" i="45"/>
  <c r="S32" i="46"/>
  <c r="BQ87" i="45"/>
  <c r="X87" i="46"/>
  <c r="BQ34" i="45"/>
  <c r="X34" i="46"/>
  <c r="BV15" i="45"/>
  <c r="AC15" i="46"/>
  <c r="BO94" i="45"/>
  <c r="V94" i="46"/>
  <c r="BS61" i="45"/>
  <c r="Z61" i="46"/>
  <c r="BV76" i="45"/>
  <c r="AC76" i="46"/>
  <c r="BP96" i="45"/>
  <c r="W96" i="46"/>
  <c r="AN84" i="45"/>
  <c r="S84" i="46" s="1"/>
  <c r="BU79" i="45"/>
  <c r="AB79" i="46"/>
  <c r="BR14" i="45"/>
  <c r="Y14" i="46"/>
  <c r="BQ27" i="45"/>
  <c r="X27" i="46"/>
  <c r="BT14" i="45"/>
  <c r="AA14" i="46"/>
  <c r="BP22" i="45"/>
  <c r="W22" i="46"/>
  <c r="BO105" i="45"/>
  <c r="V105" i="46"/>
  <c r="BU85" i="45"/>
  <c r="AB85" i="46"/>
  <c r="BS87" i="45"/>
  <c r="Z87" i="46"/>
  <c r="BQ40" i="45"/>
  <c r="X40" i="46"/>
  <c r="BU48" i="45"/>
  <c r="AB48" i="46"/>
  <c r="BR94" i="45"/>
  <c r="Y94" i="46"/>
  <c r="BU89" i="45"/>
  <c r="AB89" i="46"/>
  <c r="BV92" i="45"/>
  <c r="AC92" i="46"/>
  <c r="BT61" i="45"/>
  <c r="AA61" i="46"/>
  <c r="BU25" i="45"/>
  <c r="AB25" i="46"/>
  <c r="BQ76" i="45"/>
  <c r="X76" i="46"/>
  <c r="BU108" i="45"/>
  <c r="AB108" i="46"/>
  <c r="BP14" i="45"/>
  <c r="W14" i="46"/>
  <c r="BV8" i="45"/>
  <c r="AC8" i="46"/>
  <c r="BO87" i="45"/>
  <c r="V87" i="46"/>
  <c r="AK87" i="46" s="1"/>
  <c r="BT47" i="45"/>
  <c r="AA47" i="46"/>
  <c r="BT94" i="45"/>
  <c r="AA94" i="46"/>
  <c r="BQ67" i="45"/>
  <c r="X67" i="46"/>
  <c r="BV87" i="45"/>
  <c r="AC87" i="46"/>
  <c r="BP47" i="45"/>
  <c r="W47" i="46"/>
  <c r="BU52" i="45"/>
  <c r="AB52" i="46"/>
  <c r="BO15" i="45"/>
  <c r="V15" i="46"/>
  <c r="BU6" i="45"/>
  <c r="AB6" i="46"/>
  <c r="BU80" i="45"/>
  <c r="AB80" i="46"/>
  <c r="BP92" i="45"/>
  <c r="W92" i="46"/>
  <c r="BO61" i="45"/>
  <c r="V61" i="46"/>
  <c r="BU93" i="45"/>
  <c r="AB93" i="46"/>
  <c r="BT18" i="45"/>
  <c r="AA18" i="46"/>
  <c r="BP76" i="45"/>
  <c r="W76" i="46"/>
  <c r="BR27" i="45"/>
  <c r="Y27" i="46"/>
  <c r="AJ27" i="46" s="1"/>
  <c r="BR87" i="45"/>
  <c r="Y87" i="46"/>
  <c r="BQ47" i="45"/>
  <c r="X47" i="46"/>
  <c r="BU43" i="45"/>
  <c r="AB43" i="46"/>
  <c r="BP15" i="45"/>
  <c r="W15" i="46"/>
  <c r="AK15" i="46" s="1"/>
  <c r="BU111" i="45"/>
  <c r="AB111" i="46"/>
  <c r="BO92" i="45"/>
  <c r="V92" i="46"/>
  <c r="AK92" i="46" s="1"/>
  <c r="BP61" i="45"/>
  <c r="W61" i="46"/>
  <c r="BQ54" i="45"/>
  <c r="X54" i="46"/>
  <c r="BT76" i="45"/>
  <c r="AA76" i="46"/>
  <c r="BQ14" i="45"/>
  <c r="X14" i="46"/>
  <c r="BU15" i="45"/>
  <c r="AB15" i="46"/>
  <c r="BR49" i="45"/>
  <c r="Y49" i="46"/>
  <c r="BO14" i="45"/>
  <c r="V14" i="46"/>
  <c r="BT87" i="45"/>
  <c r="AA87" i="46"/>
  <c r="BU36" i="45"/>
  <c r="AB36" i="46"/>
  <c r="BU13" i="45"/>
  <c r="AB13" i="46"/>
  <c r="BR110" i="45"/>
  <c r="Y110" i="46"/>
  <c r="BU20" i="45"/>
  <c r="AB20" i="46"/>
  <c r="BP83" i="45"/>
  <c r="W83" i="46"/>
  <c r="AJ83" i="46" s="1"/>
  <c r="BU73" i="45"/>
  <c r="AB73" i="46"/>
  <c r="BU55" i="45"/>
  <c r="AB55" i="46"/>
  <c r="BU19" i="45"/>
  <c r="AB19" i="46"/>
  <c r="BR18" i="45"/>
  <c r="Y18" i="46"/>
  <c r="BU112" i="45"/>
  <c r="AB112" i="46"/>
  <c r="BU65" i="45"/>
  <c r="AB65" i="46"/>
  <c r="BT27" i="45"/>
  <c r="AA27" i="46"/>
  <c r="BO22" i="45"/>
  <c r="V22" i="46"/>
  <c r="AJ22" i="46" s="1"/>
  <c r="BS11" i="45"/>
  <c r="Z11" i="46"/>
  <c r="BU56" i="45"/>
  <c r="AB56" i="46"/>
  <c r="BU86" i="45"/>
  <c r="AB86" i="46"/>
  <c r="BO54" i="45"/>
  <c r="V54" i="46"/>
  <c r="AK54" i="46" s="1"/>
  <c r="BT110" i="45"/>
  <c r="AA110" i="46"/>
  <c r="BU102" i="45"/>
  <c r="AB102" i="46"/>
  <c r="BV83" i="45"/>
  <c r="AC83" i="46"/>
  <c r="BU39" i="45"/>
  <c r="AB39" i="46"/>
  <c r="BU10" i="45"/>
  <c r="AB10" i="46"/>
  <c r="BL62" i="45"/>
  <c r="S62" i="46"/>
  <c r="BU7" i="45"/>
  <c r="AB7" i="46"/>
  <c r="BP110" i="45"/>
  <c r="W110" i="46"/>
  <c r="BO35" i="45"/>
  <c r="V35" i="46"/>
  <c r="AJ35" i="46" s="1"/>
  <c r="BQ83" i="45"/>
  <c r="X83" i="46"/>
  <c r="BU97" i="45"/>
  <c r="AB97" i="46"/>
  <c r="BV110" i="45"/>
  <c r="AC110" i="46"/>
  <c r="BP18" i="45"/>
  <c r="W18" i="46"/>
  <c r="AK18" i="46" s="1"/>
  <c r="BU44" i="45"/>
  <c r="AB44" i="46"/>
  <c r="BU70" i="45"/>
  <c r="AB70" i="46"/>
  <c r="BU49" i="45"/>
  <c r="AB49" i="46"/>
  <c r="BL27" i="45"/>
  <c r="S27" i="46"/>
  <c r="BS35" i="45"/>
  <c r="Z35" i="46"/>
  <c r="BU103" i="45"/>
  <c r="AB103" i="46"/>
  <c r="BS47" i="45"/>
  <c r="Z47" i="46"/>
  <c r="BR92" i="45"/>
  <c r="Y92" i="46"/>
  <c r="BR61" i="45"/>
  <c r="Y61" i="46"/>
  <c r="BS18" i="45"/>
  <c r="Z18" i="46"/>
  <c r="BS76" i="45"/>
  <c r="Z76" i="46"/>
  <c r="BO47" i="45"/>
  <c r="V47" i="46"/>
  <c r="AK47" i="46" s="1"/>
  <c r="BS83" i="45"/>
  <c r="Z83" i="46"/>
  <c r="BR15" i="45"/>
  <c r="Y15" i="46"/>
  <c r="BU71" i="45"/>
  <c r="AB71" i="46"/>
  <c r="BC40" i="45"/>
  <c r="BO18" i="45"/>
  <c r="V18" i="46"/>
  <c r="BO76" i="45"/>
  <c r="V76" i="46"/>
  <c r="AJ76" i="46" s="1"/>
  <c r="BU88" i="45"/>
  <c r="AB88" i="46"/>
  <c r="BL96" i="45"/>
  <c r="S96" i="46"/>
  <c r="BO27" i="45"/>
  <c r="V27" i="46"/>
  <c r="BU60" i="45"/>
  <c r="AB60" i="46"/>
  <c r="BR47" i="45"/>
  <c r="Y47" i="46"/>
  <c r="BS15" i="45"/>
  <c r="Z15" i="46"/>
  <c r="AJ15" i="46" s="1"/>
  <c r="BE40" i="45"/>
  <c r="BT92" i="45"/>
  <c r="AA92" i="46"/>
  <c r="BR54" i="45"/>
  <c r="Y54" i="46"/>
  <c r="BP27" i="45"/>
  <c r="W27" i="46"/>
  <c r="BT15" i="45"/>
  <c r="AA15" i="46"/>
  <c r="BQ92" i="45"/>
  <c r="X92" i="46"/>
  <c r="BP54" i="45"/>
  <c r="W54" i="46"/>
  <c r="BL31" i="45"/>
  <c r="S31" i="46"/>
  <c r="BQ110" i="45"/>
  <c r="X110" i="46"/>
  <c r="BV35" i="45"/>
  <c r="AC35" i="46"/>
  <c r="BO83" i="45"/>
  <c r="V83" i="46"/>
  <c r="AK83" i="46" s="1"/>
  <c r="BU99" i="45"/>
  <c r="AB99" i="46"/>
  <c r="BU104" i="45"/>
  <c r="AB104" i="46"/>
  <c r="AU8" i="45"/>
  <c r="BU75" i="45"/>
  <c r="AB75" i="46"/>
  <c r="BU29" i="45"/>
  <c r="AB29" i="46"/>
  <c r="BU42" i="45"/>
  <c r="AB42" i="46"/>
  <c r="BU91" i="45"/>
  <c r="AB91" i="46"/>
  <c r="BV101" i="45"/>
  <c r="AC101" i="46"/>
  <c r="BV53" i="45"/>
  <c r="AC53" i="46"/>
  <c r="BU38" i="45"/>
  <c r="AB38" i="46"/>
  <c r="BV30" i="45"/>
  <c r="AC30" i="46"/>
  <c r="BU74" i="45"/>
  <c r="AB74" i="46"/>
  <c r="BU41" i="45"/>
  <c r="AB41" i="46"/>
  <c r="BO110" i="45"/>
  <c r="V110" i="46"/>
  <c r="AK110" i="46" s="1"/>
  <c r="AK35" i="46"/>
  <c r="BT83" i="45"/>
  <c r="AA83" i="46"/>
  <c r="BT21" i="45"/>
  <c r="AA21" i="46"/>
  <c r="AS8" i="45"/>
  <c r="BU68" i="45"/>
  <c r="AB68" i="46"/>
  <c r="BU82" i="45"/>
  <c r="AB82" i="46"/>
  <c r="BU26" i="45"/>
  <c r="AB26" i="46"/>
  <c r="AR62" i="45"/>
  <c r="BT100" i="45"/>
  <c r="AA100" i="46"/>
  <c r="BC34" i="45"/>
  <c r="S34" i="46"/>
  <c r="BE101" i="45"/>
  <c r="S101" i="46"/>
  <c r="BU11" i="45"/>
  <c r="AB11" i="46"/>
  <c r="BQ101" i="45"/>
  <c r="X101" i="46"/>
  <c r="AJ53" i="46"/>
  <c r="BT54" i="45"/>
  <c r="AA54" i="46"/>
  <c r="BU95" i="45"/>
  <c r="AB95" i="46"/>
  <c r="BS92" i="45"/>
  <c r="Z92" i="46"/>
  <c r="BU81" i="45"/>
  <c r="AB81" i="46"/>
  <c r="BR35" i="45"/>
  <c r="Y35" i="46"/>
  <c r="AU69" i="45"/>
  <c r="BR21" i="45"/>
  <c r="Y21" i="46"/>
  <c r="AT8" i="45"/>
  <c r="BU12" i="45"/>
  <c r="AB12" i="46"/>
  <c r="BU72" i="45"/>
  <c r="AB72" i="46"/>
  <c r="AU62" i="45"/>
  <c r="BQ100" i="45"/>
  <c r="X100" i="46"/>
  <c r="BU107" i="45"/>
  <c r="AB107" i="46"/>
  <c r="BU94" i="45"/>
  <c r="AB94" i="46"/>
  <c r="BU76" i="45"/>
  <c r="AB76" i="46"/>
  <c r="BO21" i="45"/>
  <c r="V21" i="46"/>
  <c r="AK21" i="46" s="1"/>
  <c r="BV18" i="45"/>
  <c r="AC18" i="46"/>
  <c r="BQ15" i="45"/>
  <c r="X15" i="46"/>
  <c r="BS54" i="45"/>
  <c r="Z54" i="46"/>
  <c r="BR76" i="45"/>
  <c r="Y76" i="46"/>
  <c r="BU57" i="45"/>
  <c r="AB57" i="46"/>
  <c r="BS110" i="45"/>
  <c r="Z110" i="46"/>
  <c r="BU23" i="45"/>
  <c r="AB23" i="46"/>
  <c r="BQ18" i="45"/>
  <c r="X18" i="46"/>
  <c r="BU37" i="45"/>
  <c r="AB37" i="46"/>
  <c r="BV22" i="45"/>
  <c r="AC22" i="46"/>
  <c r="BP35" i="45"/>
  <c r="W35" i="46"/>
  <c r="BR83" i="45"/>
  <c r="Y83" i="46"/>
  <c r="BP21" i="45"/>
  <c r="W21" i="46"/>
  <c r="AP8" i="45"/>
  <c r="U8" i="46" s="1"/>
  <c r="BP53" i="45"/>
  <c r="W53" i="46"/>
  <c r="BU24" i="45"/>
  <c r="AB24" i="46"/>
  <c r="BU59" i="45"/>
  <c r="AB59" i="46"/>
  <c r="AP62" i="45"/>
  <c r="U62" i="46" s="1"/>
  <c r="BV100" i="45"/>
  <c r="AC100" i="46"/>
  <c r="BU90" i="45"/>
  <c r="AB90" i="46"/>
  <c r="BU17" i="45"/>
  <c r="AB17" i="46"/>
  <c r="BV14" i="45"/>
  <c r="AC14" i="46"/>
  <c r="CI104" i="29"/>
  <c r="BS104" i="33" s="1"/>
  <c r="CI80" i="29"/>
  <c r="BS80" i="33" s="1"/>
  <c r="CI56" i="29"/>
  <c r="BS56" i="33" s="1"/>
  <c r="CI32" i="29"/>
  <c r="BS32" i="33" s="1"/>
  <c r="CI8" i="29"/>
  <c r="BS8" i="33" s="1"/>
  <c r="CI79" i="29"/>
  <c r="BS79" i="33" s="1"/>
  <c r="CI31" i="29"/>
  <c r="BS31" i="33" s="1"/>
  <c r="CI76" i="29"/>
  <c r="BS76" i="33" s="1"/>
  <c r="CI28" i="29"/>
  <c r="BS28" i="33" s="1"/>
  <c r="CI22" i="39"/>
  <c r="CI105" i="39"/>
  <c r="CI52" i="39"/>
  <c r="CI41" i="39"/>
  <c r="CI92" i="39"/>
  <c r="CI75" i="39"/>
  <c r="AR8" i="45"/>
  <c r="BH27" i="45"/>
  <c r="AQ8" i="45"/>
  <c r="BC96" i="45"/>
  <c r="AV69" i="45"/>
  <c r="AS30" i="45"/>
  <c r="BE96" i="45"/>
  <c r="AV30" i="45"/>
  <c r="AR30" i="45"/>
  <c r="AT30" i="45"/>
  <c r="BC32" i="45"/>
  <c r="AR101" i="45"/>
  <c r="BL101" i="45"/>
  <c r="BC31" i="45"/>
  <c r="BC27" i="45"/>
  <c r="AP101" i="45"/>
  <c r="BC101" i="45"/>
  <c r="BE31" i="45"/>
  <c r="AP105" i="45"/>
  <c r="U105" i="46" s="1"/>
  <c r="AU101" i="45"/>
  <c r="AR105" i="45"/>
  <c r="AS28" i="45"/>
  <c r="AV101" i="45"/>
  <c r="AS105" i="45"/>
  <c r="AT28" i="45"/>
  <c r="BF14" i="45"/>
  <c r="AN69" i="45"/>
  <c r="S69" i="46" s="1"/>
  <c r="AU105" i="45"/>
  <c r="AR46" i="45"/>
  <c r="AV8" i="45"/>
  <c r="BE32" i="45"/>
  <c r="AT46" i="45"/>
  <c r="AV46" i="45"/>
  <c r="AT105" i="45"/>
  <c r="BC62" i="45"/>
  <c r="BE62" i="45"/>
  <c r="BN27" i="45"/>
  <c r="AX62" i="45"/>
  <c r="AV84" i="45"/>
  <c r="BD27" i="45"/>
  <c r="AN46" i="45"/>
  <c r="AP84" i="45"/>
  <c r="U84" i="46" s="1"/>
  <c r="BB27" i="45"/>
  <c r="AQ69" i="45"/>
  <c r="AT84" i="45"/>
  <c r="AN8" i="45"/>
  <c r="S8" i="46" s="1"/>
  <c r="AP69" i="45"/>
  <c r="U69" i="46" s="1"/>
  <c r="AS84" i="45"/>
  <c r="AT69" i="45"/>
  <c r="BE27" i="45"/>
  <c r="AV62" i="45"/>
  <c r="AU84" i="45"/>
  <c r="AX84" i="45"/>
  <c r="AR69" i="45"/>
  <c r="AT62" i="45"/>
  <c r="AR84" i="45"/>
  <c r="AS69" i="45"/>
  <c r="AS31" i="45"/>
  <c r="AS62" i="45"/>
  <c r="CI105" i="29"/>
  <c r="BS105" i="33" s="1"/>
  <c r="CI81" i="29"/>
  <c r="BS81" i="33" s="1"/>
  <c r="CI57" i="29"/>
  <c r="BS57" i="33" s="1"/>
  <c r="CI33" i="29"/>
  <c r="BS33" i="33" s="1"/>
  <c r="CI106" i="29"/>
  <c r="BS106" i="33" s="1"/>
  <c r="CI82" i="29"/>
  <c r="BS82" i="33" s="1"/>
  <c r="CI58" i="29"/>
  <c r="BS58" i="33" s="1"/>
  <c r="CI4" i="29"/>
  <c r="BS4" i="33" s="1"/>
  <c r="CI91" i="29"/>
  <c r="BS91" i="33" s="1"/>
  <c r="CI43" i="29"/>
  <c r="BS43" i="33" s="1"/>
  <c r="CI3" i="29"/>
  <c r="BS3" i="33" s="1"/>
  <c r="CI30" i="29"/>
  <c r="BS30" i="33" s="1"/>
  <c r="CI6" i="29"/>
  <c r="BS6" i="33" s="1"/>
  <c r="CI53" i="29"/>
  <c r="BS53" i="33" s="1"/>
  <c r="CI29" i="29"/>
  <c r="BS29" i="33" s="1"/>
  <c r="CI5" i="29"/>
  <c r="BS5" i="33" s="1"/>
  <c r="CI65" i="29"/>
  <c r="BS65" i="33" s="1"/>
  <c r="CI90" i="29"/>
  <c r="BS90" i="33" s="1"/>
  <c r="CI42" i="29"/>
  <c r="BS42" i="33" s="1"/>
  <c r="CI41" i="29"/>
  <c r="BS41" i="33" s="1"/>
  <c r="CI17" i="29"/>
  <c r="BS17" i="33" s="1"/>
  <c r="CI86" i="29"/>
  <c r="BS86" i="33" s="1"/>
  <c r="AR28" i="45"/>
  <c r="AV31" i="45"/>
  <c r="AQ46" i="45"/>
  <c r="BN50" i="45"/>
  <c r="BB50" i="45"/>
  <c r="BH50" i="45"/>
  <c r="BF50" i="45"/>
  <c r="BD50" i="45"/>
  <c r="AU46" i="45"/>
  <c r="AQ34" i="45"/>
  <c r="BH14" i="45"/>
  <c r="AR34" i="45"/>
  <c r="AP34" i="45"/>
  <c r="AU34" i="45"/>
  <c r="AT34" i="45"/>
  <c r="AN67" i="45"/>
  <c r="AV34" i="45"/>
  <c r="AV67" i="45"/>
  <c r="BL14" i="45"/>
  <c r="BE14" i="45"/>
  <c r="BC14" i="45"/>
  <c r="AN30" i="45"/>
  <c r="AX28" i="45"/>
  <c r="AQ67" i="45"/>
  <c r="BD14" i="45"/>
  <c r="BN14" i="45"/>
  <c r="AP67" i="45"/>
  <c r="U67" i="46" s="1"/>
  <c r="BB14" i="45"/>
  <c r="AN28" i="45"/>
  <c r="AX67" i="45"/>
  <c r="AU28" i="45"/>
  <c r="AU31" i="45"/>
  <c r="AT67" i="45"/>
  <c r="AS46" i="45"/>
  <c r="AR67" i="45"/>
  <c r="AU67" i="45"/>
  <c r="AQ28" i="45"/>
  <c r="AR31" i="45"/>
  <c r="AX46" i="45"/>
  <c r="AX105" i="45"/>
  <c r="AN105" i="45"/>
  <c r="S105" i="46" s="1"/>
  <c r="AU30" i="45"/>
  <c r="AT31" i="45"/>
  <c r="BL50" i="45"/>
  <c r="BE50" i="45"/>
  <c r="BC50" i="45"/>
  <c r="AV16" i="45"/>
  <c r="AU16" i="45"/>
  <c r="AT16" i="45"/>
  <c r="AS16" i="45"/>
  <c r="AR16" i="45"/>
  <c r="AP16" i="45"/>
  <c r="U16" i="46" s="1"/>
  <c r="AQ16" i="45"/>
  <c r="AX16" i="45"/>
  <c r="AN16" i="45"/>
  <c r="S16" i="46" s="1"/>
  <c r="BC49" i="45"/>
  <c r="BE49" i="45"/>
  <c r="BL49" i="45"/>
  <c r="AT82" i="45"/>
  <c r="AS82" i="45"/>
  <c r="AU82" i="45"/>
  <c r="AQ82" i="45"/>
  <c r="AR82" i="45"/>
  <c r="AV82" i="45"/>
  <c r="AP82" i="45"/>
  <c r="U82" i="46" s="1"/>
  <c r="AX82" i="45"/>
  <c r="AN82" i="45"/>
  <c r="S82" i="46" s="1"/>
  <c r="BE54" i="45"/>
  <c r="BC54" i="45"/>
  <c r="BL54" i="45"/>
  <c r="AU90" i="45"/>
  <c r="AR90" i="45"/>
  <c r="AP90" i="45"/>
  <c r="U90" i="46" s="1"/>
  <c r="AQ90" i="45"/>
  <c r="AS90" i="45"/>
  <c r="AT90" i="45"/>
  <c r="AV90" i="45"/>
  <c r="AX90" i="45"/>
  <c r="AN90" i="45"/>
  <c r="S90" i="46" s="1"/>
  <c r="AV103" i="45"/>
  <c r="AT103" i="45"/>
  <c r="AQ103" i="45"/>
  <c r="AR103" i="45"/>
  <c r="AU103" i="45"/>
  <c r="AS103" i="45"/>
  <c r="AP103" i="45"/>
  <c r="U103" i="46" s="1"/>
  <c r="AN103" i="45"/>
  <c r="S103" i="46" s="1"/>
  <c r="AX103" i="45"/>
  <c r="BF110" i="45"/>
  <c r="BH110" i="45"/>
  <c r="BD110" i="45"/>
  <c r="BB110" i="45"/>
  <c r="BN110" i="45"/>
  <c r="AU43" i="45"/>
  <c r="AR43" i="45"/>
  <c r="AP43" i="45"/>
  <c r="U43" i="46" s="1"/>
  <c r="AQ43" i="45"/>
  <c r="AV43" i="45"/>
  <c r="AT43" i="45"/>
  <c r="AS43" i="45"/>
  <c r="AX43" i="45"/>
  <c r="AN43" i="45"/>
  <c r="S43" i="46" s="1"/>
  <c r="AR93" i="45"/>
  <c r="AU93" i="45"/>
  <c r="AQ93" i="45"/>
  <c r="AT93" i="45"/>
  <c r="AV93" i="45"/>
  <c r="AP93" i="45"/>
  <c r="U93" i="46" s="1"/>
  <c r="AS93" i="45"/>
  <c r="AX93" i="45"/>
  <c r="AN93" i="45"/>
  <c r="S93" i="46" s="1"/>
  <c r="BL18" i="45"/>
  <c r="BE18" i="45"/>
  <c r="BC18" i="45"/>
  <c r="AT38" i="45"/>
  <c r="AQ38" i="45"/>
  <c r="AV38" i="45"/>
  <c r="AU38" i="45"/>
  <c r="AS38" i="45"/>
  <c r="AR38" i="45"/>
  <c r="AP38" i="45"/>
  <c r="U38" i="46" s="1"/>
  <c r="AX38" i="45"/>
  <c r="AN38" i="45"/>
  <c r="S38" i="46" s="1"/>
  <c r="AR109" i="45"/>
  <c r="AQ109" i="45"/>
  <c r="AP109" i="45"/>
  <c r="U109" i="46" s="1"/>
  <c r="AS109" i="45"/>
  <c r="AT109" i="45"/>
  <c r="AV109" i="45"/>
  <c r="AU109" i="45"/>
  <c r="AN109" i="45"/>
  <c r="S109" i="46" s="1"/>
  <c r="AX109" i="45"/>
  <c r="AT55" i="45"/>
  <c r="AS55" i="45"/>
  <c r="AP55" i="45"/>
  <c r="U55" i="46" s="1"/>
  <c r="AQ55" i="45"/>
  <c r="AR55" i="45"/>
  <c r="AV55" i="45"/>
  <c r="AU55" i="45"/>
  <c r="AN55" i="45"/>
  <c r="S55" i="46" s="1"/>
  <c r="AX55" i="45"/>
  <c r="AQ68" i="45"/>
  <c r="AV68" i="45"/>
  <c r="AU68" i="45"/>
  <c r="AT68" i="45"/>
  <c r="AS68" i="45"/>
  <c r="AR68" i="45"/>
  <c r="AP68" i="45"/>
  <c r="U68" i="46" s="1"/>
  <c r="AN68" i="45"/>
  <c r="S68" i="46" s="1"/>
  <c r="AX68" i="45"/>
  <c r="AU24" i="45"/>
  <c r="AT24" i="45"/>
  <c r="AS24" i="45"/>
  <c r="AP24" i="45"/>
  <c r="U24" i="46" s="1"/>
  <c r="AQ24" i="45"/>
  <c r="AR24" i="45"/>
  <c r="AV24" i="45"/>
  <c r="AX24" i="45"/>
  <c r="AN24" i="45"/>
  <c r="S24" i="46" s="1"/>
  <c r="AS95" i="45"/>
  <c r="AQ95" i="45"/>
  <c r="AU95" i="45"/>
  <c r="AP95" i="45"/>
  <c r="U95" i="46" s="1"/>
  <c r="AV95" i="45"/>
  <c r="AR95" i="45"/>
  <c r="AT95" i="45"/>
  <c r="AX95" i="45"/>
  <c r="AN95" i="45"/>
  <c r="S95" i="46" s="1"/>
  <c r="AP63" i="45"/>
  <c r="U63" i="46" s="1"/>
  <c r="AU63" i="45"/>
  <c r="AS63" i="45"/>
  <c r="AV63" i="45"/>
  <c r="AQ63" i="45"/>
  <c r="AR63" i="45"/>
  <c r="AT63" i="45"/>
  <c r="AX63" i="45"/>
  <c r="AN63" i="45"/>
  <c r="S63" i="46" s="1"/>
  <c r="AS60" i="45"/>
  <c r="AQ60" i="45"/>
  <c r="AP60" i="45"/>
  <c r="U60" i="46" s="1"/>
  <c r="AU60" i="45"/>
  <c r="AR60" i="45"/>
  <c r="AX60" i="45"/>
  <c r="AV60" i="45"/>
  <c r="AT60" i="45"/>
  <c r="AN60" i="45"/>
  <c r="S60" i="46" s="1"/>
  <c r="BC22" i="45"/>
  <c r="BE22" i="45"/>
  <c r="BL22" i="45"/>
  <c r="BN18" i="45"/>
  <c r="BH18" i="45"/>
  <c r="BF18" i="45"/>
  <c r="BD18" i="45"/>
  <c r="BB18" i="45"/>
  <c r="AV10" i="45"/>
  <c r="AQ10" i="45"/>
  <c r="AP10" i="45"/>
  <c r="U10" i="46" s="1"/>
  <c r="AR10" i="45"/>
  <c r="AU10" i="45"/>
  <c r="AT10" i="45"/>
  <c r="AS10" i="45"/>
  <c r="AX10" i="45"/>
  <c r="AN10" i="45"/>
  <c r="S10" i="46" s="1"/>
  <c r="BD22" i="45"/>
  <c r="BB22" i="45"/>
  <c r="BF22" i="45"/>
  <c r="BN22" i="45"/>
  <c r="BH22" i="45"/>
  <c r="AS89" i="45"/>
  <c r="AP89" i="45"/>
  <c r="U89" i="46" s="1"/>
  <c r="AV89" i="45"/>
  <c r="AQ89" i="45"/>
  <c r="AT89" i="45"/>
  <c r="AR89" i="45"/>
  <c r="AU89" i="45"/>
  <c r="AX89" i="45"/>
  <c r="AN89" i="45"/>
  <c r="S89" i="46" s="1"/>
  <c r="AV13" i="45"/>
  <c r="AU13" i="45"/>
  <c r="AT13" i="45"/>
  <c r="AS13" i="45"/>
  <c r="AQ13" i="45"/>
  <c r="AP13" i="45"/>
  <c r="U13" i="46" s="1"/>
  <c r="AR13" i="45"/>
  <c r="AN13" i="45"/>
  <c r="S13" i="46" s="1"/>
  <c r="AX13" i="45"/>
  <c r="AP85" i="45"/>
  <c r="U85" i="46" s="1"/>
  <c r="AT85" i="45"/>
  <c r="AQ85" i="45"/>
  <c r="AR85" i="45"/>
  <c r="AV85" i="45"/>
  <c r="AU85" i="45"/>
  <c r="AS85" i="45"/>
  <c r="AN85" i="45"/>
  <c r="S85" i="46" s="1"/>
  <c r="AX85" i="45"/>
  <c r="BL94" i="45"/>
  <c r="BC94" i="45"/>
  <c r="BE94" i="45"/>
  <c r="AU106" i="45"/>
  <c r="AT106" i="45"/>
  <c r="AR106" i="45"/>
  <c r="AS106" i="45"/>
  <c r="AQ106" i="45"/>
  <c r="AV106" i="45"/>
  <c r="AP106" i="45"/>
  <c r="U106" i="46" s="1"/>
  <c r="AN106" i="45"/>
  <c r="S106" i="46" s="1"/>
  <c r="AX106" i="45"/>
  <c r="AV26" i="45"/>
  <c r="AU26" i="45"/>
  <c r="AT26" i="45"/>
  <c r="AR26" i="45"/>
  <c r="AQ26" i="45"/>
  <c r="AP26" i="45"/>
  <c r="U26" i="46" s="1"/>
  <c r="AS26" i="45"/>
  <c r="AX26" i="45"/>
  <c r="AN26" i="45"/>
  <c r="S26" i="46" s="1"/>
  <c r="AT44" i="45"/>
  <c r="AV44" i="45"/>
  <c r="AQ44" i="45"/>
  <c r="AS44" i="45"/>
  <c r="AU44" i="45"/>
  <c r="AP44" i="45"/>
  <c r="U44" i="46" s="1"/>
  <c r="AR44" i="45"/>
  <c r="AX44" i="45"/>
  <c r="AN44" i="45"/>
  <c r="S44" i="46" s="1"/>
  <c r="AV42" i="45"/>
  <c r="AQ42" i="45"/>
  <c r="AU42" i="45"/>
  <c r="AT42" i="45"/>
  <c r="AS42" i="45"/>
  <c r="AP42" i="45"/>
  <c r="U42" i="46" s="1"/>
  <c r="AR42" i="45"/>
  <c r="AN42" i="45"/>
  <c r="S42" i="46" s="1"/>
  <c r="AX42" i="45"/>
  <c r="BD21" i="45"/>
  <c r="BN21" i="45"/>
  <c r="BH21" i="45"/>
  <c r="BF21" i="45"/>
  <c r="BB21" i="45"/>
  <c r="BN28" i="45"/>
  <c r="BF54" i="45"/>
  <c r="BD54" i="45"/>
  <c r="BB54" i="45"/>
  <c r="BH54" i="45"/>
  <c r="BN54" i="45"/>
  <c r="AT74" i="45"/>
  <c r="AS74" i="45"/>
  <c r="AQ74" i="45"/>
  <c r="AP74" i="45"/>
  <c r="U74" i="46" s="1"/>
  <c r="AV74" i="45"/>
  <c r="AU74" i="45"/>
  <c r="AR74" i="45"/>
  <c r="AN74" i="45"/>
  <c r="S74" i="46" s="1"/>
  <c r="AX74" i="45"/>
  <c r="BH35" i="45"/>
  <c r="BD35" i="45"/>
  <c r="BB35" i="45"/>
  <c r="BF35" i="45"/>
  <c r="BN35" i="45"/>
  <c r="AS5" i="45"/>
  <c r="AT5" i="45"/>
  <c r="AU5" i="45"/>
  <c r="AR5" i="45"/>
  <c r="AV5" i="45"/>
  <c r="AQ5" i="45"/>
  <c r="AP5" i="45"/>
  <c r="U5" i="46" s="1"/>
  <c r="AX5" i="45"/>
  <c r="AN5" i="45"/>
  <c r="S5" i="46" s="1"/>
  <c r="AP9" i="45"/>
  <c r="U9" i="46" s="1"/>
  <c r="AQ9" i="45"/>
  <c r="AS9" i="45"/>
  <c r="AR9" i="45"/>
  <c r="AU9" i="45"/>
  <c r="AV9" i="45"/>
  <c r="AT9" i="45"/>
  <c r="AX9" i="45"/>
  <c r="AN9" i="45"/>
  <c r="S9" i="46" s="1"/>
  <c r="AU7" i="45"/>
  <c r="AT7" i="45"/>
  <c r="AP7" i="45"/>
  <c r="U7" i="46" s="1"/>
  <c r="AS7" i="45"/>
  <c r="AR7" i="45"/>
  <c r="AQ7" i="45"/>
  <c r="AV7" i="45"/>
  <c r="AN7" i="45"/>
  <c r="S7" i="46" s="1"/>
  <c r="AX7" i="45"/>
  <c r="BN83" i="45"/>
  <c r="BB83" i="45"/>
  <c r="BH83" i="45"/>
  <c r="BD83" i="45"/>
  <c r="BF83" i="45"/>
  <c r="BN30" i="45"/>
  <c r="BN31" i="45"/>
  <c r="AR72" i="45"/>
  <c r="AV72" i="45"/>
  <c r="AU72" i="45"/>
  <c r="AT72" i="45"/>
  <c r="AP72" i="45"/>
  <c r="U72" i="46" s="1"/>
  <c r="AS72" i="45"/>
  <c r="AQ72" i="45"/>
  <c r="AN72" i="45"/>
  <c r="S72" i="46" s="1"/>
  <c r="AX72" i="45"/>
  <c r="AS108" i="45"/>
  <c r="AR108" i="45"/>
  <c r="AP108" i="45"/>
  <c r="U108" i="46" s="1"/>
  <c r="AQ108" i="45"/>
  <c r="AV108" i="45"/>
  <c r="AT108" i="45"/>
  <c r="AU108" i="45"/>
  <c r="AX108" i="45"/>
  <c r="AN108" i="45"/>
  <c r="S108" i="46" s="1"/>
  <c r="BE61" i="45"/>
  <c r="BC61" i="45"/>
  <c r="BL61" i="45"/>
  <c r="AT59" i="45"/>
  <c r="AS59" i="45"/>
  <c r="AR59" i="45"/>
  <c r="AP59" i="45"/>
  <c r="U59" i="46" s="1"/>
  <c r="AU59" i="45"/>
  <c r="AQ59" i="45"/>
  <c r="AV59" i="45"/>
  <c r="AX59" i="45"/>
  <c r="AN59" i="45"/>
  <c r="S59" i="46" s="1"/>
  <c r="BN46" i="45"/>
  <c r="BN94" i="45"/>
  <c r="BB94" i="45"/>
  <c r="BH94" i="45"/>
  <c r="BF94" i="45"/>
  <c r="BD94" i="45"/>
  <c r="AV77" i="45"/>
  <c r="AQ77" i="45"/>
  <c r="AR77" i="45"/>
  <c r="AN77" i="45"/>
  <c r="S77" i="46" s="1"/>
  <c r="AS77" i="45"/>
  <c r="AP77" i="45"/>
  <c r="U77" i="46" s="1"/>
  <c r="AU77" i="45"/>
  <c r="AT77" i="45"/>
  <c r="AX77" i="45"/>
  <c r="AV66" i="45"/>
  <c r="AU66" i="45"/>
  <c r="AT66" i="45"/>
  <c r="AS66" i="45"/>
  <c r="AR66" i="45"/>
  <c r="AQ66" i="45"/>
  <c r="AP66" i="45"/>
  <c r="U66" i="46" s="1"/>
  <c r="AX66" i="45"/>
  <c r="AN66" i="45"/>
  <c r="S66" i="46" s="1"/>
  <c r="AR81" i="45"/>
  <c r="AT81" i="45"/>
  <c r="AV81" i="45"/>
  <c r="AU81" i="45"/>
  <c r="AQ81" i="45"/>
  <c r="AP81" i="45"/>
  <c r="U81" i="46" s="1"/>
  <c r="AS81" i="45"/>
  <c r="AX81" i="45"/>
  <c r="AN81" i="45"/>
  <c r="S81" i="46" s="1"/>
  <c r="AS48" i="45"/>
  <c r="AR48" i="45"/>
  <c r="AQ48" i="45"/>
  <c r="AT48" i="45"/>
  <c r="AP48" i="45"/>
  <c r="U48" i="46" s="1"/>
  <c r="AV48" i="45"/>
  <c r="AX48" i="45"/>
  <c r="AU48" i="45"/>
  <c r="AN48" i="45"/>
  <c r="S48" i="46" s="1"/>
  <c r="BC92" i="45"/>
  <c r="BL92" i="45"/>
  <c r="BE92" i="45"/>
  <c r="AU45" i="45"/>
  <c r="AS45" i="45"/>
  <c r="AR45" i="45"/>
  <c r="AQ45" i="45"/>
  <c r="AV45" i="45"/>
  <c r="AT45" i="45"/>
  <c r="AP45" i="45"/>
  <c r="U45" i="46" s="1"/>
  <c r="AN45" i="45"/>
  <c r="S45" i="46" s="1"/>
  <c r="AX45" i="45"/>
  <c r="BH33" i="45"/>
  <c r="BF33" i="45"/>
  <c r="BD33" i="45"/>
  <c r="BN33" i="45"/>
  <c r="BB33" i="45"/>
  <c r="BL84" i="45"/>
  <c r="BE84" i="45"/>
  <c r="BC84" i="45"/>
  <c r="AQ86" i="45"/>
  <c r="AP86" i="45"/>
  <c r="U86" i="46" s="1"/>
  <c r="AR86" i="45"/>
  <c r="AV86" i="45"/>
  <c r="AS86" i="45"/>
  <c r="AU86" i="45"/>
  <c r="AT86" i="45"/>
  <c r="AN86" i="45"/>
  <c r="S86" i="46" s="1"/>
  <c r="AX86" i="45"/>
  <c r="AS58" i="45"/>
  <c r="AQ58" i="45"/>
  <c r="AU58" i="45"/>
  <c r="AT58" i="45"/>
  <c r="AP58" i="45"/>
  <c r="U58" i="46" s="1"/>
  <c r="AR58" i="45"/>
  <c r="AV58" i="45"/>
  <c r="AN58" i="45"/>
  <c r="S58" i="46" s="1"/>
  <c r="AX58" i="45"/>
  <c r="AV99" i="45"/>
  <c r="AQ99" i="45"/>
  <c r="AR99" i="45"/>
  <c r="AT99" i="45"/>
  <c r="AP99" i="45"/>
  <c r="U99" i="46" s="1"/>
  <c r="AU99" i="45"/>
  <c r="AS99" i="45"/>
  <c r="AX99" i="45"/>
  <c r="AN99" i="45"/>
  <c r="S99" i="46" s="1"/>
  <c r="AS39" i="45"/>
  <c r="AR39" i="45"/>
  <c r="AX39" i="45"/>
  <c r="AV39" i="45"/>
  <c r="AU39" i="45"/>
  <c r="AQ39" i="45"/>
  <c r="AT39" i="45"/>
  <c r="AP39" i="45"/>
  <c r="U39" i="46" s="1"/>
  <c r="AN39" i="45"/>
  <c r="S39" i="46" s="1"/>
  <c r="AU88" i="45"/>
  <c r="AP88" i="45"/>
  <c r="U88" i="46" s="1"/>
  <c r="AQ88" i="45"/>
  <c r="AV88" i="45"/>
  <c r="AS88" i="45"/>
  <c r="AT88" i="45"/>
  <c r="AR88" i="45"/>
  <c r="AX88" i="45"/>
  <c r="AN88" i="45"/>
  <c r="S88" i="46" s="1"/>
  <c r="AP6" i="45"/>
  <c r="U6" i="46" s="1"/>
  <c r="AR6" i="45"/>
  <c r="AQ6" i="45"/>
  <c r="AS6" i="45"/>
  <c r="AU6" i="45"/>
  <c r="AT6" i="45"/>
  <c r="AV6" i="45"/>
  <c r="AX6" i="45"/>
  <c r="AN6" i="45"/>
  <c r="S6" i="46" s="1"/>
  <c r="AV75" i="45"/>
  <c r="AS75" i="45"/>
  <c r="AQ75" i="45"/>
  <c r="AU75" i="45"/>
  <c r="AR75" i="45"/>
  <c r="AP75" i="45"/>
  <c r="U75" i="46" s="1"/>
  <c r="AT75" i="45"/>
  <c r="AN75" i="45"/>
  <c r="S75" i="46" s="1"/>
  <c r="AX75" i="45"/>
  <c r="BN92" i="45"/>
  <c r="BH92" i="45"/>
  <c r="BF92" i="45"/>
  <c r="BD92" i="45"/>
  <c r="BB92" i="45"/>
  <c r="BF61" i="45"/>
  <c r="BD61" i="45"/>
  <c r="BB61" i="45"/>
  <c r="BN61" i="45"/>
  <c r="BH61" i="45"/>
  <c r="AT57" i="45"/>
  <c r="AU57" i="45"/>
  <c r="AV57" i="45"/>
  <c r="AP57" i="45"/>
  <c r="U57" i="46" s="1"/>
  <c r="AQ57" i="45"/>
  <c r="AR57" i="45"/>
  <c r="AS57" i="45"/>
  <c r="AN57" i="45"/>
  <c r="S57" i="46" s="1"/>
  <c r="AX57" i="45"/>
  <c r="AR37" i="45"/>
  <c r="AU37" i="45"/>
  <c r="AT37" i="45"/>
  <c r="AP37" i="45"/>
  <c r="U37" i="46" s="1"/>
  <c r="AS37" i="45"/>
  <c r="AV37" i="45"/>
  <c r="AQ37" i="45"/>
  <c r="AN37" i="45"/>
  <c r="S37" i="46" s="1"/>
  <c r="AX37" i="45"/>
  <c r="BH87" i="45"/>
  <c r="BD87" i="45"/>
  <c r="BN87" i="45"/>
  <c r="BF87" i="45"/>
  <c r="BB87" i="45"/>
  <c r="BB32" i="45"/>
  <c r="BN32" i="45"/>
  <c r="BH32" i="45"/>
  <c r="BF32" i="45"/>
  <c r="BD32" i="45"/>
  <c r="BH100" i="45"/>
  <c r="BF100" i="45"/>
  <c r="BD100" i="45"/>
  <c r="BB100" i="45"/>
  <c r="BN100" i="45"/>
  <c r="AP41" i="45"/>
  <c r="U41" i="46" s="1"/>
  <c r="AV41" i="45"/>
  <c r="AT41" i="45"/>
  <c r="AR41" i="45"/>
  <c r="AQ41" i="45"/>
  <c r="AU41" i="45"/>
  <c r="AS41" i="45"/>
  <c r="AX41" i="45"/>
  <c r="AN41" i="45"/>
  <c r="S41" i="46" s="1"/>
  <c r="AV111" i="45"/>
  <c r="AP111" i="45"/>
  <c r="U111" i="46" s="1"/>
  <c r="AU111" i="45"/>
  <c r="AQ111" i="45"/>
  <c r="AX111" i="45"/>
  <c r="AT111" i="45"/>
  <c r="AR111" i="45"/>
  <c r="AS111" i="45"/>
  <c r="AN111" i="45"/>
  <c r="S111" i="46" s="1"/>
  <c r="BN96" i="45"/>
  <c r="BH96" i="45"/>
  <c r="BD96" i="45"/>
  <c r="BB96" i="45"/>
  <c r="BF96" i="45"/>
  <c r="BL33" i="45"/>
  <c r="BE33" i="45"/>
  <c r="BC33" i="45"/>
  <c r="AR20" i="45"/>
  <c r="AQ20" i="45"/>
  <c r="AP20" i="45"/>
  <c r="U20" i="46" s="1"/>
  <c r="AU20" i="45"/>
  <c r="AT20" i="45"/>
  <c r="AS20" i="45"/>
  <c r="AV20" i="45"/>
  <c r="AX20" i="45"/>
  <c r="AN20" i="45"/>
  <c r="S20" i="46" s="1"/>
  <c r="AQ97" i="45"/>
  <c r="AS97" i="45"/>
  <c r="AR97" i="45"/>
  <c r="AT97" i="45"/>
  <c r="AU97" i="45"/>
  <c r="AP97" i="45"/>
  <c r="U97" i="46" s="1"/>
  <c r="AV97" i="45"/>
  <c r="AX97" i="45"/>
  <c r="AN97" i="45"/>
  <c r="S97" i="46" s="1"/>
  <c r="AV112" i="45"/>
  <c r="AU112" i="45"/>
  <c r="AS112" i="45"/>
  <c r="AP112" i="45"/>
  <c r="U112" i="46" s="1"/>
  <c r="AT112" i="45"/>
  <c r="AQ112" i="45"/>
  <c r="AR112" i="45"/>
  <c r="AX112" i="45"/>
  <c r="AN112" i="45"/>
  <c r="S112" i="46" s="1"/>
  <c r="AT36" i="45"/>
  <c r="AS36" i="45"/>
  <c r="AR36" i="45"/>
  <c r="AP36" i="45"/>
  <c r="U36" i="46" s="1"/>
  <c r="AU36" i="45"/>
  <c r="AV36" i="45"/>
  <c r="AQ36" i="45"/>
  <c r="AN36" i="45"/>
  <c r="S36" i="46" s="1"/>
  <c r="AX36" i="45"/>
  <c r="AV102" i="45"/>
  <c r="AU102" i="45"/>
  <c r="AR102" i="45"/>
  <c r="AP102" i="45"/>
  <c r="U102" i="46" s="1"/>
  <c r="AS102" i="45"/>
  <c r="AT102" i="45"/>
  <c r="AQ102" i="45"/>
  <c r="AN102" i="45"/>
  <c r="S102" i="46" s="1"/>
  <c r="AX102" i="45"/>
  <c r="AT56" i="45"/>
  <c r="AV56" i="45"/>
  <c r="AU56" i="45"/>
  <c r="AS56" i="45"/>
  <c r="AR56" i="45"/>
  <c r="AQ56" i="45"/>
  <c r="AP56" i="45"/>
  <c r="U56" i="46" s="1"/>
  <c r="AN56" i="45"/>
  <c r="S56" i="46" s="1"/>
  <c r="AX56" i="45"/>
  <c r="AU64" i="45"/>
  <c r="AN64" i="45"/>
  <c r="S64" i="46" s="1"/>
  <c r="AT64" i="45"/>
  <c r="AP64" i="45"/>
  <c r="U64" i="46" s="1"/>
  <c r="AV64" i="45"/>
  <c r="AQ64" i="45"/>
  <c r="AS64" i="45"/>
  <c r="AR64" i="45"/>
  <c r="AX64" i="45"/>
  <c r="AT65" i="45"/>
  <c r="AP65" i="45"/>
  <c r="U65" i="46" s="1"/>
  <c r="AR65" i="45"/>
  <c r="AV65" i="45"/>
  <c r="AS65" i="45"/>
  <c r="AU65" i="45"/>
  <c r="AQ65" i="45"/>
  <c r="AX65" i="45"/>
  <c r="AN65" i="45"/>
  <c r="S65" i="46" s="1"/>
  <c r="BB47" i="45"/>
  <c r="BN47" i="45"/>
  <c r="BF47" i="45"/>
  <c r="BH47" i="45"/>
  <c r="BD47" i="45"/>
  <c r="BH40" i="45"/>
  <c r="BD40" i="45"/>
  <c r="BF40" i="45"/>
  <c r="BB40" i="45"/>
  <c r="BN40" i="45"/>
  <c r="AV80" i="45"/>
  <c r="AU80" i="45"/>
  <c r="AR80" i="45"/>
  <c r="AS80" i="45"/>
  <c r="AQ80" i="45"/>
  <c r="AP80" i="45"/>
  <c r="U80" i="46" s="1"/>
  <c r="AT80" i="45"/>
  <c r="AN80" i="45"/>
  <c r="S80" i="46" s="1"/>
  <c r="AX80" i="45"/>
  <c r="AT70" i="45"/>
  <c r="AS70" i="45"/>
  <c r="AQ70" i="45"/>
  <c r="AR70" i="45"/>
  <c r="AP70" i="45"/>
  <c r="U70" i="46" s="1"/>
  <c r="AV70" i="45"/>
  <c r="AU70" i="45"/>
  <c r="AN70" i="45"/>
  <c r="S70" i="46" s="1"/>
  <c r="AX70" i="45"/>
  <c r="AS78" i="45"/>
  <c r="AU78" i="45"/>
  <c r="AR78" i="45"/>
  <c r="AQ78" i="45"/>
  <c r="AV78" i="45"/>
  <c r="AT78" i="45"/>
  <c r="AP78" i="45"/>
  <c r="U78" i="46" s="1"/>
  <c r="AN78" i="45"/>
  <c r="S78" i="46" s="1"/>
  <c r="AX78" i="45"/>
  <c r="AQ73" i="45"/>
  <c r="AT73" i="45"/>
  <c r="AP73" i="45"/>
  <c r="U73" i="46" s="1"/>
  <c r="AR73" i="45"/>
  <c r="AN73" i="45"/>
  <c r="S73" i="46" s="1"/>
  <c r="AV73" i="45"/>
  <c r="AU73" i="45"/>
  <c r="AS73" i="45"/>
  <c r="AX73" i="45"/>
  <c r="AS71" i="45"/>
  <c r="AQ71" i="45"/>
  <c r="AR71" i="45"/>
  <c r="AP71" i="45"/>
  <c r="U71" i="46" s="1"/>
  <c r="AT71" i="45"/>
  <c r="AU71" i="45"/>
  <c r="AX71" i="45"/>
  <c r="AV71" i="45"/>
  <c r="AN71" i="45"/>
  <c r="S71" i="46" s="1"/>
  <c r="AR19" i="45"/>
  <c r="AQ19" i="45"/>
  <c r="AS19" i="45"/>
  <c r="AP19" i="45"/>
  <c r="U19" i="46" s="1"/>
  <c r="AU19" i="45"/>
  <c r="AX19" i="45"/>
  <c r="AT19" i="45"/>
  <c r="AV19" i="45"/>
  <c r="AN19" i="45"/>
  <c r="S19" i="46" s="1"/>
  <c r="AU25" i="45"/>
  <c r="AS25" i="45"/>
  <c r="AR25" i="45"/>
  <c r="AP25" i="45"/>
  <c r="U25" i="46" s="1"/>
  <c r="AV25" i="45"/>
  <c r="AT25" i="45"/>
  <c r="AQ25" i="45"/>
  <c r="AN25" i="45"/>
  <c r="S25" i="46" s="1"/>
  <c r="AX25" i="45"/>
  <c r="BH76" i="45"/>
  <c r="BF76" i="45"/>
  <c r="BD76" i="45"/>
  <c r="BN76" i="45"/>
  <c r="BB76" i="45"/>
  <c r="AP51" i="45"/>
  <c r="U51" i="46" s="1"/>
  <c r="AN51" i="45"/>
  <c r="S51" i="46" s="1"/>
  <c r="AT51" i="45"/>
  <c r="AS51" i="45"/>
  <c r="AR51" i="45"/>
  <c r="AQ51" i="45"/>
  <c r="AV51" i="45"/>
  <c r="AU51" i="45"/>
  <c r="AX51" i="45"/>
  <c r="AT107" i="45"/>
  <c r="AS107" i="45"/>
  <c r="AR107" i="45"/>
  <c r="AP107" i="45"/>
  <c r="U107" i="46" s="1"/>
  <c r="AQ107" i="45"/>
  <c r="AU107" i="45"/>
  <c r="AV107" i="45"/>
  <c r="AX107" i="45"/>
  <c r="AN107" i="45"/>
  <c r="S107" i="46" s="1"/>
  <c r="AV91" i="45"/>
  <c r="AR91" i="45"/>
  <c r="AU91" i="45"/>
  <c r="AS91" i="45"/>
  <c r="AT91" i="45"/>
  <c r="AQ91" i="45"/>
  <c r="AX91" i="45"/>
  <c r="AP91" i="45"/>
  <c r="U91" i="46" s="1"/>
  <c r="AN91" i="45"/>
  <c r="S91" i="46" s="1"/>
  <c r="AV12" i="45"/>
  <c r="AU12" i="45"/>
  <c r="AT12" i="45"/>
  <c r="AS12" i="45"/>
  <c r="AP12" i="45"/>
  <c r="U12" i="46" s="1"/>
  <c r="AR12" i="45"/>
  <c r="AQ12" i="45"/>
  <c r="AN12" i="45"/>
  <c r="S12" i="46" s="1"/>
  <c r="AX12" i="45"/>
  <c r="BL69" i="45"/>
  <c r="BE69" i="45"/>
  <c r="BC69" i="45"/>
  <c r="AR52" i="45"/>
  <c r="AP52" i="45"/>
  <c r="U52" i="46" s="1"/>
  <c r="AU52" i="45"/>
  <c r="AV52" i="45"/>
  <c r="AQ52" i="45"/>
  <c r="AS52" i="45"/>
  <c r="AT52" i="45"/>
  <c r="AX52" i="45"/>
  <c r="AN52" i="45"/>
  <c r="S52" i="46" s="1"/>
  <c r="BC15" i="45"/>
  <c r="BL15" i="45"/>
  <c r="BE15" i="45"/>
  <c r="BB49" i="45"/>
  <c r="BH49" i="45"/>
  <c r="BF49" i="45"/>
  <c r="BN49" i="45"/>
  <c r="BD49" i="45"/>
  <c r="BE100" i="45"/>
  <c r="BC100" i="45"/>
  <c r="BL100" i="45"/>
  <c r="BE76" i="45"/>
  <c r="BC76" i="45"/>
  <c r="BL76" i="45"/>
  <c r="AT17" i="45"/>
  <c r="AU17" i="45"/>
  <c r="AS17" i="45"/>
  <c r="AR17" i="45"/>
  <c r="AQ17" i="45"/>
  <c r="AP17" i="45"/>
  <c r="U17" i="46" s="1"/>
  <c r="AV17" i="45"/>
  <c r="AX17" i="45"/>
  <c r="AN17" i="45"/>
  <c r="S17" i="46" s="1"/>
  <c r="BC83" i="45"/>
  <c r="BE83" i="45"/>
  <c r="BL83" i="45"/>
  <c r="AP98" i="45"/>
  <c r="U98" i="46" s="1"/>
  <c r="AQ98" i="45"/>
  <c r="AV98" i="45"/>
  <c r="AU98" i="45"/>
  <c r="AT98" i="45"/>
  <c r="AR98" i="45"/>
  <c r="AS98" i="45"/>
  <c r="AN98" i="45"/>
  <c r="S98" i="46" s="1"/>
  <c r="AX98" i="45"/>
  <c r="BH11" i="45"/>
  <c r="BF11" i="45"/>
  <c r="BD11" i="45"/>
  <c r="BN11" i="45"/>
  <c r="BB11" i="45"/>
  <c r="BD15" i="45"/>
  <c r="BB15" i="45"/>
  <c r="BN15" i="45"/>
  <c r="BH15" i="45"/>
  <c r="BF15" i="45"/>
  <c r="AV104" i="45"/>
  <c r="AU104" i="45"/>
  <c r="AT104" i="45"/>
  <c r="AS104" i="45"/>
  <c r="AQ104" i="45"/>
  <c r="AP104" i="45"/>
  <c r="U104" i="46" s="1"/>
  <c r="AR104" i="45"/>
  <c r="AN104" i="45"/>
  <c r="S104" i="46" s="1"/>
  <c r="AX104" i="45"/>
  <c r="AR23" i="45"/>
  <c r="AV23" i="45"/>
  <c r="AU23" i="45"/>
  <c r="AT23" i="45"/>
  <c r="AS23" i="45"/>
  <c r="AQ23" i="45"/>
  <c r="AP23" i="45"/>
  <c r="U23" i="46" s="1"/>
  <c r="AX23" i="45"/>
  <c r="AN23" i="45"/>
  <c r="S23" i="46" s="1"/>
  <c r="BN105" i="45"/>
  <c r="BB53" i="45"/>
  <c r="BN53" i="45"/>
  <c r="BH53" i="45"/>
  <c r="BF53" i="45"/>
  <c r="BD53" i="45"/>
  <c r="AS29" i="45"/>
  <c r="AP29" i="45"/>
  <c r="U29" i="46" s="1"/>
  <c r="AU29" i="45"/>
  <c r="AR29" i="45"/>
  <c r="AQ29" i="45"/>
  <c r="AT29" i="45"/>
  <c r="AV29" i="45"/>
  <c r="AX29" i="45"/>
  <c r="AN29" i="45"/>
  <c r="S29" i="46" s="1"/>
  <c r="AV79" i="45"/>
  <c r="AU79" i="45"/>
  <c r="AT79" i="45"/>
  <c r="AR79" i="45"/>
  <c r="AP79" i="45"/>
  <c r="U79" i="46" s="1"/>
  <c r="AS79" i="45"/>
  <c r="AQ79" i="45"/>
  <c r="AN79" i="45"/>
  <c r="S79" i="46" s="1"/>
  <c r="AX79" i="45"/>
  <c r="CI42" i="39"/>
  <c r="CI51" i="39"/>
  <c r="CI36" i="39"/>
  <c r="CI103" i="39"/>
  <c r="CI9" i="39"/>
  <c r="CI53" i="39"/>
  <c r="CI56" i="39"/>
  <c r="CI62" i="39"/>
  <c r="CI65" i="39"/>
  <c r="CI68" i="39"/>
  <c r="CI74" i="39"/>
  <c r="CI24" i="39"/>
  <c r="CI95" i="39"/>
  <c r="CI13" i="39"/>
  <c r="CI16" i="39"/>
  <c r="CI40" i="39"/>
  <c r="CI79" i="39"/>
  <c r="CI17" i="39"/>
  <c r="CI82" i="39"/>
  <c r="CI85" i="39"/>
  <c r="BF61" i="39"/>
  <c r="CI46" i="39"/>
  <c r="BF76" i="39"/>
  <c r="BF43" i="39"/>
  <c r="CI72" i="39"/>
  <c r="CI54" i="39"/>
  <c r="BF91" i="39"/>
  <c r="CI109" i="39"/>
  <c r="CI29" i="39"/>
  <c r="CI10" i="39"/>
  <c r="BF54" i="39"/>
  <c r="CI112" i="39"/>
  <c r="CI94" i="39"/>
  <c r="BF100" i="39"/>
  <c r="CI45" i="39"/>
  <c r="BF60" i="39"/>
  <c r="BX80" i="39"/>
  <c r="BF109" i="39"/>
  <c r="BF51" i="39"/>
  <c r="CI27" i="39"/>
  <c r="BF33" i="39"/>
  <c r="BF93" i="39"/>
  <c r="CI20" i="39"/>
  <c r="BF77" i="39"/>
  <c r="CI73" i="39"/>
  <c r="BF21" i="39"/>
  <c r="BF35" i="39"/>
  <c r="CI26" i="39"/>
  <c r="BR50" i="39"/>
  <c r="BT50" i="39" s="1"/>
  <c r="BF48" i="39"/>
  <c r="BF70" i="39"/>
  <c r="BF86" i="39"/>
  <c r="BF99" i="39"/>
  <c r="CI77" i="39"/>
  <c r="AG82" i="39"/>
  <c r="AI82" i="39" s="1"/>
  <c r="R3" i="39"/>
  <c r="CI110" i="39"/>
  <c r="R9" i="39"/>
  <c r="AG21" i="39"/>
  <c r="AI21" i="39" s="1"/>
  <c r="BY33" i="39"/>
  <c r="CA33" i="39" s="1"/>
  <c r="S46" i="39"/>
  <c r="U46" i="39" s="1"/>
  <c r="BY58" i="39"/>
  <c r="CA58" i="39" s="1"/>
  <c r="BK63" i="39"/>
  <c r="BM63" i="39" s="1"/>
  <c r="BQ69" i="39"/>
  <c r="BQ4" i="39"/>
  <c r="R6" i="39"/>
  <c r="S9" i="39"/>
  <c r="U9" i="39" s="1"/>
  <c r="BK16" i="39"/>
  <c r="BM16" i="39" s="1"/>
  <c r="BX19" i="39"/>
  <c r="R29" i="39"/>
  <c r="BR44" i="39"/>
  <c r="BT44" i="39" s="1"/>
  <c r="R65" i="39"/>
  <c r="BF82" i="39"/>
  <c r="R89" i="39"/>
  <c r="BQ100" i="39"/>
  <c r="S6" i="39"/>
  <c r="U6" i="39" s="1"/>
  <c r="R12" i="39"/>
  <c r="Z15" i="39"/>
  <c r="AB15" i="39" s="1"/>
  <c r="BY19" i="39"/>
  <c r="CA19" i="39" s="1"/>
  <c r="S29" i="39"/>
  <c r="U29" i="39" s="1"/>
  <c r="BQ41" i="39"/>
  <c r="AF46" i="39"/>
  <c r="S65" i="39"/>
  <c r="U65" i="39" s="1"/>
  <c r="S89" i="39"/>
  <c r="U89" i="39" s="1"/>
  <c r="BF107" i="39"/>
  <c r="BX4" i="39"/>
  <c r="BX7" i="39"/>
  <c r="AF9" i="39"/>
  <c r="Z12" i="39"/>
  <c r="AB12" i="39" s="1"/>
  <c r="BJ13" i="39"/>
  <c r="BQ16" i="39"/>
  <c r="BJ27" i="39"/>
  <c r="Y29" i="39"/>
  <c r="Y37" i="39"/>
  <c r="BR41" i="39"/>
  <c r="BT41" i="39" s="1"/>
  <c r="BX44" i="39"/>
  <c r="AG46" i="39"/>
  <c r="AI46" i="39" s="1"/>
  <c r="BY63" i="39"/>
  <c r="CA63" i="39" s="1"/>
  <c r="R73" i="39"/>
  <c r="BJ79" i="39"/>
  <c r="Z81" i="39"/>
  <c r="AB81" i="39" s="1"/>
  <c r="BF92" i="39"/>
  <c r="CI93" i="39"/>
  <c r="AF21" i="39"/>
  <c r="BX33" i="39"/>
  <c r="BX58" i="39"/>
  <c r="BJ63" i="39"/>
  <c r="BY93" i="39"/>
  <c r="CA93" i="39" s="1"/>
  <c r="AF102" i="39"/>
  <c r="Z109" i="39"/>
  <c r="AB109" i="39" s="1"/>
  <c r="BY4" i="39"/>
  <c r="CA4" i="39" s="1"/>
  <c r="AG9" i="39"/>
  <c r="AI9" i="39" s="1"/>
  <c r="AG15" i="39"/>
  <c r="AI15" i="39" s="1"/>
  <c r="BK24" i="39"/>
  <c r="BM24" i="39" s="1"/>
  <c r="Z37" i="39"/>
  <c r="AB37" i="39" s="1"/>
  <c r="BY44" i="39"/>
  <c r="CA44" i="39" s="1"/>
  <c r="AF54" i="39"/>
  <c r="S73" i="39"/>
  <c r="U73" i="39" s="1"/>
  <c r="BQ74" i="39"/>
  <c r="BK79" i="39"/>
  <c r="BM79" i="39" s="1"/>
  <c r="Z23" i="39"/>
  <c r="AB23" i="39" s="1"/>
  <c r="AG54" i="39"/>
  <c r="AI54" i="39" s="1"/>
  <c r="Z59" i="39"/>
  <c r="AB59" i="39" s="1"/>
  <c r="AF78" i="39"/>
  <c r="AF81" i="39"/>
  <c r="AG86" i="39"/>
  <c r="AI86" i="39" s="1"/>
  <c r="BK18" i="39"/>
  <c r="BM18" i="39" s="1"/>
  <c r="BQ24" i="39"/>
  <c r="BY52" i="39"/>
  <c r="CA52" i="39" s="1"/>
  <c r="AG78" i="39"/>
  <c r="AI78" i="39" s="1"/>
  <c r="BR92" i="39"/>
  <c r="BT92" i="39" s="1"/>
  <c r="CI100" i="39"/>
  <c r="CI4" i="39"/>
  <c r="CI7" i="39"/>
  <c r="Y20" i="39"/>
  <c r="AF23" i="39"/>
  <c r="BR32" i="39"/>
  <c r="BT32" i="39" s="1"/>
  <c r="BX35" i="39"/>
  <c r="BF40" i="39"/>
  <c r="CI63" i="39"/>
  <c r="BX71" i="39"/>
  <c r="BY79" i="39"/>
  <c r="CA79" i="39" s="1"/>
  <c r="AF91" i="39"/>
  <c r="AF106" i="39"/>
  <c r="CI107" i="39"/>
  <c r="BR40" i="39"/>
  <c r="BT40" i="39" s="1"/>
  <c r="AF11" i="39"/>
  <c r="R22" i="39"/>
  <c r="BY29" i="39"/>
  <c r="CA29" i="39" s="1"/>
  <c r="BY40" i="39"/>
  <c r="CA40" i="39" s="1"/>
  <c r="BX51" i="39"/>
  <c r="R58" i="39"/>
  <c r="Y77" i="39"/>
  <c r="BK78" i="39"/>
  <c r="BM78" i="39" s="1"/>
  <c r="AG103" i="39"/>
  <c r="AI103" i="39" s="1"/>
  <c r="BQ3" i="39"/>
  <c r="BJ15" i="39"/>
  <c r="CI21" i="39"/>
  <c r="BK34" i="39"/>
  <c r="BM34" i="39" s="1"/>
  <c r="Y36" i="39"/>
  <c r="BY65" i="39"/>
  <c r="CA65" i="39" s="1"/>
  <c r="AF67" i="39"/>
  <c r="CI76" i="39"/>
  <c r="BK86" i="39"/>
  <c r="BM86" i="39" s="1"/>
  <c r="BX111" i="39"/>
  <c r="S22" i="39"/>
  <c r="U22" i="39" s="1"/>
  <c r="BX26" i="39"/>
  <c r="BR34" i="39"/>
  <c r="BT34" i="39" s="1"/>
  <c r="AG36" i="39"/>
  <c r="AI36" i="39" s="1"/>
  <c r="BR70" i="39"/>
  <c r="BT70" i="39" s="1"/>
  <c r="AG72" i="39"/>
  <c r="AI72" i="39" s="1"/>
  <c r="BF96" i="39"/>
  <c r="Y22" i="39"/>
  <c r="BY26" i="39"/>
  <c r="CA26" i="39" s="1"/>
  <c r="BJ91" i="39"/>
  <c r="Z7" i="39"/>
  <c r="AB7" i="39" s="1"/>
  <c r="BJ31" i="39"/>
  <c r="BX34" i="39"/>
  <c r="BJ42" i="39"/>
  <c r="S47" i="39"/>
  <c r="U47" i="39" s="1"/>
  <c r="BJ48" i="39"/>
  <c r="BY70" i="39"/>
  <c r="CA70" i="39" s="1"/>
  <c r="CI81" i="39"/>
  <c r="BY101" i="39"/>
  <c r="CA101" i="39" s="1"/>
  <c r="R10" i="39"/>
  <c r="BK56" i="39"/>
  <c r="BM56" i="39" s="1"/>
  <c r="BQ64" i="39"/>
  <c r="BQ88" i="39"/>
  <c r="BR17" i="39"/>
  <c r="BT17" i="39" s="1"/>
  <c r="S10" i="39"/>
  <c r="U10" i="39" s="1"/>
  <c r="Z13" i="39"/>
  <c r="AB13" i="39" s="1"/>
  <c r="BF14" i="39"/>
  <c r="BR28" i="39"/>
  <c r="BT28" i="39" s="1"/>
  <c r="Z30" i="39"/>
  <c r="AB30" i="39" s="1"/>
  <c r="S38" i="39"/>
  <c r="U38" i="39" s="1"/>
  <c r="Z47" i="39"/>
  <c r="AB47" i="39" s="1"/>
  <c r="BF50" i="39"/>
  <c r="S55" i="39"/>
  <c r="U55" i="39" s="1"/>
  <c r="CI59" i="39"/>
  <c r="BK61" i="39"/>
  <c r="BM61" i="39" s="1"/>
  <c r="BR64" i="39"/>
  <c r="BT64" i="39" s="1"/>
  <c r="BR83" i="39"/>
  <c r="BT83" i="39" s="1"/>
  <c r="BR88" i="39"/>
  <c r="BT88" i="39" s="1"/>
  <c r="AF14" i="39"/>
  <c r="BX5" i="39"/>
  <c r="BJ14" i="39"/>
  <c r="BR39" i="39"/>
  <c r="BT39" i="39" s="1"/>
  <c r="BR42" i="39"/>
  <c r="BT42" i="39" s="1"/>
  <c r="R52" i="39"/>
  <c r="Y55" i="39"/>
  <c r="Z60" i="39"/>
  <c r="AB60" i="39" s="1"/>
  <c r="AF66" i="39"/>
  <c r="BF69" i="39"/>
  <c r="BY111" i="39"/>
  <c r="CA111" i="39" s="1"/>
  <c r="U3" i="39"/>
  <c r="AF6" i="39"/>
  <c r="Y5" i="39"/>
  <c r="R99" i="39"/>
  <c r="Z91" i="39"/>
  <c r="AB91" i="39" s="1"/>
  <c r="BX89" i="39"/>
  <c r="Y86" i="39"/>
  <c r="Z68" i="39"/>
  <c r="AB68" i="39" s="1"/>
  <c r="BX65" i="39"/>
  <c r="Y61" i="39"/>
  <c r="BX53" i="39"/>
  <c r="BX52" i="39"/>
  <c r="BQ51" i="39"/>
  <c r="AG49" i="39"/>
  <c r="AI49" i="39" s="1"/>
  <c r="BY45" i="39"/>
  <c r="CA45" i="39" s="1"/>
  <c r="BQ44" i="39"/>
  <c r="R38" i="39"/>
  <c r="BR35" i="39"/>
  <c r="BT35" i="39" s="1"/>
  <c r="BJ34" i="39"/>
  <c r="AF32" i="39"/>
  <c r="BX29" i="39"/>
  <c r="BQ28" i="39"/>
  <c r="AG24" i="39"/>
  <c r="AI24" i="39" s="1"/>
  <c r="Y23" i="39"/>
  <c r="BJ19" i="39"/>
  <c r="AG17" i="39"/>
  <c r="AI17" i="39" s="1"/>
  <c r="AF16" i="39"/>
  <c r="Y15" i="39"/>
  <c r="Z14" i="39"/>
  <c r="AB14" i="39" s="1"/>
  <c r="Y13" i="39"/>
  <c r="BR6" i="39"/>
  <c r="BT6" i="39" s="1"/>
  <c r="BQ5" i="39"/>
  <c r="BK4" i="39"/>
  <c r="BM4" i="39" s="1"/>
  <c r="BJ3" i="39"/>
  <c r="BK44" i="39"/>
  <c r="BM44" i="39" s="1"/>
  <c r="BY67" i="39"/>
  <c r="CA67" i="39" s="1"/>
  <c r="S97" i="39"/>
  <c r="U97" i="39" s="1"/>
  <c r="S88" i="39"/>
  <c r="U88" i="39" s="1"/>
  <c r="AF71" i="39"/>
  <c r="BQ68" i="39"/>
  <c r="BQ61" i="39"/>
  <c r="Z5" i="39"/>
  <c r="AB5" i="39" s="1"/>
  <c r="S110" i="39"/>
  <c r="U110" i="39" s="1"/>
  <c r="BR97" i="39"/>
  <c r="BT97" i="39" s="1"/>
  <c r="Y91" i="39"/>
  <c r="BK88" i="39"/>
  <c r="BM88" i="39" s="1"/>
  <c r="Z78" i="39"/>
  <c r="AB78" i="39" s="1"/>
  <c r="BR76" i="39"/>
  <c r="BT76" i="39" s="1"/>
  <c r="S74" i="39"/>
  <c r="U74" i="39" s="1"/>
  <c r="BQ71" i="39"/>
  <c r="AG69" i="39"/>
  <c r="AI69" i="39" s="1"/>
  <c r="Y68" i="39"/>
  <c r="BK64" i="39"/>
  <c r="BM64" i="39" s="1"/>
  <c r="S61" i="39"/>
  <c r="U61" i="39" s="1"/>
  <c r="BX59" i="39"/>
  <c r="BR58" i="39"/>
  <c r="BT58" i="39" s="1"/>
  <c r="Z56" i="39"/>
  <c r="AB56" i="39" s="1"/>
  <c r="AF49" i="39"/>
  <c r="BX45" i="39"/>
  <c r="AG41" i="39"/>
  <c r="AI41" i="39" s="1"/>
  <c r="Y39" i="39"/>
  <c r="BQ35" i="39"/>
  <c r="AG25" i="39"/>
  <c r="AI25" i="39" s="1"/>
  <c r="AF24" i="39"/>
  <c r="BR20" i="39"/>
  <c r="BT20" i="39" s="1"/>
  <c r="AF17" i="39"/>
  <c r="Y14" i="39"/>
  <c r="S13" i="39"/>
  <c r="U13" i="39" s="1"/>
  <c r="BY10" i="39"/>
  <c r="CA10" i="39" s="1"/>
  <c r="BY9" i="39"/>
  <c r="CA9" i="39" s="1"/>
  <c r="BR7" i="39"/>
  <c r="BT7" i="39" s="1"/>
  <c r="BJ4" i="39"/>
  <c r="BY61" i="39"/>
  <c r="CA61" i="39" s="1"/>
  <c r="BY74" i="39"/>
  <c r="CA74" i="39" s="1"/>
  <c r="AF51" i="39"/>
  <c r="R34" i="39"/>
  <c r="Y28" i="39"/>
  <c r="R18" i="39"/>
  <c r="BX13" i="39"/>
  <c r="AG5" i="39"/>
  <c r="AI5" i="39" s="1"/>
  <c r="Y3" i="39"/>
  <c r="BR68" i="39"/>
  <c r="BT68" i="39" s="1"/>
  <c r="AG65" i="39"/>
  <c r="AI65" i="39" s="1"/>
  <c r="BQ31" i="39"/>
  <c r="S28" i="39"/>
  <c r="U28" i="39" s="1"/>
  <c r="BQ23" i="39"/>
  <c r="R19" i="39"/>
  <c r="BX15" i="39"/>
  <c r="AG6" i="39"/>
  <c r="AI6" i="39" s="1"/>
  <c r="S51" i="39"/>
  <c r="U51" i="39" s="1"/>
  <c r="BY41" i="39"/>
  <c r="CA41" i="39" s="1"/>
  <c r="BX105" i="39"/>
  <c r="BJ101" i="39"/>
  <c r="AF96" i="39"/>
  <c r="BR89" i="39"/>
  <c r="BT89" i="39" s="1"/>
  <c r="AF83" i="39"/>
  <c r="BJ80" i="39"/>
  <c r="BQ76" i="39"/>
  <c r="R74" i="39"/>
  <c r="AF69" i="39"/>
  <c r="BJ64" i="39"/>
  <c r="R61" i="39"/>
  <c r="Y56" i="39"/>
  <c r="BY54" i="39"/>
  <c r="CA54" i="39" s="1"/>
  <c r="BR53" i="39"/>
  <c r="BT53" i="39" s="1"/>
  <c r="BJ51" i="39"/>
  <c r="BY46" i="39"/>
  <c r="CA46" i="39" s="1"/>
  <c r="AF41" i="39"/>
  <c r="BY36" i="39"/>
  <c r="CA36" i="39" s="1"/>
  <c r="Z32" i="39"/>
  <c r="AB32" i="39" s="1"/>
  <c r="AG26" i="39"/>
  <c r="AI26" i="39" s="1"/>
  <c r="BY21" i="39"/>
  <c r="CA21" i="39" s="1"/>
  <c r="S15" i="39"/>
  <c r="U15" i="39" s="1"/>
  <c r="R13" i="39"/>
  <c r="BX10" i="39"/>
  <c r="BX9" i="39"/>
  <c r="BX8" i="39"/>
  <c r="BQ7" i="39"/>
  <c r="BK5" i="39"/>
  <c r="BM5" i="39" s="1"/>
  <c r="BY15" i="39"/>
  <c r="CA15" i="39" s="1"/>
  <c r="BR108" i="39"/>
  <c r="BT108" i="39" s="1"/>
  <c r="BQ94" i="39"/>
  <c r="AF92" i="39"/>
  <c r="AG87" i="39"/>
  <c r="AI87" i="39" s="1"/>
  <c r="BR81" i="39"/>
  <c r="BT81" i="39" s="1"/>
  <c r="BX72" i="39"/>
  <c r="BK71" i="39"/>
  <c r="BM71" i="39" s="1"/>
  <c r="R68" i="39"/>
  <c r="BJ65" i="39"/>
  <c r="BR59" i="39"/>
  <c r="BT59" i="39" s="1"/>
  <c r="AG57" i="39"/>
  <c r="AI57" i="39" s="1"/>
  <c r="S56" i="39"/>
  <c r="U56" i="39" s="1"/>
  <c r="BQ53" i="39"/>
  <c r="BK52" i="39"/>
  <c r="BM52" i="39" s="1"/>
  <c r="Z49" i="39"/>
  <c r="AB49" i="39" s="1"/>
  <c r="BQ45" i="39"/>
  <c r="AG40" i="39"/>
  <c r="AI40" i="39" s="1"/>
  <c r="S39" i="39"/>
  <c r="U39" i="39" s="1"/>
  <c r="AG33" i="39"/>
  <c r="AI33" i="39" s="1"/>
  <c r="Y32" i="39"/>
  <c r="BY30" i="39"/>
  <c r="CA30" i="39" s="1"/>
  <c r="BK29" i="39"/>
  <c r="BM29" i="39" s="1"/>
  <c r="AG27" i="39"/>
  <c r="AI27" i="39" s="1"/>
  <c r="AF26" i="39"/>
  <c r="BX21" i="39"/>
  <c r="Z16" i="39"/>
  <c r="AB16" i="39" s="1"/>
  <c r="S14" i="39"/>
  <c r="U14" i="39" s="1"/>
  <c r="BY11" i="39"/>
  <c r="CA11" i="39" s="1"/>
  <c r="BK6" i="39"/>
  <c r="BM6" i="39" s="1"/>
  <c r="BJ5" i="39"/>
  <c r="Z107" i="39"/>
  <c r="AB107" i="39" s="1"/>
  <c r="BR105" i="39"/>
  <c r="BT105" i="39" s="1"/>
  <c r="BY102" i="39"/>
  <c r="CA102" i="39" s="1"/>
  <c r="Y96" i="39"/>
  <c r="BJ89" i="39"/>
  <c r="Z83" i="39"/>
  <c r="AB83" i="39" s="1"/>
  <c r="Z79" i="39"/>
  <c r="AB79" i="39" s="1"/>
  <c r="BJ71" i="39"/>
  <c r="AF57" i="39"/>
  <c r="BR54" i="39"/>
  <c r="BT54" i="39" s="1"/>
  <c r="AG50" i="39"/>
  <c r="AI50" i="39" s="1"/>
  <c r="S49" i="39"/>
  <c r="U49" i="39" s="1"/>
  <c r="BY47" i="39"/>
  <c r="CA47" i="39" s="1"/>
  <c r="BQ46" i="39"/>
  <c r="AG43" i="39"/>
  <c r="AI43" i="39" s="1"/>
  <c r="Z42" i="39"/>
  <c r="AB42" i="39" s="1"/>
  <c r="Z41" i="39"/>
  <c r="AB41" i="39" s="1"/>
  <c r="AF40" i="39"/>
  <c r="R39" i="39"/>
  <c r="BQ36" i="39"/>
  <c r="AF33" i="39"/>
  <c r="S32" i="39"/>
  <c r="U32" i="39" s="1"/>
  <c r="BJ29" i="39"/>
  <c r="AF27" i="39"/>
  <c r="S25" i="39"/>
  <c r="U25" i="39" s="1"/>
  <c r="S24" i="39"/>
  <c r="U24" i="39" s="1"/>
  <c r="BK20" i="39"/>
  <c r="BM20" i="39" s="1"/>
  <c r="AG18" i="39"/>
  <c r="AI18" i="39" s="1"/>
  <c r="Z17" i="39"/>
  <c r="AB17" i="39" s="1"/>
  <c r="Y16" i="39"/>
  <c r="R14" i="39"/>
  <c r="BX11" i="39"/>
  <c r="BR10" i="39"/>
  <c r="BT10" i="39" s="1"/>
  <c r="BR9" i="39"/>
  <c r="BT9" i="39" s="1"/>
  <c r="BR8" i="39"/>
  <c r="BT8" i="39" s="1"/>
  <c r="BK7" i="39"/>
  <c r="BM7" i="39" s="1"/>
  <c r="BJ6" i="39"/>
  <c r="Y70" i="39"/>
  <c r="BK30" i="39"/>
  <c r="BM30" i="39" s="1"/>
  <c r="Z19" i="39"/>
  <c r="AB19" i="39" s="1"/>
  <c r="BX14" i="39"/>
  <c r="BK85" i="39"/>
  <c r="BM85" i="39" s="1"/>
  <c r="R50" i="39"/>
  <c r="BY78" i="39"/>
  <c r="CA78" i="39" s="1"/>
  <c r="Y64" i="39"/>
  <c r="BJ55" i="39"/>
  <c r="BX78" i="39"/>
  <c r="BX25" i="39"/>
  <c r="S107" i="39"/>
  <c r="U107" i="39" s="1"/>
  <c r="Z104" i="39"/>
  <c r="AB104" i="39" s="1"/>
  <c r="BX102" i="39"/>
  <c r="AF100" i="39"/>
  <c r="S96" i="39"/>
  <c r="U96" i="39" s="1"/>
  <c r="AG93" i="39"/>
  <c r="AI93" i="39" s="1"/>
  <c r="Z92" i="39"/>
  <c r="AB92" i="39" s="1"/>
  <c r="Z87" i="39"/>
  <c r="AB87" i="39" s="1"/>
  <c r="S83" i="39"/>
  <c r="U83" i="39" s="1"/>
  <c r="BK81" i="39"/>
  <c r="BM81" i="39" s="1"/>
  <c r="Y79" i="39"/>
  <c r="S75" i="39"/>
  <c r="U75" i="39" s="1"/>
  <c r="BR72" i="39"/>
  <c r="BT72" i="39" s="1"/>
  <c r="AF70" i="39"/>
  <c r="BQ54" i="39"/>
  <c r="BK53" i="39"/>
  <c r="BM53" i="39" s="1"/>
  <c r="AF50" i="39"/>
  <c r="R49" i="39"/>
  <c r="BX47" i="39"/>
  <c r="BJ45" i="39"/>
  <c r="AF43" i="39"/>
  <c r="Y42" i="39"/>
  <c r="Y41" i="39"/>
  <c r="BR30" i="39"/>
  <c r="BT30" i="39" s="1"/>
  <c r="Z26" i="39"/>
  <c r="AB26" i="39" s="1"/>
  <c r="R25" i="39"/>
  <c r="R24" i="39"/>
  <c r="BQ21" i="39"/>
  <c r="BJ20" i="39"/>
  <c r="AF18" i="39"/>
  <c r="Y17" i="39"/>
  <c r="BQ10" i="39"/>
  <c r="BQ9" i="39"/>
  <c r="BQ8" i="39"/>
  <c r="BJ7" i="39"/>
  <c r="R87" i="39"/>
  <c r="R84" i="39"/>
  <c r="R27" i="39"/>
  <c r="BJ21" i="39"/>
  <c r="BX12" i="39"/>
  <c r="BJ9" i="39"/>
  <c r="Y101" i="39"/>
  <c r="BQ95" i="39"/>
  <c r="BR67" i="39"/>
  <c r="BT67" i="39" s="1"/>
  <c r="BR61" i="39"/>
  <c r="BT61" i="39" s="1"/>
  <c r="Z44" i="39"/>
  <c r="AB44" i="39" s="1"/>
  <c r="AG29" i="39"/>
  <c r="AI29" i="39" s="1"/>
  <c r="Z4" i="39"/>
  <c r="AB4" i="39" s="1"/>
  <c r="S101" i="39"/>
  <c r="U101" i="39" s="1"/>
  <c r="Z35" i="39"/>
  <c r="AB35" i="39" s="1"/>
  <c r="BR112" i="39"/>
  <c r="BT112" i="39" s="1"/>
  <c r="BY109" i="39"/>
  <c r="CA109" i="39" s="1"/>
  <c r="R107" i="39"/>
  <c r="BK105" i="39"/>
  <c r="BM105" i="39" s="1"/>
  <c r="Y104" i="39"/>
  <c r="BR98" i="39"/>
  <c r="BT98" i="39" s="1"/>
  <c r="AF93" i="39"/>
  <c r="R83" i="39"/>
  <c r="BJ81" i="39"/>
  <c r="S79" i="39"/>
  <c r="U79" i="39" s="1"/>
  <c r="BY77" i="39"/>
  <c r="CA77" i="39" s="1"/>
  <c r="BK66" i="39"/>
  <c r="BM66" i="39" s="1"/>
  <c r="AG63" i="39"/>
  <c r="AI63" i="39" s="1"/>
  <c r="BK59" i="39"/>
  <c r="BM59" i="39" s="1"/>
  <c r="Z57" i="39"/>
  <c r="AB57" i="39" s="1"/>
  <c r="BJ53" i="39"/>
  <c r="BK46" i="39"/>
  <c r="BM46" i="39" s="1"/>
  <c r="Y40" i="39"/>
  <c r="BR37" i="39"/>
  <c r="BT37" i="39" s="1"/>
  <c r="BK36" i="39"/>
  <c r="BM36" i="39" s="1"/>
  <c r="Z33" i="39"/>
  <c r="AB33" i="39" s="1"/>
  <c r="BQ30" i="39"/>
  <c r="Z27" i="39"/>
  <c r="AB27" i="39" s="1"/>
  <c r="BR11" i="39"/>
  <c r="BT11" i="39" s="1"/>
  <c r="Z93" i="39"/>
  <c r="AB93" i="39" s="1"/>
  <c r="BQ85" i="39"/>
  <c r="Z63" i="39"/>
  <c r="AB63" i="39" s="1"/>
  <c r="R57" i="39"/>
  <c r="BK54" i="39"/>
  <c r="BM54" i="39" s="1"/>
  <c r="Y50" i="39"/>
  <c r="Y43" i="39"/>
  <c r="R41" i="39"/>
  <c r="S33" i="39"/>
  <c r="U33" i="39" s="1"/>
  <c r="AF28" i="39"/>
  <c r="BQ22" i="39"/>
  <c r="BJ10" i="39"/>
  <c r="BJ8" i="39"/>
  <c r="AG4" i="39"/>
  <c r="AI4" i="39" s="1"/>
  <c r="Z3" i="39"/>
  <c r="AB3" i="39" s="1"/>
  <c r="Y88" i="39"/>
  <c r="AF76" i="39"/>
  <c r="BJ60" i="39"/>
  <c r="BJ47" i="39"/>
  <c r="BJ37" i="39"/>
  <c r="BY24" i="39"/>
  <c r="CA24" i="39" s="1"/>
  <c r="AF108" i="39"/>
  <c r="BX103" i="39"/>
  <c r="AG89" i="39"/>
  <c r="AI89" i="39" s="1"/>
  <c r="BX74" i="39"/>
  <c r="BX24" i="39"/>
  <c r="BQ14" i="39"/>
  <c r="AF5" i="39"/>
  <c r="Z94" i="39"/>
  <c r="AB94" i="39" s="1"/>
  <c r="BR82" i="39"/>
  <c r="BT82" i="39" s="1"/>
  <c r="Z58" i="39"/>
  <c r="AB58" i="39" s="1"/>
  <c r="BR48" i="39"/>
  <c r="BT48" i="39" s="1"/>
  <c r="R28" i="39"/>
  <c r="AG7" i="39"/>
  <c r="AI7" i="39" s="1"/>
  <c r="BX109" i="39"/>
  <c r="Z100" i="39"/>
  <c r="AB100" i="39" s="1"/>
  <c r="BQ98" i="39"/>
  <c r="R92" i="39"/>
  <c r="BR90" i="39"/>
  <c r="BT90" i="39" s="1"/>
  <c r="S87" i="39"/>
  <c r="U87" i="39" s="1"/>
  <c r="BX77" i="39"/>
  <c r="BX73" i="39"/>
  <c r="BJ72" i="39"/>
  <c r="Z70" i="39"/>
  <c r="AB70" i="39" s="1"/>
  <c r="BJ66" i="39"/>
  <c r="BJ59" i="39"/>
  <c r="Y57" i="39"/>
  <c r="Z50" i="39"/>
  <c r="AB50" i="39" s="1"/>
  <c r="BQ47" i="39"/>
  <c r="BJ46" i="39"/>
  <c r="Z43" i="39"/>
  <c r="AB43" i="39" s="1"/>
  <c r="S42" i="39"/>
  <c r="U42" i="39" s="1"/>
  <c r="S41" i="39"/>
  <c r="U41" i="39" s="1"/>
  <c r="BQ37" i="39"/>
  <c r="BJ36" i="39"/>
  <c r="AG34" i="39"/>
  <c r="AI34" i="39" s="1"/>
  <c r="Y33" i="39"/>
  <c r="S26" i="39"/>
  <c r="U26" i="39" s="1"/>
  <c r="BR22" i="39"/>
  <c r="BT22" i="39" s="1"/>
  <c r="BK21" i="39"/>
  <c r="BM21" i="39" s="1"/>
  <c r="Y18" i="39"/>
  <c r="R17" i="39"/>
  <c r="BY14" i="39"/>
  <c r="CA14" i="39" s="1"/>
  <c r="BQ11" i="39"/>
  <c r="BK10" i="39"/>
  <c r="BM10" i="39" s="1"/>
  <c r="BK9" i="39"/>
  <c r="BM9" i="39" s="1"/>
  <c r="BK8" i="39"/>
  <c r="BM8" i="39" s="1"/>
  <c r="AG3" i="39"/>
  <c r="AI3" i="39" s="1"/>
  <c r="AF34" i="39"/>
  <c r="AF58" i="39"/>
  <c r="S19" i="39"/>
  <c r="U19" i="39" s="1"/>
  <c r="BR13" i="39"/>
  <c r="BT13" i="39" s="1"/>
  <c r="BJ112" i="39"/>
  <c r="S111" i="39"/>
  <c r="U111" i="39" s="1"/>
  <c r="BR109" i="39"/>
  <c r="BT109" i="39" s="1"/>
  <c r="AF97" i="39"/>
  <c r="Y93" i="39"/>
  <c r="BK90" i="39"/>
  <c r="BM90" i="39" s="1"/>
  <c r="AG80" i="39"/>
  <c r="AI80" i="39" s="1"/>
  <c r="S70" i="39"/>
  <c r="U70" i="39" s="1"/>
  <c r="BX68" i="39"/>
  <c r="BX67" i="39"/>
  <c r="AG64" i="39"/>
  <c r="AI64" i="39" s="1"/>
  <c r="Y63" i="39"/>
  <c r="BX61" i="39"/>
  <c r="BK60" i="39"/>
  <c r="BM60" i="39" s="1"/>
  <c r="AG58" i="39"/>
  <c r="AI58" i="39" s="1"/>
  <c r="BQ55" i="39"/>
  <c r="AG51" i="39"/>
  <c r="AI51" i="39" s="1"/>
  <c r="S50" i="39"/>
  <c r="U50" i="39" s="1"/>
  <c r="BK47" i="39"/>
  <c r="BM47" i="39" s="1"/>
  <c r="AF44" i="39"/>
  <c r="S43" i="39"/>
  <c r="U43" i="39" s="1"/>
  <c r="BY38" i="39"/>
  <c r="CA38" i="39" s="1"/>
  <c r="BK37" i="39"/>
  <c r="BM37" i="39" s="1"/>
  <c r="AG35" i="39"/>
  <c r="AI35" i="39" s="1"/>
  <c r="R33" i="39"/>
  <c r="BY31" i="39"/>
  <c r="CA31" i="39" s="1"/>
  <c r="S18" i="39"/>
  <c r="U18" i="39" s="1"/>
  <c r="BY13" i="39"/>
  <c r="CA13" i="39" s="1"/>
  <c r="AF4" i="39"/>
  <c r="R70" i="39"/>
  <c r="AF52" i="39"/>
  <c r="BX48" i="39"/>
  <c r="AF35" i="39"/>
  <c r="BK22" i="39"/>
  <c r="BM22" i="39" s="1"/>
  <c r="BR12" i="39"/>
  <c r="BT12" i="39" s="1"/>
  <c r="AG71" i="39"/>
  <c r="AI71" i="39" s="1"/>
  <c r="BJ22" i="39"/>
  <c r="BQ12" i="39"/>
  <c r="Z52" i="39"/>
  <c r="AB52" i="39" s="1"/>
  <c r="R44" i="39"/>
  <c r="BY39" i="39"/>
  <c r="CA39" i="39" s="1"/>
  <c r="Y4" i="39"/>
  <c r="R111" i="39"/>
  <c r="BQ109" i="39"/>
  <c r="Z101" i="39"/>
  <c r="AB101" i="39" s="1"/>
  <c r="BJ90" i="39"/>
  <c r="BJ73" i="39"/>
  <c r="BR14" i="39"/>
  <c r="BT14" i="39" s="1"/>
  <c r="R108" i="39"/>
  <c r="BJ106" i="39"/>
  <c r="BQ103" i="39"/>
  <c r="R101" i="39"/>
  <c r="BQ99" i="39"/>
  <c r="Y94" i="39"/>
  <c r="BX83" i="39"/>
  <c r="AG81" i="39"/>
  <c r="AI81" i="39" s="1"/>
  <c r="BR74" i="39"/>
  <c r="BT74" i="39" s="1"/>
  <c r="S64" i="39"/>
  <c r="U64" i="39" s="1"/>
  <c r="Y58" i="39"/>
  <c r="BX56" i="39"/>
  <c r="Y52" i="39"/>
  <c r="BQ48" i="39"/>
  <c r="Z45" i="39"/>
  <c r="AB45" i="39" s="1"/>
  <c r="BX41" i="39"/>
  <c r="BX39" i="39"/>
  <c r="S35" i="39"/>
  <c r="U35" i="39" s="1"/>
  <c r="BK31" i="39"/>
  <c r="BM31" i="39" s="1"/>
  <c r="Z29" i="39"/>
  <c r="AB29" i="39" s="1"/>
  <c r="BR24" i="39"/>
  <c r="BT24" i="39" s="1"/>
  <c r="Z20" i="39"/>
  <c r="AB20" i="39" s="1"/>
  <c r="BR16" i="39"/>
  <c r="BT16" i="39" s="1"/>
  <c r="BK14" i="39"/>
  <c r="BM14" i="39" s="1"/>
  <c r="BJ12" i="39"/>
  <c r="AF7" i="39"/>
  <c r="Z6" i="39"/>
  <c r="AB6" i="39" s="1"/>
  <c r="S5" i="39"/>
  <c r="U5" i="39" s="1"/>
  <c r="Y102" i="39"/>
  <c r="Y98" i="39"/>
  <c r="BX96" i="39"/>
  <c r="BX92" i="39"/>
  <c r="AF90" i="39"/>
  <c r="BY87" i="39"/>
  <c r="CA87" i="39" s="1"/>
  <c r="Y81" i="39"/>
  <c r="BQ79" i="39"/>
  <c r="AG73" i="39"/>
  <c r="AI73" i="39" s="1"/>
  <c r="S72" i="39"/>
  <c r="U72" i="39" s="1"/>
  <c r="Y66" i="39"/>
  <c r="BR62" i="39"/>
  <c r="BT62" i="39" s="1"/>
  <c r="AG60" i="39"/>
  <c r="AI60" i="39" s="1"/>
  <c r="S59" i="39"/>
  <c r="U59" i="39" s="1"/>
  <c r="BJ56" i="39"/>
  <c r="Y53" i="39"/>
  <c r="BY50" i="39"/>
  <c r="CA50" i="39" s="1"/>
  <c r="BK49" i="39"/>
  <c r="BM49" i="39" s="1"/>
  <c r="AG47" i="39"/>
  <c r="AI47" i="39" s="1"/>
  <c r="Z46" i="39"/>
  <c r="AB46" i="39" s="1"/>
  <c r="BY43" i="39"/>
  <c r="CA43" i="39" s="1"/>
  <c r="BQ40" i="39"/>
  <c r="BK39" i="39"/>
  <c r="BM39" i="39" s="1"/>
  <c r="AG37" i="39"/>
  <c r="AI37" i="39" s="1"/>
  <c r="R36" i="39"/>
  <c r="BJ32" i="39"/>
  <c r="Y30" i="39"/>
  <c r="BJ25" i="39"/>
  <c r="BJ24" i="39"/>
  <c r="BX18" i="39"/>
  <c r="BJ16" i="39"/>
  <c r="Z11" i="39"/>
  <c r="AB11" i="39" s="1"/>
  <c r="S7" i="39"/>
  <c r="U7" i="39" s="1"/>
  <c r="BY3" i="39"/>
  <c r="CA3" i="39" s="1"/>
  <c r="AG109" i="39"/>
  <c r="AI109" i="39" s="1"/>
  <c r="BX107" i="39"/>
  <c r="BY104" i="39"/>
  <c r="CA104" i="39" s="1"/>
  <c r="S102" i="39"/>
  <c r="U102" i="39" s="1"/>
  <c r="BX87" i="39"/>
  <c r="BJ83" i="39"/>
  <c r="Z77" i="39"/>
  <c r="AB77" i="39" s="1"/>
  <c r="BQ75" i="39"/>
  <c r="AF73" i="39"/>
  <c r="R72" i="39"/>
  <c r="BK69" i="39"/>
  <c r="BM69" i="39" s="1"/>
  <c r="BQ62" i="39"/>
  <c r="AF60" i="39"/>
  <c r="S53" i="39"/>
  <c r="U53" i="39" s="1"/>
  <c r="Y46" i="39"/>
  <c r="BJ41" i="39"/>
  <c r="AG38" i="39"/>
  <c r="AI38" i="39" s="1"/>
  <c r="AF37" i="39"/>
  <c r="BQ33" i="39"/>
  <c r="R30" i="39"/>
  <c r="BQ27" i="39"/>
  <c r="BJ26" i="39"/>
  <c r="Y11" i="39"/>
  <c r="Y10" i="39"/>
  <c r="Y9" i="39"/>
  <c r="R8" i="39"/>
  <c r="R7" i="39"/>
  <c r="BX3" i="39"/>
  <c r="BR100" i="39"/>
  <c r="BT100" i="39" s="1"/>
  <c r="S98" i="39"/>
  <c r="U98" i="39" s="1"/>
  <c r="BR19" i="39"/>
  <c r="BT19" i="39" s="1"/>
  <c r="BK3" i="39"/>
  <c r="BM3" i="39" s="1"/>
  <c r="BR18" i="39"/>
  <c r="BT18" i="39" s="1"/>
  <c r="AG23" i="39"/>
  <c r="AI23" i="39" s="1"/>
  <c r="BJ40" i="39"/>
  <c r="Y48" i="39"/>
  <c r="BK62" i="39"/>
  <c r="BM62" i="39" s="1"/>
  <c r="R64" i="39"/>
  <c r="R67" i="39"/>
  <c r="BJ68" i="39"/>
  <c r="BQ84" i="39"/>
  <c r="BY92" i="39"/>
  <c r="CA92" i="39" s="1"/>
  <c r="R5" i="39"/>
  <c r="AF8" i="39"/>
  <c r="AG31" i="39"/>
  <c r="AI31" i="39" s="1"/>
  <c r="BK40" i="39"/>
  <c r="BM40" i="39" s="1"/>
  <c r="BJ43" i="39"/>
  <c r="S45" i="39"/>
  <c r="U45" i="39" s="1"/>
  <c r="Y67" i="39"/>
  <c r="BK68" i="39"/>
  <c r="BM68" i="39" s="1"/>
  <c r="BJ99" i="39"/>
  <c r="AG8" i="39"/>
  <c r="AI8" i="39" s="1"/>
  <c r="R11" i="39"/>
  <c r="BF12" i="39"/>
  <c r="BY18" i="39"/>
  <c r="CA18" i="39" s="1"/>
  <c r="AG61" i="39"/>
  <c r="AI61" i="39" s="1"/>
  <c r="Z67" i="39"/>
  <c r="AB67" i="39" s="1"/>
  <c r="CI97" i="39"/>
  <c r="BK104" i="39"/>
  <c r="BM104" i="39" s="1"/>
  <c r="BR111" i="39"/>
  <c r="BT111" i="39" s="1"/>
  <c r="S11" i="39"/>
  <c r="U11" i="39" s="1"/>
  <c r="BQ43" i="39"/>
  <c r="BR51" i="39"/>
  <c r="BT51" i="39" s="1"/>
  <c r="Z53" i="39"/>
  <c r="AB53" i="39" s="1"/>
  <c r="BY62" i="39"/>
  <c r="CA62" i="39" s="1"/>
  <c r="CI71" i="39"/>
  <c r="Z98" i="39"/>
  <c r="AB98" i="39" s="1"/>
  <c r="BR5" i="39"/>
  <c r="BT5" i="39" s="1"/>
  <c r="BK42" i="39"/>
  <c r="BM42" i="39" s="1"/>
  <c r="BJ61" i="39"/>
  <c r="Z66" i="39"/>
  <c r="AB66" i="39" s="1"/>
  <c r="BJ75" i="39"/>
  <c r="BQ83" i="39"/>
  <c r="BY5" i="39"/>
  <c r="CA5" i="39" s="1"/>
  <c r="AF10" i="39"/>
  <c r="AF13" i="39"/>
  <c r="BX28" i="39"/>
  <c r="BJ33" i="39"/>
  <c r="Y38" i="39"/>
  <c r="BQ50" i="39"/>
  <c r="S52" i="39"/>
  <c r="U52" i="39" s="1"/>
  <c r="Z55" i="39"/>
  <c r="AB55" i="39" s="1"/>
  <c r="BY64" i="39"/>
  <c r="CA64" i="39" s="1"/>
  <c r="CI70" i="39"/>
  <c r="AG74" i="39"/>
  <c r="AI74" i="39" s="1"/>
  <c r="BX88" i="39"/>
  <c r="AF95" i="39"/>
  <c r="BJ103" i="39"/>
  <c r="CI108" i="39"/>
  <c r="CI101" i="39"/>
  <c r="BF32" i="39"/>
  <c r="CI58" i="39"/>
  <c r="BF110" i="39"/>
  <c r="CI5" i="39"/>
  <c r="CI28" i="39"/>
  <c r="CI88" i="39"/>
  <c r="CI3" i="39"/>
  <c r="BF23" i="39"/>
  <c r="BF38" i="39"/>
  <c r="CI50" i="39"/>
  <c r="BF55" i="39"/>
  <c r="CI87" i="39"/>
  <c r="BF95" i="39"/>
  <c r="BF22" i="39"/>
  <c r="BF47" i="39"/>
  <c r="CI86" i="39"/>
  <c r="BF112" i="39"/>
  <c r="CI91" i="39"/>
  <c r="CI99" i="39"/>
  <c r="CI78" i="39"/>
  <c r="BF105" i="39"/>
  <c r="CI106" i="39"/>
  <c r="CI18" i="39"/>
  <c r="CI69" i="39"/>
  <c r="BF46" i="39"/>
  <c r="BF7" i="39"/>
  <c r="CI15" i="39"/>
  <c r="BF45" i="39"/>
  <c r="CI48" i="39"/>
  <c r="BF37" i="39"/>
  <c r="CI39" i="39"/>
  <c r="CI31" i="39"/>
  <c r="CI38" i="39"/>
  <c r="BF52" i="39"/>
  <c r="CI55" i="39"/>
  <c r="BF71" i="39"/>
  <c r="BF94" i="39"/>
  <c r="BF85" i="39"/>
  <c r="BF102" i="39"/>
  <c r="CI14" i="39"/>
  <c r="BF44" i="39"/>
  <c r="BF58" i="39"/>
  <c r="BF97" i="39"/>
  <c r="BF101" i="39"/>
  <c r="BF4" i="39"/>
  <c r="BF34" i="39"/>
  <c r="CI37" i="39"/>
  <c r="CI98" i="39"/>
  <c r="CI11" i="39"/>
  <c r="CI102" i="39"/>
  <c r="BF31" i="39"/>
  <c r="BF68" i="39"/>
  <c r="CI6" i="39"/>
  <c r="CI8" i="39"/>
  <c r="CI25" i="39"/>
  <c r="BF75" i="39"/>
  <c r="CI83" i="39"/>
  <c r="BF19" i="39"/>
  <c r="CI49" i="39"/>
  <c r="BF74" i="39"/>
  <c r="CI96" i="39"/>
  <c r="BF104" i="39"/>
  <c r="BF18" i="39"/>
  <c r="BF28" i="39"/>
  <c r="BF39" i="39"/>
  <c r="CI61" i="39"/>
  <c r="BF79" i="39"/>
  <c r="BF73" i="39"/>
  <c r="BF84" i="39"/>
  <c r="BF98" i="39"/>
  <c r="BF16" i="39"/>
  <c r="CI47" i="39"/>
  <c r="BF64" i="39"/>
  <c r="BF65" i="39"/>
  <c r="BF72" i="39"/>
  <c r="BF78" i="39"/>
  <c r="BF103" i="39"/>
  <c r="BF5" i="39"/>
  <c r="CI67" i="39"/>
  <c r="CI90" i="39"/>
  <c r="BF8" i="39"/>
  <c r="BF13" i="39"/>
  <c r="BF15" i="39"/>
  <c r="CI104" i="39"/>
  <c r="BF6" i="39"/>
  <c r="BF9" i="39"/>
  <c r="BF24" i="39"/>
  <c r="BF25" i="39"/>
  <c r="CI30" i="39"/>
  <c r="BF36" i="39"/>
  <c r="CI44" i="39"/>
  <c r="CI66" i="39"/>
  <c r="BF106" i="39"/>
  <c r="CI84" i="39"/>
  <c r="CI43" i="39"/>
  <c r="CI60" i="39"/>
  <c r="CI19" i="39"/>
  <c r="CI32" i="39"/>
  <c r="BF42" i="39"/>
  <c r="BF80" i="39"/>
  <c r="BF11" i="39"/>
  <c r="CI57" i="39"/>
  <c r="BJ84" i="39"/>
  <c r="BR85" i="39"/>
  <c r="BT85" i="39" s="1"/>
  <c r="BY88" i="39"/>
  <c r="CA88" i="39" s="1"/>
  <c r="BY89" i="39"/>
  <c r="CA89" i="39" s="1"/>
  <c r="S94" i="39"/>
  <c r="U94" i="39" s="1"/>
  <c r="AF98" i="39"/>
  <c r="BJ104" i="39"/>
  <c r="BQ105" i="39"/>
  <c r="BT25" i="39"/>
  <c r="R16" i="39"/>
  <c r="BX16" i="39"/>
  <c r="BJ17" i="39"/>
  <c r="BJ23" i="39"/>
  <c r="Z25" i="39"/>
  <c r="AB25" i="39" s="1"/>
  <c r="BR27" i="39"/>
  <c r="BT27" i="39" s="1"/>
  <c r="BX32" i="39"/>
  <c r="BK33" i="39"/>
  <c r="BM33" i="39" s="1"/>
  <c r="Z36" i="39"/>
  <c r="AB36" i="39" s="1"/>
  <c r="BY37" i="39"/>
  <c r="CA37" i="39" s="1"/>
  <c r="BQ38" i="39"/>
  <c r="BY42" i="39"/>
  <c r="CA42" i="39" s="1"/>
  <c r="BR43" i="39"/>
  <c r="BT43" i="39" s="1"/>
  <c r="R48" i="39"/>
  <c r="BX49" i="39"/>
  <c r="BJ50" i="39"/>
  <c r="BX55" i="39"/>
  <c r="BR56" i="39"/>
  <c r="BT56" i="39" s="1"/>
  <c r="BJ57" i="39"/>
  <c r="R62" i="39"/>
  <c r="BR65" i="39"/>
  <c r="BT65" i="39" s="1"/>
  <c r="R77" i="39"/>
  <c r="AF85" i="39"/>
  <c r="BJ94" i="39"/>
  <c r="BJ95" i="39"/>
  <c r="BJ96" i="39"/>
  <c r="BX98" i="39"/>
  <c r="AG106" i="39"/>
  <c r="AI106" i="39" s="1"/>
  <c r="AF107" i="39"/>
  <c r="BK110" i="39"/>
  <c r="BM110" i="39" s="1"/>
  <c r="AF110" i="39"/>
  <c r="BJ109" i="39"/>
  <c r="BY106" i="39"/>
  <c r="CA106" i="39" s="1"/>
  <c r="Y106" i="39"/>
  <c r="BR102" i="39"/>
  <c r="BT102" i="39" s="1"/>
  <c r="R102" i="39"/>
  <c r="AG99" i="39"/>
  <c r="AI99" i="39" s="1"/>
  <c r="BK98" i="39"/>
  <c r="BM98" i="39" s="1"/>
  <c r="Z95" i="39"/>
  <c r="AB95" i="39" s="1"/>
  <c r="BX93" i="39"/>
  <c r="S91" i="39"/>
  <c r="U91" i="39" s="1"/>
  <c r="BQ89" i="39"/>
  <c r="AF86" i="39"/>
  <c r="BJ85" i="39"/>
  <c r="BY82" i="39"/>
  <c r="CA82" i="39" s="1"/>
  <c r="Y82" i="39"/>
  <c r="BR78" i="39"/>
  <c r="BT78" i="39" s="1"/>
  <c r="R78" i="39"/>
  <c r="AG75" i="39"/>
  <c r="AI75" i="39" s="1"/>
  <c r="BK74" i="39"/>
  <c r="BM74" i="39" s="1"/>
  <c r="Z71" i="39"/>
  <c r="AB71" i="39" s="1"/>
  <c r="BX69" i="39"/>
  <c r="S67" i="39"/>
  <c r="U67" i="39" s="1"/>
  <c r="BQ65" i="39"/>
  <c r="AG112" i="39"/>
  <c r="AI112" i="39" s="1"/>
  <c r="BK111" i="39"/>
  <c r="BM111" i="39" s="1"/>
  <c r="Z108" i="39"/>
  <c r="AB108" i="39" s="1"/>
  <c r="BX106" i="39"/>
  <c r="S104" i="39"/>
  <c r="U104" i="39" s="1"/>
  <c r="BQ102" i="39"/>
  <c r="AF99" i="39"/>
  <c r="BJ98" i="39"/>
  <c r="BY95" i="39"/>
  <c r="CA95" i="39" s="1"/>
  <c r="Y95" i="39"/>
  <c r="BR91" i="39"/>
  <c r="BT91" i="39" s="1"/>
  <c r="R91" i="39"/>
  <c r="AG88" i="39"/>
  <c r="AI88" i="39" s="1"/>
  <c r="BK87" i="39"/>
  <c r="BM87" i="39" s="1"/>
  <c r="Z84" i="39"/>
  <c r="AB84" i="39" s="1"/>
  <c r="BX82" i="39"/>
  <c r="S80" i="39"/>
  <c r="U80" i="39" s="1"/>
  <c r="BQ78" i="39"/>
  <c r="AF75" i="39"/>
  <c r="BJ74" i="39"/>
  <c r="BY71" i="39"/>
  <c r="CA71" i="39" s="1"/>
  <c r="AF112" i="39"/>
  <c r="BJ111" i="39"/>
  <c r="BY108" i="39"/>
  <c r="CA108" i="39" s="1"/>
  <c r="Y108" i="39"/>
  <c r="BR104" i="39"/>
  <c r="BT104" i="39" s="1"/>
  <c r="R104" i="39"/>
  <c r="AG101" i="39"/>
  <c r="AI101" i="39" s="1"/>
  <c r="BK100" i="39"/>
  <c r="BM100" i="39" s="1"/>
  <c r="Z97" i="39"/>
  <c r="AB97" i="39" s="1"/>
  <c r="BX95" i="39"/>
  <c r="S93" i="39"/>
  <c r="U93" i="39" s="1"/>
  <c r="BQ91" i="39"/>
  <c r="AF88" i="39"/>
  <c r="BJ87" i="39"/>
  <c r="BY84" i="39"/>
  <c r="CA84" i="39" s="1"/>
  <c r="Y84" i="39"/>
  <c r="BR80" i="39"/>
  <c r="BT80" i="39" s="1"/>
  <c r="R80" i="39"/>
  <c r="AG77" i="39"/>
  <c r="AI77" i="39" s="1"/>
  <c r="BK76" i="39"/>
  <c r="BM76" i="39" s="1"/>
  <c r="Z110" i="39"/>
  <c r="AB110" i="39" s="1"/>
  <c r="BX108" i="39"/>
  <c r="S106" i="39"/>
  <c r="U106" i="39" s="1"/>
  <c r="BQ104" i="39"/>
  <c r="AF101" i="39"/>
  <c r="BJ100" i="39"/>
  <c r="BY97" i="39"/>
  <c r="CA97" i="39" s="1"/>
  <c r="Y97" i="39"/>
  <c r="BR93" i="39"/>
  <c r="BT93" i="39" s="1"/>
  <c r="R93" i="39"/>
  <c r="AG90" i="39"/>
  <c r="AI90" i="39" s="1"/>
  <c r="BK89" i="39"/>
  <c r="BM89" i="39" s="1"/>
  <c r="Z86" i="39"/>
  <c r="AB86" i="39" s="1"/>
  <c r="BX84" i="39"/>
  <c r="S82" i="39"/>
  <c r="U82" i="39" s="1"/>
  <c r="BQ80" i="39"/>
  <c r="AF77" i="39"/>
  <c r="BJ76" i="39"/>
  <c r="BY73" i="39"/>
  <c r="CA73" i="39" s="1"/>
  <c r="Y73" i="39"/>
  <c r="BR69" i="39"/>
  <c r="BT69" i="39" s="1"/>
  <c r="R69" i="39"/>
  <c r="AG66" i="39"/>
  <c r="AI66" i="39" s="1"/>
  <c r="BK65" i="39"/>
  <c r="BM65" i="39" s="1"/>
  <c r="Z62" i="39"/>
  <c r="AB62" i="39" s="1"/>
  <c r="BX60" i="39"/>
  <c r="S58" i="39"/>
  <c r="U58" i="39" s="1"/>
  <c r="BQ56" i="39"/>
  <c r="AF53" i="39"/>
  <c r="BJ52" i="39"/>
  <c r="BY49" i="39"/>
  <c r="CA49" i="39" s="1"/>
  <c r="Y49" i="39"/>
  <c r="BR45" i="39"/>
  <c r="BT45" i="39" s="1"/>
  <c r="R45" i="39"/>
  <c r="AG42" i="39"/>
  <c r="AI42" i="39" s="1"/>
  <c r="BK41" i="39"/>
  <c r="BM41" i="39" s="1"/>
  <c r="Z38" i="39"/>
  <c r="AB38" i="39" s="1"/>
  <c r="BX36" i="39"/>
  <c r="S34" i="39"/>
  <c r="U34" i="39" s="1"/>
  <c r="BQ32" i="39"/>
  <c r="AF29" i="39"/>
  <c r="BJ28" i="39"/>
  <c r="BY25" i="39"/>
  <c r="CA25" i="39" s="1"/>
  <c r="Y25" i="39"/>
  <c r="BR21" i="39"/>
  <c r="BT21" i="39" s="1"/>
  <c r="R21" i="39"/>
  <c r="BY110" i="39"/>
  <c r="CA110" i="39" s="1"/>
  <c r="Y110" i="39"/>
  <c r="Z112" i="39"/>
  <c r="AB112" i="39" s="1"/>
  <c r="BX110" i="39"/>
  <c r="S108" i="39"/>
  <c r="U108" i="39" s="1"/>
  <c r="BQ106" i="39"/>
  <c r="AF103" i="39"/>
  <c r="BJ102" i="39"/>
  <c r="BY99" i="39"/>
  <c r="CA99" i="39" s="1"/>
  <c r="Y99" i="39"/>
  <c r="BR95" i="39"/>
  <c r="BT95" i="39" s="1"/>
  <c r="R95" i="39"/>
  <c r="AG92" i="39"/>
  <c r="AI92" i="39" s="1"/>
  <c r="BK91" i="39"/>
  <c r="BM91" i="39" s="1"/>
  <c r="Z88" i="39"/>
  <c r="AB88" i="39" s="1"/>
  <c r="BX86" i="39"/>
  <c r="S84" i="39"/>
  <c r="U84" i="39" s="1"/>
  <c r="BQ82" i="39"/>
  <c r="AF79" i="39"/>
  <c r="BJ78" i="39"/>
  <c r="BY75" i="39"/>
  <c r="CA75" i="39" s="1"/>
  <c r="Y75" i="39"/>
  <c r="BR71" i="39"/>
  <c r="BT71" i="39" s="1"/>
  <c r="R71" i="39"/>
  <c r="AG68" i="39"/>
  <c r="AI68" i="39" s="1"/>
  <c r="BK67" i="39"/>
  <c r="BM67" i="39" s="1"/>
  <c r="Z64" i="39"/>
  <c r="AB64" i="39" s="1"/>
  <c r="BX62" i="39"/>
  <c r="S60" i="39"/>
  <c r="U60" i="39" s="1"/>
  <c r="BQ58" i="39"/>
  <c r="AF55" i="39"/>
  <c r="BJ54" i="39"/>
  <c r="BY51" i="39"/>
  <c r="CA51" i="39" s="1"/>
  <c r="Y51" i="39"/>
  <c r="BR47" i="39"/>
  <c r="BT47" i="39" s="1"/>
  <c r="R47" i="39"/>
  <c r="AG44" i="39"/>
  <c r="AI44" i="39" s="1"/>
  <c r="BK43" i="39"/>
  <c r="BM43" i="39" s="1"/>
  <c r="Z40" i="39"/>
  <c r="AB40" i="39" s="1"/>
  <c r="BX38" i="39"/>
  <c r="S36" i="39"/>
  <c r="U36" i="39" s="1"/>
  <c r="BQ34" i="39"/>
  <c r="AF31" i="39"/>
  <c r="BJ30" i="39"/>
  <c r="BY27" i="39"/>
  <c r="CA27" i="39" s="1"/>
  <c r="Y27" i="39"/>
  <c r="BR23" i="39"/>
  <c r="BT23" i="39" s="1"/>
  <c r="R23" i="39"/>
  <c r="AG20" i="39"/>
  <c r="AI20" i="39" s="1"/>
  <c r="BK19" i="39"/>
  <c r="BM19" i="39" s="1"/>
  <c r="BR110" i="39"/>
  <c r="BT110" i="39" s="1"/>
  <c r="R110" i="39"/>
  <c r="AG107" i="39"/>
  <c r="AI107" i="39" s="1"/>
  <c r="BK106" i="39"/>
  <c r="BM106" i="39" s="1"/>
  <c r="Z103" i="39"/>
  <c r="AB103" i="39" s="1"/>
  <c r="BX101" i="39"/>
  <c r="S99" i="39"/>
  <c r="U99" i="39" s="1"/>
  <c r="BQ97" i="39"/>
  <c r="AF94" i="39"/>
  <c r="BJ93" i="39"/>
  <c r="BY90" i="39"/>
  <c r="CA90" i="39" s="1"/>
  <c r="Y90" i="39"/>
  <c r="BR86" i="39"/>
  <c r="BT86" i="39" s="1"/>
  <c r="R86" i="39"/>
  <c r="AG83" i="39"/>
  <c r="AI83" i="39" s="1"/>
  <c r="BK82" i="39"/>
  <c r="BM82" i="39" s="1"/>
  <c r="BQ112" i="39"/>
  <c r="AF109" i="39"/>
  <c r="BJ108" i="39"/>
  <c r="BY105" i="39"/>
  <c r="CA105" i="39" s="1"/>
  <c r="Y105" i="39"/>
  <c r="AF111" i="39"/>
  <c r="BJ110" i="39"/>
  <c r="BY107" i="39"/>
  <c r="CA107" i="39" s="1"/>
  <c r="Y107" i="39"/>
  <c r="BR103" i="39"/>
  <c r="BT103" i="39" s="1"/>
  <c r="R103" i="39"/>
  <c r="AG100" i="39"/>
  <c r="AI100" i="39" s="1"/>
  <c r="BK99" i="39"/>
  <c r="BM99" i="39" s="1"/>
  <c r="Z96" i="39"/>
  <c r="AB96" i="39" s="1"/>
  <c r="BX94" i="39"/>
  <c r="S92" i="39"/>
  <c r="U92" i="39" s="1"/>
  <c r="BQ90" i="39"/>
  <c r="AF87" i="39"/>
  <c r="BJ86" i="39"/>
  <c r="BY83" i="39"/>
  <c r="CA83" i="39" s="1"/>
  <c r="Y83" i="39"/>
  <c r="BR79" i="39"/>
  <c r="BT79" i="39" s="1"/>
  <c r="R79" i="39"/>
  <c r="AG76" i="39"/>
  <c r="AI76" i="39" s="1"/>
  <c r="BK75" i="39"/>
  <c r="BM75" i="39" s="1"/>
  <c r="Z72" i="39"/>
  <c r="AB72" i="39" s="1"/>
  <c r="BX70" i="39"/>
  <c r="S68" i="39"/>
  <c r="U68" i="39" s="1"/>
  <c r="BQ66" i="39"/>
  <c r="AF63" i="39"/>
  <c r="BJ62" i="39"/>
  <c r="BY59" i="39"/>
  <c r="CA59" i="39" s="1"/>
  <c r="Y59" i="39"/>
  <c r="BR55" i="39"/>
  <c r="BT55" i="39" s="1"/>
  <c r="R55" i="39"/>
  <c r="AG52" i="39"/>
  <c r="AI52" i="39" s="1"/>
  <c r="BK51" i="39"/>
  <c r="BM51" i="39" s="1"/>
  <c r="Z48" i="39"/>
  <c r="AB48" i="39" s="1"/>
  <c r="BX46" i="39"/>
  <c r="S44" i="39"/>
  <c r="U44" i="39" s="1"/>
  <c r="BQ42" i="39"/>
  <c r="AF39" i="39"/>
  <c r="BJ38" i="39"/>
  <c r="BY35" i="39"/>
  <c r="CA35" i="39" s="1"/>
  <c r="Y35" i="39"/>
  <c r="BR31" i="39"/>
  <c r="BT31" i="39" s="1"/>
  <c r="R31" i="39"/>
  <c r="AG28" i="39"/>
  <c r="AI28" i="39" s="1"/>
  <c r="BK27" i="39"/>
  <c r="BM27" i="39" s="1"/>
  <c r="Z24" i="39"/>
  <c r="AB24" i="39" s="1"/>
  <c r="BX22" i="39"/>
  <c r="S20" i="39"/>
  <c r="U20" i="39" s="1"/>
  <c r="BQ18" i="39"/>
  <c r="AF15" i="39"/>
  <c r="AG111" i="39"/>
  <c r="AI111" i="39" s="1"/>
  <c r="BK108" i="39"/>
  <c r="BM108" i="39" s="1"/>
  <c r="BR107" i="39"/>
  <c r="BT107" i="39" s="1"/>
  <c r="R106" i="39"/>
  <c r="Y100" i="39"/>
  <c r="BK97" i="39"/>
  <c r="BM97" i="39" s="1"/>
  <c r="R96" i="39"/>
  <c r="BQ92" i="39"/>
  <c r="AF89" i="39"/>
  <c r="BR87" i="39"/>
  <c r="BT87" i="39" s="1"/>
  <c r="Z85" i="39"/>
  <c r="AB85" i="39" s="1"/>
  <c r="BY81" i="39"/>
  <c r="CA81" i="39" s="1"/>
  <c r="S81" i="39"/>
  <c r="U81" i="39" s="1"/>
  <c r="AF80" i="39"/>
  <c r="Y76" i="39"/>
  <c r="AF72" i="39"/>
  <c r="BQ70" i="39"/>
  <c r="Z69" i="39"/>
  <c r="AB69" i="39" s="1"/>
  <c r="S66" i="39"/>
  <c r="U66" i="39" s="1"/>
  <c r="AF65" i="39"/>
  <c r="BX63" i="39"/>
  <c r="S63" i="39"/>
  <c r="U63" i="39" s="1"/>
  <c r="Y60" i="39"/>
  <c r="BK58" i="39"/>
  <c r="BM58" i="39" s="1"/>
  <c r="Z54" i="39"/>
  <c r="AB54" i="39" s="1"/>
  <c r="BR52" i="39"/>
  <c r="BT52" i="39" s="1"/>
  <c r="BR49" i="39"/>
  <c r="BT49" i="39" s="1"/>
  <c r="AG48" i="39"/>
  <c r="AI48" i="39" s="1"/>
  <c r="R46" i="39"/>
  <c r="AG45" i="39"/>
  <c r="AI45" i="39" s="1"/>
  <c r="BJ44" i="39"/>
  <c r="BX43" i="39"/>
  <c r="R43" i="39"/>
  <c r="BX40" i="39"/>
  <c r="S40" i="39"/>
  <c r="U40" i="39" s="1"/>
  <c r="BK38" i="39"/>
  <c r="BM38" i="39" s="1"/>
  <c r="BX37" i="39"/>
  <c r="Z34" i="39"/>
  <c r="AB34" i="39" s="1"/>
  <c r="BR29" i="39"/>
  <c r="BT29" i="39" s="1"/>
  <c r="R26" i="39"/>
  <c r="AF25" i="39"/>
  <c r="BY23" i="39"/>
  <c r="CA23" i="39" s="1"/>
  <c r="BY20" i="39"/>
  <c r="CA20" i="39" s="1"/>
  <c r="AG19" i="39"/>
  <c r="AI19" i="39" s="1"/>
  <c r="BJ18" i="39"/>
  <c r="BY17" i="39"/>
  <c r="CA17" i="39" s="1"/>
  <c r="R15" i="39"/>
  <c r="AG12" i="39"/>
  <c r="AI12" i="39" s="1"/>
  <c r="BK11" i="39"/>
  <c r="BM11" i="39" s="1"/>
  <c r="BY6" i="39"/>
  <c r="CA6" i="39" s="1"/>
  <c r="Y6" i="39"/>
  <c r="S112" i="39"/>
  <c r="U112" i="39" s="1"/>
  <c r="BQ107" i="39"/>
  <c r="Z105" i="39"/>
  <c r="AB105" i="39" s="1"/>
  <c r="BK102" i="39"/>
  <c r="BM102" i="39" s="1"/>
  <c r="BJ97" i="39"/>
  <c r="S90" i="39"/>
  <c r="U90" i="39" s="1"/>
  <c r="BQ87" i="39"/>
  <c r="Y85" i="39"/>
  <c r="BX81" i="39"/>
  <c r="R81" i="39"/>
  <c r="BR77" i="39"/>
  <c r="BT77" i="39" s="1"/>
  <c r="BR73" i="39"/>
  <c r="BT73" i="39" s="1"/>
  <c r="Y69" i="39"/>
  <c r="BJ67" i="39"/>
  <c r="BY66" i="39"/>
  <c r="CA66" i="39" s="1"/>
  <c r="R66" i="39"/>
  <c r="R63" i="39"/>
  <c r="AG62" i="39"/>
  <c r="AI62" i="39" s="1"/>
  <c r="BY60" i="39"/>
  <c r="CA60" i="39" s="1"/>
  <c r="BJ58" i="39"/>
  <c r="BY57" i="39"/>
  <c r="CA57" i="39" s="1"/>
  <c r="Y54" i="39"/>
  <c r="BQ52" i="39"/>
  <c r="Z51" i="39"/>
  <c r="AB51" i="39" s="1"/>
  <c r="BQ49" i="39"/>
  <c r="AF48" i="39"/>
  <c r="AF45" i="39"/>
  <c r="AF42" i="39"/>
  <c r="R40" i="39"/>
  <c r="BK35" i="39"/>
  <c r="BM35" i="39" s="1"/>
  <c r="Y34" i="39"/>
  <c r="Z31" i="39"/>
  <c r="AB31" i="39" s="1"/>
  <c r="BQ29" i="39"/>
  <c r="BR26" i="39"/>
  <c r="BT26" i="39" s="1"/>
  <c r="BX23" i="39"/>
  <c r="S23" i="39"/>
  <c r="U23" i="39" s="1"/>
  <c r="AG22" i="39"/>
  <c r="AI22" i="39" s="1"/>
  <c r="BX20" i="39"/>
  <c r="R20" i="39"/>
  <c r="AF19" i="39"/>
  <c r="BX17" i="39"/>
  <c r="BR15" i="39"/>
  <c r="BT15" i="39" s="1"/>
  <c r="AF12" i="39"/>
  <c r="BJ11" i="39"/>
  <c r="Z8" i="39"/>
  <c r="AB8" i="39" s="1"/>
  <c r="BX6" i="39"/>
  <c r="U4" i="39"/>
  <c r="R112" i="39"/>
  <c r="BR101" i="39"/>
  <c r="BT101" i="39" s="1"/>
  <c r="BR96" i="39"/>
  <c r="BT96" i="39" s="1"/>
  <c r="BY91" i="39"/>
  <c r="CA91" i="39" s="1"/>
  <c r="R90" i="39"/>
  <c r="BY86" i="39"/>
  <c r="CA86" i="39" s="1"/>
  <c r="BJ82" i="39"/>
  <c r="BQ77" i="39"/>
  <c r="BQ73" i="39"/>
  <c r="BX66" i="39"/>
  <c r="AF62" i="39"/>
  <c r="R60" i="39"/>
  <c r="AG59" i="39"/>
  <c r="AI59" i="39" s="1"/>
  <c r="BX57" i="39"/>
  <c r="S57" i="39"/>
  <c r="U57" i="39" s="1"/>
  <c r="BK55" i="39"/>
  <c r="BM55" i="39" s="1"/>
  <c r="BR46" i="39"/>
  <c r="BT46" i="39" s="1"/>
  <c r="AG39" i="39"/>
  <c r="AI39" i="39" s="1"/>
  <c r="S37" i="39"/>
  <c r="U37" i="39" s="1"/>
  <c r="BJ35" i="39"/>
  <c r="BY34" i="39"/>
  <c r="CA34" i="39" s="1"/>
  <c r="BK32" i="39"/>
  <c r="BM32" i="39" s="1"/>
  <c r="Y31" i="39"/>
  <c r="Z28" i="39"/>
  <c r="AB28" i="39" s="1"/>
  <c r="BQ26" i="39"/>
  <c r="AF22" i="39"/>
  <c r="S17" i="39"/>
  <c r="U17" i="39" s="1"/>
  <c r="BQ15" i="39"/>
  <c r="AG14" i="39"/>
  <c r="AI14" i="39" s="1"/>
  <c r="BK13" i="39"/>
  <c r="BM13" i="39" s="1"/>
  <c r="Z10" i="39"/>
  <c r="AB10" i="39" s="1"/>
  <c r="BY8" i="39"/>
  <c r="CA8" i="39" s="1"/>
  <c r="Y8" i="39"/>
  <c r="BR4" i="39"/>
  <c r="BT4" i="39" s="1"/>
  <c r="R4" i="39"/>
  <c r="Z111" i="39"/>
  <c r="AB111" i="39" s="1"/>
  <c r="AG104" i="39"/>
  <c r="AI104" i="39" s="1"/>
  <c r="BQ101" i="39"/>
  <c r="S100" i="39"/>
  <c r="U100" i="39" s="1"/>
  <c r="BQ96" i="39"/>
  <c r="S95" i="39"/>
  <c r="U95" i="39" s="1"/>
  <c r="AG94" i="39"/>
  <c r="AI94" i="39" s="1"/>
  <c r="BK92" i="39"/>
  <c r="BM92" i="39" s="1"/>
  <c r="BX91" i="39"/>
  <c r="Z89" i="39"/>
  <c r="AB89" i="39" s="1"/>
  <c r="AG84" i="39"/>
  <c r="AI84" i="39" s="1"/>
  <c r="Z80" i="39"/>
  <c r="AB80" i="39" s="1"/>
  <c r="S76" i="39"/>
  <c r="U76" i="39" s="1"/>
  <c r="Y72" i="39"/>
  <c r="BK70" i="39"/>
  <c r="BM70" i="39" s="1"/>
  <c r="S69" i="39"/>
  <c r="U69" i="39" s="1"/>
  <c r="Z65" i="39"/>
  <c r="AB65" i="39" s="1"/>
  <c r="BR63" i="39"/>
  <c r="BT63" i="39" s="1"/>
  <c r="AF59" i="39"/>
  <c r="BY112" i="39"/>
  <c r="CA112" i="39" s="1"/>
  <c r="Y111" i="39"/>
  <c r="BK107" i="39"/>
  <c r="BM107" i="39" s="1"/>
  <c r="S105" i="39"/>
  <c r="U105" i="39" s="1"/>
  <c r="AF104" i="39"/>
  <c r="BY100" i="39"/>
  <c r="CA100" i="39" s="1"/>
  <c r="R100" i="39"/>
  <c r="Z99" i="39"/>
  <c r="AB99" i="39" s="1"/>
  <c r="BJ92" i="39"/>
  <c r="Y89" i="39"/>
  <c r="BY85" i="39"/>
  <c r="CA85" i="39" s="1"/>
  <c r="S85" i="39"/>
  <c r="U85" i="39" s="1"/>
  <c r="AF84" i="39"/>
  <c r="BQ81" i="39"/>
  <c r="Y80" i="39"/>
  <c r="AG79" i="39"/>
  <c r="AI79" i="39" s="1"/>
  <c r="BK77" i="39"/>
  <c r="BM77" i="39" s="1"/>
  <c r="BY76" i="39"/>
  <c r="CA76" i="39" s="1"/>
  <c r="R76" i="39"/>
  <c r="BJ70" i="39"/>
  <c r="BY69" i="39"/>
  <c r="CA69" i="39" s="1"/>
  <c r="AF68" i="39"/>
  <c r="Y65" i="39"/>
  <c r="BQ63" i="39"/>
  <c r="BR60" i="39"/>
  <c r="BT60" i="39" s="1"/>
  <c r="BR57" i="39"/>
  <c r="BT57" i="39" s="1"/>
  <c r="AG56" i="39"/>
  <c r="AI56" i="39" s="1"/>
  <c r="BX54" i="39"/>
  <c r="S54" i="39"/>
  <c r="U54" i="39" s="1"/>
  <c r="BX112" i="39"/>
  <c r="AG110" i="39"/>
  <c r="AI110" i="39" s="1"/>
  <c r="BJ107" i="39"/>
  <c r="BR106" i="39"/>
  <c r="BT106" i="39" s="1"/>
  <c r="R105" i="39"/>
  <c r="BK101" i="39"/>
  <c r="BM101" i="39" s="1"/>
  <c r="BX100" i="39"/>
  <c r="AG98" i="39"/>
  <c r="AI98" i="39" s="1"/>
  <c r="BX90" i="39"/>
  <c r="BQ86" i="39"/>
  <c r="BX85" i="39"/>
  <c r="R85" i="39"/>
  <c r="BJ77" i="39"/>
  <c r="BX76" i="39"/>
  <c r="Z75" i="39"/>
  <c r="AB75" i="39" s="1"/>
  <c r="BK73" i="39"/>
  <c r="BM73" i="39" s="1"/>
  <c r="BY72" i="39"/>
  <c r="CA72" i="39" s="1"/>
  <c r="BR66" i="39"/>
  <c r="BT66" i="39" s="1"/>
  <c r="Y62" i="39"/>
  <c r="BQ60" i="39"/>
  <c r="BQ57" i="39"/>
  <c r="AF56" i="39"/>
  <c r="R54" i="39"/>
  <c r="AG53" i="39"/>
  <c r="AI53" i="39" s="1"/>
  <c r="R51" i="39"/>
  <c r="BJ49" i="39"/>
  <c r="BY48" i="39"/>
  <c r="CA48" i="39" s="1"/>
  <c r="Y45" i="39"/>
  <c r="Z39" i="39"/>
  <c r="AB39" i="39" s="1"/>
  <c r="AF36" i="39"/>
  <c r="BX31" i="39"/>
  <c r="S31" i="39"/>
  <c r="U31" i="39" s="1"/>
  <c r="AG30" i="39"/>
  <c r="AI30" i="39" s="1"/>
  <c r="BY28" i="39"/>
  <c r="CA28" i="39" s="1"/>
  <c r="BK26" i="39"/>
  <c r="BM26" i="39" s="1"/>
  <c r="Z22" i="39"/>
  <c r="AB22" i="39" s="1"/>
  <c r="BQ20" i="39"/>
  <c r="Y19" i="39"/>
  <c r="BQ17" i="39"/>
  <c r="AG16" i="39"/>
  <c r="AI16" i="39" s="1"/>
  <c r="BK15" i="39"/>
  <c r="BM15" i="39" s="1"/>
  <c r="BY12" i="39"/>
  <c r="CA12" i="39" s="1"/>
  <c r="Y12" i="39"/>
  <c r="S8" i="39"/>
  <c r="U8" i="39" s="1"/>
  <c r="BQ6" i="39"/>
  <c r="AF3" i="39"/>
  <c r="BK112" i="39"/>
  <c r="BM112" i="39" s="1"/>
  <c r="Y109" i="39"/>
  <c r="AG108" i="39"/>
  <c r="AI108" i="39" s="1"/>
  <c r="Y103" i="39"/>
  <c r="AG102" i="39"/>
  <c r="AI102" i="39" s="1"/>
  <c r="BX99" i="39"/>
  <c r="AG97" i="39"/>
  <c r="AI97" i="39" s="1"/>
  <c r="BY94" i="39"/>
  <c r="CA94" i="39" s="1"/>
  <c r="R94" i="39"/>
  <c r="BX75" i="39"/>
  <c r="AF74" i="39"/>
  <c r="BQ72" i="39"/>
  <c r="Y71" i="39"/>
  <c r="BJ69" i="39"/>
  <c r="BY68" i="39"/>
  <c r="CA68" i="39" s="1"/>
  <c r="AG67" i="39"/>
  <c r="AI67" i="39" s="1"/>
  <c r="AF64" i="39"/>
  <c r="AF61" i="39"/>
  <c r="R59" i="39"/>
  <c r="BY56" i="39"/>
  <c r="CA56" i="39" s="1"/>
  <c r="BQ111" i="39"/>
  <c r="S109" i="39"/>
  <c r="U109" i="39" s="1"/>
  <c r="BJ105" i="39"/>
  <c r="BX104" i="39"/>
  <c r="S103" i="39"/>
  <c r="U103" i="39" s="1"/>
  <c r="BR99" i="39"/>
  <c r="BT99" i="39" s="1"/>
  <c r="R98" i="39"/>
  <c r="BR94" i="39"/>
  <c r="BT94" i="39" s="1"/>
  <c r="R88" i="39"/>
  <c r="BR84" i="39"/>
  <c r="BT84" i="39" s="1"/>
  <c r="AF82" i="39"/>
  <c r="BK80" i="39"/>
  <c r="BM80" i="39" s="1"/>
  <c r="BX79" i="39"/>
  <c r="Y78" i="39"/>
  <c r="BR75" i="39"/>
  <c r="BT75" i="39" s="1"/>
  <c r="Y74" i="39"/>
  <c r="BK72" i="39"/>
  <c r="BM72" i="39" s="1"/>
  <c r="S71" i="39"/>
  <c r="U71" i="39" s="1"/>
  <c r="AG70" i="39"/>
  <c r="AI70" i="39" s="1"/>
  <c r="Z61" i="39"/>
  <c r="AB61" i="39" s="1"/>
  <c r="BQ59" i="39"/>
  <c r="R56" i="39"/>
  <c r="AG55" i="39"/>
  <c r="AI55" i="39" s="1"/>
  <c r="R53" i="39"/>
  <c r="BX50" i="39"/>
  <c r="BK48" i="39"/>
  <c r="BM48" i="39" s="1"/>
  <c r="Y47" i="39"/>
  <c r="BK45" i="39"/>
  <c r="BM45" i="39" s="1"/>
  <c r="Y44" i="39"/>
  <c r="BQ39" i="39"/>
  <c r="BR36" i="39"/>
  <c r="BT36" i="39" s="1"/>
  <c r="BR33" i="39"/>
  <c r="BT33" i="39" s="1"/>
  <c r="AG32" i="39"/>
  <c r="AI32" i="39" s="1"/>
  <c r="BX30" i="39"/>
  <c r="S30" i="39"/>
  <c r="U30" i="39" s="1"/>
  <c r="BK28" i="39"/>
  <c r="BM28" i="39" s="1"/>
  <c r="BX27" i="39"/>
  <c r="S27" i="39"/>
  <c r="U27" i="39" s="1"/>
  <c r="BK25" i="39"/>
  <c r="BM25" i="39" s="1"/>
  <c r="Y24" i="39"/>
  <c r="Z21" i="39"/>
  <c r="AB21" i="39" s="1"/>
  <c r="BQ19" i="39"/>
  <c r="Z18" i="39"/>
  <c r="AB18" i="39" s="1"/>
  <c r="S16" i="39"/>
  <c r="U16" i="39" s="1"/>
  <c r="AG13" i="39"/>
  <c r="AI13" i="39" s="1"/>
  <c r="BK12" i="39"/>
  <c r="BM12" i="39" s="1"/>
  <c r="Z9" i="39"/>
  <c r="AB9" i="39" s="1"/>
  <c r="BY7" i="39"/>
  <c r="CA7" i="39" s="1"/>
  <c r="Y7" i="39"/>
  <c r="BR3" i="39"/>
  <c r="BT3" i="39" s="1"/>
  <c r="BQ110" i="39"/>
  <c r="BY103" i="39"/>
  <c r="CA103" i="39" s="1"/>
  <c r="R97" i="39"/>
  <c r="AG96" i="39"/>
  <c r="AI96" i="39" s="1"/>
  <c r="Y92" i="39"/>
  <c r="AG91" i="39"/>
  <c r="AI91" i="39" s="1"/>
  <c r="Y87" i="39"/>
  <c r="BK84" i="39"/>
  <c r="BM84" i="39" s="1"/>
  <c r="Z82" i="39"/>
  <c r="AB82" i="39" s="1"/>
  <c r="Y112" i="39"/>
  <c r="BK109" i="39"/>
  <c r="BM109" i="39" s="1"/>
  <c r="BQ108" i="39"/>
  <c r="Z106" i="39"/>
  <c r="AB106" i="39" s="1"/>
  <c r="AG105" i="39"/>
  <c r="AI105" i="39" s="1"/>
  <c r="BK103" i="39"/>
  <c r="BM103" i="39" s="1"/>
  <c r="BY96" i="39"/>
  <c r="CA96" i="39" s="1"/>
  <c r="AG95" i="39"/>
  <c r="AI95" i="39" s="1"/>
  <c r="Z90" i="39"/>
  <c r="AB90" i="39" s="1"/>
  <c r="BJ88" i="39"/>
  <c r="S86" i="39"/>
  <c r="U86" i="39" s="1"/>
  <c r="BK83" i="39"/>
  <c r="BM83" i="39" s="1"/>
  <c r="BF10" i="39"/>
  <c r="AG11" i="39"/>
  <c r="AI11" i="39" s="1"/>
  <c r="S12" i="39"/>
  <c r="U12" i="39" s="1"/>
  <c r="BQ13" i="39"/>
  <c r="BY16" i="39"/>
  <c r="CA16" i="39" s="1"/>
  <c r="BK17" i="39"/>
  <c r="BM17" i="39" s="1"/>
  <c r="AF20" i="39"/>
  <c r="Y21" i="39"/>
  <c r="BY22" i="39"/>
  <c r="CA22" i="39" s="1"/>
  <c r="BK23" i="39"/>
  <c r="BM23" i="39" s="1"/>
  <c r="Y26" i="39"/>
  <c r="AF30" i="39"/>
  <c r="R32" i="39"/>
  <c r="BY32" i="39"/>
  <c r="CA32" i="39" s="1"/>
  <c r="R37" i="39"/>
  <c r="BR38" i="39"/>
  <c r="BT38" i="39" s="1"/>
  <c r="BJ39" i="39"/>
  <c r="R42" i="39"/>
  <c r="AF47" i="39"/>
  <c r="S48" i="39"/>
  <c r="U48" i="39" s="1"/>
  <c r="BK50" i="39"/>
  <c r="BM50" i="39" s="1"/>
  <c r="BY55" i="39"/>
  <c r="CA55" i="39" s="1"/>
  <c r="BK57" i="39"/>
  <c r="BM57" i="39" s="1"/>
  <c r="S62" i="39"/>
  <c r="U62" i="39" s="1"/>
  <c r="BX64" i="39"/>
  <c r="BQ67" i="39"/>
  <c r="Z73" i="39"/>
  <c r="AB73" i="39" s="1"/>
  <c r="Z74" i="39"/>
  <c r="AB74" i="39" s="1"/>
  <c r="R75" i="39"/>
  <c r="Z76" i="39"/>
  <c r="AB76" i="39" s="1"/>
  <c r="S77" i="39"/>
  <c r="U77" i="39" s="1"/>
  <c r="S78" i="39"/>
  <c r="U78" i="39" s="1"/>
  <c r="R82" i="39"/>
  <c r="AG85" i="39"/>
  <c r="AI85" i="39" s="1"/>
  <c r="BK93" i="39"/>
  <c r="BM93" i="39" s="1"/>
  <c r="BK94" i="39"/>
  <c r="BM94" i="39" s="1"/>
  <c r="BK95" i="39"/>
  <c r="BM95" i="39" s="1"/>
  <c r="BK96" i="39"/>
  <c r="BM96" i="39" s="1"/>
  <c r="BX97" i="39"/>
  <c r="BY98" i="39"/>
  <c r="CA98" i="39" s="1"/>
  <c r="AF105" i="39"/>
  <c r="BF89" i="39"/>
  <c r="BF63" i="39"/>
  <c r="CI64" i="39"/>
  <c r="BF87" i="39"/>
  <c r="CI89" i="39"/>
  <c r="CI111" i="39"/>
  <c r="BF41" i="39"/>
  <c r="CI103" i="29"/>
  <c r="BS103" i="33" s="1"/>
  <c r="CI102" i="29"/>
  <c r="BS102" i="33" s="1"/>
  <c r="CI54" i="29"/>
  <c r="BS54" i="33" s="1"/>
  <c r="CI101" i="29"/>
  <c r="BS101" i="33" s="1"/>
  <c r="CI7" i="29"/>
  <c r="BS7" i="33" s="1"/>
  <c r="CI78" i="29"/>
  <c r="BS78" i="33" s="1"/>
  <c r="CI55" i="29"/>
  <c r="BS55" i="33" s="1"/>
  <c r="CI89" i="29"/>
  <c r="BS89" i="33" s="1"/>
  <c r="CI70" i="29"/>
  <c r="BS70" i="33" s="1"/>
  <c r="CI46" i="29"/>
  <c r="BS46" i="33" s="1"/>
  <c r="CI69" i="29"/>
  <c r="BS69" i="33" s="1"/>
  <c r="CI68" i="29"/>
  <c r="BS68" i="33" s="1"/>
  <c r="CI67" i="29"/>
  <c r="BS67" i="33" s="1"/>
  <c r="CI66" i="29"/>
  <c r="BS66" i="33" s="1"/>
  <c r="CI18" i="29"/>
  <c r="BS18" i="33" s="1"/>
  <c r="CI64" i="29"/>
  <c r="BS64" i="33" s="1"/>
  <c r="CI94" i="29"/>
  <c r="BS94" i="33" s="1"/>
  <c r="CI93" i="29"/>
  <c r="BS93" i="33" s="1"/>
  <c r="CI92" i="29"/>
  <c r="BS92" i="33" s="1"/>
  <c r="CI19" i="29"/>
  <c r="BS19" i="33" s="1"/>
  <c r="CI88" i="29"/>
  <c r="BS88" i="33" s="1"/>
  <c r="CI16" i="29"/>
  <c r="BS16" i="33" s="1"/>
  <c r="CI20" i="29"/>
  <c r="BS20" i="33" s="1"/>
  <c r="CI40" i="29"/>
  <c r="BS40" i="33" s="1"/>
  <c r="CI15" i="29"/>
  <c r="BS15" i="33" s="1"/>
  <c r="CI111" i="29"/>
  <c r="BS111" i="33" s="1"/>
  <c r="CI87" i="29"/>
  <c r="BS87" i="33" s="1"/>
  <c r="CI63" i="29"/>
  <c r="BS63" i="33" s="1"/>
  <c r="CI39" i="29"/>
  <c r="BS39" i="33" s="1"/>
  <c r="CI37" i="29"/>
  <c r="BS37" i="33" s="1"/>
  <c r="CI83" i="29"/>
  <c r="BS83" i="33" s="1"/>
  <c r="CI85" i="29"/>
  <c r="BS85" i="33" s="1"/>
  <c r="CI108" i="29"/>
  <c r="BS108" i="33" s="1"/>
  <c r="CI36" i="29"/>
  <c r="BS36" i="33" s="1"/>
  <c r="CI107" i="29"/>
  <c r="BS107" i="33" s="1"/>
  <c r="CI35" i="29"/>
  <c r="BS35" i="33" s="1"/>
  <c r="CI84" i="29"/>
  <c r="BS84" i="33" s="1"/>
  <c r="CI11" i="29"/>
  <c r="BS11" i="33" s="1"/>
  <c r="CI60" i="29"/>
  <c r="BS60" i="33" s="1"/>
  <c r="CI77" i="29"/>
  <c r="BS77" i="33" s="1"/>
  <c r="CI109" i="29"/>
  <c r="BS109" i="33" s="1"/>
  <c r="CI61" i="29"/>
  <c r="BS61" i="33" s="1"/>
  <c r="CI13" i="29"/>
  <c r="BS13" i="33" s="1"/>
  <c r="CI12" i="29"/>
  <c r="BS12" i="33" s="1"/>
  <c r="CI59" i="29"/>
  <c r="BS59" i="33" s="1"/>
  <c r="CI112" i="29"/>
  <c r="BS112" i="33" s="1"/>
  <c r="CI52" i="29"/>
  <c r="BS52" i="33" s="1"/>
  <c r="CI26" i="29"/>
  <c r="BS26" i="33" s="1"/>
  <c r="CI25" i="29"/>
  <c r="BS25" i="33" s="1"/>
  <c r="CI96" i="29"/>
  <c r="BS96" i="33" s="1"/>
  <c r="CI72" i="29"/>
  <c r="BS72" i="33" s="1"/>
  <c r="CI48" i="29"/>
  <c r="BS48" i="33" s="1"/>
  <c r="CI24" i="29"/>
  <c r="BS24" i="33" s="1"/>
  <c r="CI27" i="29"/>
  <c r="BS27" i="33" s="1"/>
  <c r="CI50" i="29"/>
  <c r="BS50" i="33" s="1"/>
  <c r="CI47" i="29"/>
  <c r="BS47" i="33" s="1"/>
  <c r="CI51" i="29"/>
  <c r="BS51" i="33" s="1"/>
  <c r="CI99" i="29"/>
  <c r="BS99" i="33" s="1"/>
  <c r="CI75" i="29"/>
  <c r="BS75" i="33" s="1"/>
  <c r="CI74" i="29"/>
  <c r="BS74" i="33" s="1"/>
  <c r="CI97" i="29"/>
  <c r="BS97" i="33" s="1"/>
  <c r="CI73" i="29"/>
  <c r="BS73" i="33" s="1"/>
  <c r="CI95" i="29"/>
  <c r="BS95" i="33" s="1"/>
  <c r="CI71" i="29"/>
  <c r="BS71" i="33" s="1"/>
  <c r="CI23" i="29"/>
  <c r="BS23" i="33" s="1"/>
  <c r="CI10" i="29"/>
  <c r="BS10" i="33" s="1"/>
  <c r="CI49" i="29"/>
  <c r="BS49" i="33" s="1"/>
  <c r="CI21" i="29"/>
  <c r="BS21" i="33" s="1"/>
  <c r="CI9" i="29"/>
  <c r="BS9" i="33" s="1"/>
  <c r="CI98" i="29"/>
  <c r="BS98" i="33" s="1"/>
  <c r="CI34" i="29"/>
  <c r="BS34" i="33" s="1"/>
  <c r="CI22" i="29"/>
  <c r="BS22" i="33" s="1"/>
  <c r="CI100" i="29"/>
  <c r="BS100" i="33" s="1"/>
  <c r="AX2" i="33"/>
  <c r="AW2" i="33"/>
  <c r="AN47" i="46" l="1"/>
  <c r="AL47" i="46"/>
  <c r="AN18" i="46"/>
  <c r="AL18" i="46"/>
  <c r="AL11" i="46"/>
  <c r="AN11" i="46"/>
  <c r="AN110" i="46"/>
  <c r="AL110" i="46"/>
  <c r="AL87" i="46"/>
  <c r="AN87" i="46"/>
  <c r="AN54" i="46"/>
  <c r="AL54" i="46"/>
  <c r="AN40" i="46"/>
  <c r="AL40" i="46"/>
  <c r="AL49" i="46"/>
  <c r="AN49" i="46"/>
  <c r="AL61" i="46"/>
  <c r="AN61" i="46"/>
  <c r="AN21" i="46"/>
  <c r="AL21" i="46"/>
  <c r="AN83" i="46"/>
  <c r="AL83" i="46"/>
  <c r="AN92" i="46"/>
  <c r="AL92" i="46"/>
  <c r="AN53" i="46"/>
  <c r="AL53" i="46"/>
  <c r="AL15" i="46"/>
  <c r="AN15" i="46"/>
  <c r="AN50" i="46"/>
  <c r="AL50" i="46"/>
  <c r="BP31" i="45"/>
  <c r="W31" i="46"/>
  <c r="BS17" i="45"/>
  <c r="Z17" i="46"/>
  <c r="BR25" i="45"/>
  <c r="Y25" i="46"/>
  <c r="BO65" i="45"/>
  <c r="V65" i="46"/>
  <c r="BS58" i="45"/>
  <c r="Z58" i="46"/>
  <c r="AJ58" i="46" s="1"/>
  <c r="BV72" i="45"/>
  <c r="AC72" i="46"/>
  <c r="BQ5" i="45"/>
  <c r="X5" i="46"/>
  <c r="BR85" i="45"/>
  <c r="Y85" i="46"/>
  <c r="BP24" i="45"/>
  <c r="W24" i="46"/>
  <c r="BV109" i="45"/>
  <c r="AC109" i="46"/>
  <c r="BS103" i="45"/>
  <c r="Z103" i="46"/>
  <c r="BQ82" i="45"/>
  <c r="X82" i="46"/>
  <c r="BP34" i="45"/>
  <c r="W34" i="46"/>
  <c r="BR84" i="45"/>
  <c r="Y84" i="46"/>
  <c r="BR17" i="45"/>
  <c r="Y17" i="46"/>
  <c r="BS107" i="45"/>
  <c r="Z107" i="46"/>
  <c r="BQ73" i="45"/>
  <c r="X73" i="46"/>
  <c r="BQ70" i="45"/>
  <c r="X70" i="46"/>
  <c r="AJ70" i="46" s="1"/>
  <c r="BS65" i="45"/>
  <c r="Z65" i="46"/>
  <c r="BV102" i="45"/>
  <c r="AC102" i="46"/>
  <c r="BQ112" i="45"/>
  <c r="X112" i="46"/>
  <c r="BO75" i="45"/>
  <c r="V75" i="46"/>
  <c r="BO58" i="45"/>
  <c r="V58" i="46"/>
  <c r="BO45" i="45"/>
  <c r="V45" i="46"/>
  <c r="BP81" i="45"/>
  <c r="W81" i="46"/>
  <c r="BO7" i="45"/>
  <c r="V7" i="46"/>
  <c r="BP26" i="45"/>
  <c r="W26" i="46"/>
  <c r="BO60" i="45"/>
  <c r="V60" i="46"/>
  <c r="AK60" i="46" s="1"/>
  <c r="BO24" i="45"/>
  <c r="V24" i="46"/>
  <c r="AK24" i="46" s="1"/>
  <c r="BT93" i="45"/>
  <c r="AA93" i="46"/>
  <c r="BP103" i="45"/>
  <c r="W103" i="46"/>
  <c r="BR82" i="45"/>
  <c r="Y82" i="46"/>
  <c r="BO69" i="45"/>
  <c r="V69" i="46"/>
  <c r="BS101" i="45"/>
  <c r="Z101" i="46"/>
  <c r="BR8" i="45"/>
  <c r="Y8" i="46"/>
  <c r="AK96" i="46"/>
  <c r="BV23" i="45"/>
  <c r="AC23" i="46"/>
  <c r="BO107" i="45"/>
  <c r="V107" i="46"/>
  <c r="AK107" i="46" s="1"/>
  <c r="BS73" i="45"/>
  <c r="Z73" i="46"/>
  <c r="BR70" i="45"/>
  <c r="Y70" i="46"/>
  <c r="BQ65" i="45"/>
  <c r="X65" i="46"/>
  <c r="AJ65" i="46" s="1"/>
  <c r="BS112" i="45"/>
  <c r="Z112" i="46"/>
  <c r="BQ57" i="45"/>
  <c r="X57" i="46"/>
  <c r="BQ75" i="45"/>
  <c r="X75" i="46"/>
  <c r="BR39" i="45"/>
  <c r="Y39" i="46"/>
  <c r="BQ58" i="45"/>
  <c r="X58" i="46"/>
  <c r="BP45" i="45"/>
  <c r="W45" i="46"/>
  <c r="AJ45" i="46" s="1"/>
  <c r="BO72" i="45"/>
  <c r="V72" i="46"/>
  <c r="AJ72" i="46" s="1"/>
  <c r="BP7" i="45"/>
  <c r="W7" i="46"/>
  <c r="AJ7" i="46" s="1"/>
  <c r="BV42" i="45"/>
  <c r="AC42" i="46"/>
  <c r="BR26" i="45"/>
  <c r="Y26" i="46"/>
  <c r="BV13" i="45"/>
  <c r="AC13" i="46"/>
  <c r="BV10" i="45"/>
  <c r="AC10" i="46"/>
  <c r="AK10" i="46" s="1"/>
  <c r="BQ60" i="45"/>
  <c r="X60" i="46"/>
  <c r="BS109" i="45"/>
  <c r="Z109" i="46"/>
  <c r="BR93" i="45"/>
  <c r="Y93" i="46"/>
  <c r="BO103" i="45"/>
  <c r="V103" i="46"/>
  <c r="AK103" i="46" s="1"/>
  <c r="BQ46" i="45"/>
  <c r="X46" i="46"/>
  <c r="BO34" i="45"/>
  <c r="V34" i="46"/>
  <c r="AK105" i="46"/>
  <c r="AJ18" i="46"/>
  <c r="AK76" i="46"/>
  <c r="AK33" i="46"/>
  <c r="BO81" i="45"/>
  <c r="V81" i="46"/>
  <c r="AK81" i="46" s="1"/>
  <c r="BS34" i="45"/>
  <c r="Z34" i="46"/>
  <c r="BT107" i="45"/>
  <c r="AA107" i="46"/>
  <c r="BO70" i="45"/>
  <c r="V70" i="46"/>
  <c r="BR56" i="45"/>
  <c r="Y56" i="46"/>
  <c r="BR81" i="45"/>
  <c r="Y81" i="46"/>
  <c r="BT7" i="45"/>
  <c r="AA7" i="46"/>
  <c r="BO26" i="45"/>
  <c r="V26" i="46"/>
  <c r="BS67" i="45"/>
  <c r="Z67" i="46"/>
  <c r="BP105" i="45"/>
  <c r="W105" i="46"/>
  <c r="AJ105" i="46" s="1"/>
  <c r="BV79" i="45"/>
  <c r="AC79" i="46"/>
  <c r="BT25" i="45"/>
  <c r="AA25" i="46"/>
  <c r="BP67" i="45"/>
  <c r="W67" i="46"/>
  <c r="BO79" i="45"/>
  <c r="V79" i="46"/>
  <c r="BP25" i="45"/>
  <c r="W25" i="46"/>
  <c r="BT73" i="45"/>
  <c r="AA73" i="46"/>
  <c r="BV80" i="45"/>
  <c r="AC80" i="46"/>
  <c r="BT65" i="45"/>
  <c r="AA65" i="46"/>
  <c r="BO102" i="45"/>
  <c r="V102" i="46"/>
  <c r="AK102" i="46" s="1"/>
  <c r="BT112" i="45"/>
  <c r="AA112" i="46"/>
  <c r="BP57" i="45"/>
  <c r="W57" i="46"/>
  <c r="BT75" i="45"/>
  <c r="AA75" i="46"/>
  <c r="BO39" i="45"/>
  <c r="V39" i="46"/>
  <c r="AK39" i="46" s="1"/>
  <c r="BV86" i="45"/>
  <c r="AC86" i="46"/>
  <c r="BQ45" i="45"/>
  <c r="X45" i="46"/>
  <c r="BV66" i="45"/>
  <c r="AC66" i="46"/>
  <c r="BQ72" i="45"/>
  <c r="X72" i="46"/>
  <c r="BQ7" i="45"/>
  <c r="X7" i="46"/>
  <c r="BS26" i="45"/>
  <c r="Z26" i="46"/>
  <c r="BQ10" i="45"/>
  <c r="X10" i="46"/>
  <c r="BQ24" i="45"/>
  <c r="X24" i="46"/>
  <c r="BT109" i="45"/>
  <c r="AA109" i="46"/>
  <c r="BO93" i="45"/>
  <c r="V93" i="46"/>
  <c r="AK93" i="46" s="1"/>
  <c r="BR103" i="45"/>
  <c r="Y103" i="46"/>
  <c r="BR67" i="45"/>
  <c r="Y67" i="46"/>
  <c r="BS46" i="45"/>
  <c r="Z46" i="46"/>
  <c r="BT91" i="45"/>
  <c r="AA91" i="46"/>
  <c r="BT70" i="45"/>
  <c r="AA70" i="46"/>
  <c r="BP20" i="45"/>
  <c r="W20" i="46"/>
  <c r="AJ20" i="46" s="1"/>
  <c r="BP58" i="45"/>
  <c r="W58" i="46"/>
  <c r="BP5" i="45"/>
  <c r="W5" i="46"/>
  <c r="BR34" i="45"/>
  <c r="Y34" i="46"/>
  <c r="BT41" i="45"/>
  <c r="AA41" i="46"/>
  <c r="BS5" i="45"/>
  <c r="Z5" i="46"/>
  <c r="BO82" i="45"/>
  <c r="V82" i="46"/>
  <c r="BP13" i="45"/>
  <c r="W13" i="46"/>
  <c r="BR109" i="45"/>
  <c r="Y109" i="46"/>
  <c r="AJ61" i="46"/>
  <c r="AJ11" i="46"/>
  <c r="BS81" i="45"/>
  <c r="Z81" i="46"/>
  <c r="BQ79" i="45"/>
  <c r="X79" i="46"/>
  <c r="BV12" i="45"/>
  <c r="AC12" i="46"/>
  <c r="BO57" i="45"/>
  <c r="V57" i="46"/>
  <c r="AJ57" i="46" s="1"/>
  <c r="BT26" i="45"/>
  <c r="AA26" i="46"/>
  <c r="BV63" i="45"/>
  <c r="AC63" i="46"/>
  <c r="BS93" i="45"/>
  <c r="Z93" i="46"/>
  <c r="BS69" i="45"/>
  <c r="Z69" i="46"/>
  <c r="BQ23" i="45"/>
  <c r="X23" i="46"/>
  <c r="BV98" i="45"/>
  <c r="AC98" i="46"/>
  <c r="BQ107" i="45"/>
  <c r="X107" i="46"/>
  <c r="BS25" i="45"/>
  <c r="Z25" i="46"/>
  <c r="BP73" i="45"/>
  <c r="W73" i="46"/>
  <c r="BR80" i="45"/>
  <c r="Y80" i="46"/>
  <c r="BQ102" i="45"/>
  <c r="X102" i="46"/>
  <c r="BV97" i="45"/>
  <c r="AC97" i="46"/>
  <c r="BV6" i="45"/>
  <c r="AC6" i="46"/>
  <c r="BT39" i="45"/>
  <c r="AA39" i="46"/>
  <c r="BR86" i="45"/>
  <c r="Y86" i="46"/>
  <c r="BO66" i="45"/>
  <c r="V66" i="46"/>
  <c r="AJ66" i="46" s="1"/>
  <c r="BT59" i="45"/>
  <c r="AA59" i="46"/>
  <c r="BR72" i="45"/>
  <c r="Y72" i="46"/>
  <c r="BR7" i="45"/>
  <c r="Y7" i="46"/>
  <c r="AK42" i="46"/>
  <c r="AJ42" i="46"/>
  <c r="BV106" i="45"/>
  <c r="AC106" i="46"/>
  <c r="AK13" i="46"/>
  <c r="BS10" i="45"/>
  <c r="Z10" i="46"/>
  <c r="BR63" i="45"/>
  <c r="Y63" i="46"/>
  <c r="BS24" i="45"/>
  <c r="Z24" i="46"/>
  <c r="BQ109" i="45"/>
  <c r="X109" i="46"/>
  <c r="BP93" i="45"/>
  <c r="W93" i="46"/>
  <c r="BS28" i="45"/>
  <c r="Z28" i="46"/>
  <c r="BF101" i="45"/>
  <c r="BI101" i="45" s="1"/>
  <c r="U101" i="46"/>
  <c r="BP79" i="45"/>
  <c r="W79" i="46"/>
  <c r="BR23" i="45"/>
  <c r="Y23" i="46"/>
  <c r="BO12" i="45"/>
  <c r="V12" i="46"/>
  <c r="AK12" i="46" s="1"/>
  <c r="BR107" i="45"/>
  <c r="Y107" i="46"/>
  <c r="AK73" i="46"/>
  <c r="BR65" i="45"/>
  <c r="Y65" i="46"/>
  <c r="BT97" i="45"/>
  <c r="AA97" i="46"/>
  <c r="BT57" i="45"/>
  <c r="AA57" i="46"/>
  <c r="BT6" i="45"/>
  <c r="AA6" i="46"/>
  <c r="BV39" i="45"/>
  <c r="AC39" i="46"/>
  <c r="BS86" i="45"/>
  <c r="Z86" i="46"/>
  <c r="BP66" i="45"/>
  <c r="W66" i="46"/>
  <c r="BO59" i="45"/>
  <c r="V59" i="46"/>
  <c r="AK59" i="46" s="1"/>
  <c r="BS72" i="45"/>
  <c r="Z72" i="46"/>
  <c r="BS7" i="45"/>
  <c r="Z7" i="46"/>
  <c r="BV74" i="45"/>
  <c r="AC74" i="46"/>
  <c r="BQ42" i="45"/>
  <c r="X42" i="46"/>
  <c r="BO13" i="45"/>
  <c r="V13" i="46"/>
  <c r="AJ13" i="46" s="1"/>
  <c r="BP10" i="45"/>
  <c r="W10" i="46"/>
  <c r="BP63" i="45"/>
  <c r="W63" i="46"/>
  <c r="BV68" i="45"/>
  <c r="AC68" i="46"/>
  <c r="BV90" i="45"/>
  <c r="AC90" i="46"/>
  <c r="BV16" i="45"/>
  <c r="AC16" i="46"/>
  <c r="BV67" i="45"/>
  <c r="AC67" i="46"/>
  <c r="BT84" i="45"/>
  <c r="AA84" i="46"/>
  <c r="AJ49" i="46"/>
  <c r="AK94" i="46"/>
  <c r="BP8" i="45"/>
  <c r="W8" i="46"/>
  <c r="BV24" i="45"/>
  <c r="AC24" i="46"/>
  <c r="BQ25" i="45"/>
  <c r="X25" i="46"/>
  <c r="BS39" i="45"/>
  <c r="Z39" i="46"/>
  <c r="BS45" i="45"/>
  <c r="Z45" i="46"/>
  <c r="BV59" i="45"/>
  <c r="AC59" i="46"/>
  <c r="BP42" i="45"/>
  <c r="W42" i="46"/>
  <c r="BR10" i="45"/>
  <c r="Y10" i="46"/>
  <c r="BR24" i="45"/>
  <c r="Y24" i="46"/>
  <c r="BT103" i="45"/>
  <c r="AA103" i="46"/>
  <c r="BS31" i="45"/>
  <c r="Z31" i="46"/>
  <c r="BC46" i="45"/>
  <c r="S46" i="46"/>
  <c r="BR79" i="45"/>
  <c r="Y79" i="46"/>
  <c r="BS23" i="45"/>
  <c r="Z23" i="46"/>
  <c r="BQ98" i="45"/>
  <c r="X98" i="46"/>
  <c r="BP12" i="45"/>
  <c r="W12" i="46"/>
  <c r="BV51" i="45"/>
  <c r="AC51" i="46"/>
  <c r="BT19" i="45"/>
  <c r="AA19" i="46"/>
  <c r="BR73" i="45"/>
  <c r="Y73" i="46"/>
  <c r="BO80" i="45"/>
  <c r="V80" i="46"/>
  <c r="AK80" i="46" s="1"/>
  <c r="BV64" i="45"/>
  <c r="AC64" i="46"/>
  <c r="BP102" i="45"/>
  <c r="W102" i="46"/>
  <c r="AJ102" i="46" s="1"/>
  <c r="AJ97" i="46"/>
  <c r="BQ111" i="45"/>
  <c r="X111" i="46"/>
  <c r="BS57" i="45"/>
  <c r="Z57" i="46"/>
  <c r="BR6" i="45"/>
  <c r="Y6" i="46"/>
  <c r="BP39" i="45"/>
  <c r="W39" i="46"/>
  <c r="AJ39" i="46" s="1"/>
  <c r="BQ86" i="45"/>
  <c r="X86" i="46"/>
  <c r="BQ66" i="45"/>
  <c r="X66" i="46"/>
  <c r="BS59" i="45"/>
  <c r="Z59" i="46"/>
  <c r="BT72" i="45"/>
  <c r="AA72" i="46"/>
  <c r="BR42" i="45"/>
  <c r="Y42" i="46"/>
  <c r="AK106" i="46"/>
  <c r="AJ106" i="46"/>
  <c r="BQ13" i="45"/>
  <c r="X13" i="46"/>
  <c r="AJ10" i="46"/>
  <c r="BO63" i="45"/>
  <c r="V63" i="46"/>
  <c r="AK63" i="46" s="1"/>
  <c r="BO109" i="45"/>
  <c r="V109" i="46"/>
  <c r="AJ109" i="46" s="1"/>
  <c r="BV43" i="45"/>
  <c r="AC43" i="46"/>
  <c r="BT90" i="45"/>
  <c r="AA90" i="46"/>
  <c r="BO16" i="45"/>
  <c r="V16" i="46"/>
  <c r="AK16" i="46" s="1"/>
  <c r="BE28" i="45"/>
  <c r="S28" i="46"/>
  <c r="BV62" i="45"/>
  <c r="AC62" i="46"/>
  <c r="BP62" i="45"/>
  <c r="W62" i="46"/>
  <c r="AJ62" i="46" s="1"/>
  <c r="BS79" i="45"/>
  <c r="Z79" i="46"/>
  <c r="AJ79" i="46" s="1"/>
  <c r="BT23" i="45"/>
  <c r="AA23" i="46"/>
  <c r="BP98" i="45"/>
  <c r="W98" i="46"/>
  <c r="BS51" i="45"/>
  <c r="Z51" i="46"/>
  <c r="BR19" i="45"/>
  <c r="Y19" i="46"/>
  <c r="BO73" i="45"/>
  <c r="V73" i="46"/>
  <c r="AJ73" i="46" s="1"/>
  <c r="BQ80" i="45"/>
  <c r="X80" i="46"/>
  <c r="BP64" i="45"/>
  <c r="W64" i="46"/>
  <c r="BS102" i="45"/>
  <c r="Z102" i="46"/>
  <c r="BS97" i="45"/>
  <c r="Z97" i="46"/>
  <c r="BP111" i="45"/>
  <c r="W111" i="46"/>
  <c r="BR57" i="45"/>
  <c r="Y57" i="46"/>
  <c r="BS6" i="45"/>
  <c r="Z6" i="46"/>
  <c r="BQ39" i="45"/>
  <c r="X39" i="46"/>
  <c r="BT86" i="45"/>
  <c r="AA86" i="46"/>
  <c r="AJ86" i="46" s="1"/>
  <c r="BR66" i="45"/>
  <c r="Y66" i="46"/>
  <c r="BP72" i="45"/>
  <c r="W72" i="46"/>
  <c r="BV9" i="45"/>
  <c r="AC9" i="46"/>
  <c r="BP74" i="45"/>
  <c r="W74" i="46"/>
  <c r="BS42" i="45"/>
  <c r="Z42" i="46"/>
  <c r="BT106" i="45"/>
  <c r="AA106" i="46"/>
  <c r="BR13" i="45"/>
  <c r="Y13" i="46"/>
  <c r="BO10" i="45"/>
  <c r="V10" i="46"/>
  <c r="BT63" i="45"/>
  <c r="AA63" i="46"/>
  <c r="AK68" i="46"/>
  <c r="BP109" i="45"/>
  <c r="W109" i="46"/>
  <c r="AK109" i="46" s="1"/>
  <c r="BQ43" i="45"/>
  <c r="X43" i="46"/>
  <c r="BR90" i="45"/>
  <c r="Y90" i="46"/>
  <c r="BR37" i="45"/>
  <c r="Y37" i="46"/>
  <c r="BS82" i="45"/>
  <c r="Z82" i="46"/>
  <c r="BQ99" i="45"/>
  <c r="X99" i="46"/>
  <c r="AJ99" i="46" s="1"/>
  <c r="BO86" i="45"/>
  <c r="V86" i="46"/>
  <c r="BT48" i="45"/>
  <c r="AA48" i="46"/>
  <c r="BD8" i="45"/>
  <c r="AJ63" i="46"/>
  <c r="BR68" i="45"/>
  <c r="Y68" i="46"/>
  <c r="BO43" i="45"/>
  <c r="V43" i="46"/>
  <c r="BR16" i="45"/>
  <c r="Y16" i="46"/>
  <c r="BP28" i="45"/>
  <c r="W28" i="46"/>
  <c r="BQ31" i="45"/>
  <c r="X31" i="46"/>
  <c r="AK31" i="46" s="1"/>
  <c r="BR105" i="45"/>
  <c r="Y105" i="46"/>
  <c r="BR30" i="45"/>
  <c r="Y30" i="46"/>
  <c r="BT85" i="45"/>
  <c r="AA85" i="46"/>
  <c r="BP60" i="45"/>
  <c r="W60" i="46"/>
  <c r="BN34" i="45"/>
  <c r="U34" i="46"/>
  <c r="BQ19" i="45"/>
  <c r="X19" i="46"/>
  <c r="BS111" i="45"/>
  <c r="Z111" i="46"/>
  <c r="BV77" i="45"/>
  <c r="AC77" i="46"/>
  <c r="BF8" i="45"/>
  <c r="BP9" i="45"/>
  <c r="W9" i="46"/>
  <c r="BO74" i="45"/>
  <c r="V74" i="46"/>
  <c r="AK74" i="46" s="1"/>
  <c r="BV44" i="45"/>
  <c r="AC44" i="46"/>
  <c r="BR106" i="45"/>
  <c r="Y106" i="46"/>
  <c r="BV89" i="45"/>
  <c r="AC89" i="46"/>
  <c r="BS68" i="45"/>
  <c r="Z68" i="46"/>
  <c r="BP38" i="45"/>
  <c r="W38" i="46"/>
  <c r="BP90" i="45"/>
  <c r="W90" i="46"/>
  <c r="BS16" i="45"/>
  <c r="Z16" i="46"/>
  <c r="BO67" i="45"/>
  <c r="V67" i="46"/>
  <c r="BQ69" i="45"/>
  <c r="X69" i="46"/>
  <c r="BT46" i="45"/>
  <c r="AA46" i="46"/>
  <c r="BP30" i="45"/>
  <c r="W30" i="46"/>
  <c r="AJ47" i="46"/>
  <c r="BP91" i="45"/>
  <c r="W91" i="46"/>
  <c r="BP41" i="45"/>
  <c r="W41" i="46"/>
  <c r="BV45" i="45"/>
  <c r="AC45" i="46"/>
  <c r="BO108" i="45"/>
  <c r="V108" i="46"/>
  <c r="BO55" i="45"/>
  <c r="V55" i="46"/>
  <c r="BV103" i="45"/>
  <c r="AC103" i="46"/>
  <c r="BR28" i="45"/>
  <c r="Y28" i="46"/>
  <c r="BS52" i="45"/>
  <c r="Z52" i="46"/>
  <c r="AK58" i="46"/>
  <c r="BT101" i="45"/>
  <c r="AA101" i="46"/>
  <c r="BR102" i="45"/>
  <c r="Y102" i="46"/>
  <c r="BP23" i="45"/>
  <c r="W23" i="46"/>
  <c r="BQ12" i="45"/>
  <c r="X12" i="46"/>
  <c r="BV78" i="45"/>
  <c r="AC78" i="46"/>
  <c r="BT102" i="45"/>
  <c r="AA102" i="46"/>
  <c r="BR111" i="45"/>
  <c r="Y111" i="46"/>
  <c r="BS48" i="45"/>
  <c r="Z48" i="46"/>
  <c r="BP59" i="45"/>
  <c r="W59" i="46"/>
  <c r="BO42" i="45"/>
  <c r="V42" i="46"/>
  <c r="BS13" i="45"/>
  <c r="Z13" i="46"/>
  <c r="BP68" i="45"/>
  <c r="W68" i="46"/>
  <c r="BQ90" i="45"/>
  <c r="X90" i="46"/>
  <c r="BS12" i="45"/>
  <c r="Z12" i="46"/>
  <c r="BR29" i="45"/>
  <c r="Y29" i="46"/>
  <c r="AJ104" i="46"/>
  <c r="BR51" i="45"/>
  <c r="Y51" i="46"/>
  <c r="BO19" i="45"/>
  <c r="V19" i="46"/>
  <c r="BT78" i="45"/>
  <c r="AA78" i="46"/>
  <c r="BR64" i="45"/>
  <c r="Y64" i="46"/>
  <c r="BT36" i="45"/>
  <c r="AA36" i="46"/>
  <c r="AK99" i="46"/>
  <c r="BR48" i="45"/>
  <c r="Y48" i="46"/>
  <c r="BR77" i="45"/>
  <c r="Y77" i="46"/>
  <c r="BN8" i="45"/>
  <c r="BQ9" i="45"/>
  <c r="X9" i="46"/>
  <c r="BQ74" i="45"/>
  <c r="X74" i="46"/>
  <c r="BP44" i="45"/>
  <c r="W44" i="46"/>
  <c r="BS106" i="45"/>
  <c r="Z106" i="46"/>
  <c r="BS89" i="45"/>
  <c r="Z89" i="46"/>
  <c r="BV95" i="45"/>
  <c r="AC95" i="46"/>
  <c r="BT68" i="45"/>
  <c r="AA68" i="46"/>
  <c r="BQ38" i="45"/>
  <c r="X38" i="46"/>
  <c r="BP43" i="45"/>
  <c r="W43" i="46"/>
  <c r="AK43" i="46" s="1"/>
  <c r="BS90" i="45"/>
  <c r="Z90" i="46"/>
  <c r="BT16" i="45"/>
  <c r="AA16" i="46"/>
  <c r="BV28" i="45"/>
  <c r="AC28" i="46"/>
  <c r="BP84" i="45"/>
  <c r="W84" i="46"/>
  <c r="AJ84" i="46" s="1"/>
  <c r="BR46" i="45"/>
  <c r="Y46" i="46"/>
  <c r="BT30" i="45"/>
  <c r="AA30" i="46"/>
  <c r="BV31" i="45"/>
  <c r="AC31" i="46"/>
  <c r="BO52" i="45"/>
  <c r="V52" i="46"/>
  <c r="BO20" i="45"/>
  <c r="V20" i="46"/>
  <c r="BC67" i="45"/>
  <c r="S67" i="46"/>
  <c r="BV60" i="45"/>
  <c r="AC60" i="46"/>
  <c r="BV46" i="45"/>
  <c r="AC46" i="46"/>
  <c r="BS8" i="45"/>
  <c r="Z8" i="46"/>
  <c r="AK27" i="46"/>
  <c r="AK32" i="46"/>
  <c r="BV65" i="45"/>
  <c r="AC65" i="46"/>
  <c r="BQ108" i="45"/>
  <c r="X108" i="46"/>
  <c r="BV57" i="45"/>
  <c r="AC57" i="46"/>
  <c r="BR98" i="45"/>
  <c r="Y98" i="46"/>
  <c r="BP80" i="45"/>
  <c r="W80" i="46"/>
  <c r="BT10" i="45"/>
  <c r="AA10" i="46"/>
  <c r="BP16" i="45"/>
  <c r="W16" i="46"/>
  <c r="AJ110" i="46"/>
  <c r="BO6" i="45"/>
  <c r="V6" i="46"/>
  <c r="BT43" i="45"/>
  <c r="AA43" i="46"/>
  <c r="BL46" i="45"/>
  <c r="BP104" i="45"/>
  <c r="W104" i="46"/>
  <c r="BP19" i="45"/>
  <c r="W19" i="46"/>
  <c r="AK19" i="46" s="1"/>
  <c r="BO78" i="45"/>
  <c r="V78" i="46"/>
  <c r="AJ78" i="46" s="1"/>
  <c r="BS36" i="45"/>
  <c r="Z36" i="46"/>
  <c r="BV20" i="45"/>
  <c r="AC20" i="46"/>
  <c r="BT111" i="45"/>
  <c r="AA111" i="46"/>
  <c r="BV88" i="45"/>
  <c r="AC88" i="46"/>
  <c r="BR99" i="45"/>
  <c r="Y99" i="46"/>
  <c r="BO48" i="45"/>
  <c r="V48" i="46"/>
  <c r="AJ48" i="46" s="1"/>
  <c r="BS77" i="45"/>
  <c r="Z77" i="46"/>
  <c r="BH8" i="45"/>
  <c r="BO9" i="45"/>
  <c r="V9" i="46"/>
  <c r="AJ9" i="46" s="1"/>
  <c r="BR74" i="45"/>
  <c r="Y74" i="46"/>
  <c r="BP89" i="45"/>
  <c r="W89" i="46"/>
  <c r="BR95" i="45"/>
  <c r="Y95" i="46"/>
  <c r="BO68" i="45"/>
  <c r="V68" i="46"/>
  <c r="AJ68" i="46" s="1"/>
  <c r="BS38" i="45"/>
  <c r="Z38" i="46"/>
  <c r="BS43" i="45"/>
  <c r="Z43" i="46"/>
  <c r="BE30" i="45"/>
  <c r="S30" i="46"/>
  <c r="BR62" i="45"/>
  <c r="Y62" i="46"/>
  <c r="BQ8" i="45"/>
  <c r="X8" i="46"/>
  <c r="AK22" i="46"/>
  <c r="BT5" i="45"/>
  <c r="AA5" i="46"/>
  <c r="BQ95" i="45"/>
  <c r="X95" i="46"/>
  <c r="BR69" i="45"/>
  <c r="Y69" i="46"/>
  <c r="AK55" i="46"/>
  <c r="BQ105" i="45"/>
  <c r="X105" i="46"/>
  <c r="BS56" i="45"/>
  <c r="Z56" i="46"/>
  <c r="AJ56" i="46" s="1"/>
  <c r="BO112" i="45"/>
  <c r="V112" i="46"/>
  <c r="BN62" i="45"/>
  <c r="BV7" i="45"/>
  <c r="AC7" i="46"/>
  <c r="BQ55" i="45"/>
  <c r="X55" i="46"/>
  <c r="BR45" i="45"/>
  <c r="Y45" i="46"/>
  <c r="BV36" i="45"/>
  <c r="AC36" i="46"/>
  <c r="BT74" i="45"/>
  <c r="AA74" i="46"/>
  <c r="BQ68" i="45"/>
  <c r="X68" i="46"/>
  <c r="BT98" i="45"/>
  <c r="AA98" i="46"/>
  <c r="AJ98" i="46" s="1"/>
  <c r="BP51" i="45"/>
  <c r="W51" i="46"/>
  <c r="AK51" i="46" s="1"/>
  <c r="BT80" i="45"/>
  <c r="AA80" i="46"/>
  <c r="BT64" i="45"/>
  <c r="AA64" i="46"/>
  <c r="BP6" i="45"/>
  <c r="W6" i="46"/>
  <c r="AJ6" i="46" s="1"/>
  <c r="BP106" i="45"/>
  <c r="W106" i="46"/>
  <c r="BS99" i="45"/>
  <c r="Z99" i="46"/>
  <c r="BO29" i="45"/>
  <c r="V29" i="46"/>
  <c r="AJ29" i="46" s="1"/>
  <c r="BP29" i="45"/>
  <c r="W29" i="46"/>
  <c r="BQ104" i="45"/>
  <c r="X104" i="46"/>
  <c r="BV91" i="45"/>
  <c r="AC91" i="46"/>
  <c r="BP78" i="45"/>
  <c r="W78" i="46"/>
  <c r="BS64" i="45"/>
  <c r="Z64" i="46"/>
  <c r="AJ36" i="46"/>
  <c r="BT20" i="45"/>
  <c r="AA20" i="46"/>
  <c r="BV37" i="45"/>
  <c r="AC37" i="46"/>
  <c r="BP88" i="45"/>
  <c r="W88" i="46"/>
  <c r="BP99" i="45"/>
  <c r="W99" i="46"/>
  <c r="BP48" i="45"/>
  <c r="W48" i="46"/>
  <c r="BS44" i="45"/>
  <c r="Z44" i="46"/>
  <c r="BR89" i="45"/>
  <c r="Y89" i="46"/>
  <c r="BP95" i="45"/>
  <c r="W95" i="46"/>
  <c r="BV55" i="45"/>
  <c r="AC55" i="46"/>
  <c r="AJ55" i="46" s="1"/>
  <c r="BT38" i="45"/>
  <c r="AA38" i="46"/>
  <c r="BP69" i="45"/>
  <c r="W69" i="46"/>
  <c r="BT8" i="45"/>
  <c r="AA8" i="46"/>
  <c r="BQ30" i="45"/>
  <c r="X30" i="46"/>
  <c r="BP56" i="45"/>
  <c r="W56" i="46"/>
  <c r="BS62" i="45"/>
  <c r="Z62" i="46"/>
  <c r="AN14" i="46"/>
  <c r="AL14" i="46"/>
  <c r="BO71" i="45"/>
  <c r="V71" i="46"/>
  <c r="AJ71" i="46" s="1"/>
  <c r="AJ69" i="46"/>
  <c r="AK69" i="46"/>
  <c r="BP70" i="45"/>
  <c r="W70" i="46"/>
  <c r="BD62" i="45"/>
  <c r="BO85" i="45"/>
  <c r="V85" i="46"/>
  <c r="BT24" i="45"/>
  <c r="AA24" i="46"/>
  <c r="BR55" i="45"/>
  <c r="Y55" i="46"/>
  <c r="BQ93" i="45"/>
  <c r="X93" i="46"/>
  <c r="BQ103" i="45"/>
  <c r="X103" i="46"/>
  <c r="AJ103" i="46" s="1"/>
  <c r="BQ28" i="45"/>
  <c r="X28" i="46"/>
  <c r="BV73" i="45"/>
  <c r="AC73" i="46"/>
  <c r="BO23" i="45"/>
  <c r="V23" i="46"/>
  <c r="AK23" i="46" s="1"/>
  <c r="BP86" i="45"/>
  <c r="W86" i="46"/>
  <c r="BV111" i="45"/>
  <c r="AC111" i="46"/>
  <c r="BV99" i="45"/>
  <c r="AC99" i="46"/>
  <c r="BT66" i="45"/>
  <c r="AA66" i="46"/>
  <c r="BT9" i="45"/>
  <c r="AA9" i="46"/>
  <c r="BQ106" i="45"/>
  <c r="X106" i="46"/>
  <c r="BS63" i="45"/>
  <c r="Z63" i="46"/>
  <c r="BO90" i="45"/>
  <c r="V90" i="46"/>
  <c r="AJ90" i="46" s="1"/>
  <c r="BT31" i="45"/>
  <c r="AA31" i="46"/>
  <c r="BV29" i="45"/>
  <c r="AC29" i="46"/>
  <c r="BR59" i="45"/>
  <c r="Y59" i="46"/>
  <c r="BO97" i="45"/>
  <c r="V97" i="46"/>
  <c r="AK97" i="46" s="1"/>
  <c r="BO91" i="45"/>
  <c r="V91" i="46"/>
  <c r="AK91" i="46" s="1"/>
  <c r="BT71" i="45"/>
  <c r="AA71" i="46"/>
  <c r="BS78" i="45"/>
  <c r="Z78" i="46"/>
  <c r="BV56" i="45"/>
  <c r="AC56" i="46"/>
  <c r="AK56" i="46" s="1"/>
  <c r="BP36" i="45"/>
  <c r="W36" i="46"/>
  <c r="BQ20" i="45"/>
  <c r="X20" i="46"/>
  <c r="BV41" i="45"/>
  <c r="AC41" i="46"/>
  <c r="BR88" i="45"/>
  <c r="Y88" i="46"/>
  <c r="BO99" i="45"/>
  <c r="V99" i="46"/>
  <c r="BQ48" i="45"/>
  <c r="X48" i="46"/>
  <c r="BQ77" i="45"/>
  <c r="X77" i="46"/>
  <c r="BV108" i="45"/>
  <c r="AC108" i="46"/>
  <c r="BH30" i="45"/>
  <c r="BQ44" i="45"/>
  <c r="X44" i="46"/>
  <c r="BO89" i="45"/>
  <c r="V89" i="46"/>
  <c r="AK89" i="46" s="1"/>
  <c r="BT95" i="45"/>
  <c r="AA95" i="46"/>
  <c r="BO38" i="45"/>
  <c r="V38" i="46"/>
  <c r="AK38" i="46" s="1"/>
  <c r="BV84" i="45"/>
  <c r="AC84" i="46"/>
  <c r="BP46" i="45"/>
  <c r="W46" i="46"/>
  <c r="BT69" i="45"/>
  <c r="AA69" i="46"/>
  <c r="AK100" i="46"/>
  <c r="BT105" i="45"/>
  <c r="AA105" i="46"/>
  <c r="BT82" i="45"/>
  <c r="AA82" i="46"/>
  <c r="AL35" i="46"/>
  <c r="AN35" i="46"/>
  <c r="BR75" i="45"/>
  <c r="Y75" i="46"/>
  <c r="BP82" i="45"/>
  <c r="W82" i="46"/>
  <c r="BP17" i="45"/>
  <c r="W17" i="46"/>
  <c r="AK17" i="46" s="1"/>
  <c r="AJ75" i="46"/>
  <c r="BP108" i="45"/>
  <c r="W108" i="46"/>
  <c r="AJ108" i="46" s="1"/>
  <c r="BP85" i="45"/>
  <c r="W85" i="46"/>
  <c r="BV93" i="45"/>
  <c r="AC93" i="46"/>
  <c r="BP107" i="45"/>
  <c r="W107" i="46"/>
  <c r="BV19" i="45"/>
  <c r="AC19" i="46"/>
  <c r="BS74" i="45"/>
  <c r="Z74" i="46"/>
  <c r="AJ74" i="46" s="1"/>
  <c r="BP101" i="45"/>
  <c r="W101" i="46"/>
  <c r="BV104" i="45"/>
  <c r="AC104" i="46"/>
  <c r="AK104" i="46" s="1"/>
  <c r="BS98" i="45"/>
  <c r="Z98" i="46"/>
  <c r="BR12" i="45"/>
  <c r="Y12" i="46"/>
  <c r="AJ12" i="46" s="1"/>
  <c r="BO51" i="45"/>
  <c r="V51" i="46"/>
  <c r="BS19" i="45"/>
  <c r="Z19" i="46"/>
  <c r="BO64" i="45"/>
  <c r="V64" i="46"/>
  <c r="BP97" i="45"/>
  <c r="W97" i="46"/>
  <c r="BV48" i="45"/>
  <c r="AC48" i="46"/>
  <c r="BB8" i="45"/>
  <c r="BT42" i="45"/>
  <c r="AA42" i="46"/>
  <c r="BT13" i="45"/>
  <c r="AA13" i="46"/>
  <c r="BV38" i="45"/>
  <c r="AC38" i="46"/>
  <c r="BQ16" i="45"/>
  <c r="X16" i="46"/>
  <c r="BQ62" i="45"/>
  <c r="X62" i="46"/>
  <c r="BS9" i="45"/>
  <c r="Z9" i="46"/>
  <c r="AK6" i="46"/>
  <c r="BR104" i="45"/>
  <c r="Y104" i="46"/>
  <c r="BS104" i="45"/>
  <c r="Z104" i="46"/>
  <c r="BQ36" i="45"/>
  <c r="X36" i="46"/>
  <c r="BR20" i="45"/>
  <c r="Y20" i="46"/>
  <c r="BQ41" i="45"/>
  <c r="X41" i="46"/>
  <c r="BO37" i="45"/>
  <c r="V37" i="46"/>
  <c r="BQ88" i="45"/>
  <c r="X88" i="46"/>
  <c r="BS108" i="45"/>
  <c r="Z108" i="46"/>
  <c r="BV5" i="45"/>
  <c r="AC5" i="46"/>
  <c r="BO44" i="45"/>
  <c r="V44" i="46"/>
  <c r="AJ44" i="46" s="1"/>
  <c r="BV85" i="45"/>
  <c r="AC85" i="46"/>
  <c r="BT89" i="45"/>
  <c r="AA89" i="46"/>
  <c r="BS55" i="45"/>
  <c r="Z55" i="46"/>
  <c r="BR38" i="45"/>
  <c r="Y38" i="46"/>
  <c r="BR31" i="45"/>
  <c r="Y31" i="46"/>
  <c r="BS84" i="45"/>
  <c r="Z84" i="46"/>
  <c r="BS105" i="45"/>
  <c r="Z105" i="46"/>
  <c r="AJ40" i="46"/>
  <c r="BV112" i="45"/>
  <c r="AC112" i="46"/>
  <c r="BS85" i="45"/>
  <c r="Z85" i="46"/>
  <c r="AK85" i="46" s="1"/>
  <c r="BO17" i="45"/>
  <c r="V17" i="46"/>
  <c r="AJ17" i="46" s="1"/>
  <c r="BT52" i="45"/>
  <c r="AA52" i="46"/>
  <c r="BV25" i="45"/>
  <c r="AC25" i="46"/>
  <c r="BP71" i="45"/>
  <c r="W71" i="46"/>
  <c r="BQ56" i="45"/>
  <c r="X56" i="46"/>
  <c r="BP112" i="45"/>
  <c r="W112" i="46"/>
  <c r="AJ112" i="46" s="1"/>
  <c r="BR41" i="45"/>
  <c r="Y41" i="46"/>
  <c r="BS88" i="45"/>
  <c r="Z88" i="46"/>
  <c r="BV26" i="45"/>
  <c r="AC26" i="46"/>
  <c r="BQ84" i="45"/>
  <c r="X84" i="46"/>
  <c r="BS37" i="45"/>
  <c r="Z37" i="46"/>
  <c r="BQ26" i="45"/>
  <c r="X26" i="46"/>
  <c r="AJ26" i="46" s="1"/>
  <c r="BQ17" i="45"/>
  <c r="X17" i="46"/>
  <c r="BV107" i="45"/>
  <c r="AC107" i="46"/>
  <c r="BQ71" i="45"/>
  <c r="X71" i="46"/>
  <c r="BT56" i="45"/>
  <c r="AA56" i="46"/>
  <c r="BP37" i="45"/>
  <c r="W37" i="46"/>
  <c r="BR58" i="45"/>
  <c r="Y58" i="46"/>
  <c r="BR5" i="45"/>
  <c r="Y5" i="46"/>
  <c r="BO28" i="45"/>
  <c r="V28" i="46"/>
  <c r="BP52" i="45"/>
  <c r="W52" i="46"/>
  <c r="AK52" i="46" s="1"/>
  <c r="BS75" i="45"/>
  <c r="Z75" i="46"/>
  <c r="BP65" i="45"/>
  <c r="W65" i="46"/>
  <c r="AK65" i="46" s="1"/>
  <c r="BT79" i="45"/>
  <c r="AA79" i="46"/>
  <c r="BT51" i="45"/>
  <c r="AA51" i="46"/>
  <c r="BQ64" i="45"/>
  <c r="X64" i="46"/>
  <c r="AK64" i="46" s="1"/>
  <c r="BR97" i="45"/>
  <c r="Y97" i="46"/>
  <c r="BQ6" i="45"/>
  <c r="X6" i="46"/>
  <c r="BS66" i="45"/>
  <c r="Z66" i="46"/>
  <c r="BR9" i="45"/>
  <c r="Y9" i="46"/>
  <c r="BO106" i="45"/>
  <c r="V106" i="46"/>
  <c r="BQ63" i="45"/>
  <c r="X63" i="46"/>
  <c r="BR43" i="45"/>
  <c r="Y43" i="46"/>
  <c r="AJ19" i="46"/>
  <c r="BO111" i="45"/>
  <c r="V111" i="46"/>
  <c r="AJ111" i="46" s="1"/>
  <c r="BO104" i="45"/>
  <c r="V104" i="46"/>
  <c r="BV52" i="45"/>
  <c r="AC52" i="46"/>
  <c r="BR91" i="45"/>
  <c r="Y91" i="46"/>
  <c r="BV71" i="45"/>
  <c r="AC71" i="46"/>
  <c r="BQ78" i="45"/>
  <c r="X78" i="46"/>
  <c r="BT99" i="45"/>
  <c r="AA99" i="46"/>
  <c r="BQ29" i="45"/>
  <c r="X29" i="46"/>
  <c r="BT104" i="45"/>
  <c r="AA104" i="46"/>
  <c r="BV17" i="45"/>
  <c r="AC17" i="46"/>
  <c r="BR52" i="45"/>
  <c r="Y52" i="46"/>
  <c r="BQ91" i="45"/>
  <c r="X91" i="46"/>
  <c r="AJ91" i="46" s="1"/>
  <c r="BS71" i="45"/>
  <c r="Z71" i="46"/>
  <c r="BV70" i="45"/>
  <c r="AC70" i="46"/>
  <c r="BR36" i="45"/>
  <c r="Y36" i="46"/>
  <c r="BS20" i="45"/>
  <c r="Z20" i="46"/>
  <c r="BS41" i="45"/>
  <c r="Z41" i="46"/>
  <c r="BT37" i="45"/>
  <c r="AA37" i="46"/>
  <c r="BT88" i="45"/>
  <c r="AA88" i="46"/>
  <c r="BV58" i="45"/>
  <c r="AC58" i="46"/>
  <c r="BV81" i="45"/>
  <c r="AC81" i="46"/>
  <c r="BP77" i="45"/>
  <c r="W77" i="46"/>
  <c r="BR108" i="45"/>
  <c r="Y108" i="46"/>
  <c r="BT44" i="45"/>
  <c r="AA44" i="46"/>
  <c r="AJ89" i="46"/>
  <c r="BS95" i="45"/>
  <c r="Z95" i="46"/>
  <c r="BT55" i="45"/>
  <c r="AA55" i="46"/>
  <c r="BV82" i="45"/>
  <c r="AC82" i="46"/>
  <c r="BS30" i="45"/>
  <c r="Z30" i="46"/>
  <c r="BT67" i="45"/>
  <c r="AA67" i="46"/>
  <c r="AK67" i="46" s="1"/>
  <c r="BT62" i="45"/>
  <c r="AA62" i="46"/>
  <c r="BO8" i="45"/>
  <c r="V8" i="46"/>
  <c r="AJ8" i="46" s="1"/>
  <c r="AJ54" i="46"/>
  <c r="AJ92" i="46"/>
  <c r="BS70" i="45"/>
  <c r="Z70" i="46"/>
  <c r="AK37" i="46"/>
  <c r="AJ37" i="46"/>
  <c r="BT58" i="45"/>
  <c r="AA58" i="46"/>
  <c r="BT77" i="45"/>
  <c r="AA77" i="46"/>
  <c r="BT60" i="45"/>
  <c r="AA60" i="46"/>
  <c r="BV105" i="45"/>
  <c r="AC105" i="46"/>
  <c r="BO25" i="45"/>
  <c r="V25" i="46"/>
  <c r="AK25" i="46" s="1"/>
  <c r="BR112" i="45"/>
  <c r="Y112" i="46"/>
  <c r="BP75" i="45"/>
  <c r="W75" i="46"/>
  <c r="AK75" i="46" s="1"/>
  <c r="BT81" i="45"/>
  <c r="AA81" i="46"/>
  <c r="BS60" i="45"/>
  <c r="Z60" i="46"/>
  <c r="BT45" i="45"/>
  <c r="AA45" i="46"/>
  <c r="AK45" i="46" s="1"/>
  <c r="AJ67" i="46"/>
  <c r="BO46" i="45"/>
  <c r="V46" i="46"/>
  <c r="BS80" i="45"/>
  <c r="Z80" i="46"/>
  <c r="BQ59" i="45"/>
  <c r="X59" i="46"/>
  <c r="BQ97" i="45"/>
  <c r="X97" i="46"/>
  <c r="BT29" i="45"/>
  <c r="AA29" i="46"/>
  <c r="BO98" i="45"/>
  <c r="V98" i="46"/>
  <c r="AK98" i="46" s="1"/>
  <c r="BT12" i="45"/>
  <c r="AA12" i="46"/>
  <c r="BQ51" i="45"/>
  <c r="X51" i="46"/>
  <c r="BR78" i="45"/>
  <c r="Y78" i="46"/>
  <c r="BO36" i="45"/>
  <c r="V36" i="46"/>
  <c r="AK36" i="46" s="1"/>
  <c r="BS29" i="45"/>
  <c r="Z29" i="46"/>
  <c r="BT17" i="45"/>
  <c r="AA17" i="46"/>
  <c r="BQ52" i="45"/>
  <c r="X52" i="46"/>
  <c r="BS91" i="45"/>
  <c r="Z91" i="46"/>
  <c r="BR71" i="45"/>
  <c r="Y71" i="46"/>
  <c r="BO56" i="45"/>
  <c r="V56" i="46"/>
  <c r="BO41" i="45"/>
  <c r="V41" i="46"/>
  <c r="AK41" i="46" s="1"/>
  <c r="BQ37" i="45"/>
  <c r="X37" i="46"/>
  <c r="BV75" i="45"/>
  <c r="AC75" i="46"/>
  <c r="BO88" i="45"/>
  <c r="V88" i="46"/>
  <c r="AK88" i="46" s="1"/>
  <c r="BQ81" i="45"/>
  <c r="X81" i="46"/>
  <c r="BO77" i="45"/>
  <c r="V77" i="46"/>
  <c r="AJ77" i="46" s="1"/>
  <c r="BT108" i="45"/>
  <c r="AA108" i="46"/>
  <c r="BO5" i="45"/>
  <c r="V5" i="46"/>
  <c r="AJ5" i="46" s="1"/>
  <c r="BR44" i="45"/>
  <c r="Y44" i="46"/>
  <c r="BQ85" i="45"/>
  <c r="X85" i="46"/>
  <c r="BQ89" i="45"/>
  <c r="X89" i="46"/>
  <c r="BR60" i="45"/>
  <c r="Y60" i="46"/>
  <c r="BO95" i="45"/>
  <c r="V95" i="46"/>
  <c r="AK95" i="46" s="1"/>
  <c r="BP55" i="45"/>
  <c r="W55" i="46"/>
  <c r="AK82" i="46"/>
  <c r="AJ82" i="46"/>
  <c r="BT34" i="45"/>
  <c r="AA34" i="46"/>
  <c r="BO30" i="45"/>
  <c r="V30" i="46"/>
  <c r="AK30" i="46" s="1"/>
  <c r="BI100" i="45"/>
  <c r="BB69" i="45"/>
  <c r="BH84" i="45"/>
  <c r="BE46" i="45"/>
  <c r="BF105" i="45"/>
  <c r="BH101" i="45"/>
  <c r="BF30" i="45"/>
  <c r="BB101" i="45"/>
  <c r="BN101" i="45"/>
  <c r="BB105" i="45"/>
  <c r="BD101" i="45"/>
  <c r="BB62" i="45"/>
  <c r="BF62" i="45"/>
  <c r="BI27" i="45"/>
  <c r="BC8" i="45"/>
  <c r="BI8" i="45" s="1"/>
  <c r="BL8" i="45"/>
  <c r="BE8" i="45"/>
  <c r="BD31" i="45"/>
  <c r="BF31" i="45"/>
  <c r="BH62" i="45"/>
  <c r="BH69" i="45"/>
  <c r="BD69" i="45"/>
  <c r="BB67" i="45"/>
  <c r="BF69" i="45"/>
  <c r="BN69" i="45"/>
  <c r="BB84" i="45"/>
  <c r="BN84" i="45"/>
  <c r="BH105" i="45"/>
  <c r="BI76" i="45"/>
  <c r="BH34" i="45"/>
  <c r="BD84" i="45"/>
  <c r="BL67" i="45"/>
  <c r="BD105" i="45"/>
  <c r="BB34" i="45"/>
  <c r="BF84" i="45"/>
  <c r="BL28" i="45"/>
  <c r="BD67" i="45"/>
  <c r="BD34" i="45"/>
  <c r="BC28" i="45"/>
  <c r="BH46" i="45"/>
  <c r="AP3" i="39"/>
  <c r="BB31" i="45"/>
  <c r="BF67" i="45"/>
  <c r="BI15" i="45"/>
  <c r="BC30" i="45"/>
  <c r="BF34" i="45"/>
  <c r="BC105" i="45"/>
  <c r="BE105" i="45"/>
  <c r="BL105" i="45"/>
  <c r="BI87" i="45"/>
  <c r="BI11" i="45"/>
  <c r="BB30" i="45"/>
  <c r="BF46" i="45"/>
  <c r="BD30" i="45"/>
  <c r="BD46" i="45"/>
  <c r="BL30" i="45"/>
  <c r="BE67" i="45"/>
  <c r="BB28" i="45"/>
  <c r="BD28" i="45"/>
  <c r="BI50" i="45"/>
  <c r="BF28" i="45"/>
  <c r="BI14" i="45"/>
  <c r="BH28" i="45"/>
  <c r="BH67" i="45"/>
  <c r="BB46" i="45"/>
  <c r="BN67" i="45"/>
  <c r="BH31" i="45"/>
  <c r="BL6" i="45"/>
  <c r="BE6" i="45"/>
  <c r="BC6" i="45"/>
  <c r="BH39" i="45"/>
  <c r="BF39" i="45"/>
  <c r="BD39" i="45"/>
  <c r="BN39" i="45"/>
  <c r="BB39" i="45"/>
  <c r="BE9" i="45"/>
  <c r="BC9" i="45"/>
  <c r="BL9" i="45"/>
  <c r="BB56" i="45"/>
  <c r="BN56" i="45"/>
  <c r="BD56" i="45"/>
  <c r="BH56" i="45"/>
  <c r="BF56" i="45"/>
  <c r="BE41" i="45"/>
  <c r="BC41" i="45"/>
  <c r="BL41" i="45"/>
  <c r="BB57" i="45"/>
  <c r="BN57" i="45"/>
  <c r="BF57" i="45"/>
  <c r="BD57" i="45"/>
  <c r="BH57" i="45"/>
  <c r="BL108" i="45"/>
  <c r="BE108" i="45"/>
  <c r="BC108" i="45"/>
  <c r="BE74" i="45"/>
  <c r="BC74" i="45"/>
  <c r="BL74" i="45"/>
  <c r="BE42" i="45"/>
  <c r="BC42" i="45"/>
  <c r="BL42" i="45"/>
  <c r="BB60" i="45"/>
  <c r="BN60" i="45"/>
  <c r="BH60" i="45"/>
  <c r="BD60" i="45"/>
  <c r="BF60" i="45"/>
  <c r="BL93" i="45"/>
  <c r="BE93" i="45"/>
  <c r="BC93" i="45"/>
  <c r="BE103" i="45"/>
  <c r="BC103" i="45"/>
  <c r="BL103" i="45"/>
  <c r="BL70" i="45"/>
  <c r="BE70" i="45"/>
  <c r="BC70" i="45"/>
  <c r="BL112" i="45"/>
  <c r="BE112" i="45"/>
  <c r="BC112" i="45"/>
  <c r="BH20" i="45"/>
  <c r="BB20" i="45"/>
  <c r="BN20" i="45"/>
  <c r="BF20" i="45"/>
  <c r="BD20" i="45"/>
  <c r="BN85" i="45"/>
  <c r="BH85" i="45"/>
  <c r="BD85" i="45"/>
  <c r="BF85" i="45"/>
  <c r="BB85" i="45"/>
  <c r="BE10" i="45"/>
  <c r="BL10" i="45"/>
  <c r="BC10" i="45"/>
  <c r="BD103" i="45"/>
  <c r="BB103" i="45"/>
  <c r="BF103" i="45"/>
  <c r="BH103" i="45"/>
  <c r="BN103" i="45"/>
  <c r="BL82" i="45"/>
  <c r="BE82" i="45"/>
  <c r="BC82" i="45"/>
  <c r="BE79" i="45"/>
  <c r="BC79" i="45"/>
  <c r="BL79" i="45"/>
  <c r="BI47" i="45"/>
  <c r="BC106" i="45"/>
  <c r="BL106" i="45"/>
  <c r="BE106" i="45"/>
  <c r="BE13" i="45"/>
  <c r="BC13" i="45"/>
  <c r="BL13" i="45"/>
  <c r="BL63" i="45"/>
  <c r="BE63" i="45"/>
  <c r="BC63" i="45"/>
  <c r="BN93" i="45"/>
  <c r="BB93" i="45"/>
  <c r="BH93" i="45"/>
  <c r="BF93" i="45"/>
  <c r="BD93" i="45"/>
  <c r="BB82" i="45"/>
  <c r="BH82" i="45"/>
  <c r="BF82" i="45"/>
  <c r="BD82" i="45"/>
  <c r="BN82" i="45"/>
  <c r="BB23" i="45"/>
  <c r="BH23" i="45"/>
  <c r="BF23" i="45"/>
  <c r="BN23" i="45"/>
  <c r="BD23" i="45"/>
  <c r="BL107" i="45"/>
  <c r="BE107" i="45"/>
  <c r="BC107" i="45"/>
  <c r="BC25" i="45"/>
  <c r="BL25" i="45"/>
  <c r="BE25" i="45"/>
  <c r="BN70" i="45"/>
  <c r="BD70" i="45"/>
  <c r="BF70" i="45"/>
  <c r="BB70" i="45"/>
  <c r="BH70" i="45"/>
  <c r="BE65" i="45"/>
  <c r="BC65" i="45"/>
  <c r="BL65" i="45"/>
  <c r="BH74" i="45"/>
  <c r="BF74" i="45"/>
  <c r="BB74" i="45"/>
  <c r="BD74" i="45"/>
  <c r="BN74" i="45"/>
  <c r="BB106" i="45"/>
  <c r="BF106" i="45"/>
  <c r="BH106" i="45"/>
  <c r="BN106" i="45"/>
  <c r="BD106" i="45"/>
  <c r="BL109" i="45"/>
  <c r="BC109" i="45"/>
  <c r="BE109" i="45"/>
  <c r="BL29" i="45"/>
  <c r="BE29" i="45"/>
  <c r="BC29" i="45"/>
  <c r="BN6" i="45"/>
  <c r="BD6" i="45"/>
  <c r="BB6" i="45"/>
  <c r="BF6" i="45"/>
  <c r="BH6" i="45"/>
  <c r="BE99" i="45"/>
  <c r="BC99" i="45"/>
  <c r="BL99" i="45"/>
  <c r="BH66" i="45"/>
  <c r="BF66" i="45"/>
  <c r="BB66" i="45"/>
  <c r="BN66" i="45"/>
  <c r="BD66" i="45"/>
  <c r="BH9" i="45"/>
  <c r="BF9" i="45"/>
  <c r="BD9" i="45"/>
  <c r="BB9" i="45"/>
  <c r="BN9" i="45"/>
  <c r="BH10" i="45"/>
  <c r="BF10" i="45"/>
  <c r="BN10" i="45"/>
  <c r="BB10" i="45"/>
  <c r="BD10" i="45"/>
  <c r="BC68" i="45"/>
  <c r="BE68" i="45"/>
  <c r="BL68" i="45"/>
  <c r="BF42" i="45"/>
  <c r="BN42" i="45"/>
  <c r="BH42" i="45"/>
  <c r="BD42" i="45"/>
  <c r="BB42" i="45"/>
  <c r="BB25" i="45"/>
  <c r="BD25" i="45"/>
  <c r="BH25" i="45"/>
  <c r="BF25" i="45"/>
  <c r="BN25" i="45"/>
  <c r="BE102" i="45"/>
  <c r="BC102" i="45"/>
  <c r="BL102" i="45"/>
  <c r="BI96" i="45"/>
  <c r="BH41" i="45"/>
  <c r="BF41" i="45"/>
  <c r="BD41" i="45"/>
  <c r="BN41" i="45"/>
  <c r="BB41" i="45"/>
  <c r="BL88" i="45"/>
  <c r="BE88" i="45"/>
  <c r="BC88" i="45"/>
  <c r="BF86" i="45"/>
  <c r="BN86" i="45"/>
  <c r="BH86" i="45"/>
  <c r="BD86" i="45"/>
  <c r="BB86" i="45"/>
  <c r="BL5" i="45"/>
  <c r="BC5" i="45"/>
  <c r="BE5" i="45"/>
  <c r="BE44" i="45"/>
  <c r="BC44" i="45"/>
  <c r="BL44" i="45"/>
  <c r="BN68" i="45"/>
  <c r="BF68" i="45"/>
  <c r="BB68" i="45"/>
  <c r="BH68" i="45"/>
  <c r="BD68" i="45"/>
  <c r="BE90" i="45"/>
  <c r="BL90" i="45"/>
  <c r="BC90" i="45"/>
  <c r="BN107" i="45"/>
  <c r="BD107" i="45"/>
  <c r="BH107" i="45"/>
  <c r="BF107" i="45"/>
  <c r="BB107" i="45"/>
  <c r="BI92" i="45"/>
  <c r="BN109" i="45"/>
  <c r="BB109" i="45"/>
  <c r="BH109" i="45"/>
  <c r="BF109" i="45"/>
  <c r="BD109" i="45"/>
  <c r="BE43" i="45"/>
  <c r="BC43" i="45"/>
  <c r="BL43" i="45"/>
  <c r="BF13" i="45"/>
  <c r="BD13" i="45"/>
  <c r="BB13" i="45"/>
  <c r="BN13" i="45"/>
  <c r="BH13" i="45"/>
  <c r="BL37" i="45"/>
  <c r="BE37" i="45"/>
  <c r="BC37" i="45"/>
  <c r="BH99" i="45"/>
  <c r="BF99" i="45"/>
  <c r="BN99" i="45"/>
  <c r="BB99" i="45"/>
  <c r="BD99" i="45"/>
  <c r="BD44" i="45"/>
  <c r="BN44" i="45"/>
  <c r="BH44" i="45"/>
  <c r="BF44" i="45"/>
  <c r="BB44" i="45"/>
  <c r="BC89" i="45"/>
  <c r="BL89" i="45"/>
  <c r="BE89" i="45"/>
  <c r="BC104" i="45"/>
  <c r="BE104" i="45"/>
  <c r="BL104" i="45"/>
  <c r="BC98" i="45"/>
  <c r="BE98" i="45"/>
  <c r="BL98" i="45"/>
  <c r="BL19" i="45"/>
  <c r="BC19" i="45"/>
  <c r="BE19" i="45"/>
  <c r="BF73" i="45"/>
  <c r="BN73" i="45"/>
  <c r="BB73" i="45"/>
  <c r="BD73" i="45"/>
  <c r="BH73" i="45"/>
  <c r="BD80" i="45"/>
  <c r="BB80" i="45"/>
  <c r="BH80" i="45"/>
  <c r="BF80" i="45"/>
  <c r="BN80" i="45"/>
  <c r="BF102" i="45"/>
  <c r="BD102" i="45"/>
  <c r="BB102" i="45"/>
  <c r="BH102" i="45"/>
  <c r="BN102" i="45"/>
  <c r="BC59" i="45"/>
  <c r="BE59" i="45"/>
  <c r="BL59" i="45"/>
  <c r="BI83" i="45"/>
  <c r="BL95" i="45"/>
  <c r="BC95" i="45"/>
  <c r="BE95" i="45"/>
  <c r="BL38" i="45"/>
  <c r="BE38" i="45"/>
  <c r="BC38" i="45"/>
  <c r="BE39" i="45"/>
  <c r="BC39" i="45"/>
  <c r="BL39" i="45"/>
  <c r="BC23" i="45"/>
  <c r="BL23" i="45"/>
  <c r="BE23" i="45"/>
  <c r="BI94" i="45"/>
  <c r="BI54" i="45"/>
  <c r="BH97" i="45"/>
  <c r="BF97" i="45"/>
  <c r="BD97" i="45"/>
  <c r="BB97" i="45"/>
  <c r="BN97" i="45"/>
  <c r="BN29" i="45"/>
  <c r="BD29" i="45"/>
  <c r="BB29" i="45"/>
  <c r="BH29" i="45"/>
  <c r="BF29" i="45"/>
  <c r="BD104" i="45"/>
  <c r="BB104" i="45"/>
  <c r="BH104" i="45"/>
  <c r="BN104" i="45"/>
  <c r="BF104" i="45"/>
  <c r="BF12" i="45"/>
  <c r="BD12" i="45"/>
  <c r="BN12" i="45"/>
  <c r="BH12" i="45"/>
  <c r="BB12" i="45"/>
  <c r="BF38" i="45"/>
  <c r="BD38" i="45"/>
  <c r="BB38" i="45"/>
  <c r="BN38" i="45"/>
  <c r="BH38" i="45"/>
  <c r="BN90" i="45"/>
  <c r="BH90" i="45"/>
  <c r="BD90" i="45"/>
  <c r="BB90" i="45"/>
  <c r="BF90" i="45"/>
  <c r="BE111" i="45"/>
  <c r="BC111" i="45"/>
  <c r="BL111" i="45"/>
  <c r="BN37" i="45"/>
  <c r="BH37" i="45"/>
  <c r="BD37" i="45"/>
  <c r="BB37" i="45"/>
  <c r="BF37" i="45"/>
  <c r="BE75" i="45"/>
  <c r="BL75" i="45"/>
  <c r="BC75" i="45"/>
  <c r="BN88" i="45"/>
  <c r="BF88" i="45"/>
  <c r="BD88" i="45"/>
  <c r="BB88" i="45"/>
  <c r="BH88" i="45"/>
  <c r="BC81" i="45"/>
  <c r="BL81" i="45"/>
  <c r="BE81" i="45"/>
  <c r="BL7" i="45"/>
  <c r="BE7" i="45"/>
  <c r="BC7" i="45"/>
  <c r="BF43" i="45"/>
  <c r="BD43" i="45"/>
  <c r="BB43" i="45"/>
  <c r="BH43" i="45"/>
  <c r="BN43" i="45"/>
  <c r="BI22" i="45"/>
  <c r="BC48" i="45"/>
  <c r="BE48" i="45"/>
  <c r="BL48" i="45"/>
  <c r="BC80" i="45"/>
  <c r="BL80" i="45"/>
  <c r="BE80" i="45"/>
  <c r="BN63" i="45"/>
  <c r="BH63" i="45"/>
  <c r="BB63" i="45"/>
  <c r="BF63" i="45"/>
  <c r="BD63" i="45"/>
  <c r="BE55" i="45"/>
  <c r="BC55" i="45"/>
  <c r="BL55" i="45"/>
  <c r="BE86" i="45"/>
  <c r="BC86" i="45"/>
  <c r="BL86" i="45"/>
  <c r="BF108" i="45"/>
  <c r="BD108" i="45"/>
  <c r="BB108" i="45"/>
  <c r="BN108" i="45"/>
  <c r="BH108" i="45"/>
  <c r="BL73" i="45"/>
  <c r="BE73" i="45"/>
  <c r="BC73" i="45"/>
  <c r="BI18" i="45"/>
  <c r="BE78" i="45"/>
  <c r="BC78" i="45"/>
  <c r="BL78" i="45"/>
  <c r="BB19" i="45"/>
  <c r="BF19" i="45"/>
  <c r="BD19" i="45"/>
  <c r="BN19" i="45"/>
  <c r="BH19" i="45"/>
  <c r="BF78" i="45"/>
  <c r="BD78" i="45"/>
  <c r="BB78" i="45"/>
  <c r="BN78" i="45"/>
  <c r="BH78" i="45"/>
  <c r="BE36" i="45"/>
  <c r="BC36" i="45"/>
  <c r="BL36" i="45"/>
  <c r="BH75" i="45"/>
  <c r="BD75" i="45"/>
  <c r="BN75" i="45"/>
  <c r="BF75" i="45"/>
  <c r="BB75" i="45"/>
  <c r="BE58" i="45"/>
  <c r="BL58" i="45"/>
  <c r="BC58" i="45"/>
  <c r="BD59" i="45"/>
  <c r="BN59" i="45"/>
  <c r="BB59" i="45"/>
  <c r="BF59" i="45"/>
  <c r="BH59" i="45"/>
  <c r="BC26" i="45"/>
  <c r="BE26" i="45"/>
  <c r="BL26" i="45"/>
  <c r="BN95" i="45"/>
  <c r="BH95" i="45"/>
  <c r="BD95" i="45"/>
  <c r="BB95" i="45"/>
  <c r="BF95" i="45"/>
  <c r="BE77" i="45"/>
  <c r="BC77" i="45"/>
  <c r="BL77" i="45"/>
  <c r="BB17" i="45"/>
  <c r="BN17" i="45"/>
  <c r="BF17" i="45"/>
  <c r="BD17" i="45"/>
  <c r="BH17" i="45"/>
  <c r="BB24" i="45"/>
  <c r="BN24" i="45"/>
  <c r="BH24" i="45"/>
  <c r="BF24" i="45"/>
  <c r="BD24" i="45"/>
  <c r="BN48" i="45"/>
  <c r="BH48" i="45"/>
  <c r="BF48" i="45"/>
  <c r="BD48" i="45"/>
  <c r="BB48" i="45"/>
  <c r="BN5" i="45"/>
  <c r="BD5" i="45"/>
  <c r="BB5" i="45"/>
  <c r="BH5" i="45"/>
  <c r="BF5" i="45"/>
  <c r="BI49" i="45"/>
  <c r="BN64" i="45"/>
  <c r="BH64" i="45"/>
  <c r="BF64" i="45"/>
  <c r="BD64" i="45"/>
  <c r="BB64" i="45"/>
  <c r="BI32" i="45"/>
  <c r="BB81" i="45"/>
  <c r="BF81" i="45"/>
  <c r="BN81" i="45"/>
  <c r="BH81" i="45"/>
  <c r="BD81" i="45"/>
  <c r="BI21" i="45"/>
  <c r="BE85" i="45"/>
  <c r="BL85" i="45"/>
  <c r="BC85" i="45"/>
  <c r="BF89" i="45"/>
  <c r="BD89" i="45"/>
  <c r="BB89" i="45"/>
  <c r="BN89" i="45"/>
  <c r="BH89" i="45"/>
  <c r="BC60" i="45"/>
  <c r="BL60" i="45"/>
  <c r="BE60" i="45"/>
  <c r="BL52" i="45"/>
  <c r="BC52" i="45"/>
  <c r="BE52" i="45"/>
  <c r="BC17" i="45"/>
  <c r="BL17" i="45"/>
  <c r="BE17" i="45"/>
  <c r="BN52" i="45"/>
  <c r="BB52" i="45"/>
  <c r="BH52" i="45"/>
  <c r="BF52" i="45"/>
  <c r="BD52" i="45"/>
  <c r="BE66" i="45"/>
  <c r="BL66" i="45"/>
  <c r="BC66" i="45"/>
  <c r="BL97" i="45"/>
  <c r="BE97" i="45"/>
  <c r="BC97" i="45"/>
  <c r="BH98" i="45"/>
  <c r="BF98" i="45"/>
  <c r="BD98" i="45"/>
  <c r="BB98" i="45"/>
  <c r="BN98" i="45"/>
  <c r="BE91" i="45"/>
  <c r="BL91" i="45"/>
  <c r="BC91" i="45"/>
  <c r="BI40" i="45"/>
  <c r="BE20" i="45"/>
  <c r="BC20" i="45"/>
  <c r="BL20" i="45"/>
  <c r="BC45" i="45"/>
  <c r="BE45" i="45"/>
  <c r="BL45" i="45"/>
  <c r="BI35" i="45"/>
  <c r="BI110" i="45"/>
  <c r="BL56" i="45"/>
  <c r="BE56" i="45"/>
  <c r="BC56" i="45"/>
  <c r="BN71" i="45"/>
  <c r="BD71" i="45"/>
  <c r="BF71" i="45"/>
  <c r="BB71" i="45"/>
  <c r="BH71" i="45"/>
  <c r="BB112" i="45"/>
  <c r="BN112" i="45"/>
  <c r="BH112" i="45"/>
  <c r="BF112" i="45"/>
  <c r="BD112" i="45"/>
  <c r="BI61" i="45"/>
  <c r="BE12" i="45"/>
  <c r="BC12" i="45"/>
  <c r="BL12" i="45"/>
  <c r="BF65" i="45"/>
  <c r="BD65" i="45"/>
  <c r="BB65" i="45"/>
  <c r="BH65" i="45"/>
  <c r="BN65" i="45"/>
  <c r="BB16" i="45"/>
  <c r="BN16" i="45"/>
  <c r="BD16" i="45"/>
  <c r="BH16" i="45"/>
  <c r="BF16" i="45"/>
  <c r="BI53" i="45"/>
  <c r="BD91" i="45"/>
  <c r="BN91" i="45"/>
  <c r="BF91" i="45"/>
  <c r="BH91" i="45"/>
  <c r="BB91" i="45"/>
  <c r="BE51" i="45"/>
  <c r="BL51" i="45"/>
  <c r="BC51" i="45"/>
  <c r="BL64" i="45"/>
  <c r="BE64" i="45"/>
  <c r="BC64" i="45"/>
  <c r="BC57" i="45"/>
  <c r="BL57" i="45"/>
  <c r="BE57" i="45"/>
  <c r="BB58" i="45"/>
  <c r="BH58" i="45"/>
  <c r="BN58" i="45"/>
  <c r="BF58" i="45"/>
  <c r="BD58" i="45"/>
  <c r="BD45" i="45"/>
  <c r="BB45" i="45"/>
  <c r="BN45" i="45"/>
  <c r="BF45" i="45"/>
  <c r="BH45" i="45"/>
  <c r="BF77" i="45"/>
  <c r="BD77" i="45"/>
  <c r="BB77" i="45"/>
  <c r="BN77" i="45"/>
  <c r="BH77" i="45"/>
  <c r="BN7" i="45"/>
  <c r="BH7" i="45"/>
  <c r="BF7" i="45"/>
  <c r="BD7" i="45"/>
  <c r="BB7" i="45"/>
  <c r="BB26" i="45"/>
  <c r="BF26" i="45"/>
  <c r="BD26" i="45"/>
  <c r="BN26" i="45"/>
  <c r="BH26" i="45"/>
  <c r="BH111" i="45"/>
  <c r="BD111" i="45"/>
  <c r="BF111" i="45"/>
  <c r="BB111" i="45"/>
  <c r="BN111" i="45"/>
  <c r="BD79" i="45"/>
  <c r="BH79" i="45"/>
  <c r="BF79" i="45"/>
  <c r="BN79" i="45"/>
  <c r="BB79" i="45"/>
  <c r="BL72" i="45"/>
  <c r="BE72" i="45"/>
  <c r="BC72" i="45"/>
  <c r="BI33" i="45"/>
  <c r="BN72" i="45"/>
  <c r="BH72" i="45"/>
  <c r="BD72" i="45"/>
  <c r="BF72" i="45"/>
  <c r="BB72" i="45"/>
  <c r="BC16" i="45"/>
  <c r="BE16" i="45"/>
  <c r="BL16" i="45"/>
  <c r="BH51" i="45"/>
  <c r="BB51" i="45"/>
  <c r="BN51" i="45"/>
  <c r="BF51" i="45"/>
  <c r="BD51" i="45"/>
  <c r="BL71" i="45"/>
  <c r="BE71" i="45"/>
  <c r="BC71" i="45"/>
  <c r="BD36" i="45"/>
  <c r="BN36" i="45"/>
  <c r="BB36" i="45"/>
  <c r="BH36" i="45"/>
  <c r="BF36" i="45"/>
  <c r="BL24" i="45"/>
  <c r="BE24" i="45"/>
  <c r="BC24" i="45"/>
  <c r="BD55" i="45"/>
  <c r="BN55" i="45"/>
  <c r="BH55" i="45"/>
  <c r="BB55" i="45"/>
  <c r="BF55" i="45"/>
  <c r="AP7" i="39"/>
  <c r="AP16" i="39"/>
  <c r="AP35" i="39"/>
  <c r="AP47" i="39"/>
  <c r="AP102" i="39"/>
  <c r="AP99" i="39"/>
  <c r="AP75" i="39"/>
  <c r="AP10" i="39"/>
  <c r="AP21" i="39"/>
  <c r="AP83" i="39"/>
  <c r="AP49" i="39"/>
  <c r="AP5" i="39"/>
  <c r="AP12" i="39"/>
  <c r="AP72" i="39"/>
  <c r="AP104" i="39"/>
  <c r="AP86" i="39"/>
  <c r="AP91" i="39"/>
  <c r="AP101" i="39"/>
  <c r="AP87" i="39"/>
  <c r="AP56" i="39"/>
  <c r="AP18" i="39"/>
  <c r="AP89" i="39"/>
  <c r="AP29" i="39"/>
  <c r="AP77" i="39"/>
  <c r="AP109" i="39"/>
  <c r="AP61" i="39"/>
  <c r="AP67" i="39"/>
  <c r="AP20" i="39"/>
  <c r="AP26" i="39"/>
  <c r="AP93" i="39"/>
  <c r="AP81" i="39"/>
  <c r="AP17" i="39"/>
  <c r="AP46" i="39"/>
  <c r="AP65" i="39"/>
  <c r="AP107" i="39"/>
  <c r="AP4" i="39"/>
  <c r="AP55" i="39"/>
  <c r="AP71" i="39"/>
  <c r="AP57" i="39"/>
  <c r="AP43" i="39"/>
  <c r="AP58" i="39"/>
  <c r="AP92" i="39"/>
  <c r="AP100" i="39"/>
  <c r="AP60" i="39"/>
  <c r="AP11" i="39"/>
  <c r="AP25" i="39"/>
  <c r="AP6" i="39"/>
  <c r="AP37" i="39"/>
  <c r="AP14" i="39"/>
  <c r="AP8" i="39"/>
  <c r="AP79" i="39"/>
  <c r="AP30" i="39"/>
  <c r="AP94" i="39"/>
  <c r="AP15" i="39"/>
  <c r="AP63" i="39"/>
  <c r="AP13" i="39"/>
  <c r="AP80" i="39"/>
  <c r="AP98" i="39"/>
  <c r="AP41" i="39"/>
  <c r="AP45" i="39"/>
  <c r="AP19" i="39"/>
  <c r="AP24" i="39"/>
  <c r="AP82" i="39"/>
  <c r="AP69" i="39"/>
  <c r="AP78" i="39"/>
  <c r="AP23" i="39"/>
  <c r="AP32" i="39"/>
  <c r="AP27" i="39"/>
  <c r="AP59" i="39"/>
  <c r="AP40" i="39"/>
  <c r="AP38" i="39"/>
  <c r="AP111" i="39"/>
  <c r="AP34" i="39"/>
  <c r="AP53" i="39"/>
  <c r="AP44" i="39"/>
  <c r="AP42" i="39"/>
  <c r="AP31" i="39"/>
  <c r="AP52" i="39"/>
  <c r="AP74" i="39"/>
  <c r="AP33" i="39"/>
  <c r="AP39" i="39"/>
  <c r="AP103" i="39"/>
  <c r="AP9" i="39"/>
  <c r="AP105" i="39"/>
  <c r="AP90" i="39"/>
  <c r="AP51" i="39"/>
  <c r="AP64" i="39"/>
  <c r="AP112" i="39"/>
  <c r="AP62" i="39"/>
  <c r="AP110" i="39"/>
  <c r="AP88" i="39"/>
  <c r="AP97" i="39"/>
  <c r="AP54" i="39"/>
  <c r="AP95" i="39"/>
  <c r="AP70" i="39"/>
  <c r="AP36" i="39"/>
  <c r="AP76" i="39"/>
  <c r="AP108" i="39"/>
  <c r="AP85" i="39"/>
  <c r="AP73" i="39"/>
  <c r="AP66" i="39"/>
  <c r="AP48" i="39"/>
  <c r="AP96" i="39"/>
  <c r="AP50" i="39"/>
  <c r="AP28" i="39"/>
  <c r="AP22" i="39"/>
  <c r="AP68" i="39"/>
  <c r="AP84" i="39"/>
  <c r="AP106" i="39"/>
  <c r="AX18" i="33"/>
  <c r="AW8" i="33"/>
  <c r="AX10" i="33"/>
  <c r="AV2" i="33"/>
  <c r="AN95" i="46" l="1"/>
  <c r="AL95" i="46"/>
  <c r="AN103" i="46"/>
  <c r="AL103" i="46"/>
  <c r="AN65" i="46"/>
  <c r="AL65" i="46"/>
  <c r="AN102" i="46"/>
  <c r="AL102" i="46"/>
  <c r="AL31" i="46"/>
  <c r="AN31" i="46"/>
  <c r="AN80" i="46"/>
  <c r="AL80" i="46"/>
  <c r="AN52" i="46"/>
  <c r="AL52" i="46"/>
  <c r="AL109" i="46"/>
  <c r="AN109" i="46"/>
  <c r="AN38" i="46"/>
  <c r="AL38" i="46"/>
  <c r="AN74" i="46"/>
  <c r="AL74" i="46"/>
  <c r="AN56" i="46"/>
  <c r="AL56" i="46"/>
  <c r="AN24" i="46"/>
  <c r="AL24" i="46"/>
  <c r="AL10" i="46"/>
  <c r="AN10" i="46"/>
  <c r="AN60" i="46"/>
  <c r="AL60" i="46"/>
  <c r="AN36" i="46"/>
  <c r="AL36" i="46"/>
  <c r="AL16" i="46"/>
  <c r="AN16" i="46"/>
  <c r="AL81" i="46"/>
  <c r="AN81" i="46"/>
  <c r="AN107" i="46"/>
  <c r="AL107" i="46"/>
  <c r="AL91" i="46"/>
  <c r="AN91" i="46"/>
  <c r="AL97" i="46"/>
  <c r="AN97" i="46"/>
  <c r="AN23" i="46"/>
  <c r="AL23" i="46"/>
  <c r="AN30" i="46"/>
  <c r="AL30" i="46"/>
  <c r="AL75" i="46"/>
  <c r="AN75" i="46"/>
  <c r="AL67" i="46"/>
  <c r="AN67" i="46"/>
  <c r="AL19" i="46"/>
  <c r="AN19" i="46"/>
  <c r="AN12" i="46"/>
  <c r="AL12" i="46"/>
  <c r="AN39" i="46"/>
  <c r="AL39" i="46"/>
  <c r="AN89" i="46"/>
  <c r="AL89" i="46"/>
  <c r="AN104" i="46"/>
  <c r="AL104" i="46"/>
  <c r="AL64" i="46"/>
  <c r="AN64" i="46"/>
  <c r="AL88" i="46"/>
  <c r="AN88" i="46"/>
  <c r="AN85" i="46"/>
  <c r="AL85" i="46"/>
  <c r="AN41" i="46"/>
  <c r="AL41" i="46"/>
  <c r="AN45" i="46"/>
  <c r="AL45" i="46"/>
  <c r="AL17" i="46"/>
  <c r="AN17" i="46"/>
  <c r="AL25" i="46"/>
  <c r="AN25" i="46"/>
  <c r="AN51" i="46"/>
  <c r="AL51" i="46"/>
  <c r="AN43" i="46"/>
  <c r="AL43" i="46"/>
  <c r="AN98" i="46"/>
  <c r="AL98" i="46"/>
  <c r="AN63" i="46"/>
  <c r="AL63" i="46"/>
  <c r="AN59" i="46"/>
  <c r="AL59" i="46"/>
  <c r="AL93" i="46"/>
  <c r="AN93" i="46"/>
  <c r="AL6" i="46"/>
  <c r="AN6" i="46"/>
  <c r="AN73" i="46"/>
  <c r="AL73" i="46"/>
  <c r="AN13" i="46"/>
  <c r="AL13" i="46"/>
  <c r="AJ88" i="46"/>
  <c r="AK7" i="46"/>
  <c r="AN68" i="46"/>
  <c r="AL68" i="46"/>
  <c r="AL37" i="46"/>
  <c r="AN37" i="46"/>
  <c r="AJ64" i="46"/>
  <c r="AJ51" i="46"/>
  <c r="AL32" i="46"/>
  <c r="AN32" i="46"/>
  <c r="AK71" i="46"/>
  <c r="AN76" i="46"/>
  <c r="AL76" i="46"/>
  <c r="AJ25" i="46"/>
  <c r="AJ85" i="46"/>
  <c r="AK5" i="46"/>
  <c r="AL106" i="46"/>
  <c r="AN106" i="46"/>
  <c r="AL33" i="46"/>
  <c r="AN33" i="46"/>
  <c r="BI69" i="45"/>
  <c r="AK44" i="46"/>
  <c r="AN27" i="46"/>
  <c r="AL27" i="46"/>
  <c r="AJ46" i="46"/>
  <c r="AK46" i="46"/>
  <c r="AN105" i="46"/>
  <c r="AL105" i="46"/>
  <c r="AK108" i="46"/>
  <c r="AK9" i="46"/>
  <c r="AK101" i="46"/>
  <c r="AJ101" i="46"/>
  <c r="AJ93" i="46"/>
  <c r="AN69" i="46"/>
  <c r="AL69" i="46"/>
  <c r="AK70" i="46"/>
  <c r="AL55" i="46"/>
  <c r="AN55" i="46"/>
  <c r="AN42" i="46"/>
  <c r="AL42" i="46"/>
  <c r="BI31" i="45"/>
  <c r="AK78" i="46"/>
  <c r="AJ60" i="46"/>
  <c r="AN96" i="46"/>
  <c r="AL96" i="46"/>
  <c r="AJ81" i="46"/>
  <c r="AK111" i="46"/>
  <c r="AK86" i="46"/>
  <c r="AL99" i="46"/>
  <c r="AN99" i="46"/>
  <c r="AK112" i="46"/>
  <c r="AN22" i="46"/>
  <c r="AL22" i="46"/>
  <c r="AN82" i="46"/>
  <c r="AL82" i="46"/>
  <c r="AK90" i="46"/>
  <c r="AK79" i="46"/>
  <c r="AK62" i="46"/>
  <c r="AJ31" i="46"/>
  <c r="AK77" i="46"/>
  <c r="AK26" i="46"/>
  <c r="AN100" i="46"/>
  <c r="AL100" i="46"/>
  <c r="AJ30" i="46"/>
  <c r="AK48" i="46"/>
  <c r="AK72" i="46"/>
  <c r="AK8" i="46"/>
  <c r="AJ107" i="46"/>
  <c r="AN58" i="46"/>
  <c r="AL58" i="46"/>
  <c r="AJ16" i="46"/>
  <c r="BI62" i="45"/>
  <c r="AK20" i="46"/>
  <c r="AJ41" i="46"/>
  <c r="AJ95" i="46"/>
  <c r="AK29" i="46"/>
  <c r="AJ38" i="46"/>
  <c r="AK57" i="46"/>
  <c r="AK66" i="46"/>
  <c r="AK84" i="46"/>
  <c r="AJ23" i="46"/>
  <c r="AJ59" i="46"/>
  <c r="AJ24" i="46"/>
  <c r="AJ52" i="46"/>
  <c r="AJ80" i="46"/>
  <c r="AJ28" i="46"/>
  <c r="AK28" i="46"/>
  <c r="AJ43" i="46"/>
  <c r="AK34" i="46"/>
  <c r="AJ34" i="46"/>
  <c r="AN94" i="46"/>
  <c r="AL94" i="46"/>
  <c r="BI67" i="45"/>
  <c r="BI34" i="45"/>
  <c r="BI107" i="45"/>
  <c r="BI46" i="45"/>
  <c r="BI84" i="45"/>
  <c r="BI30" i="45"/>
  <c r="BI95" i="45"/>
  <c r="BI105" i="45"/>
  <c r="BI38" i="45"/>
  <c r="BI93" i="45"/>
  <c r="BI72" i="45"/>
  <c r="BI7" i="45"/>
  <c r="BI78" i="45"/>
  <c r="BI28" i="45"/>
  <c r="BI99" i="45"/>
  <c r="BI48" i="45"/>
  <c r="BI75" i="45"/>
  <c r="BI66" i="45"/>
  <c r="BI74" i="45"/>
  <c r="BI51" i="45"/>
  <c r="BI42" i="45"/>
  <c r="BI58" i="45"/>
  <c r="BI103" i="45"/>
  <c r="BI43" i="45"/>
  <c r="BI64" i="45"/>
  <c r="BI108" i="45"/>
  <c r="BI17" i="45"/>
  <c r="BI90" i="45"/>
  <c r="BI57" i="45"/>
  <c r="BI26" i="45"/>
  <c r="BI97" i="45"/>
  <c r="BI102" i="45"/>
  <c r="BI86" i="45"/>
  <c r="BI44" i="45"/>
  <c r="BI55" i="45"/>
  <c r="BI109" i="45"/>
  <c r="BI70" i="45"/>
  <c r="BI6" i="45"/>
  <c r="BI85" i="45"/>
  <c r="BI5" i="45"/>
  <c r="BI80" i="45"/>
  <c r="BI91" i="45"/>
  <c r="BI112" i="45"/>
  <c r="BI98" i="45"/>
  <c r="BI88" i="45"/>
  <c r="BI10" i="45"/>
  <c r="BI56" i="45"/>
  <c r="BI41" i="45"/>
  <c r="BI79" i="45"/>
  <c r="BI73" i="45"/>
  <c r="BI12" i="45"/>
  <c r="BI19" i="45"/>
  <c r="BI9" i="45"/>
  <c r="BI20" i="45"/>
  <c r="BI81" i="45"/>
  <c r="BI29" i="45"/>
  <c r="BI77" i="45"/>
  <c r="BI63" i="45"/>
  <c r="BI59" i="45"/>
  <c r="BI25" i="45"/>
  <c r="BI36" i="45"/>
  <c r="BI82" i="45"/>
  <c r="BI71" i="45"/>
  <c r="BI39" i="45"/>
  <c r="BI45" i="45"/>
  <c r="BI37" i="45"/>
  <c r="BI68" i="45"/>
  <c r="BI60" i="45"/>
  <c r="BI111" i="45"/>
  <c r="BI104" i="45"/>
  <c r="BI106" i="45"/>
  <c r="BI23" i="45"/>
  <c r="BI52" i="45"/>
  <c r="BI16" i="45"/>
  <c r="BI13" i="45"/>
  <c r="BI65" i="45"/>
  <c r="BI89" i="45"/>
  <c r="BI24" i="45"/>
  <c r="AW6" i="33"/>
  <c r="AX8" i="33"/>
  <c r="AW3" i="33"/>
  <c r="AW91" i="33"/>
  <c r="AX6" i="33"/>
  <c r="AW80" i="33"/>
  <c r="AW7" i="33"/>
  <c r="AW51" i="33"/>
  <c r="AW49" i="33"/>
  <c r="AW19" i="33"/>
  <c r="AX102" i="33"/>
  <c r="AW18" i="33"/>
  <c r="AX97" i="33"/>
  <c r="AX25" i="33"/>
  <c r="AX56" i="33"/>
  <c r="AX20" i="33"/>
  <c r="AX91" i="33"/>
  <c r="AX55" i="33"/>
  <c r="AX19" i="33"/>
  <c r="AX101" i="33"/>
  <c r="AX65" i="33"/>
  <c r="AX53" i="33"/>
  <c r="AX41" i="33"/>
  <c r="AX29" i="33"/>
  <c r="AX17" i="33"/>
  <c r="AX5" i="33"/>
  <c r="AW77" i="33"/>
  <c r="AW65" i="33"/>
  <c r="AW53" i="33"/>
  <c r="AW29" i="33"/>
  <c r="AW17" i="33"/>
  <c r="AW5" i="33"/>
  <c r="AX3" i="33"/>
  <c r="AX112" i="33"/>
  <c r="AX100" i="33"/>
  <c r="AX88" i="33"/>
  <c r="AX76" i="33"/>
  <c r="AX28" i="33"/>
  <c r="AX4" i="33"/>
  <c r="AW112" i="33"/>
  <c r="AW100" i="33"/>
  <c r="AW4" i="33"/>
  <c r="AX111" i="33"/>
  <c r="AX87" i="33"/>
  <c r="AX75" i="33"/>
  <c r="AX51" i="33"/>
  <c r="AX26" i="33"/>
  <c r="AX14" i="33"/>
  <c r="AW110" i="33"/>
  <c r="AW98" i="33"/>
  <c r="AW74" i="33"/>
  <c r="AW62" i="33"/>
  <c r="AW50" i="33"/>
  <c r="AW26" i="33"/>
  <c r="AW14" i="33"/>
  <c r="AW13" i="33"/>
  <c r="AX72" i="33"/>
  <c r="AX36" i="33"/>
  <c r="AX24" i="33"/>
  <c r="AX13" i="33"/>
  <c r="AW96" i="33"/>
  <c r="AW84" i="33"/>
  <c r="AW72" i="33"/>
  <c r="AW60" i="33"/>
  <c r="AW48" i="33"/>
  <c r="AX107" i="33"/>
  <c r="AX95" i="33"/>
  <c r="AX83" i="33"/>
  <c r="AX71" i="33"/>
  <c r="AX59" i="33"/>
  <c r="AX47" i="33"/>
  <c r="AX35" i="33"/>
  <c r="AX23" i="33"/>
  <c r="AW107" i="33"/>
  <c r="AW95" i="33"/>
  <c r="AW83" i="33"/>
  <c r="AW23" i="33"/>
  <c r="AX58" i="33"/>
  <c r="AX46" i="33"/>
  <c r="AX34" i="33"/>
  <c r="AX22" i="33"/>
  <c r="AW70" i="33"/>
  <c r="AW58" i="33"/>
  <c r="AW46" i="33"/>
  <c r="AW34" i="33"/>
  <c r="AW22" i="33"/>
  <c r="AW10" i="33"/>
  <c r="AX105" i="33"/>
  <c r="AX69" i="33"/>
  <c r="AX9" i="33"/>
  <c r="AW105" i="33"/>
  <c r="AW93" i="33"/>
  <c r="AW81" i="33"/>
  <c r="AW69" i="33"/>
  <c r="AW57" i="33"/>
  <c r="AW45" i="33"/>
  <c r="AW33" i="33"/>
  <c r="AW21" i="33"/>
  <c r="AW9" i="33"/>
  <c r="AX7" i="33"/>
  <c r="AW12" i="33"/>
  <c r="AX12" i="33"/>
  <c r="AW16" i="33"/>
  <c r="AX16" i="33"/>
  <c r="AW20" i="33"/>
  <c r="AW24" i="33"/>
  <c r="AW28" i="33"/>
  <c r="AW32" i="33"/>
  <c r="AX108" i="33"/>
  <c r="AW108" i="33"/>
  <c r="AX104" i="33"/>
  <c r="AW104" i="33"/>
  <c r="AX109" i="33"/>
  <c r="AW109" i="33"/>
  <c r="AW101" i="33"/>
  <c r="AW97" i="33"/>
  <c r="AX110" i="33"/>
  <c r="AX106" i="33"/>
  <c r="AW106" i="33"/>
  <c r="AW102" i="33"/>
  <c r="AX98" i="33"/>
  <c r="AW111" i="33"/>
  <c r="AX103" i="33"/>
  <c r="AW103" i="33"/>
  <c r="AX99" i="33"/>
  <c r="AW99" i="33"/>
  <c r="AX92" i="33"/>
  <c r="AW92" i="33"/>
  <c r="AW88" i="33"/>
  <c r="AX84" i="33"/>
  <c r="AX80" i="33"/>
  <c r="AX96" i="33"/>
  <c r="AX93" i="33"/>
  <c r="AX89" i="33"/>
  <c r="AW89" i="33"/>
  <c r="AX85" i="33"/>
  <c r="AW85" i="33"/>
  <c r="AX90" i="33"/>
  <c r="AW90" i="33"/>
  <c r="AX82" i="33"/>
  <c r="AW76" i="33"/>
  <c r="AX68" i="33"/>
  <c r="AW68" i="33"/>
  <c r="AX64" i="33"/>
  <c r="AW64" i="33"/>
  <c r="AX60" i="33"/>
  <c r="AW56" i="33"/>
  <c r="AX52" i="33"/>
  <c r="AW52" i="33"/>
  <c r="AW87" i="33"/>
  <c r="AW86" i="33"/>
  <c r="AX81" i="33"/>
  <c r="AX77" i="33"/>
  <c r="AX73" i="33"/>
  <c r="AW73" i="33"/>
  <c r="AX61" i="33"/>
  <c r="AW61" i="33"/>
  <c r="AX78" i="33"/>
  <c r="AX74" i="33"/>
  <c r="AX70" i="33"/>
  <c r="AX66" i="33"/>
  <c r="AX62" i="33"/>
  <c r="AW94" i="33"/>
  <c r="AX86" i="33"/>
  <c r="AX94" i="33"/>
  <c r="AW82" i="33"/>
  <c r="AX79" i="33"/>
  <c r="AW79" i="33"/>
  <c r="AW78" i="33"/>
  <c r="AW75" i="33"/>
  <c r="AW71" i="33"/>
  <c r="AX67" i="33"/>
  <c r="AW67" i="33"/>
  <c r="AW66" i="33"/>
  <c r="AX63" i="33"/>
  <c r="AW63" i="33"/>
  <c r="AW59" i="33"/>
  <c r="AX57" i="33"/>
  <c r="AX54" i="33"/>
  <c r="AX48" i="33"/>
  <c r="AX44" i="33"/>
  <c r="AW44" i="33"/>
  <c r="AX49" i="33"/>
  <c r="AX45" i="33"/>
  <c r="AW55" i="33"/>
  <c r="AW54" i="33"/>
  <c r="AX50" i="33"/>
  <c r="AX42" i="33"/>
  <c r="AW42" i="33"/>
  <c r="AX38" i="33"/>
  <c r="AW38" i="33"/>
  <c r="AW47" i="33"/>
  <c r="AX43" i="33"/>
  <c r="AW43" i="33"/>
  <c r="AX39" i="33"/>
  <c r="AW39" i="33"/>
  <c r="AW11" i="33"/>
  <c r="AX11" i="33"/>
  <c r="AW15" i="33"/>
  <c r="AX15" i="33"/>
  <c r="AW27" i="33"/>
  <c r="AX27" i="33"/>
  <c r="AW31" i="33"/>
  <c r="AX31" i="33"/>
  <c r="AW36" i="33"/>
  <c r="AW37" i="33"/>
  <c r="AX37" i="33"/>
  <c r="AW40" i="33"/>
  <c r="AW41" i="33"/>
  <c r="AW30" i="33"/>
  <c r="AX30" i="33"/>
  <c r="AW35" i="33"/>
  <c r="AX21" i="33"/>
  <c r="AW25" i="33"/>
  <c r="AX32" i="33"/>
  <c r="AX33" i="33"/>
  <c r="AX40" i="33"/>
  <c r="AV105" i="33"/>
  <c r="AV112" i="33"/>
  <c r="AV111" i="33"/>
  <c r="AV110" i="33"/>
  <c r="AV109" i="33"/>
  <c r="AV108" i="33"/>
  <c r="AV107" i="33"/>
  <c r="AV106" i="33"/>
  <c r="AV99" i="33"/>
  <c r="AV98" i="33"/>
  <c r="AV97" i="33"/>
  <c r="AV96" i="33"/>
  <c r="AV95" i="33"/>
  <c r="AV94" i="33"/>
  <c r="AV93" i="33"/>
  <c r="AV92" i="33"/>
  <c r="AV91" i="33"/>
  <c r="AV103" i="33"/>
  <c r="AV102" i="33"/>
  <c r="AV101" i="33"/>
  <c r="AV100" i="33"/>
  <c r="AV89" i="33"/>
  <c r="AV88" i="33"/>
  <c r="AV87" i="33"/>
  <c r="AV86" i="33"/>
  <c r="AV85" i="33"/>
  <c r="AV84" i="33"/>
  <c r="AV83" i="33"/>
  <c r="AV104" i="33"/>
  <c r="AV90" i="33"/>
  <c r="AV72" i="33"/>
  <c r="AV71" i="33"/>
  <c r="AV70" i="33"/>
  <c r="AV69" i="33"/>
  <c r="AV68" i="33"/>
  <c r="AV67" i="33"/>
  <c r="AV66" i="33"/>
  <c r="AV65" i="33"/>
  <c r="AV64" i="33"/>
  <c r="AV82" i="33"/>
  <c r="AV81" i="33"/>
  <c r="AV80" i="33"/>
  <c r="AV79" i="33"/>
  <c r="AV78" i="33"/>
  <c r="AV77" i="33"/>
  <c r="AV76" i="33"/>
  <c r="AV75" i="33"/>
  <c r="AV74" i="33"/>
  <c r="AV73" i="33"/>
  <c r="AV63" i="33"/>
  <c r="AV62" i="33"/>
  <c r="AV61" i="33"/>
  <c r="AV60" i="33"/>
  <c r="AV59" i="33"/>
  <c r="AV58" i="33"/>
  <c r="AV57" i="33"/>
  <c r="AV56" i="33"/>
  <c r="AV55" i="33"/>
  <c r="AV54" i="33"/>
  <c r="AV53" i="33"/>
  <c r="AV52" i="33"/>
  <c r="AV51" i="33"/>
  <c r="AV50" i="33"/>
  <c r="AV49" i="33"/>
  <c r="AV48" i="33"/>
  <c r="AV47" i="33"/>
  <c r="AV46" i="33"/>
  <c r="AV45" i="33"/>
  <c r="AV44" i="33"/>
  <c r="AV43" i="33"/>
  <c r="AV42" i="33"/>
  <c r="AV41" i="33"/>
  <c r="AV40" i="33"/>
  <c r="AV39" i="33"/>
  <c r="AV38" i="33"/>
  <c r="AV37" i="33"/>
  <c r="AV36" i="33"/>
  <c r="AV35" i="33"/>
  <c r="AV34" i="33"/>
  <c r="AV33" i="33"/>
  <c r="AV32" i="33"/>
  <c r="AV31" i="33"/>
  <c r="AV30" i="33"/>
  <c r="AV29" i="33"/>
  <c r="AV28" i="33"/>
  <c r="AV27" i="33"/>
  <c r="AV26" i="33"/>
  <c r="AV25" i="33"/>
  <c r="AV24" i="33"/>
  <c r="AV23" i="33"/>
  <c r="AV22" i="33"/>
  <c r="AV21" i="33"/>
  <c r="AV20" i="33"/>
  <c r="AV19" i="33"/>
  <c r="AV18" i="33"/>
  <c r="AV17" i="33"/>
  <c r="AV16" i="33"/>
  <c r="AV15" i="33"/>
  <c r="AV14" i="33"/>
  <c r="AV13" i="33"/>
  <c r="AV12" i="33"/>
  <c r="AV11" i="33"/>
  <c r="AV10" i="33"/>
  <c r="AV8" i="33"/>
  <c r="AV7" i="33"/>
  <c r="AV6" i="33"/>
  <c r="AV5" i="33"/>
  <c r="AV4" i="33"/>
  <c r="AV3" i="33"/>
  <c r="AV9" i="33"/>
  <c r="AS2" i="33"/>
  <c r="AT2" i="33"/>
  <c r="AU2" i="33"/>
  <c r="K18" i="31"/>
  <c r="L18" i="31"/>
  <c r="M18" i="31"/>
  <c r="N18" i="31"/>
  <c r="K19" i="31"/>
  <c r="L19" i="31"/>
  <c r="M19" i="31"/>
  <c r="N19" i="31"/>
  <c r="K20" i="31"/>
  <c r="L20" i="31"/>
  <c r="M20" i="31"/>
  <c r="N20" i="31"/>
  <c r="K21" i="31"/>
  <c r="L21" i="31"/>
  <c r="M21" i="31"/>
  <c r="N21" i="31"/>
  <c r="F20" i="31"/>
  <c r="AL29" i="46" l="1"/>
  <c r="AN29" i="46"/>
  <c r="AN9" i="46"/>
  <c r="AL9" i="46"/>
  <c r="AN86" i="46"/>
  <c r="AL86" i="46"/>
  <c r="AN57" i="46"/>
  <c r="AL57" i="46"/>
  <c r="AN44" i="46"/>
  <c r="AL44" i="46"/>
  <c r="AL111" i="46"/>
  <c r="AN111" i="46"/>
  <c r="AN108" i="46"/>
  <c r="AL108" i="46"/>
  <c r="AL34" i="46"/>
  <c r="AN34" i="46"/>
  <c r="AL5" i="46"/>
  <c r="AN5" i="46"/>
  <c r="AL8" i="46"/>
  <c r="AN8" i="46"/>
  <c r="AN26" i="46"/>
  <c r="AL26" i="46"/>
  <c r="AL7" i="46"/>
  <c r="AN7" i="46"/>
  <c r="AN70" i="46"/>
  <c r="AL70" i="46"/>
  <c r="AN71" i="46"/>
  <c r="AL71" i="46"/>
  <c r="AN48" i="46"/>
  <c r="AL48" i="46"/>
  <c r="AL28" i="46"/>
  <c r="AN28" i="46"/>
  <c r="AN77" i="46"/>
  <c r="AL77" i="46"/>
  <c r="AN62" i="46"/>
  <c r="AL62" i="46"/>
  <c r="AL46" i="46"/>
  <c r="AN46" i="46"/>
  <c r="AL78" i="46"/>
  <c r="AN78" i="46"/>
  <c r="AN79" i="46"/>
  <c r="AL79" i="46"/>
  <c r="AN20" i="46"/>
  <c r="AL20" i="46"/>
  <c r="AN72" i="46"/>
  <c r="AL72" i="46"/>
  <c r="AN84" i="46"/>
  <c r="AL84" i="46"/>
  <c r="AL90" i="46"/>
  <c r="AN90" i="46"/>
  <c r="AN112" i="46"/>
  <c r="AL112" i="46"/>
  <c r="AN66" i="46"/>
  <c r="AL66" i="46"/>
  <c r="AN101" i="46"/>
  <c r="AL101" i="46"/>
  <c r="AM2" i="33"/>
  <c r="AN2" i="33"/>
  <c r="AL2" i="33"/>
  <c r="AR2" i="33"/>
  <c r="AQ2" i="33"/>
  <c r="AP2" i="33"/>
  <c r="AJ2" i="33"/>
  <c r="AF25" i="33" l="1"/>
  <c r="AF27" i="33"/>
  <c r="AE26" i="33"/>
  <c r="AE27" i="33"/>
  <c r="AF26" i="33"/>
  <c r="AE25" i="33"/>
  <c r="O3" i="31"/>
  <c r="P3" i="31"/>
  <c r="Q3" i="31"/>
  <c r="Z3" i="31" s="1"/>
  <c r="O4" i="31"/>
  <c r="X4" i="31" s="1"/>
  <c r="P4" i="31"/>
  <c r="Y4" i="31" s="1"/>
  <c r="BK4" i="31" s="1"/>
  <c r="CO4" i="31" s="1"/>
  <c r="Q4" i="31"/>
  <c r="O5" i="31"/>
  <c r="X5" i="31" s="1"/>
  <c r="BJ5" i="31" s="1"/>
  <c r="CN5" i="31" s="1"/>
  <c r="P5" i="31"/>
  <c r="Q5" i="31"/>
  <c r="Z5" i="31" s="1"/>
  <c r="BL5" i="31" s="1"/>
  <c r="CP5" i="31" s="1"/>
  <c r="O6" i="31"/>
  <c r="X6" i="31" s="1"/>
  <c r="P6" i="31"/>
  <c r="Y6" i="31" s="1"/>
  <c r="BK6" i="31" s="1"/>
  <c r="CO6" i="31" s="1"/>
  <c r="Q6" i="31"/>
  <c r="Z6" i="31" s="1"/>
  <c r="BL6" i="31" s="1"/>
  <c r="CP6" i="31" s="1"/>
  <c r="O7" i="31"/>
  <c r="P7" i="31"/>
  <c r="Y7" i="31" s="1"/>
  <c r="BK7" i="31" s="1"/>
  <c r="CO7" i="31" s="1"/>
  <c r="Q7" i="31"/>
  <c r="Z7" i="31" s="1"/>
  <c r="BL7" i="31" s="1"/>
  <c r="CP7" i="31" s="1"/>
  <c r="O8" i="31"/>
  <c r="X8" i="31" s="1"/>
  <c r="P8" i="31"/>
  <c r="Y8" i="31" s="1"/>
  <c r="BK8" i="31" s="1"/>
  <c r="CO8" i="31" s="1"/>
  <c r="Q8" i="31"/>
  <c r="Z8" i="31" s="1"/>
  <c r="BL8" i="31" s="1"/>
  <c r="CP8" i="31" s="1"/>
  <c r="O9" i="31"/>
  <c r="X9" i="31" s="1"/>
  <c r="P9" i="31"/>
  <c r="Y9" i="31" s="1"/>
  <c r="BK9" i="31" s="1"/>
  <c r="CO9" i="31" s="1"/>
  <c r="Q9" i="31"/>
  <c r="Z9" i="31" s="1"/>
  <c r="BL9" i="31" s="1"/>
  <c r="CP9" i="31" s="1"/>
  <c r="O10" i="31"/>
  <c r="X10" i="31" s="1"/>
  <c r="P10" i="31"/>
  <c r="Y10" i="31" s="1"/>
  <c r="BK10" i="31" s="1"/>
  <c r="CO10" i="31" s="1"/>
  <c r="Q10" i="31"/>
  <c r="Z10" i="31" s="1"/>
  <c r="AL10" i="31" s="1"/>
  <c r="O11" i="31"/>
  <c r="P11" i="31"/>
  <c r="Y11" i="31" s="1"/>
  <c r="BK11" i="31" s="1"/>
  <c r="CO11" i="31" s="1"/>
  <c r="Q11" i="31"/>
  <c r="Z11" i="31" s="1"/>
  <c r="BL11" i="31" s="1"/>
  <c r="CP11" i="31" s="1"/>
  <c r="O12" i="31"/>
  <c r="X12" i="31" s="1"/>
  <c r="P12" i="31"/>
  <c r="Q12" i="31"/>
  <c r="O13" i="31"/>
  <c r="X13" i="31" s="1"/>
  <c r="BJ13" i="31" s="1"/>
  <c r="CN13" i="31" s="1"/>
  <c r="P13" i="31"/>
  <c r="Y13" i="31" s="1"/>
  <c r="BK13" i="31" s="1"/>
  <c r="CO13" i="31" s="1"/>
  <c r="Q13" i="31"/>
  <c r="Z13" i="31" s="1"/>
  <c r="BL13" i="31" s="1"/>
  <c r="CP13" i="31" s="1"/>
  <c r="O14" i="31"/>
  <c r="X14" i="31" s="1"/>
  <c r="P14" i="31"/>
  <c r="Y14" i="31" s="1"/>
  <c r="BK14" i="31" s="1"/>
  <c r="CO14" i="31" s="1"/>
  <c r="Q14" i="31"/>
  <c r="Z14" i="31" s="1"/>
  <c r="AL14" i="31" s="1"/>
  <c r="O15" i="31"/>
  <c r="P15" i="31"/>
  <c r="Q15" i="31"/>
  <c r="Z15" i="31" s="1"/>
  <c r="BL15" i="31" s="1"/>
  <c r="CP15" i="31" s="1"/>
  <c r="O16" i="31"/>
  <c r="X16" i="31" s="1"/>
  <c r="P16" i="31"/>
  <c r="Y16" i="31" s="1"/>
  <c r="BK16" i="31" s="1"/>
  <c r="CO16" i="31" s="1"/>
  <c r="Q16" i="31"/>
  <c r="Z16" i="31" s="1"/>
  <c r="AL16" i="31" s="1"/>
  <c r="O17" i="31"/>
  <c r="X17" i="31" s="1"/>
  <c r="P17" i="31"/>
  <c r="Y17" i="31" s="1"/>
  <c r="BK17" i="31" s="1"/>
  <c r="CO17" i="31" s="1"/>
  <c r="Q17" i="31"/>
  <c r="Z17" i="31" s="1"/>
  <c r="BL17" i="31" s="1"/>
  <c r="CP17" i="31" s="1"/>
  <c r="CG49" i="31"/>
  <c r="BW49" i="31"/>
  <c r="BQ49" i="31"/>
  <c r="Z49" i="31"/>
  <c r="BL49" i="31" s="1"/>
  <c r="CP49" i="31" s="1"/>
  <c r="Y49" i="31"/>
  <c r="BK49" i="31" s="1"/>
  <c r="CO49" i="31" s="1"/>
  <c r="X49" i="31"/>
  <c r="W49" i="31"/>
  <c r="V49" i="31"/>
  <c r="U49" i="31"/>
  <c r="T49" i="31"/>
  <c r="CG48" i="31"/>
  <c r="BW48" i="31"/>
  <c r="BQ48" i="31"/>
  <c r="Z48" i="31"/>
  <c r="BL48" i="31" s="1"/>
  <c r="CP48" i="31" s="1"/>
  <c r="Y48" i="31"/>
  <c r="BK48" i="31" s="1"/>
  <c r="CO48" i="31" s="1"/>
  <c r="X48" i="31"/>
  <c r="W48" i="31"/>
  <c r="V48" i="31"/>
  <c r="U48" i="31"/>
  <c r="T48" i="31"/>
  <c r="CG47" i="31"/>
  <c r="BW47" i="31"/>
  <c r="BQ47" i="31"/>
  <c r="Z47" i="31"/>
  <c r="BL47" i="31" s="1"/>
  <c r="CP47" i="31" s="1"/>
  <c r="Y47" i="31"/>
  <c r="BK47" i="31" s="1"/>
  <c r="CO47" i="31" s="1"/>
  <c r="X47" i="31"/>
  <c r="W47" i="31"/>
  <c r="V47" i="31"/>
  <c r="U47" i="31"/>
  <c r="T47" i="31"/>
  <c r="CG46" i="31"/>
  <c r="BW46" i="31"/>
  <c r="BQ46" i="31"/>
  <c r="Z46" i="31"/>
  <c r="BL46" i="31" s="1"/>
  <c r="CP46" i="31" s="1"/>
  <c r="Y46" i="31"/>
  <c r="BK46" i="31" s="1"/>
  <c r="CO46" i="31" s="1"/>
  <c r="X46" i="31"/>
  <c r="W46" i="31"/>
  <c r="V46" i="31"/>
  <c r="U46" i="31"/>
  <c r="T46" i="31"/>
  <c r="CG45" i="31"/>
  <c r="BW45" i="31"/>
  <c r="BQ45" i="31"/>
  <c r="Z45" i="31"/>
  <c r="BL45" i="31" s="1"/>
  <c r="CP45" i="31" s="1"/>
  <c r="Y45" i="31"/>
  <c r="BK45" i="31" s="1"/>
  <c r="CO45" i="31" s="1"/>
  <c r="X45" i="31"/>
  <c r="W45" i="31"/>
  <c r="V45" i="31"/>
  <c r="U45" i="31"/>
  <c r="T45" i="31"/>
  <c r="CG44" i="31"/>
  <c r="BW44" i="31"/>
  <c r="BQ44" i="31"/>
  <c r="Z44" i="31"/>
  <c r="BL44" i="31" s="1"/>
  <c r="CP44" i="31" s="1"/>
  <c r="Y44" i="31"/>
  <c r="BK44" i="31" s="1"/>
  <c r="CO44" i="31" s="1"/>
  <c r="X44" i="31"/>
  <c r="W44" i="31"/>
  <c r="V44" i="31"/>
  <c r="U44" i="31"/>
  <c r="T44" i="31"/>
  <c r="CG43" i="31"/>
  <c r="BW43" i="31"/>
  <c r="BQ43" i="31"/>
  <c r="Z43" i="31"/>
  <c r="BL43" i="31" s="1"/>
  <c r="CP43" i="31" s="1"/>
  <c r="Y43" i="31"/>
  <c r="BK43" i="31" s="1"/>
  <c r="CO43" i="31" s="1"/>
  <c r="X43" i="31"/>
  <c r="BJ43" i="31" s="1"/>
  <c r="CN43" i="31" s="1"/>
  <c r="W43" i="31"/>
  <c r="V43" i="31"/>
  <c r="U43" i="31"/>
  <c r="T43" i="31"/>
  <c r="CG42" i="31"/>
  <c r="BW42" i="31"/>
  <c r="BQ42" i="31"/>
  <c r="Z42" i="31"/>
  <c r="Y42" i="31"/>
  <c r="BK42" i="31" s="1"/>
  <c r="CO42" i="31" s="1"/>
  <c r="X42" i="31"/>
  <c r="W42" i="31"/>
  <c r="V42" i="31"/>
  <c r="U42" i="31"/>
  <c r="T42" i="31"/>
  <c r="CG41" i="31"/>
  <c r="BW41" i="31"/>
  <c r="BQ41" i="31"/>
  <c r="Z41" i="31"/>
  <c r="AL41" i="31" s="1"/>
  <c r="Y41" i="31"/>
  <c r="BK41" i="31" s="1"/>
  <c r="CO41" i="31" s="1"/>
  <c r="X41" i="31"/>
  <c r="BJ41" i="31" s="1"/>
  <c r="CN41" i="31" s="1"/>
  <c r="W41" i="31"/>
  <c r="V41" i="31"/>
  <c r="U41" i="31"/>
  <c r="T41" i="31"/>
  <c r="CG40" i="31"/>
  <c r="BW40" i="31"/>
  <c r="BQ40" i="31"/>
  <c r="Z40" i="31"/>
  <c r="AL40" i="31" s="1"/>
  <c r="Y40" i="31"/>
  <c r="BK40" i="31" s="1"/>
  <c r="CO40" i="31" s="1"/>
  <c r="X40" i="31"/>
  <c r="BJ40" i="31" s="1"/>
  <c r="CN40" i="31" s="1"/>
  <c r="W40" i="31"/>
  <c r="V40" i="31"/>
  <c r="U40" i="31"/>
  <c r="T40" i="31"/>
  <c r="CG39" i="31"/>
  <c r="BW39" i="31"/>
  <c r="BQ39" i="31"/>
  <c r="Z39" i="31"/>
  <c r="AL39" i="31" s="1"/>
  <c r="Y39" i="31"/>
  <c r="BK39" i="31" s="1"/>
  <c r="CO39" i="31" s="1"/>
  <c r="X39" i="31"/>
  <c r="BJ39" i="31" s="1"/>
  <c r="CN39" i="31" s="1"/>
  <c r="W39" i="31"/>
  <c r="V39" i="31"/>
  <c r="U39" i="31"/>
  <c r="T39" i="31"/>
  <c r="CG38" i="31"/>
  <c r="BW38" i="31"/>
  <c r="BQ38" i="31"/>
  <c r="Z38" i="31"/>
  <c r="AL38" i="31" s="1"/>
  <c r="Y38" i="31"/>
  <c r="BK38" i="31" s="1"/>
  <c r="CO38" i="31" s="1"/>
  <c r="X38" i="31"/>
  <c r="BJ38" i="31" s="1"/>
  <c r="CN38" i="31" s="1"/>
  <c r="W38" i="31"/>
  <c r="V38" i="31"/>
  <c r="U38" i="31"/>
  <c r="T38" i="31"/>
  <c r="CG37" i="31"/>
  <c r="BW37" i="31"/>
  <c r="BQ37" i="31"/>
  <c r="Z37" i="31"/>
  <c r="BL37" i="31" s="1"/>
  <c r="CP37" i="31" s="1"/>
  <c r="Y37" i="31"/>
  <c r="BK37" i="31" s="1"/>
  <c r="CO37" i="31" s="1"/>
  <c r="X37" i="31"/>
  <c r="W37" i="31"/>
  <c r="V37" i="31"/>
  <c r="U37" i="31"/>
  <c r="T37" i="31"/>
  <c r="CG36" i="31"/>
  <c r="BW36" i="31"/>
  <c r="BQ36" i="31"/>
  <c r="Z36" i="31"/>
  <c r="BL36" i="31" s="1"/>
  <c r="CP36" i="31" s="1"/>
  <c r="Y36" i="31"/>
  <c r="BK36" i="31" s="1"/>
  <c r="CO36" i="31" s="1"/>
  <c r="X36" i="31"/>
  <c r="W36" i="31"/>
  <c r="V36" i="31"/>
  <c r="U36" i="31"/>
  <c r="T36" i="31"/>
  <c r="CG35" i="31"/>
  <c r="BW35" i="31"/>
  <c r="BQ35" i="31"/>
  <c r="Z35" i="31"/>
  <c r="Y35" i="31"/>
  <c r="BK35" i="31" s="1"/>
  <c r="CO35" i="31" s="1"/>
  <c r="X35" i="31"/>
  <c r="W35" i="31"/>
  <c r="V35" i="31"/>
  <c r="U35" i="31"/>
  <c r="T35" i="31"/>
  <c r="CG34" i="31"/>
  <c r="BW34" i="31"/>
  <c r="BQ34" i="31"/>
  <c r="Z34" i="31"/>
  <c r="Y34" i="31"/>
  <c r="BK34" i="31" s="1"/>
  <c r="CO34" i="31" s="1"/>
  <c r="X34" i="31"/>
  <c r="BJ34" i="31" s="1"/>
  <c r="CN34" i="31" s="1"/>
  <c r="W34" i="31"/>
  <c r="V34" i="31"/>
  <c r="U34" i="31"/>
  <c r="T34" i="31"/>
  <c r="CG33" i="31"/>
  <c r="BW33" i="31"/>
  <c r="BQ33" i="31"/>
  <c r="Z33" i="31"/>
  <c r="BL33" i="31" s="1"/>
  <c r="CP33" i="31" s="1"/>
  <c r="Y33" i="31"/>
  <c r="BK33" i="31" s="1"/>
  <c r="CO33" i="31" s="1"/>
  <c r="X33" i="31"/>
  <c r="W33" i="31"/>
  <c r="V33" i="31"/>
  <c r="U33" i="31"/>
  <c r="T33" i="31"/>
  <c r="CG32" i="31"/>
  <c r="BW32" i="31"/>
  <c r="BQ32" i="31"/>
  <c r="Z32" i="31"/>
  <c r="AL32" i="31" s="1"/>
  <c r="Y32" i="31"/>
  <c r="BK32" i="31" s="1"/>
  <c r="CO32" i="31" s="1"/>
  <c r="X32" i="31"/>
  <c r="W32" i="31"/>
  <c r="V32" i="31"/>
  <c r="U32" i="31"/>
  <c r="T32" i="31"/>
  <c r="CG31" i="31"/>
  <c r="BW31" i="31"/>
  <c r="BQ31" i="31"/>
  <c r="Z31" i="31"/>
  <c r="BL31" i="31" s="1"/>
  <c r="CP31" i="31" s="1"/>
  <c r="Y31" i="31"/>
  <c r="BK31" i="31" s="1"/>
  <c r="CO31" i="31" s="1"/>
  <c r="X31" i="31"/>
  <c r="BJ31" i="31" s="1"/>
  <c r="CN31" i="31" s="1"/>
  <c r="W31" i="31"/>
  <c r="V31" i="31"/>
  <c r="U31" i="31"/>
  <c r="T31" i="31"/>
  <c r="CG30" i="31"/>
  <c r="BW30" i="31"/>
  <c r="BQ30" i="31"/>
  <c r="Z30" i="31"/>
  <c r="Y30" i="31"/>
  <c r="BK30" i="31" s="1"/>
  <c r="CO30" i="31" s="1"/>
  <c r="X30" i="31"/>
  <c r="BJ30" i="31" s="1"/>
  <c r="CN30" i="31" s="1"/>
  <c r="W30" i="31"/>
  <c r="V30" i="31"/>
  <c r="U30" i="31"/>
  <c r="T30" i="31"/>
  <c r="CG29" i="31"/>
  <c r="BW29" i="31"/>
  <c r="BQ29" i="31"/>
  <c r="Z29" i="31"/>
  <c r="BL29" i="31" s="1"/>
  <c r="CP29" i="31" s="1"/>
  <c r="Y29" i="31"/>
  <c r="BK29" i="31" s="1"/>
  <c r="CO29" i="31" s="1"/>
  <c r="X29" i="31"/>
  <c r="W29" i="31"/>
  <c r="V29" i="31"/>
  <c r="U29" i="31"/>
  <c r="T29" i="31"/>
  <c r="CG28" i="31"/>
  <c r="BW28" i="31"/>
  <c r="BQ28" i="31"/>
  <c r="Z28" i="31"/>
  <c r="BL28" i="31" s="1"/>
  <c r="CP28" i="31" s="1"/>
  <c r="Y28" i="31"/>
  <c r="BK28" i="31" s="1"/>
  <c r="CO28" i="31" s="1"/>
  <c r="X28" i="31"/>
  <c r="W28" i="31"/>
  <c r="V28" i="31"/>
  <c r="U28" i="31"/>
  <c r="T28" i="31"/>
  <c r="CG27" i="31"/>
  <c r="BW27" i="31"/>
  <c r="BQ27" i="31"/>
  <c r="Z27" i="31"/>
  <c r="BL27" i="31" s="1"/>
  <c r="CP27" i="31" s="1"/>
  <c r="Y27" i="31"/>
  <c r="BK27" i="31" s="1"/>
  <c r="CO27" i="31" s="1"/>
  <c r="X27" i="31"/>
  <c r="BJ27" i="31" s="1"/>
  <c r="CN27" i="31" s="1"/>
  <c r="W27" i="31"/>
  <c r="V27" i="31"/>
  <c r="U27" i="31"/>
  <c r="T27" i="31"/>
  <c r="CG26" i="31"/>
  <c r="BW26" i="31"/>
  <c r="BQ26" i="31"/>
  <c r="Z26" i="31"/>
  <c r="Y26" i="31"/>
  <c r="BK26" i="31" s="1"/>
  <c r="CO26" i="31" s="1"/>
  <c r="X26" i="31"/>
  <c r="BJ26" i="31" s="1"/>
  <c r="CN26" i="31" s="1"/>
  <c r="W26" i="31"/>
  <c r="V26" i="31"/>
  <c r="U26" i="31"/>
  <c r="T26" i="31"/>
  <c r="CG25" i="31"/>
  <c r="BW25" i="31"/>
  <c r="BQ25" i="31"/>
  <c r="Z25" i="31"/>
  <c r="BL25" i="31" s="1"/>
  <c r="CP25" i="31" s="1"/>
  <c r="Y25" i="31"/>
  <c r="BK25" i="31" s="1"/>
  <c r="CO25" i="31" s="1"/>
  <c r="X25" i="31"/>
  <c r="W25" i="31"/>
  <c r="V25" i="31"/>
  <c r="U25" i="31"/>
  <c r="T25" i="31"/>
  <c r="CG24" i="31"/>
  <c r="BW24" i="31"/>
  <c r="BQ24" i="31"/>
  <c r="Z24" i="31"/>
  <c r="BL24" i="31" s="1"/>
  <c r="CP24" i="31" s="1"/>
  <c r="Y24" i="31"/>
  <c r="BK24" i="31" s="1"/>
  <c r="CO24" i="31" s="1"/>
  <c r="X24" i="31"/>
  <c r="W24" i="31"/>
  <c r="V24" i="31"/>
  <c r="U24" i="31"/>
  <c r="T24" i="31"/>
  <c r="CG23" i="31"/>
  <c r="BW23" i="31"/>
  <c r="BQ23" i="31"/>
  <c r="Z23" i="31"/>
  <c r="BL23" i="31" s="1"/>
  <c r="CP23" i="31" s="1"/>
  <c r="Y23" i="31"/>
  <c r="BK23" i="31" s="1"/>
  <c r="CO23" i="31" s="1"/>
  <c r="X23" i="31"/>
  <c r="BJ23" i="31" s="1"/>
  <c r="CN23" i="31" s="1"/>
  <c r="W23" i="31"/>
  <c r="V23" i="31"/>
  <c r="U23" i="31"/>
  <c r="T23" i="31"/>
  <c r="CG22" i="31"/>
  <c r="BW22" i="31"/>
  <c r="BQ22" i="31"/>
  <c r="Z22" i="31"/>
  <c r="AL22" i="31" s="1"/>
  <c r="Y22" i="31"/>
  <c r="BK22" i="31" s="1"/>
  <c r="CO22" i="31" s="1"/>
  <c r="X22" i="31"/>
  <c r="BJ22" i="31" s="1"/>
  <c r="CN22" i="31" s="1"/>
  <c r="W22" i="31"/>
  <c r="V22" i="31"/>
  <c r="U22" i="31"/>
  <c r="T22" i="31"/>
  <c r="CG21" i="31"/>
  <c r="BW21" i="31"/>
  <c r="BQ21" i="31"/>
  <c r="Z21" i="31"/>
  <c r="AL21" i="31" s="1"/>
  <c r="Y21" i="31"/>
  <c r="BK21" i="31" s="1"/>
  <c r="CO21" i="31" s="1"/>
  <c r="X21" i="31"/>
  <c r="BJ21" i="31" s="1"/>
  <c r="CN21" i="31" s="1"/>
  <c r="W21" i="31"/>
  <c r="V21" i="31"/>
  <c r="U21" i="31"/>
  <c r="T21" i="31"/>
  <c r="CG20" i="31"/>
  <c r="BW20" i="31"/>
  <c r="BQ20" i="31"/>
  <c r="Z20" i="31"/>
  <c r="AL20" i="31" s="1"/>
  <c r="Y20" i="31"/>
  <c r="BK20" i="31" s="1"/>
  <c r="CO20" i="31" s="1"/>
  <c r="X20" i="31"/>
  <c r="BJ20" i="31" s="1"/>
  <c r="CN20" i="31" s="1"/>
  <c r="W20" i="31"/>
  <c r="V20" i="31"/>
  <c r="U20" i="31"/>
  <c r="T20" i="31"/>
  <c r="CG19" i="31"/>
  <c r="BW19" i="31"/>
  <c r="BQ19" i="31"/>
  <c r="Z19" i="31"/>
  <c r="AL19" i="31" s="1"/>
  <c r="Y19" i="31"/>
  <c r="BK19" i="31" s="1"/>
  <c r="CO19" i="31" s="1"/>
  <c r="X19" i="31"/>
  <c r="BJ19" i="31" s="1"/>
  <c r="CN19" i="31" s="1"/>
  <c r="W19" i="31"/>
  <c r="V19" i="31"/>
  <c r="U19" i="31"/>
  <c r="T19" i="31"/>
  <c r="CG18" i="31"/>
  <c r="BW18" i="31"/>
  <c r="BQ18" i="31"/>
  <c r="Z18" i="31"/>
  <c r="AL18" i="31" s="1"/>
  <c r="Y18" i="31"/>
  <c r="BK18" i="31" s="1"/>
  <c r="CO18" i="31" s="1"/>
  <c r="X18" i="31"/>
  <c r="BJ18" i="31" s="1"/>
  <c r="CN18" i="31" s="1"/>
  <c r="W18" i="31"/>
  <c r="V18" i="31"/>
  <c r="U18" i="31"/>
  <c r="T18" i="31"/>
  <c r="CG17" i="31"/>
  <c r="BW17" i="31"/>
  <c r="BQ17" i="31"/>
  <c r="N17" i="31"/>
  <c r="W17" i="31" s="1"/>
  <c r="M17" i="31"/>
  <c r="V17" i="31" s="1"/>
  <c r="L17" i="31"/>
  <c r="U17" i="31" s="1"/>
  <c r="K17" i="31"/>
  <c r="T17" i="31" s="1"/>
  <c r="CG16" i="31"/>
  <c r="BW16" i="31"/>
  <c r="BQ16" i="31"/>
  <c r="N16" i="31"/>
  <c r="W16" i="31" s="1"/>
  <c r="M16" i="31"/>
  <c r="V16" i="31" s="1"/>
  <c r="L16" i="31"/>
  <c r="U16" i="31" s="1"/>
  <c r="K16" i="31"/>
  <c r="T16" i="31" s="1"/>
  <c r="CG15" i="31"/>
  <c r="BW15" i="31"/>
  <c r="BQ15" i="31"/>
  <c r="Y15" i="31"/>
  <c r="BK15" i="31" s="1"/>
  <c r="CO15" i="31" s="1"/>
  <c r="X15" i="31"/>
  <c r="BJ15" i="31" s="1"/>
  <c r="CN15" i="31" s="1"/>
  <c r="N15" i="31"/>
  <c r="W15" i="31" s="1"/>
  <c r="M15" i="31"/>
  <c r="V15" i="31" s="1"/>
  <c r="L15" i="31"/>
  <c r="U15" i="31" s="1"/>
  <c r="K15" i="31"/>
  <c r="T15" i="31" s="1"/>
  <c r="CG14" i="31"/>
  <c r="BW14" i="31"/>
  <c r="BQ14" i="31"/>
  <c r="N14" i="31"/>
  <c r="W14" i="31" s="1"/>
  <c r="M14" i="31"/>
  <c r="V14" i="31" s="1"/>
  <c r="L14" i="31"/>
  <c r="U14" i="31" s="1"/>
  <c r="K14" i="31"/>
  <c r="T14" i="31" s="1"/>
  <c r="CG13" i="31"/>
  <c r="BW13" i="31"/>
  <c r="BQ13" i="31"/>
  <c r="N13" i="31"/>
  <c r="W13" i="31" s="1"/>
  <c r="M13" i="31"/>
  <c r="V13" i="31" s="1"/>
  <c r="L13" i="31"/>
  <c r="U13" i="31" s="1"/>
  <c r="K13" i="31"/>
  <c r="T13" i="31" s="1"/>
  <c r="CG12" i="31"/>
  <c r="BW12" i="31"/>
  <c r="BQ12" i="31"/>
  <c r="Z12" i="31"/>
  <c r="AL12" i="31" s="1"/>
  <c r="Y12" i="31"/>
  <c r="BK12" i="31" s="1"/>
  <c r="CO12" i="31" s="1"/>
  <c r="N12" i="31"/>
  <c r="W12" i="31" s="1"/>
  <c r="M12" i="31"/>
  <c r="V12" i="31" s="1"/>
  <c r="L12" i="31"/>
  <c r="U12" i="31" s="1"/>
  <c r="K12" i="31"/>
  <c r="T12" i="31" s="1"/>
  <c r="CG11" i="31"/>
  <c r="BW11" i="31"/>
  <c r="BQ11" i="31"/>
  <c r="X11" i="31"/>
  <c r="BJ11" i="31" s="1"/>
  <c r="CN11" i="31" s="1"/>
  <c r="N11" i="31"/>
  <c r="W11" i="31" s="1"/>
  <c r="M11" i="31"/>
  <c r="V11" i="31" s="1"/>
  <c r="L11" i="31"/>
  <c r="U11" i="31" s="1"/>
  <c r="K11" i="31"/>
  <c r="T11" i="31" s="1"/>
  <c r="CG10" i="31"/>
  <c r="BW10" i="31"/>
  <c r="BQ10" i="31"/>
  <c r="N10" i="31"/>
  <c r="W10" i="31" s="1"/>
  <c r="M10" i="31"/>
  <c r="V10" i="31" s="1"/>
  <c r="L10" i="31"/>
  <c r="U10" i="31" s="1"/>
  <c r="K10" i="31"/>
  <c r="T10" i="31" s="1"/>
  <c r="CG9" i="31"/>
  <c r="BW9" i="31"/>
  <c r="BQ9" i="31"/>
  <c r="N9" i="31"/>
  <c r="W9" i="31" s="1"/>
  <c r="M9" i="31"/>
  <c r="V9" i="31" s="1"/>
  <c r="L9" i="31"/>
  <c r="U9" i="31" s="1"/>
  <c r="K9" i="31"/>
  <c r="T9" i="31" s="1"/>
  <c r="CG8" i="31"/>
  <c r="BW8" i="31"/>
  <c r="BQ8" i="31"/>
  <c r="N8" i="31"/>
  <c r="W8" i="31" s="1"/>
  <c r="M8" i="31"/>
  <c r="V8" i="31" s="1"/>
  <c r="L8" i="31"/>
  <c r="U8" i="31" s="1"/>
  <c r="K8" i="31"/>
  <c r="T8" i="31" s="1"/>
  <c r="CG7" i="31"/>
  <c r="BW7" i="31"/>
  <c r="BQ7" i="31"/>
  <c r="X7" i="31"/>
  <c r="BJ7" i="31" s="1"/>
  <c r="CN7" i="31" s="1"/>
  <c r="N7" i="31"/>
  <c r="W7" i="31" s="1"/>
  <c r="M7" i="31"/>
  <c r="V7" i="31" s="1"/>
  <c r="L7" i="31"/>
  <c r="U7" i="31" s="1"/>
  <c r="K7" i="31"/>
  <c r="T7" i="31" s="1"/>
  <c r="CG6" i="31"/>
  <c r="BW6" i="31"/>
  <c r="BQ6" i="31"/>
  <c r="N6" i="31"/>
  <c r="W6" i="31" s="1"/>
  <c r="M6" i="31"/>
  <c r="V6" i="31" s="1"/>
  <c r="L6" i="31"/>
  <c r="U6" i="31" s="1"/>
  <c r="K6" i="31"/>
  <c r="T6" i="31" s="1"/>
  <c r="CG5" i="31"/>
  <c r="BW5" i="31"/>
  <c r="BQ5" i="31"/>
  <c r="Y5" i="31"/>
  <c r="BK5" i="31" s="1"/>
  <c r="CO5" i="31" s="1"/>
  <c r="N5" i="31"/>
  <c r="W5" i="31" s="1"/>
  <c r="M5" i="31"/>
  <c r="V5" i="31" s="1"/>
  <c r="L5" i="31"/>
  <c r="U5" i="31" s="1"/>
  <c r="K5" i="31"/>
  <c r="T5" i="31" s="1"/>
  <c r="CG4" i="31"/>
  <c r="BW4" i="31"/>
  <c r="BQ4" i="31"/>
  <c r="Z4" i="31"/>
  <c r="BL4" i="31" s="1"/>
  <c r="CP4" i="31" s="1"/>
  <c r="N4" i="31"/>
  <c r="W4" i="31" s="1"/>
  <c r="M4" i="31"/>
  <c r="V4" i="31" s="1"/>
  <c r="L4" i="31"/>
  <c r="U4" i="31" s="1"/>
  <c r="K4" i="31"/>
  <c r="T4" i="31" s="1"/>
  <c r="CG3" i="31"/>
  <c r="BW3" i="31"/>
  <c r="BQ3" i="31"/>
  <c r="Y3" i="31"/>
  <c r="BK3" i="31" s="1"/>
  <c r="CO3" i="31" s="1"/>
  <c r="X3" i="31"/>
  <c r="BJ3" i="31" s="1"/>
  <c r="CN3" i="31" s="1"/>
  <c r="N3" i="31"/>
  <c r="W3" i="31" s="1"/>
  <c r="M3" i="31"/>
  <c r="V3" i="31" s="1"/>
  <c r="L3" i="31"/>
  <c r="U3" i="31" s="1"/>
  <c r="K3" i="31"/>
  <c r="T3" i="31" s="1"/>
  <c r="CG2" i="31"/>
  <c r="BW2" i="31"/>
  <c r="BQ2" i="31"/>
  <c r="Q2" i="31"/>
  <c r="Z2" i="31" s="1"/>
  <c r="P2" i="31"/>
  <c r="Y2" i="31" s="1"/>
  <c r="BK2" i="31" s="1"/>
  <c r="CO2" i="31" s="1"/>
  <c r="O2" i="31"/>
  <c r="X2" i="31" s="1"/>
  <c r="N2" i="31"/>
  <c r="W2" i="31" s="1"/>
  <c r="M2" i="31"/>
  <c r="V2" i="31" s="1"/>
  <c r="L2" i="31"/>
  <c r="U2" i="31" s="1"/>
  <c r="K2" i="31"/>
  <c r="T2" i="31" s="1"/>
  <c r="AK45" i="31" l="1"/>
  <c r="AP45" i="31" s="1"/>
  <c r="AK48" i="31"/>
  <c r="AP48" i="31" s="1"/>
  <c r="AF37" i="31"/>
  <c r="AH30" i="31"/>
  <c r="AK49" i="31"/>
  <c r="AP49" i="31" s="1"/>
  <c r="AE45" i="31"/>
  <c r="AK47" i="31"/>
  <c r="AP47" i="31" s="1"/>
  <c r="AR47" i="31" s="1"/>
  <c r="AT47" i="31" s="1"/>
  <c r="AL28" i="31"/>
  <c r="AL33" i="31"/>
  <c r="AL36" i="31"/>
  <c r="AG18" i="31"/>
  <c r="AG20" i="31"/>
  <c r="AF24" i="31"/>
  <c r="AH26" i="31"/>
  <c r="AL29" i="31"/>
  <c r="BL32" i="31"/>
  <c r="CP32" i="31" s="1"/>
  <c r="AF36" i="31"/>
  <c r="BL38" i="31"/>
  <c r="CP38" i="31" s="1"/>
  <c r="AE39" i="31"/>
  <c r="AK39" i="31"/>
  <c r="AP39" i="31" s="1"/>
  <c r="AR39" i="31" s="1"/>
  <c r="AT39" i="31" s="1"/>
  <c r="AK42" i="31"/>
  <c r="AP42" i="31" s="1"/>
  <c r="AL48" i="31"/>
  <c r="AE49" i="31"/>
  <c r="AH29" i="31"/>
  <c r="AK31" i="31"/>
  <c r="AP31" i="31" s="1"/>
  <c r="AE43" i="31"/>
  <c r="AK43" i="31"/>
  <c r="AP43" i="31" s="1"/>
  <c r="AF44" i="31"/>
  <c r="AF25" i="31"/>
  <c r="AK27" i="31"/>
  <c r="AP27" i="31" s="1"/>
  <c r="AK28" i="31"/>
  <c r="AP28" i="31" s="1"/>
  <c r="AK34" i="31"/>
  <c r="AP34" i="31" s="1"/>
  <c r="AK35" i="31"/>
  <c r="AP35" i="31" s="1"/>
  <c r="AG46" i="31"/>
  <c r="BL3" i="31"/>
  <c r="CP3" i="31" s="1"/>
  <c r="AL3" i="31"/>
  <c r="BJ2" i="31"/>
  <c r="CN2" i="31" s="1"/>
  <c r="AK2" i="31"/>
  <c r="AP2" i="31" s="1"/>
  <c r="AR2" i="31" s="1"/>
  <c r="AT2" i="31" s="1"/>
  <c r="BJ35" i="31"/>
  <c r="CN35" i="31" s="1"/>
  <c r="AL11" i="31"/>
  <c r="AG22" i="31"/>
  <c r="AK23" i="31"/>
  <c r="AP23" i="31" s="1"/>
  <c r="AE30" i="31"/>
  <c r="AK30" i="31"/>
  <c r="AP30" i="31" s="1"/>
  <c r="AL31" i="31"/>
  <c r="AF33" i="31"/>
  <c r="BL39" i="31"/>
  <c r="CP39" i="31" s="1"/>
  <c r="AK40" i="31"/>
  <c r="AP40" i="31" s="1"/>
  <c r="AR40" i="31" s="1"/>
  <c r="AT40" i="31" s="1"/>
  <c r="AK41" i="31"/>
  <c r="AP41" i="31" s="1"/>
  <c r="AR41" i="31" s="1"/>
  <c r="AT41" i="31" s="1"/>
  <c r="AL43" i="31"/>
  <c r="AG45" i="31"/>
  <c r="AL47" i="31"/>
  <c r="AE48" i="31"/>
  <c r="AR48" i="31"/>
  <c r="AT48" i="31" s="1"/>
  <c r="AG49" i="31"/>
  <c r="AG19" i="31"/>
  <c r="AE21" i="31"/>
  <c r="AL25" i="31"/>
  <c r="AE27" i="31"/>
  <c r="BJ28" i="31"/>
  <c r="CN28" i="31" s="1"/>
  <c r="AL37" i="31"/>
  <c r="AE38" i="31"/>
  <c r="AK38" i="31"/>
  <c r="AP38" i="31" s="1"/>
  <c r="AR38" i="31" s="1"/>
  <c r="AT38" i="31" s="1"/>
  <c r="AL46" i="31"/>
  <c r="AE47" i="31"/>
  <c r="AG48" i="31"/>
  <c r="BJ42" i="31"/>
  <c r="CN42" i="31" s="1"/>
  <c r="AE22" i="31"/>
  <c r="AK26" i="31"/>
  <c r="AP26" i="31" s="1"/>
  <c r="AL27" i="31"/>
  <c r="AK32" i="31"/>
  <c r="AP32" i="31" s="1"/>
  <c r="AR32" i="31" s="1"/>
  <c r="AT32" i="31" s="1"/>
  <c r="BJ32" i="31"/>
  <c r="CN32" i="31" s="1"/>
  <c r="AH34" i="31"/>
  <c r="BL41" i="31"/>
  <c r="CP41" i="31" s="1"/>
  <c r="AL44" i="31"/>
  <c r="AL45" i="31"/>
  <c r="AR45" i="31" s="1"/>
  <c r="AT45" i="31" s="1"/>
  <c r="AE46" i="31"/>
  <c r="AK46" i="31"/>
  <c r="AP46" i="31" s="1"/>
  <c r="AG47" i="31"/>
  <c r="AL49" i="31"/>
  <c r="AL9" i="31"/>
  <c r="AK13" i="31"/>
  <c r="AP13" i="31" s="1"/>
  <c r="AL7" i="31"/>
  <c r="AK9" i="31"/>
  <c r="AP9" i="31" s="1"/>
  <c r="AL5" i="31"/>
  <c r="AK11" i="31"/>
  <c r="AP11" i="31" s="1"/>
  <c r="AR11" i="31" s="1"/>
  <c r="AT11" i="31" s="1"/>
  <c r="AK15" i="31"/>
  <c r="AP15" i="31" s="1"/>
  <c r="BL2" i="31"/>
  <c r="CP2" i="31" s="1"/>
  <c r="AL2" i="31"/>
  <c r="AH2" i="31"/>
  <c r="AE2" i="31"/>
  <c r="AH4" i="31"/>
  <c r="AG4" i="31"/>
  <c r="AF4" i="31"/>
  <c r="AE4" i="31"/>
  <c r="AK4" i="31"/>
  <c r="AP4" i="31" s="1"/>
  <c r="BJ4" i="31"/>
  <c r="CN4" i="31" s="1"/>
  <c r="AH6" i="31"/>
  <c r="AG6" i="31"/>
  <c r="AF6" i="31"/>
  <c r="AE6" i="31"/>
  <c r="AK6" i="31"/>
  <c r="AP6" i="31" s="1"/>
  <c r="BJ6" i="31"/>
  <c r="CN6" i="31" s="1"/>
  <c r="AH8" i="31"/>
  <c r="AG8" i="31"/>
  <c r="AF8" i="31"/>
  <c r="AE8" i="31"/>
  <c r="AK8" i="31"/>
  <c r="AP8" i="31" s="1"/>
  <c r="BJ8" i="31"/>
  <c r="CN8" i="31" s="1"/>
  <c r="AF2" i="31"/>
  <c r="AG2" i="31"/>
  <c r="AH3" i="31"/>
  <c r="AL4" i="31"/>
  <c r="AH5" i="31"/>
  <c r="AL6" i="31"/>
  <c r="AH7" i="31"/>
  <c r="AL8" i="31"/>
  <c r="AH9" i="31"/>
  <c r="BJ9" i="31"/>
  <c r="CN9" i="31" s="1"/>
  <c r="AF14" i="31"/>
  <c r="AE14" i="31"/>
  <c r="AH14" i="31"/>
  <c r="BJ14" i="31"/>
  <c r="CN14" i="31" s="1"/>
  <c r="AK14" i="31"/>
  <c r="AP14" i="31" s="1"/>
  <c r="AR14" i="31" s="1"/>
  <c r="AT14" i="31" s="1"/>
  <c r="AG14" i="31"/>
  <c r="AG3" i="31"/>
  <c r="AG5" i="31"/>
  <c r="AG7" i="31"/>
  <c r="AG9" i="31"/>
  <c r="AE3" i="31"/>
  <c r="AK3" i="31"/>
  <c r="AP3" i="31" s="1"/>
  <c r="AE5" i="31"/>
  <c r="AK5" i="31"/>
  <c r="AP5" i="31" s="1"/>
  <c r="AE7" i="31"/>
  <c r="AK7" i="31"/>
  <c r="AP7" i="31" s="1"/>
  <c r="AE9" i="31"/>
  <c r="AF10" i="31"/>
  <c r="AE10" i="31"/>
  <c r="AH10" i="31"/>
  <c r="BJ10" i="31"/>
  <c r="CN10" i="31" s="1"/>
  <c r="AK10" i="31"/>
  <c r="AP10" i="31" s="1"/>
  <c r="AR10" i="31" s="1"/>
  <c r="AT10" i="31" s="1"/>
  <c r="AG10" i="31"/>
  <c r="AF12" i="31"/>
  <c r="AE12" i="31"/>
  <c r="AH12" i="31"/>
  <c r="BJ12" i="31"/>
  <c r="CN12" i="31" s="1"/>
  <c r="AK12" i="31"/>
  <c r="AP12" i="31" s="1"/>
  <c r="AR12" i="31" s="1"/>
  <c r="AT12" i="31" s="1"/>
  <c r="AG12" i="31"/>
  <c r="AH15" i="31"/>
  <c r="AG15" i="31"/>
  <c r="AF15" i="31"/>
  <c r="AE15" i="31"/>
  <c r="AH17" i="31"/>
  <c r="AG17" i="31"/>
  <c r="AF17" i="31"/>
  <c r="AE17" i="31"/>
  <c r="BJ17" i="31"/>
  <c r="CN17" i="31" s="1"/>
  <c r="AK17" i="31"/>
  <c r="AP17" i="31" s="1"/>
  <c r="AF3" i="31"/>
  <c r="AF5" i="31"/>
  <c r="AF7" i="31"/>
  <c r="AF9" i="31"/>
  <c r="AH11" i="31"/>
  <c r="AG11" i="31"/>
  <c r="AF11" i="31"/>
  <c r="AE11" i="31"/>
  <c r="AH13" i="31"/>
  <c r="AG13" i="31"/>
  <c r="AF13" i="31"/>
  <c r="AE13" i="31"/>
  <c r="AF16" i="31"/>
  <c r="AE16" i="31"/>
  <c r="AH16" i="31"/>
  <c r="AG16" i="31"/>
  <c r="BJ16" i="31"/>
  <c r="CN16" i="31" s="1"/>
  <c r="AK16" i="31"/>
  <c r="AP16" i="31" s="1"/>
  <c r="AR16" i="31" s="1"/>
  <c r="AT16" i="31" s="1"/>
  <c r="AH18" i="31"/>
  <c r="BL18" i="31"/>
  <c r="CP18" i="31" s="1"/>
  <c r="AH19" i="31"/>
  <c r="BL19" i="31"/>
  <c r="CP19" i="31" s="1"/>
  <c r="AH20" i="31"/>
  <c r="BL20" i="31"/>
  <c r="CP20" i="31" s="1"/>
  <c r="AH21" i="31"/>
  <c r="BL21" i="31"/>
  <c r="CP21" i="31" s="1"/>
  <c r="AE32" i="31"/>
  <c r="BL10" i="31"/>
  <c r="CP10" i="31" s="1"/>
  <c r="BL12" i="31"/>
  <c r="CP12" i="31" s="1"/>
  <c r="AL13" i="31"/>
  <c r="BL14" i="31"/>
  <c r="CP14" i="31" s="1"/>
  <c r="AL15" i="31"/>
  <c r="BL16" i="31"/>
  <c r="CP16" i="31" s="1"/>
  <c r="AL17" i="31"/>
  <c r="AE18" i="31"/>
  <c r="AK18" i="31"/>
  <c r="AP18" i="31" s="1"/>
  <c r="AR18" i="31" s="1"/>
  <c r="AT18" i="31" s="1"/>
  <c r="AE19" i="31"/>
  <c r="AK19" i="31"/>
  <c r="AP19" i="31" s="1"/>
  <c r="AR19" i="31" s="1"/>
  <c r="AT19" i="31" s="1"/>
  <c r="AE20" i="31"/>
  <c r="AK20" i="31"/>
  <c r="AP20" i="31" s="1"/>
  <c r="AR20" i="31" s="1"/>
  <c r="AT20" i="31" s="1"/>
  <c r="AK21" i="31"/>
  <c r="AP21" i="31" s="1"/>
  <c r="AR21" i="31" s="1"/>
  <c r="AT21" i="31" s="1"/>
  <c r="AG24" i="31"/>
  <c r="AH24" i="31"/>
  <c r="AO24" i="31" s="1"/>
  <c r="AQ24" i="31" s="1"/>
  <c r="AE24" i="31"/>
  <c r="BJ24" i="31"/>
  <c r="CN24" i="31" s="1"/>
  <c r="AK24" i="31"/>
  <c r="AP24" i="31" s="1"/>
  <c r="AG36" i="31"/>
  <c r="AH36" i="31"/>
  <c r="AE36" i="31"/>
  <c r="AK36" i="31"/>
  <c r="AP36" i="31" s="1"/>
  <c r="AR36" i="31" s="1"/>
  <c r="AT36" i="31" s="1"/>
  <c r="BJ36" i="31"/>
  <c r="CN36" i="31" s="1"/>
  <c r="AF18" i="31"/>
  <c r="AF19" i="31"/>
  <c r="AF20" i="31"/>
  <c r="AF21" i="31"/>
  <c r="AE23" i="31"/>
  <c r="AG29" i="31"/>
  <c r="AE29" i="31"/>
  <c r="AF29" i="31"/>
  <c r="BJ29" i="31"/>
  <c r="CN29" i="31" s="1"/>
  <c r="AK29" i="31"/>
  <c r="AP29" i="31" s="1"/>
  <c r="AG21" i="31"/>
  <c r="AH35" i="31"/>
  <c r="AE35" i="31"/>
  <c r="BL35" i="31"/>
  <c r="CP35" i="31" s="1"/>
  <c r="AL35" i="31"/>
  <c r="AR35" i="31" s="1"/>
  <c r="AT35" i="31" s="1"/>
  <c r="AF22" i="31"/>
  <c r="BL22" i="31"/>
  <c r="CP22" i="31" s="1"/>
  <c r="AH23" i="31"/>
  <c r="AG25" i="31"/>
  <c r="AE25" i="31"/>
  <c r="BJ25" i="31"/>
  <c r="CN25" i="31" s="1"/>
  <c r="AK25" i="31"/>
  <c r="AP25" i="31" s="1"/>
  <c r="AR25" i="31" s="1"/>
  <c r="AT25" i="31" s="1"/>
  <c r="AH25" i="31"/>
  <c r="AE26" i="31"/>
  <c r="AE28" i="31"/>
  <c r="AH31" i="31"/>
  <c r="AG32" i="31"/>
  <c r="AH32" i="31"/>
  <c r="AF32" i="31"/>
  <c r="BL34" i="31"/>
  <c r="CP34" i="31" s="1"/>
  <c r="AL34" i="31"/>
  <c r="AH22" i="31"/>
  <c r="AL24" i="31"/>
  <c r="AH27" i="31"/>
  <c r="AG28" i="31"/>
  <c r="AH28" i="31"/>
  <c r="AF28" i="31"/>
  <c r="BL30" i="31"/>
  <c r="CP30" i="31" s="1"/>
  <c r="AL30" i="31"/>
  <c r="AE31" i="31"/>
  <c r="AG37" i="31"/>
  <c r="AE37" i="31"/>
  <c r="BJ37" i="31"/>
  <c r="CN37" i="31" s="1"/>
  <c r="AK37" i="31"/>
  <c r="AP37" i="31" s="1"/>
  <c r="AH37" i="31"/>
  <c r="AO37" i="31" s="1"/>
  <c r="AK22" i="31"/>
  <c r="AP22" i="31" s="1"/>
  <c r="AR22" i="31" s="1"/>
  <c r="AT22" i="31" s="1"/>
  <c r="AL23" i="31"/>
  <c r="BL26" i="31"/>
  <c r="CP26" i="31" s="1"/>
  <c r="AL26" i="31"/>
  <c r="AR26" i="31" s="1"/>
  <c r="AT26" i="31" s="1"/>
  <c r="AG33" i="31"/>
  <c r="AE33" i="31"/>
  <c r="BJ33" i="31"/>
  <c r="CN33" i="31" s="1"/>
  <c r="AK33" i="31"/>
  <c r="AP33" i="31" s="1"/>
  <c r="AH33" i="31"/>
  <c r="AO33" i="31" s="1"/>
  <c r="AE34" i="31"/>
  <c r="AG23" i="31"/>
  <c r="AF23" i="31"/>
  <c r="AG27" i="31"/>
  <c r="AF27" i="31"/>
  <c r="AG31" i="31"/>
  <c r="AF31" i="31"/>
  <c r="AG35" i="31"/>
  <c r="AF35" i="31"/>
  <c r="AH38" i="31"/>
  <c r="AH39" i="31"/>
  <c r="AH40" i="31"/>
  <c r="AH41" i="31"/>
  <c r="AE41" i="31"/>
  <c r="AG26" i="31"/>
  <c r="AF26" i="31"/>
  <c r="AG30" i="31"/>
  <c r="AF30" i="31"/>
  <c r="AO30" i="31" s="1"/>
  <c r="AG34" i="31"/>
  <c r="AF34" i="31"/>
  <c r="AO34" i="31" s="1"/>
  <c r="AE40" i="31"/>
  <c r="BL40" i="31"/>
  <c r="CP40" i="31" s="1"/>
  <c r="AH42" i="31"/>
  <c r="AE42" i="31"/>
  <c r="BL42" i="31"/>
  <c r="CP42" i="31" s="1"/>
  <c r="AL42" i="31"/>
  <c r="AR42" i="31" s="1"/>
  <c r="AT42" i="31" s="1"/>
  <c r="AG38" i="31"/>
  <c r="AG39" i="31"/>
  <c r="AG40" i="31"/>
  <c r="AG41" i="31"/>
  <c r="AG42" i="31"/>
  <c r="AF38" i="31"/>
  <c r="AF39" i="31"/>
  <c r="AF40" i="31"/>
  <c r="AF41" i="31"/>
  <c r="AF42" i="31"/>
  <c r="AH43" i="31"/>
  <c r="AF43" i="31"/>
  <c r="AE44" i="31"/>
  <c r="AH44" i="31"/>
  <c r="AK44" i="31"/>
  <c r="AP44" i="31" s="1"/>
  <c r="AR44" i="31" s="1"/>
  <c r="AT44" i="31" s="1"/>
  <c r="BJ44" i="31"/>
  <c r="CN44" i="31" s="1"/>
  <c r="AG44" i="31"/>
  <c r="AG43" i="31"/>
  <c r="AF45" i="31"/>
  <c r="BJ45" i="31"/>
  <c r="CN45" i="31" s="1"/>
  <c r="AF46" i="31"/>
  <c r="BJ46" i="31"/>
  <c r="CN46" i="31" s="1"/>
  <c r="AF47" i="31"/>
  <c r="BJ47" i="31"/>
  <c r="CN47" i="31" s="1"/>
  <c r="AF48" i="31"/>
  <c r="BJ48" i="31"/>
  <c r="CN48" i="31" s="1"/>
  <c r="AF49" i="31"/>
  <c r="BJ49" i="31"/>
  <c r="CN49" i="31" s="1"/>
  <c r="AH45" i="31"/>
  <c r="AH46" i="31"/>
  <c r="AH47" i="31"/>
  <c r="AH48" i="31"/>
  <c r="AH49" i="31"/>
  <c r="AZ112" i="30"/>
  <c r="AZ111" i="30"/>
  <c r="AZ110" i="30"/>
  <c r="AZ109" i="30"/>
  <c r="AZ108" i="30"/>
  <c r="AZ107" i="30"/>
  <c r="AZ106" i="30"/>
  <c r="AZ105" i="30"/>
  <c r="AZ104" i="30"/>
  <c r="AZ103" i="30"/>
  <c r="AZ102" i="30"/>
  <c r="AZ101" i="30"/>
  <c r="AZ100" i="30"/>
  <c r="AZ99" i="30"/>
  <c r="AZ98" i="30"/>
  <c r="AZ97" i="30"/>
  <c r="AZ96" i="30"/>
  <c r="AZ95" i="30"/>
  <c r="AZ94" i="30"/>
  <c r="AZ93" i="30"/>
  <c r="AZ92" i="30"/>
  <c r="AZ91" i="30"/>
  <c r="AZ90" i="30"/>
  <c r="AZ89" i="30"/>
  <c r="AZ88" i="30"/>
  <c r="AZ87" i="30"/>
  <c r="AZ86" i="30"/>
  <c r="AZ85" i="30"/>
  <c r="AZ84" i="30"/>
  <c r="AZ83" i="30"/>
  <c r="AZ82" i="30"/>
  <c r="AZ81" i="30"/>
  <c r="AZ80" i="30"/>
  <c r="AZ79" i="30"/>
  <c r="AZ78" i="30"/>
  <c r="AZ77" i="30"/>
  <c r="AZ76" i="30"/>
  <c r="AZ75" i="30"/>
  <c r="AZ74" i="30"/>
  <c r="AZ73" i="30"/>
  <c r="AZ72" i="30"/>
  <c r="AZ71" i="30"/>
  <c r="AZ70" i="30"/>
  <c r="AZ69" i="30"/>
  <c r="AZ68" i="30"/>
  <c r="AZ67" i="30"/>
  <c r="AZ66" i="30"/>
  <c r="AZ65" i="30"/>
  <c r="AZ64" i="30"/>
  <c r="AZ63" i="30"/>
  <c r="AZ62" i="30"/>
  <c r="AZ61" i="30"/>
  <c r="AZ60" i="30"/>
  <c r="AZ59" i="30"/>
  <c r="AZ58" i="30"/>
  <c r="AZ57" i="30"/>
  <c r="AZ56" i="30"/>
  <c r="AZ55" i="30"/>
  <c r="AZ54" i="30"/>
  <c r="AZ53" i="30"/>
  <c r="AZ52" i="30"/>
  <c r="AZ51" i="30"/>
  <c r="AZ50" i="30"/>
  <c r="AZ49" i="30"/>
  <c r="AZ48" i="30"/>
  <c r="AZ47" i="30"/>
  <c r="AZ46" i="30"/>
  <c r="AZ45" i="30"/>
  <c r="AZ44" i="30"/>
  <c r="AZ43" i="30"/>
  <c r="AZ42" i="30"/>
  <c r="AZ41" i="30"/>
  <c r="AZ40" i="30"/>
  <c r="AZ39" i="30"/>
  <c r="AZ38" i="30"/>
  <c r="AZ37" i="30"/>
  <c r="AZ36" i="30"/>
  <c r="AZ35" i="30"/>
  <c r="AZ34" i="30"/>
  <c r="AZ33" i="30"/>
  <c r="AZ32" i="30"/>
  <c r="AZ31" i="30"/>
  <c r="AZ30" i="30"/>
  <c r="AZ29" i="30"/>
  <c r="AZ28" i="30"/>
  <c r="AZ27" i="30"/>
  <c r="AZ26" i="30"/>
  <c r="AZ25" i="30"/>
  <c r="AZ24" i="30"/>
  <c r="AZ23" i="30"/>
  <c r="AZ22" i="30"/>
  <c r="AZ21" i="30"/>
  <c r="AZ20" i="30"/>
  <c r="AZ19" i="30"/>
  <c r="AZ18" i="30"/>
  <c r="AZ17" i="30"/>
  <c r="AZ16" i="30"/>
  <c r="AZ15" i="30"/>
  <c r="AZ14" i="30"/>
  <c r="AZ13" i="30"/>
  <c r="AZ12" i="30"/>
  <c r="AZ11" i="30"/>
  <c r="AZ10" i="30"/>
  <c r="AZ9" i="30"/>
  <c r="AZ8" i="30"/>
  <c r="AZ7" i="30"/>
  <c r="AZ6" i="30"/>
  <c r="AZ5" i="30"/>
  <c r="AZ4" i="30"/>
  <c r="AO29" i="31" l="1"/>
  <c r="AY24" i="30"/>
  <c r="BR106" i="30"/>
  <c r="BR91" i="30"/>
  <c r="BS83" i="30"/>
  <c r="BU83" i="30" s="1"/>
  <c r="AO83" i="33" s="1"/>
  <c r="BS68" i="30"/>
  <c r="BU68" i="30" s="1"/>
  <c r="AO68" i="33" s="1"/>
  <c r="BR53" i="30"/>
  <c r="BR38" i="30"/>
  <c r="BS30" i="30"/>
  <c r="BU30" i="30" s="1"/>
  <c r="AO30" i="33" s="1"/>
  <c r="BS15" i="30"/>
  <c r="BU15" i="30" s="1"/>
  <c r="AO15" i="33" s="1"/>
  <c r="BS105" i="30"/>
  <c r="BU105" i="30" s="1"/>
  <c r="AO105" i="33" s="1"/>
  <c r="BR90" i="30"/>
  <c r="BS82" i="30"/>
  <c r="BU82" i="30" s="1"/>
  <c r="AO82" i="33" s="1"/>
  <c r="BS67" i="30"/>
  <c r="BU67" i="30" s="1"/>
  <c r="AO67" i="33" s="1"/>
  <c r="BR37" i="30"/>
  <c r="BR59" i="30"/>
  <c r="BS36" i="30"/>
  <c r="BU36" i="30" s="1"/>
  <c r="AO36" i="33" s="1"/>
  <c r="BS21" i="30"/>
  <c r="BU21" i="30" s="1"/>
  <c r="AO21" i="33" s="1"/>
  <c r="BS51" i="30"/>
  <c r="BU51" i="30" s="1"/>
  <c r="AO51" i="33" s="1"/>
  <c r="BR36" i="30"/>
  <c r="BS28" i="30"/>
  <c r="BU28" i="30" s="1"/>
  <c r="AO28" i="33" s="1"/>
  <c r="BR21" i="30"/>
  <c r="BS13" i="30"/>
  <c r="BU13" i="30" s="1"/>
  <c r="AO13" i="33" s="1"/>
  <c r="BR104" i="30"/>
  <c r="BS96" i="30"/>
  <c r="BU96" i="30" s="1"/>
  <c r="AO96" i="33" s="1"/>
  <c r="BS81" i="30"/>
  <c r="BU81" i="30" s="1"/>
  <c r="AO81" i="33" s="1"/>
  <c r="BS107" i="30"/>
  <c r="BU107" i="30" s="1"/>
  <c r="AO107" i="33" s="1"/>
  <c r="BS84" i="30"/>
  <c r="BU84" i="30" s="1"/>
  <c r="AO84" i="33" s="1"/>
  <c r="BR39" i="30"/>
  <c r="BS91" i="30"/>
  <c r="BU91" i="30" s="1"/>
  <c r="AO91" i="33" s="1"/>
  <c r="BS3" i="30"/>
  <c r="BU3" i="30" s="1"/>
  <c r="AO3" i="33" s="1"/>
  <c r="BS98" i="30"/>
  <c r="BU98" i="30" s="1"/>
  <c r="AO98" i="33" s="1"/>
  <c r="BR83" i="30"/>
  <c r="BR68" i="30"/>
  <c r="BS60" i="30"/>
  <c r="BU60" i="30" s="1"/>
  <c r="AO60" i="33" s="1"/>
  <c r="BS45" i="30"/>
  <c r="BU45" i="30" s="1"/>
  <c r="AO45" i="33" s="1"/>
  <c r="BR30" i="30"/>
  <c r="BS22" i="30"/>
  <c r="BU22" i="30" s="1"/>
  <c r="AO22" i="33" s="1"/>
  <c r="BR15" i="30"/>
  <c r="BS7" i="30"/>
  <c r="BU7" i="30" s="1"/>
  <c r="AO7" i="33" s="1"/>
  <c r="BR75" i="30"/>
  <c r="BR52" i="30"/>
  <c r="BS14" i="30"/>
  <c r="BU14" i="30" s="1"/>
  <c r="AO14" i="33" s="1"/>
  <c r="BS112" i="30"/>
  <c r="BU112" i="30" s="1"/>
  <c r="AO112" i="33" s="1"/>
  <c r="BS97" i="30"/>
  <c r="BU97" i="30" s="1"/>
  <c r="AO97" i="33" s="1"/>
  <c r="BR82" i="30"/>
  <c r="BR67" i="30"/>
  <c r="BS59" i="30"/>
  <c r="BU59" i="30" s="1"/>
  <c r="AO59" i="33" s="1"/>
  <c r="BS44" i="30"/>
  <c r="BU44" i="30" s="1"/>
  <c r="AO44" i="33" s="1"/>
  <c r="BR29" i="30"/>
  <c r="BR14" i="30"/>
  <c r="BR112" i="30"/>
  <c r="BS89" i="30"/>
  <c r="BU89" i="30" s="1"/>
  <c r="AO89" i="33" s="1"/>
  <c r="BR44" i="30"/>
  <c r="BS104" i="30"/>
  <c r="BU104" i="30" s="1"/>
  <c r="AO104" i="33" s="1"/>
  <c r="BR89" i="30"/>
  <c r="BR74" i="30"/>
  <c r="BS66" i="30"/>
  <c r="BU66" i="30" s="1"/>
  <c r="AO66" i="33" s="1"/>
  <c r="BR66" i="30"/>
  <c r="BS58" i="30"/>
  <c r="BU58" i="30" s="1"/>
  <c r="AO58" i="33" s="1"/>
  <c r="BR51" i="30"/>
  <c r="BS43" i="30"/>
  <c r="BU43" i="30" s="1"/>
  <c r="AO43" i="33" s="1"/>
  <c r="BR28" i="30"/>
  <c r="BS5" i="30"/>
  <c r="BU5" i="30" s="1"/>
  <c r="AO5" i="33" s="1"/>
  <c r="BR32" i="30"/>
  <c r="BS16" i="30"/>
  <c r="BU16" i="30" s="1"/>
  <c r="AO16" i="33" s="1"/>
  <c r="BR84" i="30"/>
  <c r="BS61" i="30"/>
  <c r="BU61" i="30" s="1"/>
  <c r="AO61" i="33" s="1"/>
  <c r="BR3" i="30"/>
  <c r="BR98" i="30"/>
  <c r="BS90" i="30"/>
  <c r="BU90" i="30" s="1"/>
  <c r="AO90" i="33" s="1"/>
  <c r="BS75" i="30"/>
  <c r="BU75" i="30" s="1"/>
  <c r="AO75" i="33" s="1"/>
  <c r="BR60" i="30"/>
  <c r="BS52" i="30"/>
  <c r="BU52" i="30" s="1"/>
  <c r="AO52" i="33" s="1"/>
  <c r="BR45" i="30"/>
  <c r="BS37" i="30"/>
  <c r="BU37" i="30" s="1"/>
  <c r="AO37" i="33" s="1"/>
  <c r="BR22" i="30"/>
  <c r="BR7" i="30"/>
  <c r="BS29" i="30"/>
  <c r="BU29" i="30" s="1"/>
  <c r="AO29" i="33" s="1"/>
  <c r="BR105" i="30"/>
  <c r="BS6" i="30"/>
  <c r="BU6" i="30" s="1"/>
  <c r="AO6" i="33" s="1"/>
  <c r="BR97" i="30"/>
  <c r="BS74" i="30"/>
  <c r="BU74" i="30" s="1"/>
  <c r="AO74" i="33" s="1"/>
  <c r="BR6" i="30"/>
  <c r="BR13" i="30"/>
  <c r="BS24" i="30"/>
  <c r="BU24" i="30" s="1"/>
  <c r="AO24" i="33" s="1"/>
  <c r="BS92" i="30"/>
  <c r="BU92" i="30" s="1"/>
  <c r="AO92" i="33" s="1"/>
  <c r="BR54" i="30"/>
  <c r="BR99" i="30"/>
  <c r="BR92" i="30"/>
  <c r="BS106" i="30"/>
  <c r="BU106" i="30" s="1"/>
  <c r="AO106" i="33" s="1"/>
  <c r="BS31" i="30"/>
  <c r="BU31" i="30" s="1"/>
  <c r="AO31" i="33" s="1"/>
  <c r="BS111" i="30"/>
  <c r="BU111" i="30" s="1"/>
  <c r="AO111" i="33" s="1"/>
  <c r="BR96" i="30"/>
  <c r="BS88" i="30"/>
  <c r="BU88" i="30" s="1"/>
  <c r="AO88" i="33" s="1"/>
  <c r="BR81" i="30"/>
  <c r="BS73" i="30"/>
  <c r="BU73" i="30" s="1"/>
  <c r="AO73" i="33" s="1"/>
  <c r="BR58" i="30"/>
  <c r="BR43" i="30"/>
  <c r="BS35" i="30"/>
  <c r="BU35" i="30" s="1"/>
  <c r="AO35" i="33" s="1"/>
  <c r="BS20" i="30"/>
  <c r="BU20" i="30" s="1"/>
  <c r="AO20" i="33" s="1"/>
  <c r="BR5" i="30"/>
  <c r="BR111" i="30"/>
  <c r="BS103" i="30"/>
  <c r="BU103" i="30" s="1"/>
  <c r="AO103" i="33" s="1"/>
  <c r="BR88" i="30"/>
  <c r="BR73" i="30"/>
  <c r="BS65" i="30"/>
  <c r="BU65" i="30" s="1"/>
  <c r="AO65" i="33" s="1"/>
  <c r="BS50" i="30"/>
  <c r="BU50" i="30" s="1"/>
  <c r="AO50" i="33" s="1"/>
  <c r="BR35" i="30"/>
  <c r="BR20" i="30"/>
  <c r="BS12" i="30"/>
  <c r="BU12" i="30" s="1"/>
  <c r="AO12" i="33" s="1"/>
  <c r="BR9" i="30"/>
  <c r="BR107" i="30"/>
  <c r="BS46" i="30"/>
  <c r="BU46" i="30" s="1"/>
  <c r="AO46" i="33" s="1"/>
  <c r="BR16" i="30"/>
  <c r="BS76" i="30"/>
  <c r="BU76" i="30" s="1"/>
  <c r="AO76" i="33" s="1"/>
  <c r="BR46" i="30"/>
  <c r="BS8" i="30"/>
  <c r="BU8" i="30" s="1"/>
  <c r="AO8" i="33" s="1"/>
  <c r="BR103" i="30"/>
  <c r="BS95" i="30"/>
  <c r="BU95" i="30" s="1"/>
  <c r="AO95" i="33" s="1"/>
  <c r="BS80" i="30"/>
  <c r="BU80" i="30" s="1"/>
  <c r="AO80" i="33" s="1"/>
  <c r="BR65" i="30"/>
  <c r="BR50" i="30"/>
  <c r="BS42" i="30"/>
  <c r="BU42" i="30" s="1"/>
  <c r="AO42" i="33" s="1"/>
  <c r="BS27" i="30"/>
  <c r="BU27" i="30" s="1"/>
  <c r="AO27" i="33" s="1"/>
  <c r="BR12" i="30"/>
  <c r="BS4" i="30"/>
  <c r="BU4" i="30" s="1"/>
  <c r="AO4" i="33" s="1"/>
  <c r="BS102" i="30"/>
  <c r="BU102" i="30" s="1"/>
  <c r="AO102" i="33" s="1"/>
  <c r="BS87" i="30"/>
  <c r="BU87" i="30" s="1"/>
  <c r="AO87" i="33" s="1"/>
  <c r="BS64" i="30"/>
  <c r="BU64" i="30" s="1"/>
  <c r="AO64" i="33" s="1"/>
  <c r="BS49" i="30"/>
  <c r="BU49" i="30" s="1"/>
  <c r="AO49" i="33" s="1"/>
  <c r="BR34" i="30"/>
  <c r="BS11" i="30"/>
  <c r="BU11" i="30" s="1"/>
  <c r="AO11" i="33" s="1"/>
  <c r="BR79" i="30"/>
  <c r="BR41" i="30"/>
  <c r="BR26" i="30"/>
  <c r="BS18" i="30"/>
  <c r="BU18" i="30" s="1"/>
  <c r="AO18" i="33" s="1"/>
  <c r="BR71" i="30"/>
  <c r="BR56" i="30"/>
  <c r="BS48" i="30"/>
  <c r="BU48" i="30" s="1"/>
  <c r="AO48" i="33" s="1"/>
  <c r="BS108" i="30"/>
  <c r="BU108" i="30" s="1"/>
  <c r="AO108" i="33" s="1"/>
  <c r="BR108" i="30"/>
  <c r="BR93" i="30"/>
  <c r="BR70" i="30"/>
  <c r="BR55" i="30"/>
  <c r="BS47" i="30"/>
  <c r="BU47" i="30" s="1"/>
  <c r="AO47" i="33" s="1"/>
  <c r="BS54" i="30"/>
  <c r="BU54" i="30" s="1"/>
  <c r="AO54" i="33" s="1"/>
  <c r="BR31" i="30"/>
  <c r="BS53" i="30"/>
  <c r="BU53" i="30" s="1"/>
  <c r="AO53" i="33" s="1"/>
  <c r="BS38" i="30"/>
  <c r="BU38" i="30" s="1"/>
  <c r="AO38" i="33" s="1"/>
  <c r="BR8" i="30"/>
  <c r="BS110" i="30"/>
  <c r="BU110" i="30" s="1"/>
  <c r="AO110" i="33" s="1"/>
  <c r="BR95" i="30"/>
  <c r="BR80" i="30"/>
  <c r="BS72" i="30"/>
  <c r="BU72" i="30" s="1"/>
  <c r="AO72" i="33" s="1"/>
  <c r="BS57" i="30"/>
  <c r="BU57" i="30" s="1"/>
  <c r="AO57" i="33" s="1"/>
  <c r="BR42" i="30"/>
  <c r="BS34" i="30"/>
  <c r="BU34" i="30" s="1"/>
  <c r="AO34" i="33" s="1"/>
  <c r="BR27" i="30"/>
  <c r="BS19" i="30"/>
  <c r="BU19" i="30" s="1"/>
  <c r="AO19" i="33" s="1"/>
  <c r="BR4" i="30"/>
  <c r="BR110" i="30"/>
  <c r="BR72" i="30"/>
  <c r="BR57" i="30"/>
  <c r="BR19" i="30"/>
  <c r="BS71" i="30"/>
  <c r="BU71" i="30" s="1"/>
  <c r="AO71" i="33" s="1"/>
  <c r="BR109" i="30"/>
  <c r="BS101" i="30"/>
  <c r="BU101" i="30" s="1"/>
  <c r="AO101" i="33" s="1"/>
  <c r="BS86" i="30"/>
  <c r="BU86" i="30" s="1"/>
  <c r="AO86" i="33" s="1"/>
  <c r="BS33" i="30"/>
  <c r="BU33" i="30" s="1"/>
  <c r="AO33" i="33" s="1"/>
  <c r="BR18" i="30"/>
  <c r="BS10" i="30"/>
  <c r="BU10" i="30" s="1"/>
  <c r="AO10" i="33" s="1"/>
  <c r="BS63" i="30"/>
  <c r="BU63" i="30" s="1"/>
  <c r="AO63" i="33" s="1"/>
  <c r="BS40" i="30"/>
  <c r="BU40" i="30" s="1"/>
  <c r="AO40" i="33" s="1"/>
  <c r="BS25" i="30"/>
  <c r="BU25" i="30" s="1"/>
  <c r="AO25" i="33" s="1"/>
  <c r="BR10" i="30"/>
  <c r="BR40" i="30"/>
  <c r="BS17" i="30"/>
  <c r="BU17" i="30" s="1"/>
  <c r="AO17" i="33" s="1"/>
  <c r="BS100" i="30"/>
  <c r="BU100" i="30" s="1"/>
  <c r="AO100" i="33" s="1"/>
  <c r="BS85" i="30"/>
  <c r="BU85" i="30" s="1"/>
  <c r="AO85" i="33" s="1"/>
  <c r="BR17" i="30"/>
  <c r="BR85" i="30"/>
  <c r="BR47" i="30"/>
  <c r="BS9" i="30"/>
  <c r="BU9" i="30" s="1"/>
  <c r="AO9" i="33" s="1"/>
  <c r="BR77" i="30"/>
  <c r="BS69" i="30"/>
  <c r="BU69" i="30" s="1"/>
  <c r="AO69" i="33" s="1"/>
  <c r="BS99" i="30"/>
  <c r="BU99" i="30" s="1"/>
  <c r="AO99" i="33" s="1"/>
  <c r="BS23" i="30"/>
  <c r="BU23" i="30" s="1"/>
  <c r="AO23" i="33" s="1"/>
  <c r="BR61" i="30"/>
  <c r="BR23" i="30"/>
  <c r="BR102" i="30"/>
  <c r="BS94" i="30"/>
  <c r="BU94" i="30" s="1"/>
  <c r="AO94" i="33" s="1"/>
  <c r="BR87" i="30"/>
  <c r="BS79" i="30"/>
  <c r="BU79" i="30" s="1"/>
  <c r="AO79" i="33" s="1"/>
  <c r="BR64" i="30"/>
  <c r="BR49" i="30"/>
  <c r="BS41" i="30"/>
  <c r="BU41" i="30" s="1"/>
  <c r="AO41" i="33" s="1"/>
  <c r="BS26" i="30"/>
  <c r="BU26" i="30" s="1"/>
  <c r="AO26" i="33" s="1"/>
  <c r="BR11" i="30"/>
  <c r="BS109" i="30"/>
  <c r="BU109" i="30" s="1"/>
  <c r="AO109" i="33" s="1"/>
  <c r="BR94" i="30"/>
  <c r="BS56" i="30"/>
  <c r="BU56" i="30" s="1"/>
  <c r="AO56" i="33" s="1"/>
  <c r="BR101" i="30"/>
  <c r="BR86" i="30"/>
  <c r="BS78" i="30"/>
  <c r="BU78" i="30" s="1"/>
  <c r="AO78" i="33" s="1"/>
  <c r="BR48" i="30"/>
  <c r="BR33" i="30"/>
  <c r="BS93" i="30"/>
  <c r="BU93" i="30" s="1"/>
  <c r="AO93" i="33" s="1"/>
  <c r="BR78" i="30"/>
  <c r="BS70" i="30"/>
  <c r="BU70" i="30" s="1"/>
  <c r="AO70" i="33" s="1"/>
  <c r="BR63" i="30"/>
  <c r="BS55" i="30"/>
  <c r="BU55" i="30" s="1"/>
  <c r="AO55" i="33" s="1"/>
  <c r="BR25" i="30"/>
  <c r="BS32" i="30"/>
  <c r="BU32" i="30" s="1"/>
  <c r="AO32" i="33" s="1"/>
  <c r="BR100" i="30"/>
  <c r="BS77" i="30"/>
  <c r="BU77" i="30" s="1"/>
  <c r="AO77" i="33" s="1"/>
  <c r="BS62" i="30"/>
  <c r="BU62" i="30" s="1"/>
  <c r="AO62" i="33" s="1"/>
  <c r="BR62" i="30"/>
  <c r="BS39" i="30"/>
  <c r="BU39" i="30" s="1"/>
  <c r="AO39" i="33" s="1"/>
  <c r="BR24" i="30"/>
  <c r="BR69" i="30"/>
  <c r="BR76" i="30"/>
  <c r="AX29" i="30"/>
  <c r="AY38" i="30"/>
  <c r="BA38" i="30" s="1"/>
  <c r="AX53" i="30"/>
  <c r="AY33" i="30"/>
  <c r="AY60" i="30"/>
  <c r="AX46" i="30"/>
  <c r="AX44" i="30"/>
  <c r="AY63" i="30"/>
  <c r="BA63" i="30" s="1"/>
  <c r="AX49" i="30"/>
  <c r="AX68" i="30"/>
  <c r="AX30" i="30"/>
  <c r="AY53" i="30"/>
  <c r="BA53" i="30" s="1"/>
  <c r="AY61" i="30"/>
  <c r="BA61" i="30" s="1"/>
  <c r="AX78" i="30"/>
  <c r="AE10" i="30"/>
  <c r="AG10" i="30" s="1"/>
  <c r="AX9" i="30"/>
  <c r="AY89" i="30"/>
  <c r="BA89" i="30" s="1"/>
  <c r="AX94" i="30"/>
  <c r="AY16" i="30"/>
  <c r="BA16" i="30" s="1"/>
  <c r="AY105" i="30"/>
  <c r="BA105" i="30" s="1"/>
  <c r="AY84" i="30"/>
  <c r="BA84" i="30" s="1"/>
  <c r="AY5" i="30"/>
  <c r="BA5" i="30" s="1"/>
  <c r="AY90" i="30"/>
  <c r="BA90" i="30" s="1"/>
  <c r="AX18" i="30"/>
  <c r="AY106" i="30"/>
  <c r="AX75" i="30"/>
  <c r="AY15" i="30"/>
  <c r="AX99" i="30"/>
  <c r="AX23" i="30"/>
  <c r="AY109" i="30"/>
  <c r="BA109" i="30" s="1"/>
  <c r="AE8" i="30"/>
  <c r="AG8" i="30" s="1"/>
  <c r="CL110" i="30"/>
  <c r="CL102" i="30"/>
  <c r="CL94" i="30"/>
  <c r="CL86" i="30"/>
  <c r="CL78" i="30"/>
  <c r="CL70" i="30"/>
  <c r="CL62" i="30"/>
  <c r="CL54" i="30"/>
  <c r="CL46" i="30"/>
  <c r="CL38" i="30"/>
  <c r="CL30" i="30"/>
  <c r="CL22" i="30"/>
  <c r="CL14" i="30"/>
  <c r="CM6" i="30"/>
  <c r="CO6" i="30" s="1"/>
  <c r="CL109" i="30"/>
  <c r="CL101" i="30"/>
  <c r="CL93" i="30"/>
  <c r="CL85" i="30"/>
  <c r="CL69" i="30"/>
  <c r="CL53" i="30"/>
  <c r="CL45" i="30"/>
  <c r="CL37" i="30"/>
  <c r="CL29" i="30"/>
  <c r="CL21" i="30"/>
  <c r="CM5" i="30"/>
  <c r="CO5" i="30" s="1"/>
  <c r="CL5" i="30"/>
  <c r="CM108" i="30"/>
  <c r="CO108" i="30" s="1"/>
  <c r="CM92" i="30"/>
  <c r="CO92" i="30" s="1"/>
  <c r="CM76" i="30"/>
  <c r="CO76" i="30" s="1"/>
  <c r="CM52" i="30"/>
  <c r="CO52" i="30" s="1"/>
  <c r="CM28" i="30"/>
  <c r="CO28" i="30" s="1"/>
  <c r="CM12" i="30"/>
  <c r="CO12" i="30" s="1"/>
  <c r="CM99" i="30"/>
  <c r="CO99" i="30" s="1"/>
  <c r="CM67" i="30"/>
  <c r="CO67" i="30" s="1"/>
  <c r="CM35" i="30"/>
  <c r="CO35" i="30" s="1"/>
  <c r="CL99" i="30"/>
  <c r="CL51" i="30"/>
  <c r="CL11" i="30"/>
  <c r="CM74" i="30"/>
  <c r="CO74" i="30" s="1"/>
  <c r="CM10" i="30"/>
  <c r="CO10" i="30" s="1"/>
  <c r="CL106" i="30"/>
  <c r="CL82" i="30"/>
  <c r="CL58" i="30"/>
  <c r="CL42" i="30"/>
  <c r="CL34" i="30"/>
  <c r="CL26" i="30"/>
  <c r="CL18" i="30"/>
  <c r="CL6" i="30"/>
  <c r="CL61" i="30"/>
  <c r="CM84" i="30"/>
  <c r="CO84" i="30" s="1"/>
  <c r="CM36" i="30"/>
  <c r="CO36" i="30" s="1"/>
  <c r="CM4" i="30"/>
  <c r="CO4" i="30" s="1"/>
  <c r="CM91" i="30"/>
  <c r="CO91" i="30" s="1"/>
  <c r="CL35" i="30"/>
  <c r="CM98" i="30"/>
  <c r="CO98" i="30" s="1"/>
  <c r="CM42" i="30"/>
  <c r="CO42" i="30" s="1"/>
  <c r="CL50" i="30"/>
  <c r="CM109" i="30"/>
  <c r="CO109" i="30" s="1"/>
  <c r="CM101" i="30"/>
  <c r="CO101" i="30" s="1"/>
  <c r="CM93" i="30"/>
  <c r="CO93" i="30" s="1"/>
  <c r="CM85" i="30"/>
  <c r="CO85" i="30" s="1"/>
  <c r="CM77" i="30"/>
  <c r="CO77" i="30" s="1"/>
  <c r="CM69" i="30"/>
  <c r="CO69" i="30" s="1"/>
  <c r="CM61" i="30"/>
  <c r="CO61" i="30" s="1"/>
  <c r="CM53" i="30"/>
  <c r="CO53" i="30" s="1"/>
  <c r="CM45" i="30"/>
  <c r="CO45" i="30" s="1"/>
  <c r="CM37" i="30"/>
  <c r="CO37" i="30" s="1"/>
  <c r="CM29" i="30"/>
  <c r="CO29" i="30" s="1"/>
  <c r="CM21" i="30"/>
  <c r="CO21" i="30" s="1"/>
  <c r="CM13" i="30"/>
  <c r="CO13" i="30" s="1"/>
  <c r="CL77" i="30"/>
  <c r="CL13" i="30"/>
  <c r="CM100" i="30"/>
  <c r="CO100" i="30" s="1"/>
  <c r="CM68" i="30"/>
  <c r="CO68" i="30" s="1"/>
  <c r="CM44" i="30"/>
  <c r="CO44" i="30" s="1"/>
  <c r="CM20" i="30"/>
  <c r="CO20" i="30" s="1"/>
  <c r="CM107" i="30"/>
  <c r="CO107" i="30" s="1"/>
  <c r="CM83" i="30"/>
  <c r="CO83" i="30" s="1"/>
  <c r="CM59" i="30"/>
  <c r="CO59" i="30" s="1"/>
  <c r="CM27" i="30"/>
  <c r="CO27" i="30" s="1"/>
  <c r="CL107" i="30"/>
  <c r="CL83" i="30"/>
  <c r="CL75" i="30"/>
  <c r="CL59" i="30"/>
  <c r="CL43" i="30"/>
  <c r="CL27" i="30"/>
  <c r="CL19" i="30"/>
  <c r="CM106" i="30"/>
  <c r="CO106" i="30" s="1"/>
  <c r="CM82" i="30"/>
  <c r="CO82" i="30" s="1"/>
  <c r="CM66" i="30"/>
  <c r="CO66" i="30" s="1"/>
  <c r="CM58" i="30"/>
  <c r="CO58" i="30" s="1"/>
  <c r="CM34" i="30"/>
  <c r="CO34" i="30" s="1"/>
  <c r="CL90" i="30"/>
  <c r="CL10" i="30"/>
  <c r="CM51" i="30"/>
  <c r="CO51" i="30" s="1"/>
  <c r="CL98" i="30"/>
  <c r="CM11" i="30"/>
  <c r="CO11" i="30" s="1"/>
  <c r="CM18" i="30"/>
  <c r="CO18" i="30" s="1"/>
  <c r="CL66" i="30"/>
  <c r="CM60" i="30"/>
  <c r="CO60" i="30" s="1"/>
  <c r="CL91" i="30"/>
  <c r="CM50" i="30"/>
  <c r="CO50" i="30" s="1"/>
  <c r="CL74" i="30"/>
  <c r="CL108" i="30"/>
  <c r="CL100" i="30"/>
  <c r="CL92" i="30"/>
  <c r="CL84" i="30"/>
  <c r="CL76" i="30"/>
  <c r="CL68" i="30"/>
  <c r="CL60" i="30"/>
  <c r="CL52" i="30"/>
  <c r="CL44" i="30"/>
  <c r="CL36" i="30"/>
  <c r="CL28" i="30"/>
  <c r="CL20" i="30"/>
  <c r="CL12" i="30"/>
  <c r="CL4" i="30"/>
  <c r="CM75" i="30"/>
  <c r="CO75" i="30" s="1"/>
  <c r="CM43" i="30"/>
  <c r="CO43" i="30" s="1"/>
  <c r="CM19" i="30"/>
  <c r="CO19" i="30" s="1"/>
  <c r="CL67" i="30"/>
  <c r="CL48" i="30"/>
  <c r="CL79" i="30"/>
  <c r="CM90" i="30"/>
  <c r="CO90" i="30" s="1"/>
  <c r="AY3" i="30"/>
  <c r="BA3" i="30" s="1"/>
  <c r="AK3" i="33" s="1"/>
  <c r="CL3" i="30"/>
  <c r="CM105" i="30"/>
  <c r="CO105" i="30" s="1"/>
  <c r="CM97" i="30"/>
  <c r="CO97" i="30" s="1"/>
  <c r="CM89" i="30"/>
  <c r="CO89" i="30" s="1"/>
  <c r="CM81" i="30"/>
  <c r="CO81" i="30" s="1"/>
  <c r="CM73" i="30"/>
  <c r="CO73" i="30" s="1"/>
  <c r="CM65" i="30"/>
  <c r="CO65" i="30" s="1"/>
  <c r="CM57" i="30"/>
  <c r="CO57" i="30" s="1"/>
  <c r="CM49" i="30"/>
  <c r="CO49" i="30" s="1"/>
  <c r="CM41" i="30"/>
  <c r="CO41" i="30" s="1"/>
  <c r="CM33" i="30"/>
  <c r="CO33" i="30" s="1"/>
  <c r="CM25" i="30"/>
  <c r="CO25" i="30" s="1"/>
  <c r="CM17" i="30"/>
  <c r="CO17" i="30" s="1"/>
  <c r="CM9" i="30"/>
  <c r="CO9" i="30" s="1"/>
  <c r="CM3" i="30"/>
  <c r="CO3" i="30" s="1"/>
  <c r="CL105" i="30"/>
  <c r="CL97" i="30"/>
  <c r="CL89" i="30"/>
  <c r="CL81" i="30"/>
  <c r="CL73" i="30"/>
  <c r="CL65" i="30"/>
  <c r="CL57" i="30"/>
  <c r="CL49" i="30"/>
  <c r="CL41" i="30"/>
  <c r="CL33" i="30"/>
  <c r="CL25" i="30"/>
  <c r="CL17" i="30"/>
  <c r="CL9" i="30"/>
  <c r="CM112" i="30"/>
  <c r="CO112" i="30" s="1"/>
  <c r="CM104" i="30"/>
  <c r="CO104" i="30" s="1"/>
  <c r="CM96" i="30"/>
  <c r="CO96" i="30" s="1"/>
  <c r="CM88" i="30"/>
  <c r="CO88" i="30" s="1"/>
  <c r="CM80" i="30"/>
  <c r="CO80" i="30" s="1"/>
  <c r="CM72" i="30"/>
  <c r="CO72" i="30" s="1"/>
  <c r="CM64" i="30"/>
  <c r="CO64" i="30" s="1"/>
  <c r="CM56" i="30"/>
  <c r="CO56" i="30" s="1"/>
  <c r="CM48" i="30"/>
  <c r="CO48" i="30" s="1"/>
  <c r="CM40" i="30"/>
  <c r="CO40" i="30" s="1"/>
  <c r="CM32" i="30"/>
  <c r="CO32" i="30" s="1"/>
  <c r="CM24" i="30"/>
  <c r="CO24" i="30" s="1"/>
  <c r="CM16" i="30"/>
  <c r="CO16" i="30" s="1"/>
  <c r="CL112" i="30"/>
  <c r="CL104" i="30"/>
  <c r="CL96" i="30"/>
  <c r="CL88" i="30"/>
  <c r="CL80" i="30"/>
  <c r="CL72" i="30"/>
  <c r="CL64" i="30"/>
  <c r="CL56" i="30"/>
  <c r="CL40" i="30"/>
  <c r="CL32" i="30"/>
  <c r="CL24" i="30"/>
  <c r="CL16" i="30"/>
  <c r="CM8" i="30"/>
  <c r="CO8" i="30" s="1"/>
  <c r="CL8" i="30"/>
  <c r="CM111" i="30"/>
  <c r="CO111" i="30" s="1"/>
  <c r="CM103" i="30"/>
  <c r="CO103" i="30" s="1"/>
  <c r="CM95" i="30"/>
  <c r="CO95" i="30" s="1"/>
  <c r="CM87" i="30"/>
  <c r="CO87" i="30" s="1"/>
  <c r="CM79" i="30"/>
  <c r="CO79" i="30" s="1"/>
  <c r="CM71" i="30"/>
  <c r="CO71" i="30" s="1"/>
  <c r="CM63" i="30"/>
  <c r="CO63" i="30" s="1"/>
  <c r="CM55" i="30"/>
  <c r="CO55" i="30" s="1"/>
  <c r="CM47" i="30"/>
  <c r="CO47" i="30" s="1"/>
  <c r="CM39" i="30"/>
  <c r="CO39" i="30" s="1"/>
  <c r="CM31" i="30"/>
  <c r="CO31" i="30" s="1"/>
  <c r="CM23" i="30"/>
  <c r="CO23" i="30" s="1"/>
  <c r="CM15" i="30"/>
  <c r="CO15" i="30" s="1"/>
  <c r="CL111" i="30"/>
  <c r="CL103" i="30"/>
  <c r="CL87" i="30"/>
  <c r="CL71" i="30"/>
  <c r="CL63" i="30"/>
  <c r="CL55" i="30"/>
  <c r="CL47" i="30"/>
  <c r="CL39" i="30"/>
  <c r="CL31" i="30"/>
  <c r="CL23" i="30"/>
  <c r="CL15" i="30"/>
  <c r="CM7" i="30"/>
  <c r="CO7" i="30" s="1"/>
  <c r="CL95" i="30"/>
  <c r="CM26" i="30"/>
  <c r="CO26" i="30" s="1"/>
  <c r="CL7" i="30"/>
  <c r="CM110" i="30"/>
  <c r="CO110" i="30" s="1"/>
  <c r="CM102" i="30"/>
  <c r="CO102" i="30" s="1"/>
  <c r="CM94" i="30"/>
  <c r="CO94" i="30" s="1"/>
  <c r="CM86" i="30"/>
  <c r="CO86" i="30" s="1"/>
  <c r="CM78" i="30"/>
  <c r="CO78" i="30" s="1"/>
  <c r="CM70" i="30"/>
  <c r="CO70" i="30" s="1"/>
  <c r="CM62" i="30"/>
  <c r="CO62" i="30" s="1"/>
  <c r="CM54" i="30"/>
  <c r="CO54" i="30" s="1"/>
  <c r="CM46" i="30"/>
  <c r="CO46" i="30" s="1"/>
  <c r="CM38" i="30"/>
  <c r="CO38" i="30" s="1"/>
  <c r="CM30" i="30"/>
  <c r="CO30" i="30" s="1"/>
  <c r="CM22" i="30"/>
  <c r="CO22" i="30" s="1"/>
  <c r="CM14" i="30"/>
  <c r="CO14" i="30" s="1"/>
  <c r="AX76" i="30"/>
  <c r="AX16" i="30"/>
  <c r="AY29" i="30"/>
  <c r="BA29" i="30" s="1"/>
  <c r="AY45" i="30"/>
  <c r="BA45" i="30" s="1"/>
  <c r="AX61" i="30"/>
  <c r="AY75" i="30"/>
  <c r="BA75" i="30" s="1"/>
  <c r="AX90" i="30"/>
  <c r="AX106" i="30"/>
  <c r="AQ89" i="33"/>
  <c r="AD3" i="30"/>
  <c r="AY30" i="30"/>
  <c r="BA30" i="30" s="1"/>
  <c r="AY46" i="30"/>
  <c r="BA46" i="30" s="1"/>
  <c r="AX62" i="30"/>
  <c r="AY76" i="30"/>
  <c r="BA76" i="30" s="1"/>
  <c r="AX91" i="30"/>
  <c r="AX107" i="30"/>
  <c r="AP18" i="33"/>
  <c r="AQ73" i="33"/>
  <c r="AX17" i="30"/>
  <c r="AX47" i="30"/>
  <c r="AX77" i="30"/>
  <c r="AY108" i="30"/>
  <c r="BA108" i="30" s="1"/>
  <c r="AX4" i="30"/>
  <c r="AX31" i="30"/>
  <c r="AY62" i="30"/>
  <c r="BA62" i="30" s="1"/>
  <c r="AX92" i="30"/>
  <c r="AX5" i="30"/>
  <c r="AY17" i="30"/>
  <c r="BA17" i="30" s="1"/>
  <c r="AX32" i="30"/>
  <c r="AY48" i="30"/>
  <c r="BA48" i="30" s="1"/>
  <c r="AX63" i="30"/>
  <c r="AY77" i="30"/>
  <c r="BA77" i="30" s="1"/>
  <c r="AY93" i="30"/>
  <c r="BA93" i="30" s="1"/>
  <c r="AX109" i="30"/>
  <c r="AO26" i="31"/>
  <c r="AX6" i="30"/>
  <c r="AP5" i="33"/>
  <c r="AQ41" i="33"/>
  <c r="AQ76" i="33"/>
  <c r="AX64" i="30"/>
  <c r="AY34" i="30"/>
  <c r="BA34" i="30" s="1"/>
  <c r="AX95" i="30"/>
  <c r="AR9" i="31"/>
  <c r="AT9" i="31" s="1"/>
  <c r="AY49" i="30"/>
  <c r="BA49" i="30" s="1"/>
  <c r="AX19" i="30"/>
  <c r="AX7" i="30"/>
  <c r="AY19" i="30"/>
  <c r="BA19" i="30" s="1"/>
  <c r="AX35" i="30"/>
  <c r="AY50" i="30"/>
  <c r="BA50" i="30" s="1"/>
  <c r="AX65" i="30"/>
  <c r="AX80" i="30"/>
  <c r="AY96" i="30"/>
  <c r="BA96" i="30" s="1"/>
  <c r="AX111" i="30"/>
  <c r="AR3" i="31"/>
  <c r="AT3" i="31" s="1"/>
  <c r="AX34" i="30"/>
  <c r="AY94" i="30"/>
  <c r="BA94" i="30" s="1"/>
  <c r="AY36" i="30"/>
  <c r="BA36" i="30" s="1"/>
  <c r="AY65" i="30"/>
  <c r="BA65" i="30" s="1"/>
  <c r="AY81" i="30"/>
  <c r="BA81" i="30" s="1"/>
  <c r="AY111" i="30"/>
  <c r="BA111" i="30" s="1"/>
  <c r="AO41" i="31"/>
  <c r="AY18" i="30"/>
  <c r="BA18" i="30" s="1"/>
  <c r="AY78" i="30"/>
  <c r="BA78" i="30" s="1"/>
  <c r="AX110" i="30"/>
  <c r="AY6" i="30"/>
  <c r="BA6" i="30" s="1"/>
  <c r="AX50" i="30"/>
  <c r="AY64" i="30"/>
  <c r="BA64" i="30" s="1"/>
  <c r="AX79" i="30"/>
  <c r="AY110" i="30"/>
  <c r="BA110" i="30" s="1"/>
  <c r="AY7" i="30"/>
  <c r="BA7" i="30" s="1"/>
  <c r="AX51" i="30"/>
  <c r="AX97" i="30"/>
  <c r="AX8" i="30"/>
  <c r="AX20" i="30"/>
  <c r="AX37" i="30"/>
  <c r="AY51" i="30"/>
  <c r="BA51" i="30" s="1"/>
  <c r="AX66" i="30"/>
  <c r="AX82" i="30"/>
  <c r="AY97" i="30"/>
  <c r="BA97" i="30" s="1"/>
  <c r="AX112" i="30"/>
  <c r="AP24" i="33"/>
  <c r="AY8" i="30"/>
  <c r="BA8" i="30" s="1"/>
  <c r="AY66" i="30"/>
  <c r="BA66" i="30" s="1"/>
  <c r="AX22" i="30"/>
  <c r="AY37" i="30"/>
  <c r="BA37" i="30" s="1"/>
  <c r="AX52" i="30"/>
  <c r="AY82" i="30"/>
  <c r="BA82" i="30" s="1"/>
  <c r="AX98" i="30"/>
  <c r="AY112" i="30"/>
  <c r="BA112" i="30" s="1"/>
  <c r="AY22" i="30"/>
  <c r="BA22" i="30" s="1"/>
  <c r="AX38" i="30"/>
  <c r="AY52" i="30"/>
  <c r="BA52" i="30" s="1"/>
  <c r="AX67" i="30"/>
  <c r="AX83" i="30"/>
  <c r="AY98" i="30"/>
  <c r="BA98" i="30" s="1"/>
  <c r="AE3" i="30"/>
  <c r="AG3" i="30" s="1"/>
  <c r="AP103" i="33"/>
  <c r="AQ12" i="33"/>
  <c r="AQ65" i="33"/>
  <c r="AY39" i="30"/>
  <c r="BA39" i="30" s="1"/>
  <c r="AX100" i="30"/>
  <c r="AY54" i="30"/>
  <c r="BA54" i="30" s="1"/>
  <c r="AY40" i="30"/>
  <c r="BA40" i="30" s="1"/>
  <c r="AX101" i="30"/>
  <c r="AQ49" i="33"/>
  <c r="AQ84" i="33"/>
  <c r="AX40" i="30"/>
  <c r="AX86" i="30"/>
  <c r="AX87" i="30"/>
  <c r="AP12" i="33"/>
  <c r="AY69" i="30"/>
  <c r="BA69" i="30" s="1"/>
  <c r="AX54" i="30"/>
  <c r="AX41" i="30"/>
  <c r="AY101" i="30"/>
  <c r="BA101" i="30" s="1"/>
  <c r="AX102" i="30"/>
  <c r="AQ68" i="33"/>
  <c r="AR34" i="31"/>
  <c r="AT34" i="31" s="1"/>
  <c r="AY99" i="30"/>
  <c r="BA99" i="30" s="1"/>
  <c r="AY9" i="30"/>
  <c r="BA9" i="30" s="1"/>
  <c r="AY85" i="30"/>
  <c r="BA85" i="30" s="1"/>
  <c r="AX10" i="30"/>
  <c r="AY100" i="30"/>
  <c r="BA100" i="30" s="1"/>
  <c r="AX56" i="30"/>
  <c r="AX73" i="30"/>
  <c r="AX13" i="30"/>
  <c r="AX58" i="30"/>
  <c r="AX88" i="30"/>
  <c r="AQ33" i="31"/>
  <c r="AX25" i="30"/>
  <c r="AX11" i="30"/>
  <c r="AY26" i="30"/>
  <c r="BA26" i="30" s="1"/>
  <c r="AD4" i="30"/>
  <c r="AX27" i="30"/>
  <c r="AY57" i="30"/>
  <c r="BA57" i="30" s="1"/>
  <c r="AY87" i="30"/>
  <c r="BA87" i="30" s="1"/>
  <c r="AE4" i="30"/>
  <c r="AG4" i="30" s="1"/>
  <c r="AX42" i="30"/>
  <c r="AY73" i="30"/>
  <c r="BA73" i="30" s="1"/>
  <c r="AY102" i="30"/>
  <c r="BA102" i="30" s="1"/>
  <c r="AE5" i="30"/>
  <c r="AG5" i="30" s="1"/>
  <c r="AY13" i="30"/>
  <c r="BA13" i="30" s="1"/>
  <c r="AX28" i="30"/>
  <c r="AY42" i="30"/>
  <c r="BA42" i="30" s="1"/>
  <c r="AY58" i="30"/>
  <c r="BA58" i="30" s="1"/>
  <c r="AX74" i="30"/>
  <c r="AY88" i="30"/>
  <c r="BA88" i="30" s="1"/>
  <c r="AX103" i="30"/>
  <c r="AQ17" i="33"/>
  <c r="AO46" i="31"/>
  <c r="AQ46" i="31" s="1"/>
  <c r="AX39" i="30"/>
  <c r="AX85" i="30"/>
  <c r="AX70" i="30"/>
  <c r="AY25" i="30"/>
  <c r="BA25" i="30" s="1"/>
  <c r="AY70" i="30"/>
  <c r="BA70" i="30" s="1"/>
  <c r="AX26" i="30"/>
  <c r="AX55" i="30"/>
  <c r="AX71" i="30"/>
  <c r="AY86" i="30"/>
  <c r="BA86" i="30" s="1"/>
  <c r="AY12" i="30"/>
  <c r="BA12" i="30" s="1"/>
  <c r="AY72" i="30"/>
  <c r="BA72" i="30" s="1"/>
  <c r="AY41" i="30"/>
  <c r="BA41" i="30" s="1"/>
  <c r="AY27" i="30"/>
  <c r="BA27" i="30" s="1"/>
  <c r="AD7" i="30"/>
  <c r="AX15" i="30"/>
  <c r="AY28" i="30"/>
  <c r="BA28" i="30" s="1"/>
  <c r="AX43" i="30"/>
  <c r="AX59" i="30"/>
  <c r="AY74" i="30"/>
  <c r="BA74" i="30" s="1"/>
  <c r="AX89" i="30"/>
  <c r="AX104" i="30"/>
  <c r="AO21" i="31"/>
  <c r="AR31" i="31"/>
  <c r="AT31" i="31" s="1"/>
  <c r="AP34" i="33"/>
  <c r="AP42" i="33"/>
  <c r="AP50" i="33"/>
  <c r="AP58" i="33"/>
  <c r="AP66" i="33"/>
  <c r="AP74" i="33"/>
  <c r="AP82" i="33"/>
  <c r="AP90" i="33"/>
  <c r="AP98" i="33"/>
  <c r="AP106" i="33"/>
  <c r="AP9" i="33"/>
  <c r="AP15" i="33"/>
  <c r="AP21" i="33"/>
  <c r="AP27" i="33"/>
  <c r="AQ21" i="33"/>
  <c r="AQ29" i="33"/>
  <c r="AQ37" i="33"/>
  <c r="AQ69" i="33"/>
  <c r="AQ77" i="33"/>
  <c r="AQ85" i="33"/>
  <c r="AQ93" i="33"/>
  <c r="AQ101" i="33"/>
  <c r="AQ109" i="33"/>
  <c r="AS46" i="31"/>
  <c r="AR33" i="31"/>
  <c r="AT33" i="31" s="1"/>
  <c r="AP43" i="33"/>
  <c r="AP107" i="33"/>
  <c r="AQ6" i="33"/>
  <c r="AQ14" i="33"/>
  <c r="AQ22" i="33"/>
  <c r="AQ30" i="33"/>
  <c r="AQ38" i="33"/>
  <c r="AQ46" i="33"/>
  <c r="AQ54" i="33"/>
  <c r="AQ102" i="33"/>
  <c r="AX3" i="30"/>
  <c r="AP10" i="33"/>
  <c r="AP16" i="33"/>
  <c r="AP22" i="33"/>
  <c r="AP28" i="33"/>
  <c r="AP60" i="33"/>
  <c r="AP68" i="33"/>
  <c r="AP76" i="33"/>
  <c r="AP84" i="33"/>
  <c r="AP92" i="33"/>
  <c r="AP100" i="33"/>
  <c r="AP108" i="33"/>
  <c r="AO9" i="31"/>
  <c r="AQ7" i="33"/>
  <c r="AO7" i="31"/>
  <c r="AD8" i="30"/>
  <c r="AY10" i="30"/>
  <c r="BA10" i="30" s="1"/>
  <c r="AY20" i="30"/>
  <c r="BA20" i="30" s="1"/>
  <c r="AY31" i="30"/>
  <c r="BA31" i="30" s="1"/>
  <c r="AY43" i="30"/>
  <c r="BA43" i="30" s="1"/>
  <c r="AY55" i="30"/>
  <c r="BA55" i="30" s="1"/>
  <c r="AY67" i="30"/>
  <c r="BA67" i="30" s="1"/>
  <c r="AY79" i="30"/>
  <c r="BA79" i="30" s="1"/>
  <c r="AY91" i="30"/>
  <c r="BA91" i="30" s="1"/>
  <c r="AY103" i="30"/>
  <c r="BA103" i="30" s="1"/>
  <c r="BA15" i="30"/>
  <c r="AP3" i="33"/>
  <c r="AQ15" i="33"/>
  <c r="AQ23" i="33"/>
  <c r="AQ31" i="33"/>
  <c r="AQ39" i="33"/>
  <c r="AQ47" i="33"/>
  <c r="AQ55" i="33"/>
  <c r="AQ63" i="33"/>
  <c r="AQ71" i="33"/>
  <c r="AQ79" i="33"/>
  <c r="AQ87" i="33"/>
  <c r="AQ95" i="33"/>
  <c r="AQ103" i="33"/>
  <c r="AQ111" i="33"/>
  <c r="AR23" i="31"/>
  <c r="AT23" i="31" s="1"/>
  <c r="AO25" i="31"/>
  <c r="AQ25" i="31" s="1"/>
  <c r="AP29" i="33"/>
  <c r="AP37" i="33"/>
  <c r="AP45" i="33"/>
  <c r="AP53" i="33"/>
  <c r="AP61" i="33"/>
  <c r="AP69" i="33"/>
  <c r="AP77" i="33"/>
  <c r="AP85" i="33"/>
  <c r="AP93" i="33"/>
  <c r="AP101" i="33"/>
  <c r="AP109" i="33"/>
  <c r="AE27" i="30"/>
  <c r="AG27" i="30" s="1"/>
  <c r="AS109" i="33"/>
  <c r="AS101" i="33"/>
  <c r="AS93" i="33"/>
  <c r="AS85" i="33"/>
  <c r="AS77" i="33"/>
  <c r="AS69" i="33"/>
  <c r="AS61" i="33"/>
  <c r="AS53" i="33"/>
  <c r="AS45" i="33"/>
  <c r="AS37" i="33"/>
  <c r="AS29" i="33"/>
  <c r="AS21" i="33"/>
  <c r="AS13" i="33"/>
  <c r="AU3" i="33"/>
  <c r="AT108" i="33"/>
  <c r="AT100" i="33"/>
  <c r="AT92" i="33"/>
  <c r="AT84" i="33"/>
  <c r="AT76" i="33"/>
  <c r="AT68" i="33"/>
  <c r="AT60" i="33"/>
  <c r="AT52" i="33"/>
  <c r="AT44" i="33"/>
  <c r="AT36" i="33"/>
  <c r="AT28" i="33"/>
  <c r="AT20" i="33"/>
  <c r="AT12" i="33"/>
  <c r="AS6" i="33"/>
  <c r="AU108" i="33"/>
  <c r="AU100" i="33"/>
  <c r="AU92" i="33"/>
  <c r="AU84" i="33"/>
  <c r="AU76" i="33"/>
  <c r="AU68" i="33"/>
  <c r="AU60" i="33"/>
  <c r="AU52" i="33"/>
  <c r="AU44" i="33"/>
  <c r="AU36" i="33"/>
  <c r="AU28" i="33"/>
  <c r="AU22" i="33"/>
  <c r="AU16" i="33"/>
  <c r="AU10" i="33"/>
  <c r="AT4" i="33"/>
  <c r="AS108" i="33"/>
  <c r="AS100" i="33"/>
  <c r="AS92" i="33"/>
  <c r="AS84" i="33"/>
  <c r="AS76" i="33"/>
  <c r="AS68" i="33"/>
  <c r="AS60" i="33"/>
  <c r="AS52" i="33"/>
  <c r="AS44" i="33"/>
  <c r="AS36" i="33"/>
  <c r="AS28" i="33"/>
  <c r="AS20" i="33"/>
  <c r="AS12" i="33"/>
  <c r="AT107" i="33"/>
  <c r="AT99" i="33"/>
  <c r="AT91" i="33"/>
  <c r="AT83" i="33"/>
  <c r="AT75" i="33"/>
  <c r="AT67" i="33"/>
  <c r="AT59" i="33"/>
  <c r="AT51" i="33"/>
  <c r="AT43" i="33"/>
  <c r="AT35" i="33"/>
  <c r="AT27" i="33"/>
  <c r="AT19" i="33"/>
  <c r="AT11" i="33"/>
  <c r="AU107" i="33"/>
  <c r="AU99" i="33"/>
  <c r="AU91" i="33"/>
  <c r="AU83" i="33"/>
  <c r="AU75" i="33"/>
  <c r="AU67" i="33"/>
  <c r="AU59" i="33"/>
  <c r="AU51" i="33"/>
  <c r="AU43" i="33"/>
  <c r="AU35" i="33"/>
  <c r="AS5" i="33"/>
  <c r="AU27" i="33"/>
  <c r="AU21" i="33"/>
  <c r="AU15" i="33"/>
  <c r="AU9" i="33"/>
  <c r="AS107" i="33"/>
  <c r="AS99" i="33"/>
  <c r="AS91" i="33"/>
  <c r="AS83" i="33"/>
  <c r="AS75" i="33"/>
  <c r="AS67" i="33"/>
  <c r="AS59" i="33"/>
  <c r="AS51" i="33"/>
  <c r="AS43" i="33"/>
  <c r="AS35" i="33"/>
  <c r="AS27" i="33"/>
  <c r="AS19" i="33"/>
  <c r="AS11" i="33"/>
  <c r="AT106" i="33"/>
  <c r="AT98" i="33"/>
  <c r="AT90" i="33"/>
  <c r="AT82" i="33"/>
  <c r="AT74" i="33"/>
  <c r="AT66" i="33"/>
  <c r="AT58" i="33"/>
  <c r="AT50" i="33"/>
  <c r="AT42" i="33"/>
  <c r="AT34" i="33"/>
  <c r="AT26" i="33"/>
  <c r="AT18" i="33"/>
  <c r="AT10" i="33"/>
  <c r="AU106" i="33"/>
  <c r="AU98" i="33"/>
  <c r="AU90" i="33"/>
  <c r="AU82" i="33"/>
  <c r="AU74" i="33"/>
  <c r="AU66" i="33"/>
  <c r="AU58" i="33"/>
  <c r="AU50" i="33"/>
  <c r="AU42" i="33"/>
  <c r="AU34" i="33"/>
  <c r="AS4" i="33"/>
  <c r="AS106" i="33"/>
  <c r="AS98" i="33"/>
  <c r="AS90" i="33"/>
  <c r="AS82" i="33"/>
  <c r="AS74" i="33"/>
  <c r="AS66" i="33"/>
  <c r="AS58" i="33"/>
  <c r="AS50" i="33"/>
  <c r="AS42" i="33"/>
  <c r="AS34" i="33"/>
  <c r="AS26" i="33"/>
  <c r="AS18" i="33"/>
  <c r="AS10" i="33"/>
  <c r="AU26" i="33"/>
  <c r="AU20" i="33"/>
  <c r="AU14" i="33"/>
  <c r="AU8" i="33"/>
  <c r="AT105" i="33"/>
  <c r="AT97" i="33"/>
  <c r="AT89" i="33"/>
  <c r="AT81" i="33"/>
  <c r="AT73" i="33"/>
  <c r="AT65" i="33"/>
  <c r="AT57" i="33"/>
  <c r="AT49" i="33"/>
  <c r="AT41" i="33"/>
  <c r="AT33" i="33"/>
  <c r="AT25" i="33"/>
  <c r="AT17" i="33"/>
  <c r="AT9" i="33"/>
  <c r="AS3" i="33"/>
  <c r="AU105" i="33"/>
  <c r="AU97" i="33"/>
  <c r="AU89" i="33"/>
  <c r="AU81" i="33"/>
  <c r="AU73" i="33"/>
  <c r="AU65" i="33"/>
  <c r="AU57" i="33"/>
  <c r="AU49" i="33"/>
  <c r="AU41" i="33"/>
  <c r="AU33" i="33"/>
  <c r="AT3" i="33"/>
  <c r="AS105" i="33"/>
  <c r="AS97" i="33"/>
  <c r="AS89" i="33"/>
  <c r="AS81" i="33"/>
  <c r="AS73" i="33"/>
  <c r="AS65" i="33"/>
  <c r="AS57" i="33"/>
  <c r="AS49" i="33"/>
  <c r="AS41" i="33"/>
  <c r="AS33" i="33"/>
  <c r="AS25" i="33"/>
  <c r="AS17" i="33"/>
  <c r="AS9" i="33"/>
  <c r="AU7" i="33"/>
  <c r="AT112" i="33"/>
  <c r="AT104" i="33"/>
  <c r="AT96" i="33"/>
  <c r="AT88" i="33"/>
  <c r="AT80" i="33"/>
  <c r="AT72" i="33"/>
  <c r="AT64" i="33"/>
  <c r="AT56" i="33"/>
  <c r="AT48" i="33"/>
  <c r="AT40" i="33"/>
  <c r="AT32" i="33"/>
  <c r="AT24" i="33"/>
  <c r="AT16" i="33"/>
  <c r="AU112" i="33"/>
  <c r="AU104" i="33"/>
  <c r="AU96" i="33"/>
  <c r="AU88" i="33"/>
  <c r="AU80" i="33"/>
  <c r="AU72" i="33"/>
  <c r="AU64" i="33"/>
  <c r="AU56" i="33"/>
  <c r="AU48" i="33"/>
  <c r="AU40" i="33"/>
  <c r="AU32" i="33"/>
  <c r="AU25" i="33"/>
  <c r="AU19" i="33"/>
  <c r="AU13" i="33"/>
  <c r="AT8" i="33"/>
  <c r="AS112" i="33"/>
  <c r="AS104" i="33"/>
  <c r="AS96" i="33"/>
  <c r="AS88" i="33"/>
  <c r="AS80" i="33"/>
  <c r="AS72" i="33"/>
  <c r="AS64" i="33"/>
  <c r="AS56" i="33"/>
  <c r="AS48" i="33"/>
  <c r="AS40" i="33"/>
  <c r="AS32" i="33"/>
  <c r="AS24" i="33"/>
  <c r="AS16" i="33"/>
  <c r="AU6" i="33"/>
  <c r="AT111" i="33"/>
  <c r="AT103" i="33"/>
  <c r="AT95" i="33"/>
  <c r="AT87" i="33"/>
  <c r="AT79" i="33"/>
  <c r="AT71" i="33"/>
  <c r="AT63" i="33"/>
  <c r="AT55" i="33"/>
  <c r="AT47" i="33"/>
  <c r="AT39" i="33"/>
  <c r="AT31" i="33"/>
  <c r="AT23" i="33"/>
  <c r="AT15" i="33"/>
  <c r="AU111" i="33"/>
  <c r="AU103" i="33"/>
  <c r="AU95" i="33"/>
  <c r="AU87" i="33"/>
  <c r="AU79" i="33"/>
  <c r="AU71" i="33"/>
  <c r="AU63" i="33"/>
  <c r="AU55" i="33"/>
  <c r="AU47" i="33"/>
  <c r="AU39" i="33"/>
  <c r="AU31" i="33"/>
  <c r="AT7" i="33"/>
  <c r="AS8" i="33"/>
  <c r="AU24" i="33"/>
  <c r="AU18" i="33"/>
  <c r="AU12" i="33"/>
  <c r="AS111" i="33"/>
  <c r="AS103" i="33"/>
  <c r="AS95" i="33"/>
  <c r="AS87" i="33"/>
  <c r="AS79" i="33"/>
  <c r="AS71" i="33"/>
  <c r="AS63" i="33"/>
  <c r="AS55" i="33"/>
  <c r="AS47" i="33"/>
  <c r="AS39" i="33"/>
  <c r="AS31" i="33"/>
  <c r="AS23" i="33"/>
  <c r="AS15" i="33"/>
  <c r="AU5" i="33"/>
  <c r="AT110" i="33"/>
  <c r="AT102" i="33"/>
  <c r="AT94" i="33"/>
  <c r="AT86" i="33"/>
  <c r="AT78" i="33"/>
  <c r="AT70" i="33"/>
  <c r="AT62" i="33"/>
  <c r="AT54" i="33"/>
  <c r="AT46" i="33"/>
  <c r="AT38" i="33"/>
  <c r="AT30" i="33"/>
  <c r="AT22" i="33"/>
  <c r="AT14" i="33"/>
  <c r="AS110" i="33"/>
  <c r="AS102" i="33"/>
  <c r="AS94" i="33"/>
  <c r="AS86" i="33"/>
  <c r="AS78" i="33"/>
  <c r="AS70" i="33"/>
  <c r="AS62" i="33"/>
  <c r="AS54" i="33"/>
  <c r="AS46" i="33"/>
  <c r="AS38" i="33"/>
  <c r="AS30" i="33"/>
  <c r="AS22" i="33"/>
  <c r="AS14" i="33"/>
  <c r="AS7" i="33"/>
  <c r="AU23" i="33"/>
  <c r="AU17" i="33"/>
  <c r="AU11" i="33"/>
  <c r="AU4" i="33"/>
  <c r="AT109" i="33"/>
  <c r="AT101" i="33"/>
  <c r="AT93" i="33"/>
  <c r="AT85" i="33"/>
  <c r="AT77" i="33"/>
  <c r="AT69" i="33"/>
  <c r="AT61" i="33"/>
  <c r="AT53" i="33"/>
  <c r="AT45" i="33"/>
  <c r="AT37" i="33"/>
  <c r="AT29" i="33"/>
  <c r="AT21" i="33"/>
  <c r="AT13" i="33"/>
  <c r="AU110" i="33"/>
  <c r="AU93" i="33"/>
  <c r="AU109" i="33"/>
  <c r="AU38" i="33"/>
  <c r="AU86" i="33"/>
  <c r="AU54" i="33"/>
  <c r="AU37" i="33"/>
  <c r="AU70" i="33"/>
  <c r="AU53" i="33"/>
  <c r="AU69" i="33"/>
  <c r="AU102" i="33"/>
  <c r="AU78" i="33"/>
  <c r="AU85" i="33"/>
  <c r="AU101" i="33"/>
  <c r="AU30" i="33"/>
  <c r="AU46" i="33"/>
  <c r="AT5" i="33"/>
  <c r="AU61" i="33"/>
  <c r="AU29" i="33"/>
  <c r="AT6" i="33"/>
  <c r="AU62" i="33"/>
  <c r="AU45" i="33"/>
  <c r="AU94" i="33"/>
  <c r="AU77" i="33"/>
  <c r="AN108" i="33"/>
  <c r="AN100" i="33"/>
  <c r="AN92" i="33"/>
  <c r="AN84" i="33"/>
  <c r="AN76" i="33"/>
  <c r="AN68" i="33"/>
  <c r="AN60" i="33"/>
  <c r="AN52" i="33"/>
  <c r="AN44" i="33"/>
  <c r="AN36" i="33"/>
  <c r="AN28" i="33"/>
  <c r="AN20" i="33"/>
  <c r="AN12" i="33"/>
  <c r="AN5" i="33"/>
  <c r="AN73" i="33"/>
  <c r="AN33" i="33"/>
  <c r="AN65" i="33"/>
  <c r="AN89" i="33"/>
  <c r="AN107" i="33"/>
  <c r="AN99" i="33"/>
  <c r="AN91" i="33"/>
  <c r="AN83" i="33"/>
  <c r="AN75" i="33"/>
  <c r="AN67" i="33"/>
  <c r="AN59" i="33"/>
  <c r="AN51" i="33"/>
  <c r="AN43" i="33"/>
  <c r="AN35" i="33"/>
  <c r="AN27" i="33"/>
  <c r="AN19" i="33"/>
  <c r="AN11" i="33"/>
  <c r="AN105" i="33"/>
  <c r="AN25" i="33"/>
  <c r="AN4" i="33"/>
  <c r="AN17" i="33"/>
  <c r="AN81" i="33"/>
  <c r="AN41" i="33"/>
  <c r="AN106" i="33"/>
  <c r="AN98" i="33"/>
  <c r="AN90" i="33"/>
  <c r="AN82" i="33"/>
  <c r="AN74" i="33"/>
  <c r="AN66" i="33"/>
  <c r="AN58" i="33"/>
  <c r="AN50" i="33"/>
  <c r="AN42" i="33"/>
  <c r="AN34" i="33"/>
  <c r="AN26" i="33"/>
  <c r="AN18" i="33"/>
  <c r="AN10" i="33"/>
  <c r="AN3" i="33"/>
  <c r="AN97" i="33"/>
  <c r="AN49" i="33"/>
  <c r="AN80" i="33"/>
  <c r="AN40" i="33"/>
  <c r="AN16" i="33"/>
  <c r="AN7" i="33"/>
  <c r="AN61" i="33"/>
  <c r="AN72" i="33"/>
  <c r="AN48" i="33"/>
  <c r="AN24" i="33"/>
  <c r="AN8" i="33"/>
  <c r="AN53" i="33"/>
  <c r="AN112" i="33"/>
  <c r="AN104" i="33"/>
  <c r="AN96" i="33"/>
  <c r="AN88" i="33"/>
  <c r="AN64" i="33"/>
  <c r="AN56" i="33"/>
  <c r="AN32" i="33"/>
  <c r="AN13" i="33"/>
  <c r="AN109" i="33"/>
  <c r="AN37" i="33"/>
  <c r="AN101" i="33"/>
  <c r="AN45" i="33"/>
  <c r="AN111" i="33"/>
  <c r="AN103" i="33"/>
  <c r="AN95" i="33"/>
  <c r="AN87" i="33"/>
  <c r="AN79" i="33"/>
  <c r="AN71" i="33"/>
  <c r="AN63" i="33"/>
  <c r="AN55" i="33"/>
  <c r="AN47" i="33"/>
  <c r="AN39" i="33"/>
  <c r="AN31" i="33"/>
  <c r="AN23" i="33"/>
  <c r="AN15" i="33"/>
  <c r="AN85" i="33"/>
  <c r="AN77" i="33"/>
  <c r="AN21" i="33"/>
  <c r="AN93" i="33"/>
  <c r="AN110" i="33"/>
  <c r="AN102" i="33"/>
  <c r="AN94" i="33"/>
  <c r="AN86" i="33"/>
  <c r="AN78" i="33"/>
  <c r="AN70" i="33"/>
  <c r="AN62" i="33"/>
  <c r="AN54" i="33"/>
  <c r="AN46" i="33"/>
  <c r="AN38" i="33"/>
  <c r="AN30" i="33"/>
  <c r="AN22" i="33"/>
  <c r="AN14" i="33"/>
  <c r="AN69" i="33"/>
  <c r="AN29" i="33"/>
  <c r="AN6" i="33"/>
  <c r="AN57" i="33"/>
  <c r="AN9" i="33"/>
  <c r="AM110" i="33"/>
  <c r="AM106" i="33"/>
  <c r="AM102" i="33"/>
  <c r="AM98" i="33"/>
  <c r="AM94" i="33"/>
  <c r="AM90" i="33"/>
  <c r="AM86" i="33"/>
  <c r="AM82" i="33"/>
  <c r="AM78" i="33"/>
  <c r="AM74" i="33"/>
  <c r="AM70" i="33"/>
  <c r="AM66" i="33"/>
  <c r="AM62" i="33"/>
  <c r="AM58" i="33"/>
  <c r="AM54" i="33"/>
  <c r="AM50" i="33"/>
  <c r="AM46" i="33"/>
  <c r="AM42" i="33"/>
  <c r="AM38" i="33"/>
  <c r="AM34" i="33"/>
  <c r="AM30" i="33"/>
  <c r="AM26" i="33"/>
  <c r="AM22" i="33"/>
  <c r="AM18" i="33"/>
  <c r="AM14" i="33"/>
  <c r="AM10" i="33"/>
  <c r="AL72" i="33"/>
  <c r="AL40" i="33"/>
  <c r="AL38" i="33"/>
  <c r="AR49" i="33"/>
  <c r="AR87" i="33"/>
  <c r="AL56" i="33"/>
  <c r="AL24" i="33"/>
  <c r="AL62" i="33"/>
  <c r="AR33" i="33"/>
  <c r="AR99" i="33"/>
  <c r="AM6" i="33"/>
  <c r="AL104" i="33"/>
  <c r="AL88" i="33"/>
  <c r="AL80" i="33"/>
  <c r="AL64" i="33"/>
  <c r="AL48" i="33"/>
  <c r="AL32" i="33"/>
  <c r="AL16" i="33"/>
  <c r="AL86" i="33"/>
  <c r="AR41" i="33"/>
  <c r="AR110" i="33"/>
  <c r="AR106" i="33"/>
  <c r="AR102" i="33"/>
  <c r="AR98" i="33"/>
  <c r="AR94" i="33"/>
  <c r="AR90" i="33"/>
  <c r="AR86" i="33"/>
  <c r="AR82" i="33"/>
  <c r="AR78" i="33"/>
  <c r="AR74" i="33"/>
  <c r="AR70" i="33"/>
  <c r="AR66" i="33"/>
  <c r="AR62" i="33"/>
  <c r="AR58" i="33"/>
  <c r="AR54" i="33"/>
  <c r="AR50" i="33"/>
  <c r="AR46" i="33"/>
  <c r="AR42" i="33"/>
  <c r="AR38" i="33"/>
  <c r="AR34" i="33"/>
  <c r="AR30" i="33"/>
  <c r="AR26" i="33"/>
  <c r="AR22" i="33"/>
  <c r="AR18" i="33"/>
  <c r="AR14" i="33"/>
  <c r="AR10" i="33"/>
  <c r="AL8" i="33"/>
  <c r="AM5" i="33"/>
  <c r="AL46" i="33"/>
  <c r="AR29" i="33"/>
  <c r="AR103" i="33"/>
  <c r="AL14" i="33"/>
  <c r="AR57" i="33"/>
  <c r="AR6" i="33"/>
  <c r="AL111" i="33"/>
  <c r="AL103" i="33"/>
  <c r="AL95" i="33"/>
  <c r="AL87" i="33"/>
  <c r="AL79" i="33"/>
  <c r="AL71" i="33"/>
  <c r="AL63" i="33"/>
  <c r="AL55" i="33"/>
  <c r="AL47" i="33"/>
  <c r="AL39" i="33"/>
  <c r="AL31" i="33"/>
  <c r="AL23" i="33"/>
  <c r="AL15" i="33"/>
  <c r="AL102" i="33"/>
  <c r="AL70" i="33"/>
  <c r="AL30" i="33"/>
  <c r="AR109" i="33"/>
  <c r="AR101" i="33"/>
  <c r="AR93" i="33"/>
  <c r="AR85" i="33"/>
  <c r="AR77" i="33"/>
  <c r="AR69" i="33"/>
  <c r="AR53" i="33"/>
  <c r="AR25" i="33"/>
  <c r="AL6" i="33"/>
  <c r="AR35" i="33"/>
  <c r="AM109" i="33"/>
  <c r="AM105" i="33"/>
  <c r="AM101" i="33"/>
  <c r="AM97" i="33"/>
  <c r="AM93" i="33"/>
  <c r="AM89" i="33"/>
  <c r="AM85" i="33"/>
  <c r="AM81" i="33"/>
  <c r="AM77" i="33"/>
  <c r="AM73" i="33"/>
  <c r="AM69" i="33"/>
  <c r="AM65" i="33"/>
  <c r="AM61" i="33"/>
  <c r="AM57" i="33"/>
  <c r="AM53" i="33"/>
  <c r="AM49" i="33"/>
  <c r="AM45" i="33"/>
  <c r="AM41" i="33"/>
  <c r="AM37" i="33"/>
  <c r="AM33" i="33"/>
  <c r="AM29" i="33"/>
  <c r="AM25" i="33"/>
  <c r="AM21" i="33"/>
  <c r="AM17" i="33"/>
  <c r="AM13" i="33"/>
  <c r="AM9" i="33"/>
  <c r="AL7" i="33"/>
  <c r="AL94" i="33"/>
  <c r="AL54" i="33"/>
  <c r="AL22" i="33"/>
  <c r="AR97" i="33"/>
  <c r="AR73" i="33"/>
  <c r="AR37" i="33"/>
  <c r="AR13" i="33"/>
  <c r="AR43" i="33"/>
  <c r="AR65" i="33"/>
  <c r="AL110" i="33"/>
  <c r="AR45" i="33"/>
  <c r="AR9" i="33"/>
  <c r="AL61" i="33"/>
  <c r="AL18" i="33"/>
  <c r="AR75" i="33"/>
  <c r="AR15" i="33"/>
  <c r="AR5" i="33"/>
  <c r="AL109" i="33"/>
  <c r="AL101" i="33"/>
  <c r="AL93" i="33"/>
  <c r="AL85" i="33"/>
  <c r="AL77" i="33"/>
  <c r="AL69" i="33"/>
  <c r="AL53" i="33"/>
  <c r="AL45" i="33"/>
  <c r="AL37" i="33"/>
  <c r="AL29" i="33"/>
  <c r="AL21" i="33"/>
  <c r="AL13" i="33"/>
  <c r="AL90" i="33"/>
  <c r="AL34" i="33"/>
  <c r="AR67" i="33"/>
  <c r="AM112" i="33"/>
  <c r="AM108" i="33"/>
  <c r="AM104" i="33"/>
  <c r="AM100" i="33"/>
  <c r="AM96" i="33"/>
  <c r="AM92" i="33"/>
  <c r="AM88" i="33"/>
  <c r="AM84" i="33"/>
  <c r="AM80" i="33"/>
  <c r="AM76" i="33"/>
  <c r="AM72" i="33"/>
  <c r="AM68" i="33"/>
  <c r="AM64" i="33"/>
  <c r="AM60" i="33"/>
  <c r="AM56" i="33"/>
  <c r="AM52" i="33"/>
  <c r="AM48" i="33"/>
  <c r="AM44" i="33"/>
  <c r="AM40" i="33"/>
  <c r="AM36" i="33"/>
  <c r="AM32" i="33"/>
  <c r="AM28" i="33"/>
  <c r="AM24" i="33"/>
  <c r="AM20" i="33"/>
  <c r="AM16" i="33"/>
  <c r="AM12" i="33"/>
  <c r="AL5" i="33"/>
  <c r="AL12" i="33"/>
  <c r="AL98" i="33"/>
  <c r="AL50" i="33"/>
  <c r="AL10" i="33"/>
  <c r="AR55" i="33"/>
  <c r="AL28" i="33"/>
  <c r="AL58" i="33"/>
  <c r="AR79" i="33"/>
  <c r="AR23" i="33"/>
  <c r="AM8" i="33"/>
  <c r="AM4" i="33"/>
  <c r="AL108" i="33"/>
  <c r="AL100" i="33"/>
  <c r="AL92" i="33"/>
  <c r="AL84" i="33"/>
  <c r="AL76" i="33"/>
  <c r="AL68" i="33"/>
  <c r="AL60" i="33"/>
  <c r="AL52" i="33"/>
  <c r="AL44" i="33"/>
  <c r="AL36" i="33"/>
  <c r="AL20" i="33"/>
  <c r="AM3" i="33"/>
  <c r="AL82" i="33"/>
  <c r="AR91" i="33"/>
  <c r="AR63" i="33"/>
  <c r="AR39" i="33"/>
  <c r="AR11" i="33"/>
  <c r="AR112" i="33"/>
  <c r="AR108" i="33"/>
  <c r="AR104" i="33"/>
  <c r="AR100" i="33"/>
  <c r="AR96" i="33"/>
  <c r="AR92" i="33"/>
  <c r="AR88" i="33"/>
  <c r="AR84" i="33"/>
  <c r="AR80" i="33"/>
  <c r="AR76" i="33"/>
  <c r="AR72" i="33"/>
  <c r="AR68" i="33"/>
  <c r="AR64" i="33"/>
  <c r="AR60" i="33"/>
  <c r="AR56" i="33"/>
  <c r="AR52" i="33"/>
  <c r="AR48" i="33"/>
  <c r="AR44" i="33"/>
  <c r="AR40" i="33"/>
  <c r="AR36" i="33"/>
  <c r="AR32" i="33"/>
  <c r="AR28" i="33"/>
  <c r="AR24" i="33"/>
  <c r="AR20" i="33"/>
  <c r="AR16" i="33"/>
  <c r="AR12" i="33"/>
  <c r="AL4" i="33"/>
  <c r="AR4" i="33"/>
  <c r="AL27" i="33"/>
  <c r="AL66" i="33"/>
  <c r="AR95" i="33"/>
  <c r="AR59" i="33"/>
  <c r="AR31" i="33"/>
  <c r="AL26" i="33"/>
  <c r="AR111" i="33"/>
  <c r="AR71" i="33"/>
  <c r="AR27" i="33"/>
  <c r="AR8" i="33"/>
  <c r="AL107" i="33"/>
  <c r="AL99" i="33"/>
  <c r="AL91" i="33"/>
  <c r="AL83" i="33"/>
  <c r="AL75" i="33"/>
  <c r="AL67" i="33"/>
  <c r="AL59" i="33"/>
  <c r="AL51" i="33"/>
  <c r="AL43" i="33"/>
  <c r="AL35" i="33"/>
  <c r="AL19" i="33"/>
  <c r="AL11" i="33"/>
  <c r="AM7" i="33"/>
  <c r="AL74" i="33"/>
  <c r="AR107" i="33"/>
  <c r="AR51" i="33"/>
  <c r="AM111" i="33"/>
  <c r="AM107" i="33"/>
  <c r="AM103" i="33"/>
  <c r="AM99" i="33"/>
  <c r="AM95" i="33"/>
  <c r="AM91" i="33"/>
  <c r="AM87" i="33"/>
  <c r="AM83" i="33"/>
  <c r="AM79" i="33"/>
  <c r="AM75" i="33"/>
  <c r="AM71" i="33"/>
  <c r="AM67" i="33"/>
  <c r="AM63" i="33"/>
  <c r="AM59" i="33"/>
  <c r="AM55" i="33"/>
  <c r="AM51" i="33"/>
  <c r="AM47" i="33"/>
  <c r="AM43" i="33"/>
  <c r="AM39" i="33"/>
  <c r="AM35" i="33"/>
  <c r="AM31" i="33"/>
  <c r="AM27" i="33"/>
  <c r="AM23" i="33"/>
  <c r="AM19" i="33"/>
  <c r="AM15" i="33"/>
  <c r="AM11" i="33"/>
  <c r="AL106" i="33"/>
  <c r="AL42" i="33"/>
  <c r="AR83" i="33"/>
  <c r="AR19" i="33"/>
  <c r="AR3" i="33"/>
  <c r="AL96" i="33"/>
  <c r="AL78" i="33"/>
  <c r="AR89" i="33"/>
  <c r="AR17" i="33"/>
  <c r="AR7" i="33"/>
  <c r="AL3" i="33"/>
  <c r="AL105" i="33"/>
  <c r="AL97" i="33"/>
  <c r="AL89" i="33"/>
  <c r="AL81" i="33"/>
  <c r="AL73" i="33"/>
  <c r="AL65" i="33"/>
  <c r="AL57" i="33"/>
  <c r="AL49" i="33"/>
  <c r="AL41" i="33"/>
  <c r="AL33" i="33"/>
  <c r="AL25" i="33"/>
  <c r="AL17" i="33"/>
  <c r="AL9" i="33"/>
  <c r="AL112" i="33"/>
  <c r="AR105" i="33"/>
  <c r="AR81" i="33"/>
  <c r="AR61" i="33"/>
  <c r="AR21" i="33"/>
  <c r="AR47" i="33"/>
  <c r="AX21" i="30"/>
  <c r="AY32" i="30"/>
  <c r="BA32" i="30" s="1"/>
  <c r="AY56" i="30"/>
  <c r="BA56" i="30" s="1"/>
  <c r="AY68" i="30"/>
  <c r="BA68" i="30" s="1"/>
  <c r="AY80" i="30"/>
  <c r="BA80" i="30" s="1"/>
  <c r="AY92" i="30"/>
  <c r="BA92" i="30" s="1"/>
  <c r="AY104" i="30"/>
  <c r="BA104" i="30" s="1"/>
  <c r="AP4" i="33"/>
  <c r="AP11" i="33"/>
  <c r="AP17" i="33"/>
  <c r="AP23" i="33"/>
  <c r="AQ8" i="33"/>
  <c r="AQ37" i="31"/>
  <c r="AR49" i="31"/>
  <c r="AT49" i="31" s="1"/>
  <c r="AY11" i="30"/>
  <c r="BA11" i="30" s="1"/>
  <c r="AY44" i="30"/>
  <c r="BA44" i="30" s="1"/>
  <c r="AD9" i="30"/>
  <c r="AX12" i="30"/>
  <c r="AY21" i="30"/>
  <c r="BA21" i="30" s="1"/>
  <c r="AX33" i="30"/>
  <c r="AX45" i="30"/>
  <c r="AX57" i="30"/>
  <c r="AX69" i="30"/>
  <c r="AX81" i="30"/>
  <c r="AX93" i="30"/>
  <c r="AX105" i="30"/>
  <c r="AQ16" i="33"/>
  <c r="AQ24" i="33"/>
  <c r="AQ32" i="33"/>
  <c r="AQ40" i="33"/>
  <c r="AQ48" i="33"/>
  <c r="AQ56" i="33"/>
  <c r="AQ64" i="33"/>
  <c r="AQ72" i="33"/>
  <c r="AQ80" i="33"/>
  <c r="AQ88" i="33"/>
  <c r="AQ112" i="33"/>
  <c r="AR37" i="31"/>
  <c r="AT37" i="31" s="1"/>
  <c r="AP30" i="33"/>
  <c r="AP38" i="33"/>
  <c r="AP46" i="33"/>
  <c r="AP54" i="33"/>
  <c r="AP62" i="33"/>
  <c r="AP70" i="33"/>
  <c r="AP78" i="33"/>
  <c r="AP86" i="33"/>
  <c r="AP94" i="33"/>
  <c r="AP102" i="33"/>
  <c r="AP110" i="33"/>
  <c r="AR28" i="31"/>
  <c r="AT28" i="31" s="1"/>
  <c r="AP31" i="33"/>
  <c r="AP39" i="33"/>
  <c r="AP47" i="33"/>
  <c r="AP55" i="33"/>
  <c r="AP63" i="33"/>
  <c r="AP87" i="33"/>
  <c r="AY4" i="30"/>
  <c r="BA4" i="30" s="1"/>
  <c r="AY23" i="30"/>
  <c r="BA23" i="30" s="1"/>
  <c r="AY47" i="30"/>
  <c r="BA47" i="30" s="1"/>
  <c r="AY59" i="30"/>
  <c r="BA59" i="30" s="1"/>
  <c r="AY83" i="30"/>
  <c r="BA83" i="30" s="1"/>
  <c r="AY95" i="30"/>
  <c r="BA95" i="30" s="1"/>
  <c r="AY107" i="30"/>
  <c r="BA107" i="30" s="1"/>
  <c r="AP6" i="33"/>
  <c r="AO35" i="31"/>
  <c r="AQ35" i="31" s="1"/>
  <c r="AS35" i="31" s="1"/>
  <c r="AU35" i="31" s="1"/>
  <c r="AV35" i="31" s="1"/>
  <c r="BM35" i="31" s="1"/>
  <c r="CQ35" i="31" s="1"/>
  <c r="AR30" i="31"/>
  <c r="AT30" i="31" s="1"/>
  <c r="AX14" i="30"/>
  <c r="AY35" i="30"/>
  <c r="BA35" i="30" s="1"/>
  <c r="AY71" i="30"/>
  <c r="BA71" i="30" s="1"/>
  <c r="AY14" i="30"/>
  <c r="BA14" i="30" s="1"/>
  <c r="AX24" i="30"/>
  <c r="AX36" i="30"/>
  <c r="AX48" i="30"/>
  <c r="AX60" i="30"/>
  <c r="AX72" i="30"/>
  <c r="AX84" i="30"/>
  <c r="AX96" i="30"/>
  <c r="AX108" i="30"/>
  <c r="AQ18" i="33"/>
  <c r="AQ26" i="33"/>
  <c r="AQ34" i="33"/>
  <c r="AQ42" i="33"/>
  <c r="AQ50" i="33"/>
  <c r="AQ58" i="33"/>
  <c r="AQ66" i="33"/>
  <c r="AQ74" i="33"/>
  <c r="AQ82" i="33"/>
  <c r="AQ90" i="33"/>
  <c r="AQ98" i="33"/>
  <c r="AQ106" i="33"/>
  <c r="AR43" i="31"/>
  <c r="AT43" i="31" s="1"/>
  <c r="AP13" i="33"/>
  <c r="AP19" i="33"/>
  <c r="AP25" i="33"/>
  <c r="AP40" i="33"/>
  <c r="AP48" i="33"/>
  <c r="AP56" i="33"/>
  <c r="AP72" i="33"/>
  <c r="AP96" i="33"/>
  <c r="AP104" i="33"/>
  <c r="AP112" i="33"/>
  <c r="AO31" i="31"/>
  <c r="AQ31" i="31" s="1"/>
  <c r="AS31" i="31" s="1"/>
  <c r="AQ11" i="33"/>
  <c r="AQ19" i="33"/>
  <c r="AQ27" i="33"/>
  <c r="AQ35" i="33"/>
  <c r="AQ43" i="33"/>
  <c r="AQ51" i="33"/>
  <c r="AQ59" i="33"/>
  <c r="AQ67" i="33"/>
  <c r="AQ75" i="33"/>
  <c r="AQ83" i="33"/>
  <c r="AQ91" i="33"/>
  <c r="AQ99" i="33"/>
  <c r="AQ107" i="33"/>
  <c r="AP33" i="33"/>
  <c r="AP41" i="33"/>
  <c r="AP49" i="33"/>
  <c r="AP57" i="33"/>
  <c r="AP65" i="33"/>
  <c r="AP73" i="33"/>
  <c r="AP81" i="33"/>
  <c r="AP89" i="33"/>
  <c r="AP97" i="33"/>
  <c r="AP105" i="33"/>
  <c r="AQ3" i="33"/>
  <c r="AR29" i="31"/>
  <c r="AT29" i="31" s="1"/>
  <c r="AP8" i="33"/>
  <c r="AP14" i="33"/>
  <c r="AP20" i="33"/>
  <c r="AP26" i="33"/>
  <c r="AO23" i="31"/>
  <c r="AQ23" i="31" s="1"/>
  <c r="AS23" i="31" s="1"/>
  <c r="AU23" i="31" s="1"/>
  <c r="AP32" i="33"/>
  <c r="AP36" i="33"/>
  <c r="AP44" i="33"/>
  <c r="AP52" i="33"/>
  <c r="AR13" i="31"/>
  <c r="AT13" i="31" s="1"/>
  <c r="AS24" i="31"/>
  <c r="AO39" i="31"/>
  <c r="AQ39" i="31" s="1"/>
  <c r="AS39" i="31" s="1"/>
  <c r="AU39" i="31" s="1"/>
  <c r="AO20" i="31"/>
  <c r="AQ20" i="31" s="1"/>
  <c r="AS20" i="31" s="1"/>
  <c r="AU20" i="31" s="1"/>
  <c r="AO42" i="31"/>
  <c r="AQ42" i="31" s="1"/>
  <c r="AS42" i="31" s="1"/>
  <c r="AU42" i="31" s="1"/>
  <c r="AV42" i="31" s="1"/>
  <c r="BM42" i="31" s="1"/>
  <c r="CQ42" i="31" s="1"/>
  <c r="AO38" i="31"/>
  <c r="AQ38" i="31" s="1"/>
  <c r="AS38" i="31" s="1"/>
  <c r="AU38" i="31" s="1"/>
  <c r="BG38" i="31" s="1"/>
  <c r="CK38" i="31" s="1"/>
  <c r="AS33" i="31"/>
  <c r="AU33" i="31" s="1"/>
  <c r="AR46" i="31"/>
  <c r="AT46" i="31" s="1"/>
  <c r="AR27" i="31"/>
  <c r="AT27" i="31" s="1"/>
  <c r="AO13" i="31"/>
  <c r="AQ13" i="31" s="1"/>
  <c r="AS13" i="31" s="1"/>
  <c r="AO10" i="31"/>
  <c r="AQ10" i="31" s="1"/>
  <c r="AS10" i="31" s="1"/>
  <c r="AU10" i="31" s="1"/>
  <c r="AO28" i="31"/>
  <c r="AQ28" i="31" s="1"/>
  <c r="AS28" i="31" s="1"/>
  <c r="AR15" i="31"/>
  <c r="AT15" i="31" s="1"/>
  <c r="AO43" i="31"/>
  <c r="AQ43" i="31" s="1"/>
  <c r="AS43" i="31" s="1"/>
  <c r="AO40" i="31"/>
  <c r="AQ40" i="31" s="1"/>
  <c r="AS40" i="31" s="1"/>
  <c r="AU40" i="31" s="1"/>
  <c r="BI40" i="31" s="1"/>
  <c r="CM40" i="31" s="1"/>
  <c r="AO32" i="31"/>
  <c r="AQ32" i="31" s="1"/>
  <c r="AS32" i="31" s="1"/>
  <c r="AU32" i="31" s="1"/>
  <c r="BH32" i="31" s="1"/>
  <c r="CL32" i="31" s="1"/>
  <c r="AQ29" i="31"/>
  <c r="AS29" i="31" s="1"/>
  <c r="AO18" i="31"/>
  <c r="AQ18" i="31" s="1"/>
  <c r="AS18" i="31" s="1"/>
  <c r="AU18" i="31" s="1"/>
  <c r="AR8" i="31"/>
  <c r="AT8" i="31" s="1"/>
  <c r="AO6" i="31"/>
  <c r="AQ6" i="31" s="1"/>
  <c r="AS6" i="31" s="1"/>
  <c r="AO47" i="31"/>
  <c r="AQ47" i="31" s="1"/>
  <c r="AS47" i="31" s="1"/>
  <c r="AU47" i="31" s="1"/>
  <c r="BF47" i="31" s="1"/>
  <c r="AO22" i="31"/>
  <c r="AQ22" i="31" s="1"/>
  <c r="AS22" i="31" s="1"/>
  <c r="AU22" i="31" s="1"/>
  <c r="AQ21" i="31"/>
  <c r="AS21" i="31" s="1"/>
  <c r="AU21" i="31" s="1"/>
  <c r="AO3" i="31"/>
  <c r="AQ3" i="31" s="1"/>
  <c r="AS3" i="31" s="1"/>
  <c r="AQ110" i="33"/>
  <c r="AQ10" i="33"/>
  <c r="AR5" i="31"/>
  <c r="AT5" i="31" s="1"/>
  <c r="AR17" i="31"/>
  <c r="AT17" i="31" s="1"/>
  <c r="AR7" i="31"/>
  <c r="AT7" i="31" s="1"/>
  <c r="AQ5" i="33"/>
  <c r="AQ4" i="33"/>
  <c r="AQ33" i="33"/>
  <c r="AQ45" i="33"/>
  <c r="AQ53" i="33"/>
  <c r="AQ57" i="33"/>
  <c r="AQ61" i="33"/>
  <c r="AQ81" i="33"/>
  <c r="AQ97" i="33"/>
  <c r="AQ105" i="33"/>
  <c r="AQ36" i="33"/>
  <c r="AQ44" i="33"/>
  <c r="AQ52" i="33"/>
  <c r="AQ60" i="33"/>
  <c r="AQ92" i="33"/>
  <c r="AQ96" i="33"/>
  <c r="AQ100" i="33"/>
  <c r="AQ104" i="33"/>
  <c r="AQ108" i="33"/>
  <c r="BG47" i="31"/>
  <c r="CK47" i="31" s="1"/>
  <c r="AV47" i="31"/>
  <c r="BM47" i="31" s="1"/>
  <c r="CQ47" i="31" s="1"/>
  <c r="BH47" i="31"/>
  <c r="CL47" i="31" s="1"/>
  <c r="BF38" i="31"/>
  <c r="AV38" i="31"/>
  <c r="BM38" i="31" s="1"/>
  <c r="CQ38" i="31" s="1"/>
  <c r="AU3" i="31"/>
  <c r="AS37" i="31"/>
  <c r="AU37" i="31" s="1"/>
  <c r="AO11" i="31"/>
  <c r="AQ11" i="31" s="1"/>
  <c r="AS11" i="31" s="1"/>
  <c r="AU11" i="31" s="1"/>
  <c r="AV11" i="31" s="1"/>
  <c r="BM11" i="31" s="1"/>
  <c r="CQ11" i="31" s="1"/>
  <c r="AO48" i="31"/>
  <c r="AQ48" i="31" s="1"/>
  <c r="AS48" i="31" s="1"/>
  <c r="AU48" i="31" s="1"/>
  <c r="AQ41" i="31"/>
  <c r="AS41" i="31" s="1"/>
  <c r="AU41" i="31" s="1"/>
  <c r="AV41" i="31" s="1"/>
  <c r="BM41" i="31" s="1"/>
  <c r="CQ41" i="31" s="1"/>
  <c r="AO19" i="31"/>
  <c r="AQ19" i="31" s="1"/>
  <c r="AS19" i="31" s="1"/>
  <c r="AU19" i="31" s="1"/>
  <c r="AR24" i="31"/>
  <c r="AT24" i="31" s="1"/>
  <c r="AU24" i="31" s="1"/>
  <c r="AO36" i="31"/>
  <c r="AQ36" i="31" s="1"/>
  <c r="AS36" i="31" s="1"/>
  <c r="AU36" i="31" s="1"/>
  <c r="AO16" i="31"/>
  <c r="AQ16" i="31" s="1"/>
  <c r="AS16" i="31" s="1"/>
  <c r="AU16" i="31" s="1"/>
  <c r="AQ7" i="31"/>
  <c r="AS7" i="31" s="1"/>
  <c r="AO12" i="31"/>
  <c r="AQ12" i="31" s="1"/>
  <c r="AS12" i="31" s="1"/>
  <c r="AU12" i="31" s="1"/>
  <c r="AO14" i="31"/>
  <c r="AQ14" i="31" s="1"/>
  <c r="AS14" i="31" s="1"/>
  <c r="AU14" i="31" s="1"/>
  <c r="AO2" i="31"/>
  <c r="AQ2" i="31" s="1"/>
  <c r="AS2" i="31" s="1"/>
  <c r="AU2" i="31" s="1"/>
  <c r="AR6" i="31"/>
  <c r="AT6" i="31" s="1"/>
  <c r="AS25" i="31"/>
  <c r="AU25" i="31" s="1"/>
  <c r="AQ9" i="31"/>
  <c r="AS9" i="31" s="1"/>
  <c r="AU9" i="31" s="1"/>
  <c r="AV9" i="31" s="1"/>
  <c r="BM9" i="31" s="1"/>
  <c r="CQ9" i="31" s="1"/>
  <c r="AO15" i="31"/>
  <c r="AQ15" i="31" s="1"/>
  <c r="AS15" i="31" s="1"/>
  <c r="AO4" i="31"/>
  <c r="AQ4" i="31" s="1"/>
  <c r="AS4" i="31" s="1"/>
  <c r="AO49" i="31"/>
  <c r="AQ49" i="31" s="1"/>
  <c r="AS49" i="31" s="1"/>
  <c r="AU49" i="31" s="1"/>
  <c r="AO45" i="31"/>
  <c r="AQ45" i="31" s="1"/>
  <c r="AS45" i="31" s="1"/>
  <c r="AU45" i="31" s="1"/>
  <c r="AO44" i="31"/>
  <c r="AQ44" i="31" s="1"/>
  <c r="AS44" i="31" s="1"/>
  <c r="AU44" i="31" s="1"/>
  <c r="AX38" i="31"/>
  <c r="BD38" i="31" s="1"/>
  <c r="AQ34" i="31"/>
  <c r="AS34" i="31" s="1"/>
  <c r="AU34" i="31" s="1"/>
  <c r="AQ30" i="31"/>
  <c r="AS30" i="31" s="1"/>
  <c r="AQ26" i="31"/>
  <c r="AS26" i="31" s="1"/>
  <c r="AU26" i="31" s="1"/>
  <c r="AO27" i="31"/>
  <c r="AQ27" i="31" s="1"/>
  <c r="AS27" i="31" s="1"/>
  <c r="AO5" i="31"/>
  <c r="AQ5" i="31" s="1"/>
  <c r="AS5" i="31" s="1"/>
  <c r="AO17" i="31"/>
  <c r="AQ17" i="31" s="1"/>
  <c r="AS17" i="31" s="1"/>
  <c r="AO8" i="31"/>
  <c r="AQ8" i="31" s="1"/>
  <c r="AS8" i="31" s="1"/>
  <c r="AR4" i="31"/>
  <c r="AT4" i="31" s="1"/>
  <c r="AQ9" i="33"/>
  <c r="AQ13" i="33"/>
  <c r="AQ25" i="33"/>
  <c r="AQ20" i="33"/>
  <c r="AQ62" i="33"/>
  <c r="AQ70" i="33"/>
  <c r="AQ78" i="33"/>
  <c r="AQ86" i="33"/>
  <c r="AQ94" i="33"/>
  <c r="AQ28" i="33"/>
  <c r="AP64" i="33"/>
  <c r="AP80" i="33"/>
  <c r="AP88" i="33"/>
  <c r="AP7" i="33"/>
  <c r="AP99" i="33"/>
  <c r="AP111" i="33"/>
  <c r="AP35" i="33"/>
  <c r="AP51" i="33"/>
  <c r="AP59" i="33"/>
  <c r="AP67" i="33"/>
  <c r="AP71" i="33"/>
  <c r="AP75" i="33"/>
  <c r="AP79" i="33"/>
  <c r="AP83" i="33"/>
  <c r="AP91" i="33"/>
  <c r="AP95" i="33"/>
  <c r="BA106" i="30"/>
  <c r="BA60" i="30"/>
  <c r="BA33" i="30"/>
  <c r="BA24" i="30"/>
  <c r="AE14" i="30"/>
  <c r="AG14" i="30" s="1"/>
  <c r="AD18" i="30"/>
  <c r="AE19" i="30"/>
  <c r="AG19" i="30" s="1"/>
  <c r="AD10" i="30"/>
  <c r="AE11" i="30"/>
  <c r="AG11" i="30" s="1"/>
  <c r="AD22" i="30"/>
  <c r="AE23" i="30"/>
  <c r="AG23" i="30" s="1"/>
  <c r="AD13" i="30"/>
  <c r="AD26" i="30"/>
  <c r="AE110" i="30"/>
  <c r="AG110" i="30" s="1"/>
  <c r="AD109" i="30"/>
  <c r="AE106" i="30"/>
  <c r="AG106" i="30" s="1"/>
  <c r="AD105" i="30"/>
  <c r="AE102" i="30"/>
  <c r="AG102" i="30" s="1"/>
  <c r="AD101" i="30"/>
  <c r="AE98" i="30"/>
  <c r="AG98" i="30" s="1"/>
  <c r="AD97" i="30"/>
  <c r="AE94" i="30"/>
  <c r="AG94" i="30" s="1"/>
  <c r="AD93" i="30"/>
  <c r="AE111" i="30"/>
  <c r="AG111" i="30" s="1"/>
  <c r="AD110" i="30"/>
  <c r="AE107" i="30"/>
  <c r="AG107" i="30" s="1"/>
  <c r="AD106" i="30"/>
  <c r="AE103" i="30"/>
  <c r="AG103" i="30" s="1"/>
  <c r="AD102" i="30"/>
  <c r="AE99" i="30"/>
  <c r="AG99" i="30" s="1"/>
  <c r="AD98" i="30"/>
  <c r="AE95" i="30"/>
  <c r="AG95" i="30" s="1"/>
  <c r="AD94" i="30"/>
  <c r="AE112" i="30"/>
  <c r="AG112" i="30" s="1"/>
  <c r="AD111" i="30"/>
  <c r="AE105" i="30"/>
  <c r="AG105" i="30" s="1"/>
  <c r="AD104" i="30"/>
  <c r="AE97" i="30"/>
  <c r="AG97" i="30" s="1"/>
  <c r="AD96" i="30"/>
  <c r="AE90" i="30"/>
  <c r="AG90" i="30" s="1"/>
  <c r="AD89" i="30"/>
  <c r="AE86" i="30"/>
  <c r="AG86" i="30" s="1"/>
  <c r="AD85" i="30"/>
  <c r="AD112" i="30"/>
  <c r="AE108" i="30"/>
  <c r="AG108" i="30" s="1"/>
  <c r="AD103" i="30"/>
  <c r="AE100" i="30"/>
  <c r="AG100" i="30" s="1"/>
  <c r="AD95" i="30"/>
  <c r="AE91" i="30"/>
  <c r="AG91" i="30" s="1"/>
  <c r="AD90" i="30"/>
  <c r="AE87" i="30"/>
  <c r="AG87" i="30" s="1"/>
  <c r="AD86" i="30"/>
  <c r="AE83" i="30"/>
  <c r="AG83" i="30" s="1"/>
  <c r="AD82" i="30"/>
  <c r="AE109" i="30"/>
  <c r="AG109" i="30" s="1"/>
  <c r="AD108" i="30"/>
  <c r="AE101" i="30"/>
  <c r="AG101" i="30" s="1"/>
  <c r="AD100" i="30"/>
  <c r="AE93" i="30"/>
  <c r="AG93" i="30" s="1"/>
  <c r="AE92" i="30"/>
  <c r="AG92" i="30" s="1"/>
  <c r="AD91" i="30"/>
  <c r="AE88" i="30"/>
  <c r="AG88" i="30" s="1"/>
  <c r="AD87" i="30"/>
  <c r="AE84" i="30"/>
  <c r="AG84" i="30" s="1"/>
  <c r="AD83" i="30"/>
  <c r="AD81" i="30"/>
  <c r="AE78" i="30"/>
  <c r="AG78" i="30" s="1"/>
  <c r="AD77" i="30"/>
  <c r="AE74" i="30"/>
  <c r="AG74" i="30" s="1"/>
  <c r="AD73" i="30"/>
  <c r="AE70" i="30"/>
  <c r="AG70" i="30" s="1"/>
  <c r="AD69" i="30"/>
  <c r="AE66" i="30"/>
  <c r="AG66" i="30" s="1"/>
  <c r="AD99" i="30"/>
  <c r="AE96" i="30"/>
  <c r="AG96" i="30" s="1"/>
  <c r="AD92" i="30"/>
  <c r="AE82" i="30"/>
  <c r="AG82" i="30" s="1"/>
  <c r="AE79" i="30"/>
  <c r="AG79" i="30" s="1"/>
  <c r="AD78" i="30"/>
  <c r="AE75" i="30"/>
  <c r="AG75" i="30" s="1"/>
  <c r="AD74" i="30"/>
  <c r="AE71" i="30"/>
  <c r="AG71" i="30" s="1"/>
  <c r="AD70" i="30"/>
  <c r="AE67" i="30"/>
  <c r="AG67" i="30" s="1"/>
  <c r="AD66" i="30"/>
  <c r="AE89" i="30"/>
  <c r="AG89" i="30" s="1"/>
  <c r="AD88" i="30"/>
  <c r="AE80" i="30"/>
  <c r="AG80" i="30" s="1"/>
  <c r="AD79" i="30"/>
  <c r="AE76" i="30"/>
  <c r="AG76" i="30" s="1"/>
  <c r="AD75" i="30"/>
  <c r="AE72" i="30"/>
  <c r="AG72" i="30" s="1"/>
  <c r="AD71" i="30"/>
  <c r="AE68" i="30"/>
  <c r="AG68" i="30" s="1"/>
  <c r="AD67" i="30"/>
  <c r="AE73" i="30"/>
  <c r="AG73" i="30" s="1"/>
  <c r="AD72" i="30"/>
  <c r="AD65" i="30"/>
  <c r="AE64" i="30"/>
  <c r="AG64" i="30" s="1"/>
  <c r="AD63" i="30"/>
  <c r="AE60" i="30"/>
  <c r="AG60" i="30" s="1"/>
  <c r="AD59" i="30"/>
  <c r="AE56" i="30"/>
  <c r="AG56" i="30" s="1"/>
  <c r="AD55" i="30"/>
  <c r="AE52" i="30"/>
  <c r="AG52" i="30" s="1"/>
  <c r="AD51" i="30"/>
  <c r="AE48" i="30"/>
  <c r="AG48" i="30" s="1"/>
  <c r="AD47" i="30"/>
  <c r="AE44" i="30"/>
  <c r="AG44" i="30" s="1"/>
  <c r="AD43" i="30"/>
  <c r="AE40" i="30"/>
  <c r="AG40" i="30" s="1"/>
  <c r="AD39" i="30"/>
  <c r="AE36" i="30"/>
  <c r="AG36" i="30" s="1"/>
  <c r="AD35" i="30"/>
  <c r="AE32" i="30"/>
  <c r="AG32" i="30" s="1"/>
  <c r="AE104" i="30"/>
  <c r="AG104" i="30" s="1"/>
  <c r="AE69" i="30"/>
  <c r="AG69" i="30" s="1"/>
  <c r="AD68" i="30"/>
  <c r="AD64" i="30"/>
  <c r="AE61" i="30"/>
  <c r="AG61" i="30" s="1"/>
  <c r="AD60" i="30"/>
  <c r="AE57" i="30"/>
  <c r="AG57" i="30" s="1"/>
  <c r="AD56" i="30"/>
  <c r="AE53" i="30"/>
  <c r="AG53" i="30" s="1"/>
  <c r="AD52" i="30"/>
  <c r="AE49" i="30"/>
  <c r="AG49" i="30" s="1"/>
  <c r="AD48" i="30"/>
  <c r="AE45" i="30"/>
  <c r="AG45" i="30" s="1"/>
  <c r="AD44" i="30"/>
  <c r="AE41" i="30"/>
  <c r="AG41" i="30" s="1"/>
  <c r="AD40" i="30"/>
  <c r="AE37" i="30"/>
  <c r="AG37" i="30" s="1"/>
  <c r="AD36" i="30"/>
  <c r="AE33" i="30"/>
  <c r="AG33" i="30" s="1"/>
  <c r="AD32" i="30"/>
  <c r="AD84" i="30"/>
  <c r="AD80" i="30"/>
  <c r="AE77" i="30"/>
  <c r="AG77" i="30" s="1"/>
  <c r="AD61" i="30"/>
  <c r="AE58" i="30"/>
  <c r="AG58" i="30" s="1"/>
  <c r="AD53" i="30"/>
  <c r="AE50" i="30"/>
  <c r="AG50" i="30" s="1"/>
  <c r="AD45" i="30"/>
  <c r="AE42" i="30"/>
  <c r="AG42" i="30" s="1"/>
  <c r="AD37" i="30"/>
  <c r="AE34" i="30"/>
  <c r="AG34" i="30" s="1"/>
  <c r="AD31" i="30"/>
  <c r="AE28" i="30"/>
  <c r="AG28" i="30" s="1"/>
  <c r="AD27" i="30"/>
  <c r="AE24" i="30"/>
  <c r="AG24" i="30" s="1"/>
  <c r="AD23" i="30"/>
  <c r="AE20" i="30"/>
  <c r="AG20" i="30" s="1"/>
  <c r="AD19" i="30"/>
  <c r="AE16" i="30"/>
  <c r="AG16" i="30" s="1"/>
  <c r="AD15" i="30"/>
  <c r="AE12" i="30"/>
  <c r="AG12" i="30" s="1"/>
  <c r="AD11" i="30"/>
  <c r="AE6" i="30"/>
  <c r="AG6" i="30" s="1"/>
  <c r="AD5" i="30"/>
  <c r="AE9" i="30"/>
  <c r="AG9" i="30" s="1"/>
  <c r="AE7" i="30"/>
  <c r="AG7" i="30" s="1"/>
  <c r="AD33" i="30"/>
  <c r="AD29" i="30"/>
  <c r="AE26" i="30"/>
  <c r="AG26" i="30" s="1"/>
  <c r="AE22" i="30"/>
  <c r="AG22" i="30" s="1"/>
  <c r="AD21" i="30"/>
  <c r="AD107" i="30"/>
  <c r="AE85" i="30"/>
  <c r="AG85" i="30" s="1"/>
  <c r="AD76" i="30"/>
  <c r="AE59" i="30"/>
  <c r="AG59" i="30" s="1"/>
  <c r="AD58" i="30"/>
  <c r="AE51" i="30"/>
  <c r="AG51" i="30" s="1"/>
  <c r="AD50" i="30"/>
  <c r="AE43" i="30"/>
  <c r="AG43" i="30" s="1"/>
  <c r="AD42" i="30"/>
  <c r="AE35" i="30"/>
  <c r="AG35" i="30" s="1"/>
  <c r="AD34" i="30"/>
  <c r="AE29" i="30"/>
  <c r="AG29" i="30" s="1"/>
  <c r="AD28" i="30"/>
  <c r="AE25" i="30"/>
  <c r="AG25" i="30" s="1"/>
  <c r="AD24" i="30"/>
  <c r="AE21" i="30"/>
  <c r="AG21" i="30" s="1"/>
  <c r="AD20" i="30"/>
  <c r="AE17" i="30"/>
  <c r="AG17" i="30" s="1"/>
  <c r="AD16" i="30"/>
  <c r="AE13" i="30"/>
  <c r="AG13" i="30" s="1"/>
  <c r="AD12" i="30"/>
  <c r="AD6" i="30"/>
  <c r="AE46" i="30"/>
  <c r="AG46" i="30" s="1"/>
  <c r="AD25" i="30"/>
  <c r="AE62" i="30"/>
  <c r="AG62" i="30" s="1"/>
  <c r="AD57" i="30"/>
  <c r="AE54" i="30"/>
  <c r="AG54" i="30" s="1"/>
  <c r="AD49" i="30"/>
  <c r="AD41" i="30"/>
  <c r="AE38" i="30"/>
  <c r="AG38" i="30" s="1"/>
  <c r="AE30" i="30"/>
  <c r="AG30" i="30" s="1"/>
  <c r="AE18" i="30"/>
  <c r="AG18" i="30" s="1"/>
  <c r="AD17" i="30"/>
  <c r="AE81" i="30"/>
  <c r="AG81" i="30" s="1"/>
  <c r="AE65" i="30"/>
  <c r="AG65" i="30" s="1"/>
  <c r="AE63" i="30"/>
  <c r="AG63" i="30" s="1"/>
  <c r="AD62" i="30"/>
  <c r="AE55" i="30"/>
  <c r="AG55" i="30" s="1"/>
  <c r="AD54" i="30"/>
  <c r="AE47" i="30"/>
  <c r="AG47" i="30" s="1"/>
  <c r="AD46" i="30"/>
  <c r="AE39" i="30"/>
  <c r="AG39" i="30" s="1"/>
  <c r="AD38" i="30"/>
  <c r="AE31" i="30"/>
  <c r="AG31" i="30" s="1"/>
  <c r="AD14" i="30"/>
  <c r="AE15" i="30"/>
  <c r="AG15" i="30" s="1"/>
  <c r="AD30" i="30"/>
  <c r="AY4" i="29"/>
  <c r="AZ4" i="29"/>
  <c r="AY5" i="29"/>
  <c r="AZ5" i="29"/>
  <c r="AY6" i="29"/>
  <c r="AZ6" i="29"/>
  <c r="AY7" i="29"/>
  <c r="AZ7" i="29"/>
  <c r="AY8" i="29"/>
  <c r="AZ8" i="29"/>
  <c r="AY9" i="29"/>
  <c r="AZ9" i="29"/>
  <c r="AY10" i="29"/>
  <c r="AZ10" i="29"/>
  <c r="AY11" i="29"/>
  <c r="AZ11" i="29"/>
  <c r="AY12" i="29"/>
  <c r="AZ12" i="29"/>
  <c r="AY13" i="29"/>
  <c r="AZ13" i="29"/>
  <c r="AY14" i="29"/>
  <c r="AZ14" i="29"/>
  <c r="AY15" i="29"/>
  <c r="AZ15" i="29"/>
  <c r="AY16" i="29"/>
  <c r="AZ16" i="29"/>
  <c r="AY17" i="29"/>
  <c r="AZ17" i="29"/>
  <c r="AY18" i="29"/>
  <c r="AZ18" i="29"/>
  <c r="AY19" i="29"/>
  <c r="AZ19" i="29"/>
  <c r="AY20" i="29"/>
  <c r="AZ20" i="29"/>
  <c r="AY21" i="29"/>
  <c r="AZ21" i="29"/>
  <c r="AY22" i="29"/>
  <c r="AZ22" i="29"/>
  <c r="AY23" i="29"/>
  <c r="AZ23" i="29"/>
  <c r="AY24" i="29"/>
  <c r="AZ24" i="29"/>
  <c r="AY25" i="29"/>
  <c r="AZ25" i="29"/>
  <c r="AY26" i="29"/>
  <c r="AZ26" i="29"/>
  <c r="AY27" i="29"/>
  <c r="AZ27" i="29"/>
  <c r="AY28" i="29"/>
  <c r="AZ28" i="29"/>
  <c r="AY29" i="29"/>
  <c r="AZ29" i="29"/>
  <c r="AY30" i="29"/>
  <c r="AZ30" i="29"/>
  <c r="AY31" i="29"/>
  <c r="AZ31" i="29"/>
  <c r="AY32" i="29"/>
  <c r="AZ32" i="29"/>
  <c r="AY33" i="29"/>
  <c r="AZ33" i="29"/>
  <c r="AY34" i="29"/>
  <c r="AZ34" i="29"/>
  <c r="AY35" i="29"/>
  <c r="AZ35" i="29"/>
  <c r="AY36" i="29"/>
  <c r="AZ36" i="29"/>
  <c r="AY37" i="29"/>
  <c r="AZ37" i="29"/>
  <c r="AY38" i="29"/>
  <c r="AZ38" i="29"/>
  <c r="AY39" i="29"/>
  <c r="AZ39" i="29"/>
  <c r="AY40" i="29"/>
  <c r="AZ40" i="29"/>
  <c r="AY41" i="29"/>
  <c r="AZ41" i="29"/>
  <c r="AY42" i="29"/>
  <c r="AZ42" i="29"/>
  <c r="AY43" i="29"/>
  <c r="AZ43" i="29"/>
  <c r="AY44" i="29"/>
  <c r="AZ44" i="29"/>
  <c r="AY45" i="29"/>
  <c r="AZ45" i="29"/>
  <c r="AY46" i="29"/>
  <c r="AZ46" i="29"/>
  <c r="AY47" i="29"/>
  <c r="AZ47" i="29"/>
  <c r="AY48" i="29"/>
  <c r="AZ48" i="29"/>
  <c r="AY49" i="29"/>
  <c r="AZ49" i="29"/>
  <c r="AY50" i="29"/>
  <c r="AZ50" i="29"/>
  <c r="AY51" i="29"/>
  <c r="AZ51" i="29"/>
  <c r="AY52" i="29"/>
  <c r="AZ52" i="29"/>
  <c r="AY53" i="29"/>
  <c r="AZ53" i="29"/>
  <c r="AY54" i="29"/>
  <c r="AZ54" i="29"/>
  <c r="AY55" i="29"/>
  <c r="AZ55" i="29"/>
  <c r="AY56" i="29"/>
  <c r="AZ56" i="29"/>
  <c r="AY57" i="29"/>
  <c r="AZ57" i="29"/>
  <c r="AY58" i="29"/>
  <c r="AZ58" i="29"/>
  <c r="AY59" i="29"/>
  <c r="AZ59" i="29"/>
  <c r="AY60" i="29"/>
  <c r="AZ60" i="29"/>
  <c r="AY61" i="29"/>
  <c r="AZ61" i="29"/>
  <c r="AY62" i="29"/>
  <c r="AZ62" i="29"/>
  <c r="AY63" i="29"/>
  <c r="AZ63" i="29"/>
  <c r="AY64" i="29"/>
  <c r="AZ64" i="29"/>
  <c r="AY65" i="29"/>
  <c r="AZ65" i="29"/>
  <c r="AY66" i="29"/>
  <c r="AZ66" i="29"/>
  <c r="AY67" i="29"/>
  <c r="AZ67" i="29"/>
  <c r="AY68" i="29"/>
  <c r="AZ68" i="29"/>
  <c r="AY69" i="29"/>
  <c r="AZ69" i="29"/>
  <c r="AY70" i="29"/>
  <c r="AZ70" i="29"/>
  <c r="AY71" i="29"/>
  <c r="AZ71" i="29"/>
  <c r="AY72" i="29"/>
  <c r="AZ72" i="29"/>
  <c r="AY73" i="29"/>
  <c r="AZ73" i="29"/>
  <c r="AY74" i="29"/>
  <c r="AZ74" i="29"/>
  <c r="AY75" i="29"/>
  <c r="AZ75" i="29"/>
  <c r="AY76" i="29"/>
  <c r="AZ76" i="29"/>
  <c r="AY77" i="29"/>
  <c r="AZ77" i="29"/>
  <c r="AY78" i="29"/>
  <c r="AZ78" i="29"/>
  <c r="AY79" i="29"/>
  <c r="AZ79" i="29"/>
  <c r="AY80" i="29"/>
  <c r="AZ80" i="29"/>
  <c r="AY81" i="29"/>
  <c r="AZ81" i="29"/>
  <c r="AY82" i="29"/>
  <c r="AZ82" i="29"/>
  <c r="AY83" i="29"/>
  <c r="AZ83" i="29"/>
  <c r="AY84" i="29"/>
  <c r="AZ84" i="29"/>
  <c r="AY85" i="29"/>
  <c r="AZ85" i="29"/>
  <c r="AY86" i="29"/>
  <c r="AZ86" i="29"/>
  <c r="AY87" i="29"/>
  <c r="AZ87" i="29"/>
  <c r="AY88" i="29"/>
  <c r="AZ88" i="29"/>
  <c r="AY89" i="29"/>
  <c r="AZ89" i="29"/>
  <c r="AY90" i="29"/>
  <c r="AZ90" i="29"/>
  <c r="AY91" i="29"/>
  <c r="AZ91" i="29"/>
  <c r="AY92" i="29"/>
  <c r="AZ92" i="29"/>
  <c r="AY93" i="29"/>
  <c r="AZ93" i="29"/>
  <c r="AY94" i="29"/>
  <c r="AZ94" i="29"/>
  <c r="AY95" i="29"/>
  <c r="AZ95" i="29"/>
  <c r="AY96" i="29"/>
  <c r="AZ96" i="29"/>
  <c r="AY97" i="29"/>
  <c r="AZ97" i="29"/>
  <c r="AY98" i="29"/>
  <c r="AZ98" i="29"/>
  <c r="AY99" i="29"/>
  <c r="AZ99" i="29"/>
  <c r="AY100" i="29"/>
  <c r="AZ100" i="29"/>
  <c r="AY101" i="29"/>
  <c r="AZ101" i="29"/>
  <c r="AY102" i="29"/>
  <c r="AZ102" i="29"/>
  <c r="AY103" i="29"/>
  <c r="AZ103" i="29"/>
  <c r="AY104" i="29"/>
  <c r="AZ104" i="29"/>
  <c r="AY105" i="29"/>
  <c r="AZ105" i="29"/>
  <c r="AY106" i="29"/>
  <c r="AZ106" i="29"/>
  <c r="AY107" i="29"/>
  <c r="AZ107" i="29"/>
  <c r="AY108" i="29"/>
  <c r="AZ108" i="29"/>
  <c r="AY109" i="29"/>
  <c r="AZ109" i="29"/>
  <c r="AY110" i="29"/>
  <c r="AZ110" i="29"/>
  <c r="AY111" i="29"/>
  <c r="AZ111" i="29"/>
  <c r="AY112" i="29"/>
  <c r="AZ112" i="29"/>
  <c r="AZ3" i="29"/>
  <c r="AY3" i="29"/>
  <c r="BC4" i="29"/>
  <c r="BD4" i="29"/>
  <c r="BC5" i="29"/>
  <c r="BD5" i="29"/>
  <c r="BC6" i="29"/>
  <c r="BD6" i="29"/>
  <c r="BC7" i="29"/>
  <c r="BD7" i="29"/>
  <c r="BC8" i="29"/>
  <c r="BD8" i="29"/>
  <c r="BF8" i="29" s="1"/>
  <c r="BQ8" i="33" s="1"/>
  <c r="BC9" i="29"/>
  <c r="BD9" i="29"/>
  <c r="BC10" i="29"/>
  <c r="BD10" i="29"/>
  <c r="BC11" i="29"/>
  <c r="BD11" i="29"/>
  <c r="BC12" i="29"/>
  <c r="BD12" i="29"/>
  <c r="BC13" i="29"/>
  <c r="BD13" i="29"/>
  <c r="BC14" i="29"/>
  <c r="BD14" i="29"/>
  <c r="BC15" i="29"/>
  <c r="BD15" i="29"/>
  <c r="BC16" i="29"/>
  <c r="BD16" i="29"/>
  <c r="BC17" i="29"/>
  <c r="BD17" i="29"/>
  <c r="BC18" i="29"/>
  <c r="BD18" i="29"/>
  <c r="BC19" i="29"/>
  <c r="BD19" i="29"/>
  <c r="BC20" i="29"/>
  <c r="BD20" i="29"/>
  <c r="BC21" i="29"/>
  <c r="BD21" i="29"/>
  <c r="BC22" i="29"/>
  <c r="BD22" i="29"/>
  <c r="BC23" i="29"/>
  <c r="BD23" i="29"/>
  <c r="BC24" i="29"/>
  <c r="BD24" i="29"/>
  <c r="BC25" i="29"/>
  <c r="BD25" i="29"/>
  <c r="BC26" i="29"/>
  <c r="BD26" i="29"/>
  <c r="BC27" i="29"/>
  <c r="BD27" i="29"/>
  <c r="BC28" i="29"/>
  <c r="BD28" i="29"/>
  <c r="BC29" i="29"/>
  <c r="BD29" i="29"/>
  <c r="BC30" i="29"/>
  <c r="BD30" i="29"/>
  <c r="BC31" i="29"/>
  <c r="BD31" i="29"/>
  <c r="BC32" i="29"/>
  <c r="BD32" i="29"/>
  <c r="BC33" i="29"/>
  <c r="BD33" i="29"/>
  <c r="BC34" i="29"/>
  <c r="BD34" i="29"/>
  <c r="BC35" i="29"/>
  <c r="BD35" i="29"/>
  <c r="BC36" i="29"/>
  <c r="BD36" i="29"/>
  <c r="BC37" i="29"/>
  <c r="BD37" i="29"/>
  <c r="BC38" i="29"/>
  <c r="BD38" i="29"/>
  <c r="BC39" i="29"/>
  <c r="BD39" i="29"/>
  <c r="BC40" i="29"/>
  <c r="BD40" i="29"/>
  <c r="BC41" i="29"/>
  <c r="BD41" i="29"/>
  <c r="BC42" i="29"/>
  <c r="BD42" i="29"/>
  <c r="BC43" i="29"/>
  <c r="BD43" i="29"/>
  <c r="BC44" i="29"/>
  <c r="BD44" i="29"/>
  <c r="BC45" i="29"/>
  <c r="BD45" i="29"/>
  <c r="BC46" i="29"/>
  <c r="BD46" i="29"/>
  <c r="BC47" i="29"/>
  <c r="BD47" i="29"/>
  <c r="BC48" i="29"/>
  <c r="BD48" i="29"/>
  <c r="BC49" i="29"/>
  <c r="BD49" i="29"/>
  <c r="BC50" i="29"/>
  <c r="BD50" i="29"/>
  <c r="BC51" i="29"/>
  <c r="BD51" i="29"/>
  <c r="BC52" i="29"/>
  <c r="BD52" i="29"/>
  <c r="BC53" i="29"/>
  <c r="BD53" i="29"/>
  <c r="BC54" i="29"/>
  <c r="BD54" i="29"/>
  <c r="BC55" i="29"/>
  <c r="BD55" i="29"/>
  <c r="BC56" i="29"/>
  <c r="BD56" i="29"/>
  <c r="BC57" i="29"/>
  <c r="BD57" i="29"/>
  <c r="BC58" i="29"/>
  <c r="BD58" i="29"/>
  <c r="BC59" i="29"/>
  <c r="BD59" i="29"/>
  <c r="BC60" i="29"/>
  <c r="BD60" i="29"/>
  <c r="BC61" i="29"/>
  <c r="BD61" i="29"/>
  <c r="BC62" i="29"/>
  <c r="BD62" i="29"/>
  <c r="BC63" i="29"/>
  <c r="BD63" i="29"/>
  <c r="BC64" i="29"/>
  <c r="BD64" i="29"/>
  <c r="BC65" i="29"/>
  <c r="BD65" i="29"/>
  <c r="BC66" i="29"/>
  <c r="BD66" i="29"/>
  <c r="BC67" i="29"/>
  <c r="BD67" i="29"/>
  <c r="BC68" i="29"/>
  <c r="BD68" i="29"/>
  <c r="BC69" i="29"/>
  <c r="BD69" i="29"/>
  <c r="BC70" i="29"/>
  <c r="BD70" i="29"/>
  <c r="BC71" i="29"/>
  <c r="BD71" i="29"/>
  <c r="BC72" i="29"/>
  <c r="BD72" i="29"/>
  <c r="BC73" i="29"/>
  <c r="BD73" i="29"/>
  <c r="BC74" i="29"/>
  <c r="BD74" i="29"/>
  <c r="BC75" i="29"/>
  <c r="BD75" i="29"/>
  <c r="BC76" i="29"/>
  <c r="BD76" i="29"/>
  <c r="BC77" i="29"/>
  <c r="BD77" i="29"/>
  <c r="BC78" i="29"/>
  <c r="BD78" i="29"/>
  <c r="BC79" i="29"/>
  <c r="BD79" i="29"/>
  <c r="BC80" i="29"/>
  <c r="BD80" i="29"/>
  <c r="BC81" i="29"/>
  <c r="BD81" i="29"/>
  <c r="BC82" i="29"/>
  <c r="BD82" i="29"/>
  <c r="BC83" i="29"/>
  <c r="BD83" i="29"/>
  <c r="BC84" i="29"/>
  <c r="BD84" i="29"/>
  <c r="BC85" i="29"/>
  <c r="BD85" i="29"/>
  <c r="BC86" i="29"/>
  <c r="BD86" i="29"/>
  <c r="BC87" i="29"/>
  <c r="BD87" i="29"/>
  <c r="BC88" i="29"/>
  <c r="BD88" i="29"/>
  <c r="BC89" i="29"/>
  <c r="BD89" i="29"/>
  <c r="BC90" i="29"/>
  <c r="BD90" i="29"/>
  <c r="BC91" i="29"/>
  <c r="BD91" i="29"/>
  <c r="BC92" i="29"/>
  <c r="BD92" i="29"/>
  <c r="BC93" i="29"/>
  <c r="BD93" i="29"/>
  <c r="BC94" i="29"/>
  <c r="BD94" i="29"/>
  <c r="BC95" i="29"/>
  <c r="BD95" i="29"/>
  <c r="BC96" i="29"/>
  <c r="BD96" i="29"/>
  <c r="BC97" i="29"/>
  <c r="BD97" i="29"/>
  <c r="BC98" i="29"/>
  <c r="BD98" i="29"/>
  <c r="BC99" i="29"/>
  <c r="BD99" i="29"/>
  <c r="BC100" i="29"/>
  <c r="BD100" i="29"/>
  <c r="BC101" i="29"/>
  <c r="BD101" i="29"/>
  <c r="BC102" i="29"/>
  <c r="BD102" i="29"/>
  <c r="BC103" i="29"/>
  <c r="BD103" i="29"/>
  <c r="BC104" i="29"/>
  <c r="BD104" i="29"/>
  <c r="BC105" i="29"/>
  <c r="BD105" i="29"/>
  <c r="BC106" i="29"/>
  <c r="BD106" i="29"/>
  <c r="BC107" i="29"/>
  <c r="BD107" i="29"/>
  <c r="BC108" i="29"/>
  <c r="BD108" i="29"/>
  <c r="BC109" i="29"/>
  <c r="BD109" i="29"/>
  <c r="BC110" i="29"/>
  <c r="BD110" i="29"/>
  <c r="BC111" i="29"/>
  <c r="BD111" i="29"/>
  <c r="BC112" i="29"/>
  <c r="BD112" i="29"/>
  <c r="BD3" i="29"/>
  <c r="BC3" i="29"/>
  <c r="AU29" i="31" l="1"/>
  <c r="AK34" i="33"/>
  <c r="AK78" i="33"/>
  <c r="AK18" i="33"/>
  <c r="AK65" i="33"/>
  <c r="AK88" i="33"/>
  <c r="AK30" i="33"/>
  <c r="AJ27" i="33"/>
  <c r="AK31" i="33"/>
  <c r="AK111" i="33"/>
  <c r="AK28" i="33"/>
  <c r="AK13" i="33"/>
  <c r="AK48" i="33"/>
  <c r="AK96" i="33"/>
  <c r="AK86" i="33"/>
  <c r="AJ3" i="33"/>
  <c r="AK27" i="33"/>
  <c r="AJ16" i="33"/>
  <c r="AI29" i="33"/>
  <c r="AI37" i="33"/>
  <c r="AI45" i="33"/>
  <c r="AJ18" i="33"/>
  <c r="AJ56" i="33"/>
  <c r="AJ19" i="33"/>
  <c r="AK11" i="33"/>
  <c r="AI110" i="33"/>
  <c r="AI79" i="33"/>
  <c r="AI56" i="33"/>
  <c r="AI25" i="33"/>
  <c r="AI82" i="33"/>
  <c r="AI53" i="33"/>
  <c r="AJ25" i="33"/>
  <c r="AI16" i="33"/>
  <c r="AK37" i="33"/>
  <c r="AI86" i="33"/>
  <c r="AI32" i="33"/>
  <c r="AJ81" i="33"/>
  <c r="AJ52" i="33"/>
  <c r="AJ101" i="33"/>
  <c r="AK29" i="33"/>
  <c r="AK66" i="33"/>
  <c r="AI94" i="33"/>
  <c r="AI40" i="33"/>
  <c r="AJ35" i="33"/>
  <c r="AJ45" i="33"/>
  <c r="AK44" i="33"/>
  <c r="AK8" i="33"/>
  <c r="AI102" i="33"/>
  <c r="AI48" i="33"/>
  <c r="AJ30" i="33"/>
  <c r="AJ24" i="33"/>
  <c r="AJ99" i="33"/>
  <c r="AK92" i="33"/>
  <c r="AI64" i="33"/>
  <c r="AI61" i="33"/>
  <c r="AJ82" i="33"/>
  <c r="AK98" i="33"/>
  <c r="AK94" i="33"/>
  <c r="AI95" i="33"/>
  <c r="AI41" i="33"/>
  <c r="AI74" i="33"/>
  <c r="AJ51" i="33"/>
  <c r="AJ53" i="33"/>
  <c r="AJ103" i="33"/>
  <c r="AJ8" i="33"/>
  <c r="AK84" i="33"/>
  <c r="AK90" i="33"/>
  <c r="AK109" i="33"/>
  <c r="AK85" i="33"/>
  <c r="AK97" i="33"/>
  <c r="AK93" i="33"/>
  <c r="AI103" i="33"/>
  <c r="AI80" i="33"/>
  <c r="AI49" i="33"/>
  <c r="AI77" i="33"/>
  <c r="AI6" i="33"/>
  <c r="AI51" i="33"/>
  <c r="AJ37" i="33"/>
  <c r="AK5" i="33"/>
  <c r="AJ48" i="33"/>
  <c r="AJ65" i="33"/>
  <c r="AK20" i="33"/>
  <c r="AJ11" i="33"/>
  <c r="AK10" i="33"/>
  <c r="AK40" i="33"/>
  <c r="AI63" i="33"/>
  <c r="AI9" i="33"/>
  <c r="AI58" i="33"/>
  <c r="AJ20" i="33"/>
  <c r="AJ75" i="33"/>
  <c r="AJ95" i="33"/>
  <c r="AK105" i="33"/>
  <c r="AK54" i="33"/>
  <c r="AK81" i="33"/>
  <c r="AI71" i="33"/>
  <c r="AI17" i="33"/>
  <c r="AI66" i="33"/>
  <c r="AJ109" i="33"/>
  <c r="AJ43" i="33"/>
  <c r="AJ49" i="33"/>
  <c r="AJ79" i="33"/>
  <c r="AK100" i="33"/>
  <c r="AK36" i="33"/>
  <c r="AI87" i="33"/>
  <c r="AI33" i="33"/>
  <c r="AI106" i="33"/>
  <c r="AI10" i="33"/>
  <c r="AJ38" i="33"/>
  <c r="AJ60" i="33"/>
  <c r="AJ83" i="33"/>
  <c r="AJ14" i="33"/>
  <c r="AK74" i="33"/>
  <c r="AI26" i="33"/>
  <c r="AI72" i="33"/>
  <c r="AI69" i="33"/>
  <c r="AJ28" i="33"/>
  <c r="AJ64" i="33"/>
  <c r="AJ96" i="33"/>
  <c r="AJ87" i="33"/>
  <c r="AK79" i="33"/>
  <c r="AK80" i="33"/>
  <c r="AK14" i="33"/>
  <c r="AK9" i="33"/>
  <c r="AK77" i="33"/>
  <c r="AI7" i="33"/>
  <c r="AI111" i="33"/>
  <c r="AI88" i="33"/>
  <c r="AI57" i="33"/>
  <c r="AI85" i="33"/>
  <c r="AJ55" i="33"/>
  <c r="AI43" i="33"/>
  <c r="AJ105" i="33"/>
  <c r="AI70" i="33"/>
  <c r="AJ23" i="33"/>
  <c r="AK21" i="33"/>
  <c r="AI21" i="33"/>
  <c r="AJ54" i="33"/>
  <c r="AJ57" i="33"/>
  <c r="AK76" i="33"/>
  <c r="AI96" i="33"/>
  <c r="AJ66" i="33"/>
  <c r="AK45" i="33"/>
  <c r="AI24" i="33"/>
  <c r="AJ91" i="33"/>
  <c r="AK35" i="33"/>
  <c r="AI101" i="33"/>
  <c r="AJ61" i="33"/>
  <c r="AJ111" i="33"/>
  <c r="AI99" i="33"/>
  <c r="AJ50" i="33"/>
  <c r="AJ68" i="33"/>
  <c r="AJ94" i="33"/>
  <c r="AK52" i="33"/>
  <c r="AK42" i="33"/>
  <c r="AI12" i="33"/>
  <c r="AJ69" i="33"/>
  <c r="AJ74" i="33"/>
  <c r="AK38" i="33"/>
  <c r="AI105" i="33"/>
  <c r="AI59" i="33"/>
  <c r="AI98" i="33"/>
  <c r="AI28" i="33"/>
  <c r="AJ44" i="33"/>
  <c r="AI31" i="33"/>
  <c r="AJ67" i="33"/>
  <c r="AK99" i="33"/>
  <c r="AI13" i="33"/>
  <c r="AJ63" i="33"/>
  <c r="AK41" i="33"/>
  <c r="AJ71" i="33"/>
  <c r="AI55" i="33"/>
  <c r="AK67" i="33"/>
  <c r="AI35" i="33"/>
  <c r="AJ85" i="33"/>
  <c r="AK60" i="33"/>
  <c r="AK102" i="33"/>
  <c r="AK104" i="33"/>
  <c r="AK73" i="33"/>
  <c r="AI97" i="33"/>
  <c r="AI27" i="33"/>
  <c r="AI42" i="33"/>
  <c r="AJ15" i="33"/>
  <c r="AJ22" i="33"/>
  <c r="AJ108" i="33"/>
  <c r="AJ26" i="33"/>
  <c r="AJ58" i="33"/>
  <c r="AJ104" i="33"/>
  <c r="AJ72" i="33"/>
  <c r="AJ98" i="33"/>
  <c r="AK106" i="33"/>
  <c r="AK12" i="33"/>
  <c r="AJ4" i="33"/>
  <c r="AK62" i="33"/>
  <c r="AI50" i="33"/>
  <c r="AI83" i="33"/>
  <c r="AI52" i="33"/>
  <c r="AK33" i="33"/>
  <c r="AJ59" i="33"/>
  <c r="AJ100" i="33"/>
  <c r="AI107" i="33"/>
  <c r="AI91" i="33"/>
  <c r="AI76" i="33"/>
  <c r="AI39" i="33"/>
  <c r="AJ112" i="33"/>
  <c r="AK75" i="33"/>
  <c r="AJ42" i="33"/>
  <c r="AI67" i="33"/>
  <c r="AK46" i="33"/>
  <c r="AK17" i="33"/>
  <c r="AJ46" i="33"/>
  <c r="AK39" i="33"/>
  <c r="AJ31" i="33"/>
  <c r="AJ32" i="33"/>
  <c r="AJ78" i="33"/>
  <c r="AK107" i="33"/>
  <c r="AK68" i="33"/>
  <c r="AK87" i="33"/>
  <c r="AK7" i="33"/>
  <c r="AK19" i="33"/>
  <c r="AI14" i="33"/>
  <c r="AJ13" i="33"/>
  <c r="AJ77" i="33"/>
  <c r="AJ76" i="33"/>
  <c r="AJ86" i="33"/>
  <c r="AJ102" i="33"/>
  <c r="AK24" i="33"/>
  <c r="AK101" i="33"/>
  <c r="AK26" i="33"/>
  <c r="AJ10" i="33"/>
  <c r="AK56" i="33"/>
  <c r="AK15" i="33"/>
  <c r="AK110" i="33"/>
  <c r="AI22" i="33"/>
  <c r="AI90" i="33"/>
  <c r="AI60" i="33"/>
  <c r="AI20" i="33"/>
  <c r="AI4" i="33"/>
  <c r="AI92" i="33"/>
  <c r="AI65" i="33"/>
  <c r="AI112" i="33"/>
  <c r="AJ70" i="33"/>
  <c r="AK103" i="33"/>
  <c r="AK108" i="33"/>
  <c r="AI30" i="33"/>
  <c r="AI44" i="33"/>
  <c r="AI36" i="33"/>
  <c r="AI108" i="33"/>
  <c r="AI62" i="33"/>
  <c r="AJ12" i="33"/>
  <c r="AI73" i="33"/>
  <c r="AI89" i="33"/>
  <c r="AJ17" i="33"/>
  <c r="AK91" i="33"/>
  <c r="AK22" i="33"/>
  <c r="AK49" i="33"/>
  <c r="AI38" i="33"/>
  <c r="AI18" i="33"/>
  <c r="AI68" i="33"/>
  <c r="AI84" i="33"/>
  <c r="AK53" i="33"/>
  <c r="AK4" i="33"/>
  <c r="AK82" i="33"/>
  <c r="AK43" i="33"/>
  <c r="AI75" i="33"/>
  <c r="AJ93" i="33"/>
  <c r="AI47" i="33"/>
  <c r="AJ41" i="33"/>
  <c r="AI3" i="33"/>
  <c r="AK71" i="33"/>
  <c r="AK72" i="33"/>
  <c r="AK51" i="33"/>
  <c r="AI8" i="33"/>
  <c r="AK63" i="33"/>
  <c r="AI109" i="33"/>
  <c r="AK59" i="33"/>
  <c r="AK89" i="33"/>
  <c r="AK83" i="33"/>
  <c r="AJ106" i="33"/>
  <c r="AJ47" i="33"/>
  <c r="AJ40" i="33"/>
  <c r="AK61" i="33"/>
  <c r="AK47" i="33"/>
  <c r="AK70" i="33"/>
  <c r="AK112" i="33"/>
  <c r="AI46" i="33"/>
  <c r="AI15" i="33"/>
  <c r="AI11" i="33"/>
  <c r="AI100" i="33"/>
  <c r="AI5" i="33"/>
  <c r="AK55" i="33"/>
  <c r="AJ92" i="33"/>
  <c r="AK95" i="33"/>
  <c r="AI78" i="33"/>
  <c r="AJ29" i="33"/>
  <c r="AI34" i="33"/>
  <c r="AJ34" i="33"/>
  <c r="AJ107" i="33"/>
  <c r="AI93" i="33"/>
  <c r="AK58" i="33"/>
  <c r="AI104" i="33"/>
  <c r="AJ62" i="33"/>
  <c r="AJ73" i="33"/>
  <c r="AK64" i="33"/>
  <c r="AK50" i="33"/>
  <c r="AJ5" i="33"/>
  <c r="AI81" i="33"/>
  <c r="AJ39" i="33"/>
  <c r="AJ7" i="33"/>
  <c r="AJ36" i="33"/>
  <c r="AK69" i="33"/>
  <c r="AK32" i="33"/>
  <c r="AJ9" i="33"/>
  <c r="AJ80" i="33"/>
  <c r="AJ84" i="33"/>
  <c r="AJ90" i="33"/>
  <c r="AJ21" i="33"/>
  <c r="AJ6" i="33"/>
  <c r="AJ33" i="33"/>
  <c r="AJ89" i="33"/>
  <c r="AJ88" i="33"/>
  <c r="AJ97" i="33"/>
  <c r="AJ110" i="33"/>
  <c r="AK57" i="33"/>
  <c r="AK23" i="33"/>
  <c r="AK25" i="33"/>
  <c r="AK6" i="33"/>
  <c r="AI54" i="33"/>
  <c r="AI23" i="33"/>
  <c r="AI19" i="33"/>
  <c r="AK16" i="33"/>
  <c r="AU30" i="31"/>
  <c r="BI38" i="31"/>
  <c r="CM38" i="31" s="1"/>
  <c r="BH38" i="31"/>
  <c r="CL38" i="31" s="1"/>
  <c r="AU31" i="31"/>
  <c r="AV31" i="31" s="1"/>
  <c r="BM31" i="31" s="1"/>
  <c r="CQ31" i="31" s="1"/>
  <c r="AU28" i="31"/>
  <c r="BH28" i="31" s="1"/>
  <c r="CL28" i="31" s="1"/>
  <c r="BI32" i="31"/>
  <c r="CM32" i="31" s="1"/>
  <c r="BH40" i="31"/>
  <c r="CL40" i="31" s="1"/>
  <c r="BF3" i="29"/>
  <c r="BQ3" i="33" s="1"/>
  <c r="BG40" i="31"/>
  <c r="CK40" i="31" s="1"/>
  <c r="AU46" i="31"/>
  <c r="BG46" i="31" s="1"/>
  <c r="CK46" i="31" s="1"/>
  <c r="BF48" i="29"/>
  <c r="BQ48" i="33" s="1"/>
  <c r="BF32" i="29"/>
  <c r="BQ32" i="33" s="1"/>
  <c r="AU5" i="31"/>
  <c r="BI5" i="31" s="1"/>
  <c r="CM5" i="31" s="1"/>
  <c r="AW38" i="31"/>
  <c r="BN38" i="31" s="1"/>
  <c r="CR38" i="31" s="1"/>
  <c r="BF64" i="29"/>
  <c r="BQ64" i="33" s="1"/>
  <c r="AU27" i="31"/>
  <c r="BG27" i="31" s="1"/>
  <c r="CK27" i="31" s="1"/>
  <c r="AV40" i="31"/>
  <c r="AX40" i="31" s="1"/>
  <c r="BD40" i="31" s="1"/>
  <c r="BF84" i="29"/>
  <c r="BQ84" i="33" s="1"/>
  <c r="BF68" i="29"/>
  <c r="BQ68" i="33" s="1"/>
  <c r="BF36" i="29"/>
  <c r="BQ36" i="33" s="1"/>
  <c r="BF12" i="29"/>
  <c r="BQ12" i="33" s="1"/>
  <c r="BF20" i="29"/>
  <c r="BQ20" i="33" s="1"/>
  <c r="BF76" i="29"/>
  <c r="BQ76" i="33" s="1"/>
  <c r="BF60" i="29"/>
  <c r="BQ60" i="33" s="1"/>
  <c r="BF28" i="29"/>
  <c r="BQ28" i="33" s="1"/>
  <c r="BF44" i="29"/>
  <c r="BQ44" i="33" s="1"/>
  <c r="BF92" i="29"/>
  <c r="BQ92" i="33" s="1"/>
  <c r="BF52" i="29"/>
  <c r="BQ52" i="33" s="1"/>
  <c r="BF32" i="31"/>
  <c r="CJ32" i="31" s="1"/>
  <c r="BF80" i="29"/>
  <c r="BQ80" i="33" s="1"/>
  <c r="BF24" i="29"/>
  <c r="BQ24" i="33" s="1"/>
  <c r="BF16" i="29"/>
  <c r="BQ16" i="33" s="1"/>
  <c r="BF96" i="29"/>
  <c r="BQ96" i="33" s="1"/>
  <c r="BF88" i="29"/>
  <c r="BQ88" i="33" s="1"/>
  <c r="BF72" i="29"/>
  <c r="BQ72" i="33" s="1"/>
  <c r="BF56" i="29"/>
  <c r="BQ56" i="33" s="1"/>
  <c r="BF40" i="29"/>
  <c r="BQ40" i="33" s="1"/>
  <c r="AU43" i="31"/>
  <c r="BI43" i="31" s="1"/>
  <c r="CM43" i="31" s="1"/>
  <c r="BF4" i="29"/>
  <c r="BQ4" i="33" s="1"/>
  <c r="BF112" i="29"/>
  <c r="BQ112" i="33" s="1"/>
  <c r="BF108" i="29"/>
  <c r="BQ108" i="33" s="1"/>
  <c r="BF104" i="29"/>
  <c r="BQ104" i="33" s="1"/>
  <c r="BF100" i="29"/>
  <c r="BQ100" i="33" s="1"/>
  <c r="AU15" i="31"/>
  <c r="BF15" i="31" s="1"/>
  <c r="AU13" i="31"/>
  <c r="BH13" i="31" s="1"/>
  <c r="CL13" i="31" s="1"/>
  <c r="AU8" i="31"/>
  <c r="BI8" i="31" s="1"/>
  <c r="CM8" i="31" s="1"/>
  <c r="BG33" i="31"/>
  <c r="CK33" i="31" s="1"/>
  <c r="BH33" i="31"/>
  <c r="CL33" i="31" s="1"/>
  <c r="BF33" i="31"/>
  <c r="BI47" i="31"/>
  <c r="CM47" i="31" s="1"/>
  <c r="BG32" i="31"/>
  <c r="CK32" i="31" s="1"/>
  <c r="BF40" i="31"/>
  <c r="AU17" i="31"/>
  <c r="BF17" i="31" s="1"/>
  <c r="AU4" i="31"/>
  <c r="AV4" i="31" s="1"/>
  <c r="BM4" i="31" s="1"/>
  <c r="CQ4" i="31" s="1"/>
  <c r="BF22" i="31"/>
  <c r="BG22" i="31"/>
  <c r="CK22" i="31" s="1"/>
  <c r="BH22" i="31"/>
  <c r="CL22" i="31" s="1"/>
  <c r="BI22" i="31"/>
  <c r="CM22" i="31" s="1"/>
  <c r="AV22" i="31"/>
  <c r="BM22" i="31" s="1"/>
  <c r="CQ22" i="31" s="1"/>
  <c r="AW31" i="31"/>
  <c r="BN31" i="31" s="1"/>
  <c r="CR31" i="31" s="1"/>
  <c r="AW41" i="31"/>
  <c r="BN41" i="31" s="1"/>
  <c r="CR41" i="31" s="1"/>
  <c r="AX47" i="31"/>
  <c r="BD47" i="31" s="1"/>
  <c r="BU47" i="31" s="1"/>
  <c r="AX41" i="31"/>
  <c r="BD41" i="31" s="1"/>
  <c r="BU41" i="31" s="1"/>
  <c r="BI39" i="31"/>
  <c r="CM39" i="31" s="1"/>
  <c r="AV39" i="31"/>
  <c r="BH39" i="31"/>
  <c r="CL39" i="31" s="1"/>
  <c r="BF39" i="31"/>
  <c r="BG39" i="31"/>
  <c r="CK39" i="31" s="1"/>
  <c r="BI33" i="31"/>
  <c r="CM33" i="31" s="1"/>
  <c r="AU6" i="31"/>
  <c r="AV6" i="31" s="1"/>
  <c r="BM6" i="31" s="1"/>
  <c r="CQ6" i="31" s="1"/>
  <c r="AV33" i="31"/>
  <c r="AV32" i="31"/>
  <c r="BM32" i="31" s="1"/>
  <c r="CQ32" i="31" s="1"/>
  <c r="AU7" i="31"/>
  <c r="BG7" i="31" s="1"/>
  <c r="CK7" i="31" s="1"/>
  <c r="BH36" i="31"/>
  <c r="CL36" i="31" s="1"/>
  <c r="BI36" i="31"/>
  <c r="CM36" i="31" s="1"/>
  <c r="BG36" i="31"/>
  <c r="CK36" i="31" s="1"/>
  <c r="BF36" i="31"/>
  <c r="AV36" i="31"/>
  <c r="BM36" i="31" s="1"/>
  <c r="CQ36" i="31" s="1"/>
  <c r="BG23" i="31"/>
  <c r="CK23" i="31" s="1"/>
  <c r="BF23" i="31"/>
  <c r="BH23" i="31"/>
  <c r="CL23" i="31" s="1"/>
  <c r="BI23" i="31"/>
  <c r="CM23" i="31" s="1"/>
  <c r="AV23" i="31"/>
  <c r="BM23" i="31" s="1"/>
  <c r="CQ23" i="31" s="1"/>
  <c r="AX23" i="31"/>
  <c r="BD23" i="31" s="1"/>
  <c r="BG16" i="31"/>
  <c r="CK16" i="31" s="1"/>
  <c r="BI16" i="31"/>
  <c r="CM16" i="31" s="1"/>
  <c r="BF16" i="31"/>
  <c r="BH16" i="31"/>
  <c r="CL16" i="31" s="1"/>
  <c r="AV16" i="31"/>
  <c r="BM16" i="31" s="1"/>
  <c r="CQ16" i="31" s="1"/>
  <c r="AV5" i="31"/>
  <c r="BM5" i="31" s="1"/>
  <c r="CQ5" i="31" s="1"/>
  <c r="BH25" i="31"/>
  <c r="CL25" i="31" s="1"/>
  <c r="BG25" i="31"/>
  <c r="CK25" i="31" s="1"/>
  <c r="BI25" i="31"/>
  <c r="CM25" i="31" s="1"/>
  <c r="BF25" i="31"/>
  <c r="AV25" i="31"/>
  <c r="BM25" i="31" s="1"/>
  <c r="CQ25" i="31" s="1"/>
  <c r="BI30" i="31"/>
  <c r="CM30" i="31" s="1"/>
  <c r="BH30" i="31"/>
  <c r="CL30" i="31" s="1"/>
  <c r="BF30" i="31"/>
  <c r="BG30" i="31"/>
  <c r="CK30" i="31" s="1"/>
  <c r="AV30" i="31"/>
  <c r="BM30" i="31" s="1"/>
  <c r="CQ30" i="31" s="1"/>
  <c r="BF12" i="31"/>
  <c r="BG12" i="31"/>
  <c r="CK12" i="31" s="1"/>
  <c r="BH12" i="31"/>
  <c r="CL12" i="31" s="1"/>
  <c r="BI12" i="31"/>
  <c r="CM12" i="31" s="1"/>
  <c r="AV12" i="31"/>
  <c r="BM12" i="31" s="1"/>
  <c r="CQ12" i="31" s="1"/>
  <c r="AV17" i="31"/>
  <c r="BM17" i="31" s="1"/>
  <c r="CQ17" i="31" s="1"/>
  <c r="BF19" i="31"/>
  <c r="BH19" i="31"/>
  <c r="CL19" i="31" s="1"/>
  <c r="BI19" i="31"/>
  <c r="CM19" i="31" s="1"/>
  <c r="BG19" i="31"/>
  <c r="CK19" i="31" s="1"/>
  <c r="AV19" i="31"/>
  <c r="BM19" i="31" s="1"/>
  <c r="CQ19" i="31" s="1"/>
  <c r="BI26" i="31"/>
  <c r="CM26" i="31" s="1"/>
  <c r="BG26" i="31"/>
  <c r="CK26" i="31" s="1"/>
  <c r="BF26" i="31"/>
  <c r="BH26" i="31"/>
  <c r="CL26" i="31" s="1"/>
  <c r="AV26" i="31"/>
  <c r="BM26" i="31" s="1"/>
  <c r="CQ26" i="31" s="1"/>
  <c r="BG14" i="31"/>
  <c r="CK14" i="31" s="1"/>
  <c r="BF14" i="31"/>
  <c r="BH14" i="31"/>
  <c r="CL14" i="31" s="1"/>
  <c r="BI14" i="31"/>
  <c r="CM14" i="31" s="1"/>
  <c r="AV14" i="31"/>
  <c r="BM14" i="31" s="1"/>
  <c r="CQ14" i="31" s="1"/>
  <c r="BI34" i="31"/>
  <c r="CM34" i="31" s="1"/>
  <c r="BH34" i="31"/>
  <c r="CL34" i="31" s="1"/>
  <c r="BF34" i="31"/>
  <c r="BG34" i="31"/>
  <c r="CK34" i="31" s="1"/>
  <c r="AV34" i="31"/>
  <c r="BM34" i="31" s="1"/>
  <c r="CQ34" i="31" s="1"/>
  <c r="BG37" i="31"/>
  <c r="CK37" i="31" s="1"/>
  <c r="BF37" i="31"/>
  <c r="BI37" i="31"/>
  <c r="CM37" i="31" s="1"/>
  <c r="BH37" i="31"/>
  <c r="CL37" i="31" s="1"/>
  <c r="AV37" i="31"/>
  <c r="BM37" i="31" s="1"/>
  <c r="CQ37" i="31" s="1"/>
  <c r="BU38" i="31"/>
  <c r="CH38" i="31"/>
  <c r="BS38" i="31"/>
  <c r="BR38" i="31"/>
  <c r="BV38" i="31"/>
  <c r="CJ38" i="31"/>
  <c r="AX11" i="31"/>
  <c r="BD11" i="31" s="1"/>
  <c r="AX42" i="31"/>
  <c r="BD42" i="31" s="1"/>
  <c r="BG18" i="31"/>
  <c r="CK18" i="31" s="1"/>
  <c r="BF18" i="31"/>
  <c r="BI18" i="31"/>
  <c r="CM18" i="31" s="1"/>
  <c r="BH18" i="31"/>
  <c r="CL18" i="31" s="1"/>
  <c r="BH29" i="31"/>
  <c r="CL29" i="31" s="1"/>
  <c r="BF29" i="31"/>
  <c r="BI29" i="31"/>
  <c r="CM29" i="31" s="1"/>
  <c r="BG29" i="31"/>
  <c r="CK29" i="31" s="1"/>
  <c r="AX31" i="31"/>
  <c r="BD31" i="31" s="1"/>
  <c r="BG2" i="31"/>
  <c r="CK2" i="31" s="1"/>
  <c r="BI2" i="31"/>
  <c r="CM2" i="31" s="1"/>
  <c r="BH2" i="31"/>
  <c r="CL2" i="31" s="1"/>
  <c r="BF2" i="31"/>
  <c r="BG48" i="31"/>
  <c r="CK48" i="31" s="1"/>
  <c r="BH48" i="31"/>
  <c r="CL48" i="31" s="1"/>
  <c r="AV48" i="31"/>
  <c r="BM48" i="31" s="1"/>
  <c r="CQ48" i="31" s="1"/>
  <c r="BI48" i="31"/>
  <c r="CM48" i="31" s="1"/>
  <c r="BF48" i="31"/>
  <c r="BF20" i="31"/>
  <c r="BG20" i="31"/>
  <c r="CK20" i="31" s="1"/>
  <c r="BI20" i="31"/>
  <c r="CM20" i="31" s="1"/>
  <c r="BH20" i="31"/>
  <c r="CL20" i="31" s="1"/>
  <c r="BG44" i="31"/>
  <c r="CK44" i="31" s="1"/>
  <c r="BI44" i="31"/>
  <c r="CM44" i="31" s="1"/>
  <c r="BF44" i="31"/>
  <c r="BH44" i="31"/>
  <c r="CL44" i="31" s="1"/>
  <c r="BF3" i="31"/>
  <c r="BH3" i="31"/>
  <c r="CL3" i="31" s="1"/>
  <c r="BI3" i="31"/>
  <c r="CM3" i="31" s="1"/>
  <c r="BG3" i="31"/>
  <c r="CK3" i="31" s="1"/>
  <c r="BF42" i="31"/>
  <c r="BI42" i="31"/>
  <c r="CM42" i="31" s="1"/>
  <c r="BH42" i="31"/>
  <c r="CL42" i="31" s="1"/>
  <c r="BG42" i="31"/>
  <c r="CK42" i="31" s="1"/>
  <c r="BG10" i="31"/>
  <c r="CK10" i="31" s="1"/>
  <c r="BI10" i="31"/>
  <c r="CM10" i="31" s="1"/>
  <c r="BH10" i="31"/>
  <c r="CL10" i="31" s="1"/>
  <c r="BF10" i="31"/>
  <c r="AX9" i="31"/>
  <c r="BD9" i="31" s="1"/>
  <c r="BI31" i="31"/>
  <c r="CM31" i="31" s="1"/>
  <c r="BF31" i="31"/>
  <c r="BG31" i="31"/>
  <c r="CK31" i="31" s="1"/>
  <c r="BH31" i="31"/>
  <c r="CL31" i="31" s="1"/>
  <c r="BG45" i="31"/>
  <c r="CK45" i="31" s="1"/>
  <c r="AV45" i="31"/>
  <c r="BI45" i="31"/>
  <c r="CM45" i="31" s="1"/>
  <c r="BH45" i="31"/>
  <c r="CL45" i="31" s="1"/>
  <c r="BF45" i="31"/>
  <c r="BF9" i="31"/>
  <c r="BH9" i="31"/>
  <c r="CL9" i="31" s="1"/>
  <c r="BG9" i="31"/>
  <c r="CK9" i="31" s="1"/>
  <c r="BI9" i="31"/>
  <c r="CM9" i="31" s="1"/>
  <c r="AV18" i="31"/>
  <c r="BM18" i="31" s="1"/>
  <c r="CQ18" i="31" s="1"/>
  <c r="BI24" i="31"/>
  <c r="CM24" i="31" s="1"/>
  <c r="BH24" i="31"/>
  <c r="CL24" i="31" s="1"/>
  <c r="BG24" i="31"/>
  <c r="CK24" i="31" s="1"/>
  <c r="BF24" i="31"/>
  <c r="AW47" i="31"/>
  <c r="BN47" i="31" s="1"/>
  <c r="CR47" i="31" s="1"/>
  <c r="BI11" i="31"/>
  <c r="CM11" i="31" s="1"/>
  <c r="BH11" i="31"/>
  <c r="CL11" i="31" s="1"/>
  <c r="BF11" i="31"/>
  <c r="BG11" i="31"/>
  <c r="CK11" i="31" s="1"/>
  <c r="AV24" i="31"/>
  <c r="AV2" i="31"/>
  <c r="BM2" i="31" s="1"/>
  <c r="CQ2" i="31" s="1"/>
  <c r="BI35" i="31"/>
  <c r="CM35" i="31" s="1"/>
  <c r="BH35" i="31"/>
  <c r="CL35" i="31" s="1"/>
  <c r="BF35" i="31"/>
  <c r="BG35" i="31"/>
  <c r="CK35" i="31" s="1"/>
  <c r="BG21" i="31"/>
  <c r="CK21" i="31" s="1"/>
  <c r="AV21" i="31"/>
  <c r="BF21" i="31"/>
  <c r="BH21" i="31"/>
  <c r="CL21" i="31" s="1"/>
  <c r="BI21" i="31"/>
  <c r="CM21" i="31" s="1"/>
  <c r="BG49" i="31"/>
  <c r="CK49" i="31" s="1"/>
  <c r="AV49" i="31"/>
  <c r="BM49" i="31" s="1"/>
  <c r="CQ49" i="31" s="1"/>
  <c r="BH49" i="31"/>
  <c r="CL49" i="31" s="1"/>
  <c r="BF49" i="31"/>
  <c r="BI49" i="31"/>
  <c r="CM49" i="31" s="1"/>
  <c r="AW9" i="31"/>
  <c r="BN9" i="31" s="1"/>
  <c r="CR9" i="31" s="1"/>
  <c r="CJ33" i="31"/>
  <c r="AV44" i="31"/>
  <c r="BG6" i="31"/>
  <c r="CK6" i="31" s="1"/>
  <c r="BF6" i="31"/>
  <c r="AV20" i="31"/>
  <c r="AW35" i="31"/>
  <c r="BN35" i="31" s="1"/>
  <c r="CR35" i="31" s="1"/>
  <c r="BI41" i="31"/>
  <c r="CM41" i="31" s="1"/>
  <c r="BH41" i="31"/>
  <c r="CL41" i="31" s="1"/>
  <c r="BF41" i="31"/>
  <c r="BG41" i="31"/>
  <c r="CK41" i="31" s="1"/>
  <c r="AV3" i="31"/>
  <c r="AV29" i="31"/>
  <c r="BM29" i="31" s="1"/>
  <c r="CQ29" i="31" s="1"/>
  <c r="AW42" i="31"/>
  <c r="BN42" i="31" s="1"/>
  <c r="CR42" i="31" s="1"/>
  <c r="AX35" i="31"/>
  <c r="BD35" i="31" s="1"/>
  <c r="AV10" i="31"/>
  <c r="BM10" i="31" s="1"/>
  <c r="CQ10" i="31" s="1"/>
  <c r="AW11" i="31"/>
  <c r="BN11" i="31" s="1"/>
  <c r="CR11" i="31" s="1"/>
  <c r="CJ40" i="31"/>
  <c r="CJ47" i="31"/>
  <c r="BV47" i="31"/>
  <c r="BR47" i="31"/>
  <c r="BF110" i="29"/>
  <c r="BQ110" i="33" s="1"/>
  <c r="BF102" i="29"/>
  <c r="BQ102" i="33" s="1"/>
  <c r="BF98" i="29"/>
  <c r="BQ98" i="33" s="1"/>
  <c r="BF94" i="29"/>
  <c r="BQ94" i="33" s="1"/>
  <c r="BF90" i="29"/>
  <c r="BQ90" i="33" s="1"/>
  <c r="BF86" i="29"/>
  <c r="BQ86" i="33" s="1"/>
  <c r="BF82" i="29"/>
  <c r="BQ82" i="33" s="1"/>
  <c r="BF78" i="29"/>
  <c r="BQ78" i="33" s="1"/>
  <c r="BF74" i="29"/>
  <c r="BQ74" i="33" s="1"/>
  <c r="BF70" i="29"/>
  <c r="BQ70" i="33" s="1"/>
  <c r="BF66" i="29"/>
  <c r="BQ66" i="33" s="1"/>
  <c r="BF62" i="29"/>
  <c r="BQ62" i="33" s="1"/>
  <c r="BF58" i="29"/>
  <c r="BQ58" i="33" s="1"/>
  <c r="BF54" i="29"/>
  <c r="BQ54" i="33" s="1"/>
  <c r="BF50" i="29"/>
  <c r="BQ50" i="33" s="1"/>
  <c r="BF46" i="29"/>
  <c r="BQ46" i="33" s="1"/>
  <c r="BF42" i="29"/>
  <c r="BQ42" i="33" s="1"/>
  <c r="BF38" i="29"/>
  <c r="BQ38" i="33" s="1"/>
  <c r="BF34" i="29"/>
  <c r="BQ34" i="33" s="1"/>
  <c r="BF30" i="29"/>
  <c r="BQ30" i="33" s="1"/>
  <c r="BF26" i="29"/>
  <c r="BQ26" i="33" s="1"/>
  <c r="BF22" i="29"/>
  <c r="BQ22" i="33" s="1"/>
  <c r="BF18" i="29"/>
  <c r="BQ18" i="33" s="1"/>
  <c r="BF14" i="29"/>
  <c r="BQ14" i="33" s="1"/>
  <c r="BF10" i="29"/>
  <c r="BQ10" i="33" s="1"/>
  <c r="BF6" i="29"/>
  <c r="BQ6" i="33" s="1"/>
  <c r="BF106" i="29"/>
  <c r="BQ106" i="33" s="1"/>
  <c r="BF109" i="29"/>
  <c r="BQ109" i="33" s="1"/>
  <c r="BF105" i="29"/>
  <c r="BQ105" i="33" s="1"/>
  <c r="BF101" i="29"/>
  <c r="BQ101" i="33" s="1"/>
  <c r="BF97" i="29"/>
  <c r="BQ97" i="33" s="1"/>
  <c r="BF93" i="29"/>
  <c r="BQ93" i="33" s="1"/>
  <c r="BF89" i="29"/>
  <c r="BQ89" i="33" s="1"/>
  <c r="BF85" i="29"/>
  <c r="BQ85" i="33" s="1"/>
  <c r="BF81" i="29"/>
  <c r="BQ81" i="33" s="1"/>
  <c r="BF77" i="29"/>
  <c r="BQ77" i="33" s="1"/>
  <c r="BF73" i="29"/>
  <c r="BQ73" i="33" s="1"/>
  <c r="BF69" i="29"/>
  <c r="BQ69" i="33" s="1"/>
  <c r="BF65" i="29"/>
  <c r="BQ65" i="33" s="1"/>
  <c r="BF61" i="29"/>
  <c r="BQ61" i="33" s="1"/>
  <c r="BF57" i="29"/>
  <c r="BQ57" i="33" s="1"/>
  <c r="BF53" i="29"/>
  <c r="BQ53" i="33" s="1"/>
  <c r="BF49" i="29"/>
  <c r="BQ49" i="33" s="1"/>
  <c r="BF45" i="29"/>
  <c r="BQ45" i="33" s="1"/>
  <c r="BF41" i="29"/>
  <c r="BQ41" i="33" s="1"/>
  <c r="BF37" i="29"/>
  <c r="BQ37" i="33" s="1"/>
  <c r="BF33" i="29"/>
  <c r="BQ33" i="33" s="1"/>
  <c r="BF29" i="29"/>
  <c r="BQ29" i="33" s="1"/>
  <c r="BF25" i="29"/>
  <c r="BQ25" i="33" s="1"/>
  <c r="BF21" i="29"/>
  <c r="BQ21" i="33" s="1"/>
  <c r="BF17" i="29"/>
  <c r="BQ17" i="33" s="1"/>
  <c r="BF13" i="29"/>
  <c r="BQ13" i="33" s="1"/>
  <c r="BF9" i="29"/>
  <c r="BQ9" i="33" s="1"/>
  <c r="BF5" i="29"/>
  <c r="BQ5" i="33" s="1"/>
  <c r="BF111" i="29"/>
  <c r="BQ111" i="33" s="1"/>
  <c r="BF107" i="29"/>
  <c r="BQ107" i="33" s="1"/>
  <c r="BF103" i="29"/>
  <c r="BQ103" i="33" s="1"/>
  <c r="BF99" i="29"/>
  <c r="BQ99" i="33" s="1"/>
  <c r="BF95" i="29"/>
  <c r="BQ95" i="33" s="1"/>
  <c r="BF91" i="29"/>
  <c r="BQ91" i="33" s="1"/>
  <c r="BF87" i="29"/>
  <c r="BQ87" i="33" s="1"/>
  <c r="BF83" i="29"/>
  <c r="BQ83" i="33" s="1"/>
  <c r="BF79" i="29"/>
  <c r="BQ79" i="33" s="1"/>
  <c r="BF75" i="29"/>
  <c r="BQ75" i="33" s="1"/>
  <c r="BF71" i="29"/>
  <c r="BQ71" i="33" s="1"/>
  <c r="BF67" i="29"/>
  <c r="BQ67" i="33" s="1"/>
  <c r="BF63" i="29"/>
  <c r="BQ63" i="33" s="1"/>
  <c r="BF59" i="29"/>
  <c r="BQ59" i="33" s="1"/>
  <c r="BF55" i="29"/>
  <c r="BQ55" i="33" s="1"/>
  <c r="BF51" i="29"/>
  <c r="BQ51" i="33" s="1"/>
  <c r="BF47" i="29"/>
  <c r="BQ47" i="33" s="1"/>
  <c r="BF43" i="29"/>
  <c r="BQ43" i="33" s="1"/>
  <c r="BF39" i="29"/>
  <c r="BQ39" i="33" s="1"/>
  <c r="BF35" i="29"/>
  <c r="BQ35" i="33" s="1"/>
  <c r="BF31" i="29"/>
  <c r="BQ31" i="33" s="1"/>
  <c r="BF27" i="29"/>
  <c r="BQ27" i="33" s="1"/>
  <c r="BF23" i="29"/>
  <c r="BQ23" i="33" s="1"/>
  <c r="BF19" i="29"/>
  <c r="BQ19" i="33" s="1"/>
  <c r="BF15" i="29"/>
  <c r="BQ15" i="33" s="1"/>
  <c r="BF11" i="29"/>
  <c r="BQ11" i="33" s="1"/>
  <c r="BF7" i="29"/>
  <c r="BQ7" i="33" s="1"/>
  <c r="BH27" i="31" l="1"/>
  <c r="CL27" i="31" s="1"/>
  <c r="AV27" i="31"/>
  <c r="AX27" i="31" s="1"/>
  <c r="BD27" i="31" s="1"/>
  <c r="BI27" i="31"/>
  <c r="CM27" i="31" s="1"/>
  <c r="BF27" i="31"/>
  <c r="CH40" i="31"/>
  <c r="BU40" i="31"/>
  <c r="BS40" i="31"/>
  <c r="CH47" i="31"/>
  <c r="BS47" i="31"/>
  <c r="BV32" i="31"/>
  <c r="BR32" i="31"/>
  <c r="BX47" i="31"/>
  <c r="AV8" i="31"/>
  <c r="BM8" i="31" s="1"/>
  <c r="CQ8" i="31" s="1"/>
  <c r="BT47" i="31"/>
  <c r="BF8" i="31"/>
  <c r="BF5" i="31"/>
  <c r="BR5" i="31" s="1"/>
  <c r="BH8" i="31"/>
  <c r="CL8" i="31" s="1"/>
  <c r="AW32" i="31"/>
  <c r="BN32" i="31" s="1"/>
  <c r="CR32" i="31" s="1"/>
  <c r="BT38" i="31"/>
  <c r="BG5" i="31"/>
  <c r="CK5" i="31" s="1"/>
  <c r="BX38" i="31"/>
  <c r="BH5" i="31"/>
  <c r="CL5" i="31" s="1"/>
  <c r="AV46" i="31"/>
  <c r="BM46" i="31" s="1"/>
  <c r="CQ46" i="31" s="1"/>
  <c r="BI28" i="31"/>
  <c r="CM28" i="31" s="1"/>
  <c r="AV28" i="31"/>
  <c r="BF28" i="31"/>
  <c r="BG28" i="31"/>
  <c r="CK28" i="31" s="1"/>
  <c r="BF46" i="31"/>
  <c r="CJ46" i="31" s="1"/>
  <c r="BF13" i="31"/>
  <c r="BI46" i="31"/>
  <c r="CM46" i="31" s="1"/>
  <c r="BH46" i="31"/>
  <c r="CL46" i="31" s="1"/>
  <c r="BF4" i="31"/>
  <c r="AX32" i="31"/>
  <c r="BD32" i="31" s="1"/>
  <c r="AW4" i="31"/>
  <c r="BN4" i="31" s="1"/>
  <c r="CR4" i="31" s="1"/>
  <c r="BH17" i="31"/>
  <c r="CL17" i="31" s="1"/>
  <c r="BI17" i="31"/>
  <c r="CM17" i="31" s="1"/>
  <c r="BG43" i="31"/>
  <c r="CK43" i="31" s="1"/>
  <c r="AV43" i="31"/>
  <c r="BM43" i="31" s="1"/>
  <c r="CQ43" i="31" s="1"/>
  <c r="AX4" i="31"/>
  <c r="BD4" i="31" s="1"/>
  <c r="BF43" i="31"/>
  <c r="CJ43" i="31" s="1"/>
  <c r="BH43" i="31"/>
  <c r="CL43" i="31" s="1"/>
  <c r="BG8" i="31"/>
  <c r="CK8" i="31" s="1"/>
  <c r="AX8" i="31"/>
  <c r="BD8" i="31" s="1"/>
  <c r="BU8" i="31" s="1"/>
  <c r="BI4" i="31"/>
  <c r="CM4" i="31" s="1"/>
  <c r="BM40" i="31"/>
  <c r="AW40" i="31"/>
  <c r="BN40" i="31" s="1"/>
  <c r="CR40" i="31" s="1"/>
  <c r="BG17" i="31"/>
  <c r="CK17" i="31" s="1"/>
  <c r="BI13" i="31"/>
  <c r="CM13" i="31" s="1"/>
  <c r="BG15" i="31"/>
  <c r="CK15" i="31" s="1"/>
  <c r="AV15" i="31"/>
  <c r="BM15" i="31" s="1"/>
  <c r="CQ15" i="31" s="1"/>
  <c r="BH15" i="31"/>
  <c r="CL15" i="31" s="1"/>
  <c r="BI15" i="31"/>
  <c r="CM15" i="31" s="1"/>
  <c r="BG13" i="31"/>
  <c r="CK13" i="31" s="1"/>
  <c r="AV13" i="31"/>
  <c r="AW13" i="31" s="1"/>
  <c r="BN13" i="31" s="1"/>
  <c r="CR13" i="31" s="1"/>
  <c r="AW22" i="31"/>
  <c r="BN22" i="31" s="1"/>
  <c r="BX22" i="31" s="1"/>
  <c r="AW23" i="31"/>
  <c r="BN23" i="31" s="1"/>
  <c r="CR23" i="31" s="1"/>
  <c r="BH4" i="31"/>
  <c r="CL4" i="31" s="1"/>
  <c r="BG4" i="31"/>
  <c r="CK4" i="31" s="1"/>
  <c r="BH7" i="31"/>
  <c r="CL7" i="31" s="1"/>
  <c r="BH6" i="31"/>
  <c r="CL6" i="31" s="1"/>
  <c r="BI6" i="31"/>
  <c r="CM6" i="31" s="1"/>
  <c r="AX6" i="31"/>
  <c r="BD6" i="31" s="1"/>
  <c r="CH6" i="31" s="1"/>
  <c r="AX12" i="31"/>
  <c r="BD12" i="31" s="1"/>
  <c r="BS12" i="31" s="1"/>
  <c r="CH41" i="31"/>
  <c r="AX37" i="31"/>
  <c r="BD37" i="31" s="1"/>
  <c r="BU37" i="31" s="1"/>
  <c r="AW26" i="31"/>
  <c r="BN26" i="31" s="1"/>
  <c r="CR26" i="31" s="1"/>
  <c r="BR22" i="31"/>
  <c r="BV22" i="31"/>
  <c r="CJ22" i="31"/>
  <c r="BS41" i="31"/>
  <c r="AW25" i="31"/>
  <c r="BN25" i="31" s="1"/>
  <c r="CR25" i="31" s="1"/>
  <c r="AX36" i="31"/>
  <c r="BD36" i="31" s="1"/>
  <c r="AW6" i="31"/>
  <c r="BN6" i="31" s="1"/>
  <c r="CR6" i="31" s="1"/>
  <c r="BM39" i="31"/>
  <c r="AX39" i="31"/>
  <c r="BD39" i="31" s="1"/>
  <c r="AW39" i="31"/>
  <c r="BN39" i="31" s="1"/>
  <c r="CR39" i="31" s="1"/>
  <c r="AX22" i="31"/>
  <c r="BD22" i="31" s="1"/>
  <c r="BM33" i="31"/>
  <c r="AX33" i="31"/>
  <c r="BD33" i="31" s="1"/>
  <c r="CJ39" i="31"/>
  <c r="BV39" i="31"/>
  <c r="AW33" i="31"/>
  <c r="BN33" i="31" s="1"/>
  <c r="CR33" i="31" s="1"/>
  <c r="AW37" i="31"/>
  <c r="BN37" i="31" s="1"/>
  <c r="CR37" i="31" s="1"/>
  <c r="AX34" i="31"/>
  <c r="BD34" i="31" s="1"/>
  <c r="BU34" i="31" s="1"/>
  <c r="AW34" i="31"/>
  <c r="BN34" i="31" s="1"/>
  <c r="CR34" i="31" s="1"/>
  <c r="AX26" i="31"/>
  <c r="BD26" i="31" s="1"/>
  <c r="BU26" i="31" s="1"/>
  <c r="AX30" i="31"/>
  <c r="BD30" i="31" s="1"/>
  <c r="BU30" i="31" s="1"/>
  <c r="AW30" i="31"/>
  <c r="BN30" i="31" s="1"/>
  <c r="CR30" i="31" s="1"/>
  <c r="AX25" i="31"/>
  <c r="BD25" i="31" s="1"/>
  <c r="CH25" i="31" s="1"/>
  <c r="AW17" i="31"/>
  <c r="BN17" i="31" s="1"/>
  <c r="CR17" i="31" s="1"/>
  <c r="AW12" i="31"/>
  <c r="BN12" i="31" s="1"/>
  <c r="CR12" i="31" s="1"/>
  <c r="AV7" i="31"/>
  <c r="BM7" i="31" s="1"/>
  <c r="CQ7" i="31" s="1"/>
  <c r="BF7" i="31"/>
  <c r="BI7" i="31"/>
  <c r="CM7" i="31" s="1"/>
  <c r="AX5" i="31"/>
  <c r="BD5" i="31" s="1"/>
  <c r="BS5" i="31" s="1"/>
  <c r="BU27" i="31"/>
  <c r="BS27" i="31"/>
  <c r="CH27" i="31"/>
  <c r="AW14" i="31"/>
  <c r="BN14" i="31" s="1"/>
  <c r="CR14" i="31" s="1"/>
  <c r="BU36" i="31"/>
  <c r="BS36" i="31"/>
  <c r="CH36" i="31"/>
  <c r="BM13" i="31"/>
  <c r="CQ13" i="31" s="1"/>
  <c r="AX13" i="31"/>
  <c r="BD13" i="31" s="1"/>
  <c r="CH13" i="31" s="1"/>
  <c r="BV11" i="31"/>
  <c r="BR11" i="31"/>
  <c r="CD11" i="31"/>
  <c r="CJ11" i="31"/>
  <c r="BX11" i="31"/>
  <c r="BT11" i="31"/>
  <c r="CJ24" i="31"/>
  <c r="BM45" i="31"/>
  <c r="CQ45" i="31" s="1"/>
  <c r="AW45" i="31"/>
  <c r="BN45" i="31" s="1"/>
  <c r="CR45" i="31" s="1"/>
  <c r="CJ20" i="31"/>
  <c r="BV2" i="31"/>
  <c r="BR2" i="31"/>
  <c r="CJ2" i="31"/>
  <c r="CJ15" i="31"/>
  <c r="CJ36" i="31"/>
  <c r="BV36" i="31"/>
  <c r="BR36" i="31"/>
  <c r="CJ6" i="31"/>
  <c r="AX49" i="31"/>
  <c r="BD49" i="31" s="1"/>
  <c r="CJ21" i="31"/>
  <c r="AW48" i="31"/>
  <c r="BN48" i="31" s="1"/>
  <c r="CR48" i="31" s="1"/>
  <c r="CJ13" i="31"/>
  <c r="CJ48" i="31"/>
  <c r="BV48" i="31"/>
  <c r="BR48" i="31"/>
  <c r="BV29" i="31"/>
  <c r="BR29" i="31"/>
  <c r="CJ29" i="31"/>
  <c r="AW49" i="31"/>
  <c r="BN49" i="31" s="1"/>
  <c r="CR49" i="31" s="1"/>
  <c r="BX41" i="31"/>
  <c r="BT41" i="31"/>
  <c r="CJ41" i="31"/>
  <c r="BV41" i="31"/>
  <c r="BR41" i="31"/>
  <c r="BM20" i="31"/>
  <c r="CQ20" i="31" s="1"/>
  <c r="AW20" i="31"/>
  <c r="BN20" i="31" s="1"/>
  <c r="CR20" i="31" s="1"/>
  <c r="AX10" i="31"/>
  <c r="BD10" i="31" s="1"/>
  <c r="CJ49" i="31"/>
  <c r="BV49" i="31"/>
  <c r="BR49" i="31"/>
  <c r="BM21" i="31"/>
  <c r="CQ21" i="31" s="1"/>
  <c r="AX21" i="31"/>
  <c r="BD21" i="31" s="1"/>
  <c r="AW21" i="31"/>
  <c r="BN21" i="31" s="1"/>
  <c r="CR21" i="31" s="1"/>
  <c r="BX35" i="31"/>
  <c r="CJ35" i="31"/>
  <c r="BR35" i="31"/>
  <c r="BV35" i="31"/>
  <c r="BT35" i="31"/>
  <c r="BM24" i="31"/>
  <c r="CQ24" i="31" s="1"/>
  <c r="AW24" i="31"/>
  <c r="BN24" i="31" s="1"/>
  <c r="CR24" i="31" s="1"/>
  <c r="AX24" i="31"/>
  <c r="BD24" i="31" s="1"/>
  <c r="CJ4" i="31"/>
  <c r="BV42" i="31"/>
  <c r="BR42" i="31"/>
  <c r="CJ42" i="31"/>
  <c r="BT42" i="31"/>
  <c r="BX42" i="31"/>
  <c r="CJ3" i="31"/>
  <c r="AX48" i="31"/>
  <c r="BD48" i="31" s="1"/>
  <c r="BU11" i="31"/>
  <c r="CH11" i="31"/>
  <c r="BS11" i="31"/>
  <c r="BX32" i="31"/>
  <c r="CJ26" i="31"/>
  <c r="BR26" i="31"/>
  <c r="BV26" i="31"/>
  <c r="BX26" i="31"/>
  <c r="AW19" i="31"/>
  <c r="BN19" i="31" s="1"/>
  <c r="CR19" i="31" s="1"/>
  <c r="CJ5" i="31"/>
  <c r="BV5" i="31"/>
  <c r="AX16" i="31"/>
  <c r="BD16" i="31" s="1"/>
  <c r="CJ16" i="31"/>
  <c r="BV16" i="31"/>
  <c r="BR16" i="31"/>
  <c r="BU23" i="31"/>
  <c r="CH23" i="31"/>
  <c r="BS23" i="31"/>
  <c r="CJ23" i="31"/>
  <c r="BR23" i="31"/>
  <c r="BV23" i="31"/>
  <c r="BM44" i="31"/>
  <c r="CQ44" i="31" s="1"/>
  <c r="AW44" i="31"/>
  <c r="BN44" i="31" s="1"/>
  <c r="CR44" i="31" s="1"/>
  <c r="AX44" i="31"/>
  <c r="BD44" i="31" s="1"/>
  <c r="CJ8" i="31"/>
  <c r="AX45" i="31"/>
  <c r="BD45" i="31" s="1"/>
  <c r="BU31" i="31"/>
  <c r="BS31" i="31"/>
  <c r="CH31" i="31"/>
  <c r="CH42" i="31"/>
  <c r="BU42" i="31"/>
  <c r="BS42" i="31"/>
  <c r="CJ14" i="31"/>
  <c r="BV14" i="31"/>
  <c r="BR14" i="31"/>
  <c r="CJ12" i="31"/>
  <c r="BV12" i="31"/>
  <c r="BR12" i="31"/>
  <c r="CJ30" i="31"/>
  <c r="BR30" i="31"/>
  <c r="BV30" i="31"/>
  <c r="AW10" i="31"/>
  <c r="BN10" i="31" s="1"/>
  <c r="CR10" i="31" s="1"/>
  <c r="BU4" i="31"/>
  <c r="CH4" i="31"/>
  <c r="BS4" i="31"/>
  <c r="CJ45" i="31"/>
  <c r="BX31" i="31"/>
  <c r="CJ31" i="31"/>
  <c r="BR31" i="31"/>
  <c r="BV31" i="31"/>
  <c r="BT31" i="31"/>
  <c r="CJ44" i="31"/>
  <c r="CJ18" i="31"/>
  <c r="BV18" i="31"/>
  <c r="BR18" i="31"/>
  <c r="BM27" i="31"/>
  <c r="CQ27" i="31" s="1"/>
  <c r="AW27" i="31"/>
  <c r="BN27" i="31" s="1"/>
  <c r="CR27" i="31" s="1"/>
  <c r="BU35" i="31"/>
  <c r="BS35" i="31"/>
  <c r="CH35" i="31"/>
  <c r="BM3" i="31"/>
  <c r="CQ3" i="31" s="1"/>
  <c r="AW3" i="31"/>
  <c r="BN3" i="31" s="1"/>
  <c r="CR3" i="31" s="1"/>
  <c r="AW18" i="31"/>
  <c r="BN18" i="31" s="1"/>
  <c r="CR18" i="31" s="1"/>
  <c r="AX2" i="31"/>
  <c r="BD2" i="31" s="1"/>
  <c r="BU32" i="31"/>
  <c r="BS32" i="31"/>
  <c r="CH32" i="31"/>
  <c r="CD9" i="31"/>
  <c r="BV9" i="31"/>
  <c r="BR9" i="31"/>
  <c r="CJ9" i="31"/>
  <c r="BT9" i="31"/>
  <c r="BX9" i="31"/>
  <c r="AX3" i="31"/>
  <c r="BD3" i="31" s="1"/>
  <c r="BS9" i="31"/>
  <c r="CH9" i="31"/>
  <c r="BU9" i="31"/>
  <c r="CJ10" i="31"/>
  <c r="BV10" i="31"/>
  <c r="BR10" i="31"/>
  <c r="AW2" i="31"/>
  <c r="BN2" i="31" s="1"/>
  <c r="CR2" i="31" s="1"/>
  <c r="AX20" i="31"/>
  <c r="BD20" i="31" s="1"/>
  <c r="AX29" i="31"/>
  <c r="BD29" i="31" s="1"/>
  <c r="AW29" i="31"/>
  <c r="BN29" i="31" s="1"/>
  <c r="CR29" i="31" s="1"/>
  <c r="AX18" i="31"/>
  <c r="BD18" i="31" s="1"/>
  <c r="CJ27" i="31"/>
  <c r="BT32" i="31"/>
  <c r="BX37" i="31"/>
  <c r="BT37" i="31"/>
  <c r="BR37" i="31"/>
  <c r="BV37" i="31"/>
  <c r="CJ37" i="31"/>
  <c r="CJ34" i="31"/>
  <c r="BR34" i="31"/>
  <c r="BV34" i="31"/>
  <c r="AX14" i="31"/>
  <c r="BD14" i="31" s="1"/>
  <c r="AX19" i="31"/>
  <c r="BD19" i="31" s="1"/>
  <c r="CJ19" i="31"/>
  <c r="BV19" i="31"/>
  <c r="BR19" i="31"/>
  <c r="AX17" i="31"/>
  <c r="BD17" i="31" s="1"/>
  <c r="BV17" i="31"/>
  <c r="CJ17" i="31"/>
  <c r="BV25" i="31"/>
  <c r="BT25" i="31"/>
  <c r="BX25" i="31"/>
  <c r="CJ25" i="31"/>
  <c r="BR25" i="31"/>
  <c r="AW5" i="31"/>
  <c r="BN5" i="31" s="1"/>
  <c r="CR5" i="31" s="1"/>
  <c r="AW16" i="31"/>
  <c r="BN16" i="31" s="1"/>
  <c r="CR16" i="31" s="1"/>
  <c r="AW36" i="31"/>
  <c r="BN36" i="31" s="1"/>
  <c r="CR36" i="31" s="1"/>
  <c r="BR45" i="31" l="1"/>
  <c r="CJ28" i="31"/>
  <c r="BV45" i="31"/>
  <c r="BX23" i="31"/>
  <c r="AX46" i="31"/>
  <c r="BD46" i="31" s="1"/>
  <c r="BT23" i="31"/>
  <c r="BS8" i="31"/>
  <c r="BM28" i="31"/>
  <c r="CQ28" i="31" s="1"/>
  <c r="AW28" i="31"/>
  <c r="BN28" i="31" s="1"/>
  <c r="CR28" i="31" s="1"/>
  <c r="AX28" i="31"/>
  <c r="BD28" i="31" s="1"/>
  <c r="BV6" i="31"/>
  <c r="CH8" i="31"/>
  <c r="BV46" i="31"/>
  <c r="AW46" i="31"/>
  <c r="BN46" i="31" s="1"/>
  <c r="CR46" i="31" s="1"/>
  <c r="BU25" i="31"/>
  <c r="BX4" i="31"/>
  <c r="BS37" i="31"/>
  <c r="BR46" i="31"/>
  <c r="CH37" i="31"/>
  <c r="CD4" i="31"/>
  <c r="AW43" i="31"/>
  <c r="BN43" i="31" s="1"/>
  <c r="CR43" i="31" s="1"/>
  <c r="AW8" i="31"/>
  <c r="BN8" i="31" s="1"/>
  <c r="CR8" i="31" s="1"/>
  <c r="BR17" i="31"/>
  <c r="AX43" i="31"/>
  <c r="BD43" i="31" s="1"/>
  <c r="CD12" i="31"/>
  <c r="CD8" i="31"/>
  <c r="BS34" i="31"/>
  <c r="CD18" i="31"/>
  <c r="BS6" i="31"/>
  <c r="BR8" i="31"/>
  <c r="CH34" i="31"/>
  <c r="BR27" i="31"/>
  <c r="BV8" i="31"/>
  <c r="BS26" i="31"/>
  <c r="CH26" i="31"/>
  <c r="BS30" i="31"/>
  <c r="CH30" i="31"/>
  <c r="CD20" i="31"/>
  <c r="BX30" i="31"/>
  <c r="BV4" i="31"/>
  <c r="CD21" i="31"/>
  <c r="BT19" i="31"/>
  <c r="CD19" i="31"/>
  <c r="BX19" i="31"/>
  <c r="BT49" i="31"/>
  <c r="BR43" i="31"/>
  <c r="BR4" i="31"/>
  <c r="BT44" i="31"/>
  <c r="BX49" i="31"/>
  <c r="BV43" i="31"/>
  <c r="BX44" i="31"/>
  <c r="CD17" i="31"/>
  <c r="BX34" i="31"/>
  <c r="BR44" i="31"/>
  <c r="BT34" i="31"/>
  <c r="BT4" i="31"/>
  <c r="CQ40" i="31"/>
  <c r="BT40" i="31"/>
  <c r="BR40" i="31"/>
  <c r="BV40" i="31"/>
  <c r="BX40" i="31"/>
  <c r="CD13" i="31"/>
  <c r="BX17" i="31"/>
  <c r="BT17" i="31"/>
  <c r="BX12" i="31"/>
  <c r="CH12" i="31"/>
  <c r="AX15" i="31"/>
  <c r="BD15" i="31" s="1"/>
  <c r="BU15" i="31" s="1"/>
  <c r="AW15" i="31"/>
  <c r="BN15" i="31" s="1"/>
  <c r="BT15" i="31" s="1"/>
  <c r="BR15" i="31"/>
  <c r="BV15" i="31"/>
  <c r="BT6" i="31"/>
  <c r="CR22" i="31"/>
  <c r="BT22" i="31"/>
  <c r="BV44" i="31"/>
  <c r="BX2" i="31"/>
  <c r="BX6" i="31"/>
  <c r="CD6" i="31"/>
  <c r="AX7" i="31"/>
  <c r="BD7" i="31" s="1"/>
  <c r="BU7" i="31" s="1"/>
  <c r="BR6" i="31"/>
  <c r="BV7" i="31"/>
  <c r="BU6" i="31"/>
  <c r="CH5" i="31"/>
  <c r="BU5" i="31"/>
  <c r="BU12" i="31"/>
  <c r="BT12" i="31"/>
  <c r="BX36" i="31"/>
  <c r="CH33" i="31"/>
  <c r="BU33" i="31"/>
  <c r="BS33" i="31"/>
  <c r="CH39" i="31"/>
  <c r="BU39" i="31"/>
  <c r="BS39" i="31"/>
  <c r="BT21" i="31"/>
  <c r="CQ33" i="31"/>
  <c r="BT33" i="31"/>
  <c r="BV33" i="31"/>
  <c r="BX33" i="31"/>
  <c r="BR33" i="31"/>
  <c r="CQ39" i="31"/>
  <c r="BT39" i="31"/>
  <c r="BT27" i="31"/>
  <c r="BX27" i="31"/>
  <c r="BX45" i="31"/>
  <c r="BT30" i="31"/>
  <c r="BT8" i="31"/>
  <c r="BT48" i="31"/>
  <c r="BT2" i="31"/>
  <c r="BS25" i="31"/>
  <c r="BR39" i="31"/>
  <c r="BU22" i="31"/>
  <c r="CH22" i="31"/>
  <c r="BS22" i="31"/>
  <c r="BV27" i="31"/>
  <c r="BX8" i="31"/>
  <c r="BT26" i="31"/>
  <c r="BT43" i="31"/>
  <c r="BV20" i="31"/>
  <c r="BX39" i="31"/>
  <c r="BX16" i="31"/>
  <c r="BR3" i="31"/>
  <c r="CD10" i="31"/>
  <c r="BV3" i="31"/>
  <c r="BR7" i="31"/>
  <c r="CJ7" i="31"/>
  <c r="BV13" i="31"/>
  <c r="BR13" i="31"/>
  <c r="BX10" i="31"/>
  <c r="AW7" i="31"/>
  <c r="BN7" i="31" s="1"/>
  <c r="CD7" i="31" s="1"/>
  <c r="BU17" i="31"/>
  <c r="CH17" i="31"/>
  <c r="BS17" i="31"/>
  <c r="BX18" i="31"/>
  <c r="CH21" i="31"/>
  <c r="BU21" i="31"/>
  <c r="BS21" i="31"/>
  <c r="BX29" i="31"/>
  <c r="CH3" i="31"/>
  <c r="BS3" i="31"/>
  <c r="BU3" i="31"/>
  <c r="BT14" i="31"/>
  <c r="BS44" i="31"/>
  <c r="CH44" i="31"/>
  <c r="BU44" i="31"/>
  <c r="CD5" i="31"/>
  <c r="BX48" i="31"/>
  <c r="BT13" i="31"/>
  <c r="BV21" i="31"/>
  <c r="BX21" i="31"/>
  <c r="BT36" i="31"/>
  <c r="BX24" i="31"/>
  <c r="BU13" i="31"/>
  <c r="BS13" i="31"/>
  <c r="BX14" i="31"/>
  <c r="BS45" i="31"/>
  <c r="CH45" i="31"/>
  <c r="BU45" i="31"/>
  <c r="CH16" i="31"/>
  <c r="BS16" i="31"/>
  <c r="BU16" i="31"/>
  <c r="BT5" i="31"/>
  <c r="BS48" i="31"/>
  <c r="CH48" i="31"/>
  <c r="BU48" i="31"/>
  <c r="BT3" i="31"/>
  <c r="BS43" i="31"/>
  <c r="CH43" i="31"/>
  <c r="BU43" i="31"/>
  <c r="BT29" i="31"/>
  <c r="BX13" i="31"/>
  <c r="BS49" i="31"/>
  <c r="CH49" i="31"/>
  <c r="BU49" i="31"/>
  <c r="BT20" i="31"/>
  <c r="BR24" i="31"/>
  <c r="BT24" i="31"/>
  <c r="BU29" i="31"/>
  <c r="CH29" i="31"/>
  <c r="BS29" i="31"/>
  <c r="BU19" i="31"/>
  <c r="BS19" i="31"/>
  <c r="CH19" i="31"/>
  <c r="BU20" i="31"/>
  <c r="BS20" i="31"/>
  <c r="CH20" i="31"/>
  <c r="CH14" i="31"/>
  <c r="BS14" i="31"/>
  <c r="BU14" i="31"/>
  <c r="BU18" i="31"/>
  <c r="BS18" i="31"/>
  <c r="CH18" i="31"/>
  <c r="BT10" i="31"/>
  <c r="CH2" i="31"/>
  <c r="BU2" i="31"/>
  <c r="BS2" i="31"/>
  <c r="BT18" i="31"/>
  <c r="BT45" i="31"/>
  <c r="BT16" i="31"/>
  <c r="BX5" i="31"/>
  <c r="CD3" i="31"/>
  <c r="BX3" i="31"/>
  <c r="BU24" i="31"/>
  <c r="BS24" i="31"/>
  <c r="CH24" i="31"/>
  <c r="CH10" i="31"/>
  <c r="BS10" i="31"/>
  <c r="BU10" i="31"/>
  <c r="BX43" i="31"/>
  <c r="BR21" i="31"/>
  <c r="CD2" i="31"/>
  <c r="BR20" i="31"/>
  <c r="BX20" i="31"/>
  <c r="BV24" i="31"/>
  <c r="BX28" i="31" l="1"/>
  <c r="BT28" i="31"/>
  <c r="BT46" i="31"/>
  <c r="BU28" i="31"/>
  <c r="BS28" i="31"/>
  <c r="CH28" i="31"/>
  <c r="BX46" i="31"/>
  <c r="BU46" i="31"/>
  <c r="BS46" i="31"/>
  <c r="CH46" i="31"/>
  <c r="BR28" i="31"/>
  <c r="BV28" i="31"/>
  <c r="BS15" i="31"/>
  <c r="CD15" i="31"/>
  <c r="CH7" i="31"/>
  <c r="BS7" i="31"/>
  <c r="CH15" i="31"/>
  <c r="CR15" i="31"/>
  <c r="BX15" i="31"/>
  <c r="CR7" i="31"/>
  <c r="BT7" i="31"/>
  <c r="BX7" i="31"/>
  <c r="BX4" i="29" l="1"/>
  <c r="BX16" i="29"/>
  <c r="BX28" i="29"/>
  <c r="BX40" i="29"/>
  <c r="BX52" i="29"/>
  <c r="BX64" i="29"/>
  <c r="BX76" i="29"/>
  <c r="BX88" i="29"/>
  <c r="BX100" i="29"/>
  <c r="BX112" i="29"/>
  <c r="BY4" i="29"/>
  <c r="CA4" i="29" s="1"/>
  <c r="BO4" i="33" s="1"/>
  <c r="BY16" i="29"/>
  <c r="CA16" i="29" s="1"/>
  <c r="BO16" i="33" s="1"/>
  <c r="BY28" i="29"/>
  <c r="CA28" i="29" s="1"/>
  <c r="BO28" i="33" s="1"/>
  <c r="BY40" i="29"/>
  <c r="CA40" i="29" s="1"/>
  <c r="BO40" i="33" s="1"/>
  <c r="BY52" i="29"/>
  <c r="CA52" i="29" s="1"/>
  <c r="BO52" i="33" s="1"/>
  <c r="BY64" i="29"/>
  <c r="CA64" i="29" s="1"/>
  <c r="BO64" i="33" s="1"/>
  <c r="BY76" i="29"/>
  <c r="CA76" i="29" s="1"/>
  <c r="BO76" i="33" s="1"/>
  <c r="BY88" i="29"/>
  <c r="CA88" i="29" s="1"/>
  <c r="BO88" i="33" s="1"/>
  <c r="BY100" i="29"/>
  <c r="CA100" i="29" s="1"/>
  <c r="BO100" i="33" s="1"/>
  <c r="BY112" i="29"/>
  <c r="CA112" i="29" s="1"/>
  <c r="BO112" i="33" s="1"/>
  <c r="BX5" i="29"/>
  <c r="BX17" i="29"/>
  <c r="BX29" i="29"/>
  <c r="BX41" i="29"/>
  <c r="BX53" i="29"/>
  <c r="BX65" i="29"/>
  <c r="BX77" i="29"/>
  <c r="BX89" i="29"/>
  <c r="BX101" i="29"/>
  <c r="BY3" i="29"/>
  <c r="CA3" i="29" s="1"/>
  <c r="BO3" i="33" s="1"/>
  <c r="BY5" i="29"/>
  <c r="CA5" i="29" s="1"/>
  <c r="BO5" i="33" s="1"/>
  <c r="BY17" i="29"/>
  <c r="CA17" i="29" s="1"/>
  <c r="BO17" i="33" s="1"/>
  <c r="BY29" i="29"/>
  <c r="CA29" i="29" s="1"/>
  <c r="BO29" i="33" s="1"/>
  <c r="BY41" i="29"/>
  <c r="CA41" i="29" s="1"/>
  <c r="BO41" i="33" s="1"/>
  <c r="BY53" i="29"/>
  <c r="CA53" i="29" s="1"/>
  <c r="BO53" i="33" s="1"/>
  <c r="BY65" i="29"/>
  <c r="CA65" i="29" s="1"/>
  <c r="BO65" i="33" s="1"/>
  <c r="BY77" i="29"/>
  <c r="CA77" i="29" s="1"/>
  <c r="BO77" i="33" s="1"/>
  <c r="BY89" i="29"/>
  <c r="CA89" i="29" s="1"/>
  <c r="BO89" i="33" s="1"/>
  <c r="BY101" i="29"/>
  <c r="CA101" i="29" s="1"/>
  <c r="BO101" i="33" s="1"/>
  <c r="BX3" i="29"/>
  <c r="BX6" i="29"/>
  <c r="BX18" i="29"/>
  <c r="BX30" i="29"/>
  <c r="BX42" i="29"/>
  <c r="BX54" i="29"/>
  <c r="BX66" i="29"/>
  <c r="BX78" i="29"/>
  <c r="BX90" i="29"/>
  <c r="BX102" i="29"/>
  <c r="BY6" i="29"/>
  <c r="CA6" i="29" s="1"/>
  <c r="BO6" i="33" s="1"/>
  <c r="BY18" i="29"/>
  <c r="CA18" i="29" s="1"/>
  <c r="BO18" i="33" s="1"/>
  <c r="BY30" i="29"/>
  <c r="CA30" i="29" s="1"/>
  <c r="BO30" i="33" s="1"/>
  <c r="BY42" i="29"/>
  <c r="CA42" i="29" s="1"/>
  <c r="BO42" i="33" s="1"/>
  <c r="BY54" i="29"/>
  <c r="CA54" i="29" s="1"/>
  <c r="BO54" i="33" s="1"/>
  <c r="BY66" i="29"/>
  <c r="CA66" i="29" s="1"/>
  <c r="BO66" i="33" s="1"/>
  <c r="BY78" i="29"/>
  <c r="CA78" i="29" s="1"/>
  <c r="BO78" i="33" s="1"/>
  <c r="BY90" i="29"/>
  <c r="CA90" i="29" s="1"/>
  <c r="BO90" i="33" s="1"/>
  <c r="BY102" i="29"/>
  <c r="CA102" i="29" s="1"/>
  <c r="BO102" i="33" s="1"/>
  <c r="BX7" i="29"/>
  <c r="BX19" i="29"/>
  <c r="BX31" i="29"/>
  <c r="BX43" i="29"/>
  <c r="BX55" i="29"/>
  <c r="BX67" i="29"/>
  <c r="BX79" i="29"/>
  <c r="BX91" i="29"/>
  <c r="BX103" i="29"/>
  <c r="BY7" i="29"/>
  <c r="CA7" i="29" s="1"/>
  <c r="BO7" i="33" s="1"/>
  <c r="BY19" i="29"/>
  <c r="CA19" i="29" s="1"/>
  <c r="BO19" i="33" s="1"/>
  <c r="BY31" i="29"/>
  <c r="CA31" i="29" s="1"/>
  <c r="BO31" i="33" s="1"/>
  <c r="BY43" i="29"/>
  <c r="CA43" i="29" s="1"/>
  <c r="BO43" i="33" s="1"/>
  <c r="BY55" i="29"/>
  <c r="CA55" i="29" s="1"/>
  <c r="BO55" i="33" s="1"/>
  <c r="BY67" i="29"/>
  <c r="CA67" i="29" s="1"/>
  <c r="BO67" i="33" s="1"/>
  <c r="BY79" i="29"/>
  <c r="CA79" i="29" s="1"/>
  <c r="BO79" i="33" s="1"/>
  <c r="BY91" i="29"/>
  <c r="CA91" i="29" s="1"/>
  <c r="BO91" i="33" s="1"/>
  <c r="BY103" i="29"/>
  <c r="CA103" i="29" s="1"/>
  <c r="BO103" i="33" s="1"/>
  <c r="BX8" i="29"/>
  <c r="BX20" i="29"/>
  <c r="BX32" i="29"/>
  <c r="BX44" i="29"/>
  <c r="BX56" i="29"/>
  <c r="BX68" i="29"/>
  <c r="BX80" i="29"/>
  <c r="BX92" i="29"/>
  <c r="BX104" i="29"/>
  <c r="BY8" i="29"/>
  <c r="CA8" i="29" s="1"/>
  <c r="BO8" i="33" s="1"/>
  <c r="BY20" i="29"/>
  <c r="CA20" i="29" s="1"/>
  <c r="BO20" i="33" s="1"/>
  <c r="BY32" i="29"/>
  <c r="CA32" i="29" s="1"/>
  <c r="BO32" i="33" s="1"/>
  <c r="BY44" i="29"/>
  <c r="CA44" i="29" s="1"/>
  <c r="BO44" i="33" s="1"/>
  <c r="BY56" i="29"/>
  <c r="CA56" i="29" s="1"/>
  <c r="BO56" i="33" s="1"/>
  <c r="BY68" i="29"/>
  <c r="CA68" i="29" s="1"/>
  <c r="BO68" i="33" s="1"/>
  <c r="BY80" i="29"/>
  <c r="CA80" i="29" s="1"/>
  <c r="BO80" i="33" s="1"/>
  <c r="BY92" i="29"/>
  <c r="CA92" i="29" s="1"/>
  <c r="BO92" i="33" s="1"/>
  <c r="BY104" i="29"/>
  <c r="CA104" i="29" s="1"/>
  <c r="BO104" i="33" s="1"/>
  <c r="BX9" i="29"/>
  <c r="BX21" i="29"/>
  <c r="BX33" i="29"/>
  <c r="BX45" i="29"/>
  <c r="BX57" i="29"/>
  <c r="BX69" i="29"/>
  <c r="BX81" i="29"/>
  <c r="BX93" i="29"/>
  <c r="BX105" i="29"/>
  <c r="BY9" i="29"/>
  <c r="CA9" i="29" s="1"/>
  <c r="BO9" i="33" s="1"/>
  <c r="BY21" i="29"/>
  <c r="CA21" i="29" s="1"/>
  <c r="BO21" i="33" s="1"/>
  <c r="BY33" i="29"/>
  <c r="CA33" i="29" s="1"/>
  <c r="BO33" i="33" s="1"/>
  <c r="BY45" i="29"/>
  <c r="CA45" i="29" s="1"/>
  <c r="BO45" i="33" s="1"/>
  <c r="BY57" i="29"/>
  <c r="CA57" i="29" s="1"/>
  <c r="BO57" i="33" s="1"/>
  <c r="BY69" i="29"/>
  <c r="CA69" i="29" s="1"/>
  <c r="BO69" i="33" s="1"/>
  <c r="BY81" i="29"/>
  <c r="CA81" i="29" s="1"/>
  <c r="BO81" i="33" s="1"/>
  <c r="BY93" i="29"/>
  <c r="CA93" i="29" s="1"/>
  <c r="BO93" i="33" s="1"/>
  <c r="BY105" i="29"/>
  <c r="CA105" i="29" s="1"/>
  <c r="BO105" i="33" s="1"/>
  <c r="BX10" i="29"/>
  <c r="BX22" i="29"/>
  <c r="BX34" i="29"/>
  <c r="BX46" i="29"/>
  <c r="BX58" i="29"/>
  <c r="BX70" i="29"/>
  <c r="BX82" i="29"/>
  <c r="BX94" i="29"/>
  <c r="BX106" i="29"/>
  <c r="BY10" i="29"/>
  <c r="CA10" i="29" s="1"/>
  <c r="BO10" i="33" s="1"/>
  <c r="BY22" i="29"/>
  <c r="CA22" i="29" s="1"/>
  <c r="BO22" i="33" s="1"/>
  <c r="BY34" i="29"/>
  <c r="CA34" i="29" s="1"/>
  <c r="BO34" i="33" s="1"/>
  <c r="BY46" i="29"/>
  <c r="CA46" i="29" s="1"/>
  <c r="BO46" i="33" s="1"/>
  <c r="BY58" i="29"/>
  <c r="CA58" i="29" s="1"/>
  <c r="BO58" i="33" s="1"/>
  <c r="BY70" i="29"/>
  <c r="CA70" i="29" s="1"/>
  <c r="BO70" i="33" s="1"/>
  <c r="BY82" i="29"/>
  <c r="CA82" i="29" s="1"/>
  <c r="BO82" i="33" s="1"/>
  <c r="BY94" i="29"/>
  <c r="CA94" i="29" s="1"/>
  <c r="BO94" i="33" s="1"/>
  <c r="BY106" i="29"/>
  <c r="CA106" i="29" s="1"/>
  <c r="BO106" i="33" s="1"/>
  <c r="BX11" i="29"/>
  <c r="BX23" i="29"/>
  <c r="BX35" i="29"/>
  <c r="BX47" i="29"/>
  <c r="BX59" i="29"/>
  <c r="BX71" i="29"/>
  <c r="BX83" i="29"/>
  <c r="BX95" i="29"/>
  <c r="BX107" i="29"/>
  <c r="BY11" i="29"/>
  <c r="CA11" i="29" s="1"/>
  <c r="BO11" i="33" s="1"/>
  <c r="BY23" i="29"/>
  <c r="CA23" i="29" s="1"/>
  <c r="BO23" i="33" s="1"/>
  <c r="BY35" i="29"/>
  <c r="CA35" i="29" s="1"/>
  <c r="BO35" i="33" s="1"/>
  <c r="BY47" i="29"/>
  <c r="CA47" i="29" s="1"/>
  <c r="BO47" i="33" s="1"/>
  <c r="BY59" i="29"/>
  <c r="CA59" i="29" s="1"/>
  <c r="BO59" i="33" s="1"/>
  <c r="BY71" i="29"/>
  <c r="CA71" i="29" s="1"/>
  <c r="BO71" i="33" s="1"/>
  <c r="BY83" i="29"/>
  <c r="CA83" i="29" s="1"/>
  <c r="BO83" i="33" s="1"/>
  <c r="BY95" i="29"/>
  <c r="CA95" i="29" s="1"/>
  <c r="BO95" i="33" s="1"/>
  <c r="BY107" i="29"/>
  <c r="CA107" i="29" s="1"/>
  <c r="BO107" i="33" s="1"/>
  <c r="BX12" i="29"/>
  <c r="BX24" i="29"/>
  <c r="BX36" i="29"/>
  <c r="BX48" i="29"/>
  <c r="BX60" i="29"/>
  <c r="BX72" i="29"/>
  <c r="BX84" i="29"/>
  <c r="BX96" i="29"/>
  <c r="BX108" i="29"/>
  <c r="BY12" i="29"/>
  <c r="CA12" i="29" s="1"/>
  <c r="BO12" i="33" s="1"/>
  <c r="BY24" i="29"/>
  <c r="CA24" i="29" s="1"/>
  <c r="BO24" i="33" s="1"/>
  <c r="BY36" i="29"/>
  <c r="CA36" i="29" s="1"/>
  <c r="BO36" i="33" s="1"/>
  <c r="BY48" i="29"/>
  <c r="CA48" i="29" s="1"/>
  <c r="BO48" i="33" s="1"/>
  <c r="BY60" i="29"/>
  <c r="CA60" i="29" s="1"/>
  <c r="BO60" i="33" s="1"/>
  <c r="BY72" i="29"/>
  <c r="CA72" i="29" s="1"/>
  <c r="BO72" i="33" s="1"/>
  <c r="BY84" i="29"/>
  <c r="CA84" i="29" s="1"/>
  <c r="BO84" i="33" s="1"/>
  <c r="BY96" i="29"/>
  <c r="CA96" i="29" s="1"/>
  <c r="BO96" i="33" s="1"/>
  <c r="BY108" i="29"/>
  <c r="CA108" i="29" s="1"/>
  <c r="BO108" i="33" s="1"/>
  <c r="BX13" i="29"/>
  <c r="BX25" i="29"/>
  <c r="BX37" i="29"/>
  <c r="BX49" i="29"/>
  <c r="BX61" i="29"/>
  <c r="BX73" i="29"/>
  <c r="BX85" i="29"/>
  <c r="BX97" i="29"/>
  <c r="BX109" i="29"/>
  <c r="BY13" i="29"/>
  <c r="CA13" i="29" s="1"/>
  <c r="BO13" i="33" s="1"/>
  <c r="BY25" i="29"/>
  <c r="CA25" i="29" s="1"/>
  <c r="BO25" i="33" s="1"/>
  <c r="BY37" i="29"/>
  <c r="CA37" i="29" s="1"/>
  <c r="BO37" i="33" s="1"/>
  <c r="BY49" i="29"/>
  <c r="CA49" i="29" s="1"/>
  <c r="BO49" i="33" s="1"/>
  <c r="BY61" i="29"/>
  <c r="CA61" i="29" s="1"/>
  <c r="BO61" i="33" s="1"/>
  <c r="BY73" i="29"/>
  <c r="CA73" i="29" s="1"/>
  <c r="BO73" i="33" s="1"/>
  <c r="BY85" i="29"/>
  <c r="CA85" i="29" s="1"/>
  <c r="BO85" i="33" s="1"/>
  <c r="BY97" i="29"/>
  <c r="CA97" i="29" s="1"/>
  <c r="BO97" i="33" s="1"/>
  <c r="BY109" i="29"/>
  <c r="CA109" i="29" s="1"/>
  <c r="BO109" i="33" s="1"/>
  <c r="BX15" i="29"/>
  <c r="BX27" i="29"/>
  <c r="BX39" i="29"/>
  <c r="BX51" i="29"/>
  <c r="BX63" i="29"/>
  <c r="BX75" i="29"/>
  <c r="BX87" i="29"/>
  <c r="BX99" i="29"/>
  <c r="BX111" i="29"/>
  <c r="BY51" i="29"/>
  <c r="CA51" i="29" s="1"/>
  <c r="BO51" i="33" s="1"/>
  <c r="BX62" i="29"/>
  <c r="BY62" i="29"/>
  <c r="CA62" i="29" s="1"/>
  <c r="BO62" i="33" s="1"/>
  <c r="BY63" i="29"/>
  <c r="CA63" i="29" s="1"/>
  <c r="BO63" i="33" s="1"/>
  <c r="BX74" i="29"/>
  <c r="BY87" i="29"/>
  <c r="CA87" i="29" s="1"/>
  <c r="BO87" i="33" s="1"/>
  <c r="BY74" i="29"/>
  <c r="CA74" i="29" s="1"/>
  <c r="BO74" i="33" s="1"/>
  <c r="BY75" i="29"/>
  <c r="CA75" i="29" s="1"/>
  <c r="BO75" i="33" s="1"/>
  <c r="BX86" i="29"/>
  <c r="BY86" i="29"/>
  <c r="CA86" i="29" s="1"/>
  <c r="BO86" i="33" s="1"/>
  <c r="BX98" i="29"/>
  <c r="BY98" i="29"/>
  <c r="CA98" i="29" s="1"/>
  <c r="BO98" i="33" s="1"/>
  <c r="BY99" i="29"/>
  <c r="CA99" i="29" s="1"/>
  <c r="BO99" i="33" s="1"/>
  <c r="BX14" i="29"/>
  <c r="BX110" i="29"/>
  <c r="BY38" i="29"/>
  <c r="CA38" i="29" s="1"/>
  <c r="BO38" i="33" s="1"/>
  <c r="BY14" i="29"/>
  <c r="CA14" i="29" s="1"/>
  <c r="BO14" i="33" s="1"/>
  <c r="BY110" i="29"/>
  <c r="CA110" i="29" s="1"/>
  <c r="BO110" i="33" s="1"/>
  <c r="BY39" i="29"/>
  <c r="CA39" i="29" s="1"/>
  <c r="BO39" i="33" s="1"/>
  <c r="BY15" i="29"/>
  <c r="CA15" i="29" s="1"/>
  <c r="BO15" i="33" s="1"/>
  <c r="BY111" i="29"/>
  <c r="CA111" i="29" s="1"/>
  <c r="BO111" i="33" s="1"/>
  <c r="BX26" i="29"/>
  <c r="BX38" i="29"/>
  <c r="BY26" i="29"/>
  <c r="CA26" i="29" s="1"/>
  <c r="BO26" i="33" s="1"/>
  <c r="BY27" i="29"/>
  <c r="CA27" i="29" s="1"/>
  <c r="BO27" i="33" s="1"/>
  <c r="BX50" i="29"/>
  <c r="BY50" i="29"/>
  <c r="CA50" i="29" s="1"/>
  <c r="BO50" i="33" s="1"/>
  <c r="BQ5" i="29"/>
  <c r="BQ17" i="29"/>
  <c r="BQ29" i="29"/>
  <c r="BQ41" i="29"/>
  <c r="BQ53" i="29"/>
  <c r="BQ65" i="29"/>
  <c r="BQ77" i="29"/>
  <c r="BQ89" i="29"/>
  <c r="BQ101" i="29"/>
  <c r="BR3" i="29"/>
  <c r="BT3" i="29" s="1"/>
  <c r="BM3" i="33" s="1"/>
  <c r="BR29" i="29"/>
  <c r="BT29" i="29" s="1"/>
  <c r="BM29" i="33" s="1"/>
  <c r="BR53" i="29"/>
  <c r="BT53" i="29" s="1"/>
  <c r="BM53" i="33" s="1"/>
  <c r="BR65" i="29"/>
  <c r="BT65" i="29" s="1"/>
  <c r="BM65" i="33" s="1"/>
  <c r="BR89" i="29"/>
  <c r="BT89" i="29" s="1"/>
  <c r="BM89" i="33" s="1"/>
  <c r="BR101" i="29"/>
  <c r="BT101" i="29" s="1"/>
  <c r="BM101" i="33" s="1"/>
  <c r="BQ3" i="29"/>
  <c r="BR19" i="29"/>
  <c r="BT19" i="29" s="1"/>
  <c r="BM19" i="33" s="1"/>
  <c r="BR43" i="29"/>
  <c r="BT43" i="29" s="1"/>
  <c r="BM43" i="33" s="1"/>
  <c r="BR67" i="29"/>
  <c r="BT67" i="29" s="1"/>
  <c r="BM67" i="33" s="1"/>
  <c r="BQ92" i="29"/>
  <c r="BR21" i="29"/>
  <c r="BT21" i="29" s="1"/>
  <c r="BM21" i="33" s="1"/>
  <c r="BR5" i="29"/>
  <c r="BT5" i="29" s="1"/>
  <c r="BM5" i="33" s="1"/>
  <c r="BR17" i="29"/>
  <c r="BT17" i="29" s="1"/>
  <c r="BM17" i="33" s="1"/>
  <c r="BR41" i="29"/>
  <c r="BT41" i="29" s="1"/>
  <c r="BM41" i="33" s="1"/>
  <c r="BR77" i="29"/>
  <c r="BT77" i="29" s="1"/>
  <c r="BM77" i="33" s="1"/>
  <c r="BQ104" i="29"/>
  <c r="BQ6" i="29"/>
  <c r="BQ18" i="29"/>
  <c r="BQ30" i="29"/>
  <c r="BQ42" i="29"/>
  <c r="BQ54" i="29"/>
  <c r="BQ66" i="29"/>
  <c r="BQ78" i="29"/>
  <c r="BQ90" i="29"/>
  <c r="BQ102" i="29"/>
  <c r="R3" i="29"/>
  <c r="BQ43" i="29"/>
  <c r="BQ67" i="29"/>
  <c r="BQ91" i="29"/>
  <c r="BQ103" i="29"/>
  <c r="BR91" i="29"/>
  <c r="BT91" i="29" s="1"/>
  <c r="BM91" i="33" s="1"/>
  <c r="BQ8" i="29"/>
  <c r="BR6" i="29"/>
  <c r="BT6" i="29" s="1"/>
  <c r="BM6" i="33" s="1"/>
  <c r="BR18" i="29"/>
  <c r="BT18" i="29" s="1"/>
  <c r="BM18" i="33" s="1"/>
  <c r="BR30" i="29"/>
  <c r="BT30" i="29" s="1"/>
  <c r="BM30" i="33" s="1"/>
  <c r="BR42" i="29"/>
  <c r="BT42" i="29" s="1"/>
  <c r="BM42" i="33" s="1"/>
  <c r="BR54" i="29"/>
  <c r="BT54" i="29" s="1"/>
  <c r="BM54" i="33" s="1"/>
  <c r="BR66" i="29"/>
  <c r="BT66" i="29" s="1"/>
  <c r="BM66" i="33" s="1"/>
  <c r="BR78" i="29"/>
  <c r="BT78" i="29" s="1"/>
  <c r="BM78" i="33" s="1"/>
  <c r="BR90" i="29"/>
  <c r="BT90" i="29" s="1"/>
  <c r="BM90" i="33" s="1"/>
  <c r="BR102" i="29"/>
  <c r="BT102" i="29" s="1"/>
  <c r="BM102" i="33" s="1"/>
  <c r="R4" i="29"/>
  <c r="BQ31" i="29"/>
  <c r="BQ79" i="29"/>
  <c r="BR79" i="29"/>
  <c r="BT79" i="29" s="1"/>
  <c r="BM79" i="33" s="1"/>
  <c r="BQ20" i="29"/>
  <c r="BR56" i="29"/>
  <c r="BT56" i="29" s="1"/>
  <c r="BM56" i="33" s="1"/>
  <c r="BQ7" i="29"/>
  <c r="BQ19" i="29"/>
  <c r="BQ55" i="29"/>
  <c r="BR103" i="29"/>
  <c r="BT103" i="29" s="1"/>
  <c r="BM103" i="33" s="1"/>
  <c r="BR7" i="29"/>
  <c r="BT7" i="29" s="1"/>
  <c r="BM7" i="33" s="1"/>
  <c r="BR31" i="29"/>
  <c r="BT31" i="29" s="1"/>
  <c r="BM31" i="33" s="1"/>
  <c r="BR55" i="29"/>
  <c r="BT55" i="29" s="1"/>
  <c r="BM55" i="33" s="1"/>
  <c r="BR8" i="29"/>
  <c r="BT8" i="29" s="1"/>
  <c r="BM8" i="33" s="1"/>
  <c r="BQ10" i="29"/>
  <c r="BQ22" i="29"/>
  <c r="BQ34" i="29"/>
  <c r="BQ46" i="29"/>
  <c r="BQ58" i="29"/>
  <c r="BQ70" i="29"/>
  <c r="BQ82" i="29"/>
  <c r="BQ94" i="29"/>
  <c r="BQ106" i="29"/>
  <c r="BR58" i="29"/>
  <c r="BT58" i="29" s="1"/>
  <c r="BM58" i="33" s="1"/>
  <c r="BR82" i="29"/>
  <c r="BT82" i="29" s="1"/>
  <c r="BM82" i="33" s="1"/>
  <c r="BR94" i="29"/>
  <c r="BT94" i="29" s="1"/>
  <c r="BM94" i="33" s="1"/>
  <c r="BR106" i="29"/>
  <c r="BT106" i="29" s="1"/>
  <c r="BM106" i="33" s="1"/>
  <c r="BQ23" i="29"/>
  <c r="BQ59" i="29"/>
  <c r="BQ95" i="29"/>
  <c r="BQ108" i="29"/>
  <c r="BR108" i="29"/>
  <c r="BT108" i="29" s="1"/>
  <c r="BM108" i="33" s="1"/>
  <c r="BQ99" i="29"/>
  <c r="BQ45" i="29"/>
  <c r="BR10" i="29"/>
  <c r="BT10" i="29" s="1"/>
  <c r="BM10" i="33" s="1"/>
  <c r="BR22" i="29"/>
  <c r="BT22" i="29" s="1"/>
  <c r="BM22" i="33" s="1"/>
  <c r="BR34" i="29"/>
  <c r="BT34" i="29" s="1"/>
  <c r="BM34" i="33" s="1"/>
  <c r="BR46" i="29"/>
  <c r="BT46" i="29" s="1"/>
  <c r="BM46" i="33" s="1"/>
  <c r="BR70" i="29"/>
  <c r="BT70" i="29" s="1"/>
  <c r="BM70" i="33" s="1"/>
  <c r="BQ35" i="29"/>
  <c r="BQ83" i="29"/>
  <c r="BQ62" i="29"/>
  <c r="BQ39" i="29"/>
  <c r="BR27" i="29"/>
  <c r="BT27" i="29" s="1"/>
  <c r="BM27" i="33" s="1"/>
  <c r="BQ9" i="29"/>
  <c r="BR69" i="29"/>
  <c r="BT69" i="29" s="1"/>
  <c r="BM69" i="33" s="1"/>
  <c r="BQ11" i="29"/>
  <c r="BQ47" i="29"/>
  <c r="BQ71" i="29"/>
  <c r="BQ107" i="29"/>
  <c r="BR96" i="29"/>
  <c r="BT96" i="29" s="1"/>
  <c r="BM96" i="33" s="1"/>
  <c r="BQ87" i="29"/>
  <c r="BR44" i="29"/>
  <c r="BT44" i="29" s="1"/>
  <c r="BM44" i="33" s="1"/>
  <c r="BQ81" i="29"/>
  <c r="BR105" i="29"/>
  <c r="BT105" i="29" s="1"/>
  <c r="BM105" i="33" s="1"/>
  <c r="BR11" i="29"/>
  <c r="BT11" i="29" s="1"/>
  <c r="BM11" i="33" s="1"/>
  <c r="BR23" i="29"/>
  <c r="BT23" i="29" s="1"/>
  <c r="BM23" i="33" s="1"/>
  <c r="BR35" i="29"/>
  <c r="BT35" i="29" s="1"/>
  <c r="BM35" i="33" s="1"/>
  <c r="BR47" i="29"/>
  <c r="BT47" i="29" s="1"/>
  <c r="BM47" i="33" s="1"/>
  <c r="BR59" i="29"/>
  <c r="BT59" i="29" s="1"/>
  <c r="BM59" i="33" s="1"/>
  <c r="BR71" i="29"/>
  <c r="BT71" i="29" s="1"/>
  <c r="BM71" i="33" s="1"/>
  <c r="BR83" i="29"/>
  <c r="BT83" i="29" s="1"/>
  <c r="BM83" i="33" s="1"/>
  <c r="BR95" i="29"/>
  <c r="BT95" i="29" s="1"/>
  <c r="BM95" i="33" s="1"/>
  <c r="BR107" i="29"/>
  <c r="BT107" i="29" s="1"/>
  <c r="BM107" i="33" s="1"/>
  <c r="BQ60" i="29"/>
  <c r="BQ84" i="29"/>
  <c r="BQ26" i="29"/>
  <c r="BQ111" i="29"/>
  <c r="BR99" i="29"/>
  <c r="BT99" i="29" s="1"/>
  <c r="BM99" i="33" s="1"/>
  <c r="BQ12" i="29"/>
  <c r="BQ24" i="29"/>
  <c r="BQ36" i="29"/>
  <c r="BQ48" i="29"/>
  <c r="BQ72" i="29"/>
  <c r="BQ96" i="29"/>
  <c r="BQ38" i="29"/>
  <c r="BQ75" i="29"/>
  <c r="BR111" i="29"/>
  <c r="BT111" i="29" s="1"/>
  <c r="BM111" i="33" s="1"/>
  <c r="BQ33" i="29"/>
  <c r="BQ105" i="29"/>
  <c r="BR9" i="29"/>
  <c r="BT9" i="29" s="1"/>
  <c r="BM9" i="33" s="1"/>
  <c r="BR12" i="29"/>
  <c r="BT12" i="29" s="1"/>
  <c r="BM12" i="33" s="1"/>
  <c r="BR24" i="29"/>
  <c r="BT24" i="29" s="1"/>
  <c r="BM24" i="33" s="1"/>
  <c r="BR36" i="29"/>
  <c r="BT36" i="29" s="1"/>
  <c r="BM36" i="33" s="1"/>
  <c r="BR48" i="29"/>
  <c r="BT48" i="29" s="1"/>
  <c r="BM48" i="33" s="1"/>
  <c r="BR60" i="29"/>
  <c r="BT60" i="29" s="1"/>
  <c r="BM60" i="33" s="1"/>
  <c r="BR72" i="29"/>
  <c r="BT72" i="29" s="1"/>
  <c r="BM72" i="33" s="1"/>
  <c r="BR84" i="29"/>
  <c r="BT84" i="29" s="1"/>
  <c r="BM84" i="33" s="1"/>
  <c r="BQ50" i="29"/>
  <c r="BQ110" i="29"/>
  <c r="BQ27" i="29"/>
  <c r="BR15" i="29"/>
  <c r="BT15" i="29" s="1"/>
  <c r="BM15" i="33" s="1"/>
  <c r="BR87" i="29"/>
  <c r="BT87" i="29" s="1"/>
  <c r="BM87" i="33" s="1"/>
  <c r="BQ57" i="29"/>
  <c r="BR45" i="29"/>
  <c r="BT45" i="29" s="1"/>
  <c r="BM45" i="33" s="1"/>
  <c r="BQ13" i="29"/>
  <c r="BQ25" i="29"/>
  <c r="BQ37" i="29"/>
  <c r="BQ49" i="29"/>
  <c r="BQ61" i="29"/>
  <c r="BQ73" i="29"/>
  <c r="BQ85" i="29"/>
  <c r="BQ97" i="29"/>
  <c r="BQ109" i="29"/>
  <c r="BR37" i="29"/>
  <c r="BT37" i="29" s="1"/>
  <c r="BM37" i="33" s="1"/>
  <c r="BR73" i="29"/>
  <c r="BT73" i="29" s="1"/>
  <c r="BM73" i="33" s="1"/>
  <c r="BR97" i="29"/>
  <c r="BT97" i="29" s="1"/>
  <c r="BM97" i="33" s="1"/>
  <c r="BR109" i="29"/>
  <c r="BT109" i="29" s="1"/>
  <c r="BM109" i="33" s="1"/>
  <c r="BQ98" i="29"/>
  <c r="BQ63" i="29"/>
  <c r="BR51" i="29"/>
  <c r="BT51" i="29" s="1"/>
  <c r="BM51" i="33" s="1"/>
  <c r="BQ93" i="29"/>
  <c r="BR81" i="29"/>
  <c r="BT81" i="29" s="1"/>
  <c r="BM81" i="33" s="1"/>
  <c r="BR13" i="29"/>
  <c r="BT13" i="29" s="1"/>
  <c r="BM13" i="33" s="1"/>
  <c r="BR25" i="29"/>
  <c r="BT25" i="29" s="1"/>
  <c r="BM25" i="33" s="1"/>
  <c r="BR49" i="29"/>
  <c r="BT49" i="29" s="1"/>
  <c r="BM49" i="33" s="1"/>
  <c r="BR61" i="29"/>
  <c r="BT61" i="29" s="1"/>
  <c r="BM61" i="33" s="1"/>
  <c r="BR85" i="29"/>
  <c r="BT85" i="29" s="1"/>
  <c r="BM85" i="33" s="1"/>
  <c r="BQ86" i="29"/>
  <c r="BR75" i="29"/>
  <c r="BT75" i="29" s="1"/>
  <c r="BM75" i="33" s="1"/>
  <c r="BR92" i="29"/>
  <c r="BT92" i="29" s="1"/>
  <c r="BM92" i="33" s="1"/>
  <c r="BQ69" i="29"/>
  <c r="BQ14" i="29"/>
  <c r="BQ74" i="29"/>
  <c r="BQ15" i="29"/>
  <c r="BR39" i="29"/>
  <c r="BT39" i="29" s="1"/>
  <c r="BM39" i="33" s="1"/>
  <c r="BR104" i="29"/>
  <c r="BT104" i="29" s="1"/>
  <c r="BM104" i="33" s="1"/>
  <c r="BR93" i="29"/>
  <c r="BT93" i="29" s="1"/>
  <c r="BM93" i="33" s="1"/>
  <c r="BR14" i="29"/>
  <c r="BT14" i="29" s="1"/>
  <c r="BM14" i="33" s="1"/>
  <c r="BR26" i="29"/>
  <c r="BT26" i="29" s="1"/>
  <c r="BM26" i="33" s="1"/>
  <c r="BR38" i="29"/>
  <c r="BT38" i="29" s="1"/>
  <c r="BM38" i="33" s="1"/>
  <c r="BR50" i="29"/>
  <c r="BT50" i="29" s="1"/>
  <c r="BM50" i="33" s="1"/>
  <c r="BR62" i="29"/>
  <c r="BT62" i="29" s="1"/>
  <c r="BM62" i="33" s="1"/>
  <c r="BR74" i="29"/>
  <c r="BT74" i="29" s="1"/>
  <c r="BM74" i="33" s="1"/>
  <c r="BR86" i="29"/>
  <c r="BT86" i="29" s="1"/>
  <c r="BM86" i="33" s="1"/>
  <c r="BR98" i="29"/>
  <c r="BT98" i="29" s="1"/>
  <c r="BM98" i="33" s="1"/>
  <c r="BR110" i="29"/>
  <c r="BT110" i="29" s="1"/>
  <c r="BM110" i="33" s="1"/>
  <c r="BQ51" i="29"/>
  <c r="BR63" i="29"/>
  <c r="BT63" i="29" s="1"/>
  <c r="BM63" i="33" s="1"/>
  <c r="BR68" i="29"/>
  <c r="BT68" i="29" s="1"/>
  <c r="BM68" i="33" s="1"/>
  <c r="BQ21" i="29"/>
  <c r="BR57" i="29"/>
  <c r="BT57" i="29" s="1"/>
  <c r="BM57" i="33" s="1"/>
  <c r="BQ4" i="29"/>
  <c r="BQ16" i="29"/>
  <c r="BQ28" i="29"/>
  <c r="BQ40" i="29"/>
  <c r="BQ52" i="29"/>
  <c r="BQ64" i="29"/>
  <c r="BQ76" i="29"/>
  <c r="BQ88" i="29"/>
  <c r="BQ100" i="29"/>
  <c r="BQ112" i="29"/>
  <c r="BR16" i="29"/>
  <c r="BT16" i="29" s="1"/>
  <c r="BM16" i="33" s="1"/>
  <c r="BR40" i="29"/>
  <c r="BT40" i="29" s="1"/>
  <c r="BM40" i="33" s="1"/>
  <c r="BR52" i="29"/>
  <c r="BT52" i="29" s="1"/>
  <c r="BM52" i="33" s="1"/>
  <c r="BR64" i="29"/>
  <c r="BT64" i="29" s="1"/>
  <c r="BM64" i="33" s="1"/>
  <c r="BR88" i="29"/>
  <c r="BT88" i="29" s="1"/>
  <c r="BM88" i="33" s="1"/>
  <c r="BR100" i="29"/>
  <c r="BT100" i="29" s="1"/>
  <c r="BM100" i="33" s="1"/>
  <c r="BR112" i="29"/>
  <c r="BT112" i="29" s="1"/>
  <c r="BM112" i="33" s="1"/>
  <c r="BQ32" i="29"/>
  <c r="BQ56" i="29"/>
  <c r="BQ80" i="29"/>
  <c r="BR20" i="29"/>
  <c r="BT20" i="29" s="1"/>
  <c r="BM20" i="33" s="1"/>
  <c r="BR80" i="29"/>
  <c r="BT80" i="29" s="1"/>
  <c r="BM80" i="33" s="1"/>
  <c r="BR33" i="29"/>
  <c r="BT33" i="29" s="1"/>
  <c r="BM33" i="33" s="1"/>
  <c r="BR4" i="29"/>
  <c r="BT4" i="29" s="1"/>
  <c r="BM4" i="33" s="1"/>
  <c r="BR28" i="29"/>
  <c r="BT28" i="29" s="1"/>
  <c r="BM28" i="33" s="1"/>
  <c r="BR76" i="29"/>
  <c r="BT76" i="29" s="1"/>
  <c r="BM76" i="33" s="1"/>
  <c r="BQ44" i="29"/>
  <c r="BQ68" i="29"/>
  <c r="BR32" i="29"/>
  <c r="BT32" i="29" s="1"/>
  <c r="BM32" i="33" s="1"/>
  <c r="BJ3" i="29"/>
  <c r="BK3" i="29"/>
  <c r="BM3" i="29" s="1"/>
  <c r="BR3" i="33" s="1"/>
  <c r="AG3" i="29"/>
  <c r="AI3" i="29" s="1"/>
  <c r="BK3" i="33" s="1"/>
  <c r="BK4" i="29"/>
  <c r="BM4" i="29" s="1"/>
  <c r="BR4" i="33" s="1"/>
  <c r="BJ5" i="29"/>
  <c r="BJ7" i="29"/>
  <c r="BJ9" i="29"/>
  <c r="BJ11" i="29"/>
  <c r="BJ13" i="29"/>
  <c r="BJ15" i="29"/>
  <c r="BJ17" i="29"/>
  <c r="BJ19" i="29"/>
  <c r="BJ21" i="29"/>
  <c r="BJ23" i="29"/>
  <c r="BJ25" i="29"/>
  <c r="BJ27" i="29"/>
  <c r="BJ29" i="29"/>
  <c r="BJ31" i="29"/>
  <c r="BJ33" i="29"/>
  <c r="BJ35" i="29"/>
  <c r="BJ37" i="29"/>
  <c r="BJ39" i="29"/>
  <c r="BJ41" i="29"/>
  <c r="BJ43" i="29"/>
  <c r="BJ45" i="29"/>
  <c r="BJ47" i="29"/>
  <c r="BJ49" i="29"/>
  <c r="BJ51" i="29"/>
  <c r="BJ53" i="29"/>
  <c r="BJ55" i="29"/>
  <c r="BJ57" i="29"/>
  <c r="BJ59" i="29"/>
  <c r="BJ61" i="29"/>
  <c r="BJ63" i="29"/>
  <c r="BJ65" i="29"/>
  <c r="BJ67" i="29"/>
  <c r="BJ69" i="29"/>
  <c r="BJ71" i="29"/>
  <c r="BJ73" i="29"/>
  <c r="BJ75" i="29"/>
  <c r="BJ77" i="29"/>
  <c r="BJ79" i="29"/>
  <c r="BJ81" i="29"/>
  <c r="BJ83" i="29"/>
  <c r="BJ85" i="29"/>
  <c r="BJ87" i="29"/>
  <c r="BJ89" i="29"/>
  <c r="BJ91" i="29"/>
  <c r="BJ93" i="29"/>
  <c r="BJ95" i="29"/>
  <c r="BJ97" i="29"/>
  <c r="BJ99" i="29"/>
  <c r="BJ101" i="29"/>
  <c r="BJ103" i="29"/>
  <c r="BJ105" i="29"/>
  <c r="BJ107" i="29"/>
  <c r="BJ109" i="29"/>
  <c r="BJ111" i="29"/>
  <c r="AF3" i="29"/>
  <c r="BK6" i="29"/>
  <c r="BM6" i="29" s="1"/>
  <c r="BR6" i="33" s="1"/>
  <c r="BK5" i="29"/>
  <c r="BM5" i="29" s="1"/>
  <c r="BR5" i="33" s="1"/>
  <c r="BK7" i="29"/>
  <c r="BM7" i="29" s="1"/>
  <c r="BR7" i="33" s="1"/>
  <c r="BK9" i="29"/>
  <c r="BM9" i="29" s="1"/>
  <c r="BR9" i="33" s="1"/>
  <c r="BK11" i="29"/>
  <c r="BM11" i="29" s="1"/>
  <c r="BR11" i="33" s="1"/>
  <c r="BK13" i="29"/>
  <c r="BM13" i="29" s="1"/>
  <c r="BR13" i="33" s="1"/>
  <c r="BK15" i="29"/>
  <c r="BM15" i="29" s="1"/>
  <c r="BR15" i="33" s="1"/>
  <c r="BK17" i="29"/>
  <c r="BM17" i="29" s="1"/>
  <c r="BR17" i="33" s="1"/>
  <c r="BK19" i="29"/>
  <c r="BM19" i="29" s="1"/>
  <c r="BR19" i="33" s="1"/>
  <c r="BK21" i="29"/>
  <c r="BM21" i="29" s="1"/>
  <c r="BR21" i="33" s="1"/>
  <c r="BK23" i="29"/>
  <c r="BM23" i="29" s="1"/>
  <c r="BR23" i="33" s="1"/>
  <c r="BK25" i="29"/>
  <c r="BM25" i="29" s="1"/>
  <c r="BR25" i="33" s="1"/>
  <c r="BK27" i="29"/>
  <c r="BM27" i="29" s="1"/>
  <c r="BR27" i="33" s="1"/>
  <c r="BK29" i="29"/>
  <c r="BM29" i="29" s="1"/>
  <c r="BR29" i="33" s="1"/>
  <c r="BK31" i="29"/>
  <c r="BM31" i="29" s="1"/>
  <c r="BR31" i="33" s="1"/>
  <c r="BK33" i="29"/>
  <c r="BM33" i="29" s="1"/>
  <c r="BR33" i="33" s="1"/>
  <c r="BK35" i="29"/>
  <c r="BM35" i="29" s="1"/>
  <c r="BR35" i="33" s="1"/>
  <c r="BK37" i="29"/>
  <c r="BM37" i="29" s="1"/>
  <c r="BR37" i="33" s="1"/>
  <c r="BK39" i="29"/>
  <c r="BM39" i="29" s="1"/>
  <c r="BR39" i="33" s="1"/>
  <c r="BK41" i="29"/>
  <c r="BM41" i="29" s="1"/>
  <c r="BR41" i="33" s="1"/>
  <c r="BK43" i="29"/>
  <c r="BM43" i="29" s="1"/>
  <c r="BR43" i="33" s="1"/>
  <c r="BK45" i="29"/>
  <c r="BM45" i="29" s="1"/>
  <c r="BR45" i="33" s="1"/>
  <c r="BK47" i="29"/>
  <c r="BM47" i="29" s="1"/>
  <c r="BR47" i="33" s="1"/>
  <c r="BK49" i="29"/>
  <c r="BM49" i="29" s="1"/>
  <c r="BR49" i="33" s="1"/>
  <c r="BK51" i="29"/>
  <c r="BM51" i="29" s="1"/>
  <c r="BR51" i="33" s="1"/>
  <c r="BK53" i="29"/>
  <c r="BM53" i="29" s="1"/>
  <c r="BR53" i="33" s="1"/>
  <c r="BK55" i="29"/>
  <c r="BM55" i="29" s="1"/>
  <c r="BR55" i="33" s="1"/>
  <c r="BK57" i="29"/>
  <c r="BM57" i="29" s="1"/>
  <c r="BR57" i="33" s="1"/>
  <c r="BK59" i="29"/>
  <c r="BM59" i="29" s="1"/>
  <c r="BR59" i="33" s="1"/>
  <c r="BK61" i="29"/>
  <c r="BM61" i="29" s="1"/>
  <c r="BR61" i="33" s="1"/>
  <c r="BK63" i="29"/>
  <c r="BM63" i="29" s="1"/>
  <c r="BR63" i="33" s="1"/>
  <c r="BK65" i="29"/>
  <c r="BM65" i="29" s="1"/>
  <c r="BR65" i="33" s="1"/>
  <c r="BK67" i="29"/>
  <c r="BM67" i="29" s="1"/>
  <c r="BR67" i="33" s="1"/>
  <c r="BK69" i="29"/>
  <c r="BM69" i="29" s="1"/>
  <c r="BR69" i="33" s="1"/>
  <c r="BK71" i="29"/>
  <c r="BM71" i="29" s="1"/>
  <c r="BR71" i="33" s="1"/>
  <c r="BK73" i="29"/>
  <c r="BM73" i="29" s="1"/>
  <c r="BR73" i="33" s="1"/>
  <c r="BK75" i="29"/>
  <c r="BM75" i="29" s="1"/>
  <c r="BR75" i="33" s="1"/>
  <c r="BK77" i="29"/>
  <c r="BM77" i="29" s="1"/>
  <c r="BR77" i="33" s="1"/>
  <c r="BK79" i="29"/>
  <c r="BM79" i="29" s="1"/>
  <c r="BR79" i="33" s="1"/>
  <c r="BK81" i="29"/>
  <c r="BM81" i="29" s="1"/>
  <c r="BR81" i="33" s="1"/>
  <c r="BK83" i="29"/>
  <c r="BM83" i="29" s="1"/>
  <c r="BR83" i="33" s="1"/>
  <c r="BK85" i="29"/>
  <c r="BM85" i="29" s="1"/>
  <c r="BR85" i="33" s="1"/>
  <c r="BK87" i="29"/>
  <c r="BM87" i="29" s="1"/>
  <c r="BR87" i="33" s="1"/>
  <c r="BK89" i="29"/>
  <c r="BM89" i="29" s="1"/>
  <c r="BR89" i="33" s="1"/>
  <c r="BK91" i="29"/>
  <c r="BM91" i="29" s="1"/>
  <c r="BR91" i="33" s="1"/>
  <c r="BK93" i="29"/>
  <c r="BM93" i="29" s="1"/>
  <c r="BR93" i="33" s="1"/>
  <c r="BK95" i="29"/>
  <c r="BM95" i="29" s="1"/>
  <c r="BR95" i="33" s="1"/>
  <c r="BK97" i="29"/>
  <c r="BM97" i="29" s="1"/>
  <c r="BR97" i="33" s="1"/>
  <c r="BK99" i="29"/>
  <c r="BM99" i="29" s="1"/>
  <c r="BR99" i="33" s="1"/>
  <c r="BK101" i="29"/>
  <c r="BM101" i="29" s="1"/>
  <c r="BR101" i="33" s="1"/>
  <c r="BK103" i="29"/>
  <c r="BM103" i="29" s="1"/>
  <c r="BR103" i="33" s="1"/>
  <c r="BK105" i="29"/>
  <c r="BM105" i="29" s="1"/>
  <c r="BR105" i="33" s="1"/>
  <c r="BK107" i="29"/>
  <c r="BM107" i="29" s="1"/>
  <c r="BR107" i="33" s="1"/>
  <c r="BK109" i="29"/>
  <c r="BM109" i="29" s="1"/>
  <c r="BR109" i="33" s="1"/>
  <c r="BK111" i="29"/>
  <c r="BM111" i="29" s="1"/>
  <c r="BR111" i="33" s="1"/>
  <c r="BK10" i="29"/>
  <c r="BM10" i="29" s="1"/>
  <c r="BR10" i="33" s="1"/>
  <c r="BJ4" i="29"/>
  <c r="BJ6" i="29"/>
  <c r="BJ8" i="29"/>
  <c r="BJ10" i="29"/>
  <c r="BJ12" i="29"/>
  <c r="BJ14" i="29"/>
  <c r="BJ16" i="29"/>
  <c r="BJ18" i="29"/>
  <c r="BJ20" i="29"/>
  <c r="BJ22" i="29"/>
  <c r="BJ24" i="29"/>
  <c r="BJ26" i="29"/>
  <c r="BJ28" i="29"/>
  <c r="BJ30" i="29"/>
  <c r="BJ32" i="29"/>
  <c r="BJ34" i="29"/>
  <c r="BJ36" i="29"/>
  <c r="BJ38" i="29"/>
  <c r="BJ40" i="29"/>
  <c r="BJ42" i="29"/>
  <c r="BJ44" i="29"/>
  <c r="BJ46" i="29"/>
  <c r="BJ48" i="29"/>
  <c r="BJ50" i="29"/>
  <c r="BJ52" i="29"/>
  <c r="BJ54" i="29"/>
  <c r="BJ56" i="29"/>
  <c r="BJ58" i="29"/>
  <c r="BJ60" i="29"/>
  <c r="BJ62" i="29"/>
  <c r="BJ64" i="29"/>
  <c r="BJ66" i="29"/>
  <c r="BJ68" i="29"/>
  <c r="BJ70" i="29"/>
  <c r="BJ72" i="29"/>
  <c r="BJ74" i="29"/>
  <c r="BJ76" i="29"/>
  <c r="BJ78" i="29"/>
  <c r="BJ80" i="29"/>
  <c r="BJ82" i="29"/>
  <c r="BJ84" i="29"/>
  <c r="BJ86" i="29"/>
  <c r="BJ88" i="29"/>
  <c r="BJ90" i="29"/>
  <c r="BJ92" i="29"/>
  <c r="BJ94" i="29"/>
  <c r="BJ96" i="29"/>
  <c r="BJ98" i="29"/>
  <c r="BJ100" i="29"/>
  <c r="BJ102" i="29"/>
  <c r="BJ104" i="29"/>
  <c r="BJ106" i="29"/>
  <c r="BJ108" i="29"/>
  <c r="BJ110" i="29"/>
  <c r="BJ112" i="29"/>
  <c r="BK8" i="29"/>
  <c r="BM8" i="29" s="1"/>
  <c r="BR8" i="33" s="1"/>
  <c r="BK14" i="29"/>
  <c r="BM14" i="29" s="1"/>
  <c r="BR14" i="33" s="1"/>
  <c r="BK22" i="29"/>
  <c r="BM22" i="29" s="1"/>
  <c r="BR22" i="33" s="1"/>
  <c r="BK30" i="29"/>
  <c r="BM30" i="29" s="1"/>
  <c r="BR30" i="33" s="1"/>
  <c r="BK38" i="29"/>
  <c r="BM38" i="29" s="1"/>
  <c r="BR38" i="33" s="1"/>
  <c r="BK46" i="29"/>
  <c r="BM46" i="29" s="1"/>
  <c r="BR46" i="33" s="1"/>
  <c r="BK54" i="29"/>
  <c r="BM54" i="29" s="1"/>
  <c r="BR54" i="33" s="1"/>
  <c r="BK62" i="29"/>
  <c r="BM62" i="29" s="1"/>
  <c r="BR62" i="33" s="1"/>
  <c r="BK70" i="29"/>
  <c r="BM70" i="29" s="1"/>
  <c r="BR70" i="33" s="1"/>
  <c r="BK78" i="29"/>
  <c r="BM78" i="29" s="1"/>
  <c r="BR78" i="33" s="1"/>
  <c r="BK86" i="29"/>
  <c r="BM86" i="29" s="1"/>
  <c r="BR86" i="33" s="1"/>
  <c r="BK94" i="29"/>
  <c r="BM94" i="29" s="1"/>
  <c r="BR94" i="33" s="1"/>
  <c r="BK102" i="29"/>
  <c r="BM102" i="29" s="1"/>
  <c r="BR102" i="33" s="1"/>
  <c r="BK110" i="29"/>
  <c r="BM110" i="29" s="1"/>
  <c r="BR110" i="33" s="1"/>
  <c r="BK16" i="29"/>
  <c r="BM16" i="29" s="1"/>
  <c r="BR16" i="33" s="1"/>
  <c r="BK32" i="29"/>
  <c r="BM32" i="29" s="1"/>
  <c r="BR32" i="33" s="1"/>
  <c r="BK40" i="29"/>
  <c r="BM40" i="29" s="1"/>
  <c r="BR40" i="33" s="1"/>
  <c r="BK48" i="29"/>
  <c r="BM48" i="29" s="1"/>
  <c r="BR48" i="33" s="1"/>
  <c r="BK64" i="29"/>
  <c r="BM64" i="29" s="1"/>
  <c r="BR64" i="33" s="1"/>
  <c r="BK72" i="29"/>
  <c r="BM72" i="29" s="1"/>
  <c r="BR72" i="33" s="1"/>
  <c r="BK80" i="29"/>
  <c r="BM80" i="29" s="1"/>
  <c r="BR80" i="33" s="1"/>
  <c r="BK96" i="29"/>
  <c r="BM96" i="29" s="1"/>
  <c r="BR96" i="33" s="1"/>
  <c r="BK104" i="29"/>
  <c r="BM104" i="29" s="1"/>
  <c r="BR104" i="33" s="1"/>
  <c r="BK24" i="29"/>
  <c r="BM24" i="29" s="1"/>
  <c r="BR24" i="33" s="1"/>
  <c r="BK56" i="29"/>
  <c r="BM56" i="29" s="1"/>
  <c r="BR56" i="33" s="1"/>
  <c r="BK88" i="29"/>
  <c r="BM88" i="29" s="1"/>
  <c r="BR88" i="33" s="1"/>
  <c r="BK112" i="29"/>
  <c r="BM112" i="29" s="1"/>
  <c r="BR112" i="33" s="1"/>
  <c r="BK18" i="29"/>
  <c r="BM18" i="29" s="1"/>
  <c r="BR18" i="33" s="1"/>
  <c r="BK26" i="29"/>
  <c r="BM26" i="29" s="1"/>
  <c r="BR26" i="33" s="1"/>
  <c r="BK34" i="29"/>
  <c r="BM34" i="29" s="1"/>
  <c r="BR34" i="33" s="1"/>
  <c r="BK42" i="29"/>
  <c r="BM42" i="29" s="1"/>
  <c r="BR42" i="33" s="1"/>
  <c r="BK50" i="29"/>
  <c r="BM50" i="29" s="1"/>
  <c r="BR50" i="33" s="1"/>
  <c r="BK58" i="29"/>
  <c r="BM58" i="29" s="1"/>
  <c r="BR58" i="33" s="1"/>
  <c r="BK66" i="29"/>
  <c r="BM66" i="29" s="1"/>
  <c r="BR66" i="33" s="1"/>
  <c r="BK74" i="29"/>
  <c r="BM74" i="29" s="1"/>
  <c r="BR74" i="33" s="1"/>
  <c r="BK82" i="29"/>
  <c r="BM82" i="29" s="1"/>
  <c r="BR82" i="33" s="1"/>
  <c r="BK90" i="29"/>
  <c r="BM90" i="29" s="1"/>
  <c r="BR90" i="33" s="1"/>
  <c r="BK98" i="29"/>
  <c r="BM98" i="29" s="1"/>
  <c r="BR98" i="33" s="1"/>
  <c r="BK106" i="29"/>
  <c r="BM106" i="29" s="1"/>
  <c r="BR106" i="33" s="1"/>
  <c r="BK12" i="29"/>
  <c r="BM12" i="29" s="1"/>
  <c r="BR12" i="33" s="1"/>
  <c r="BK20" i="29"/>
  <c r="BM20" i="29" s="1"/>
  <c r="BR20" i="33" s="1"/>
  <c r="BK28" i="29"/>
  <c r="BM28" i="29" s="1"/>
  <c r="BR28" i="33" s="1"/>
  <c r="BK36" i="29"/>
  <c r="BM36" i="29" s="1"/>
  <c r="BR36" i="33" s="1"/>
  <c r="BK44" i="29"/>
  <c r="BM44" i="29" s="1"/>
  <c r="BR44" i="33" s="1"/>
  <c r="BK52" i="29"/>
  <c r="BM52" i="29" s="1"/>
  <c r="BR52" i="33" s="1"/>
  <c r="BK60" i="29"/>
  <c r="BM60" i="29" s="1"/>
  <c r="BR60" i="33" s="1"/>
  <c r="BK68" i="29"/>
  <c r="BM68" i="29" s="1"/>
  <c r="BR68" i="33" s="1"/>
  <c r="BK76" i="29"/>
  <c r="BM76" i="29" s="1"/>
  <c r="BR76" i="33" s="1"/>
  <c r="BK84" i="29"/>
  <c r="BM84" i="29" s="1"/>
  <c r="BR84" i="33" s="1"/>
  <c r="BK92" i="29"/>
  <c r="BM92" i="29" s="1"/>
  <c r="BR92" i="33" s="1"/>
  <c r="BK100" i="29"/>
  <c r="BM100" i="29" s="1"/>
  <c r="BR100" i="33" s="1"/>
  <c r="BK108" i="29"/>
  <c r="BM108" i="29" s="1"/>
  <c r="BR108" i="33" s="1"/>
  <c r="S53" i="29"/>
  <c r="U53" i="29" s="1"/>
  <c r="BL53" i="33" s="1"/>
  <c r="AG6" i="29"/>
  <c r="AI6" i="29" s="1"/>
  <c r="AG8" i="29"/>
  <c r="AI8" i="29" s="1"/>
  <c r="BK8" i="33" s="1"/>
  <c r="AG10" i="29"/>
  <c r="AI10" i="29" s="1"/>
  <c r="BK10" i="33" s="1"/>
  <c r="BP10" i="33" s="1"/>
  <c r="AG12" i="29"/>
  <c r="AI12" i="29" s="1"/>
  <c r="BK12" i="33" s="1"/>
  <c r="AG14" i="29"/>
  <c r="AI14" i="29" s="1"/>
  <c r="AG16" i="29"/>
  <c r="AI16" i="29" s="1"/>
  <c r="BK16" i="33" s="1"/>
  <c r="AG18" i="29"/>
  <c r="AI18" i="29" s="1"/>
  <c r="BK18" i="33" s="1"/>
  <c r="AG20" i="29"/>
  <c r="AI20" i="29" s="1"/>
  <c r="BK20" i="33" s="1"/>
  <c r="AG22" i="29"/>
  <c r="AI22" i="29" s="1"/>
  <c r="BK22" i="33" s="1"/>
  <c r="AG24" i="29"/>
  <c r="AI24" i="29" s="1"/>
  <c r="BK24" i="33" s="1"/>
  <c r="AG26" i="29"/>
  <c r="AI26" i="29" s="1"/>
  <c r="BK26" i="33" s="1"/>
  <c r="AG28" i="29"/>
  <c r="AI28" i="29" s="1"/>
  <c r="BK28" i="33" s="1"/>
  <c r="AG30" i="29"/>
  <c r="AI30" i="29" s="1"/>
  <c r="AG32" i="29"/>
  <c r="AI32" i="29" s="1"/>
  <c r="BK32" i="33" s="1"/>
  <c r="AG34" i="29"/>
  <c r="AI34" i="29" s="1"/>
  <c r="BK34" i="33" s="1"/>
  <c r="AG36" i="29"/>
  <c r="AI36" i="29" s="1"/>
  <c r="BK36" i="33" s="1"/>
  <c r="AG38" i="29"/>
  <c r="AI38" i="29" s="1"/>
  <c r="BK38" i="33" s="1"/>
  <c r="AG40" i="29"/>
  <c r="AI40" i="29" s="1"/>
  <c r="BK40" i="33" s="1"/>
  <c r="AG42" i="29"/>
  <c r="AI42" i="29" s="1"/>
  <c r="BK42" i="33" s="1"/>
  <c r="AG44" i="29"/>
  <c r="AI44" i="29" s="1"/>
  <c r="BK44" i="33" s="1"/>
  <c r="AG46" i="29"/>
  <c r="AI46" i="29" s="1"/>
  <c r="AG48" i="29"/>
  <c r="AI48" i="29" s="1"/>
  <c r="BK48" i="33" s="1"/>
  <c r="AG50" i="29"/>
  <c r="AI50" i="29" s="1"/>
  <c r="BK50" i="33" s="1"/>
  <c r="AG52" i="29"/>
  <c r="AI52" i="29" s="1"/>
  <c r="BK52" i="33" s="1"/>
  <c r="AG54" i="29"/>
  <c r="AI54" i="29" s="1"/>
  <c r="AG56" i="29"/>
  <c r="AI56" i="29" s="1"/>
  <c r="BK56" i="33" s="1"/>
  <c r="AG58" i="29"/>
  <c r="AI58" i="29" s="1"/>
  <c r="BK58" i="33" s="1"/>
  <c r="AG60" i="29"/>
  <c r="AI60" i="29" s="1"/>
  <c r="BK60" i="33" s="1"/>
  <c r="BP60" i="33" s="1"/>
  <c r="AG62" i="29"/>
  <c r="AI62" i="29" s="1"/>
  <c r="AG64" i="29"/>
  <c r="AI64" i="29" s="1"/>
  <c r="BK64" i="33" s="1"/>
  <c r="AG66" i="29"/>
  <c r="AI66" i="29" s="1"/>
  <c r="BK66" i="33" s="1"/>
  <c r="AG68" i="29"/>
  <c r="AI68" i="29" s="1"/>
  <c r="BK68" i="33" s="1"/>
  <c r="AG70" i="29"/>
  <c r="AI70" i="29" s="1"/>
  <c r="BK70" i="33" s="1"/>
  <c r="AG72" i="29"/>
  <c r="AI72" i="29" s="1"/>
  <c r="BK72" i="33" s="1"/>
  <c r="AG74" i="29"/>
  <c r="AI74" i="29" s="1"/>
  <c r="BK74" i="33" s="1"/>
  <c r="AG76" i="29"/>
  <c r="AI76" i="29" s="1"/>
  <c r="BK76" i="33" s="1"/>
  <c r="AG78" i="29"/>
  <c r="AI78" i="29" s="1"/>
  <c r="AG80" i="29"/>
  <c r="AI80" i="29" s="1"/>
  <c r="BK80" i="33" s="1"/>
  <c r="AG82" i="29"/>
  <c r="AI82" i="29" s="1"/>
  <c r="BK82" i="33" s="1"/>
  <c r="AG84" i="29"/>
  <c r="AI84" i="29" s="1"/>
  <c r="BK84" i="33" s="1"/>
  <c r="AG86" i="29"/>
  <c r="AI86" i="29" s="1"/>
  <c r="BK86" i="33" s="1"/>
  <c r="AG88" i="29"/>
  <c r="AI88" i="29" s="1"/>
  <c r="BK88" i="33" s="1"/>
  <c r="AG90" i="29"/>
  <c r="AI90" i="29" s="1"/>
  <c r="BK90" i="33" s="1"/>
  <c r="AG92" i="29"/>
  <c r="AI92" i="29" s="1"/>
  <c r="BK92" i="33" s="1"/>
  <c r="AG94" i="29"/>
  <c r="AI94" i="29" s="1"/>
  <c r="AG96" i="29"/>
  <c r="AI96" i="29" s="1"/>
  <c r="BK96" i="33" s="1"/>
  <c r="AG98" i="29"/>
  <c r="AI98" i="29" s="1"/>
  <c r="BK98" i="33" s="1"/>
  <c r="AG100" i="29"/>
  <c r="AI100" i="29" s="1"/>
  <c r="BK100" i="33" s="1"/>
  <c r="AG102" i="29"/>
  <c r="AI102" i="29" s="1"/>
  <c r="BK102" i="33" s="1"/>
  <c r="AG104" i="29"/>
  <c r="AI104" i="29" s="1"/>
  <c r="BK104" i="33" s="1"/>
  <c r="AG106" i="29"/>
  <c r="AI106" i="29" s="1"/>
  <c r="BK106" i="33" s="1"/>
  <c r="BP106" i="33" s="1"/>
  <c r="AG108" i="29"/>
  <c r="AI108" i="29" s="1"/>
  <c r="BK108" i="33" s="1"/>
  <c r="AG110" i="29"/>
  <c r="AI110" i="29" s="1"/>
  <c r="AG112" i="29"/>
  <c r="AI112" i="29" s="1"/>
  <c r="BK112" i="33" s="1"/>
  <c r="AG5" i="29"/>
  <c r="AI5" i="29" s="1"/>
  <c r="BK5" i="33" s="1"/>
  <c r="Y6" i="29"/>
  <c r="Y8" i="29"/>
  <c r="Y10" i="29"/>
  <c r="Y12" i="29"/>
  <c r="Y14" i="29"/>
  <c r="Y16" i="29"/>
  <c r="Y18" i="29"/>
  <c r="Y20" i="29"/>
  <c r="Y22" i="29"/>
  <c r="Y24" i="29"/>
  <c r="Y26" i="29"/>
  <c r="Y28" i="29"/>
  <c r="Y30" i="29"/>
  <c r="Y32" i="29"/>
  <c r="Y34" i="29"/>
  <c r="Y36" i="29"/>
  <c r="Y38" i="29"/>
  <c r="Y40" i="29"/>
  <c r="Y42" i="29"/>
  <c r="Y44" i="29"/>
  <c r="Y46" i="29"/>
  <c r="Y48" i="29"/>
  <c r="Y50" i="29"/>
  <c r="Y52" i="29"/>
  <c r="Y54" i="29"/>
  <c r="Y56" i="29"/>
  <c r="Y58" i="29"/>
  <c r="Y60" i="29"/>
  <c r="Y62" i="29"/>
  <c r="AF7" i="29"/>
  <c r="AF9" i="29"/>
  <c r="AF11" i="29"/>
  <c r="AF13" i="29"/>
  <c r="AF15" i="29"/>
  <c r="AF17" i="29"/>
  <c r="AF19" i="29"/>
  <c r="AF21" i="29"/>
  <c r="AF23" i="29"/>
  <c r="AF25" i="29"/>
  <c r="AF27" i="29"/>
  <c r="AF29" i="29"/>
  <c r="AF31" i="29"/>
  <c r="AF33" i="29"/>
  <c r="AF35" i="29"/>
  <c r="AF37" i="29"/>
  <c r="AF39" i="29"/>
  <c r="AF41" i="29"/>
  <c r="AF43" i="29"/>
  <c r="AF45" i="29"/>
  <c r="AF47" i="29"/>
  <c r="AF49" i="29"/>
  <c r="AF51" i="29"/>
  <c r="AF53" i="29"/>
  <c r="AF55" i="29"/>
  <c r="AF57" i="29"/>
  <c r="AF59" i="29"/>
  <c r="AF61" i="29"/>
  <c r="AF63" i="29"/>
  <c r="AF65" i="29"/>
  <c r="AF67" i="29"/>
  <c r="AF69" i="29"/>
  <c r="AF71" i="29"/>
  <c r="AF73" i="29"/>
  <c r="AF75" i="29"/>
  <c r="AF77" i="29"/>
  <c r="AF79" i="29"/>
  <c r="AF81" i="29"/>
  <c r="AF83" i="29"/>
  <c r="AF85" i="29"/>
  <c r="AF87" i="29"/>
  <c r="AF89" i="29"/>
  <c r="AF91" i="29"/>
  <c r="AF93" i="29"/>
  <c r="AF95" i="29"/>
  <c r="AF97" i="29"/>
  <c r="AF99" i="29"/>
  <c r="AF101" i="29"/>
  <c r="AF103" i="29"/>
  <c r="AF105" i="29"/>
  <c r="AF107" i="29"/>
  <c r="AF109" i="29"/>
  <c r="AF111" i="29"/>
  <c r="AF4" i="29"/>
  <c r="AG7" i="29"/>
  <c r="AI7" i="29" s="1"/>
  <c r="BK7" i="33" s="1"/>
  <c r="AG9" i="29"/>
  <c r="AI9" i="29" s="1"/>
  <c r="BK9" i="33" s="1"/>
  <c r="AG11" i="29"/>
  <c r="AI11" i="29" s="1"/>
  <c r="BK11" i="33" s="1"/>
  <c r="AG13" i="29"/>
  <c r="AI13" i="29" s="1"/>
  <c r="BK13" i="33" s="1"/>
  <c r="AG15" i="29"/>
  <c r="AI15" i="29" s="1"/>
  <c r="BK15" i="33" s="1"/>
  <c r="AG17" i="29"/>
  <c r="AI17" i="29" s="1"/>
  <c r="BK17" i="33" s="1"/>
  <c r="AG19" i="29"/>
  <c r="AI19" i="29" s="1"/>
  <c r="AG21" i="29"/>
  <c r="AI21" i="29" s="1"/>
  <c r="BK21" i="33" s="1"/>
  <c r="AG23" i="29"/>
  <c r="AI23" i="29" s="1"/>
  <c r="BK23" i="33" s="1"/>
  <c r="AG25" i="29"/>
  <c r="AI25" i="29" s="1"/>
  <c r="BK25" i="33" s="1"/>
  <c r="AG27" i="29"/>
  <c r="AI27" i="29" s="1"/>
  <c r="AG29" i="29"/>
  <c r="AI29" i="29" s="1"/>
  <c r="BK29" i="33" s="1"/>
  <c r="AG31" i="29"/>
  <c r="AI31" i="29" s="1"/>
  <c r="BK31" i="33" s="1"/>
  <c r="AG33" i="29"/>
  <c r="AI33" i="29" s="1"/>
  <c r="BK33" i="33" s="1"/>
  <c r="AG35" i="29"/>
  <c r="AI35" i="29" s="1"/>
  <c r="BK35" i="33" s="1"/>
  <c r="AG37" i="29"/>
  <c r="AI37" i="29" s="1"/>
  <c r="BK37" i="33" s="1"/>
  <c r="AG39" i="29"/>
  <c r="AI39" i="29" s="1"/>
  <c r="BK39" i="33" s="1"/>
  <c r="AG41" i="29"/>
  <c r="AI41" i="29" s="1"/>
  <c r="BK41" i="33" s="1"/>
  <c r="AG43" i="29"/>
  <c r="AI43" i="29" s="1"/>
  <c r="AG45" i="29"/>
  <c r="AI45" i="29" s="1"/>
  <c r="BK45" i="33" s="1"/>
  <c r="AG47" i="29"/>
  <c r="AI47" i="29" s="1"/>
  <c r="BK47" i="33" s="1"/>
  <c r="AG49" i="29"/>
  <c r="AI49" i="29" s="1"/>
  <c r="BK49" i="33" s="1"/>
  <c r="AG51" i="29"/>
  <c r="AI51" i="29" s="1"/>
  <c r="AG53" i="29"/>
  <c r="AI53" i="29" s="1"/>
  <c r="BK53" i="33" s="1"/>
  <c r="AG55" i="29"/>
  <c r="AI55" i="29" s="1"/>
  <c r="BK55" i="33" s="1"/>
  <c r="AG57" i="29"/>
  <c r="AI57" i="29" s="1"/>
  <c r="BK57" i="33" s="1"/>
  <c r="AG59" i="29"/>
  <c r="AI59" i="29" s="1"/>
  <c r="BK59" i="33" s="1"/>
  <c r="AG61" i="29"/>
  <c r="AI61" i="29" s="1"/>
  <c r="BK61" i="33" s="1"/>
  <c r="AG63" i="29"/>
  <c r="AI63" i="29" s="1"/>
  <c r="BK63" i="33" s="1"/>
  <c r="AG65" i="29"/>
  <c r="AI65" i="29" s="1"/>
  <c r="BK65" i="33" s="1"/>
  <c r="AG67" i="29"/>
  <c r="AI67" i="29" s="1"/>
  <c r="AG69" i="29"/>
  <c r="AI69" i="29" s="1"/>
  <c r="BK69" i="33" s="1"/>
  <c r="AG71" i="29"/>
  <c r="AI71" i="29" s="1"/>
  <c r="BK71" i="33" s="1"/>
  <c r="AG73" i="29"/>
  <c r="AI73" i="29" s="1"/>
  <c r="BK73" i="33" s="1"/>
  <c r="BP73" i="33" s="1"/>
  <c r="AG75" i="29"/>
  <c r="AI75" i="29" s="1"/>
  <c r="BK75" i="33" s="1"/>
  <c r="AG77" i="29"/>
  <c r="AI77" i="29" s="1"/>
  <c r="BK77" i="33" s="1"/>
  <c r="AG79" i="29"/>
  <c r="AI79" i="29" s="1"/>
  <c r="BK79" i="33" s="1"/>
  <c r="AG81" i="29"/>
  <c r="AI81" i="29" s="1"/>
  <c r="BK81" i="33" s="1"/>
  <c r="AG83" i="29"/>
  <c r="AI83" i="29" s="1"/>
  <c r="AG85" i="29"/>
  <c r="AI85" i="29" s="1"/>
  <c r="BK85" i="33" s="1"/>
  <c r="AG87" i="29"/>
  <c r="AI87" i="29" s="1"/>
  <c r="BK87" i="33" s="1"/>
  <c r="AG89" i="29"/>
  <c r="AI89" i="29" s="1"/>
  <c r="BK89" i="33" s="1"/>
  <c r="AG91" i="29"/>
  <c r="AI91" i="29" s="1"/>
  <c r="BK91" i="33" s="1"/>
  <c r="AG93" i="29"/>
  <c r="AI93" i="29" s="1"/>
  <c r="BK93" i="33" s="1"/>
  <c r="AG95" i="29"/>
  <c r="AI95" i="29" s="1"/>
  <c r="BK95" i="33" s="1"/>
  <c r="AG97" i="29"/>
  <c r="AI97" i="29" s="1"/>
  <c r="BK97" i="33" s="1"/>
  <c r="AG99" i="29"/>
  <c r="AI99" i="29" s="1"/>
  <c r="AG101" i="29"/>
  <c r="AI101" i="29" s="1"/>
  <c r="BK101" i="33" s="1"/>
  <c r="AG103" i="29"/>
  <c r="AI103" i="29" s="1"/>
  <c r="BK103" i="33" s="1"/>
  <c r="AG105" i="29"/>
  <c r="AI105" i="29" s="1"/>
  <c r="BK105" i="33" s="1"/>
  <c r="AG107" i="29"/>
  <c r="AI107" i="29" s="1"/>
  <c r="BK107" i="33" s="1"/>
  <c r="AG109" i="29"/>
  <c r="AI109" i="29" s="1"/>
  <c r="BK109" i="33" s="1"/>
  <c r="AG111" i="29"/>
  <c r="AI111" i="29" s="1"/>
  <c r="BK111" i="33" s="1"/>
  <c r="AG4" i="29"/>
  <c r="AI4" i="29" s="1"/>
  <c r="BK4" i="33" s="1"/>
  <c r="Y7" i="29"/>
  <c r="Y9" i="29"/>
  <c r="Y11" i="29"/>
  <c r="Y13" i="29"/>
  <c r="Y15" i="29"/>
  <c r="Y17" i="29"/>
  <c r="Y19" i="29"/>
  <c r="Y21" i="29"/>
  <c r="Y23" i="29"/>
  <c r="Y25" i="29"/>
  <c r="Y27" i="29"/>
  <c r="Y29" i="29"/>
  <c r="Y31" i="29"/>
  <c r="Y33" i="29"/>
  <c r="Y35" i="29"/>
  <c r="Y37" i="29"/>
  <c r="Y39" i="29"/>
  <c r="Y41" i="29"/>
  <c r="Y43" i="29"/>
  <c r="Y45" i="29"/>
  <c r="Y47" i="29"/>
  <c r="Y49" i="29"/>
  <c r="Y51" i="29"/>
  <c r="Y53" i="29"/>
  <c r="Y55" i="29"/>
  <c r="Y57" i="29"/>
  <c r="Y59" i="29"/>
  <c r="Y61" i="29"/>
  <c r="AF10" i="29"/>
  <c r="AF18" i="29"/>
  <c r="AF26" i="29"/>
  <c r="AF34" i="29"/>
  <c r="AF12" i="29"/>
  <c r="AF20" i="29"/>
  <c r="AF28" i="29"/>
  <c r="AF6" i="29"/>
  <c r="AF14" i="29"/>
  <c r="AF22" i="29"/>
  <c r="AF30" i="29"/>
  <c r="AF38" i="29"/>
  <c r="AF46" i="29"/>
  <c r="AF54" i="29"/>
  <c r="AF62" i="29"/>
  <c r="AF70" i="29"/>
  <c r="AF78" i="29"/>
  <c r="AF86" i="29"/>
  <c r="AF94" i="29"/>
  <c r="AF102" i="29"/>
  <c r="AF110" i="29"/>
  <c r="Z9" i="29"/>
  <c r="AB9" i="29" s="1"/>
  <c r="Z13" i="29"/>
  <c r="AB13" i="29" s="1"/>
  <c r="Z17" i="29"/>
  <c r="AB17" i="29" s="1"/>
  <c r="BN17" i="33" s="1"/>
  <c r="Z21" i="29"/>
  <c r="AB21" i="29" s="1"/>
  <c r="BN21" i="33" s="1"/>
  <c r="Z25" i="29"/>
  <c r="AB25" i="29" s="1"/>
  <c r="BN25" i="33" s="1"/>
  <c r="Z29" i="29"/>
  <c r="AB29" i="29" s="1"/>
  <c r="Z33" i="29"/>
  <c r="AB33" i="29" s="1"/>
  <c r="BN33" i="33" s="1"/>
  <c r="Z37" i="29"/>
  <c r="AB37" i="29" s="1"/>
  <c r="BN37" i="33" s="1"/>
  <c r="Z41" i="29"/>
  <c r="AB41" i="29" s="1"/>
  <c r="BN41" i="33" s="1"/>
  <c r="Z45" i="29"/>
  <c r="AB45" i="29" s="1"/>
  <c r="Z49" i="29"/>
  <c r="AB49" i="29" s="1"/>
  <c r="BN49" i="33" s="1"/>
  <c r="Z53" i="29"/>
  <c r="AB53" i="29" s="1"/>
  <c r="BN53" i="33" s="1"/>
  <c r="Z57" i="29"/>
  <c r="AB57" i="29" s="1"/>
  <c r="BN57" i="33" s="1"/>
  <c r="Z61" i="29"/>
  <c r="AB61" i="29" s="1"/>
  <c r="BN61" i="33" s="1"/>
  <c r="Y64" i="29"/>
  <c r="Y66" i="29"/>
  <c r="Y68" i="29"/>
  <c r="Y70" i="29"/>
  <c r="Y72" i="29"/>
  <c r="Y74" i="29"/>
  <c r="Y76" i="29"/>
  <c r="Y78" i="29"/>
  <c r="Y80" i="29"/>
  <c r="Y82" i="29"/>
  <c r="Y84" i="29"/>
  <c r="Y86" i="29"/>
  <c r="Y88" i="29"/>
  <c r="Y90" i="29"/>
  <c r="Y92" i="29"/>
  <c r="Y94" i="29"/>
  <c r="Y96" i="29"/>
  <c r="Y98" i="29"/>
  <c r="Y100" i="29"/>
  <c r="Y102" i="29"/>
  <c r="Y104" i="29"/>
  <c r="Y106" i="29"/>
  <c r="Y108" i="29"/>
  <c r="Y110" i="29"/>
  <c r="Y112" i="29"/>
  <c r="Y4" i="29"/>
  <c r="AF8" i="29"/>
  <c r="AF16" i="29"/>
  <c r="AF24" i="29"/>
  <c r="AF32" i="29"/>
  <c r="AF40" i="29"/>
  <c r="AF48" i="29"/>
  <c r="AF56" i="29"/>
  <c r="AF64" i="29"/>
  <c r="AF72" i="29"/>
  <c r="AF80" i="29"/>
  <c r="AF88" i="29"/>
  <c r="AF96" i="29"/>
  <c r="AF104" i="29"/>
  <c r="AF112" i="29"/>
  <c r="Z6" i="29"/>
  <c r="AB6" i="29" s="1"/>
  <c r="BN6" i="33" s="1"/>
  <c r="Z10" i="29"/>
  <c r="AB10" i="29" s="1"/>
  <c r="BN10" i="33" s="1"/>
  <c r="Z14" i="29"/>
  <c r="AB14" i="29" s="1"/>
  <c r="BN14" i="33" s="1"/>
  <c r="Z18" i="29"/>
  <c r="AB18" i="29" s="1"/>
  <c r="BN18" i="33" s="1"/>
  <c r="Z22" i="29"/>
  <c r="AB22" i="29" s="1"/>
  <c r="BN22" i="33" s="1"/>
  <c r="Z26" i="29"/>
  <c r="AB26" i="29" s="1"/>
  <c r="BN26" i="33" s="1"/>
  <c r="Z30" i="29"/>
  <c r="AB30" i="29" s="1"/>
  <c r="BN30" i="33" s="1"/>
  <c r="Z34" i="29"/>
  <c r="AB34" i="29" s="1"/>
  <c r="BN34" i="33" s="1"/>
  <c r="Z38" i="29"/>
  <c r="AB38" i="29" s="1"/>
  <c r="BN38" i="33" s="1"/>
  <c r="Z42" i="29"/>
  <c r="AB42" i="29" s="1"/>
  <c r="BN42" i="33" s="1"/>
  <c r="Z46" i="29"/>
  <c r="AB46" i="29" s="1"/>
  <c r="BN46" i="33" s="1"/>
  <c r="Z50" i="29"/>
  <c r="AB50" i="29" s="1"/>
  <c r="BN50" i="33" s="1"/>
  <c r="Z54" i="29"/>
  <c r="AB54" i="29" s="1"/>
  <c r="BN54" i="33" s="1"/>
  <c r="Z58" i="29"/>
  <c r="AB58" i="29" s="1"/>
  <c r="BN58" i="33" s="1"/>
  <c r="Z62" i="29"/>
  <c r="AB62" i="29" s="1"/>
  <c r="BN62" i="33" s="1"/>
  <c r="Z64" i="29"/>
  <c r="AB64" i="29" s="1"/>
  <c r="BN64" i="33" s="1"/>
  <c r="Z66" i="29"/>
  <c r="AB66" i="29" s="1"/>
  <c r="BN66" i="33" s="1"/>
  <c r="AF36" i="29"/>
  <c r="AF52" i="29"/>
  <c r="AF68" i="29"/>
  <c r="AF84" i="29"/>
  <c r="AF100" i="29"/>
  <c r="Z11" i="29"/>
  <c r="AB11" i="29" s="1"/>
  <c r="BN11" i="33" s="1"/>
  <c r="Z19" i="29"/>
  <c r="AB19" i="29" s="1"/>
  <c r="BN19" i="33" s="1"/>
  <c r="Z27" i="29"/>
  <c r="AB27" i="29" s="1"/>
  <c r="BN27" i="33" s="1"/>
  <c r="Z35" i="29"/>
  <c r="AB35" i="29" s="1"/>
  <c r="BN35" i="33" s="1"/>
  <c r="Z43" i="29"/>
  <c r="AB43" i="29" s="1"/>
  <c r="BN43" i="33" s="1"/>
  <c r="Z51" i="29"/>
  <c r="AB51" i="29" s="1"/>
  <c r="BN51" i="33" s="1"/>
  <c r="Z59" i="29"/>
  <c r="AB59" i="29" s="1"/>
  <c r="BN59" i="33" s="1"/>
  <c r="Y65" i="29"/>
  <c r="Z68" i="29"/>
  <c r="AB68" i="29" s="1"/>
  <c r="Y71" i="29"/>
  <c r="Z73" i="29"/>
  <c r="AB73" i="29" s="1"/>
  <c r="BN73" i="33" s="1"/>
  <c r="Z76" i="29"/>
  <c r="AB76" i="29" s="1"/>
  <c r="BN76" i="33" s="1"/>
  <c r="Y79" i="29"/>
  <c r="Z81" i="29"/>
  <c r="AB81" i="29" s="1"/>
  <c r="BN81" i="33" s="1"/>
  <c r="Z84" i="29"/>
  <c r="AB84" i="29" s="1"/>
  <c r="BN84" i="33" s="1"/>
  <c r="Y87" i="29"/>
  <c r="Z89" i="29"/>
  <c r="AB89" i="29" s="1"/>
  <c r="BN89" i="33" s="1"/>
  <c r="Z92" i="29"/>
  <c r="AB92" i="29" s="1"/>
  <c r="BN92" i="33" s="1"/>
  <c r="Y95" i="29"/>
  <c r="Z97" i="29"/>
  <c r="AB97" i="29" s="1"/>
  <c r="BN97" i="33" s="1"/>
  <c r="Z100" i="29"/>
  <c r="AB100" i="29" s="1"/>
  <c r="Y103" i="29"/>
  <c r="Z105" i="29"/>
  <c r="AB105" i="29" s="1"/>
  <c r="BN105" i="33" s="1"/>
  <c r="Z108" i="29"/>
  <c r="AB108" i="29" s="1"/>
  <c r="BN108" i="33" s="1"/>
  <c r="Y111" i="29"/>
  <c r="Z5" i="29"/>
  <c r="AB5" i="29" s="1"/>
  <c r="BN5" i="33" s="1"/>
  <c r="AF42" i="29"/>
  <c r="AF58" i="29"/>
  <c r="AF74" i="29"/>
  <c r="AF90" i="29"/>
  <c r="AF106" i="29"/>
  <c r="Z12" i="29"/>
  <c r="AB12" i="29" s="1"/>
  <c r="BN12" i="33" s="1"/>
  <c r="Z20" i="29"/>
  <c r="AB20" i="29" s="1"/>
  <c r="Z28" i="29"/>
  <c r="AB28" i="29" s="1"/>
  <c r="BN28" i="33" s="1"/>
  <c r="Z36" i="29"/>
  <c r="AB36" i="29" s="1"/>
  <c r="BN36" i="33" s="1"/>
  <c r="Z44" i="29"/>
  <c r="AB44" i="29" s="1"/>
  <c r="BN44" i="33" s="1"/>
  <c r="Z52" i="29"/>
  <c r="AB52" i="29" s="1"/>
  <c r="Z60" i="29"/>
  <c r="AB60" i="29" s="1"/>
  <c r="BN60" i="33" s="1"/>
  <c r="Z65" i="29"/>
  <c r="AB65" i="29" s="1"/>
  <c r="BN65" i="33" s="1"/>
  <c r="Y69" i="29"/>
  <c r="Z71" i="29"/>
  <c r="AB71" i="29" s="1"/>
  <c r="BN71" i="33" s="1"/>
  <c r="Z74" i="29"/>
  <c r="AB74" i="29" s="1"/>
  <c r="BN74" i="33" s="1"/>
  <c r="Y77" i="29"/>
  <c r="Z79" i="29"/>
  <c r="AB79" i="29" s="1"/>
  <c r="BN79" i="33" s="1"/>
  <c r="Z82" i="29"/>
  <c r="AB82" i="29" s="1"/>
  <c r="BN82" i="33" s="1"/>
  <c r="Y85" i="29"/>
  <c r="Z87" i="29"/>
  <c r="AB87" i="29" s="1"/>
  <c r="BN87" i="33" s="1"/>
  <c r="Z90" i="29"/>
  <c r="AB90" i="29" s="1"/>
  <c r="BN90" i="33" s="1"/>
  <c r="Y93" i="29"/>
  <c r="Z95" i="29"/>
  <c r="AB95" i="29" s="1"/>
  <c r="BN95" i="33" s="1"/>
  <c r="Z98" i="29"/>
  <c r="AB98" i="29" s="1"/>
  <c r="BN98" i="33" s="1"/>
  <c r="Y101" i="29"/>
  <c r="Z103" i="29"/>
  <c r="AB103" i="29" s="1"/>
  <c r="BN103" i="33" s="1"/>
  <c r="Z106" i="29"/>
  <c r="AB106" i="29" s="1"/>
  <c r="BN106" i="33" s="1"/>
  <c r="Y109" i="29"/>
  <c r="Z111" i="29"/>
  <c r="AB111" i="29" s="1"/>
  <c r="BN111" i="33" s="1"/>
  <c r="Z4" i="29"/>
  <c r="AB4" i="29" s="1"/>
  <c r="AF44" i="29"/>
  <c r="AF60" i="29"/>
  <c r="AF76" i="29"/>
  <c r="AF92" i="29"/>
  <c r="AF108" i="29"/>
  <c r="Z7" i="29"/>
  <c r="AB7" i="29" s="1"/>
  <c r="BN7" i="33" s="1"/>
  <c r="Z15" i="29"/>
  <c r="AB15" i="29" s="1"/>
  <c r="BN15" i="33" s="1"/>
  <c r="Z23" i="29"/>
  <c r="AB23" i="29" s="1"/>
  <c r="BN23" i="33" s="1"/>
  <c r="Z31" i="29"/>
  <c r="AB31" i="29" s="1"/>
  <c r="Z39" i="29"/>
  <c r="AB39" i="29" s="1"/>
  <c r="BN39" i="33" s="1"/>
  <c r="Z47" i="29"/>
  <c r="AB47" i="29" s="1"/>
  <c r="BN47" i="33" s="1"/>
  <c r="Z55" i="29"/>
  <c r="AB55" i="29" s="1"/>
  <c r="BN55" i="33" s="1"/>
  <c r="Y63" i="29"/>
  <c r="Y67" i="29"/>
  <c r="Z69" i="29"/>
  <c r="AB69" i="29" s="1"/>
  <c r="BN69" i="33" s="1"/>
  <c r="Z72" i="29"/>
  <c r="AB72" i="29" s="1"/>
  <c r="Y75" i="29"/>
  <c r="Z77" i="29"/>
  <c r="AB77" i="29" s="1"/>
  <c r="BN77" i="33" s="1"/>
  <c r="Z80" i="29"/>
  <c r="AB80" i="29" s="1"/>
  <c r="BN80" i="33" s="1"/>
  <c r="Y83" i="29"/>
  <c r="Z85" i="29"/>
  <c r="AB85" i="29" s="1"/>
  <c r="BN85" i="33" s="1"/>
  <c r="Z88" i="29"/>
  <c r="AB88" i="29" s="1"/>
  <c r="BN88" i="33" s="1"/>
  <c r="Y91" i="29"/>
  <c r="Z93" i="29"/>
  <c r="AB93" i="29" s="1"/>
  <c r="Z96" i="29"/>
  <c r="AB96" i="29" s="1"/>
  <c r="BN96" i="33" s="1"/>
  <c r="Y99" i="29"/>
  <c r="Z101" i="29"/>
  <c r="AB101" i="29" s="1"/>
  <c r="BN101" i="33" s="1"/>
  <c r="Z104" i="29"/>
  <c r="AB104" i="29" s="1"/>
  <c r="Y107" i="29"/>
  <c r="Z109" i="29"/>
  <c r="AB109" i="29" s="1"/>
  <c r="BN109" i="33" s="1"/>
  <c r="Z112" i="29"/>
  <c r="AB112" i="29" s="1"/>
  <c r="BN112" i="33" s="1"/>
  <c r="Z3" i="29"/>
  <c r="AB3" i="29" s="1"/>
  <c r="AF50" i="29"/>
  <c r="AF66" i="29"/>
  <c r="AF82" i="29"/>
  <c r="AF98" i="29"/>
  <c r="AF5" i="29"/>
  <c r="Z8" i="29"/>
  <c r="AB8" i="29" s="1"/>
  <c r="BN8" i="33" s="1"/>
  <c r="Z16" i="29"/>
  <c r="AB16" i="29" s="1"/>
  <c r="BN16" i="33" s="1"/>
  <c r="Z24" i="29"/>
  <c r="AB24" i="29" s="1"/>
  <c r="Z32" i="29"/>
  <c r="AB32" i="29" s="1"/>
  <c r="BN32" i="33" s="1"/>
  <c r="Z40" i="29"/>
  <c r="AB40" i="29" s="1"/>
  <c r="BN40" i="33" s="1"/>
  <c r="Z48" i="29"/>
  <c r="AB48" i="29" s="1"/>
  <c r="BN48" i="33" s="1"/>
  <c r="Z56" i="29"/>
  <c r="AB56" i="29" s="1"/>
  <c r="Z63" i="29"/>
  <c r="AB63" i="29" s="1"/>
  <c r="BN63" i="33" s="1"/>
  <c r="Z67" i="29"/>
  <c r="AB67" i="29" s="1"/>
  <c r="BN67" i="33" s="1"/>
  <c r="Z70" i="29"/>
  <c r="AB70" i="29" s="1"/>
  <c r="BN70" i="33" s="1"/>
  <c r="Y73" i="29"/>
  <c r="Z75" i="29"/>
  <c r="AB75" i="29" s="1"/>
  <c r="BN75" i="33" s="1"/>
  <c r="Z78" i="29"/>
  <c r="AB78" i="29" s="1"/>
  <c r="BN78" i="33" s="1"/>
  <c r="Y81" i="29"/>
  <c r="Z83" i="29"/>
  <c r="AB83" i="29" s="1"/>
  <c r="BN83" i="33" s="1"/>
  <c r="Z86" i="29"/>
  <c r="AB86" i="29" s="1"/>
  <c r="BN86" i="33" s="1"/>
  <c r="Y89" i="29"/>
  <c r="Z91" i="29"/>
  <c r="AB91" i="29" s="1"/>
  <c r="BN91" i="33" s="1"/>
  <c r="Z94" i="29"/>
  <c r="AB94" i="29" s="1"/>
  <c r="BN94" i="33" s="1"/>
  <c r="Y97" i="29"/>
  <c r="Z99" i="29"/>
  <c r="AB99" i="29" s="1"/>
  <c r="BN99" i="33" s="1"/>
  <c r="Z102" i="29"/>
  <c r="AB102" i="29" s="1"/>
  <c r="BN102" i="33" s="1"/>
  <c r="Y105" i="29"/>
  <c r="Z107" i="29"/>
  <c r="AB107" i="29" s="1"/>
  <c r="BN107" i="33" s="1"/>
  <c r="Z110" i="29"/>
  <c r="AB110" i="29" s="1"/>
  <c r="BN110" i="33" s="1"/>
  <c r="Y5" i="29"/>
  <c r="Y3" i="29"/>
  <c r="S6" i="29"/>
  <c r="U6" i="29" s="1"/>
  <c r="BL6" i="33" s="1"/>
  <c r="S10" i="29"/>
  <c r="U10" i="29" s="1"/>
  <c r="BL10" i="33" s="1"/>
  <c r="S14" i="29"/>
  <c r="U14" i="29" s="1"/>
  <c r="BL14" i="33" s="1"/>
  <c r="S18" i="29"/>
  <c r="U18" i="29" s="1"/>
  <c r="BL18" i="33" s="1"/>
  <c r="S22" i="29"/>
  <c r="U22" i="29" s="1"/>
  <c r="BL22" i="33" s="1"/>
  <c r="S26" i="29"/>
  <c r="U26" i="29" s="1"/>
  <c r="BL26" i="33" s="1"/>
  <c r="S30" i="29"/>
  <c r="U30" i="29" s="1"/>
  <c r="BL30" i="33" s="1"/>
  <c r="S34" i="29"/>
  <c r="U34" i="29" s="1"/>
  <c r="BL34" i="33" s="1"/>
  <c r="S38" i="29"/>
  <c r="U38" i="29" s="1"/>
  <c r="BL38" i="33" s="1"/>
  <c r="S42" i="29"/>
  <c r="U42" i="29" s="1"/>
  <c r="BL42" i="33" s="1"/>
  <c r="S46" i="29"/>
  <c r="U46" i="29" s="1"/>
  <c r="BL46" i="33" s="1"/>
  <c r="S50" i="29"/>
  <c r="U50" i="29" s="1"/>
  <c r="BL50" i="33" s="1"/>
  <c r="S55" i="29"/>
  <c r="U55" i="29" s="1"/>
  <c r="BL55" i="33" s="1"/>
  <c r="S59" i="29"/>
  <c r="U59" i="29" s="1"/>
  <c r="BL59" i="33" s="1"/>
  <c r="S63" i="29"/>
  <c r="U63" i="29" s="1"/>
  <c r="BL63" i="33" s="1"/>
  <c r="S67" i="29"/>
  <c r="U67" i="29" s="1"/>
  <c r="BL67" i="33" s="1"/>
  <c r="S71" i="29"/>
  <c r="U71" i="29" s="1"/>
  <c r="BL71" i="33" s="1"/>
  <c r="S75" i="29"/>
  <c r="U75" i="29" s="1"/>
  <c r="BL75" i="33" s="1"/>
  <c r="S79" i="29"/>
  <c r="U79" i="29" s="1"/>
  <c r="BL79" i="33" s="1"/>
  <c r="S83" i="29"/>
  <c r="U83" i="29" s="1"/>
  <c r="BL83" i="33" s="1"/>
  <c r="S87" i="29"/>
  <c r="U87" i="29" s="1"/>
  <c r="BL87" i="33" s="1"/>
  <c r="S91" i="29"/>
  <c r="U91" i="29" s="1"/>
  <c r="BL91" i="33" s="1"/>
  <c r="S95" i="29"/>
  <c r="U95" i="29" s="1"/>
  <c r="BL95" i="33" s="1"/>
  <c r="S99" i="29"/>
  <c r="U99" i="29" s="1"/>
  <c r="BL99" i="33" s="1"/>
  <c r="S103" i="29"/>
  <c r="U103" i="29" s="1"/>
  <c r="BL103" i="33" s="1"/>
  <c r="S107" i="29"/>
  <c r="U107" i="29" s="1"/>
  <c r="BL107" i="33" s="1"/>
  <c r="S111" i="29"/>
  <c r="U111" i="29" s="1"/>
  <c r="BL111" i="33" s="1"/>
  <c r="R5" i="29"/>
  <c r="R9" i="29"/>
  <c r="R13" i="29"/>
  <c r="R17" i="29"/>
  <c r="R21" i="29"/>
  <c r="R25" i="29"/>
  <c r="R29" i="29"/>
  <c r="R33" i="29"/>
  <c r="R37" i="29"/>
  <c r="R41" i="29"/>
  <c r="R45" i="29"/>
  <c r="R49" i="29"/>
  <c r="R53" i="29"/>
  <c r="R57" i="29"/>
  <c r="R61" i="29"/>
  <c r="R65" i="29"/>
  <c r="R69" i="29"/>
  <c r="R73" i="29"/>
  <c r="R77" i="29"/>
  <c r="R81" i="29"/>
  <c r="R85" i="29"/>
  <c r="R89" i="29"/>
  <c r="R93" i="29"/>
  <c r="R97" i="29"/>
  <c r="R101" i="29"/>
  <c r="R105" i="29"/>
  <c r="R109" i="29"/>
  <c r="S100" i="29"/>
  <c r="U100" i="29" s="1"/>
  <c r="BL100" i="33" s="1"/>
  <c r="S112" i="29"/>
  <c r="U112" i="29" s="1"/>
  <c r="BL112" i="33" s="1"/>
  <c r="R10" i="29"/>
  <c r="R14" i="29"/>
  <c r="R22" i="29"/>
  <c r="R30" i="29"/>
  <c r="R38" i="29"/>
  <c r="R42" i="29"/>
  <c r="R50" i="29"/>
  <c r="R62" i="29"/>
  <c r="R70" i="29"/>
  <c r="R74" i="29"/>
  <c r="R82" i="29"/>
  <c r="R86" i="29"/>
  <c r="R94" i="29"/>
  <c r="R98" i="29"/>
  <c r="R102" i="29"/>
  <c r="R110" i="29"/>
  <c r="R96" i="29"/>
  <c r="R108" i="29"/>
  <c r="S7" i="29"/>
  <c r="U7" i="29" s="1"/>
  <c r="BL7" i="33" s="1"/>
  <c r="S11" i="29"/>
  <c r="U11" i="29" s="1"/>
  <c r="BL11" i="33" s="1"/>
  <c r="S15" i="29"/>
  <c r="U15" i="29" s="1"/>
  <c r="BL15" i="33" s="1"/>
  <c r="S19" i="29"/>
  <c r="U19" i="29" s="1"/>
  <c r="BL19" i="33" s="1"/>
  <c r="S23" i="29"/>
  <c r="U23" i="29" s="1"/>
  <c r="BL23" i="33" s="1"/>
  <c r="S27" i="29"/>
  <c r="U27" i="29" s="1"/>
  <c r="BL27" i="33" s="1"/>
  <c r="S31" i="29"/>
  <c r="U31" i="29" s="1"/>
  <c r="BL31" i="33" s="1"/>
  <c r="S35" i="29"/>
  <c r="U35" i="29" s="1"/>
  <c r="BL35" i="33" s="1"/>
  <c r="S39" i="29"/>
  <c r="U39" i="29" s="1"/>
  <c r="BL39" i="33" s="1"/>
  <c r="S43" i="29"/>
  <c r="U43" i="29" s="1"/>
  <c r="BL43" i="33" s="1"/>
  <c r="S47" i="29"/>
  <c r="U47" i="29" s="1"/>
  <c r="BL47" i="33" s="1"/>
  <c r="S51" i="29"/>
  <c r="U51" i="29" s="1"/>
  <c r="BL51" i="33" s="1"/>
  <c r="S56" i="29"/>
  <c r="U56" i="29" s="1"/>
  <c r="BL56" i="33" s="1"/>
  <c r="S60" i="29"/>
  <c r="U60" i="29" s="1"/>
  <c r="BL60" i="33" s="1"/>
  <c r="S64" i="29"/>
  <c r="U64" i="29" s="1"/>
  <c r="BL64" i="33" s="1"/>
  <c r="S68" i="29"/>
  <c r="U68" i="29" s="1"/>
  <c r="BL68" i="33" s="1"/>
  <c r="S72" i="29"/>
  <c r="U72" i="29" s="1"/>
  <c r="BL72" i="33" s="1"/>
  <c r="S76" i="29"/>
  <c r="U76" i="29" s="1"/>
  <c r="BL76" i="33" s="1"/>
  <c r="S80" i="29"/>
  <c r="U80" i="29" s="1"/>
  <c r="BL80" i="33" s="1"/>
  <c r="S84" i="29"/>
  <c r="U84" i="29" s="1"/>
  <c r="BL84" i="33" s="1"/>
  <c r="S88" i="29"/>
  <c r="U88" i="29" s="1"/>
  <c r="BL88" i="33" s="1"/>
  <c r="S92" i="29"/>
  <c r="U92" i="29" s="1"/>
  <c r="BL92" i="33" s="1"/>
  <c r="S96" i="29"/>
  <c r="U96" i="29" s="1"/>
  <c r="BL96" i="33" s="1"/>
  <c r="S104" i="29"/>
  <c r="U104" i="29" s="1"/>
  <c r="BL104" i="33" s="1"/>
  <c r="S108" i="29"/>
  <c r="U108" i="29" s="1"/>
  <c r="BL108" i="33" s="1"/>
  <c r="R6" i="29"/>
  <c r="R18" i="29"/>
  <c r="R26" i="29"/>
  <c r="R34" i="29"/>
  <c r="R46" i="29"/>
  <c r="R54" i="29"/>
  <c r="R58" i="29"/>
  <c r="R66" i="29"/>
  <c r="R78" i="29"/>
  <c r="R90" i="29"/>
  <c r="R106" i="29"/>
  <c r="R104" i="29"/>
  <c r="S4" i="29"/>
  <c r="U4" i="29" s="1"/>
  <c r="BL4" i="33" s="1"/>
  <c r="S8" i="29"/>
  <c r="U8" i="29" s="1"/>
  <c r="BL8" i="33" s="1"/>
  <c r="S12" i="29"/>
  <c r="U12" i="29" s="1"/>
  <c r="BL12" i="33" s="1"/>
  <c r="S16" i="29"/>
  <c r="U16" i="29" s="1"/>
  <c r="BL16" i="33" s="1"/>
  <c r="S20" i="29"/>
  <c r="U20" i="29" s="1"/>
  <c r="BL20" i="33" s="1"/>
  <c r="S24" i="29"/>
  <c r="U24" i="29" s="1"/>
  <c r="BL24" i="33" s="1"/>
  <c r="S28" i="29"/>
  <c r="U28" i="29" s="1"/>
  <c r="BL28" i="33" s="1"/>
  <c r="S32" i="29"/>
  <c r="U32" i="29" s="1"/>
  <c r="BL32" i="33" s="1"/>
  <c r="S36" i="29"/>
  <c r="U36" i="29" s="1"/>
  <c r="BL36" i="33" s="1"/>
  <c r="S40" i="29"/>
  <c r="U40" i="29" s="1"/>
  <c r="BL40" i="33" s="1"/>
  <c r="S44" i="29"/>
  <c r="U44" i="29" s="1"/>
  <c r="BL44" i="33" s="1"/>
  <c r="S48" i="29"/>
  <c r="U48" i="29" s="1"/>
  <c r="BL48" i="33" s="1"/>
  <c r="S52" i="29"/>
  <c r="U52" i="29" s="1"/>
  <c r="BL52" i="33" s="1"/>
  <c r="S57" i="29"/>
  <c r="U57" i="29" s="1"/>
  <c r="BL57" i="33" s="1"/>
  <c r="S61" i="29"/>
  <c r="U61" i="29" s="1"/>
  <c r="BL61" i="33" s="1"/>
  <c r="S65" i="29"/>
  <c r="U65" i="29" s="1"/>
  <c r="BL65" i="33" s="1"/>
  <c r="S69" i="29"/>
  <c r="U69" i="29" s="1"/>
  <c r="BL69" i="33" s="1"/>
  <c r="S73" i="29"/>
  <c r="U73" i="29" s="1"/>
  <c r="BL73" i="33" s="1"/>
  <c r="S77" i="29"/>
  <c r="U77" i="29" s="1"/>
  <c r="BL77" i="33" s="1"/>
  <c r="S81" i="29"/>
  <c r="U81" i="29" s="1"/>
  <c r="BL81" i="33" s="1"/>
  <c r="S85" i="29"/>
  <c r="U85" i="29" s="1"/>
  <c r="BL85" i="33" s="1"/>
  <c r="S89" i="29"/>
  <c r="U89" i="29" s="1"/>
  <c r="BL89" i="33" s="1"/>
  <c r="S93" i="29"/>
  <c r="U93" i="29" s="1"/>
  <c r="BL93" i="33" s="1"/>
  <c r="S97" i="29"/>
  <c r="U97" i="29" s="1"/>
  <c r="BL97" i="33" s="1"/>
  <c r="S101" i="29"/>
  <c r="U101" i="29" s="1"/>
  <c r="BL101" i="33" s="1"/>
  <c r="S105" i="29"/>
  <c r="U105" i="29" s="1"/>
  <c r="BL105" i="33" s="1"/>
  <c r="S109" i="29"/>
  <c r="U109" i="29" s="1"/>
  <c r="BL109" i="33" s="1"/>
  <c r="S3" i="29"/>
  <c r="R7" i="29"/>
  <c r="R11" i="29"/>
  <c r="R15" i="29"/>
  <c r="R19" i="29"/>
  <c r="R23" i="29"/>
  <c r="R27" i="29"/>
  <c r="R31" i="29"/>
  <c r="R35" i="29"/>
  <c r="R39" i="29"/>
  <c r="R43" i="29"/>
  <c r="R47" i="29"/>
  <c r="R51" i="29"/>
  <c r="R55" i="29"/>
  <c r="R59" i="29"/>
  <c r="R63" i="29"/>
  <c r="R67" i="29"/>
  <c r="R71" i="29"/>
  <c r="R75" i="29"/>
  <c r="R79" i="29"/>
  <c r="R83" i="29"/>
  <c r="R87" i="29"/>
  <c r="R91" i="29"/>
  <c r="R95" i="29"/>
  <c r="R99" i="29"/>
  <c r="R103" i="29"/>
  <c r="R107" i="29"/>
  <c r="R111" i="29"/>
  <c r="S5" i="29"/>
  <c r="U5" i="29" s="1"/>
  <c r="BL5" i="33" s="1"/>
  <c r="S9" i="29"/>
  <c r="U9" i="29" s="1"/>
  <c r="BL9" i="33" s="1"/>
  <c r="S13" i="29"/>
  <c r="U13" i="29" s="1"/>
  <c r="BL13" i="33" s="1"/>
  <c r="S17" i="29"/>
  <c r="U17" i="29" s="1"/>
  <c r="BL17" i="33" s="1"/>
  <c r="S21" i="29"/>
  <c r="U21" i="29" s="1"/>
  <c r="BL21" i="33" s="1"/>
  <c r="S25" i="29"/>
  <c r="U25" i="29" s="1"/>
  <c r="BL25" i="33" s="1"/>
  <c r="S29" i="29"/>
  <c r="U29" i="29" s="1"/>
  <c r="BL29" i="33" s="1"/>
  <c r="S33" i="29"/>
  <c r="U33" i="29" s="1"/>
  <c r="BL33" i="33" s="1"/>
  <c r="S37" i="29"/>
  <c r="U37" i="29" s="1"/>
  <c r="BL37" i="33" s="1"/>
  <c r="S41" i="29"/>
  <c r="U41" i="29" s="1"/>
  <c r="BL41" i="33" s="1"/>
  <c r="S45" i="29"/>
  <c r="U45" i="29" s="1"/>
  <c r="BL45" i="33" s="1"/>
  <c r="S49" i="29"/>
  <c r="U49" i="29" s="1"/>
  <c r="BL49" i="33" s="1"/>
  <c r="S54" i="29"/>
  <c r="U54" i="29" s="1"/>
  <c r="BL54" i="33" s="1"/>
  <c r="S58" i="29"/>
  <c r="U58" i="29" s="1"/>
  <c r="BL58" i="33" s="1"/>
  <c r="S62" i="29"/>
  <c r="U62" i="29" s="1"/>
  <c r="BL62" i="33" s="1"/>
  <c r="S66" i="29"/>
  <c r="U66" i="29" s="1"/>
  <c r="BL66" i="33" s="1"/>
  <c r="S70" i="29"/>
  <c r="U70" i="29" s="1"/>
  <c r="BL70" i="33" s="1"/>
  <c r="S74" i="29"/>
  <c r="U74" i="29" s="1"/>
  <c r="BL74" i="33" s="1"/>
  <c r="S78" i="29"/>
  <c r="U78" i="29" s="1"/>
  <c r="BL78" i="33" s="1"/>
  <c r="S82" i="29"/>
  <c r="U82" i="29" s="1"/>
  <c r="BL82" i="33" s="1"/>
  <c r="S86" i="29"/>
  <c r="U86" i="29" s="1"/>
  <c r="BL86" i="33" s="1"/>
  <c r="S90" i="29"/>
  <c r="U90" i="29" s="1"/>
  <c r="BL90" i="33" s="1"/>
  <c r="S94" i="29"/>
  <c r="U94" i="29" s="1"/>
  <c r="BL94" i="33" s="1"/>
  <c r="S98" i="29"/>
  <c r="U98" i="29" s="1"/>
  <c r="BL98" i="33" s="1"/>
  <c r="S102" i="29"/>
  <c r="U102" i="29" s="1"/>
  <c r="BL102" i="33" s="1"/>
  <c r="S106" i="29"/>
  <c r="U106" i="29" s="1"/>
  <c r="BL106" i="33" s="1"/>
  <c r="S110" i="29"/>
  <c r="U110" i="29" s="1"/>
  <c r="BL110" i="33" s="1"/>
  <c r="R8" i="29"/>
  <c r="R12" i="29"/>
  <c r="R16" i="29"/>
  <c r="R20" i="29"/>
  <c r="R24" i="29"/>
  <c r="R28" i="29"/>
  <c r="R32" i="29"/>
  <c r="R36" i="29"/>
  <c r="R40" i="29"/>
  <c r="R44" i="29"/>
  <c r="R48" i="29"/>
  <c r="R52" i="29"/>
  <c r="R56" i="29"/>
  <c r="R60" i="29"/>
  <c r="R64" i="29"/>
  <c r="R68" i="29"/>
  <c r="R72" i="29"/>
  <c r="R76" i="29"/>
  <c r="R80" i="29"/>
  <c r="R84" i="29"/>
  <c r="R88" i="29"/>
  <c r="R92" i="29"/>
  <c r="R100" i="29"/>
  <c r="R112" i="29"/>
  <c r="Z39" i="27"/>
  <c r="Z40" i="27"/>
  <c r="Z41" i="27"/>
  <c r="Z42" i="27"/>
  <c r="Z43" i="27"/>
  <c r="Z44" i="27"/>
  <c r="Z45" i="27"/>
  <c r="Z46" i="27"/>
  <c r="Z20" i="27"/>
  <c r="Z21" i="27"/>
  <c r="Z22" i="27"/>
  <c r="Z23" i="27"/>
  <c r="Z24" i="27"/>
  <c r="Z25" i="27"/>
  <c r="Z26" i="27"/>
  <c r="Z27" i="27"/>
  <c r="Z28" i="27"/>
  <c r="Z29" i="27"/>
  <c r="Z30" i="27"/>
  <c r="Z31" i="27"/>
  <c r="Z32" i="27"/>
  <c r="Z33" i="27"/>
  <c r="Z34" i="27"/>
  <c r="Z35" i="27"/>
  <c r="Z36" i="27"/>
  <c r="Z37" i="27"/>
  <c r="Z38" i="27"/>
  <c r="Z6" i="27"/>
  <c r="Z7" i="27"/>
  <c r="Z8" i="27"/>
  <c r="Z9" i="27"/>
  <c r="Z10" i="27"/>
  <c r="Z11" i="27"/>
  <c r="Z12" i="27"/>
  <c r="Z13" i="27"/>
  <c r="Z14" i="27"/>
  <c r="Z15" i="27"/>
  <c r="Z16" i="27"/>
  <c r="Z17" i="27"/>
  <c r="Z18" i="27"/>
  <c r="Z19" i="27"/>
  <c r="Y251" i="27"/>
  <c r="X251" i="27"/>
  <c r="W251" i="27"/>
  <c r="V251" i="27"/>
  <c r="U251" i="27"/>
  <c r="T251" i="27"/>
  <c r="S251" i="27"/>
  <c r="R251" i="27"/>
  <c r="Y244" i="27"/>
  <c r="X244" i="27"/>
  <c r="W244" i="27"/>
  <c r="V244" i="27"/>
  <c r="U244" i="27"/>
  <c r="T244" i="27"/>
  <c r="S244" i="27"/>
  <c r="R244" i="27"/>
  <c r="Y237" i="27"/>
  <c r="AH237" i="27" s="1"/>
  <c r="X237" i="27"/>
  <c r="AG237" i="27" s="1"/>
  <c r="W237" i="27"/>
  <c r="AF237" i="27" s="1"/>
  <c r="V237" i="27"/>
  <c r="AE237" i="27" s="1"/>
  <c r="U237" i="27"/>
  <c r="AD237" i="27" s="1"/>
  <c r="T237" i="27"/>
  <c r="AC237" i="27" s="1"/>
  <c r="S237" i="27"/>
  <c r="AB237" i="27" s="1"/>
  <c r="R237" i="27"/>
  <c r="AH236" i="27"/>
  <c r="AG236" i="27"/>
  <c r="AF236" i="27"/>
  <c r="AE236" i="27"/>
  <c r="AD236" i="27"/>
  <c r="AC236" i="27"/>
  <c r="AB236" i="27"/>
  <c r="AH235" i="27"/>
  <c r="AG235" i="27"/>
  <c r="AF235" i="27"/>
  <c r="AE235" i="27"/>
  <c r="AD235" i="27"/>
  <c r="AC235" i="27"/>
  <c r="AB235" i="27"/>
  <c r="AH234" i="27"/>
  <c r="AG234" i="27"/>
  <c r="AF234" i="27"/>
  <c r="AE234" i="27"/>
  <c r="AD234" i="27"/>
  <c r="AC234" i="27"/>
  <c r="AB234" i="27"/>
  <c r="Y233" i="27"/>
  <c r="AH233" i="27" s="1"/>
  <c r="X233" i="27"/>
  <c r="AG233" i="27" s="1"/>
  <c r="W233" i="27"/>
  <c r="AF233" i="27" s="1"/>
  <c r="V233" i="27"/>
  <c r="AE233" i="27" s="1"/>
  <c r="U233" i="27"/>
  <c r="AD233" i="27" s="1"/>
  <c r="T233" i="27"/>
  <c r="AC233" i="27" s="1"/>
  <c r="S233" i="27"/>
  <c r="AB233" i="27" s="1"/>
  <c r="R233" i="27"/>
  <c r="AC232" i="27"/>
  <c r="Y232" i="27"/>
  <c r="AH232" i="27" s="1"/>
  <c r="X232" i="27"/>
  <c r="AG232" i="27" s="1"/>
  <c r="W232" i="27"/>
  <c r="AF232" i="27" s="1"/>
  <c r="V232" i="27"/>
  <c r="AE232" i="27" s="1"/>
  <c r="U232" i="27"/>
  <c r="AD232" i="27" s="1"/>
  <c r="T232" i="27"/>
  <c r="S232" i="27"/>
  <c r="AB232" i="27" s="1"/>
  <c r="R232" i="27"/>
  <c r="AH231" i="27"/>
  <c r="AG231" i="27"/>
  <c r="AF231" i="27"/>
  <c r="AE231" i="27"/>
  <c r="AD231" i="27"/>
  <c r="AC231" i="27"/>
  <c r="AB231" i="27"/>
  <c r="AG230" i="27"/>
  <c r="Y230" i="27"/>
  <c r="AH230" i="27" s="1"/>
  <c r="X230" i="27"/>
  <c r="W230" i="27"/>
  <c r="AF230" i="27" s="1"/>
  <c r="V230" i="27"/>
  <c r="AE230" i="27" s="1"/>
  <c r="U230" i="27"/>
  <c r="AD230" i="27" s="1"/>
  <c r="T230" i="27"/>
  <c r="AC230" i="27" s="1"/>
  <c r="S230" i="27"/>
  <c r="AB230" i="27" s="1"/>
  <c r="R230" i="27"/>
  <c r="AH229" i="27"/>
  <c r="AG229" i="27"/>
  <c r="AF229" i="27"/>
  <c r="AE229" i="27"/>
  <c r="AD229" i="27"/>
  <c r="AC229" i="27"/>
  <c r="AB229" i="27"/>
  <c r="AH228" i="27"/>
  <c r="AG228" i="27"/>
  <c r="AF228" i="27"/>
  <c r="AE228" i="27"/>
  <c r="AD228" i="27"/>
  <c r="AC228" i="27"/>
  <c r="AB228" i="27"/>
  <c r="Y227" i="27"/>
  <c r="AH227" i="27" s="1"/>
  <c r="X227" i="27"/>
  <c r="AG227" i="27" s="1"/>
  <c r="W227" i="27"/>
  <c r="AF227" i="27" s="1"/>
  <c r="V227" i="27"/>
  <c r="AE227" i="27" s="1"/>
  <c r="U227" i="27"/>
  <c r="AD227" i="27" s="1"/>
  <c r="T227" i="27"/>
  <c r="AC227" i="27" s="1"/>
  <c r="S227" i="27"/>
  <c r="AB227" i="27" s="1"/>
  <c r="R227" i="27"/>
  <c r="AG226" i="27"/>
  <c r="AE226" i="27"/>
  <c r="Y226" i="27"/>
  <c r="AH226" i="27" s="1"/>
  <c r="X226" i="27"/>
  <c r="W226" i="27"/>
  <c r="AF226" i="27" s="1"/>
  <c r="V226" i="27"/>
  <c r="U226" i="27"/>
  <c r="AD226" i="27" s="1"/>
  <c r="T226" i="27"/>
  <c r="AC226" i="27" s="1"/>
  <c r="S226" i="27"/>
  <c r="AB226" i="27" s="1"/>
  <c r="R226" i="27"/>
  <c r="AF225" i="27"/>
  <c r="Y225" i="27"/>
  <c r="AH225" i="27" s="1"/>
  <c r="X225" i="27"/>
  <c r="AG225" i="27" s="1"/>
  <c r="W225" i="27"/>
  <c r="V225" i="27"/>
  <c r="AE225" i="27" s="1"/>
  <c r="U225" i="27"/>
  <c r="AD225" i="27" s="1"/>
  <c r="T225" i="27"/>
  <c r="AC225" i="27" s="1"/>
  <c r="S225" i="27"/>
  <c r="AB225" i="27" s="1"/>
  <c r="R225" i="27"/>
  <c r="AH224" i="27"/>
  <c r="AG224" i="27"/>
  <c r="AF224" i="27"/>
  <c r="AE224" i="27"/>
  <c r="AD224" i="27"/>
  <c r="AC224" i="27"/>
  <c r="AB224" i="27"/>
  <c r="Y223" i="27"/>
  <c r="AH223" i="27" s="1"/>
  <c r="X223" i="27"/>
  <c r="AG223" i="27" s="1"/>
  <c r="W223" i="27"/>
  <c r="AF223" i="27" s="1"/>
  <c r="V223" i="27"/>
  <c r="AE223" i="27" s="1"/>
  <c r="U223" i="27"/>
  <c r="AD223" i="27" s="1"/>
  <c r="T223" i="27"/>
  <c r="AC223" i="27" s="1"/>
  <c r="S223" i="27"/>
  <c r="AB223" i="27" s="1"/>
  <c r="R223" i="27"/>
  <c r="AH222" i="27"/>
  <c r="AG222" i="27"/>
  <c r="AF222" i="27"/>
  <c r="AE222" i="27"/>
  <c r="AD222" i="27"/>
  <c r="AC222" i="27"/>
  <c r="AB222" i="27"/>
  <c r="AH221" i="27"/>
  <c r="AG221" i="27"/>
  <c r="AF221" i="27"/>
  <c r="AE221" i="27"/>
  <c r="AD221" i="27"/>
  <c r="AC221" i="27"/>
  <c r="AB221" i="27"/>
  <c r="AH220" i="27"/>
  <c r="AG220" i="27"/>
  <c r="AF220" i="27"/>
  <c r="AE220" i="27"/>
  <c r="AD220" i="27"/>
  <c r="AC220" i="27"/>
  <c r="AB220" i="27"/>
  <c r="AF219" i="27"/>
  <c r="AD219" i="27"/>
  <c r="Y219" i="27"/>
  <c r="AH219" i="27" s="1"/>
  <c r="X219" i="27"/>
  <c r="AG219" i="27" s="1"/>
  <c r="W219" i="27"/>
  <c r="V219" i="27"/>
  <c r="AE219" i="27" s="1"/>
  <c r="U219" i="27"/>
  <c r="T219" i="27"/>
  <c r="AC219" i="27" s="1"/>
  <c r="S219" i="27"/>
  <c r="AB219" i="27" s="1"/>
  <c r="R219" i="27"/>
  <c r="AH218" i="27"/>
  <c r="AG218" i="27"/>
  <c r="AF218" i="27"/>
  <c r="AE218" i="27"/>
  <c r="AD218" i="27"/>
  <c r="AC218" i="27"/>
  <c r="AB218" i="27"/>
  <c r="AH217" i="27"/>
  <c r="AG217" i="27"/>
  <c r="AF217" i="27"/>
  <c r="AE217" i="27"/>
  <c r="AD217" i="27"/>
  <c r="AC217" i="27"/>
  <c r="AB217" i="27"/>
  <c r="AE216" i="27"/>
  <c r="Y216" i="27"/>
  <c r="AH216" i="27" s="1"/>
  <c r="X216" i="27"/>
  <c r="AG216" i="27" s="1"/>
  <c r="W216" i="27"/>
  <c r="AF216" i="27" s="1"/>
  <c r="V216" i="27"/>
  <c r="U216" i="27"/>
  <c r="AD216" i="27" s="1"/>
  <c r="T216" i="27"/>
  <c r="AC216" i="27" s="1"/>
  <c r="S216" i="27"/>
  <c r="AB216" i="27" s="1"/>
  <c r="R216" i="27"/>
  <c r="AH215" i="27"/>
  <c r="AG215" i="27"/>
  <c r="AF215" i="27"/>
  <c r="AE215" i="27"/>
  <c r="AD215" i="27"/>
  <c r="AC215" i="27"/>
  <c r="AB215" i="27"/>
  <c r="AH214" i="27"/>
  <c r="AG214" i="27"/>
  <c r="AF214" i="27"/>
  <c r="AE214" i="27"/>
  <c r="AD214" i="27"/>
  <c r="AC214" i="27"/>
  <c r="AB214" i="27"/>
  <c r="AH213" i="27"/>
  <c r="AG213" i="27"/>
  <c r="AF213" i="27"/>
  <c r="AE213" i="27"/>
  <c r="AD213" i="27"/>
  <c r="AC213" i="27"/>
  <c r="AB213" i="27"/>
  <c r="Y212" i="27"/>
  <c r="AH212" i="27" s="1"/>
  <c r="X212" i="27"/>
  <c r="AG212" i="27" s="1"/>
  <c r="W212" i="27"/>
  <c r="AF212" i="27" s="1"/>
  <c r="V212" i="27"/>
  <c r="AE212" i="27" s="1"/>
  <c r="U212" i="27"/>
  <c r="AD212" i="27" s="1"/>
  <c r="T212" i="27"/>
  <c r="AC212" i="27" s="1"/>
  <c r="S212" i="27"/>
  <c r="AB212" i="27" s="1"/>
  <c r="R212" i="27"/>
  <c r="AF211" i="27"/>
  <c r="AD211" i="27"/>
  <c r="Y211" i="27"/>
  <c r="AH211" i="27" s="1"/>
  <c r="X211" i="27"/>
  <c r="AG211" i="27" s="1"/>
  <c r="W211" i="27"/>
  <c r="V211" i="27"/>
  <c r="AE211" i="27" s="1"/>
  <c r="U211" i="27"/>
  <c r="T211" i="27"/>
  <c r="AC211" i="27" s="1"/>
  <c r="S211" i="27"/>
  <c r="AB211" i="27" s="1"/>
  <c r="R211" i="27"/>
  <c r="AH210" i="27"/>
  <c r="AG210" i="27"/>
  <c r="AF210" i="27"/>
  <c r="AE210" i="27"/>
  <c r="AD210" i="27"/>
  <c r="AC210" i="27"/>
  <c r="AB210" i="27"/>
  <c r="Y209" i="27"/>
  <c r="AH209" i="27" s="1"/>
  <c r="X209" i="27"/>
  <c r="AG209" i="27" s="1"/>
  <c r="W209" i="27"/>
  <c r="AF209" i="27" s="1"/>
  <c r="V209" i="27"/>
  <c r="AE209" i="27" s="1"/>
  <c r="U209" i="27"/>
  <c r="AD209" i="27" s="1"/>
  <c r="T209" i="27"/>
  <c r="AC209" i="27" s="1"/>
  <c r="S209" i="27"/>
  <c r="AB209" i="27" s="1"/>
  <c r="R209" i="27"/>
  <c r="AH208" i="27"/>
  <c r="AG208" i="27"/>
  <c r="AF208" i="27"/>
  <c r="AE208" i="27"/>
  <c r="AD208" i="27"/>
  <c r="AC208" i="27"/>
  <c r="AB208" i="27"/>
  <c r="AH207" i="27"/>
  <c r="AG207" i="27"/>
  <c r="AF207" i="27"/>
  <c r="AE207" i="27"/>
  <c r="AD207" i="27"/>
  <c r="AC207" i="27"/>
  <c r="AB207" i="27"/>
  <c r="Y206" i="27"/>
  <c r="AH206" i="27" s="1"/>
  <c r="X206" i="27"/>
  <c r="AG206" i="27" s="1"/>
  <c r="W206" i="27"/>
  <c r="AF206" i="27" s="1"/>
  <c r="V206" i="27"/>
  <c r="AE206" i="27" s="1"/>
  <c r="U206" i="27"/>
  <c r="AD206" i="27" s="1"/>
  <c r="T206" i="27"/>
  <c r="AC206" i="27" s="1"/>
  <c r="S206" i="27"/>
  <c r="AB206" i="27" s="1"/>
  <c r="R206" i="27"/>
  <c r="Y205" i="27"/>
  <c r="AH205" i="27" s="1"/>
  <c r="X205" i="27"/>
  <c r="AG205" i="27" s="1"/>
  <c r="W205" i="27"/>
  <c r="AF205" i="27" s="1"/>
  <c r="V205" i="27"/>
  <c r="AE205" i="27" s="1"/>
  <c r="U205" i="27"/>
  <c r="AD205" i="27" s="1"/>
  <c r="T205" i="27"/>
  <c r="AC205" i="27" s="1"/>
  <c r="S205" i="27"/>
  <c r="AB205" i="27" s="1"/>
  <c r="R205" i="27"/>
  <c r="Y204" i="27"/>
  <c r="AH204" i="27" s="1"/>
  <c r="X204" i="27"/>
  <c r="AG204" i="27" s="1"/>
  <c r="W204" i="27"/>
  <c r="AF204" i="27" s="1"/>
  <c r="V204" i="27"/>
  <c r="AE204" i="27" s="1"/>
  <c r="U204" i="27"/>
  <c r="AD204" i="27" s="1"/>
  <c r="T204" i="27"/>
  <c r="AC204" i="27" s="1"/>
  <c r="S204" i="27"/>
  <c r="AB204" i="27" s="1"/>
  <c r="R204" i="27"/>
  <c r="AH203" i="27"/>
  <c r="AG203" i="27"/>
  <c r="AF203" i="27"/>
  <c r="AE203" i="27"/>
  <c r="AD203" i="27"/>
  <c r="AC203" i="27"/>
  <c r="AB203" i="27"/>
  <c r="Y202" i="27"/>
  <c r="AH202" i="27" s="1"/>
  <c r="X202" i="27"/>
  <c r="AG202" i="27" s="1"/>
  <c r="W202" i="27"/>
  <c r="AF202" i="27" s="1"/>
  <c r="V202" i="27"/>
  <c r="AE202" i="27" s="1"/>
  <c r="U202" i="27"/>
  <c r="AD202" i="27" s="1"/>
  <c r="T202" i="27"/>
  <c r="AC202" i="27" s="1"/>
  <c r="S202" i="27"/>
  <c r="AB202" i="27" s="1"/>
  <c r="R202" i="27"/>
  <c r="AH201" i="27"/>
  <c r="AG201" i="27"/>
  <c r="AF201" i="27"/>
  <c r="AE201" i="27"/>
  <c r="AD201" i="27"/>
  <c r="AC201" i="27"/>
  <c r="AB201" i="27"/>
  <c r="AH200" i="27"/>
  <c r="AG200" i="27"/>
  <c r="AF200" i="27"/>
  <c r="AE200" i="27"/>
  <c r="AD200" i="27"/>
  <c r="AC200" i="27"/>
  <c r="AB200" i="27"/>
  <c r="Y199" i="27"/>
  <c r="AH199" i="27" s="1"/>
  <c r="X199" i="27"/>
  <c r="AG199" i="27" s="1"/>
  <c r="W199" i="27"/>
  <c r="AF199" i="27" s="1"/>
  <c r="V199" i="27"/>
  <c r="AE199" i="27" s="1"/>
  <c r="U199" i="27"/>
  <c r="AD199" i="27" s="1"/>
  <c r="T199" i="27"/>
  <c r="AC199" i="27" s="1"/>
  <c r="S199" i="27"/>
  <c r="AB199" i="27" s="1"/>
  <c r="R199" i="27"/>
  <c r="AE198" i="27"/>
  <c r="Y198" i="27"/>
  <c r="AH198" i="27" s="1"/>
  <c r="X198" i="27"/>
  <c r="AG198" i="27" s="1"/>
  <c r="W198" i="27"/>
  <c r="AF198" i="27" s="1"/>
  <c r="V198" i="27"/>
  <c r="U198" i="27"/>
  <c r="AD198" i="27" s="1"/>
  <c r="T198" i="27"/>
  <c r="AC198" i="27" s="1"/>
  <c r="S198" i="27"/>
  <c r="AB198" i="27" s="1"/>
  <c r="R198" i="27"/>
  <c r="AF197" i="27"/>
  <c r="AB197" i="27"/>
  <c r="Y197" i="27"/>
  <c r="AH197" i="27" s="1"/>
  <c r="X197" i="27"/>
  <c r="AG197" i="27" s="1"/>
  <c r="W197" i="27"/>
  <c r="V197" i="27"/>
  <c r="AE197" i="27" s="1"/>
  <c r="U197" i="27"/>
  <c r="AD197" i="27" s="1"/>
  <c r="T197" i="27"/>
  <c r="AC197" i="27" s="1"/>
  <c r="S197" i="27"/>
  <c r="R197" i="27"/>
  <c r="AH196" i="27"/>
  <c r="AG196" i="27"/>
  <c r="AF196" i="27"/>
  <c r="AE196" i="27"/>
  <c r="AD196" i="27"/>
  <c r="AC196" i="27"/>
  <c r="AB196" i="27"/>
  <c r="AH195" i="27"/>
  <c r="Y195" i="27"/>
  <c r="X195" i="27"/>
  <c r="AG195" i="27" s="1"/>
  <c r="W195" i="27"/>
  <c r="AF195" i="27" s="1"/>
  <c r="V195" i="27"/>
  <c r="AE195" i="27" s="1"/>
  <c r="U195" i="27"/>
  <c r="AD195" i="27" s="1"/>
  <c r="T195" i="27"/>
  <c r="AC195" i="27" s="1"/>
  <c r="S195" i="27"/>
  <c r="AB195" i="27" s="1"/>
  <c r="R195" i="27"/>
  <c r="AH194" i="27"/>
  <c r="AG194" i="27"/>
  <c r="AF194" i="27"/>
  <c r="AE194" i="27"/>
  <c r="AD194" i="27"/>
  <c r="AC194" i="27"/>
  <c r="AB194" i="27"/>
  <c r="AH193" i="27"/>
  <c r="AG193" i="27"/>
  <c r="AF193" i="27"/>
  <c r="AE193" i="27"/>
  <c r="AD193" i="27"/>
  <c r="AC193" i="27"/>
  <c r="AB193" i="27"/>
  <c r="AH192" i="27"/>
  <c r="AG192" i="27"/>
  <c r="AF192" i="27"/>
  <c r="AE192" i="27"/>
  <c r="AD192" i="27"/>
  <c r="AC192" i="27"/>
  <c r="AB192" i="27"/>
  <c r="Y191" i="27"/>
  <c r="AH191" i="27" s="1"/>
  <c r="X191" i="27"/>
  <c r="AG191" i="27" s="1"/>
  <c r="W191" i="27"/>
  <c r="AF191" i="27" s="1"/>
  <c r="V191" i="27"/>
  <c r="AE191" i="27" s="1"/>
  <c r="U191" i="27"/>
  <c r="AD191" i="27" s="1"/>
  <c r="T191" i="27"/>
  <c r="AC191" i="27" s="1"/>
  <c r="S191" i="27"/>
  <c r="AB191" i="27" s="1"/>
  <c r="R191" i="27"/>
  <c r="AH190" i="27"/>
  <c r="AG190" i="27"/>
  <c r="AF190" i="27"/>
  <c r="AE190" i="27"/>
  <c r="AD190" i="27"/>
  <c r="AC190" i="27"/>
  <c r="AB190" i="27"/>
  <c r="AH189" i="27"/>
  <c r="AG189" i="27"/>
  <c r="AF189" i="27"/>
  <c r="AE189" i="27"/>
  <c r="AD189" i="27"/>
  <c r="AC189" i="27"/>
  <c r="AB189" i="27"/>
  <c r="AC188" i="27"/>
  <c r="Y188" i="27"/>
  <c r="AH188" i="27" s="1"/>
  <c r="X188" i="27"/>
  <c r="AG188" i="27" s="1"/>
  <c r="W188" i="27"/>
  <c r="AF188" i="27" s="1"/>
  <c r="V188" i="27"/>
  <c r="AE188" i="27" s="1"/>
  <c r="U188" i="27"/>
  <c r="AD188" i="27" s="1"/>
  <c r="T188" i="27"/>
  <c r="S188" i="27"/>
  <c r="AB188" i="27" s="1"/>
  <c r="R188" i="27"/>
  <c r="AH187" i="27"/>
  <c r="AG187" i="27"/>
  <c r="AF187" i="27"/>
  <c r="AE187" i="27"/>
  <c r="AD187" i="27"/>
  <c r="AC187" i="27"/>
  <c r="AB187" i="27"/>
  <c r="AH186" i="27"/>
  <c r="AG186" i="27"/>
  <c r="AF186" i="27"/>
  <c r="AE186" i="27"/>
  <c r="AD186" i="27"/>
  <c r="AC186" i="27"/>
  <c r="AB186" i="27"/>
  <c r="AH185" i="27"/>
  <c r="AG185" i="27"/>
  <c r="AF185" i="27"/>
  <c r="AE185" i="27"/>
  <c r="AD185" i="27"/>
  <c r="AC185" i="27"/>
  <c r="AB185" i="27"/>
  <c r="AE184" i="27"/>
  <c r="Y184" i="27"/>
  <c r="AH184" i="27" s="1"/>
  <c r="X184" i="27"/>
  <c r="AG184" i="27" s="1"/>
  <c r="W184" i="27"/>
  <c r="AF184" i="27" s="1"/>
  <c r="V184" i="27"/>
  <c r="U184" i="27"/>
  <c r="AD184" i="27" s="1"/>
  <c r="T184" i="27"/>
  <c r="AC184" i="27" s="1"/>
  <c r="S184" i="27"/>
  <c r="AB184" i="27" s="1"/>
  <c r="R184" i="27"/>
  <c r="AH183" i="27"/>
  <c r="AG183" i="27"/>
  <c r="AF183" i="27"/>
  <c r="AE183" i="27"/>
  <c r="AD183" i="27"/>
  <c r="AC183" i="27"/>
  <c r="AB183" i="27"/>
  <c r="AH182" i="27"/>
  <c r="AG182" i="27"/>
  <c r="AF182" i="27"/>
  <c r="AE182" i="27"/>
  <c r="AD182" i="27"/>
  <c r="AC182" i="27"/>
  <c r="AB182" i="27"/>
  <c r="Y181" i="27"/>
  <c r="AH181" i="27" s="1"/>
  <c r="X181" i="27"/>
  <c r="AG181" i="27" s="1"/>
  <c r="W181" i="27"/>
  <c r="AF181" i="27" s="1"/>
  <c r="V181" i="27"/>
  <c r="AE181" i="27" s="1"/>
  <c r="U181" i="27"/>
  <c r="AD181" i="27" s="1"/>
  <c r="T181" i="27"/>
  <c r="AC181" i="27" s="1"/>
  <c r="S181" i="27"/>
  <c r="AB181" i="27" s="1"/>
  <c r="R181" i="27"/>
  <c r="AH180" i="27"/>
  <c r="AG180" i="27"/>
  <c r="AF180" i="27"/>
  <c r="AE180" i="27"/>
  <c r="AD180" i="27"/>
  <c r="AC180" i="27"/>
  <c r="AB180" i="27"/>
  <c r="AH179" i="27"/>
  <c r="AG179" i="27"/>
  <c r="AF179" i="27"/>
  <c r="AE179" i="27"/>
  <c r="AD179" i="27"/>
  <c r="AC179" i="27"/>
  <c r="AB179" i="27"/>
  <c r="AH178" i="27"/>
  <c r="AG178" i="27"/>
  <c r="AF178" i="27"/>
  <c r="AE178" i="27"/>
  <c r="AD178" i="27"/>
  <c r="AC178" i="27"/>
  <c r="AB178" i="27"/>
  <c r="Y177" i="27"/>
  <c r="AH177" i="27" s="1"/>
  <c r="X177" i="27"/>
  <c r="AG177" i="27" s="1"/>
  <c r="W177" i="27"/>
  <c r="AF177" i="27" s="1"/>
  <c r="V177" i="27"/>
  <c r="AE177" i="27" s="1"/>
  <c r="U177" i="27"/>
  <c r="AD177" i="27" s="1"/>
  <c r="T177" i="27"/>
  <c r="AC177" i="27" s="1"/>
  <c r="S177" i="27"/>
  <c r="AB177" i="27" s="1"/>
  <c r="R177" i="27"/>
  <c r="AH176" i="27"/>
  <c r="AG176" i="27"/>
  <c r="AF176" i="27"/>
  <c r="AE176" i="27"/>
  <c r="AD176" i="27"/>
  <c r="AC176" i="27"/>
  <c r="AB176" i="27"/>
  <c r="AH175" i="27"/>
  <c r="AG175" i="27"/>
  <c r="AF175" i="27"/>
  <c r="AE175" i="27"/>
  <c r="AD175" i="27"/>
  <c r="AC175" i="27"/>
  <c r="AB175" i="27"/>
  <c r="Y174" i="27"/>
  <c r="AH174" i="27" s="1"/>
  <c r="X174" i="27"/>
  <c r="AG174" i="27" s="1"/>
  <c r="W174" i="27"/>
  <c r="AF174" i="27" s="1"/>
  <c r="V174" i="27"/>
  <c r="AE174" i="27" s="1"/>
  <c r="U174" i="27"/>
  <c r="AD174" i="27" s="1"/>
  <c r="T174" i="27"/>
  <c r="AC174" i="27" s="1"/>
  <c r="S174" i="27"/>
  <c r="AB174" i="27" s="1"/>
  <c r="R174" i="27"/>
  <c r="AH173" i="27"/>
  <c r="AG173" i="27"/>
  <c r="AF173" i="27"/>
  <c r="AE173" i="27"/>
  <c r="AD173" i="27"/>
  <c r="AC173" i="27"/>
  <c r="AB173" i="27"/>
  <c r="AH172" i="27"/>
  <c r="AG172" i="27"/>
  <c r="AF172" i="27"/>
  <c r="AE172" i="27"/>
  <c r="AD172" i="27"/>
  <c r="AC172" i="27"/>
  <c r="AB172" i="27"/>
  <c r="AH171" i="27"/>
  <c r="AG171" i="27"/>
  <c r="AF171" i="27"/>
  <c r="AE171" i="27"/>
  <c r="AD171" i="27"/>
  <c r="AC171" i="27"/>
  <c r="AB171" i="27"/>
  <c r="Y170" i="27"/>
  <c r="AH170" i="27" s="1"/>
  <c r="X170" i="27"/>
  <c r="AG170" i="27" s="1"/>
  <c r="W170" i="27"/>
  <c r="AF170" i="27" s="1"/>
  <c r="V170" i="27"/>
  <c r="AE170" i="27" s="1"/>
  <c r="U170" i="27"/>
  <c r="AD170" i="27" s="1"/>
  <c r="T170" i="27"/>
  <c r="AC170" i="27" s="1"/>
  <c r="S170" i="27"/>
  <c r="AB170" i="27" s="1"/>
  <c r="R170" i="27"/>
  <c r="AH169" i="27"/>
  <c r="AG169" i="27"/>
  <c r="AF169" i="27"/>
  <c r="AE169" i="27"/>
  <c r="AD169" i="27"/>
  <c r="AC169" i="27"/>
  <c r="AB169" i="27"/>
  <c r="AH168" i="27"/>
  <c r="AG168" i="27"/>
  <c r="AF168" i="27"/>
  <c r="AE168" i="27"/>
  <c r="AD168" i="27"/>
  <c r="AC168" i="27"/>
  <c r="AB168" i="27"/>
  <c r="AD167" i="27"/>
  <c r="AB167" i="27"/>
  <c r="Y167" i="27"/>
  <c r="AH167" i="27" s="1"/>
  <c r="X167" i="27"/>
  <c r="AG167" i="27" s="1"/>
  <c r="W167" i="27"/>
  <c r="AF167" i="27" s="1"/>
  <c r="V167" i="27"/>
  <c r="AE167" i="27" s="1"/>
  <c r="U167" i="27"/>
  <c r="T167" i="27"/>
  <c r="AC167" i="27" s="1"/>
  <c r="S167" i="27"/>
  <c r="R167" i="27"/>
  <c r="AH166" i="27"/>
  <c r="AG166" i="27"/>
  <c r="AF166" i="27"/>
  <c r="AE166" i="27"/>
  <c r="AD166" i="27"/>
  <c r="AC166" i="27"/>
  <c r="AB166" i="27"/>
  <c r="AH165" i="27"/>
  <c r="AG165" i="27"/>
  <c r="AF165" i="27"/>
  <c r="AE165" i="27"/>
  <c r="AD165" i="27"/>
  <c r="AC165" i="27"/>
  <c r="AB165" i="27"/>
  <c r="AH164" i="27"/>
  <c r="AG164" i="27"/>
  <c r="AF164" i="27"/>
  <c r="AE164" i="27"/>
  <c r="AD164" i="27"/>
  <c r="AC164" i="27"/>
  <c r="AB164" i="27"/>
  <c r="Y163" i="27"/>
  <c r="AH163" i="27" s="1"/>
  <c r="X163" i="27"/>
  <c r="AG163" i="27" s="1"/>
  <c r="W163" i="27"/>
  <c r="AF163" i="27" s="1"/>
  <c r="V163" i="27"/>
  <c r="AE163" i="27" s="1"/>
  <c r="U163" i="27"/>
  <c r="AD163" i="27" s="1"/>
  <c r="T163" i="27"/>
  <c r="AC163" i="27" s="1"/>
  <c r="S163" i="27"/>
  <c r="AB163" i="27" s="1"/>
  <c r="R163" i="27"/>
  <c r="AH162" i="27"/>
  <c r="AG162" i="27"/>
  <c r="AF162" i="27"/>
  <c r="AE162" i="27"/>
  <c r="AD162" i="27"/>
  <c r="AC162" i="27"/>
  <c r="AB162" i="27"/>
  <c r="AH161" i="27"/>
  <c r="AG161" i="27"/>
  <c r="AF161" i="27"/>
  <c r="AE161" i="27"/>
  <c r="AD161" i="27"/>
  <c r="AC161" i="27"/>
  <c r="AB161" i="27"/>
  <c r="Y160" i="27"/>
  <c r="AH160" i="27" s="1"/>
  <c r="X160" i="27"/>
  <c r="AG160" i="27" s="1"/>
  <c r="W160" i="27"/>
  <c r="AF160" i="27" s="1"/>
  <c r="V160" i="27"/>
  <c r="AE160" i="27" s="1"/>
  <c r="U160" i="27"/>
  <c r="AD160" i="27" s="1"/>
  <c r="T160" i="27"/>
  <c r="AC160" i="27" s="1"/>
  <c r="S160" i="27"/>
  <c r="AB160" i="27" s="1"/>
  <c r="R160" i="27"/>
  <c r="AH159" i="27"/>
  <c r="AG159" i="27"/>
  <c r="AF159" i="27"/>
  <c r="AE159" i="27"/>
  <c r="AD159" i="27"/>
  <c r="AC159" i="27"/>
  <c r="AB159" i="27"/>
  <c r="Y158" i="27"/>
  <c r="AH158" i="27" s="1"/>
  <c r="X158" i="27"/>
  <c r="AG158" i="27" s="1"/>
  <c r="W158" i="27"/>
  <c r="AF158" i="27" s="1"/>
  <c r="V158" i="27"/>
  <c r="AE158" i="27" s="1"/>
  <c r="U158" i="27"/>
  <c r="AD158" i="27" s="1"/>
  <c r="T158" i="27"/>
  <c r="AC158" i="27" s="1"/>
  <c r="S158" i="27"/>
  <c r="AB158" i="27" s="1"/>
  <c r="R158" i="27"/>
  <c r="Y157" i="27"/>
  <c r="AH157" i="27" s="1"/>
  <c r="X157" i="27"/>
  <c r="AG157" i="27" s="1"/>
  <c r="W157" i="27"/>
  <c r="AF157" i="27" s="1"/>
  <c r="V157" i="27"/>
  <c r="AE157" i="27" s="1"/>
  <c r="U157" i="27"/>
  <c r="AD157" i="27" s="1"/>
  <c r="T157" i="27"/>
  <c r="AC157" i="27" s="1"/>
  <c r="S157" i="27"/>
  <c r="AB157" i="27" s="1"/>
  <c r="R157" i="27"/>
  <c r="Y156" i="27"/>
  <c r="AH156" i="27" s="1"/>
  <c r="X156" i="27"/>
  <c r="AG156" i="27" s="1"/>
  <c r="W156" i="27"/>
  <c r="AF156" i="27" s="1"/>
  <c r="V156" i="27"/>
  <c r="AE156" i="27" s="1"/>
  <c r="U156" i="27"/>
  <c r="AD156" i="27" s="1"/>
  <c r="T156" i="27"/>
  <c r="AC156" i="27" s="1"/>
  <c r="S156" i="27"/>
  <c r="AB156" i="27" s="1"/>
  <c r="R156" i="27"/>
  <c r="AH155" i="27"/>
  <c r="AG155" i="27"/>
  <c r="AF155" i="27"/>
  <c r="AE155" i="27"/>
  <c r="AD155" i="27"/>
  <c r="AC155" i="27"/>
  <c r="AB155" i="27"/>
  <c r="AH154" i="27"/>
  <c r="AG154" i="27"/>
  <c r="AF154" i="27"/>
  <c r="AE154" i="27"/>
  <c r="AD154" i="27"/>
  <c r="AC154" i="27"/>
  <c r="AB154" i="27"/>
  <c r="Y153" i="27"/>
  <c r="AH153" i="27" s="1"/>
  <c r="X153" i="27"/>
  <c r="AG153" i="27" s="1"/>
  <c r="W153" i="27"/>
  <c r="AF153" i="27" s="1"/>
  <c r="V153" i="27"/>
  <c r="AE153" i="27" s="1"/>
  <c r="U153" i="27"/>
  <c r="AD153" i="27" s="1"/>
  <c r="T153" i="27"/>
  <c r="AC153" i="27" s="1"/>
  <c r="S153" i="27"/>
  <c r="AB153" i="27" s="1"/>
  <c r="R153" i="27"/>
  <c r="AH152" i="27"/>
  <c r="AG152" i="27"/>
  <c r="AF152" i="27"/>
  <c r="AE152" i="27"/>
  <c r="AD152" i="27"/>
  <c r="AC152" i="27"/>
  <c r="AB152" i="27"/>
  <c r="AH151" i="27"/>
  <c r="AG151" i="27"/>
  <c r="AF151" i="27"/>
  <c r="AE151" i="27"/>
  <c r="AD151" i="27"/>
  <c r="AC151" i="27"/>
  <c r="AB151" i="27"/>
  <c r="AH150" i="27"/>
  <c r="AG150" i="27"/>
  <c r="AF150" i="27"/>
  <c r="AE150" i="27"/>
  <c r="AD150" i="27"/>
  <c r="AC150" i="27"/>
  <c r="AB150" i="27"/>
  <c r="Y149" i="27"/>
  <c r="AH149" i="27" s="1"/>
  <c r="X149" i="27"/>
  <c r="AG149" i="27" s="1"/>
  <c r="W149" i="27"/>
  <c r="AF149" i="27" s="1"/>
  <c r="V149" i="27"/>
  <c r="AE149" i="27" s="1"/>
  <c r="U149" i="27"/>
  <c r="AD149" i="27" s="1"/>
  <c r="T149" i="27"/>
  <c r="AC149" i="27" s="1"/>
  <c r="S149" i="27"/>
  <c r="AB149" i="27" s="1"/>
  <c r="R149" i="27"/>
  <c r="Y148" i="27"/>
  <c r="AH148" i="27" s="1"/>
  <c r="X148" i="27"/>
  <c r="AG148" i="27" s="1"/>
  <c r="W148" i="27"/>
  <c r="AF148" i="27" s="1"/>
  <c r="V148" i="27"/>
  <c r="AE148" i="27" s="1"/>
  <c r="U148" i="27"/>
  <c r="AD148" i="27" s="1"/>
  <c r="T148" i="27"/>
  <c r="AC148" i="27" s="1"/>
  <c r="S148" i="27"/>
  <c r="AB148" i="27" s="1"/>
  <c r="R148" i="27"/>
  <c r="AH147" i="27"/>
  <c r="AG147" i="27"/>
  <c r="AF147" i="27"/>
  <c r="AE147" i="27"/>
  <c r="AD147" i="27"/>
  <c r="AC147" i="27"/>
  <c r="AB147" i="27"/>
  <c r="AH146" i="27"/>
  <c r="AG146" i="27"/>
  <c r="AF146" i="27"/>
  <c r="AE146" i="27"/>
  <c r="AD146" i="27"/>
  <c r="AC146" i="27"/>
  <c r="AB146" i="27"/>
  <c r="AH145" i="27"/>
  <c r="AG145" i="27"/>
  <c r="AF145" i="27"/>
  <c r="AE145" i="27"/>
  <c r="AD145" i="27"/>
  <c r="AC145" i="27"/>
  <c r="AB145" i="27"/>
  <c r="AH144" i="27"/>
  <c r="AG144" i="27"/>
  <c r="AF144" i="27"/>
  <c r="AE144" i="27"/>
  <c r="AD144" i="27"/>
  <c r="AC144" i="27"/>
  <c r="AB144" i="27"/>
  <c r="AH143" i="27"/>
  <c r="AG143" i="27"/>
  <c r="AF143" i="27"/>
  <c r="AE143" i="27"/>
  <c r="AD143" i="27"/>
  <c r="AC143" i="27"/>
  <c r="AB143" i="27"/>
  <c r="Y142" i="27"/>
  <c r="AH142" i="27" s="1"/>
  <c r="X142" i="27"/>
  <c r="AG142" i="27" s="1"/>
  <c r="W142" i="27"/>
  <c r="AF142" i="27" s="1"/>
  <c r="V142" i="27"/>
  <c r="AE142" i="27" s="1"/>
  <c r="U142" i="27"/>
  <c r="AD142" i="27" s="1"/>
  <c r="T142" i="27"/>
  <c r="AC142" i="27" s="1"/>
  <c r="S142" i="27"/>
  <c r="AB142" i="27" s="1"/>
  <c r="R142" i="27"/>
  <c r="AH141" i="27"/>
  <c r="AG141" i="27"/>
  <c r="AF141" i="27"/>
  <c r="AE141" i="27"/>
  <c r="AD141" i="27"/>
  <c r="AC141" i="27"/>
  <c r="AB141" i="27"/>
  <c r="AH140" i="27"/>
  <c r="AG140" i="27"/>
  <c r="AF140" i="27"/>
  <c r="AE140" i="27"/>
  <c r="AD140" i="27"/>
  <c r="AC140" i="27"/>
  <c r="AB140" i="27"/>
  <c r="AH139" i="27"/>
  <c r="AG139" i="27"/>
  <c r="AF139" i="27"/>
  <c r="AE139" i="27"/>
  <c r="AD139" i="27"/>
  <c r="AC139" i="27"/>
  <c r="AB139" i="27"/>
  <c r="AH138" i="27"/>
  <c r="AG138" i="27"/>
  <c r="AF138" i="27"/>
  <c r="AE138" i="27"/>
  <c r="AD138" i="27"/>
  <c r="AC138" i="27"/>
  <c r="AB138" i="27"/>
  <c r="AH137" i="27"/>
  <c r="AG137" i="27"/>
  <c r="AF137" i="27"/>
  <c r="AE137" i="27"/>
  <c r="AD137" i="27"/>
  <c r="AC137" i="27"/>
  <c r="AB137" i="27"/>
  <c r="AH136" i="27"/>
  <c r="AG136" i="27"/>
  <c r="AF136" i="27"/>
  <c r="AE136" i="27"/>
  <c r="AD136" i="27"/>
  <c r="AC136" i="27"/>
  <c r="AB136" i="27"/>
  <c r="AB135" i="27"/>
  <c r="Y135" i="27"/>
  <c r="AH135" i="27" s="1"/>
  <c r="X135" i="27"/>
  <c r="AG135" i="27" s="1"/>
  <c r="W135" i="27"/>
  <c r="AF135" i="27" s="1"/>
  <c r="V135" i="27"/>
  <c r="AE135" i="27" s="1"/>
  <c r="U135" i="27"/>
  <c r="AD135" i="27" s="1"/>
  <c r="T135" i="27"/>
  <c r="AC135" i="27" s="1"/>
  <c r="S135" i="27"/>
  <c r="R135" i="27"/>
  <c r="AH134" i="27"/>
  <c r="AG134" i="27"/>
  <c r="AF134" i="27"/>
  <c r="AE134" i="27"/>
  <c r="AD134" i="27"/>
  <c r="AC134" i="27"/>
  <c r="AB134" i="27"/>
  <c r="AH133" i="27"/>
  <c r="AG133" i="27"/>
  <c r="AF133" i="27"/>
  <c r="AE133" i="27"/>
  <c r="AD133" i="27"/>
  <c r="AC133" i="27"/>
  <c r="AB133" i="27"/>
  <c r="AH132" i="27"/>
  <c r="AG132" i="27"/>
  <c r="AF132" i="27"/>
  <c r="AE132" i="27"/>
  <c r="AD132" i="27"/>
  <c r="AC132" i="27"/>
  <c r="AB132" i="27"/>
  <c r="AH131" i="27"/>
  <c r="AG131" i="27"/>
  <c r="AF131" i="27"/>
  <c r="AE131" i="27"/>
  <c r="AD131" i="27"/>
  <c r="AC131" i="27"/>
  <c r="AB131" i="27"/>
  <c r="AH130" i="27"/>
  <c r="AG130" i="27"/>
  <c r="AF130" i="27"/>
  <c r="AE130" i="27"/>
  <c r="AD130" i="27"/>
  <c r="AC130" i="27"/>
  <c r="AB130" i="27"/>
  <c r="AH129" i="27"/>
  <c r="AG129" i="27"/>
  <c r="AF129" i="27"/>
  <c r="AE129" i="27"/>
  <c r="AD129" i="27"/>
  <c r="AC129" i="27"/>
  <c r="AB129" i="27"/>
  <c r="AE128" i="27"/>
  <c r="Y128" i="27"/>
  <c r="AH128" i="27" s="1"/>
  <c r="X128" i="27"/>
  <c r="AG128" i="27" s="1"/>
  <c r="W128" i="27"/>
  <c r="AF128" i="27" s="1"/>
  <c r="V128" i="27"/>
  <c r="U128" i="27"/>
  <c r="AD128" i="27" s="1"/>
  <c r="T128" i="27"/>
  <c r="AC128" i="27" s="1"/>
  <c r="S128" i="27"/>
  <c r="AB128" i="27" s="1"/>
  <c r="R128" i="27"/>
  <c r="AH127" i="27"/>
  <c r="AG127" i="27"/>
  <c r="AF127" i="27"/>
  <c r="AE127" i="27"/>
  <c r="AD127" i="27"/>
  <c r="AC127" i="27"/>
  <c r="AB127" i="27"/>
  <c r="AH126" i="27"/>
  <c r="AG126" i="27"/>
  <c r="AF126" i="27"/>
  <c r="AE126" i="27"/>
  <c r="AD126" i="27"/>
  <c r="AC126" i="27"/>
  <c r="AB126" i="27"/>
  <c r="AH125" i="27"/>
  <c r="AG125" i="27"/>
  <c r="AF125" i="27"/>
  <c r="AE125" i="27"/>
  <c r="AD125" i="27"/>
  <c r="AC125" i="27"/>
  <c r="AB125" i="27"/>
  <c r="AH124" i="27"/>
  <c r="AG124" i="27"/>
  <c r="AF124" i="27"/>
  <c r="AE124" i="27"/>
  <c r="AD124" i="27"/>
  <c r="AC124" i="27"/>
  <c r="AB124" i="27"/>
  <c r="AH123" i="27"/>
  <c r="AG123" i="27"/>
  <c r="AF123" i="27"/>
  <c r="AE123" i="27"/>
  <c r="AD123" i="27"/>
  <c r="AC123" i="27"/>
  <c r="AB123" i="27"/>
  <c r="AH122" i="27"/>
  <c r="AG122" i="27"/>
  <c r="AF122" i="27"/>
  <c r="AE122" i="27"/>
  <c r="AD122" i="27"/>
  <c r="AC122" i="27"/>
  <c r="AB122" i="27"/>
  <c r="AH121" i="27"/>
  <c r="AG121" i="27"/>
  <c r="AF121" i="27"/>
  <c r="AE121" i="27"/>
  <c r="AD121" i="27"/>
  <c r="AC121" i="27"/>
  <c r="AB121" i="27"/>
  <c r="AH120" i="27"/>
  <c r="AG120" i="27"/>
  <c r="AF120" i="27"/>
  <c r="AE120" i="27"/>
  <c r="AD120" i="27"/>
  <c r="AC120" i="27"/>
  <c r="AB120" i="27"/>
  <c r="AH119" i="27"/>
  <c r="AG119" i="27"/>
  <c r="AF119" i="27"/>
  <c r="AE119" i="27"/>
  <c r="AD119" i="27"/>
  <c r="AC119" i="27"/>
  <c r="AB119" i="27"/>
  <c r="AH118" i="27"/>
  <c r="AG118" i="27"/>
  <c r="AF118" i="27"/>
  <c r="AE118" i="27"/>
  <c r="AD118" i="27"/>
  <c r="AC118" i="27"/>
  <c r="AB118" i="27"/>
  <c r="AH117" i="27"/>
  <c r="AG117" i="27"/>
  <c r="AF117" i="27"/>
  <c r="AE117" i="27"/>
  <c r="AD117" i="27"/>
  <c r="AC117" i="27"/>
  <c r="AB117" i="27"/>
  <c r="AH116" i="27"/>
  <c r="AG116" i="27"/>
  <c r="AF116" i="27"/>
  <c r="AE116" i="27"/>
  <c r="AD116" i="27"/>
  <c r="AC116" i="27"/>
  <c r="AB116" i="27"/>
  <c r="AH115" i="27"/>
  <c r="AG115" i="27"/>
  <c r="AF115" i="27"/>
  <c r="AE115" i="27"/>
  <c r="AD115" i="27"/>
  <c r="AC115" i="27"/>
  <c r="AB115" i="27"/>
  <c r="Y114" i="27"/>
  <c r="AH114" i="27" s="1"/>
  <c r="X114" i="27"/>
  <c r="AG114" i="27" s="1"/>
  <c r="W114" i="27"/>
  <c r="AF114" i="27" s="1"/>
  <c r="V114" i="27"/>
  <c r="AE114" i="27" s="1"/>
  <c r="U114" i="27"/>
  <c r="AD114" i="27" s="1"/>
  <c r="T114" i="27"/>
  <c r="AC114" i="27" s="1"/>
  <c r="S114" i="27"/>
  <c r="AB114" i="27" s="1"/>
  <c r="R114" i="27"/>
  <c r="AF113" i="27"/>
  <c r="Y113" i="27"/>
  <c r="AH113" i="27" s="1"/>
  <c r="X113" i="27"/>
  <c r="AG113" i="27" s="1"/>
  <c r="W113" i="27"/>
  <c r="V113" i="27"/>
  <c r="AE113" i="27" s="1"/>
  <c r="U113" i="27"/>
  <c r="AD113" i="27" s="1"/>
  <c r="T113" i="27"/>
  <c r="AC113" i="27" s="1"/>
  <c r="S113" i="27"/>
  <c r="AB113" i="27" s="1"/>
  <c r="R113" i="27"/>
  <c r="Y112" i="27"/>
  <c r="AH112" i="27" s="1"/>
  <c r="X112" i="27"/>
  <c r="AG112" i="27" s="1"/>
  <c r="W112" i="27"/>
  <c r="AF112" i="27" s="1"/>
  <c r="V112" i="27"/>
  <c r="AE112" i="27" s="1"/>
  <c r="U112" i="27"/>
  <c r="AD112" i="27" s="1"/>
  <c r="T112" i="27"/>
  <c r="AC112" i="27" s="1"/>
  <c r="S112" i="27"/>
  <c r="AB112" i="27" s="1"/>
  <c r="R112" i="27"/>
  <c r="AD111" i="27"/>
  <c r="Y111" i="27"/>
  <c r="AH111" i="27" s="1"/>
  <c r="X111" i="27"/>
  <c r="AG111" i="27" s="1"/>
  <c r="W111" i="27"/>
  <c r="AF111" i="27" s="1"/>
  <c r="V111" i="27"/>
  <c r="AE111" i="27" s="1"/>
  <c r="U111" i="27"/>
  <c r="T111" i="27"/>
  <c r="AC111" i="27" s="1"/>
  <c r="S111" i="27"/>
  <c r="AB111" i="27" s="1"/>
  <c r="R111" i="27"/>
  <c r="Y110" i="27"/>
  <c r="AH110" i="27" s="1"/>
  <c r="X110" i="27"/>
  <c r="AG110" i="27" s="1"/>
  <c r="W110" i="27"/>
  <c r="AF110" i="27" s="1"/>
  <c r="V110" i="27"/>
  <c r="AE110" i="27" s="1"/>
  <c r="U110" i="27"/>
  <c r="AD110" i="27" s="1"/>
  <c r="T110" i="27"/>
  <c r="AC110" i="27" s="1"/>
  <c r="S110" i="27"/>
  <c r="AB110" i="27" s="1"/>
  <c r="R110" i="27"/>
  <c r="Y109" i="27"/>
  <c r="AH109" i="27" s="1"/>
  <c r="X109" i="27"/>
  <c r="AG109" i="27" s="1"/>
  <c r="W109" i="27"/>
  <c r="AF109" i="27" s="1"/>
  <c r="V109" i="27"/>
  <c r="AE109" i="27" s="1"/>
  <c r="U109" i="27"/>
  <c r="AD109" i="27" s="1"/>
  <c r="T109" i="27"/>
  <c r="AC109" i="27" s="1"/>
  <c r="S109" i="27"/>
  <c r="AB109" i="27" s="1"/>
  <c r="R109" i="27"/>
  <c r="AG108" i="27"/>
  <c r="Y108" i="27"/>
  <c r="AH108" i="27" s="1"/>
  <c r="X108" i="27"/>
  <c r="W108" i="27"/>
  <c r="AF108" i="27" s="1"/>
  <c r="V108" i="27"/>
  <c r="AE108" i="27" s="1"/>
  <c r="U108" i="27"/>
  <c r="AD108" i="27" s="1"/>
  <c r="T108" i="27"/>
  <c r="AC108" i="27" s="1"/>
  <c r="S108" i="27"/>
  <c r="AB108" i="27" s="1"/>
  <c r="R108" i="27"/>
  <c r="AH107" i="27"/>
  <c r="AD107" i="27"/>
  <c r="Y107" i="27"/>
  <c r="X107" i="27"/>
  <c r="AG107" i="27" s="1"/>
  <c r="W107" i="27"/>
  <c r="AF107" i="27" s="1"/>
  <c r="V107" i="27"/>
  <c r="AE107" i="27" s="1"/>
  <c r="U107" i="27"/>
  <c r="T107" i="27"/>
  <c r="AC107" i="27" s="1"/>
  <c r="S107" i="27"/>
  <c r="AB107" i="27" s="1"/>
  <c r="R107" i="27"/>
  <c r="Y106" i="27"/>
  <c r="AH106" i="27" s="1"/>
  <c r="X106" i="27"/>
  <c r="AG106" i="27" s="1"/>
  <c r="W106" i="27"/>
  <c r="AF106" i="27" s="1"/>
  <c r="V106" i="27"/>
  <c r="AE106" i="27" s="1"/>
  <c r="U106" i="27"/>
  <c r="AD106" i="27" s="1"/>
  <c r="T106" i="27"/>
  <c r="AC106" i="27" s="1"/>
  <c r="S106" i="27"/>
  <c r="AB106" i="27" s="1"/>
  <c r="R106" i="27"/>
  <c r="Y105" i="27"/>
  <c r="AH105" i="27" s="1"/>
  <c r="X105" i="27"/>
  <c r="AG105" i="27" s="1"/>
  <c r="W105" i="27"/>
  <c r="AF105" i="27" s="1"/>
  <c r="V105" i="27"/>
  <c r="AE105" i="27" s="1"/>
  <c r="U105" i="27"/>
  <c r="AD105" i="27" s="1"/>
  <c r="T105" i="27"/>
  <c r="AC105" i="27" s="1"/>
  <c r="S105" i="27"/>
  <c r="AB105" i="27" s="1"/>
  <c r="R105" i="27"/>
  <c r="AH104" i="27"/>
  <c r="Y104" i="27"/>
  <c r="X104" i="27"/>
  <c r="AG104" i="27" s="1"/>
  <c r="W104" i="27"/>
  <c r="AF104" i="27" s="1"/>
  <c r="V104" i="27"/>
  <c r="AE104" i="27" s="1"/>
  <c r="U104" i="27"/>
  <c r="AD104" i="27" s="1"/>
  <c r="T104" i="27"/>
  <c r="AC104" i="27" s="1"/>
  <c r="S104" i="27"/>
  <c r="AB104" i="27" s="1"/>
  <c r="R104" i="27"/>
  <c r="AG103" i="27"/>
  <c r="Y103" i="27"/>
  <c r="AH103" i="27" s="1"/>
  <c r="X103" i="27"/>
  <c r="W103" i="27"/>
  <c r="AF103" i="27" s="1"/>
  <c r="V103" i="27"/>
  <c r="AE103" i="27" s="1"/>
  <c r="U103" i="27"/>
  <c r="AD103" i="27" s="1"/>
  <c r="T103" i="27"/>
  <c r="AC103" i="27" s="1"/>
  <c r="S103" i="27"/>
  <c r="AB103" i="27" s="1"/>
  <c r="R103" i="27"/>
  <c r="Y102" i="27"/>
  <c r="AH102" i="27" s="1"/>
  <c r="X102" i="27"/>
  <c r="AG102" i="27" s="1"/>
  <c r="W102" i="27"/>
  <c r="AF102" i="27" s="1"/>
  <c r="V102" i="27"/>
  <c r="AE102" i="27" s="1"/>
  <c r="U102" i="27"/>
  <c r="AD102" i="27" s="1"/>
  <c r="T102" i="27"/>
  <c r="AC102" i="27" s="1"/>
  <c r="S102" i="27"/>
  <c r="AB102" i="27" s="1"/>
  <c r="R102" i="27"/>
  <c r="Y101" i="27"/>
  <c r="AH101" i="27" s="1"/>
  <c r="X101" i="27"/>
  <c r="AG101" i="27" s="1"/>
  <c r="W101" i="27"/>
  <c r="AF101" i="27" s="1"/>
  <c r="V101" i="27"/>
  <c r="AE101" i="27" s="1"/>
  <c r="U101" i="27"/>
  <c r="AD101" i="27" s="1"/>
  <c r="T101" i="27"/>
  <c r="AC101" i="27" s="1"/>
  <c r="S101" i="27"/>
  <c r="AB101" i="27" s="1"/>
  <c r="R101" i="27"/>
  <c r="Y100" i="27"/>
  <c r="AH100" i="27" s="1"/>
  <c r="X100" i="27"/>
  <c r="AG100" i="27" s="1"/>
  <c r="W100" i="27"/>
  <c r="AF100" i="27" s="1"/>
  <c r="V100" i="27"/>
  <c r="AE100" i="27" s="1"/>
  <c r="U100" i="27"/>
  <c r="AD100" i="27" s="1"/>
  <c r="T100" i="27"/>
  <c r="AC100" i="27" s="1"/>
  <c r="S100" i="27"/>
  <c r="AB100" i="27" s="1"/>
  <c r="R100" i="27"/>
  <c r="Y99" i="27"/>
  <c r="AH99" i="27" s="1"/>
  <c r="X99" i="27"/>
  <c r="AG99" i="27" s="1"/>
  <c r="W99" i="27"/>
  <c r="AF99" i="27" s="1"/>
  <c r="V99" i="27"/>
  <c r="AE99" i="27" s="1"/>
  <c r="U99" i="27"/>
  <c r="AD99" i="27" s="1"/>
  <c r="T99" i="27"/>
  <c r="AC99" i="27" s="1"/>
  <c r="S99" i="27"/>
  <c r="AB99" i="27" s="1"/>
  <c r="R99" i="27"/>
  <c r="Y98" i="27"/>
  <c r="AH98" i="27" s="1"/>
  <c r="X98" i="27"/>
  <c r="AG98" i="27" s="1"/>
  <c r="W98" i="27"/>
  <c r="AF98" i="27" s="1"/>
  <c r="V98" i="27"/>
  <c r="AE98" i="27" s="1"/>
  <c r="U98" i="27"/>
  <c r="AD98" i="27" s="1"/>
  <c r="T98" i="27"/>
  <c r="AC98" i="27" s="1"/>
  <c r="S98" i="27"/>
  <c r="AB98" i="27" s="1"/>
  <c r="R98" i="27"/>
  <c r="Y97" i="27"/>
  <c r="AH97" i="27" s="1"/>
  <c r="X97" i="27"/>
  <c r="AG97" i="27" s="1"/>
  <c r="W97" i="27"/>
  <c r="AF97" i="27" s="1"/>
  <c r="V97" i="27"/>
  <c r="AE97" i="27" s="1"/>
  <c r="U97" i="27"/>
  <c r="AD97" i="27" s="1"/>
  <c r="T97" i="27"/>
  <c r="AC97" i="27" s="1"/>
  <c r="S97" i="27"/>
  <c r="AB97" i="27" s="1"/>
  <c r="R97" i="27"/>
  <c r="Y96" i="27"/>
  <c r="AH96" i="27" s="1"/>
  <c r="X96" i="27"/>
  <c r="AG96" i="27" s="1"/>
  <c r="W96" i="27"/>
  <c r="AF96" i="27" s="1"/>
  <c r="V96" i="27"/>
  <c r="AE96" i="27" s="1"/>
  <c r="U96" i="27"/>
  <c r="AD96" i="27" s="1"/>
  <c r="T96" i="27"/>
  <c r="AC96" i="27" s="1"/>
  <c r="S96" i="27"/>
  <c r="AB96" i="27" s="1"/>
  <c r="R96" i="27"/>
  <c r="Y95" i="27"/>
  <c r="AH95" i="27" s="1"/>
  <c r="X95" i="27"/>
  <c r="AG95" i="27" s="1"/>
  <c r="W95" i="27"/>
  <c r="AF95" i="27" s="1"/>
  <c r="V95" i="27"/>
  <c r="AE95" i="27" s="1"/>
  <c r="U95" i="27"/>
  <c r="AD95" i="27" s="1"/>
  <c r="T95" i="27"/>
  <c r="AC95" i="27" s="1"/>
  <c r="S95" i="27"/>
  <c r="AB95" i="27" s="1"/>
  <c r="R95" i="27"/>
  <c r="AG94" i="27"/>
  <c r="Y94" i="27"/>
  <c r="AH94" i="27" s="1"/>
  <c r="X94" i="27"/>
  <c r="W94" i="27"/>
  <c r="AF94" i="27" s="1"/>
  <c r="V94" i="27"/>
  <c r="AE94" i="27" s="1"/>
  <c r="U94" i="27"/>
  <c r="AD94" i="27" s="1"/>
  <c r="T94" i="27"/>
  <c r="AC94" i="27" s="1"/>
  <c r="S94" i="27"/>
  <c r="AB94" i="27" s="1"/>
  <c r="R94" i="27"/>
  <c r="Y93" i="27"/>
  <c r="AH93" i="27" s="1"/>
  <c r="X93" i="27"/>
  <c r="AG93" i="27" s="1"/>
  <c r="W93" i="27"/>
  <c r="AF93" i="27" s="1"/>
  <c r="V93" i="27"/>
  <c r="AE93" i="27" s="1"/>
  <c r="U93" i="27"/>
  <c r="AD93" i="27" s="1"/>
  <c r="T93" i="27"/>
  <c r="AC93" i="27" s="1"/>
  <c r="S93" i="27"/>
  <c r="AB93" i="27" s="1"/>
  <c r="R93" i="27"/>
  <c r="Y92" i="27"/>
  <c r="AH92" i="27" s="1"/>
  <c r="X92" i="27"/>
  <c r="AG92" i="27" s="1"/>
  <c r="W92" i="27"/>
  <c r="AF92" i="27" s="1"/>
  <c r="V92" i="27"/>
  <c r="AE92" i="27" s="1"/>
  <c r="U92" i="27"/>
  <c r="AD92" i="27" s="1"/>
  <c r="T92" i="27"/>
  <c r="AC92" i="27" s="1"/>
  <c r="S92" i="27"/>
  <c r="AB92" i="27" s="1"/>
  <c r="R92" i="27"/>
  <c r="Y91" i="27"/>
  <c r="AH91" i="27" s="1"/>
  <c r="X91" i="27"/>
  <c r="AG91" i="27" s="1"/>
  <c r="W91" i="27"/>
  <c r="AF91" i="27" s="1"/>
  <c r="V91" i="27"/>
  <c r="AE91" i="27" s="1"/>
  <c r="U91" i="27"/>
  <c r="AD91" i="27" s="1"/>
  <c r="T91" i="27"/>
  <c r="AC91" i="27" s="1"/>
  <c r="S91" i="27"/>
  <c r="AB91" i="27" s="1"/>
  <c r="R91" i="27"/>
  <c r="AC90" i="27"/>
  <c r="Y90" i="27"/>
  <c r="AH90" i="27" s="1"/>
  <c r="X90" i="27"/>
  <c r="AG90" i="27" s="1"/>
  <c r="W90" i="27"/>
  <c r="AF90" i="27" s="1"/>
  <c r="V90" i="27"/>
  <c r="AE90" i="27" s="1"/>
  <c r="U90" i="27"/>
  <c r="AD90" i="27" s="1"/>
  <c r="T90" i="27"/>
  <c r="S90" i="27"/>
  <c r="AB90" i="27" s="1"/>
  <c r="R90" i="27"/>
  <c r="Y89" i="27"/>
  <c r="AH89" i="27" s="1"/>
  <c r="X89" i="27"/>
  <c r="AG89" i="27" s="1"/>
  <c r="W89" i="27"/>
  <c r="AF89" i="27" s="1"/>
  <c r="V89" i="27"/>
  <c r="AE89" i="27" s="1"/>
  <c r="U89" i="27"/>
  <c r="AD89" i="27" s="1"/>
  <c r="T89" i="27"/>
  <c r="AC89" i="27" s="1"/>
  <c r="S89" i="27"/>
  <c r="AB89" i="27" s="1"/>
  <c r="R89" i="27"/>
  <c r="Y88" i="27"/>
  <c r="AH88" i="27" s="1"/>
  <c r="X88" i="27"/>
  <c r="AG88" i="27" s="1"/>
  <c r="W88" i="27"/>
  <c r="AF88" i="27" s="1"/>
  <c r="V88" i="27"/>
  <c r="AE88" i="27" s="1"/>
  <c r="U88" i="27"/>
  <c r="AD88" i="27" s="1"/>
  <c r="T88" i="27"/>
  <c r="AC88" i="27" s="1"/>
  <c r="S88" i="27"/>
  <c r="AB88" i="27" s="1"/>
  <c r="R88" i="27"/>
  <c r="Y87" i="27"/>
  <c r="AH87" i="27" s="1"/>
  <c r="X87" i="27"/>
  <c r="AG87" i="27" s="1"/>
  <c r="W87" i="27"/>
  <c r="AF87" i="27" s="1"/>
  <c r="V87" i="27"/>
  <c r="AE87" i="27" s="1"/>
  <c r="U87" i="27"/>
  <c r="AD87" i="27" s="1"/>
  <c r="T87" i="27"/>
  <c r="AC87" i="27" s="1"/>
  <c r="S87" i="27"/>
  <c r="AB87" i="27" s="1"/>
  <c r="R87" i="27"/>
  <c r="AG86" i="27"/>
  <c r="AF86" i="27"/>
  <c r="Y86" i="27"/>
  <c r="AH86" i="27" s="1"/>
  <c r="X86" i="27"/>
  <c r="W86" i="27"/>
  <c r="V86" i="27"/>
  <c r="AE86" i="27" s="1"/>
  <c r="U86" i="27"/>
  <c r="AD86" i="27" s="1"/>
  <c r="T86" i="27"/>
  <c r="AC86" i="27" s="1"/>
  <c r="S86" i="27"/>
  <c r="AB86" i="27" s="1"/>
  <c r="R86" i="27"/>
  <c r="Y85" i="27"/>
  <c r="AH85" i="27" s="1"/>
  <c r="X85" i="27"/>
  <c r="AG85" i="27" s="1"/>
  <c r="W85" i="27"/>
  <c r="AF85" i="27" s="1"/>
  <c r="V85" i="27"/>
  <c r="AE85" i="27" s="1"/>
  <c r="U85" i="27"/>
  <c r="AD85" i="27" s="1"/>
  <c r="T85" i="27"/>
  <c r="AC85" i="27" s="1"/>
  <c r="S85" i="27"/>
  <c r="AB85" i="27" s="1"/>
  <c r="R85" i="27"/>
  <c r="AD84" i="27"/>
  <c r="Y84" i="27"/>
  <c r="AH84" i="27" s="1"/>
  <c r="X84" i="27"/>
  <c r="AG84" i="27" s="1"/>
  <c r="W84" i="27"/>
  <c r="AF84" i="27" s="1"/>
  <c r="V84" i="27"/>
  <c r="AE84" i="27" s="1"/>
  <c r="U84" i="27"/>
  <c r="T84" i="27"/>
  <c r="AC84" i="27" s="1"/>
  <c r="S84" i="27"/>
  <c r="AB84" i="27" s="1"/>
  <c r="R84" i="27"/>
  <c r="Y83" i="27"/>
  <c r="AH83" i="27" s="1"/>
  <c r="X83" i="27"/>
  <c r="AG83" i="27" s="1"/>
  <c r="W83" i="27"/>
  <c r="AF83" i="27" s="1"/>
  <c r="V83" i="27"/>
  <c r="AE83" i="27" s="1"/>
  <c r="U83" i="27"/>
  <c r="AD83" i="27" s="1"/>
  <c r="T83" i="27"/>
  <c r="AC83" i="27" s="1"/>
  <c r="S83" i="27"/>
  <c r="AB83" i="27" s="1"/>
  <c r="R83" i="27"/>
  <c r="AB82" i="27"/>
  <c r="Y82" i="27"/>
  <c r="AH82" i="27" s="1"/>
  <c r="X82" i="27"/>
  <c r="AG82" i="27" s="1"/>
  <c r="W82" i="27"/>
  <c r="AF82" i="27" s="1"/>
  <c r="V82" i="27"/>
  <c r="AE82" i="27" s="1"/>
  <c r="U82" i="27"/>
  <c r="AD82" i="27" s="1"/>
  <c r="T82" i="27"/>
  <c r="AC82" i="27" s="1"/>
  <c r="S82" i="27"/>
  <c r="R82" i="27"/>
  <c r="Y81" i="27"/>
  <c r="AH81" i="27" s="1"/>
  <c r="X81" i="27"/>
  <c r="AG81" i="27" s="1"/>
  <c r="W81" i="27"/>
  <c r="AF81" i="27" s="1"/>
  <c r="V81" i="27"/>
  <c r="AE81" i="27" s="1"/>
  <c r="U81" i="27"/>
  <c r="AD81" i="27" s="1"/>
  <c r="T81" i="27"/>
  <c r="AC81" i="27" s="1"/>
  <c r="S81" i="27"/>
  <c r="AB81" i="27" s="1"/>
  <c r="R81" i="27"/>
  <c r="Y80" i="27"/>
  <c r="AH80" i="27" s="1"/>
  <c r="X80" i="27"/>
  <c r="AG80" i="27" s="1"/>
  <c r="W80" i="27"/>
  <c r="AF80" i="27" s="1"/>
  <c r="V80" i="27"/>
  <c r="AE80" i="27" s="1"/>
  <c r="U80" i="27"/>
  <c r="AD80" i="27" s="1"/>
  <c r="T80" i="27"/>
  <c r="AC80" i="27" s="1"/>
  <c r="S80" i="27"/>
  <c r="AB80" i="27" s="1"/>
  <c r="R80" i="27"/>
  <c r="AH79" i="27"/>
  <c r="Y79" i="27"/>
  <c r="X79" i="27"/>
  <c r="AG79" i="27" s="1"/>
  <c r="W79" i="27"/>
  <c r="AF79" i="27" s="1"/>
  <c r="V79" i="27"/>
  <c r="AE79" i="27" s="1"/>
  <c r="U79" i="27"/>
  <c r="AD79" i="27" s="1"/>
  <c r="T79" i="27"/>
  <c r="AC79" i="27" s="1"/>
  <c r="S79" i="27"/>
  <c r="AB79" i="27" s="1"/>
  <c r="R79" i="27"/>
  <c r="Y78" i="27"/>
  <c r="AH78" i="27" s="1"/>
  <c r="X78" i="27"/>
  <c r="AG78" i="27" s="1"/>
  <c r="W78" i="27"/>
  <c r="AF78" i="27" s="1"/>
  <c r="V78" i="27"/>
  <c r="AE78" i="27" s="1"/>
  <c r="U78" i="27"/>
  <c r="AD78" i="27" s="1"/>
  <c r="T78" i="27"/>
  <c r="AC78" i="27" s="1"/>
  <c r="S78" i="27"/>
  <c r="AB78" i="27" s="1"/>
  <c r="R78" i="27"/>
  <c r="Y77" i="27"/>
  <c r="AH77" i="27" s="1"/>
  <c r="X77" i="27"/>
  <c r="AG77" i="27" s="1"/>
  <c r="W77" i="27"/>
  <c r="AF77" i="27" s="1"/>
  <c r="V77" i="27"/>
  <c r="AE77" i="27" s="1"/>
  <c r="U77" i="27"/>
  <c r="AD77" i="27" s="1"/>
  <c r="T77" i="27"/>
  <c r="AC77" i="27" s="1"/>
  <c r="S77" i="27"/>
  <c r="AB77" i="27" s="1"/>
  <c r="R77" i="27"/>
  <c r="Y76" i="27"/>
  <c r="AH76" i="27" s="1"/>
  <c r="X76" i="27"/>
  <c r="AG76" i="27" s="1"/>
  <c r="W76" i="27"/>
  <c r="AF76" i="27" s="1"/>
  <c r="V76" i="27"/>
  <c r="AE76" i="27" s="1"/>
  <c r="U76" i="27"/>
  <c r="AD76" i="27" s="1"/>
  <c r="T76" i="27"/>
  <c r="AC76" i="27" s="1"/>
  <c r="S76" i="27"/>
  <c r="AB76" i="27" s="1"/>
  <c r="R76" i="27"/>
  <c r="Y75" i="27"/>
  <c r="AH75" i="27" s="1"/>
  <c r="X75" i="27"/>
  <c r="AG75" i="27" s="1"/>
  <c r="W75" i="27"/>
  <c r="AF75" i="27" s="1"/>
  <c r="V75" i="27"/>
  <c r="AE75" i="27" s="1"/>
  <c r="U75" i="27"/>
  <c r="AD75" i="27" s="1"/>
  <c r="T75" i="27"/>
  <c r="AC75" i="27" s="1"/>
  <c r="S75" i="27"/>
  <c r="AB75" i="27" s="1"/>
  <c r="R75" i="27"/>
  <c r="Y74" i="27"/>
  <c r="AH74" i="27" s="1"/>
  <c r="X74" i="27"/>
  <c r="AG74" i="27" s="1"/>
  <c r="W74" i="27"/>
  <c r="AF74" i="27" s="1"/>
  <c r="V74" i="27"/>
  <c r="AE74" i="27" s="1"/>
  <c r="U74" i="27"/>
  <c r="AD74" i="27" s="1"/>
  <c r="T74" i="27"/>
  <c r="AC74" i="27" s="1"/>
  <c r="S74" i="27"/>
  <c r="AB74" i="27" s="1"/>
  <c r="R74" i="27"/>
  <c r="Y73" i="27"/>
  <c r="AH73" i="27" s="1"/>
  <c r="X73" i="27"/>
  <c r="AG73" i="27" s="1"/>
  <c r="W73" i="27"/>
  <c r="AF73" i="27" s="1"/>
  <c r="V73" i="27"/>
  <c r="AE73" i="27" s="1"/>
  <c r="U73" i="27"/>
  <c r="AD73" i="27" s="1"/>
  <c r="T73" i="27"/>
  <c r="AC73" i="27" s="1"/>
  <c r="S73" i="27"/>
  <c r="AB73" i="27" s="1"/>
  <c r="R73" i="27"/>
  <c r="AE72" i="27"/>
  <c r="Y72" i="27"/>
  <c r="AH72" i="27" s="1"/>
  <c r="X72" i="27"/>
  <c r="AG72" i="27" s="1"/>
  <c r="W72" i="27"/>
  <c r="AF72" i="27" s="1"/>
  <c r="V72" i="27"/>
  <c r="U72" i="27"/>
  <c r="AD72" i="27" s="1"/>
  <c r="T72" i="27"/>
  <c r="AC72" i="27" s="1"/>
  <c r="S72" i="27"/>
  <c r="AB72" i="27" s="1"/>
  <c r="R72" i="27"/>
  <c r="Y71" i="27"/>
  <c r="AH71" i="27" s="1"/>
  <c r="X71" i="27"/>
  <c r="AG71" i="27" s="1"/>
  <c r="W71" i="27"/>
  <c r="AF71" i="27" s="1"/>
  <c r="V71" i="27"/>
  <c r="AE71" i="27" s="1"/>
  <c r="U71" i="27"/>
  <c r="AD71" i="27" s="1"/>
  <c r="T71" i="27"/>
  <c r="AC71" i="27" s="1"/>
  <c r="S71" i="27"/>
  <c r="AB71" i="27" s="1"/>
  <c r="R71" i="27"/>
  <c r="Y70" i="27"/>
  <c r="AH70" i="27" s="1"/>
  <c r="X70" i="27"/>
  <c r="AG70" i="27" s="1"/>
  <c r="W70" i="27"/>
  <c r="AF70" i="27" s="1"/>
  <c r="V70" i="27"/>
  <c r="AE70" i="27" s="1"/>
  <c r="U70" i="27"/>
  <c r="AD70" i="27" s="1"/>
  <c r="T70" i="27"/>
  <c r="AC70" i="27" s="1"/>
  <c r="S70" i="27"/>
  <c r="AB70" i="27" s="1"/>
  <c r="R70" i="27"/>
  <c r="Y69" i="27"/>
  <c r="AH69" i="27" s="1"/>
  <c r="X69" i="27"/>
  <c r="AG69" i="27" s="1"/>
  <c r="W69" i="27"/>
  <c r="AF69" i="27" s="1"/>
  <c r="V69" i="27"/>
  <c r="AE69" i="27" s="1"/>
  <c r="U69" i="27"/>
  <c r="AD69" i="27" s="1"/>
  <c r="T69" i="27"/>
  <c r="AC69" i="27" s="1"/>
  <c r="S69" i="27"/>
  <c r="AB69" i="27" s="1"/>
  <c r="R69" i="27"/>
  <c r="Y68" i="27"/>
  <c r="AH68" i="27" s="1"/>
  <c r="X68" i="27"/>
  <c r="AG68" i="27" s="1"/>
  <c r="W68" i="27"/>
  <c r="AF68" i="27" s="1"/>
  <c r="V68" i="27"/>
  <c r="AE68" i="27" s="1"/>
  <c r="U68" i="27"/>
  <c r="AD68" i="27" s="1"/>
  <c r="T68" i="27"/>
  <c r="AC68" i="27" s="1"/>
  <c r="S68" i="27"/>
  <c r="AB68" i="27" s="1"/>
  <c r="R68" i="27"/>
  <c r="Y67" i="27"/>
  <c r="AH67" i="27" s="1"/>
  <c r="X67" i="27"/>
  <c r="AG67" i="27" s="1"/>
  <c r="W67" i="27"/>
  <c r="AF67" i="27" s="1"/>
  <c r="V67" i="27"/>
  <c r="AE67" i="27" s="1"/>
  <c r="U67" i="27"/>
  <c r="AD67" i="27" s="1"/>
  <c r="T67" i="27"/>
  <c r="AC67" i="27" s="1"/>
  <c r="S67" i="27"/>
  <c r="AB67" i="27" s="1"/>
  <c r="R67" i="27"/>
  <c r="Y66" i="27"/>
  <c r="AH66" i="27" s="1"/>
  <c r="X66" i="27"/>
  <c r="AG66" i="27" s="1"/>
  <c r="W66" i="27"/>
  <c r="AF66" i="27" s="1"/>
  <c r="V66" i="27"/>
  <c r="AE66" i="27" s="1"/>
  <c r="U66" i="27"/>
  <c r="AD66" i="27" s="1"/>
  <c r="T66" i="27"/>
  <c r="AC66" i="27" s="1"/>
  <c r="S66" i="27"/>
  <c r="AB66" i="27" s="1"/>
  <c r="R66" i="27"/>
  <c r="AF65" i="27"/>
  <c r="Y65" i="27"/>
  <c r="AH65" i="27" s="1"/>
  <c r="X65" i="27"/>
  <c r="AG65" i="27" s="1"/>
  <c r="W65" i="27"/>
  <c r="V65" i="27"/>
  <c r="AE65" i="27" s="1"/>
  <c r="U65" i="27"/>
  <c r="AD65" i="27" s="1"/>
  <c r="T65" i="27"/>
  <c r="AC65" i="27" s="1"/>
  <c r="S65" i="27"/>
  <c r="AB65" i="27" s="1"/>
  <c r="R65" i="27"/>
  <c r="Y64" i="27"/>
  <c r="AH64" i="27" s="1"/>
  <c r="X64" i="27"/>
  <c r="AG64" i="27" s="1"/>
  <c r="W64" i="27"/>
  <c r="AF64" i="27" s="1"/>
  <c r="V64" i="27"/>
  <c r="AE64" i="27" s="1"/>
  <c r="U64" i="27"/>
  <c r="AD64" i="27" s="1"/>
  <c r="T64" i="27"/>
  <c r="AC64" i="27" s="1"/>
  <c r="S64" i="27"/>
  <c r="AB64" i="27" s="1"/>
  <c r="R64" i="27"/>
  <c r="Y63" i="27"/>
  <c r="AH63" i="27" s="1"/>
  <c r="X63" i="27"/>
  <c r="AG63" i="27" s="1"/>
  <c r="W63" i="27"/>
  <c r="AF63" i="27" s="1"/>
  <c r="V63" i="27"/>
  <c r="AE63" i="27" s="1"/>
  <c r="U63" i="27"/>
  <c r="AD63" i="27" s="1"/>
  <c r="T63" i="27"/>
  <c r="AC63" i="27" s="1"/>
  <c r="S63" i="27"/>
  <c r="AB63" i="27" s="1"/>
  <c r="R63" i="27"/>
  <c r="Y62" i="27"/>
  <c r="AH62" i="27" s="1"/>
  <c r="X62" i="27"/>
  <c r="AG62" i="27" s="1"/>
  <c r="W62" i="27"/>
  <c r="AF62" i="27" s="1"/>
  <c r="V62" i="27"/>
  <c r="AE62" i="27" s="1"/>
  <c r="U62" i="27"/>
  <c r="AD62" i="27" s="1"/>
  <c r="T62" i="27"/>
  <c r="AC62" i="27" s="1"/>
  <c r="S62" i="27"/>
  <c r="AB62" i="27" s="1"/>
  <c r="R62" i="27"/>
  <c r="Y61" i="27"/>
  <c r="AH61" i="27" s="1"/>
  <c r="X61" i="27"/>
  <c r="AG61" i="27" s="1"/>
  <c r="W61" i="27"/>
  <c r="AF61" i="27" s="1"/>
  <c r="V61" i="27"/>
  <c r="AE61" i="27" s="1"/>
  <c r="U61" i="27"/>
  <c r="AD61" i="27" s="1"/>
  <c r="T61" i="27"/>
  <c r="AC61" i="27" s="1"/>
  <c r="S61" i="27"/>
  <c r="AB61" i="27" s="1"/>
  <c r="R61" i="27"/>
  <c r="Y60" i="27"/>
  <c r="AH60" i="27" s="1"/>
  <c r="X60" i="27"/>
  <c r="AG60" i="27" s="1"/>
  <c r="W60" i="27"/>
  <c r="AF60" i="27" s="1"/>
  <c r="V60" i="27"/>
  <c r="AE60" i="27" s="1"/>
  <c r="U60" i="27"/>
  <c r="AD60" i="27" s="1"/>
  <c r="T60" i="27"/>
  <c r="AC60" i="27" s="1"/>
  <c r="S60" i="27"/>
  <c r="AB60" i="27" s="1"/>
  <c r="R60" i="27"/>
  <c r="AG59" i="27"/>
  <c r="AD59" i="27"/>
  <c r="Y59" i="27"/>
  <c r="AH59" i="27" s="1"/>
  <c r="X59" i="27"/>
  <c r="W59" i="27"/>
  <c r="AF59" i="27" s="1"/>
  <c r="V59" i="27"/>
  <c r="AE59" i="27" s="1"/>
  <c r="U59" i="27"/>
  <c r="T59" i="27"/>
  <c r="AC59" i="27" s="1"/>
  <c r="S59" i="27"/>
  <c r="AB59" i="27" s="1"/>
  <c r="R59" i="27"/>
  <c r="Y58" i="27"/>
  <c r="AH58" i="27" s="1"/>
  <c r="X58" i="27"/>
  <c r="AG58" i="27" s="1"/>
  <c r="W58" i="27"/>
  <c r="AF58" i="27" s="1"/>
  <c r="V58" i="27"/>
  <c r="AE58" i="27" s="1"/>
  <c r="U58" i="27"/>
  <c r="AD58" i="27" s="1"/>
  <c r="T58" i="27"/>
  <c r="AC58" i="27" s="1"/>
  <c r="S58" i="27"/>
  <c r="AB58" i="27" s="1"/>
  <c r="R58" i="27"/>
  <c r="AB57" i="27"/>
  <c r="Y57" i="27"/>
  <c r="AH57" i="27" s="1"/>
  <c r="X57" i="27"/>
  <c r="AG57" i="27" s="1"/>
  <c r="W57" i="27"/>
  <c r="AF57" i="27" s="1"/>
  <c r="V57" i="27"/>
  <c r="AE57" i="27" s="1"/>
  <c r="U57" i="27"/>
  <c r="AD57" i="27" s="1"/>
  <c r="T57" i="27"/>
  <c r="AC57" i="27" s="1"/>
  <c r="S57" i="27"/>
  <c r="R57" i="27"/>
  <c r="Y56" i="27"/>
  <c r="AH56" i="27" s="1"/>
  <c r="X56" i="27"/>
  <c r="AG56" i="27" s="1"/>
  <c r="W56" i="27"/>
  <c r="AF56" i="27" s="1"/>
  <c r="V56" i="27"/>
  <c r="AE56" i="27" s="1"/>
  <c r="U56" i="27"/>
  <c r="AD56" i="27" s="1"/>
  <c r="T56" i="27"/>
  <c r="AC56" i="27" s="1"/>
  <c r="S56" i="27"/>
  <c r="AB56" i="27" s="1"/>
  <c r="R56" i="27"/>
  <c r="AD55" i="27"/>
  <c r="Y55" i="27"/>
  <c r="AH55" i="27" s="1"/>
  <c r="X55" i="27"/>
  <c r="AG55" i="27" s="1"/>
  <c r="W55" i="27"/>
  <c r="AF55" i="27" s="1"/>
  <c r="V55" i="27"/>
  <c r="AE55" i="27" s="1"/>
  <c r="U55" i="27"/>
  <c r="T55" i="27"/>
  <c r="AC55" i="27" s="1"/>
  <c r="S55" i="27"/>
  <c r="AB55" i="27" s="1"/>
  <c r="R55" i="27"/>
  <c r="Y54" i="27"/>
  <c r="AH54" i="27" s="1"/>
  <c r="X54" i="27"/>
  <c r="AG54" i="27" s="1"/>
  <c r="W54" i="27"/>
  <c r="AF54" i="27" s="1"/>
  <c r="V54" i="27"/>
  <c r="AE54" i="27" s="1"/>
  <c r="U54" i="27"/>
  <c r="AD54" i="27" s="1"/>
  <c r="T54" i="27"/>
  <c r="AC54" i="27" s="1"/>
  <c r="S54" i="27"/>
  <c r="AB54" i="27" s="1"/>
  <c r="R54" i="27"/>
  <c r="AD53" i="27"/>
  <c r="Y53" i="27"/>
  <c r="AH53" i="27" s="1"/>
  <c r="X53" i="27"/>
  <c r="AG53" i="27" s="1"/>
  <c r="W53" i="27"/>
  <c r="AF53" i="27" s="1"/>
  <c r="V53" i="27"/>
  <c r="AE53" i="27" s="1"/>
  <c r="U53" i="27"/>
  <c r="T53" i="27"/>
  <c r="AC53" i="27" s="1"/>
  <c r="S53" i="27"/>
  <c r="AB53" i="27" s="1"/>
  <c r="R53" i="27"/>
  <c r="AG52" i="27"/>
  <c r="Y52" i="27"/>
  <c r="AH52" i="27" s="1"/>
  <c r="X52" i="27"/>
  <c r="W52" i="27"/>
  <c r="AF52" i="27" s="1"/>
  <c r="V52" i="27"/>
  <c r="AE52" i="27" s="1"/>
  <c r="U52" i="27"/>
  <c r="AD52" i="27" s="1"/>
  <c r="T52" i="27"/>
  <c r="AC52" i="27" s="1"/>
  <c r="S52" i="27"/>
  <c r="AB52" i="27" s="1"/>
  <c r="R52" i="27"/>
  <c r="AD51" i="27"/>
  <c r="Y51" i="27"/>
  <c r="AH51" i="27" s="1"/>
  <c r="X51" i="27"/>
  <c r="AG51" i="27" s="1"/>
  <c r="W51" i="27"/>
  <c r="AF51" i="27" s="1"/>
  <c r="V51" i="27"/>
  <c r="AE51" i="27" s="1"/>
  <c r="U51" i="27"/>
  <c r="T51" i="27"/>
  <c r="AC51" i="27" s="1"/>
  <c r="S51" i="27"/>
  <c r="AB51" i="27" s="1"/>
  <c r="R51" i="27"/>
  <c r="Y50" i="27"/>
  <c r="AH50" i="27" s="1"/>
  <c r="X50" i="27"/>
  <c r="AG50" i="27" s="1"/>
  <c r="W50" i="27"/>
  <c r="AF50" i="27" s="1"/>
  <c r="V50" i="27"/>
  <c r="AE50" i="27" s="1"/>
  <c r="U50" i="27"/>
  <c r="AD50" i="27" s="1"/>
  <c r="T50" i="27"/>
  <c r="AC50" i="27" s="1"/>
  <c r="S50" i="27"/>
  <c r="AB50" i="27" s="1"/>
  <c r="R50" i="27"/>
  <c r="Y49" i="27"/>
  <c r="AH49" i="27" s="1"/>
  <c r="X49" i="27"/>
  <c r="AG49" i="27" s="1"/>
  <c r="W49" i="27"/>
  <c r="AF49" i="27" s="1"/>
  <c r="V49" i="27"/>
  <c r="AE49" i="27" s="1"/>
  <c r="U49" i="27"/>
  <c r="AD49" i="27" s="1"/>
  <c r="T49" i="27"/>
  <c r="AC49" i="27" s="1"/>
  <c r="S49" i="27"/>
  <c r="AB49" i="27" s="1"/>
  <c r="R49" i="27"/>
  <c r="Y48" i="27"/>
  <c r="AH48" i="27" s="1"/>
  <c r="X48" i="27"/>
  <c r="AG48" i="27" s="1"/>
  <c r="W48" i="27"/>
  <c r="AF48" i="27" s="1"/>
  <c r="V48" i="27"/>
  <c r="AE48" i="27" s="1"/>
  <c r="U48" i="27"/>
  <c r="AD48" i="27" s="1"/>
  <c r="T48" i="27"/>
  <c r="AC48" i="27" s="1"/>
  <c r="S48" i="27"/>
  <c r="AB48" i="27" s="1"/>
  <c r="R48" i="27"/>
  <c r="AH47" i="27"/>
  <c r="AF47" i="27"/>
  <c r="Y47" i="27"/>
  <c r="X47" i="27"/>
  <c r="AG47" i="27" s="1"/>
  <c r="W47" i="27"/>
  <c r="V47" i="27"/>
  <c r="AE47" i="27" s="1"/>
  <c r="U47" i="27"/>
  <c r="AD47" i="27" s="1"/>
  <c r="T47" i="27"/>
  <c r="AC47" i="27" s="1"/>
  <c r="S47" i="27"/>
  <c r="AB47" i="27" s="1"/>
  <c r="R47" i="27"/>
  <c r="AG46" i="27"/>
  <c r="Y46" i="27"/>
  <c r="AH46" i="27" s="1"/>
  <c r="X46" i="27"/>
  <c r="W46" i="27"/>
  <c r="AF46" i="27" s="1"/>
  <c r="V46" i="27"/>
  <c r="AE46" i="27" s="1"/>
  <c r="U46" i="27"/>
  <c r="AD46" i="27" s="1"/>
  <c r="T46" i="27"/>
  <c r="AC46" i="27" s="1"/>
  <c r="S46" i="27"/>
  <c r="AB46" i="27" s="1"/>
  <c r="R46" i="27"/>
  <c r="Y45" i="27"/>
  <c r="AH45" i="27" s="1"/>
  <c r="X45" i="27"/>
  <c r="AG45" i="27" s="1"/>
  <c r="W45" i="27"/>
  <c r="AF45" i="27" s="1"/>
  <c r="V45" i="27"/>
  <c r="AE45" i="27" s="1"/>
  <c r="U45" i="27"/>
  <c r="AD45" i="27" s="1"/>
  <c r="T45" i="27"/>
  <c r="AC45" i="27" s="1"/>
  <c r="S45" i="27"/>
  <c r="AB45" i="27" s="1"/>
  <c r="R45" i="27"/>
  <c r="AG44" i="27"/>
  <c r="Y44" i="27"/>
  <c r="AH44" i="27" s="1"/>
  <c r="X44" i="27"/>
  <c r="W44" i="27"/>
  <c r="AF44" i="27" s="1"/>
  <c r="V44" i="27"/>
  <c r="AE44" i="27" s="1"/>
  <c r="U44" i="27"/>
  <c r="AD44" i="27" s="1"/>
  <c r="T44" i="27"/>
  <c r="AC44" i="27" s="1"/>
  <c r="S44" i="27"/>
  <c r="AB44" i="27" s="1"/>
  <c r="R44" i="27"/>
  <c r="Y43" i="27"/>
  <c r="AH43" i="27" s="1"/>
  <c r="X43" i="27"/>
  <c r="AG43" i="27" s="1"/>
  <c r="W43" i="27"/>
  <c r="AF43" i="27" s="1"/>
  <c r="V43" i="27"/>
  <c r="AE43" i="27" s="1"/>
  <c r="U43" i="27"/>
  <c r="AD43" i="27" s="1"/>
  <c r="T43" i="27"/>
  <c r="AC43" i="27" s="1"/>
  <c r="S43" i="27"/>
  <c r="AB43" i="27" s="1"/>
  <c r="R43" i="27"/>
  <c r="AG42" i="27"/>
  <c r="AE42" i="27"/>
  <c r="Y42" i="27"/>
  <c r="AH42" i="27" s="1"/>
  <c r="X42" i="27"/>
  <c r="W42" i="27"/>
  <c r="AF42" i="27" s="1"/>
  <c r="V42" i="27"/>
  <c r="U42" i="27"/>
  <c r="AD42" i="27" s="1"/>
  <c r="T42" i="27"/>
  <c r="AC42" i="27" s="1"/>
  <c r="S42" i="27"/>
  <c r="AB42" i="27" s="1"/>
  <c r="R42" i="27"/>
  <c r="Y41" i="27"/>
  <c r="AH41" i="27" s="1"/>
  <c r="X41" i="27"/>
  <c r="AG41" i="27" s="1"/>
  <c r="W41" i="27"/>
  <c r="AF41" i="27" s="1"/>
  <c r="V41" i="27"/>
  <c r="AE41" i="27" s="1"/>
  <c r="U41" i="27"/>
  <c r="AD41" i="27" s="1"/>
  <c r="T41" i="27"/>
  <c r="AC41" i="27" s="1"/>
  <c r="S41" i="27"/>
  <c r="AB41" i="27" s="1"/>
  <c r="R41" i="27"/>
  <c r="Y40" i="27"/>
  <c r="AH40" i="27" s="1"/>
  <c r="X40" i="27"/>
  <c r="AG40" i="27" s="1"/>
  <c r="W40" i="27"/>
  <c r="AF40" i="27" s="1"/>
  <c r="V40" i="27"/>
  <c r="AE40" i="27" s="1"/>
  <c r="U40" i="27"/>
  <c r="AD40" i="27" s="1"/>
  <c r="T40" i="27"/>
  <c r="AC40" i="27" s="1"/>
  <c r="S40" i="27"/>
  <c r="AB40" i="27" s="1"/>
  <c r="R40" i="27"/>
  <c r="Y39" i="27"/>
  <c r="AH39" i="27" s="1"/>
  <c r="X39" i="27"/>
  <c r="AG39" i="27" s="1"/>
  <c r="W39" i="27"/>
  <c r="AF39" i="27" s="1"/>
  <c r="V39" i="27"/>
  <c r="AE39" i="27" s="1"/>
  <c r="U39" i="27"/>
  <c r="AD39" i="27" s="1"/>
  <c r="T39" i="27"/>
  <c r="AC39" i="27" s="1"/>
  <c r="S39" i="27"/>
  <c r="AB39" i="27" s="1"/>
  <c r="R39" i="27"/>
  <c r="Y38" i="27"/>
  <c r="AH38" i="27" s="1"/>
  <c r="X38" i="27"/>
  <c r="AG38" i="27" s="1"/>
  <c r="W38" i="27"/>
  <c r="AF38" i="27" s="1"/>
  <c r="V38" i="27"/>
  <c r="AE38" i="27" s="1"/>
  <c r="U38" i="27"/>
  <c r="AD38" i="27" s="1"/>
  <c r="T38" i="27"/>
  <c r="AC38" i="27" s="1"/>
  <c r="S38" i="27"/>
  <c r="AB38" i="27" s="1"/>
  <c r="R38" i="27"/>
  <c r="Y37" i="27"/>
  <c r="AH37" i="27" s="1"/>
  <c r="X37" i="27"/>
  <c r="AG37" i="27" s="1"/>
  <c r="W37" i="27"/>
  <c r="AF37" i="27" s="1"/>
  <c r="V37" i="27"/>
  <c r="AE37" i="27" s="1"/>
  <c r="U37" i="27"/>
  <c r="AD37" i="27" s="1"/>
  <c r="T37" i="27"/>
  <c r="AC37" i="27" s="1"/>
  <c r="S37" i="27"/>
  <c r="AB37" i="27" s="1"/>
  <c r="R37" i="27"/>
  <c r="Y36" i="27"/>
  <c r="AH36" i="27" s="1"/>
  <c r="X36" i="27"/>
  <c r="AG36" i="27" s="1"/>
  <c r="W36" i="27"/>
  <c r="AF36" i="27" s="1"/>
  <c r="V36" i="27"/>
  <c r="AE36" i="27" s="1"/>
  <c r="U36" i="27"/>
  <c r="AD36" i="27" s="1"/>
  <c r="T36" i="27"/>
  <c r="AC36" i="27" s="1"/>
  <c r="S36" i="27"/>
  <c r="AB36" i="27" s="1"/>
  <c r="R36" i="27"/>
  <c r="Y35" i="27"/>
  <c r="AH35" i="27" s="1"/>
  <c r="X35" i="27"/>
  <c r="AG35" i="27" s="1"/>
  <c r="W35" i="27"/>
  <c r="AF35" i="27" s="1"/>
  <c r="V35" i="27"/>
  <c r="AE35" i="27" s="1"/>
  <c r="U35" i="27"/>
  <c r="AD35" i="27" s="1"/>
  <c r="T35" i="27"/>
  <c r="AC35" i="27" s="1"/>
  <c r="S35" i="27"/>
  <c r="AB35" i="27" s="1"/>
  <c r="R35" i="27"/>
  <c r="AC34" i="27"/>
  <c r="Y34" i="27"/>
  <c r="AH34" i="27" s="1"/>
  <c r="X34" i="27"/>
  <c r="AG34" i="27" s="1"/>
  <c r="W34" i="27"/>
  <c r="AF34" i="27" s="1"/>
  <c r="V34" i="27"/>
  <c r="AE34" i="27" s="1"/>
  <c r="U34" i="27"/>
  <c r="AD34" i="27" s="1"/>
  <c r="T34" i="27"/>
  <c r="S34" i="27"/>
  <c r="AB34" i="27" s="1"/>
  <c r="R34" i="27"/>
  <c r="AF33" i="27"/>
  <c r="Y33" i="27"/>
  <c r="AH33" i="27" s="1"/>
  <c r="X33" i="27"/>
  <c r="AG33" i="27" s="1"/>
  <c r="W33" i="27"/>
  <c r="V33" i="27"/>
  <c r="AE33" i="27" s="1"/>
  <c r="U33" i="27"/>
  <c r="AD33" i="27" s="1"/>
  <c r="T33" i="27"/>
  <c r="AC33" i="27" s="1"/>
  <c r="S33" i="27"/>
  <c r="AB33" i="27" s="1"/>
  <c r="R33" i="27"/>
  <c r="AG32" i="27"/>
  <c r="Y32" i="27"/>
  <c r="AH32" i="27" s="1"/>
  <c r="X32" i="27"/>
  <c r="W32" i="27"/>
  <c r="AF32" i="27" s="1"/>
  <c r="V32" i="27"/>
  <c r="AE32" i="27" s="1"/>
  <c r="U32" i="27"/>
  <c r="AD32" i="27" s="1"/>
  <c r="T32" i="27"/>
  <c r="AC32" i="27" s="1"/>
  <c r="S32" i="27"/>
  <c r="AB32" i="27" s="1"/>
  <c r="R32" i="27"/>
  <c r="Y31" i="27"/>
  <c r="AH31" i="27" s="1"/>
  <c r="X31" i="27"/>
  <c r="AG31" i="27" s="1"/>
  <c r="W31" i="27"/>
  <c r="AF31" i="27" s="1"/>
  <c r="V31" i="27"/>
  <c r="AE31" i="27" s="1"/>
  <c r="U31" i="27"/>
  <c r="AD31" i="27" s="1"/>
  <c r="T31" i="27"/>
  <c r="AC31" i="27" s="1"/>
  <c r="S31" i="27"/>
  <c r="AB31" i="27" s="1"/>
  <c r="R31" i="27"/>
  <c r="Y30" i="27"/>
  <c r="AH30" i="27" s="1"/>
  <c r="X30" i="27"/>
  <c r="AG30" i="27" s="1"/>
  <c r="W30" i="27"/>
  <c r="AF30" i="27" s="1"/>
  <c r="V30" i="27"/>
  <c r="AE30" i="27" s="1"/>
  <c r="U30" i="27"/>
  <c r="AD30" i="27" s="1"/>
  <c r="T30" i="27"/>
  <c r="AC30" i="27" s="1"/>
  <c r="S30" i="27"/>
  <c r="AB30" i="27" s="1"/>
  <c r="R30" i="27"/>
  <c r="Y29" i="27"/>
  <c r="AH29" i="27" s="1"/>
  <c r="X29" i="27"/>
  <c r="AG29" i="27" s="1"/>
  <c r="W29" i="27"/>
  <c r="AF29" i="27" s="1"/>
  <c r="V29" i="27"/>
  <c r="AE29" i="27" s="1"/>
  <c r="U29" i="27"/>
  <c r="AD29" i="27" s="1"/>
  <c r="T29" i="27"/>
  <c r="AC29" i="27" s="1"/>
  <c r="S29" i="27"/>
  <c r="AB29" i="27" s="1"/>
  <c r="R29" i="27"/>
  <c r="AC28" i="27"/>
  <c r="Y28" i="27"/>
  <c r="AH28" i="27" s="1"/>
  <c r="X28" i="27"/>
  <c r="AG28" i="27" s="1"/>
  <c r="W28" i="27"/>
  <c r="AF28" i="27" s="1"/>
  <c r="V28" i="27"/>
  <c r="AE28" i="27" s="1"/>
  <c r="U28" i="27"/>
  <c r="AD28" i="27" s="1"/>
  <c r="T28" i="27"/>
  <c r="S28" i="27"/>
  <c r="AB28" i="27" s="1"/>
  <c r="R28" i="27"/>
  <c r="Y27" i="27"/>
  <c r="AH27" i="27" s="1"/>
  <c r="X27" i="27"/>
  <c r="AG27" i="27" s="1"/>
  <c r="W27" i="27"/>
  <c r="AF27" i="27" s="1"/>
  <c r="V27" i="27"/>
  <c r="AE27" i="27" s="1"/>
  <c r="U27" i="27"/>
  <c r="AD27" i="27" s="1"/>
  <c r="T27" i="27"/>
  <c r="AC27" i="27" s="1"/>
  <c r="S27" i="27"/>
  <c r="AB27" i="27" s="1"/>
  <c r="R27" i="27"/>
  <c r="Y26" i="27"/>
  <c r="AH26" i="27" s="1"/>
  <c r="X26" i="27"/>
  <c r="AG26" i="27" s="1"/>
  <c r="W26" i="27"/>
  <c r="AF26" i="27" s="1"/>
  <c r="V26" i="27"/>
  <c r="AE26" i="27" s="1"/>
  <c r="U26" i="27"/>
  <c r="AD26" i="27" s="1"/>
  <c r="T26" i="27"/>
  <c r="AC26" i="27" s="1"/>
  <c r="S26" i="27"/>
  <c r="AB26" i="27" s="1"/>
  <c r="R26" i="27"/>
  <c r="AF25" i="27"/>
  <c r="Y25" i="27"/>
  <c r="AH25" i="27" s="1"/>
  <c r="X25" i="27"/>
  <c r="AG25" i="27" s="1"/>
  <c r="W25" i="27"/>
  <c r="V25" i="27"/>
  <c r="AE25" i="27" s="1"/>
  <c r="U25" i="27"/>
  <c r="AD25" i="27" s="1"/>
  <c r="T25" i="27"/>
  <c r="AC25" i="27" s="1"/>
  <c r="S25" i="27"/>
  <c r="AB25" i="27" s="1"/>
  <c r="R25" i="27"/>
  <c r="Y24" i="27"/>
  <c r="AH24" i="27" s="1"/>
  <c r="X24" i="27"/>
  <c r="AG24" i="27" s="1"/>
  <c r="W24" i="27"/>
  <c r="AF24" i="27" s="1"/>
  <c r="V24" i="27"/>
  <c r="AE24" i="27" s="1"/>
  <c r="U24" i="27"/>
  <c r="AD24" i="27" s="1"/>
  <c r="T24" i="27"/>
  <c r="AC24" i="27" s="1"/>
  <c r="S24" i="27"/>
  <c r="AB24" i="27" s="1"/>
  <c r="R24" i="27"/>
  <c r="Y23" i="27"/>
  <c r="AH23" i="27" s="1"/>
  <c r="X23" i="27"/>
  <c r="AG23" i="27" s="1"/>
  <c r="W23" i="27"/>
  <c r="AF23" i="27" s="1"/>
  <c r="V23" i="27"/>
  <c r="AE23" i="27" s="1"/>
  <c r="U23" i="27"/>
  <c r="AD23" i="27" s="1"/>
  <c r="T23" i="27"/>
  <c r="AC23" i="27" s="1"/>
  <c r="S23" i="27"/>
  <c r="AB23" i="27" s="1"/>
  <c r="R23" i="27"/>
  <c r="Y22" i="27"/>
  <c r="AH22" i="27" s="1"/>
  <c r="X22" i="27"/>
  <c r="AG22" i="27" s="1"/>
  <c r="W22" i="27"/>
  <c r="AF22" i="27" s="1"/>
  <c r="V22" i="27"/>
  <c r="AE22" i="27" s="1"/>
  <c r="U22" i="27"/>
  <c r="AD22" i="27" s="1"/>
  <c r="T22" i="27"/>
  <c r="AC22" i="27" s="1"/>
  <c r="S22" i="27"/>
  <c r="AB22" i="27" s="1"/>
  <c r="R22" i="27"/>
  <c r="Y21" i="27"/>
  <c r="AH21" i="27" s="1"/>
  <c r="X21" i="27"/>
  <c r="AG21" i="27" s="1"/>
  <c r="W21" i="27"/>
  <c r="AF21" i="27" s="1"/>
  <c r="V21" i="27"/>
  <c r="AE21" i="27" s="1"/>
  <c r="U21" i="27"/>
  <c r="AD21" i="27" s="1"/>
  <c r="T21" i="27"/>
  <c r="AC21" i="27" s="1"/>
  <c r="S21" i="27"/>
  <c r="AB21" i="27" s="1"/>
  <c r="R21" i="27"/>
  <c r="Y20" i="27"/>
  <c r="AH20" i="27" s="1"/>
  <c r="X20" i="27"/>
  <c r="AG20" i="27" s="1"/>
  <c r="W20" i="27"/>
  <c r="AF20" i="27" s="1"/>
  <c r="V20" i="27"/>
  <c r="AE20" i="27" s="1"/>
  <c r="U20" i="27"/>
  <c r="AD20" i="27" s="1"/>
  <c r="T20" i="27"/>
  <c r="AC20" i="27" s="1"/>
  <c r="S20" i="27"/>
  <c r="AB20" i="27" s="1"/>
  <c r="R20" i="27"/>
  <c r="Y19" i="27"/>
  <c r="AH19" i="27" s="1"/>
  <c r="X19" i="27"/>
  <c r="AG19" i="27" s="1"/>
  <c r="W19" i="27"/>
  <c r="AF19" i="27" s="1"/>
  <c r="V19" i="27"/>
  <c r="AE19" i="27" s="1"/>
  <c r="U19" i="27"/>
  <c r="AD19" i="27" s="1"/>
  <c r="T19" i="27"/>
  <c r="AC19" i="27" s="1"/>
  <c r="S19" i="27"/>
  <c r="AB19" i="27" s="1"/>
  <c r="R19" i="27"/>
  <c r="Y18" i="27"/>
  <c r="AH18" i="27" s="1"/>
  <c r="X18" i="27"/>
  <c r="AG18" i="27" s="1"/>
  <c r="W18" i="27"/>
  <c r="AF18" i="27" s="1"/>
  <c r="V18" i="27"/>
  <c r="AE18" i="27" s="1"/>
  <c r="U18" i="27"/>
  <c r="AD18" i="27" s="1"/>
  <c r="T18" i="27"/>
  <c r="AC18" i="27" s="1"/>
  <c r="S18" i="27"/>
  <c r="AB18" i="27" s="1"/>
  <c r="R18" i="27"/>
  <c r="AD17" i="27"/>
  <c r="Y17" i="27"/>
  <c r="AH17" i="27" s="1"/>
  <c r="X17" i="27"/>
  <c r="AG17" i="27" s="1"/>
  <c r="W17" i="27"/>
  <c r="AF17" i="27" s="1"/>
  <c r="V17" i="27"/>
  <c r="AE17" i="27" s="1"/>
  <c r="U17" i="27"/>
  <c r="T17" i="27"/>
  <c r="AC17" i="27" s="1"/>
  <c r="S17" i="27"/>
  <c r="AB17" i="27" s="1"/>
  <c r="R17" i="27"/>
  <c r="Y16" i="27"/>
  <c r="AH16" i="27" s="1"/>
  <c r="X16" i="27"/>
  <c r="AG16" i="27" s="1"/>
  <c r="W16" i="27"/>
  <c r="AF16" i="27" s="1"/>
  <c r="V16" i="27"/>
  <c r="AE16" i="27" s="1"/>
  <c r="U16" i="27"/>
  <c r="AD16" i="27" s="1"/>
  <c r="T16" i="27"/>
  <c r="AC16" i="27" s="1"/>
  <c r="S16" i="27"/>
  <c r="AB16" i="27" s="1"/>
  <c r="R16" i="27"/>
  <c r="Y15" i="27"/>
  <c r="AH15" i="27" s="1"/>
  <c r="X15" i="27"/>
  <c r="AG15" i="27" s="1"/>
  <c r="W15" i="27"/>
  <c r="AF15" i="27" s="1"/>
  <c r="V15" i="27"/>
  <c r="AE15" i="27" s="1"/>
  <c r="U15" i="27"/>
  <c r="AD15" i="27" s="1"/>
  <c r="T15" i="27"/>
  <c r="AC15" i="27" s="1"/>
  <c r="S15" i="27"/>
  <c r="AB15" i="27" s="1"/>
  <c r="R15" i="27"/>
  <c r="Y14" i="27"/>
  <c r="AH14" i="27" s="1"/>
  <c r="X14" i="27"/>
  <c r="AG14" i="27" s="1"/>
  <c r="W14" i="27"/>
  <c r="AF14" i="27" s="1"/>
  <c r="V14" i="27"/>
  <c r="AE14" i="27" s="1"/>
  <c r="U14" i="27"/>
  <c r="AD14" i="27" s="1"/>
  <c r="T14" i="27"/>
  <c r="AC14" i="27" s="1"/>
  <c r="S14" i="27"/>
  <c r="AB14" i="27" s="1"/>
  <c r="R14" i="27"/>
  <c r="AB13" i="27"/>
  <c r="Y13" i="27"/>
  <c r="AH13" i="27" s="1"/>
  <c r="X13" i="27"/>
  <c r="AG13" i="27" s="1"/>
  <c r="W13" i="27"/>
  <c r="AF13" i="27" s="1"/>
  <c r="V13" i="27"/>
  <c r="AE13" i="27" s="1"/>
  <c r="U13" i="27"/>
  <c r="AD13" i="27" s="1"/>
  <c r="T13" i="27"/>
  <c r="AC13" i="27" s="1"/>
  <c r="S13" i="27"/>
  <c r="R13" i="27"/>
  <c r="Y12" i="27"/>
  <c r="AH12" i="27" s="1"/>
  <c r="X12" i="27"/>
  <c r="AG12" i="27" s="1"/>
  <c r="W12" i="27"/>
  <c r="AF12" i="27" s="1"/>
  <c r="V12" i="27"/>
  <c r="AE12" i="27" s="1"/>
  <c r="U12" i="27"/>
  <c r="AD12" i="27" s="1"/>
  <c r="T12" i="27"/>
  <c r="AC12" i="27" s="1"/>
  <c r="S12" i="27"/>
  <c r="AB12" i="27" s="1"/>
  <c r="R12" i="27"/>
  <c r="Y11" i="27"/>
  <c r="AH11" i="27" s="1"/>
  <c r="X11" i="27"/>
  <c r="AG11" i="27" s="1"/>
  <c r="W11" i="27"/>
  <c r="AF11" i="27" s="1"/>
  <c r="V11" i="27"/>
  <c r="AE11" i="27" s="1"/>
  <c r="U11" i="27"/>
  <c r="AD11" i="27" s="1"/>
  <c r="T11" i="27"/>
  <c r="AC11" i="27" s="1"/>
  <c r="S11" i="27"/>
  <c r="AB11" i="27" s="1"/>
  <c r="R11" i="27"/>
  <c r="Y10" i="27"/>
  <c r="AH10" i="27" s="1"/>
  <c r="X10" i="27"/>
  <c r="AG10" i="27" s="1"/>
  <c r="W10" i="27"/>
  <c r="AF10" i="27" s="1"/>
  <c r="V10" i="27"/>
  <c r="AE10" i="27" s="1"/>
  <c r="U10" i="27"/>
  <c r="AD10" i="27" s="1"/>
  <c r="T10" i="27"/>
  <c r="AC10" i="27" s="1"/>
  <c r="S10" i="27"/>
  <c r="AB10" i="27" s="1"/>
  <c r="R10" i="27"/>
  <c r="AH9" i="27"/>
  <c r="Y9" i="27"/>
  <c r="X9" i="27"/>
  <c r="AG9" i="27" s="1"/>
  <c r="W9" i="27"/>
  <c r="AF9" i="27" s="1"/>
  <c r="V9" i="27"/>
  <c r="AE9" i="27" s="1"/>
  <c r="U9" i="27"/>
  <c r="AD9" i="27" s="1"/>
  <c r="T9" i="27"/>
  <c r="AC9" i="27" s="1"/>
  <c r="S9" i="27"/>
  <c r="AB9" i="27" s="1"/>
  <c r="R9" i="27"/>
  <c r="AE8" i="27"/>
  <c r="Y8" i="27"/>
  <c r="AH8" i="27" s="1"/>
  <c r="X8" i="27"/>
  <c r="AG8" i="27" s="1"/>
  <c r="W8" i="27"/>
  <c r="AF8" i="27" s="1"/>
  <c r="V8" i="27"/>
  <c r="U8" i="27"/>
  <c r="AD8" i="27" s="1"/>
  <c r="T8" i="27"/>
  <c r="AC8" i="27" s="1"/>
  <c r="S8" i="27"/>
  <c r="AB8" i="27" s="1"/>
  <c r="R8" i="27"/>
  <c r="AF7" i="27"/>
  <c r="AD7" i="27"/>
  <c r="Y7" i="27"/>
  <c r="AH7" i="27" s="1"/>
  <c r="X7" i="27"/>
  <c r="AG7" i="27" s="1"/>
  <c r="W7" i="27"/>
  <c r="V7" i="27"/>
  <c r="AE7" i="27" s="1"/>
  <c r="U7" i="27"/>
  <c r="T7" i="27"/>
  <c r="AC7" i="27" s="1"/>
  <c r="S7" i="27"/>
  <c r="AB7" i="27" s="1"/>
  <c r="R7" i="27"/>
  <c r="Y6" i="27"/>
  <c r="AH6" i="27" s="1"/>
  <c r="X6" i="27"/>
  <c r="AG6" i="27" s="1"/>
  <c r="W6" i="27"/>
  <c r="AF6" i="27" s="1"/>
  <c r="V6" i="27"/>
  <c r="AE6" i="27" s="1"/>
  <c r="U6" i="27"/>
  <c r="AD6" i="27" s="1"/>
  <c r="T6" i="27"/>
  <c r="AC6" i="27" s="1"/>
  <c r="S6" i="27"/>
  <c r="AB6" i="27" s="1"/>
  <c r="R6" i="27"/>
  <c r="Y5" i="27"/>
  <c r="AH5" i="27" s="1"/>
  <c r="X5" i="27"/>
  <c r="AG5" i="27" s="1"/>
  <c r="W5" i="27"/>
  <c r="AF5" i="27" s="1"/>
  <c r="V5" i="27"/>
  <c r="AE5" i="27" s="1"/>
  <c r="U5" i="27"/>
  <c r="AD5" i="27" s="1"/>
  <c r="T5" i="27"/>
  <c r="AC5" i="27" s="1"/>
  <c r="S5" i="27"/>
  <c r="AB5" i="27" s="1"/>
  <c r="R5" i="27"/>
  <c r="AH4" i="27"/>
  <c r="AG4" i="27"/>
  <c r="W4" i="27"/>
  <c r="AF4" i="27" s="1"/>
  <c r="V4" i="27"/>
  <c r="AE4" i="27" s="1"/>
  <c r="U4" i="27"/>
  <c r="AD4" i="27" s="1"/>
  <c r="T4" i="27"/>
  <c r="AC4" i="27" s="1"/>
  <c r="S4" i="27"/>
  <c r="AB4" i="27" s="1"/>
  <c r="R4" i="27"/>
  <c r="BP71" i="33" l="1"/>
  <c r="BP23" i="33"/>
  <c r="BP95" i="33"/>
  <c r="BP65" i="33"/>
  <c r="BP58" i="33"/>
  <c r="U3" i="29"/>
  <c r="BL3" i="33" s="1"/>
  <c r="BP44" i="33"/>
  <c r="BP32" i="33"/>
  <c r="BN3" i="33"/>
  <c r="BP3" i="33" s="1"/>
  <c r="AP3" i="29"/>
  <c r="BP25" i="33"/>
  <c r="BP69" i="33"/>
  <c r="BP21" i="33"/>
  <c r="BP8" i="33"/>
  <c r="BP63" i="33"/>
  <c r="BP11" i="33"/>
  <c r="BP42" i="33"/>
  <c r="BP101" i="33"/>
  <c r="BP53" i="33"/>
  <c r="BP41" i="33"/>
  <c r="BP76" i="33"/>
  <c r="BP85" i="33"/>
  <c r="BP75" i="33"/>
  <c r="BP108" i="33"/>
  <c r="BP12" i="33"/>
  <c r="AP13" i="29"/>
  <c r="BN13" i="33"/>
  <c r="BP13" i="33" s="1"/>
  <c r="AP100" i="29"/>
  <c r="BN100" i="33"/>
  <c r="BP100" i="33" s="1"/>
  <c r="AP9" i="29"/>
  <c r="BN9" i="33"/>
  <c r="BP9" i="33" s="1"/>
  <c r="BP102" i="33"/>
  <c r="BP17" i="33"/>
  <c r="AP31" i="29"/>
  <c r="BN31" i="33"/>
  <c r="BP31" i="33" s="1"/>
  <c r="BP111" i="33"/>
  <c r="BP15" i="33"/>
  <c r="BP98" i="33"/>
  <c r="BP50" i="33"/>
  <c r="BP109" i="33"/>
  <c r="BP61" i="33"/>
  <c r="BP96" i="33"/>
  <c r="BP48" i="33"/>
  <c r="BP107" i="33"/>
  <c r="BP59" i="33"/>
  <c r="BP105" i="33"/>
  <c r="BP57" i="33"/>
  <c r="BP92" i="33"/>
  <c r="BP103" i="33"/>
  <c r="BP55" i="33"/>
  <c r="BP7" i="33"/>
  <c r="BP90" i="33"/>
  <c r="AP104" i="29"/>
  <c r="BN104" i="33"/>
  <c r="BP104" i="33" s="1"/>
  <c r="AP52" i="29"/>
  <c r="BN52" i="33"/>
  <c r="BP52" i="33" s="1"/>
  <c r="BP88" i="33"/>
  <c r="BP40" i="33"/>
  <c r="BP86" i="33"/>
  <c r="BP38" i="33"/>
  <c r="BP97" i="33"/>
  <c r="BP49" i="33"/>
  <c r="BP84" i="33"/>
  <c r="BP36" i="33"/>
  <c r="BP47" i="33"/>
  <c r="BP82" i="33"/>
  <c r="BP34" i="33"/>
  <c r="AP93" i="29"/>
  <c r="BN93" i="33"/>
  <c r="BP93" i="33" s="1"/>
  <c r="AP4" i="29"/>
  <c r="BN4" i="33"/>
  <c r="BP4" i="33" s="1"/>
  <c r="AP20" i="29"/>
  <c r="BN20" i="33"/>
  <c r="BP20" i="33" s="1"/>
  <c r="AP68" i="29"/>
  <c r="BN68" i="33"/>
  <c r="BP68" i="33" s="1"/>
  <c r="BP80" i="33"/>
  <c r="BP91" i="33"/>
  <c r="BP89" i="33"/>
  <c r="BP28" i="33"/>
  <c r="AP45" i="29"/>
  <c r="BN45" i="33"/>
  <c r="BP45" i="33" s="1"/>
  <c r="BP87" i="33"/>
  <c r="BP39" i="33"/>
  <c r="BP74" i="33"/>
  <c r="BP26" i="33"/>
  <c r="AP56" i="29"/>
  <c r="BN56" i="33"/>
  <c r="BP56" i="33" s="1"/>
  <c r="BP37" i="33"/>
  <c r="BP35" i="33"/>
  <c r="BP70" i="33"/>
  <c r="BP22" i="33"/>
  <c r="BP81" i="33"/>
  <c r="BP33" i="33"/>
  <c r="AP29" i="29"/>
  <c r="BN29" i="33"/>
  <c r="BP29" i="33" s="1"/>
  <c r="BP79" i="33"/>
  <c r="BP5" i="33"/>
  <c r="BP66" i="33"/>
  <c r="BP18" i="33"/>
  <c r="AP24" i="29"/>
  <c r="BN24" i="33"/>
  <c r="BP24" i="33" s="1"/>
  <c r="AP72" i="29"/>
  <c r="BN72" i="33"/>
  <c r="BP72" i="33" s="1"/>
  <c r="BP77" i="33"/>
  <c r="BP112" i="33"/>
  <c r="BP64" i="33"/>
  <c r="BP16" i="33"/>
  <c r="AP71" i="29"/>
  <c r="AP47" i="29"/>
  <c r="AP15" i="29"/>
  <c r="AP111" i="29"/>
  <c r="AP90" i="29"/>
  <c r="AP42" i="29"/>
  <c r="AP10" i="29"/>
  <c r="AP99" i="29"/>
  <c r="BK99" i="33"/>
  <c r="BP99" i="33" s="1"/>
  <c r="AP83" i="29"/>
  <c r="BK83" i="33"/>
  <c r="BP83" i="33" s="1"/>
  <c r="AP67" i="29"/>
  <c r="BK67" i="33"/>
  <c r="BP67" i="33" s="1"/>
  <c r="AP51" i="29"/>
  <c r="BK51" i="33"/>
  <c r="BP51" i="33" s="1"/>
  <c r="AP43" i="29"/>
  <c r="BK43" i="33"/>
  <c r="BP43" i="33" s="1"/>
  <c r="AP27" i="29"/>
  <c r="BK27" i="33"/>
  <c r="BP27" i="33" s="1"/>
  <c r="AP19" i="29"/>
  <c r="BK19" i="33"/>
  <c r="BP19" i="33" s="1"/>
  <c r="AP110" i="29"/>
  <c r="BK110" i="33"/>
  <c r="BP110" i="33" s="1"/>
  <c r="AP94" i="29"/>
  <c r="BK94" i="33"/>
  <c r="BP94" i="33" s="1"/>
  <c r="AP78" i="29"/>
  <c r="BK78" i="33"/>
  <c r="BP78" i="33" s="1"/>
  <c r="AP62" i="29"/>
  <c r="BK62" i="33"/>
  <c r="BP62" i="33" s="1"/>
  <c r="AP54" i="29"/>
  <c r="BK54" i="33"/>
  <c r="BP54" i="33" s="1"/>
  <c r="AP46" i="29"/>
  <c r="BK46" i="33"/>
  <c r="BP46" i="33" s="1"/>
  <c r="AP30" i="29"/>
  <c r="BK30" i="33"/>
  <c r="BP30" i="33" s="1"/>
  <c r="AP14" i="29"/>
  <c r="BK14" i="33"/>
  <c r="BP14" i="33" s="1"/>
  <c r="AP6" i="29"/>
  <c r="BK6" i="33"/>
  <c r="BP6" i="33" s="1"/>
  <c r="AP40" i="29"/>
  <c r="AP7" i="29"/>
  <c r="AP87" i="29"/>
  <c r="AP91" i="29"/>
  <c r="AP35" i="29"/>
  <c r="AP102" i="29"/>
  <c r="AP70" i="29"/>
  <c r="AP59" i="29"/>
  <c r="AP38" i="29"/>
  <c r="AP22" i="29"/>
  <c r="AP105" i="29"/>
  <c r="AP97" i="29"/>
  <c r="AP89" i="29"/>
  <c r="AP81" i="29"/>
  <c r="AP73" i="29"/>
  <c r="AP65" i="29"/>
  <c r="AP57" i="29"/>
  <c r="AP49" i="29"/>
  <c r="AP41" i="29"/>
  <c r="AP33" i="29"/>
  <c r="AP25" i="29"/>
  <c r="AP17" i="29"/>
  <c r="AP108" i="29"/>
  <c r="AP92" i="29"/>
  <c r="AP84" i="29"/>
  <c r="AP76" i="29"/>
  <c r="AP60" i="29"/>
  <c r="AP44" i="29"/>
  <c r="AP36" i="29"/>
  <c r="AP28" i="29"/>
  <c r="AP12" i="29"/>
  <c r="AP107" i="29"/>
  <c r="AP86" i="29"/>
  <c r="AP75" i="29"/>
  <c r="AP103" i="29"/>
  <c r="AP95" i="29"/>
  <c r="AP79" i="29"/>
  <c r="AP63" i="29"/>
  <c r="AP55" i="29"/>
  <c r="AP39" i="29"/>
  <c r="AP23" i="29"/>
  <c r="AP5" i="29"/>
  <c r="AP106" i="29"/>
  <c r="AP98" i="29"/>
  <c r="AP82" i="29"/>
  <c r="AP74" i="29"/>
  <c r="AP66" i="29"/>
  <c r="AP58" i="29"/>
  <c r="AP50" i="29"/>
  <c r="AP34" i="29"/>
  <c r="AP26" i="29"/>
  <c r="AP18" i="29"/>
  <c r="AP11" i="29"/>
  <c r="AP109" i="29"/>
  <c r="AP101" i="29"/>
  <c r="AP85" i="29"/>
  <c r="AP77" i="29"/>
  <c r="AP69" i="29"/>
  <c r="AP61" i="29"/>
  <c r="AP53" i="29"/>
  <c r="AP37" i="29"/>
  <c r="AP21" i="29"/>
  <c r="AP112" i="29"/>
  <c r="AP96" i="29"/>
  <c r="AP88" i="29"/>
  <c r="AP80" i="29"/>
  <c r="AP64" i="29"/>
  <c r="AP48" i="29"/>
  <c r="AP32" i="29"/>
  <c r="AP16" i="29"/>
  <c r="AP8" i="29"/>
  <c r="BL2" i="21"/>
  <c r="BL3" i="21"/>
  <c r="BL4" i="21"/>
  <c r="BK110" i="21" l="1"/>
  <c r="BK111" i="21"/>
  <c r="BK112" i="21"/>
  <c r="BM5" i="23" l="1"/>
  <c r="BG6" i="23"/>
  <c r="BG7" i="23"/>
  <c r="BG8" i="23"/>
  <c r="BG9" i="23"/>
  <c r="BG10" i="23"/>
  <c r="BG11" i="23"/>
  <c r="BG12" i="23"/>
  <c r="BG13" i="23"/>
  <c r="BG14" i="23"/>
  <c r="BG15" i="23"/>
  <c r="BG16" i="23"/>
  <c r="BG17" i="23"/>
  <c r="BG18" i="23"/>
  <c r="BG19" i="23"/>
  <c r="BG20" i="23"/>
  <c r="BG21" i="23"/>
  <c r="BG22" i="23"/>
  <c r="BG23" i="23"/>
  <c r="BG24" i="23"/>
  <c r="BG25" i="23"/>
  <c r="BG26" i="23"/>
  <c r="BG27" i="23"/>
  <c r="BG28" i="23"/>
  <c r="BG29" i="23"/>
  <c r="BG30" i="23"/>
  <c r="BG31" i="23"/>
  <c r="BG32" i="23"/>
  <c r="BG33" i="23"/>
  <c r="BG34" i="23"/>
  <c r="BG35" i="23"/>
  <c r="BG36" i="23"/>
  <c r="BG37" i="23"/>
  <c r="BG38" i="23"/>
  <c r="BG39" i="23"/>
  <c r="BG40" i="23"/>
  <c r="BG41" i="23"/>
  <c r="BG42" i="23"/>
  <c r="BG43" i="23"/>
  <c r="BG44" i="23"/>
  <c r="BG45" i="23"/>
  <c r="BG46" i="23"/>
  <c r="BG47" i="23"/>
  <c r="BG48" i="23"/>
  <c r="BG49" i="23"/>
  <c r="BG50" i="23"/>
  <c r="BG51" i="23"/>
  <c r="BG52" i="23"/>
  <c r="BG53" i="23"/>
  <c r="BG54" i="23"/>
  <c r="BG55" i="23"/>
  <c r="BG56" i="23"/>
  <c r="BG57" i="23"/>
  <c r="BG58" i="23"/>
  <c r="BG59" i="23"/>
  <c r="BG60" i="23"/>
  <c r="BG61" i="23"/>
  <c r="BG62" i="23"/>
  <c r="BG63" i="23"/>
  <c r="BG64" i="23"/>
  <c r="BG65" i="23"/>
  <c r="BG66" i="23"/>
  <c r="BG67" i="23"/>
  <c r="BG68" i="23"/>
  <c r="BG69" i="23"/>
  <c r="BG70" i="23"/>
  <c r="BG71" i="23"/>
  <c r="BG72" i="23"/>
  <c r="BG73" i="23"/>
  <c r="BG74" i="23"/>
  <c r="BG75" i="23"/>
  <c r="BG76" i="23"/>
  <c r="BG77" i="23"/>
  <c r="BG78" i="23"/>
  <c r="BG79" i="23"/>
  <c r="BG80" i="23"/>
  <c r="BG81" i="23"/>
  <c r="BG82" i="23"/>
  <c r="BG83" i="23"/>
  <c r="BG84" i="23"/>
  <c r="BG85" i="23"/>
  <c r="BG86" i="23"/>
  <c r="BG87" i="23"/>
  <c r="BG88" i="23"/>
  <c r="BG89" i="23"/>
  <c r="BG90" i="23"/>
  <c r="BG91" i="23"/>
  <c r="BG92" i="23"/>
  <c r="BG93" i="23"/>
  <c r="BG94" i="23"/>
  <c r="BG95" i="23"/>
  <c r="BG96" i="23"/>
  <c r="BG97" i="23"/>
  <c r="BG98" i="23"/>
  <c r="BG99" i="23"/>
  <c r="BG100" i="23"/>
  <c r="BG101" i="23"/>
  <c r="BG102" i="23"/>
  <c r="BG103" i="23"/>
  <c r="BG104" i="23"/>
  <c r="BG105" i="23"/>
  <c r="BG106" i="23"/>
  <c r="BG107" i="23"/>
  <c r="BG108" i="23"/>
  <c r="BG109" i="23"/>
  <c r="BG110" i="23"/>
  <c r="BG111" i="23"/>
  <c r="BG112" i="23"/>
  <c r="BG5" i="23"/>
  <c r="BM112" i="23"/>
  <c r="BM111" i="23"/>
  <c r="BM110" i="23"/>
  <c r="BM109" i="23"/>
  <c r="BM108" i="23"/>
  <c r="BM107" i="23"/>
  <c r="BM106" i="23"/>
  <c r="BM105" i="23"/>
  <c r="BM104" i="23"/>
  <c r="BM103" i="23"/>
  <c r="BM102" i="23"/>
  <c r="BM101" i="23"/>
  <c r="BM100" i="23"/>
  <c r="BM99" i="23"/>
  <c r="BM98" i="23"/>
  <c r="BM97" i="23"/>
  <c r="BM96" i="23"/>
  <c r="BM95" i="23"/>
  <c r="BM94" i="23"/>
  <c r="BM93" i="23"/>
  <c r="BM92" i="23"/>
  <c r="BM91" i="23"/>
  <c r="BM90" i="23"/>
  <c r="BM89" i="23"/>
  <c r="BM88" i="23"/>
  <c r="BM87" i="23"/>
  <c r="BM86" i="23"/>
  <c r="BM85" i="23"/>
  <c r="BM84" i="23"/>
  <c r="BM83" i="23"/>
  <c r="BM82" i="23"/>
  <c r="BM81" i="23"/>
  <c r="BM80" i="23"/>
  <c r="BM79" i="23"/>
  <c r="BM78" i="23"/>
  <c r="BM77" i="23"/>
  <c r="BM76" i="23"/>
  <c r="BM75" i="23"/>
  <c r="BM74" i="23"/>
  <c r="BM73" i="23"/>
  <c r="BM72" i="23"/>
  <c r="BM71" i="23"/>
  <c r="BM70" i="23"/>
  <c r="BM69" i="23"/>
  <c r="BM68" i="23"/>
  <c r="BM67" i="23"/>
  <c r="BM66" i="23"/>
  <c r="BM65" i="23"/>
  <c r="BM64" i="23"/>
  <c r="BM63" i="23"/>
  <c r="BM62" i="23"/>
  <c r="BM61" i="23"/>
  <c r="BM60" i="23"/>
  <c r="BM59" i="23"/>
  <c r="BM58" i="23"/>
  <c r="BM57" i="23"/>
  <c r="BM56" i="23"/>
  <c r="BM55" i="23"/>
  <c r="BM54" i="23"/>
  <c r="BM53" i="23"/>
  <c r="BM52" i="23"/>
  <c r="BM51" i="23"/>
  <c r="BM50" i="23"/>
  <c r="BM49" i="23"/>
  <c r="BM48" i="23"/>
  <c r="BM47" i="23"/>
  <c r="BM46" i="23"/>
  <c r="BM45" i="23"/>
  <c r="BM44" i="23"/>
  <c r="BM43" i="23"/>
  <c r="BM42" i="23"/>
  <c r="BM41" i="23"/>
  <c r="BM40" i="23"/>
  <c r="BM39" i="23"/>
  <c r="BM38" i="23"/>
  <c r="BM37" i="23"/>
  <c r="BM36" i="23"/>
  <c r="BM35" i="23"/>
  <c r="BM34" i="23"/>
  <c r="BM33" i="23"/>
  <c r="BM32" i="23"/>
  <c r="BM31" i="23"/>
  <c r="BM30" i="23"/>
  <c r="BM29" i="23"/>
  <c r="BM28" i="23"/>
  <c r="BM27" i="23"/>
  <c r="BM26" i="23"/>
  <c r="BM25" i="23"/>
  <c r="BM24" i="23"/>
  <c r="BM23" i="23"/>
  <c r="BM22" i="23"/>
  <c r="BM21" i="23"/>
  <c r="BM20" i="23"/>
  <c r="BM19" i="23"/>
  <c r="BM18" i="23"/>
  <c r="BM17" i="23"/>
  <c r="BM16" i="23"/>
  <c r="BM15" i="23"/>
  <c r="BM14" i="23"/>
  <c r="BM13" i="23"/>
  <c r="BM12" i="23"/>
  <c r="BM11" i="23"/>
  <c r="BM10" i="23"/>
  <c r="BM9" i="23"/>
  <c r="BM8" i="23"/>
  <c r="BM7" i="23"/>
  <c r="BM6" i="23"/>
  <c r="BG112" i="21"/>
  <c r="BA112" i="21"/>
  <c r="BG111" i="21"/>
  <c r="BA111" i="21"/>
  <c r="BG110" i="21"/>
  <c r="BA110" i="21"/>
  <c r="BG109" i="21"/>
  <c r="BA109" i="21"/>
  <c r="BG108" i="21"/>
  <c r="BA108" i="21"/>
  <c r="BG107" i="21"/>
  <c r="BA107" i="21"/>
  <c r="BG106" i="21"/>
  <c r="BA106" i="21"/>
  <c r="BG105" i="21"/>
  <c r="BA105" i="21"/>
  <c r="BG104" i="21"/>
  <c r="BA104" i="21"/>
  <c r="BG103" i="21"/>
  <c r="BA103" i="21"/>
  <c r="BG102" i="21"/>
  <c r="BA102" i="21"/>
  <c r="BG101" i="21"/>
  <c r="BA101" i="21"/>
  <c r="BG100" i="21"/>
  <c r="BA100" i="21"/>
  <c r="BG99" i="21"/>
  <c r="BA99" i="21"/>
  <c r="BG98" i="21"/>
  <c r="BA98" i="21"/>
  <c r="BG97" i="21"/>
  <c r="BA97" i="21"/>
  <c r="BG96" i="21"/>
  <c r="BA96" i="21"/>
  <c r="BG95" i="21"/>
  <c r="BA95" i="21"/>
  <c r="BG94" i="21"/>
  <c r="BA94" i="21"/>
  <c r="BG93" i="21"/>
  <c r="BA93" i="21"/>
  <c r="BG92" i="21"/>
  <c r="BA92" i="21"/>
  <c r="BG91" i="21"/>
  <c r="BA91" i="21"/>
  <c r="BG90" i="21"/>
  <c r="BA90" i="21"/>
  <c r="BG89" i="21"/>
  <c r="BA89" i="21"/>
  <c r="BG88" i="21"/>
  <c r="BA88" i="21"/>
  <c r="BG87" i="21"/>
  <c r="BA87" i="21"/>
  <c r="BG86" i="21"/>
  <c r="BA86" i="21"/>
  <c r="BG85" i="21"/>
  <c r="BA85" i="21"/>
  <c r="BG84" i="21"/>
  <c r="BA84" i="21"/>
  <c r="BG83" i="21"/>
  <c r="BA83" i="21"/>
  <c r="BG82" i="21"/>
  <c r="BA82" i="21"/>
  <c r="BG81" i="21"/>
  <c r="BA81" i="21"/>
  <c r="BG80" i="21"/>
  <c r="BA80" i="21"/>
  <c r="BG79" i="21"/>
  <c r="BA79" i="21"/>
  <c r="BG78" i="21"/>
  <c r="BA78" i="21"/>
  <c r="BG77" i="21"/>
  <c r="BA77" i="21"/>
  <c r="BG76" i="21"/>
  <c r="BA76" i="21"/>
  <c r="BG75" i="21"/>
  <c r="BA75" i="21"/>
  <c r="BG74" i="21"/>
  <c r="BA74" i="21"/>
  <c r="BG73" i="21"/>
  <c r="BA73" i="21"/>
  <c r="BG72" i="21"/>
  <c r="BA72" i="21"/>
  <c r="BG71" i="21"/>
  <c r="BA71" i="21"/>
  <c r="BG70" i="21"/>
  <c r="BA70" i="21"/>
  <c r="BG69" i="21"/>
  <c r="BA69" i="21"/>
  <c r="BG68" i="21"/>
  <c r="BA68" i="21"/>
  <c r="BG67" i="21"/>
  <c r="BA67" i="21"/>
  <c r="BG66" i="21"/>
  <c r="BA66" i="21"/>
  <c r="BG65" i="21"/>
  <c r="BA65" i="21"/>
  <c r="BG64" i="21"/>
  <c r="BA64" i="21"/>
  <c r="BG63" i="21"/>
  <c r="BA63" i="21"/>
  <c r="BG62" i="21"/>
  <c r="BA62" i="21"/>
  <c r="BG61" i="21"/>
  <c r="BA61" i="21"/>
  <c r="BG60" i="21"/>
  <c r="BA60" i="21"/>
  <c r="BG59" i="21"/>
  <c r="BA59" i="21"/>
  <c r="BG58" i="21"/>
  <c r="BA58" i="21"/>
  <c r="BG57" i="21"/>
  <c r="BA57" i="21"/>
  <c r="BG56" i="21"/>
  <c r="BA56" i="21"/>
  <c r="BG55" i="21"/>
  <c r="BA55" i="21"/>
  <c r="BG54" i="21"/>
  <c r="BA54" i="21"/>
  <c r="BG53" i="21"/>
  <c r="BA53" i="21"/>
  <c r="BG52" i="21"/>
  <c r="BA52" i="21"/>
  <c r="BG51" i="21"/>
  <c r="BA51" i="21"/>
  <c r="BG50" i="21"/>
  <c r="BA50" i="21"/>
  <c r="BG49" i="21"/>
  <c r="BA49" i="21"/>
  <c r="BG48" i="21"/>
  <c r="BA48" i="21"/>
  <c r="BG47" i="21"/>
  <c r="BA47" i="21"/>
  <c r="BG46" i="21"/>
  <c r="BA46" i="21"/>
  <c r="BG45" i="21"/>
  <c r="BA45" i="21"/>
  <c r="BG44" i="21"/>
  <c r="BA44" i="21"/>
  <c r="BG43" i="21"/>
  <c r="BA43" i="21"/>
  <c r="BG42" i="21"/>
  <c r="BA42" i="21"/>
  <c r="BG41" i="21"/>
  <c r="BA41" i="21"/>
  <c r="BG40" i="21"/>
  <c r="BA40" i="21"/>
  <c r="BG39" i="21"/>
  <c r="BA39" i="21"/>
  <c r="BG38" i="21"/>
  <c r="BA38" i="21"/>
  <c r="BG37" i="21"/>
  <c r="BA37" i="21"/>
  <c r="BG36" i="21"/>
  <c r="BA36" i="21"/>
  <c r="BG35" i="21"/>
  <c r="BA35" i="21"/>
  <c r="BG34" i="21"/>
  <c r="BA34" i="21"/>
  <c r="BG33" i="21"/>
  <c r="BA33" i="21"/>
  <c r="BG32" i="21"/>
  <c r="BA32" i="21"/>
  <c r="BG31" i="21"/>
  <c r="BA31" i="21"/>
  <c r="BG30" i="21"/>
  <c r="BA30" i="21"/>
  <c r="BG29" i="21"/>
  <c r="BA29" i="21"/>
  <c r="BG28" i="21"/>
  <c r="BA28" i="21"/>
  <c r="BG27" i="21"/>
  <c r="BA27" i="21"/>
  <c r="BG26" i="21"/>
  <c r="BA26" i="21"/>
  <c r="BG25" i="21"/>
  <c r="BA25" i="21"/>
  <c r="BG24" i="21"/>
  <c r="BA24" i="21"/>
  <c r="BG23" i="21"/>
  <c r="BA23" i="21"/>
  <c r="BG22" i="21"/>
  <c r="BA22" i="21"/>
  <c r="BG21" i="21"/>
  <c r="BA21" i="21"/>
  <c r="BG20" i="21"/>
  <c r="BA20" i="21"/>
  <c r="BG19" i="21"/>
  <c r="BA19" i="21"/>
  <c r="BG18" i="21"/>
  <c r="BA18" i="21"/>
  <c r="BG17" i="21"/>
  <c r="BA17" i="21"/>
  <c r="BG16" i="21"/>
  <c r="BA16" i="21"/>
  <c r="BG15" i="21"/>
  <c r="BA15" i="21"/>
  <c r="BG14" i="21"/>
  <c r="BA14" i="21"/>
  <c r="BG13" i="21"/>
  <c r="BA13" i="21"/>
  <c r="BG12" i="21"/>
  <c r="BA12" i="21"/>
  <c r="BG11" i="21"/>
  <c r="BA11" i="21"/>
  <c r="BG10" i="21"/>
  <c r="BA10" i="21"/>
  <c r="BG9" i="21"/>
  <c r="BA9" i="21"/>
  <c r="BG8" i="21"/>
  <c r="BA8" i="21"/>
  <c r="BG7" i="21"/>
  <c r="BA7" i="21"/>
  <c r="BG6" i="21"/>
  <c r="BA6" i="21"/>
  <c r="BG5" i="21"/>
  <c r="BA5" i="21"/>
  <c r="AM5" i="24" l="1"/>
  <c r="AN5" i="24" s="1"/>
  <c r="AL5" i="24"/>
  <c r="AL6" i="24"/>
  <c r="AL18" i="24"/>
  <c r="AL30" i="24"/>
  <c r="AL42" i="24"/>
  <c r="AL54" i="24"/>
  <c r="AL66" i="24"/>
  <c r="AL78" i="24"/>
  <c r="AL90" i="24"/>
  <c r="AL102" i="24"/>
  <c r="AL105" i="24"/>
  <c r="AM45" i="24"/>
  <c r="AN45" i="24" s="1"/>
  <c r="AL46" i="24"/>
  <c r="AM34" i="24"/>
  <c r="AN34" i="24" s="1"/>
  <c r="AM84" i="24"/>
  <c r="AN84" i="24" s="1"/>
  <c r="AL51" i="24"/>
  <c r="AL28" i="24"/>
  <c r="AL89" i="24"/>
  <c r="AM6" i="24"/>
  <c r="AN6" i="24" s="1"/>
  <c r="AM18" i="24"/>
  <c r="AN18" i="24" s="1"/>
  <c r="AM30" i="24"/>
  <c r="AN30" i="24" s="1"/>
  <c r="AM42" i="24"/>
  <c r="AN42" i="24" s="1"/>
  <c r="AM54" i="24"/>
  <c r="AN54" i="24" s="1"/>
  <c r="AM66" i="24"/>
  <c r="AN66" i="24" s="1"/>
  <c r="AM78" i="24"/>
  <c r="AN78" i="24" s="1"/>
  <c r="AM90" i="24"/>
  <c r="AN90" i="24" s="1"/>
  <c r="AM102" i="24"/>
  <c r="AN102" i="24" s="1"/>
  <c r="AL81" i="24"/>
  <c r="AM57" i="24"/>
  <c r="AN57" i="24" s="1"/>
  <c r="AL70" i="24"/>
  <c r="AL106" i="24"/>
  <c r="AM10" i="24"/>
  <c r="AN10" i="24" s="1"/>
  <c r="AM48" i="24"/>
  <c r="AN48" i="24" s="1"/>
  <c r="AM109" i="24"/>
  <c r="AN109" i="24" s="1"/>
  <c r="AL87" i="24"/>
  <c r="AM87" i="24"/>
  <c r="AN87" i="24" s="1"/>
  <c r="AM64" i="24"/>
  <c r="AN64" i="24" s="1"/>
  <c r="AM77" i="24"/>
  <c r="AN77" i="24" s="1"/>
  <c r="AL7" i="24"/>
  <c r="AL19" i="24"/>
  <c r="AL31" i="24"/>
  <c r="AL43" i="24"/>
  <c r="AL55" i="24"/>
  <c r="AL67" i="24"/>
  <c r="AL79" i="24"/>
  <c r="AL91" i="24"/>
  <c r="AL103" i="24"/>
  <c r="AL93" i="24"/>
  <c r="AM21" i="24"/>
  <c r="AN21" i="24" s="1"/>
  <c r="AL94" i="24"/>
  <c r="AM22" i="24"/>
  <c r="AN22" i="24" s="1"/>
  <c r="AM36" i="24"/>
  <c r="AN36" i="24" s="1"/>
  <c r="AM108" i="24"/>
  <c r="AN108" i="24" s="1"/>
  <c r="AM111" i="24"/>
  <c r="AN111" i="24" s="1"/>
  <c r="AL88" i="24"/>
  <c r="AM65" i="24"/>
  <c r="AN65" i="24" s="1"/>
  <c r="AM7" i="24"/>
  <c r="AN7" i="24" s="1"/>
  <c r="AM19" i="24"/>
  <c r="AN19" i="24" s="1"/>
  <c r="AM31" i="24"/>
  <c r="AN31" i="24" s="1"/>
  <c r="AM43" i="24"/>
  <c r="AN43" i="24" s="1"/>
  <c r="AM55" i="24"/>
  <c r="AN55" i="24" s="1"/>
  <c r="AM67" i="24"/>
  <c r="AN67" i="24" s="1"/>
  <c r="AM79" i="24"/>
  <c r="AN79" i="24" s="1"/>
  <c r="AM91" i="24"/>
  <c r="AN91" i="24" s="1"/>
  <c r="AM103" i="24"/>
  <c r="AN103" i="24" s="1"/>
  <c r="AL69" i="24"/>
  <c r="AM81" i="24"/>
  <c r="AN81" i="24" s="1"/>
  <c r="AL58" i="24"/>
  <c r="AM46" i="24"/>
  <c r="AN46" i="24" s="1"/>
  <c r="AM106" i="24"/>
  <c r="AN106" i="24" s="1"/>
  <c r="AM72" i="24"/>
  <c r="AN72" i="24" s="1"/>
  <c r="AM97" i="24"/>
  <c r="AN97" i="24" s="1"/>
  <c r="AM27" i="24"/>
  <c r="AN27" i="24" s="1"/>
  <c r="AM52" i="24"/>
  <c r="AN52" i="24" s="1"/>
  <c r="AL8" i="24"/>
  <c r="AL20" i="24"/>
  <c r="AL32" i="24"/>
  <c r="AL44" i="24"/>
  <c r="AL56" i="24"/>
  <c r="AL68" i="24"/>
  <c r="AL80" i="24"/>
  <c r="AL92" i="24"/>
  <c r="AL104" i="24"/>
  <c r="AL45" i="24"/>
  <c r="AM69" i="24"/>
  <c r="AN69" i="24" s="1"/>
  <c r="AM93" i="24"/>
  <c r="AN93" i="24" s="1"/>
  <c r="AL34" i="24"/>
  <c r="AM58" i="24"/>
  <c r="AN58" i="24" s="1"/>
  <c r="AM94" i="24"/>
  <c r="AN94" i="24" s="1"/>
  <c r="AM60" i="24"/>
  <c r="AN60" i="24" s="1"/>
  <c r="AL39" i="24"/>
  <c r="AM99" i="24"/>
  <c r="AN99" i="24" s="1"/>
  <c r="AL40" i="24"/>
  <c r="AM112" i="24"/>
  <c r="AN112" i="24" s="1"/>
  <c r="AM29" i="24"/>
  <c r="AN29" i="24" s="1"/>
  <c r="AM8" i="24"/>
  <c r="AN8" i="24" s="1"/>
  <c r="AM20" i="24"/>
  <c r="AN20" i="24" s="1"/>
  <c r="AM32" i="24"/>
  <c r="AN32" i="24" s="1"/>
  <c r="AM44" i="24"/>
  <c r="AN44" i="24" s="1"/>
  <c r="AM56" i="24"/>
  <c r="AN56" i="24" s="1"/>
  <c r="AM68" i="24"/>
  <c r="AN68" i="24" s="1"/>
  <c r="AM80" i="24"/>
  <c r="AN80" i="24" s="1"/>
  <c r="AM92" i="24"/>
  <c r="AN92" i="24" s="1"/>
  <c r="AM104" i="24"/>
  <c r="AN104" i="24" s="1"/>
  <c r="AL33" i="24"/>
  <c r="AM105" i="24"/>
  <c r="AN105" i="24" s="1"/>
  <c r="AL22" i="24"/>
  <c r="AM70" i="24"/>
  <c r="AN70" i="24" s="1"/>
  <c r="AL96" i="24"/>
  <c r="AM49" i="24"/>
  <c r="AN49" i="24" s="1"/>
  <c r="AM39" i="24"/>
  <c r="AN39" i="24" s="1"/>
  <c r="AM28" i="24"/>
  <c r="AN28" i="24" s="1"/>
  <c r="AL9" i="24"/>
  <c r="AL21" i="24"/>
  <c r="AL57" i="24"/>
  <c r="AL10" i="24"/>
  <c r="AM12" i="24"/>
  <c r="AN12" i="24" s="1"/>
  <c r="AM96" i="24"/>
  <c r="AN96" i="24" s="1"/>
  <c r="AM61" i="24"/>
  <c r="AN61" i="24" s="1"/>
  <c r="AL63" i="24"/>
  <c r="AM63" i="24"/>
  <c r="AN63" i="24" s="1"/>
  <c r="AL52" i="24"/>
  <c r="AM88" i="24"/>
  <c r="AN88" i="24" s="1"/>
  <c r="AM9" i="24"/>
  <c r="AN9" i="24" s="1"/>
  <c r="AM33" i="24"/>
  <c r="AN33" i="24" s="1"/>
  <c r="AL82" i="24"/>
  <c r="AM82" i="24"/>
  <c r="AN82" i="24" s="1"/>
  <c r="AM24" i="24"/>
  <c r="AN24" i="24" s="1"/>
  <c r="AL111" i="24"/>
  <c r="AM17" i="24"/>
  <c r="AN17" i="24" s="1"/>
  <c r="AL11" i="24"/>
  <c r="AL23" i="24"/>
  <c r="AL35" i="24"/>
  <c r="AL47" i="24"/>
  <c r="AL59" i="24"/>
  <c r="AL71" i="24"/>
  <c r="AL83" i="24"/>
  <c r="AL95" i="24"/>
  <c r="AL107" i="24"/>
  <c r="AL24" i="24"/>
  <c r="AL48" i="24"/>
  <c r="AL72" i="24"/>
  <c r="AL108" i="24"/>
  <c r="AM85" i="24"/>
  <c r="AN85" i="24" s="1"/>
  <c r="AM15" i="24"/>
  <c r="AN15" i="24" s="1"/>
  <c r="AL112" i="24"/>
  <c r="AM76" i="24"/>
  <c r="AN76" i="24" s="1"/>
  <c r="AL101" i="24"/>
  <c r="AM11" i="24"/>
  <c r="AN11" i="24" s="1"/>
  <c r="AM23" i="24"/>
  <c r="AN23" i="24" s="1"/>
  <c r="AM35" i="24"/>
  <c r="AN35" i="24" s="1"/>
  <c r="AM47" i="24"/>
  <c r="AN47" i="24" s="1"/>
  <c r="AM59" i="24"/>
  <c r="AN59" i="24" s="1"/>
  <c r="AM71" i="24"/>
  <c r="AN71" i="24" s="1"/>
  <c r="AM83" i="24"/>
  <c r="AN83" i="24" s="1"/>
  <c r="AM95" i="24"/>
  <c r="AN95" i="24" s="1"/>
  <c r="AM107" i="24"/>
  <c r="AN107" i="24" s="1"/>
  <c r="AL12" i="24"/>
  <c r="AL36" i="24"/>
  <c r="AL60" i="24"/>
  <c r="AL84" i="24"/>
  <c r="AL75" i="24"/>
  <c r="AL64" i="24"/>
  <c r="AL77" i="24"/>
  <c r="AM100" i="24"/>
  <c r="AN100" i="24" s="1"/>
  <c r="AM41" i="24"/>
  <c r="AN41" i="24" s="1"/>
  <c r="AL13" i="24"/>
  <c r="AL25" i="24"/>
  <c r="AL37" i="24"/>
  <c r="AL49" i="24"/>
  <c r="AL61" i="24"/>
  <c r="AL73" i="24"/>
  <c r="AL85" i="24"/>
  <c r="AL97" i="24"/>
  <c r="AL109" i="24"/>
  <c r="AM13" i="24"/>
  <c r="AN13" i="24" s="1"/>
  <c r="AM75" i="24"/>
  <c r="AN75" i="24" s="1"/>
  <c r="AL100" i="24"/>
  <c r="AL53" i="24"/>
  <c r="AM25" i="24"/>
  <c r="AN25" i="24" s="1"/>
  <c r="AM37" i="24"/>
  <c r="AN37" i="24" s="1"/>
  <c r="AM73" i="24"/>
  <c r="AN73" i="24" s="1"/>
  <c r="AM51" i="24"/>
  <c r="AN51" i="24" s="1"/>
  <c r="AL76" i="24"/>
  <c r="AM53" i="24"/>
  <c r="AN53" i="24" s="1"/>
  <c r="AL14" i="24"/>
  <c r="AL26" i="24"/>
  <c r="AL38" i="24"/>
  <c r="AL50" i="24"/>
  <c r="AL62" i="24"/>
  <c r="AL74" i="24"/>
  <c r="AL86" i="24"/>
  <c r="AL98" i="24"/>
  <c r="AL110" i="24"/>
  <c r="AL27" i="24"/>
  <c r="AL16" i="24"/>
  <c r="AM101" i="24"/>
  <c r="AN101" i="24" s="1"/>
  <c r="AM14" i="24"/>
  <c r="AN14" i="24" s="1"/>
  <c r="AM26" i="24"/>
  <c r="AN26" i="24" s="1"/>
  <c r="AM38" i="24"/>
  <c r="AN38" i="24" s="1"/>
  <c r="AM50" i="24"/>
  <c r="AN50" i="24" s="1"/>
  <c r="AM62" i="24"/>
  <c r="AN62" i="24" s="1"/>
  <c r="AM74" i="24"/>
  <c r="AN74" i="24" s="1"/>
  <c r="AM86" i="24"/>
  <c r="AN86" i="24" s="1"/>
  <c r="AM98" i="24"/>
  <c r="AN98" i="24" s="1"/>
  <c r="AM110" i="24"/>
  <c r="AN110" i="24" s="1"/>
  <c r="AL15" i="24"/>
  <c r="AM16" i="24"/>
  <c r="AN16" i="24" s="1"/>
  <c r="AL99" i="24"/>
  <c r="AM40" i="24"/>
  <c r="AN40" i="24" s="1"/>
  <c r="AL17" i="24"/>
  <c r="AL29" i="24"/>
  <c r="AL41" i="24"/>
  <c r="AL65" i="24"/>
  <c r="AM89" i="24"/>
  <c r="AN89" i="24" s="1"/>
  <c r="CJ3" i="23"/>
  <c r="CK3" i="23"/>
  <c r="CJ4" i="23"/>
  <c r="CK4" i="23"/>
  <c r="CK2" i="23"/>
  <c r="CJ2" i="23"/>
  <c r="V4" i="23"/>
  <c r="W4" i="23"/>
  <c r="V5" i="23"/>
  <c r="W5" i="23"/>
  <c r="V6" i="23"/>
  <c r="W6" i="23"/>
  <c r="V7" i="23"/>
  <c r="W7" i="23"/>
  <c r="V8" i="23"/>
  <c r="W8" i="23"/>
  <c r="V9" i="23"/>
  <c r="W9" i="23"/>
  <c r="V10" i="23"/>
  <c r="W10" i="23"/>
  <c r="V11" i="23"/>
  <c r="W11" i="23"/>
  <c r="V12" i="23"/>
  <c r="W12" i="23"/>
  <c r="V13" i="23"/>
  <c r="W13" i="23"/>
  <c r="V14" i="23"/>
  <c r="W14" i="23"/>
  <c r="V15" i="23"/>
  <c r="W15" i="23"/>
  <c r="V16" i="23"/>
  <c r="W16" i="23"/>
  <c r="V17" i="23"/>
  <c r="W17" i="23"/>
  <c r="V18" i="23"/>
  <c r="W18" i="23"/>
  <c r="V19" i="23"/>
  <c r="W19" i="23"/>
  <c r="V20" i="23"/>
  <c r="W20" i="23"/>
  <c r="V21" i="23"/>
  <c r="W21" i="23"/>
  <c r="V22" i="23"/>
  <c r="W22" i="23"/>
  <c r="V23" i="23"/>
  <c r="W23" i="23"/>
  <c r="V24" i="23"/>
  <c r="W24" i="23"/>
  <c r="V25" i="23"/>
  <c r="W25" i="23"/>
  <c r="V26" i="23"/>
  <c r="W26" i="23"/>
  <c r="V27" i="23"/>
  <c r="W27" i="23"/>
  <c r="V28" i="23"/>
  <c r="W28" i="23"/>
  <c r="V29" i="23"/>
  <c r="W29" i="23"/>
  <c r="V30" i="23"/>
  <c r="W30" i="23"/>
  <c r="V31" i="23"/>
  <c r="W31" i="23"/>
  <c r="V32" i="23"/>
  <c r="W32" i="23"/>
  <c r="V33" i="23"/>
  <c r="W33" i="23"/>
  <c r="V34" i="23"/>
  <c r="W34" i="23"/>
  <c r="V35" i="23"/>
  <c r="W35" i="23"/>
  <c r="V36" i="23"/>
  <c r="W36" i="23"/>
  <c r="V37" i="23"/>
  <c r="W37" i="23"/>
  <c r="V38" i="23"/>
  <c r="W38" i="23"/>
  <c r="V39" i="23"/>
  <c r="W39" i="23"/>
  <c r="V40" i="23"/>
  <c r="W40" i="23"/>
  <c r="V41" i="23"/>
  <c r="W41" i="23"/>
  <c r="V42" i="23"/>
  <c r="W42" i="23"/>
  <c r="V43" i="23"/>
  <c r="W43" i="23"/>
  <c r="V44" i="23"/>
  <c r="W44" i="23"/>
  <c r="V45" i="23"/>
  <c r="W45" i="23"/>
  <c r="V46" i="23"/>
  <c r="W46" i="23"/>
  <c r="V47" i="23"/>
  <c r="W47" i="23"/>
  <c r="V48" i="23"/>
  <c r="W48" i="23"/>
  <c r="V49" i="23"/>
  <c r="W49" i="23"/>
  <c r="V50" i="23"/>
  <c r="W50" i="23"/>
  <c r="V51" i="23"/>
  <c r="W51" i="23"/>
  <c r="V52" i="23"/>
  <c r="W52" i="23"/>
  <c r="V53" i="23"/>
  <c r="W53" i="23"/>
  <c r="V54" i="23"/>
  <c r="W54" i="23"/>
  <c r="V55" i="23"/>
  <c r="W55" i="23"/>
  <c r="V56" i="23"/>
  <c r="W56" i="23"/>
  <c r="V57" i="23"/>
  <c r="W57" i="23"/>
  <c r="V58" i="23"/>
  <c r="W58" i="23"/>
  <c r="V59" i="23"/>
  <c r="W59" i="23"/>
  <c r="V60" i="23"/>
  <c r="W60" i="23"/>
  <c r="V61" i="23"/>
  <c r="W61" i="23"/>
  <c r="V62" i="23"/>
  <c r="W62" i="23"/>
  <c r="V63" i="23"/>
  <c r="W63" i="23"/>
  <c r="V64" i="23"/>
  <c r="W64" i="23"/>
  <c r="V65" i="23"/>
  <c r="W65" i="23"/>
  <c r="V66" i="23"/>
  <c r="W66" i="23"/>
  <c r="V67" i="23"/>
  <c r="W67" i="23"/>
  <c r="V68" i="23"/>
  <c r="W68" i="23"/>
  <c r="V69" i="23"/>
  <c r="W69" i="23"/>
  <c r="V70" i="23"/>
  <c r="W70" i="23"/>
  <c r="V71" i="23"/>
  <c r="W71" i="23"/>
  <c r="V72" i="23"/>
  <c r="W72" i="23"/>
  <c r="V73" i="23"/>
  <c r="W73" i="23"/>
  <c r="V74" i="23"/>
  <c r="W74" i="23"/>
  <c r="V75" i="23"/>
  <c r="W75" i="23"/>
  <c r="V76" i="23"/>
  <c r="W76" i="23"/>
  <c r="V77" i="23"/>
  <c r="W77" i="23"/>
  <c r="V78" i="23"/>
  <c r="W78" i="23"/>
  <c r="V79" i="23"/>
  <c r="W79" i="23"/>
  <c r="V80" i="23"/>
  <c r="W80" i="23"/>
  <c r="V81" i="23"/>
  <c r="W81" i="23"/>
  <c r="V82" i="23"/>
  <c r="W82" i="23"/>
  <c r="V83" i="23"/>
  <c r="W83" i="23"/>
  <c r="V84" i="23"/>
  <c r="W84" i="23"/>
  <c r="V85" i="23"/>
  <c r="W85" i="23"/>
  <c r="V86" i="23"/>
  <c r="W86" i="23"/>
  <c r="V87" i="23"/>
  <c r="W87" i="23"/>
  <c r="V88" i="23"/>
  <c r="W88" i="23"/>
  <c r="V89" i="23"/>
  <c r="W89" i="23"/>
  <c r="V90" i="23"/>
  <c r="W90" i="23"/>
  <c r="V91" i="23"/>
  <c r="W91" i="23"/>
  <c r="V92" i="23"/>
  <c r="W92" i="23"/>
  <c r="V93" i="23"/>
  <c r="W93" i="23"/>
  <c r="V94" i="23"/>
  <c r="W94" i="23"/>
  <c r="V95" i="23"/>
  <c r="W95" i="23"/>
  <c r="V96" i="23"/>
  <c r="W96" i="23"/>
  <c r="V97" i="23"/>
  <c r="W97" i="23"/>
  <c r="V98" i="23"/>
  <c r="W98" i="23"/>
  <c r="V99" i="23"/>
  <c r="W99" i="23"/>
  <c r="V100" i="23"/>
  <c r="W100" i="23"/>
  <c r="V101" i="23"/>
  <c r="W101" i="23"/>
  <c r="V102" i="23"/>
  <c r="W102" i="23"/>
  <c r="V103" i="23"/>
  <c r="W103" i="23"/>
  <c r="V104" i="23"/>
  <c r="W104" i="23"/>
  <c r="V105" i="23"/>
  <c r="W105" i="23"/>
  <c r="V106" i="23"/>
  <c r="W106" i="23"/>
  <c r="V107" i="23"/>
  <c r="W107" i="23"/>
  <c r="V108" i="23"/>
  <c r="W108" i="23"/>
  <c r="V109" i="23"/>
  <c r="W109" i="23"/>
  <c r="V110" i="23"/>
  <c r="W110" i="23"/>
  <c r="V111" i="23"/>
  <c r="W111" i="23"/>
  <c r="V112" i="23"/>
  <c r="W112" i="23"/>
  <c r="V3" i="23"/>
  <c r="W3" i="23"/>
  <c r="CC110" i="23"/>
  <c r="CC111" i="23"/>
  <c r="CC112" i="23"/>
  <c r="AB112" i="23"/>
  <c r="AA112" i="23"/>
  <c r="Z112" i="23"/>
  <c r="Y112" i="23"/>
  <c r="X112" i="23"/>
  <c r="U112" i="23"/>
  <c r="T112" i="23"/>
  <c r="S112" i="23"/>
  <c r="R112" i="23"/>
  <c r="Q112" i="23"/>
  <c r="AB111" i="23"/>
  <c r="AA111" i="23"/>
  <c r="Z111" i="23"/>
  <c r="Y111" i="23"/>
  <c r="X111" i="23"/>
  <c r="U111" i="23"/>
  <c r="T111" i="23"/>
  <c r="S111" i="23"/>
  <c r="R111" i="23"/>
  <c r="Q111" i="23"/>
  <c r="AB110" i="23"/>
  <c r="AA110" i="23"/>
  <c r="Z110" i="23"/>
  <c r="Y110" i="23"/>
  <c r="X110" i="23"/>
  <c r="U110" i="23"/>
  <c r="T110" i="23"/>
  <c r="S110" i="23"/>
  <c r="R110" i="23"/>
  <c r="Q110" i="23"/>
  <c r="CC109" i="23"/>
  <c r="AB109" i="23"/>
  <c r="AA109" i="23"/>
  <c r="Z109" i="23"/>
  <c r="Y109" i="23"/>
  <c r="X109" i="23"/>
  <c r="U109" i="23"/>
  <c r="T109" i="23"/>
  <c r="S109" i="23"/>
  <c r="R109" i="23"/>
  <c r="Q109" i="23"/>
  <c r="CC108" i="23"/>
  <c r="AB108" i="23"/>
  <c r="AA108" i="23"/>
  <c r="Z108" i="23"/>
  <c r="Y108" i="23"/>
  <c r="X108" i="23"/>
  <c r="U108" i="23"/>
  <c r="T108" i="23"/>
  <c r="S108" i="23"/>
  <c r="R108" i="23"/>
  <c r="AH108" i="23" s="1"/>
  <c r="Q108" i="23"/>
  <c r="CC107" i="23"/>
  <c r="AB107" i="23"/>
  <c r="AA107" i="23"/>
  <c r="Z107" i="23"/>
  <c r="Y107" i="23"/>
  <c r="X107" i="23"/>
  <c r="U107" i="23"/>
  <c r="T107" i="23"/>
  <c r="S107" i="23"/>
  <c r="R107" i="23"/>
  <c r="Q107" i="23"/>
  <c r="CC106" i="23"/>
  <c r="AB106" i="23"/>
  <c r="AA106" i="23"/>
  <c r="Z106" i="23"/>
  <c r="Y106" i="23"/>
  <c r="X106" i="23"/>
  <c r="U106" i="23"/>
  <c r="T106" i="23"/>
  <c r="S106" i="23"/>
  <c r="R106" i="23"/>
  <c r="Q106" i="23"/>
  <c r="CC105" i="23"/>
  <c r="AB105" i="23"/>
  <c r="AA105" i="23"/>
  <c r="Z105" i="23"/>
  <c r="Y105" i="23"/>
  <c r="X105" i="23"/>
  <c r="U105" i="23"/>
  <c r="T105" i="23"/>
  <c r="S105" i="23"/>
  <c r="R105" i="23"/>
  <c r="Q105" i="23"/>
  <c r="CC104" i="23"/>
  <c r="AB104" i="23"/>
  <c r="AA104" i="23"/>
  <c r="Z104" i="23"/>
  <c r="Y104" i="23"/>
  <c r="X104" i="23"/>
  <c r="U104" i="23"/>
  <c r="T104" i="23"/>
  <c r="AH104" i="23" s="1"/>
  <c r="S104" i="23"/>
  <c r="R104" i="23"/>
  <c r="Q104" i="23"/>
  <c r="CC103" i="23"/>
  <c r="AB103" i="23"/>
  <c r="AA103" i="23"/>
  <c r="Z103" i="23"/>
  <c r="Y103" i="23"/>
  <c r="X103" i="23"/>
  <c r="U103" i="23"/>
  <c r="T103" i="23"/>
  <c r="S103" i="23"/>
  <c r="R103" i="23"/>
  <c r="Q103" i="23"/>
  <c r="CC102" i="23"/>
  <c r="AB102" i="23"/>
  <c r="AA102" i="23"/>
  <c r="Z102" i="23"/>
  <c r="Y102" i="23"/>
  <c r="X102" i="23"/>
  <c r="U102" i="23"/>
  <c r="T102" i="23"/>
  <c r="S102" i="23"/>
  <c r="R102" i="23"/>
  <c r="Q102" i="23"/>
  <c r="CC101" i="23"/>
  <c r="AB101" i="23"/>
  <c r="AA101" i="23"/>
  <c r="Z101" i="23"/>
  <c r="Y101" i="23"/>
  <c r="X101" i="23"/>
  <c r="U101" i="23"/>
  <c r="T101" i="23"/>
  <c r="S101" i="23"/>
  <c r="R101" i="23"/>
  <c r="Q101" i="23"/>
  <c r="CC100" i="23"/>
  <c r="AB100" i="23"/>
  <c r="AA100" i="23"/>
  <c r="Z100" i="23"/>
  <c r="Y100" i="23"/>
  <c r="X100" i="23"/>
  <c r="U100" i="23"/>
  <c r="T100" i="23"/>
  <c r="S100" i="23"/>
  <c r="R100" i="23"/>
  <c r="Q100" i="23"/>
  <c r="CC99" i="23"/>
  <c r="AB99" i="23"/>
  <c r="AA99" i="23"/>
  <c r="Z99" i="23"/>
  <c r="Y99" i="23"/>
  <c r="X99" i="23"/>
  <c r="U99" i="23"/>
  <c r="T99" i="23"/>
  <c r="S99" i="23"/>
  <c r="R99" i="23"/>
  <c r="Q99" i="23"/>
  <c r="CC98" i="23"/>
  <c r="AB98" i="23"/>
  <c r="AA98" i="23"/>
  <c r="Z98" i="23"/>
  <c r="Y98" i="23"/>
  <c r="X98" i="23"/>
  <c r="U98" i="23"/>
  <c r="T98" i="23"/>
  <c r="S98" i="23"/>
  <c r="R98" i="23"/>
  <c r="Q98" i="23"/>
  <c r="CC97" i="23"/>
  <c r="AB97" i="23"/>
  <c r="AA97" i="23"/>
  <c r="Z97" i="23"/>
  <c r="Y97" i="23"/>
  <c r="X97" i="23"/>
  <c r="U97" i="23"/>
  <c r="T97" i="23"/>
  <c r="S97" i="23"/>
  <c r="R97" i="23"/>
  <c r="Q97" i="23"/>
  <c r="CC96" i="23"/>
  <c r="AB96" i="23"/>
  <c r="AA96" i="23"/>
  <c r="Z96" i="23"/>
  <c r="Y96" i="23"/>
  <c r="X96" i="23"/>
  <c r="U96" i="23"/>
  <c r="T96" i="23"/>
  <c r="S96" i="23"/>
  <c r="R96" i="23"/>
  <c r="Q96" i="23"/>
  <c r="CC95" i="23"/>
  <c r="AB95" i="23"/>
  <c r="AA95" i="23"/>
  <c r="Z95" i="23"/>
  <c r="Y95" i="23"/>
  <c r="X95" i="23"/>
  <c r="U95" i="23"/>
  <c r="T95" i="23"/>
  <c r="S95" i="23"/>
  <c r="R95" i="23"/>
  <c r="Q95" i="23"/>
  <c r="CC94" i="23"/>
  <c r="AB94" i="23"/>
  <c r="AA94" i="23"/>
  <c r="Z94" i="23"/>
  <c r="Y94" i="23"/>
  <c r="X94" i="23"/>
  <c r="U94" i="23"/>
  <c r="T94" i="23"/>
  <c r="S94" i="23"/>
  <c r="R94" i="23"/>
  <c r="Q94" i="23"/>
  <c r="CC93" i="23"/>
  <c r="AB93" i="23"/>
  <c r="AA93" i="23"/>
  <c r="Z93" i="23"/>
  <c r="Y93" i="23"/>
  <c r="X93" i="23"/>
  <c r="U93" i="23"/>
  <c r="T93" i="23"/>
  <c r="S93" i="23"/>
  <c r="R93" i="23"/>
  <c r="Q93" i="23"/>
  <c r="CC92" i="23"/>
  <c r="AB92" i="23"/>
  <c r="AA92" i="23"/>
  <c r="Z92" i="23"/>
  <c r="Y92" i="23"/>
  <c r="X92" i="23"/>
  <c r="U92" i="23"/>
  <c r="T92" i="23"/>
  <c r="S92" i="23"/>
  <c r="R92" i="23"/>
  <c r="Q92" i="23"/>
  <c r="CC91" i="23"/>
  <c r="AB91" i="23"/>
  <c r="AA91" i="23"/>
  <c r="Z91" i="23"/>
  <c r="Y91" i="23"/>
  <c r="X91" i="23"/>
  <c r="U91" i="23"/>
  <c r="T91" i="23"/>
  <c r="S91" i="23"/>
  <c r="R91" i="23"/>
  <c r="Q91" i="23"/>
  <c r="CC90" i="23"/>
  <c r="AB90" i="23"/>
  <c r="AA90" i="23"/>
  <c r="Z90" i="23"/>
  <c r="Y90" i="23"/>
  <c r="X90" i="23"/>
  <c r="U90" i="23"/>
  <c r="T90" i="23"/>
  <c r="S90" i="23"/>
  <c r="R90" i="23"/>
  <c r="Q90" i="23"/>
  <c r="CC89" i="23"/>
  <c r="AB89" i="23"/>
  <c r="AA89" i="23"/>
  <c r="Z89" i="23"/>
  <c r="Y89" i="23"/>
  <c r="X89" i="23"/>
  <c r="U89" i="23"/>
  <c r="T89" i="23"/>
  <c r="S89" i="23"/>
  <c r="R89" i="23"/>
  <c r="Q89" i="23"/>
  <c r="CC88" i="23"/>
  <c r="AB88" i="23"/>
  <c r="AA88" i="23"/>
  <c r="Z88" i="23"/>
  <c r="Y88" i="23"/>
  <c r="X88" i="23"/>
  <c r="U88" i="23"/>
  <c r="T88" i="23"/>
  <c r="S88" i="23"/>
  <c r="R88" i="23"/>
  <c r="Q88" i="23"/>
  <c r="CC87" i="23"/>
  <c r="AB87" i="23"/>
  <c r="AA87" i="23"/>
  <c r="Z87" i="23"/>
  <c r="Y87" i="23"/>
  <c r="X87" i="23"/>
  <c r="U87" i="23"/>
  <c r="T87" i="23"/>
  <c r="S87" i="23"/>
  <c r="R87" i="23"/>
  <c r="Q87" i="23"/>
  <c r="CC86" i="23"/>
  <c r="AB86" i="23"/>
  <c r="AA86" i="23"/>
  <c r="Z86" i="23"/>
  <c r="Y86" i="23"/>
  <c r="X86" i="23"/>
  <c r="U86" i="23"/>
  <c r="T86" i="23"/>
  <c r="S86" i="23"/>
  <c r="R86" i="23"/>
  <c r="Q86" i="23"/>
  <c r="CC85" i="23"/>
  <c r="AB85" i="23"/>
  <c r="AA85" i="23"/>
  <c r="Z85" i="23"/>
  <c r="Y85" i="23"/>
  <c r="X85" i="23"/>
  <c r="U85" i="23"/>
  <c r="T85" i="23"/>
  <c r="S85" i="23"/>
  <c r="R85" i="23"/>
  <c r="Q85" i="23"/>
  <c r="CC84" i="23"/>
  <c r="AB84" i="23"/>
  <c r="AA84" i="23"/>
  <c r="Z84" i="23"/>
  <c r="Y84" i="23"/>
  <c r="X84" i="23"/>
  <c r="U84" i="23"/>
  <c r="T84" i="23"/>
  <c r="S84" i="23"/>
  <c r="R84" i="23"/>
  <c r="Q84" i="23"/>
  <c r="CC83" i="23"/>
  <c r="AB83" i="23"/>
  <c r="AA83" i="23"/>
  <c r="Z83" i="23"/>
  <c r="Y83" i="23"/>
  <c r="X83" i="23"/>
  <c r="U83" i="23"/>
  <c r="T83" i="23"/>
  <c r="S83" i="23"/>
  <c r="R83" i="23"/>
  <c r="Q83" i="23"/>
  <c r="CC82" i="23"/>
  <c r="AB82" i="23"/>
  <c r="AA82" i="23"/>
  <c r="Z82" i="23"/>
  <c r="Y82" i="23"/>
  <c r="X82" i="23"/>
  <c r="U82" i="23"/>
  <c r="T82" i="23"/>
  <c r="S82" i="23"/>
  <c r="R82" i="23"/>
  <c r="Q82" i="23"/>
  <c r="CC81" i="23"/>
  <c r="AB81" i="23"/>
  <c r="AA81" i="23"/>
  <c r="Z81" i="23"/>
  <c r="Y81" i="23"/>
  <c r="X81" i="23"/>
  <c r="U81" i="23"/>
  <c r="T81" i="23"/>
  <c r="S81" i="23"/>
  <c r="R81" i="23"/>
  <c r="Q81" i="23"/>
  <c r="CC80" i="23"/>
  <c r="AB80" i="23"/>
  <c r="AA80" i="23"/>
  <c r="Z80" i="23"/>
  <c r="Y80" i="23"/>
  <c r="X80" i="23"/>
  <c r="U80" i="23"/>
  <c r="T80" i="23"/>
  <c r="S80" i="23"/>
  <c r="R80" i="23"/>
  <c r="Q80" i="23"/>
  <c r="CC79" i="23"/>
  <c r="AB79" i="23"/>
  <c r="AA79" i="23"/>
  <c r="Z79" i="23"/>
  <c r="Y79" i="23"/>
  <c r="X79" i="23"/>
  <c r="U79" i="23"/>
  <c r="T79" i="23"/>
  <c r="S79" i="23"/>
  <c r="R79" i="23"/>
  <c r="Q79" i="23"/>
  <c r="CC78" i="23"/>
  <c r="AB78" i="23"/>
  <c r="AA78" i="23"/>
  <c r="Z78" i="23"/>
  <c r="Y78" i="23"/>
  <c r="X78" i="23"/>
  <c r="U78" i="23"/>
  <c r="T78" i="23"/>
  <c r="S78" i="23"/>
  <c r="R78" i="23"/>
  <c r="Q78" i="23"/>
  <c r="CC77" i="23"/>
  <c r="AB77" i="23"/>
  <c r="AA77" i="23"/>
  <c r="Z77" i="23"/>
  <c r="Y77" i="23"/>
  <c r="X77" i="23"/>
  <c r="U77" i="23"/>
  <c r="T77" i="23"/>
  <c r="S77" i="23"/>
  <c r="R77" i="23"/>
  <c r="Q77" i="23"/>
  <c r="CC76" i="23"/>
  <c r="AB76" i="23"/>
  <c r="AA76" i="23"/>
  <c r="Z76" i="23"/>
  <c r="Y76" i="23"/>
  <c r="X76" i="23"/>
  <c r="U76" i="23"/>
  <c r="T76" i="23"/>
  <c r="S76" i="23"/>
  <c r="R76" i="23"/>
  <c r="Q76" i="23"/>
  <c r="CC75" i="23"/>
  <c r="AB75" i="23"/>
  <c r="AA75" i="23"/>
  <c r="Z75" i="23"/>
  <c r="Y75" i="23"/>
  <c r="X75" i="23"/>
  <c r="U75" i="23"/>
  <c r="T75" i="23"/>
  <c r="S75" i="23"/>
  <c r="R75" i="23"/>
  <c r="Q75" i="23"/>
  <c r="CC74" i="23"/>
  <c r="AB74" i="23"/>
  <c r="AA74" i="23"/>
  <c r="Z74" i="23"/>
  <c r="Y74" i="23"/>
  <c r="X74" i="23"/>
  <c r="U74" i="23"/>
  <c r="T74" i="23"/>
  <c r="S74" i="23"/>
  <c r="R74" i="23"/>
  <c r="Q74" i="23"/>
  <c r="CC73" i="23"/>
  <c r="AB73" i="23"/>
  <c r="AA73" i="23"/>
  <c r="Z73" i="23"/>
  <c r="Y73" i="23"/>
  <c r="X73" i="23"/>
  <c r="U73" i="23"/>
  <c r="T73" i="23"/>
  <c r="S73" i="23"/>
  <c r="R73" i="23"/>
  <c r="Q73" i="23"/>
  <c r="CC72" i="23"/>
  <c r="AB72" i="23"/>
  <c r="AA72" i="23"/>
  <c r="Z72" i="23"/>
  <c r="Y72" i="23"/>
  <c r="X72" i="23"/>
  <c r="U72" i="23"/>
  <c r="T72" i="23"/>
  <c r="S72" i="23"/>
  <c r="R72" i="23"/>
  <c r="Q72" i="23"/>
  <c r="CC71" i="23"/>
  <c r="AB71" i="23"/>
  <c r="AA71" i="23"/>
  <c r="Z71" i="23"/>
  <c r="Y71" i="23"/>
  <c r="X71" i="23"/>
  <c r="U71" i="23"/>
  <c r="T71" i="23"/>
  <c r="S71" i="23"/>
  <c r="R71" i="23"/>
  <c r="Q71" i="23"/>
  <c r="CC70" i="23"/>
  <c r="AB70" i="23"/>
  <c r="AA70" i="23"/>
  <c r="Z70" i="23"/>
  <c r="Y70" i="23"/>
  <c r="X70" i="23"/>
  <c r="U70" i="23"/>
  <c r="T70" i="23"/>
  <c r="S70" i="23"/>
  <c r="R70" i="23"/>
  <c r="Q70" i="23"/>
  <c r="CC69" i="23"/>
  <c r="AB69" i="23"/>
  <c r="AA69" i="23"/>
  <c r="Z69" i="23"/>
  <c r="Y69" i="23"/>
  <c r="X69" i="23"/>
  <c r="U69" i="23"/>
  <c r="T69" i="23"/>
  <c r="S69" i="23"/>
  <c r="R69" i="23"/>
  <c r="Q69" i="23"/>
  <c r="CC68" i="23"/>
  <c r="AB68" i="23"/>
  <c r="AA68" i="23"/>
  <c r="Z68" i="23"/>
  <c r="Y68" i="23"/>
  <c r="X68" i="23"/>
  <c r="U68" i="23"/>
  <c r="T68" i="23"/>
  <c r="S68" i="23"/>
  <c r="R68" i="23"/>
  <c r="Q68" i="23"/>
  <c r="CC67" i="23"/>
  <c r="AB67" i="23"/>
  <c r="AA67" i="23"/>
  <c r="Z67" i="23"/>
  <c r="Y67" i="23"/>
  <c r="X67" i="23"/>
  <c r="U67" i="23"/>
  <c r="T67" i="23"/>
  <c r="S67" i="23"/>
  <c r="R67" i="23"/>
  <c r="Q67" i="23"/>
  <c r="CC66" i="23"/>
  <c r="AB66" i="23"/>
  <c r="AA66" i="23"/>
  <c r="Z66" i="23"/>
  <c r="Y66" i="23"/>
  <c r="X66" i="23"/>
  <c r="U66" i="23"/>
  <c r="T66" i="23"/>
  <c r="S66" i="23"/>
  <c r="R66" i="23"/>
  <c r="Q66" i="23"/>
  <c r="CC65" i="23"/>
  <c r="AB65" i="23"/>
  <c r="AA65" i="23"/>
  <c r="Z65" i="23"/>
  <c r="Y65" i="23"/>
  <c r="X65" i="23"/>
  <c r="U65" i="23"/>
  <c r="T65" i="23"/>
  <c r="S65" i="23"/>
  <c r="R65" i="23"/>
  <c r="Q65" i="23"/>
  <c r="CC64" i="23"/>
  <c r="AB64" i="23"/>
  <c r="AA64" i="23"/>
  <c r="Z64" i="23"/>
  <c r="Y64" i="23"/>
  <c r="X64" i="23"/>
  <c r="U64" i="23"/>
  <c r="T64" i="23"/>
  <c r="S64" i="23"/>
  <c r="R64" i="23"/>
  <c r="Q64" i="23"/>
  <c r="CC63" i="23"/>
  <c r="AB63" i="23"/>
  <c r="AA63" i="23"/>
  <c r="Z63" i="23"/>
  <c r="Y63" i="23"/>
  <c r="X63" i="23"/>
  <c r="U63" i="23"/>
  <c r="T63" i="23"/>
  <c r="S63" i="23"/>
  <c r="R63" i="23"/>
  <c r="Q63" i="23"/>
  <c r="CC62" i="23"/>
  <c r="AB62" i="23"/>
  <c r="AA62" i="23"/>
  <c r="Z62" i="23"/>
  <c r="Y62" i="23"/>
  <c r="X62" i="23"/>
  <c r="U62" i="23"/>
  <c r="T62" i="23"/>
  <c r="S62" i="23"/>
  <c r="R62" i="23"/>
  <c r="Q62" i="23"/>
  <c r="CC61" i="23"/>
  <c r="AB61" i="23"/>
  <c r="AA61" i="23"/>
  <c r="Z61" i="23"/>
  <c r="Y61" i="23"/>
  <c r="X61" i="23"/>
  <c r="U61" i="23"/>
  <c r="T61" i="23"/>
  <c r="S61" i="23"/>
  <c r="R61" i="23"/>
  <c r="Q61" i="23"/>
  <c r="CC60" i="23"/>
  <c r="AB60" i="23"/>
  <c r="AA60" i="23"/>
  <c r="Z60" i="23"/>
  <c r="Y60" i="23"/>
  <c r="X60" i="23"/>
  <c r="U60" i="23"/>
  <c r="T60" i="23"/>
  <c r="S60" i="23"/>
  <c r="R60" i="23"/>
  <c r="Q60" i="23"/>
  <c r="CC59" i="23"/>
  <c r="AB59" i="23"/>
  <c r="AA59" i="23"/>
  <c r="Z59" i="23"/>
  <c r="Y59" i="23"/>
  <c r="X59" i="23"/>
  <c r="U59" i="23"/>
  <c r="T59" i="23"/>
  <c r="S59" i="23"/>
  <c r="R59" i="23"/>
  <c r="Q59" i="23"/>
  <c r="CC58" i="23"/>
  <c r="AB58" i="23"/>
  <c r="AA58" i="23"/>
  <c r="Z58" i="23"/>
  <c r="Y58" i="23"/>
  <c r="X58" i="23"/>
  <c r="U58" i="23"/>
  <c r="T58" i="23"/>
  <c r="S58" i="23"/>
  <c r="R58" i="23"/>
  <c r="Q58" i="23"/>
  <c r="CC57" i="23"/>
  <c r="AB57" i="23"/>
  <c r="AA57" i="23"/>
  <c r="Z57" i="23"/>
  <c r="Y57" i="23"/>
  <c r="X57" i="23"/>
  <c r="U57" i="23"/>
  <c r="T57" i="23"/>
  <c r="S57" i="23"/>
  <c r="R57" i="23"/>
  <c r="Q57" i="23"/>
  <c r="CC56" i="23"/>
  <c r="AB56" i="23"/>
  <c r="AA56" i="23"/>
  <c r="Z56" i="23"/>
  <c r="Y56" i="23"/>
  <c r="X56" i="23"/>
  <c r="U56" i="23"/>
  <c r="T56" i="23"/>
  <c r="S56" i="23"/>
  <c r="R56" i="23"/>
  <c r="Q56" i="23"/>
  <c r="CC55" i="23"/>
  <c r="AB55" i="23"/>
  <c r="AA55" i="23"/>
  <c r="Z55" i="23"/>
  <c r="Y55" i="23"/>
  <c r="X55" i="23"/>
  <c r="U55" i="23"/>
  <c r="T55" i="23"/>
  <c r="S55" i="23"/>
  <c r="R55" i="23"/>
  <c r="Q55" i="23"/>
  <c r="CC54" i="23"/>
  <c r="AB54" i="23"/>
  <c r="AA54" i="23"/>
  <c r="Z54" i="23"/>
  <c r="Y54" i="23"/>
  <c r="X54" i="23"/>
  <c r="U54" i="23"/>
  <c r="T54" i="23"/>
  <c r="S54" i="23"/>
  <c r="R54" i="23"/>
  <c r="Q54" i="23"/>
  <c r="CC53" i="23"/>
  <c r="AB53" i="23"/>
  <c r="AA53" i="23"/>
  <c r="Z53" i="23"/>
  <c r="Y53" i="23"/>
  <c r="X53" i="23"/>
  <c r="U53" i="23"/>
  <c r="T53" i="23"/>
  <c r="S53" i="23"/>
  <c r="R53" i="23"/>
  <c r="Q53" i="23"/>
  <c r="CC52" i="23"/>
  <c r="AB52" i="23"/>
  <c r="AA52" i="23"/>
  <c r="Z52" i="23"/>
  <c r="Y52" i="23"/>
  <c r="X52" i="23"/>
  <c r="U52" i="23"/>
  <c r="T52" i="23"/>
  <c r="S52" i="23"/>
  <c r="R52" i="23"/>
  <c r="Q52" i="23"/>
  <c r="CC51" i="23"/>
  <c r="AB51" i="23"/>
  <c r="AA51" i="23"/>
  <c r="Z51" i="23"/>
  <c r="Y51" i="23"/>
  <c r="X51" i="23"/>
  <c r="U51" i="23"/>
  <c r="T51" i="23"/>
  <c r="S51" i="23"/>
  <c r="R51" i="23"/>
  <c r="Q51" i="23"/>
  <c r="CC50" i="23"/>
  <c r="AB50" i="23"/>
  <c r="AA50" i="23"/>
  <c r="Z50" i="23"/>
  <c r="Y50" i="23"/>
  <c r="X50" i="23"/>
  <c r="U50" i="23"/>
  <c r="T50" i="23"/>
  <c r="S50" i="23"/>
  <c r="R50" i="23"/>
  <c r="Q50" i="23"/>
  <c r="CC49" i="23"/>
  <c r="AB49" i="23"/>
  <c r="AA49" i="23"/>
  <c r="Z49" i="23"/>
  <c r="Y49" i="23"/>
  <c r="X49" i="23"/>
  <c r="U49" i="23"/>
  <c r="T49" i="23"/>
  <c r="S49" i="23"/>
  <c r="R49" i="23"/>
  <c r="Q49" i="23"/>
  <c r="CC48" i="23"/>
  <c r="AB48" i="23"/>
  <c r="AA48" i="23"/>
  <c r="Z48" i="23"/>
  <c r="Y48" i="23"/>
  <c r="X48" i="23"/>
  <c r="U48" i="23"/>
  <c r="T48" i="23"/>
  <c r="S48" i="23"/>
  <c r="R48" i="23"/>
  <c r="Q48" i="23"/>
  <c r="CC47" i="23"/>
  <c r="AB47" i="23"/>
  <c r="AA47" i="23"/>
  <c r="Z47" i="23"/>
  <c r="Y47" i="23"/>
  <c r="X47" i="23"/>
  <c r="U47" i="23"/>
  <c r="T47" i="23"/>
  <c r="S47" i="23"/>
  <c r="R47" i="23"/>
  <c r="Q47" i="23"/>
  <c r="CC46" i="23"/>
  <c r="AB46" i="23"/>
  <c r="AA46" i="23"/>
  <c r="Z46" i="23"/>
  <c r="Y46" i="23"/>
  <c r="X46" i="23"/>
  <c r="U46" i="23"/>
  <c r="T46" i="23"/>
  <c r="S46" i="23"/>
  <c r="R46" i="23"/>
  <c r="Q46" i="23"/>
  <c r="CC45" i="23"/>
  <c r="AB45" i="23"/>
  <c r="AA45" i="23"/>
  <c r="Z45" i="23"/>
  <c r="Y45" i="23"/>
  <c r="X45" i="23"/>
  <c r="U45" i="23"/>
  <c r="T45" i="23"/>
  <c r="S45" i="23"/>
  <c r="R45" i="23"/>
  <c r="Q45" i="23"/>
  <c r="CC44" i="23"/>
  <c r="AB44" i="23"/>
  <c r="AA44" i="23"/>
  <c r="Z44" i="23"/>
  <c r="Y44" i="23"/>
  <c r="X44" i="23"/>
  <c r="U44" i="23"/>
  <c r="T44" i="23"/>
  <c r="S44" i="23"/>
  <c r="R44" i="23"/>
  <c r="Q44" i="23"/>
  <c r="CC43" i="23"/>
  <c r="AB43" i="23"/>
  <c r="AA43" i="23"/>
  <c r="Z43" i="23"/>
  <c r="Y43" i="23"/>
  <c r="X43" i="23"/>
  <c r="U43" i="23"/>
  <c r="T43" i="23"/>
  <c r="S43" i="23"/>
  <c r="R43" i="23"/>
  <c r="Q43" i="23"/>
  <c r="CC42" i="23"/>
  <c r="AB42" i="23"/>
  <c r="AA42" i="23"/>
  <c r="Z42" i="23"/>
  <c r="Y42" i="23"/>
  <c r="X42" i="23"/>
  <c r="U42" i="23"/>
  <c r="T42" i="23"/>
  <c r="S42" i="23"/>
  <c r="R42" i="23"/>
  <c r="Q42" i="23"/>
  <c r="CC41" i="23"/>
  <c r="AB41" i="23"/>
  <c r="AA41" i="23"/>
  <c r="Z41" i="23"/>
  <c r="Y41" i="23"/>
  <c r="X41" i="23"/>
  <c r="U41" i="23"/>
  <c r="T41" i="23"/>
  <c r="S41" i="23"/>
  <c r="R41" i="23"/>
  <c r="Q41" i="23"/>
  <c r="CC40" i="23"/>
  <c r="AB40" i="23"/>
  <c r="AA40" i="23"/>
  <c r="Z40" i="23"/>
  <c r="Y40" i="23"/>
  <c r="X40" i="23"/>
  <c r="U40" i="23"/>
  <c r="T40" i="23"/>
  <c r="S40" i="23"/>
  <c r="R40" i="23"/>
  <c r="Q40" i="23"/>
  <c r="CC39" i="23"/>
  <c r="AB39" i="23"/>
  <c r="AA39" i="23"/>
  <c r="Z39" i="23"/>
  <c r="Y39" i="23"/>
  <c r="X39" i="23"/>
  <c r="U39" i="23"/>
  <c r="T39" i="23"/>
  <c r="S39" i="23"/>
  <c r="R39" i="23"/>
  <c r="Q39" i="23"/>
  <c r="CC38" i="23"/>
  <c r="AB38" i="23"/>
  <c r="AA38" i="23"/>
  <c r="Z38" i="23"/>
  <c r="Y38" i="23"/>
  <c r="X38" i="23"/>
  <c r="U38" i="23"/>
  <c r="T38" i="23"/>
  <c r="S38" i="23"/>
  <c r="R38" i="23"/>
  <c r="Q38" i="23"/>
  <c r="CC37" i="23"/>
  <c r="AB37" i="23"/>
  <c r="AA37" i="23"/>
  <c r="Z37" i="23"/>
  <c r="Y37" i="23"/>
  <c r="X37" i="23"/>
  <c r="U37" i="23"/>
  <c r="T37" i="23"/>
  <c r="S37" i="23"/>
  <c r="R37" i="23"/>
  <c r="Q37" i="23"/>
  <c r="CC36" i="23"/>
  <c r="AB36" i="23"/>
  <c r="AA36" i="23"/>
  <c r="Z36" i="23"/>
  <c r="Y36" i="23"/>
  <c r="X36" i="23"/>
  <c r="U36" i="23"/>
  <c r="T36" i="23"/>
  <c r="S36" i="23"/>
  <c r="R36" i="23"/>
  <c r="Q36" i="23"/>
  <c r="CC35" i="23"/>
  <c r="AB35" i="23"/>
  <c r="AA35" i="23"/>
  <c r="Z35" i="23"/>
  <c r="Y35" i="23"/>
  <c r="X35" i="23"/>
  <c r="U35" i="23"/>
  <c r="T35" i="23"/>
  <c r="S35" i="23"/>
  <c r="R35" i="23"/>
  <c r="Q35" i="23"/>
  <c r="CC34" i="23"/>
  <c r="AB34" i="23"/>
  <c r="AA34" i="23"/>
  <c r="Z34" i="23"/>
  <c r="Y34" i="23"/>
  <c r="X34" i="23"/>
  <c r="U34" i="23"/>
  <c r="T34" i="23"/>
  <c r="S34" i="23"/>
  <c r="R34" i="23"/>
  <c r="Q34" i="23"/>
  <c r="CC33" i="23"/>
  <c r="AB33" i="23"/>
  <c r="AA33" i="23"/>
  <c r="Z33" i="23"/>
  <c r="Y33" i="23"/>
  <c r="X33" i="23"/>
  <c r="U33" i="23"/>
  <c r="T33" i="23"/>
  <c r="S33" i="23"/>
  <c r="R33" i="23"/>
  <c r="Q33" i="23"/>
  <c r="CC32" i="23"/>
  <c r="AB32" i="23"/>
  <c r="AA32" i="23"/>
  <c r="Z32" i="23"/>
  <c r="Y32" i="23"/>
  <c r="X32" i="23"/>
  <c r="U32" i="23"/>
  <c r="T32" i="23"/>
  <c r="S32" i="23"/>
  <c r="R32" i="23"/>
  <c r="Q32" i="23"/>
  <c r="CC31" i="23"/>
  <c r="AB31" i="23"/>
  <c r="AA31" i="23"/>
  <c r="Z31" i="23"/>
  <c r="Y31" i="23"/>
  <c r="X31" i="23"/>
  <c r="U31" i="23"/>
  <c r="T31" i="23"/>
  <c r="S31" i="23"/>
  <c r="R31" i="23"/>
  <c r="Q31" i="23"/>
  <c r="CC30" i="23"/>
  <c r="AB30" i="23"/>
  <c r="AA30" i="23"/>
  <c r="Z30" i="23"/>
  <c r="Y30" i="23"/>
  <c r="X30" i="23"/>
  <c r="U30" i="23"/>
  <c r="T30" i="23"/>
  <c r="S30" i="23"/>
  <c r="R30" i="23"/>
  <c r="Q30" i="23"/>
  <c r="CC29" i="23"/>
  <c r="AB29" i="23"/>
  <c r="AA29" i="23"/>
  <c r="Z29" i="23"/>
  <c r="Y29" i="23"/>
  <c r="X29" i="23"/>
  <c r="U29" i="23"/>
  <c r="T29" i="23"/>
  <c r="S29" i="23"/>
  <c r="R29" i="23"/>
  <c r="Q29" i="23"/>
  <c r="CC28" i="23"/>
  <c r="AB28" i="23"/>
  <c r="AA28" i="23"/>
  <c r="Z28" i="23"/>
  <c r="Y28" i="23"/>
  <c r="X28" i="23"/>
  <c r="U28" i="23"/>
  <c r="T28" i="23"/>
  <c r="S28" i="23"/>
  <c r="R28" i="23"/>
  <c r="Q28" i="23"/>
  <c r="CC27" i="23"/>
  <c r="AB27" i="23"/>
  <c r="AA27" i="23"/>
  <c r="Z27" i="23"/>
  <c r="Y27" i="23"/>
  <c r="X27" i="23"/>
  <c r="U27" i="23"/>
  <c r="T27" i="23"/>
  <c r="S27" i="23"/>
  <c r="R27" i="23"/>
  <c r="Q27" i="23"/>
  <c r="CC26" i="23"/>
  <c r="AB26" i="23"/>
  <c r="AA26" i="23"/>
  <c r="Z26" i="23"/>
  <c r="Y26" i="23"/>
  <c r="X26" i="23"/>
  <c r="U26" i="23"/>
  <c r="T26" i="23"/>
  <c r="S26" i="23"/>
  <c r="R26" i="23"/>
  <c r="Q26" i="23"/>
  <c r="CC25" i="23"/>
  <c r="AB25" i="23"/>
  <c r="AA25" i="23"/>
  <c r="Z25" i="23"/>
  <c r="Y25" i="23"/>
  <c r="X25" i="23"/>
  <c r="U25" i="23"/>
  <c r="T25" i="23"/>
  <c r="S25" i="23"/>
  <c r="R25" i="23"/>
  <c r="Q25" i="23"/>
  <c r="CC24" i="23"/>
  <c r="AB24" i="23"/>
  <c r="AA24" i="23"/>
  <c r="Z24" i="23"/>
  <c r="Y24" i="23"/>
  <c r="X24" i="23"/>
  <c r="U24" i="23"/>
  <c r="T24" i="23"/>
  <c r="S24" i="23"/>
  <c r="R24" i="23"/>
  <c r="Q24" i="23"/>
  <c r="CC23" i="23"/>
  <c r="AB23" i="23"/>
  <c r="AA23" i="23"/>
  <c r="Z23" i="23"/>
  <c r="Y23" i="23"/>
  <c r="X23" i="23"/>
  <c r="U23" i="23"/>
  <c r="T23" i="23"/>
  <c r="S23" i="23"/>
  <c r="R23" i="23"/>
  <c r="Q23" i="23"/>
  <c r="CC22" i="23"/>
  <c r="AB22" i="23"/>
  <c r="AA22" i="23"/>
  <c r="Z22" i="23"/>
  <c r="Y22" i="23"/>
  <c r="X22" i="23"/>
  <c r="U22" i="23"/>
  <c r="T22" i="23"/>
  <c r="S22" i="23"/>
  <c r="R22" i="23"/>
  <c r="Q22" i="23"/>
  <c r="CC21" i="23"/>
  <c r="AB21" i="23"/>
  <c r="AA21" i="23"/>
  <c r="Z21" i="23"/>
  <c r="Y21" i="23"/>
  <c r="X21" i="23"/>
  <c r="U21" i="23"/>
  <c r="T21" i="23"/>
  <c r="S21" i="23"/>
  <c r="R21" i="23"/>
  <c r="Q21" i="23"/>
  <c r="CC20" i="23"/>
  <c r="AB20" i="23"/>
  <c r="AA20" i="23"/>
  <c r="Z20" i="23"/>
  <c r="Y20" i="23"/>
  <c r="X20" i="23"/>
  <c r="U20" i="23"/>
  <c r="T20" i="23"/>
  <c r="S20" i="23"/>
  <c r="R20" i="23"/>
  <c r="Q20" i="23"/>
  <c r="CC19" i="23"/>
  <c r="AB19" i="23"/>
  <c r="AA19" i="23"/>
  <c r="Z19" i="23"/>
  <c r="Y19" i="23"/>
  <c r="X19" i="23"/>
  <c r="U19" i="23"/>
  <c r="T19" i="23"/>
  <c r="S19" i="23"/>
  <c r="R19" i="23"/>
  <c r="Q19" i="23"/>
  <c r="CC18" i="23"/>
  <c r="AB18" i="23"/>
  <c r="AA18" i="23"/>
  <c r="Z18" i="23"/>
  <c r="Y18" i="23"/>
  <c r="X18" i="23"/>
  <c r="U18" i="23"/>
  <c r="T18" i="23"/>
  <c r="S18" i="23"/>
  <c r="R18" i="23"/>
  <c r="Q18" i="23"/>
  <c r="CC17" i="23"/>
  <c r="AB17" i="23"/>
  <c r="AA17" i="23"/>
  <c r="Z17" i="23"/>
  <c r="Y17" i="23"/>
  <c r="X17" i="23"/>
  <c r="U17" i="23"/>
  <c r="T17" i="23"/>
  <c r="S17" i="23"/>
  <c r="R17" i="23"/>
  <c r="Q17" i="23"/>
  <c r="CC16" i="23"/>
  <c r="AB16" i="23"/>
  <c r="AA16" i="23"/>
  <c r="Z16" i="23"/>
  <c r="Y16" i="23"/>
  <c r="X16" i="23"/>
  <c r="U16" i="23"/>
  <c r="T16" i="23"/>
  <c r="S16" i="23"/>
  <c r="R16" i="23"/>
  <c r="Q16" i="23"/>
  <c r="CC15" i="23"/>
  <c r="AB15" i="23"/>
  <c r="AA15" i="23"/>
  <c r="Z15" i="23"/>
  <c r="Y15" i="23"/>
  <c r="X15" i="23"/>
  <c r="U15" i="23"/>
  <c r="T15" i="23"/>
  <c r="S15" i="23"/>
  <c r="R15" i="23"/>
  <c r="Q15" i="23"/>
  <c r="CC14" i="23"/>
  <c r="AB14" i="23"/>
  <c r="AA14" i="23"/>
  <c r="Z14" i="23"/>
  <c r="Y14" i="23"/>
  <c r="X14" i="23"/>
  <c r="U14" i="23"/>
  <c r="T14" i="23"/>
  <c r="S14" i="23"/>
  <c r="R14" i="23"/>
  <c r="Q14" i="23"/>
  <c r="CC13" i="23"/>
  <c r="AB13" i="23"/>
  <c r="AA13" i="23"/>
  <c r="Z13" i="23"/>
  <c r="Y13" i="23"/>
  <c r="X13" i="23"/>
  <c r="U13" i="23"/>
  <c r="T13" i="23"/>
  <c r="S13" i="23"/>
  <c r="R13" i="23"/>
  <c r="Q13" i="23"/>
  <c r="CC12" i="23"/>
  <c r="AB12" i="23"/>
  <c r="AA12" i="23"/>
  <c r="Z12" i="23"/>
  <c r="Y12" i="23"/>
  <c r="X12" i="23"/>
  <c r="U12" i="23"/>
  <c r="T12" i="23"/>
  <c r="S12" i="23"/>
  <c r="R12" i="23"/>
  <c r="Q12" i="23"/>
  <c r="CC11" i="23"/>
  <c r="AB11" i="23"/>
  <c r="AA11" i="23"/>
  <c r="Z11" i="23"/>
  <c r="Y11" i="23"/>
  <c r="X11" i="23"/>
  <c r="U11" i="23"/>
  <c r="T11" i="23"/>
  <c r="S11" i="23"/>
  <c r="R11" i="23"/>
  <c r="Q11" i="23"/>
  <c r="CC10" i="23"/>
  <c r="AB10" i="23"/>
  <c r="AA10" i="23"/>
  <c r="Z10" i="23"/>
  <c r="Y10" i="23"/>
  <c r="X10" i="23"/>
  <c r="U10" i="23"/>
  <c r="T10" i="23"/>
  <c r="S10" i="23"/>
  <c r="R10" i="23"/>
  <c r="Q10" i="23"/>
  <c r="CC9" i="23"/>
  <c r="AB9" i="23"/>
  <c r="AA9" i="23"/>
  <c r="Z9" i="23"/>
  <c r="Y9" i="23"/>
  <c r="X9" i="23"/>
  <c r="U9" i="23"/>
  <c r="T9" i="23"/>
  <c r="S9" i="23"/>
  <c r="R9" i="23"/>
  <c r="Q9" i="23"/>
  <c r="CC8" i="23"/>
  <c r="AB8" i="23"/>
  <c r="AA8" i="23"/>
  <c r="Z8" i="23"/>
  <c r="Y8" i="23"/>
  <c r="X8" i="23"/>
  <c r="U8" i="23"/>
  <c r="T8" i="23"/>
  <c r="S8" i="23"/>
  <c r="R8" i="23"/>
  <c r="Q8" i="23"/>
  <c r="CC7" i="23"/>
  <c r="AB7" i="23"/>
  <c r="AA7" i="23"/>
  <c r="Z7" i="23"/>
  <c r="Y7" i="23"/>
  <c r="X7" i="23"/>
  <c r="U7" i="23"/>
  <c r="T7" i="23"/>
  <c r="S7" i="23"/>
  <c r="R7" i="23"/>
  <c r="Q7" i="23"/>
  <c r="CC6" i="23"/>
  <c r="AB6" i="23"/>
  <c r="AA6" i="23"/>
  <c r="Z6" i="23"/>
  <c r="Y6" i="23"/>
  <c r="X6" i="23"/>
  <c r="U6" i="23"/>
  <c r="T6" i="23"/>
  <c r="S6" i="23"/>
  <c r="R6" i="23"/>
  <c r="Q6" i="23"/>
  <c r="CC5" i="23"/>
  <c r="AB5" i="23"/>
  <c r="AA5" i="23"/>
  <c r="Z5" i="23"/>
  <c r="Y5" i="23"/>
  <c r="X5" i="23"/>
  <c r="U5" i="23"/>
  <c r="T5" i="23"/>
  <c r="S5" i="23"/>
  <c r="R5" i="23"/>
  <c r="Q5" i="23"/>
  <c r="CP4" i="23"/>
  <c r="CO4" i="23"/>
  <c r="CN4" i="23"/>
  <c r="CM4" i="23"/>
  <c r="CL4" i="23"/>
  <c r="CI4" i="23"/>
  <c r="CH4" i="23"/>
  <c r="CG4" i="23"/>
  <c r="CF4" i="23"/>
  <c r="CC4" i="23"/>
  <c r="AB4" i="23"/>
  <c r="U4" i="23"/>
  <c r="T4" i="23"/>
  <c r="S4" i="23"/>
  <c r="R4" i="23"/>
  <c r="Q4" i="23"/>
  <c r="CP3" i="23"/>
  <c r="CO3" i="23"/>
  <c r="CN3" i="23"/>
  <c r="CM3" i="23"/>
  <c r="CL3" i="23"/>
  <c r="CI3" i="23"/>
  <c r="CH3" i="23"/>
  <c r="CG3" i="23"/>
  <c r="CF3" i="23"/>
  <c r="CC3" i="23"/>
  <c r="AB3" i="23"/>
  <c r="U3" i="23"/>
  <c r="T3" i="23"/>
  <c r="S3" i="23"/>
  <c r="R3" i="23"/>
  <c r="Q3" i="23"/>
  <c r="CP2" i="23"/>
  <c r="CO2" i="23"/>
  <c r="CN2" i="23"/>
  <c r="CM2" i="23"/>
  <c r="CL2" i="23"/>
  <c r="CI2" i="23"/>
  <c r="CH2" i="23"/>
  <c r="CG2" i="23"/>
  <c r="CF2" i="23"/>
  <c r="CC2" i="23"/>
  <c r="AE97" i="23" l="1"/>
  <c r="AE111" i="23"/>
  <c r="AG87" i="23"/>
  <c r="AG55" i="23"/>
  <c r="AG79" i="23"/>
  <c r="AH103" i="23"/>
  <c r="AH90" i="23"/>
  <c r="AG47" i="23"/>
  <c r="AG71" i="23"/>
  <c r="AG39" i="23"/>
  <c r="AG63" i="23"/>
  <c r="AH112" i="23"/>
  <c r="AE109" i="23"/>
  <c r="AH107" i="23"/>
  <c r="AH111" i="23"/>
  <c r="AE100" i="23"/>
  <c r="AE96" i="23"/>
  <c r="AG65" i="23"/>
  <c r="AG13" i="23"/>
  <c r="AG35" i="23"/>
  <c r="AG37" i="23"/>
  <c r="AG61" i="23"/>
  <c r="AG85" i="23"/>
  <c r="AH98" i="23"/>
  <c r="AH109" i="23"/>
  <c r="AE105" i="23"/>
  <c r="AE92" i="23"/>
  <c r="AH100" i="23"/>
  <c r="AG89" i="23"/>
  <c r="AG33" i="23"/>
  <c r="AG57" i="23"/>
  <c r="AG81" i="23"/>
  <c r="AH94" i="23"/>
  <c r="AH105" i="23"/>
  <c r="AH96" i="23"/>
  <c r="AG41" i="23"/>
  <c r="AG9" i="23"/>
  <c r="AH92" i="23"/>
  <c r="AG5" i="23"/>
  <c r="AF5" i="23"/>
  <c r="AE5" i="23"/>
  <c r="AH5" i="23"/>
  <c r="AE101" i="23"/>
  <c r="AG29" i="23"/>
  <c r="AG53" i="23"/>
  <c r="AG77" i="23"/>
  <c r="AH99" i="23"/>
  <c r="AH101" i="23"/>
  <c r="AE108" i="23"/>
  <c r="AG25" i="23"/>
  <c r="AG49" i="23"/>
  <c r="AG73" i="23"/>
  <c r="AH95" i="23"/>
  <c r="AH97" i="23"/>
  <c r="AH110" i="23"/>
  <c r="AE93" i="23"/>
  <c r="AH102" i="23"/>
  <c r="AE104" i="23"/>
  <c r="AG17" i="23"/>
  <c r="AG21" i="23"/>
  <c r="AG45" i="23"/>
  <c r="AG69" i="23"/>
  <c r="AH91" i="23"/>
  <c r="AH93" i="23"/>
  <c r="AH106" i="23"/>
  <c r="AH7" i="23"/>
  <c r="AF7" i="23"/>
  <c r="AJ7" i="23" s="1"/>
  <c r="AE7" i="23"/>
  <c r="AG7" i="23"/>
  <c r="AH11" i="23"/>
  <c r="AF11" i="23"/>
  <c r="AG11" i="23"/>
  <c r="AE11" i="23"/>
  <c r="AH19" i="23"/>
  <c r="AF19" i="23"/>
  <c r="AJ19" i="23" s="1"/>
  <c r="AG19" i="23"/>
  <c r="AE19" i="23"/>
  <c r="AH23" i="23"/>
  <c r="AF23" i="23"/>
  <c r="AG23" i="23"/>
  <c r="AE23" i="23"/>
  <c r="AH27" i="23"/>
  <c r="AF27" i="23"/>
  <c r="AJ27" i="23" s="1"/>
  <c r="AG27" i="23"/>
  <c r="AE27" i="23"/>
  <c r="AH43" i="23"/>
  <c r="AF43" i="23"/>
  <c r="AJ43" i="23" s="1"/>
  <c r="AE43" i="23"/>
  <c r="AH47" i="23"/>
  <c r="AF47" i="23"/>
  <c r="AE47" i="23"/>
  <c r="AH51" i="23"/>
  <c r="AF51" i="23"/>
  <c r="AJ51" i="23" s="1"/>
  <c r="AE51" i="23"/>
  <c r="AH59" i="23"/>
  <c r="AF59" i="23"/>
  <c r="AE59" i="23"/>
  <c r="AH63" i="23"/>
  <c r="AF63" i="23"/>
  <c r="AJ63" i="23" s="1"/>
  <c r="AE63" i="23"/>
  <c r="AH67" i="23"/>
  <c r="AF67" i="23"/>
  <c r="AJ67" i="23" s="1"/>
  <c r="AE67" i="23"/>
  <c r="AH71" i="23"/>
  <c r="AF71" i="23"/>
  <c r="AE71" i="23"/>
  <c r="AH75" i="23"/>
  <c r="AF75" i="23"/>
  <c r="AE75" i="23"/>
  <c r="AH79" i="23"/>
  <c r="AF79" i="23"/>
  <c r="AE79" i="23"/>
  <c r="AH83" i="23"/>
  <c r="AF83" i="23"/>
  <c r="AE83" i="23"/>
  <c r="AH87" i="23"/>
  <c r="AF87" i="23"/>
  <c r="AJ87" i="23" s="1"/>
  <c r="AE87" i="23"/>
  <c r="AE91" i="23"/>
  <c r="AF91" i="23"/>
  <c r="AJ91" i="23" s="1"/>
  <c r="AG91" i="23"/>
  <c r="AE95" i="23"/>
  <c r="AF95" i="23"/>
  <c r="AJ95" i="23" s="1"/>
  <c r="AG95" i="23"/>
  <c r="AE99" i="23"/>
  <c r="AF99" i="23"/>
  <c r="AG99" i="23"/>
  <c r="AE103" i="23"/>
  <c r="AF103" i="23"/>
  <c r="AJ103" i="23" s="1"/>
  <c r="AG103" i="23"/>
  <c r="AE107" i="23"/>
  <c r="AF107" i="23"/>
  <c r="AJ107" i="23" s="1"/>
  <c r="AG107" i="23"/>
  <c r="AG83" i="23"/>
  <c r="AG75" i="23"/>
  <c r="AG67" i="23"/>
  <c r="AG59" i="23"/>
  <c r="AG51" i="23"/>
  <c r="AG43" i="23"/>
  <c r="AH15" i="23"/>
  <c r="AF15" i="23"/>
  <c r="AJ15" i="23" s="1"/>
  <c r="AG15" i="23"/>
  <c r="AE15" i="23"/>
  <c r="AH31" i="23"/>
  <c r="AF31" i="23"/>
  <c r="AG31" i="23"/>
  <c r="AE31" i="23"/>
  <c r="AH35" i="23"/>
  <c r="AF35" i="23"/>
  <c r="AE35" i="23"/>
  <c r="AH39" i="23"/>
  <c r="AF39" i="23"/>
  <c r="AJ39" i="23" s="1"/>
  <c r="AE39" i="23"/>
  <c r="AH55" i="23"/>
  <c r="AF55" i="23"/>
  <c r="AJ55" i="23" s="1"/>
  <c r="AE55" i="23"/>
  <c r="AH6" i="23"/>
  <c r="AF6" i="23"/>
  <c r="AE6" i="23"/>
  <c r="AG6" i="23"/>
  <c r="AH10" i="23"/>
  <c r="AF10" i="23"/>
  <c r="AE10" i="23"/>
  <c r="AG10" i="23"/>
  <c r="AH14" i="23"/>
  <c r="AF14" i="23"/>
  <c r="AE14" i="23"/>
  <c r="AG14" i="23"/>
  <c r="AH18" i="23"/>
  <c r="AF18" i="23"/>
  <c r="AE18" i="23"/>
  <c r="AG18" i="23"/>
  <c r="AH22" i="23"/>
  <c r="AF22" i="23"/>
  <c r="AJ22" i="23" s="1"/>
  <c r="AE22" i="23"/>
  <c r="AG22" i="23"/>
  <c r="AH26" i="23"/>
  <c r="AF26" i="23"/>
  <c r="AE26" i="23"/>
  <c r="AG26" i="23"/>
  <c r="AH30" i="23"/>
  <c r="AF30" i="23"/>
  <c r="AE30" i="23"/>
  <c r="AG30" i="23"/>
  <c r="AH34" i="23"/>
  <c r="AF34" i="23"/>
  <c r="AJ34" i="23" s="1"/>
  <c r="AE34" i="23"/>
  <c r="AG34" i="23"/>
  <c r="AH38" i="23"/>
  <c r="AF38" i="23"/>
  <c r="AE38" i="23"/>
  <c r="AG38" i="23"/>
  <c r="AH42" i="23"/>
  <c r="AF42" i="23"/>
  <c r="AE42" i="23"/>
  <c r="AG42" i="23"/>
  <c r="AH46" i="23"/>
  <c r="AF46" i="23"/>
  <c r="AJ46" i="23" s="1"/>
  <c r="AE46" i="23"/>
  <c r="AG46" i="23"/>
  <c r="AH50" i="23"/>
  <c r="AF50" i="23"/>
  <c r="AE50" i="23"/>
  <c r="AG50" i="23"/>
  <c r="AH54" i="23"/>
  <c r="AF54" i="23"/>
  <c r="AE54" i="23"/>
  <c r="AG54" i="23"/>
  <c r="AH58" i="23"/>
  <c r="AF58" i="23"/>
  <c r="AE58" i="23"/>
  <c r="AG58" i="23"/>
  <c r="AH62" i="23"/>
  <c r="AF62" i="23"/>
  <c r="AE62" i="23"/>
  <c r="AG62" i="23"/>
  <c r="AH66" i="23"/>
  <c r="AF66" i="23"/>
  <c r="AE66" i="23"/>
  <c r="AG66" i="23"/>
  <c r="AH70" i="23"/>
  <c r="AF70" i="23"/>
  <c r="AJ70" i="23" s="1"/>
  <c r="AE70" i="23"/>
  <c r="AG70" i="23"/>
  <c r="AH74" i="23"/>
  <c r="AF74" i="23"/>
  <c r="AE74" i="23"/>
  <c r="AG74" i="23"/>
  <c r="AH78" i="23"/>
  <c r="AF78" i="23"/>
  <c r="AE78" i="23"/>
  <c r="AG78" i="23"/>
  <c r="AH82" i="23"/>
  <c r="AF82" i="23"/>
  <c r="AE82" i="23"/>
  <c r="AG82" i="23"/>
  <c r="AH86" i="23"/>
  <c r="AF86" i="23"/>
  <c r="AE86" i="23"/>
  <c r="AG86" i="23"/>
  <c r="AE90" i="23"/>
  <c r="AF90" i="23"/>
  <c r="AG90" i="23"/>
  <c r="AE94" i="23"/>
  <c r="AF94" i="23"/>
  <c r="AG94" i="23"/>
  <c r="AE98" i="23"/>
  <c r="AF98" i="23"/>
  <c r="AG98" i="23"/>
  <c r="AE102" i="23"/>
  <c r="AF102" i="23"/>
  <c r="AJ102" i="23" s="1"/>
  <c r="AG102" i="23"/>
  <c r="AE106" i="23"/>
  <c r="AF106" i="23"/>
  <c r="AG106" i="23"/>
  <c r="AE110" i="23"/>
  <c r="AF110" i="23"/>
  <c r="AG110" i="23"/>
  <c r="AE112" i="23"/>
  <c r="AF112" i="23"/>
  <c r="AG112" i="23"/>
  <c r="AH9" i="23"/>
  <c r="AF9" i="23"/>
  <c r="AH13" i="23"/>
  <c r="AF13" i="23"/>
  <c r="AH17" i="23"/>
  <c r="AF17" i="23"/>
  <c r="AJ17" i="23" s="1"/>
  <c r="AH21" i="23"/>
  <c r="AF21" i="23"/>
  <c r="AH25" i="23"/>
  <c r="AF25" i="23"/>
  <c r="AH29" i="23"/>
  <c r="AF29" i="23"/>
  <c r="AJ29" i="23" s="1"/>
  <c r="AH33" i="23"/>
  <c r="AF33" i="23"/>
  <c r="AJ33" i="23" s="1"/>
  <c r="AH37" i="23"/>
  <c r="AF37" i="23"/>
  <c r="AH41" i="23"/>
  <c r="AF41" i="23"/>
  <c r="AH45" i="23"/>
  <c r="AF45" i="23"/>
  <c r="AH49" i="23"/>
  <c r="AF49" i="23"/>
  <c r="AH53" i="23"/>
  <c r="AF53" i="23"/>
  <c r="AJ53" i="23" s="1"/>
  <c r="AH57" i="23"/>
  <c r="AF57" i="23"/>
  <c r="AH61" i="23"/>
  <c r="AF61" i="23"/>
  <c r="AH65" i="23"/>
  <c r="AF65" i="23"/>
  <c r="AJ65" i="23" s="1"/>
  <c r="AH69" i="23"/>
  <c r="AF69" i="23"/>
  <c r="AH73" i="23"/>
  <c r="AF73" i="23"/>
  <c r="AH77" i="23"/>
  <c r="AF77" i="23"/>
  <c r="AH81" i="23"/>
  <c r="AF81" i="23"/>
  <c r="AJ81" i="23" s="1"/>
  <c r="AH85" i="23"/>
  <c r="AF85" i="23"/>
  <c r="AJ85" i="23" s="1"/>
  <c r="AH89" i="23"/>
  <c r="AF89" i="23"/>
  <c r="AJ5" i="23"/>
  <c r="AG111" i="23"/>
  <c r="AG109" i="23"/>
  <c r="AG108" i="23"/>
  <c r="AG105" i="23"/>
  <c r="AG104" i="23"/>
  <c r="AG101" i="23"/>
  <c r="AG100" i="23"/>
  <c r="AG97" i="23"/>
  <c r="AG96" i="23"/>
  <c r="AG93" i="23"/>
  <c r="AG92" i="23"/>
  <c r="AE89" i="23"/>
  <c r="AE85" i="23"/>
  <c r="AE81" i="23"/>
  <c r="AE77" i="23"/>
  <c r="AE73" i="23"/>
  <c r="AE69" i="23"/>
  <c r="AE65" i="23"/>
  <c r="AE61" i="23"/>
  <c r="AE57" i="23"/>
  <c r="AE53" i="23"/>
  <c r="AE49" i="23"/>
  <c r="AE45" i="23"/>
  <c r="AE41" i="23"/>
  <c r="AE37" i="23"/>
  <c r="AE33" i="23"/>
  <c r="AE29" i="23"/>
  <c r="AE25" i="23"/>
  <c r="AE21" i="23"/>
  <c r="AE17" i="23"/>
  <c r="AE13" i="23"/>
  <c r="AE9" i="23"/>
  <c r="AH8" i="23"/>
  <c r="AF8" i="23"/>
  <c r="AH12" i="23"/>
  <c r="AF12" i="23"/>
  <c r="AH16" i="23"/>
  <c r="AF16" i="23"/>
  <c r="AJ16" i="23" s="1"/>
  <c r="AH20" i="23"/>
  <c r="AF20" i="23"/>
  <c r="AJ20" i="23" s="1"/>
  <c r="AH24" i="23"/>
  <c r="AF24" i="23"/>
  <c r="AH28" i="23"/>
  <c r="AF28" i="23"/>
  <c r="AH32" i="23"/>
  <c r="AF32" i="23"/>
  <c r="AH36" i="23"/>
  <c r="AF36" i="23"/>
  <c r="AH40" i="23"/>
  <c r="AF40" i="23"/>
  <c r="AH44" i="23"/>
  <c r="AF44" i="23"/>
  <c r="AH48" i="23"/>
  <c r="AF48" i="23"/>
  <c r="AH52" i="23"/>
  <c r="AF52" i="23"/>
  <c r="AH56" i="23"/>
  <c r="AF56" i="23"/>
  <c r="AH60" i="23"/>
  <c r="AF60" i="23"/>
  <c r="AH64" i="23"/>
  <c r="AF64" i="23"/>
  <c r="AJ64" i="23" s="1"/>
  <c r="AH68" i="23"/>
  <c r="AF68" i="23"/>
  <c r="AH72" i="23"/>
  <c r="AF72" i="23"/>
  <c r="AH76" i="23"/>
  <c r="AF76" i="23"/>
  <c r="AH80" i="23"/>
  <c r="AF80" i="23"/>
  <c r="AH84" i="23"/>
  <c r="AF84" i="23"/>
  <c r="AH88" i="23"/>
  <c r="AF88" i="23"/>
  <c r="AF111" i="23"/>
  <c r="AJ111" i="23" s="1"/>
  <c r="AF109" i="23"/>
  <c r="AF108" i="23"/>
  <c r="AJ108" i="23" s="1"/>
  <c r="AF105" i="23"/>
  <c r="AJ105" i="23" s="1"/>
  <c r="AF104" i="23"/>
  <c r="AJ104" i="23" s="1"/>
  <c r="AF101" i="23"/>
  <c r="AJ101" i="23" s="1"/>
  <c r="AF100" i="23"/>
  <c r="AJ100" i="23" s="1"/>
  <c r="AF97" i="23"/>
  <c r="AJ97" i="23" s="1"/>
  <c r="AF96" i="23"/>
  <c r="AF93" i="23"/>
  <c r="AF92" i="23"/>
  <c r="AG88" i="23"/>
  <c r="AG84" i="23"/>
  <c r="AG80" i="23"/>
  <c r="AG76" i="23"/>
  <c r="AG72" i="23"/>
  <c r="AG68" i="23"/>
  <c r="AG64" i="23"/>
  <c r="AG60" i="23"/>
  <c r="AG56" i="23"/>
  <c r="AG52" i="23"/>
  <c r="AG48" i="23"/>
  <c r="AG44" i="23"/>
  <c r="AG40" i="23"/>
  <c r="AG36" i="23"/>
  <c r="AG32" i="23"/>
  <c r="AG28" i="23"/>
  <c r="AG24" i="23"/>
  <c r="AG20" i="23"/>
  <c r="AG16" i="23"/>
  <c r="AG12" i="23"/>
  <c r="AG8" i="23"/>
  <c r="AE88" i="23"/>
  <c r="AE84" i="23"/>
  <c r="AE80" i="23"/>
  <c r="AE76" i="23"/>
  <c r="AE72" i="23"/>
  <c r="AE68" i="23"/>
  <c r="AE64" i="23"/>
  <c r="AE60" i="23"/>
  <c r="AE56" i="23"/>
  <c r="AE52" i="23"/>
  <c r="AE48" i="23"/>
  <c r="AE44" i="23"/>
  <c r="AE40" i="23"/>
  <c r="AE36" i="23"/>
  <c r="AE32" i="23"/>
  <c r="AE28" i="23"/>
  <c r="AE24" i="23"/>
  <c r="AE20" i="23"/>
  <c r="AE16" i="23"/>
  <c r="AE12" i="23"/>
  <c r="AE8" i="23"/>
  <c r="W5" i="21"/>
  <c r="P112" i="21"/>
  <c r="P111" i="21"/>
  <c r="P110" i="21"/>
  <c r="P109" i="21"/>
  <c r="P108" i="21"/>
  <c r="P106" i="21"/>
  <c r="P105" i="21"/>
  <c r="P104" i="21"/>
  <c r="P102" i="21"/>
  <c r="P101" i="21"/>
  <c r="P100" i="21"/>
  <c r="P99" i="21"/>
  <c r="P98" i="21"/>
  <c r="P97" i="21"/>
  <c r="P96" i="21"/>
  <c r="P94" i="21"/>
  <c r="P93" i="21"/>
  <c r="P92" i="21"/>
  <c r="P91" i="21"/>
  <c r="P90" i="21"/>
  <c r="P89" i="21"/>
  <c r="P88" i="21"/>
  <c r="P87" i="21"/>
  <c r="P86" i="21"/>
  <c r="P84" i="21"/>
  <c r="P83" i="21"/>
  <c r="P82" i="21"/>
  <c r="P81" i="21"/>
  <c r="P79" i="21"/>
  <c r="P77" i="21"/>
  <c r="P76" i="21"/>
  <c r="P75" i="21"/>
  <c r="P74" i="21"/>
  <c r="P73" i="21"/>
  <c r="P72" i="21"/>
  <c r="P71" i="21"/>
  <c r="P69" i="21"/>
  <c r="P68" i="21"/>
  <c r="P67" i="21"/>
  <c r="P66" i="21"/>
  <c r="P64" i="21"/>
  <c r="P63" i="21"/>
  <c r="P62" i="21"/>
  <c r="P61" i="21"/>
  <c r="P60" i="21"/>
  <c r="P59" i="21"/>
  <c r="P57" i="21"/>
  <c r="P56" i="21"/>
  <c r="P55" i="21"/>
  <c r="P54" i="21"/>
  <c r="P53" i="21"/>
  <c r="P52" i="21"/>
  <c r="P51" i="21"/>
  <c r="P50" i="21"/>
  <c r="P49" i="21"/>
  <c r="P48" i="21"/>
  <c r="P47" i="21"/>
  <c r="P46" i="21"/>
  <c r="P45" i="21"/>
  <c r="P44" i="21"/>
  <c r="P42" i="21"/>
  <c r="P41" i="21"/>
  <c r="P40" i="21"/>
  <c r="P39" i="21"/>
  <c r="P38" i="21"/>
  <c r="P37" i="21"/>
  <c r="P36" i="21"/>
  <c r="P35" i="21"/>
  <c r="P34" i="21"/>
  <c r="P33" i="21"/>
  <c r="P32" i="21"/>
  <c r="P31" i="21"/>
  <c r="P29" i="21"/>
  <c r="P28" i="21"/>
  <c r="P27" i="21"/>
  <c r="P26" i="21"/>
  <c r="P24" i="21"/>
  <c r="P23" i="21"/>
  <c r="P22" i="21"/>
  <c r="P21" i="21"/>
  <c r="P20" i="21"/>
  <c r="P19" i="21"/>
  <c r="P18" i="21"/>
  <c r="P17" i="21"/>
  <c r="P15" i="21"/>
  <c r="P14" i="21"/>
  <c r="P13" i="21"/>
  <c r="P12" i="21"/>
  <c r="P11" i="21"/>
  <c r="P10" i="21"/>
  <c r="P8" i="21"/>
  <c r="P7" i="21"/>
  <c r="P6" i="21"/>
  <c r="P5" i="21"/>
  <c r="P4" i="21"/>
  <c r="P3" i="21"/>
  <c r="BK5" i="21"/>
  <c r="BK109" i="21"/>
  <c r="BK108" i="21"/>
  <c r="BK107" i="21"/>
  <c r="BK106" i="21"/>
  <c r="BK105" i="21"/>
  <c r="BK104" i="21"/>
  <c r="BK103" i="21"/>
  <c r="BK102" i="21"/>
  <c r="BK101" i="21"/>
  <c r="BK100" i="21"/>
  <c r="BK99" i="21"/>
  <c r="BK98" i="21"/>
  <c r="BK97" i="21"/>
  <c r="BK96" i="21"/>
  <c r="BK95" i="21"/>
  <c r="BK94" i="21"/>
  <c r="BK93" i="21"/>
  <c r="BK92" i="21"/>
  <c r="BK91" i="21"/>
  <c r="BK90" i="21"/>
  <c r="BK89" i="21"/>
  <c r="BK88" i="21"/>
  <c r="BK87" i="21"/>
  <c r="BK86" i="21"/>
  <c r="BK85" i="21"/>
  <c r="BK84" i="21"/>
  <c r="BK83" i="21"/>
  <c r="BK82" i="21"/>
  <c r="BK81" i="21"/>
  <c r="BK80" i="21"/>
  <c r="BK79" i="21"/>
  <c r="BK78" i="21"/>
  <c r="BK77" i="21"/>
  <c r="BK76" i="21"/>
  <c r="BK75" i="21"/>
  <c r="BK74" i="21"/>
  <c r="BK73" i="21"/>
  <c r="BK72" i="21"/>
  <c r="BK71" i="21"/>
  <c r="BK70" i="21"/>
  <c r="BK69" i="21"/>
  <c r="BK68" i="21"/>
  <c r="BK67" i="21"/>
  <c r="BK66" i="21"/>
  <c r="BK65" i="21"/>
  <c r="BK64" i="21"/>
  <c r="BK63" i="21"/>
  <c r="BK62" i="21"/>
  <c r="BK61" i="21"/>
  <c r="BK60" i="21"/>
  <c r="BK59" i="21"/>
  <c r="BK58" i="21"/>
  <c r="BK57" i="21"/>
  <c r="BK56" i="21"/>
  <c r="BK55" i="21"/>
  <c r="BK54" i="21"/>
  <c r="BK53" i="21"/>
  <c r="BK52" i="21"/>
  <c r="BK51" i="21"/>
  <c r="BK50" i="21"/>
  <c r="BK49" i="21"/>
  <c r="BK48" i="21"/>
  <c r="BK47" i="21"/>
  <c r="BK46" i="21"/>
  <c r="BK45" i="21"/>
  <c r="BK44" i="21"/>
  <c r="BK43" i="21"/>
  <c r="BK42" i="21"/>
  <c r="BK41" i="21"/>
  <c r="BK40" i="21"/>
  <c r="BK39" i="21"/>
  <c r="BK38" i="21"/>
  <c r="BK37" i="21"/>
  <c r="BK36" i="21"/>
  <c r="BK35" i="21"/>
  <c r="BK34" i="21"/>
  <c r="BK33" i="21"/>
  <c r="BK32" i="21"/>
  <c r="BK31" i="21"/>
  <c r="BK30" i="21"/>
  <c r="BK29" i="21"/>
  <c r="BK28" i="21"/>
  <c r="BK27" i="21"/>
  <c r="BK26" i="21"/>
  <c r="BK25" i="21"/>
  <c r="BK24" i="21"/>
  <c r="BK23" i="21"/>
  <c r="BK22" i="21"/>
  <c r="BK21" i="21"/>
  <c r="BK20" i="21"/>
  <c r="BK19" i="21"/>
  <c r="BK18" i="21"/>
  <c r="BK17" i="21"/>
  <c r="BK16" i="21"/>
  <c r="BK15" i="21"/>
  <c r="BK14" i="21"/>
  <c r="BK13" i="21"/>
  <c r="BK12" i="21"/>
  <c r="BK11" i="21"/>
  <c r="BK10" i="21"/>
  <c r="BK9" i="21"/>
  <c r="BK8" i="21"/>
  <c r="BK7" i="21"/>
  <c r="BK6" i="21"/>
  <c r="BV4" i="21"/>
  <c r="BU4" i="21"/>
  <c r="BT4" i="21"/>
  <c r="BS4" i="21"/>
  <c r="BR4" i="21"/>
  <c r="BQ4" i="21"/>
  <c r="BP4" i="21"/>
  <c r="BO4" i="21"/>
  <c r="BN4" i="21"/>
  <c r="BK4" i="21"/>
  <c r="BV3" i="21"/>
  <c r="BU3" i="21"/>
  <c r="BT3" i="21"/>
  <c r="BS3" i="21"/>
  <c r="BR3" i="21"/>
  <c r="BQ3" i="21"/>
  <c r="BP3" i="21"/>
  <c r="BO3" i="21"/>
  <c r="BN3" i="21"/>
  <c r="BK3" i="21"/>
  <c r="BV2" i="21"/>
  <c r="BU2" i="21"/>
  <c r="BT2" i="21"/>
  <c r="BS2" i="21"/>
  <c r="BR2" i="21"/>
  <c r="BQ2" i="21"/>
  <c r="BP2" i="21"/>
  <c r="BO2" i="21"/>
  <c r="BN2" i="21"/>
  <c r="BK2" i="21"/>
  <c r="X112" i="21"/>
  <c r="W112" i="21"/>
  <c r="V112" i="21"/>
  <c r="U112" i="21"/>
  <c r="T112" i="21"/>
  <c r="S112" i="21"/>
  <c r="R112" i="21"/>
  <c r="Q112" i="21"/>
  <c r="O112" i="21"/>
  <c r="X111" i="21"/>
  <c r="W111" i="21"/>
  <c r="V111" i="21"/>
  <c r="U111" i="21"/>
  <c r="T111" i="21"/>
  <c r="S111" i="21"/>
  <c r="R111" i="21"/>
  <c r="Q111" i="21"/>
  <c r="O111" i="21"/>
  <c r="X110" i="21"/>
  <c r="W110" i="21"/>
  <c r="V110" i="21"/>
  <c r="U110" i="21"/>
  <c r="T110" i="21"/>
  <c r="S110" i="21"/>
  <c r="R110" i="21"/>
  <c r="Q110" i="21"/>
  <c r="O110" i="21"/>
  <c r="X109" i="21"/>
  <c r="W109" i="21"/>
  <c r="V109" i="21"/>
  <c r="U109" i="21"/>
  <c r="T109" i="21"/>
  <c r="S109" i="21"/>
  <c r="R109" i="21"/>
  <c r="Q109" i="21"/>
  <c r="O109" i="21"/>
  <c r="X108" i="21"/>
  <c r="W108" i="21"/>
  <c r="V108" i="21"/>
  <c r="U108" i="21"/>
  <c r="T108" i="21"/>
  <c r="S108" i="21"/>
  <c r="R108" i="21"/>
  <c r="Q108" i="21"/>
  <c r="O108" i="21"/>
  <c r="X107" i="21"/>
  <c r="W107" i="21"/>
  <c r="V107" i="21"/>
  <c r="U107" i="21"/>
  <c r="T107" i="21"/>
  <c r="S107" i="21"/>
  <c r="R107" i="21"/>
  <c r="Q107" i="21"/>
  <c r="P107" i="21"/>
  <c r="O107" i="21"/>
  <c r="X106" i="21"/>
  <c r="W106" i="21"/>
  <c r="V106" i="21"/>
  <c r="U106" i="21"/>
  <c r="T106" i="21"/>
  <c r="S106" i="21"/>
  <c r="R106" i="21"/>
  <c r="Q106" i="21"/>
  <c r="O106" i="21"/>
  <c r="X105" i="21"/>
  <c r="W105" i="21"/>
  <c r="V105" i="21"/>
  <c r="U105" i="21"/>
  <c r="T105" i="21"/>
  <c r="S105" i="21"/>
  <c r="R105" i="21"/>
  <c r="Q105" i="21"/>
  <c r="O105" i="21"/>
  <c r="X104" i="21"/>
  <c r="W104" i="21"/>
  <c r="V104" i="21"/>
  <c r="U104" i="21"/>
  <c r="T104" i="21"/>
  <c r="S104" i="21"/>
  <c r="R104" i="21"/>
  <c r="Q104" i="21"/>
  <c r="O104" i="21"/>
  <c r="X103" i="21"/>
  <c r="W103" i="21"/>
  <c r="V103" i="21"/>
  <c r="U103" i="21"/>
  <c r="T103" i="21"/>
  <c r="S103" i="21"/>
  <c r="R103" i="21"/>
  <c r="Q103" i="21"/>
  <c r="P103" i="21"/>
  <c r="O103" i="21"/>
  <c r="X102" i="21"/>
  <c r="W102" i="21"/>
  <c r="V102" i="21"/>
  <c r="U102" i="21"/>
  <c r="T102" i="21"/>
  <c r="S102" i="21"/>
  <c r="R102" i="21"/>
  <c r="Q102" i="21"/>
  <c r="O102" i="21"/>
  <c r="X101" i="21"/>
  <c r="W101" i="21"/>
  <c r="V101" i="21"/>
  <c r="U101" i="21"/>
  <c r="T101" i="21"/>
  <c r="S101" i="21"/>
  <c r="R101" i="21"/>
  <c r="Q101" i="21"/>
  <c r="O101" i="21"/>
  <c r="X100" i="21"/>
  <c r="W100" i="21"/>
  <c r="V100" i="21"/>
  <c r="U100" i="21"/>
  <c r="T100" i="21"/>
  <c r="S100" i="21"/>
  <c r="R100" i="21"/>
  <c r="Q100" i="21"/>
  <c r="O100" i="21"/>
  <c r="X99" i="21"/>
  <c r="W99" i="21"/>
  <c r="V99" i="21"/>
  <c r="U99" i="21"/>
  <c r="T99" i="21"/>
  <c r="S99" i="21"/>
  <c r="R99" i="21"/>
  <c r="Q99" i="21"/>
  <c r="O99" i="21"/>
  <c r="X98" i="21"/>
  <c r="W98" i="21"/>
  <c r="V98" i="21"/>
  <c r="U98" i="21"/>
  <c r="T98" i="21"/>
  <c r="S98" i="21"/>
  <c r="R98" i="21"/>
  <c r="Q98" i="21"/>
  <c r="O98" i="21"/>
  <c r="X97" i="21"/>
  <c r="W97" i="21"/>
  <c r="V97" i="21"/>
  <c r="U97" i="21"/>
  <c r="T97" i="21"/>
  <c r="S97" i="21"/>
  <c r="R97" i="21"/>
  <c r="Q97" i="21"/>
  <c r="O97" i="21"/>
  <c r="X96" i="21"/>
  <c r="W96" i="21"/>
  <c r="V96" i="21"/>
  <c r="U96" i="21"/>
  <c r="T96" i="21"/>
  <c r="S96" i="21"/>
  <c r="R96" i="21"/>
  <c r="Q96" i="21"/>
  <c r="O96" i="21"/>
  <c r="X95" i="21"/>
  <c r="W95" i="21"/>
  <c r="V95" i="21"/>
  <c r="U95" i="21"/>
  <c r="T95" i="21"/>
  <c r="S95" i="21"/>
  <c r="R95" i="21"/>
  <c r="Q95" i="21"/>
  <c r="P95" i="21"/>
  <c r="O95" i="21"/>
  <c r="X94" i="21"/>
  <c r="W94" i="21"/>
  <c r="V94" i="21"/>
  <c r="U94" i="21"/>
  <c r="T94" i="21"/>
  <c r="S94" i="21"/>
  <c r="R94" i="21"/>
  <c r="Q94" i="21"/>
  <c r="O94" i="21"/>
  <c r="X93" i="21"/>
  <c r="W93" i="21"/>
  <c r="V93" i="21"/>
  <c r="U93" i="21"/>
  <c r="T93" i="21"/>
  <c r="S93" i="21"/>
  <c r="R93" i="21"/>
  <c r="Q93" i="21"/>
  <c r="O93" i="21"/>
  <c r="X92" i="21"/>
  <c r="W92" i="21"/>
  <c r="V92" i="21"/>
  <c r="U92" i="21"/>
  <c r="T92" i="21"/>
  <c r="S92" i="21"/>
  <c r="R92" i="21"/>
  <c r="Q92" i="21"/>
  <c r="O92" i="21"/>
  <c r="X91" i="21"/>
  <c r="W91" i="21"/>
  <c r="V91" i="21"/>
  <c r="U91" i="21"/>
  <c r="T91" i="21"/>
  <c r="S91" i="21"/>
  <c r="R91" i="21"/>
  <c r="Q91" i="21"/>
  <c r="O91" i="21"/>
  <c r="X90" i="21"/>
  <c r="W90" i="21"/>
  <c r="V90" i="21"/>
  <c r="U90" i="21"/>
  <c r="T90" i="21"/>
  <c r="S90" i="21"/>
  <c r="R90" i="21"/>
  <c r="Q90" i="21"/>
  <c r="O90" i="21"/>
  <c r="X89" i="21"/>
  <c r="W89" i="21"/>
  <c r="V89" i="21"/>
  <c r="U89" i="21"/>
  <c r="T89" i="21"/>
  <c r="S89" i="21"/>
  <c r="R89" i="21"/>
  <c r="Q89" i="21"/>
  <c r="O89" i="21"/>
  <c r="X88" i="21"/>
  <c r="W88" i="21"/>
  <c r="V88" i="21"/>
  <c r="U88" i="21"/>
  <c r="T88" i="21"/>
  <c r="S88" i="21"/>
  <c r="R88" i="21"/>
  <c r="Q88" i="21"/>
  <c r="O88" i="21"/>
  <c r="X87" i="21"/>
  <c r="W87" i="21"/>
  <c r="V87" i="21"/>
  <c r="U87" i="21"/>
  <c r="T87" i="21"/>
  <c r="S87" i="21"/>
  <c r="R87" i="21"/>
  <c r="Q87" i="21"/>
  <c r="O87" i="21"/>
  <c r="X86" i="21"/>
  <c r="W86" i="21"/>
  <c r="V86" i="21"/>
  <c r="U86" i="21"/>
  <c r="T86" i="21"/>
  <c r="S86" i="21"/>
  <c r="R86" i="21"/>
  <c r="Q86" i="21"/>
  <c r="O86" i="21"/>
  <c r="X85" i="21"/>
  <c r="W85" i="21"/>
  <c r="V85" i="21"/>
  <c r="U85" i="21"/>
  <c r="T85" i="21"/>
  <c r="S85" i="21"/>
  <c r="R85" i="21"/>
  <c r="Q85" i="21"/>
  <c r="P85" i="21"/>
  <c r="O85" i="21"/>
  <c r="X84" i="21"/>
  <c r="W84" i="21"/>
  <c r="V84" i="21"/>
  <c r="U84" i="21"/>
  <c r="T84" i="21"/>
  <c r="S84" i="21"/>
  <c r="R84" i="21"/>
  <c r="Q84" i="21"/>
  <c r="O84" i="21"/>
  <c r="X83" i="21"/>
  <c r="W83" i="21"/>
  <c r="V83" i="21"/>
  <c r="U83" i="21"/>
  <c r="T83" i="21"/>
  <c r="S83" i="21"/>
  <c r="R83" i="21"/>
  <c r="Q83" i="21"/>
  <c r="O83" i="21"/>
  <c r="X82" i="21"/>
  <c r="W82" i="21"/>
  <c r="V82" i="21"/>
  <c r="U82" i="21"/>
  <c r="T82" i="21"/>
  <c r="S82" i="21"/>
  <c r="R82" i="21"/>
  <c r="Q82" i="21"/>
  <c r="O82" i="21"/>
  <c r="X81" i="21"/>
  <c r="W81" i="21"/>
  <c r="V81" i="21"/>
  <c r="U81" i="21"/>
  <c r="T81" i="21"/>
  <c r="S81" i="21"/>
  <c r="R81" i="21"/>
  <c r="Q81" i="21"/>
  <c r="O81" i="21"/>
  <c r="X80" i="21"/>
  <c r="W80" i="21"/>
  <c r="V80" i="21"/>
  <c r="U80" i="21"/>
  <c r="T80" i="21"/>
  <c r="S80" i="21"/>
  <c r="R80" i="21"/>
  <c r="Q80" i="21"/>
  <c r="P80" i="21"/>
  <c r="O80" i="21"/>
  <c r="X79" i="21"/>
  <c r="W79" i="21"/>
  <c r="V79" i="21"/>
  <c r="U79" i="21"/>
  <c r="T79" i="21"/>
  <c r="S79" i="21"/>
  <c r="R79" i="21"/>
  <c r="Q79" i="21"/>
  <c r="O79" i="21"/>
  <c r="X78" i="21"/>
  <c r="W78" i="21"/>
  <c r="V78" i="21"/>
  <c r="U78" i="21"/>
  <c r="T78" i="21"/>
  <c r="S78" i="21"/>
  <c r="R78" i="21"/>
  <c r="Q78" i="21"/>
  <c r="P78" i="21"/>
  <c r="O78" i="21"/>
  <c r="X77" i="21"/>
  <c r="W77" i="21"/>
  <c r="V77" i="21"/>
  <c r="U77" i="21"/>
  <c r="T77" i="21"/>
  <c r="S77" i="21"/>
  <c r="R77" i="21"/>
  <c r="Q77" i="21"/>
  <c r="O77" i="21"/>
  <c r="X76" i="21"/>
  <c r="W76" i="21"/>
  <c r="V76" i="21"/>
  <c r="U76" i="21"/>
  <c r="T76" i="21"/>
  <c r="S76" i="21"/>
  <c r="R76" i="21"/>
  <c r="Q76" i="21"/>
  <c r="O76" i="21"/>
  <c r="X75" i="21"/>
  <c r="W75" i="21"/>
  <c r="V75" i="21"/>
  <c r="U75" i="21"/>
  <c r="T75" i="21"/>
  <c r="S75" i="21"/>
  <c r="R75" i="21"/>
  <c r="Q75" i="21"/>
  <c r="O75" i="21"/>
  <c r="X74" i="21"/>
  <c r="W74" i="21"/>
  <c r="V74" i="21"/>
  <c r="U74" i="21"/>
  <c r="T74" i="21"/>
  <c r="S74" i="21"/>
  <c r="R74" i="21"/>
  <c r="Q74" i="21"/>
  <c r="O74" i="21"/>
  <c r="X73" i="21"/>
  <c r="W73" i="21"/>
  <c r="V73" i="21"/>
  <c r="U73" i="21"/>
  <c r="T73" i="21"/>
  <c r="S73" i="21"/>
  <c r="R73" i="21"/>
  <c r="Q73" i="21"/>
  <c r="O73" i="21"/>
  <c r="X72" i="21"/>
  <c r="W72" i="21"/>
  <c r="V72" i="21"/>
  <c r="U72" i="21"/>
  <c r="T72" i="21"/>
  <c r="S72" i="21"/>
  <c r="R72" i="21"/>
  <c r="Q72" i="21"/>
  <c r="O72" i="21"/>
  <c r="X71" i="21"/>
  <c r="W71" i="21"/>
  <c r="V71" i="21"/>
  <c r="U71" i="21"/>
  <c r="T71" i="21"/>
  <c r="S71" i="21"/>
  <c r="R71" i="21"/>
  <c r="Q71" i="21"/>
  <c r="O71" i="21"/>
  <c r="X70" i="21"/>
  <c r="W70" i="21"/>
  <c r="V70" i="21"/>
  <c r="U70" i="21"/>
  <c r="T70" i="21"/>
  <c r="S70" i="21"/>
  <c r="R70" i="21"/>
  <c r="Q70" i="21"/>
  <c r="P70" i="21"/>
  <c r="O70" i="21"/>
  <c r="X69" i="21"/>
  <c r="W69" i="21"/>
  <c r="V69" i="21"/>
  <c r="U69" i="21"/>
  <c r="T69" i="21"/>
  <c r="S69" i="21"/>
  <c r="R69" i="21"/>
  <c r="Q69" i="21"/>
  <c r="O69" i="21"/>
  <c r="X68" i="21"/>
  <c r="W68" i="21"/>
  <c r="V68" i="21"/>
  <c r="U68" i="21"/>
  <c r="T68" i="21"/>
  <c r="S68" i="21"/>
  <c r="R68" i="21"/>
  <c r="Q68" i="21"/>
  <c r="O68" i="21"/>
  <c r="X67" i="21"/>
  <c r="W67" i="21"/>
  <c r="V67" i="21"/>
  <c r="U67" i="21"/>
  <c r="T67" i="21"/>
  <c r="S67" i="21"/>
  <c r="R67" i="21"/>
  <c r="Q67" i="21"/>
  <c r="O67" i="21"/>
  <c r="X66" i="21"/>
  <c r="W66" i="21"/>
  <c r="V66" i="21"/>
  <c r="U66" i="21"/>
  <c r="T66" i="21"/>
  <c r="S66" i="21"/>
  <c r="R66" i="21"/>
  <c r="Q66" i="21"/>
  <c r="O66" i="21"/>
  <c r="X65" i="21"/>
  <c r="W65" i="21"/>
  <c r="V65" i="21"/>
  <c r="U65" i="21"/>
  <c r="T65" i="21"/>
  <c r="S65" i="21"/>
  <c r="R65" i="21"/>
  <c r="Q65" i="21"/>
  <c r="P65" i="21"/>
  <c r="O65" i="21"/>
  <c r="X64" i="21"/>
  <c r="W64" i="21"/>
  <c r="V64" i="21"/>
  <c r="U64" i="21"/>
  <c r="T64" i="21"/>
  <c r="S64" i="21"/>
  <c r="R64" i="21"/>
  <c r="Q64" i="21"/>
  <c r="O64" i="21"/>
  <c r="X63" i="21"/>
  <c r="W63" i="21"/>
  <c r="V63" i="21"/>
  <c r="U63" i="21"/>
  <c r="T63" i="21"/>
  <c r="S63" i="21"/>
  <c r="R63" i="21"/>
  <c r="Q63" i="21"/>
  <c r="O63" i="21"/>
  <c r="X62" i="21"/>
  <c r="W62" i="21"/>
  <c r="V62" i="21"/>
  <c r="U62" i="21"/>
  <c r="T62" i="21"/>
  <c r="S62" i="21"/>
  <c r="R62" i="21"/>
  <c r="Q62" i="21"/>
  <c r="O62" i="21"/>
  <c r="X61" i="21"/>
  <c r="W61" i="21"/>
  <c r="V61" i="21"/>
  <c r="U61" i="21"/>
  <c r="T61" i="21"/>
  <c r="S61" i="21"/>
  <c r="R61" i="21"/>
  <c r="Q61" i="21"/>
  <c r="O61" i="21"/>
  <c r="X60" i="21"/>
  <c r="W60" i="21"/>
  <c r="V60" i="21"/>
  <c r="U60" i="21"/>
  <c r="T60" i="21"/>
  <c r="S60" i="21"/>
  <c r="R60" i="21"/>
  <c r="Q60" i="21"/>
  <c r="O60" i="21"/>
  <c r="X59" i="21"/>
  <c r="W59" i="21"/>
  <c r="V59" i="21"/>
  <c r="U59" i="21"/>
  <c r="T59" i="21"/>
  <c r="S59" i="21"/>
  <c r="R59" i="21"/>
  <c r="Q59" i="21"/>
  <c r="O59" i="21"/>
  <c r="X58" i="21"/>
  <c r="W58" i="21"/>
  <c r="V58" i="21"/>
  <c r="U58" i="21"/>
  <c r="T58" i="21"/>
  <c r="S58" i="21"/>
  <c r="R58" i="21"/>
  <c r="Q58" i="21"/>
  <c r="P58" i="21"/>
  <c r="O58" i="21"/>
  <c r="X57" i="21"/>
  <c r="W57" i="21"/>
  <c r="V57" i="21"/>
  <c r="U57" i="21"/>
  <c r="T57" i="21"/>
  <c r="S57" i="21"/>
  <c r="R57" i="21"/>
  <c r="Q57" i="21"/>
  <c r="O57" i="21"/>
  <c r="X56" i="21"/>
  <c r="W56" i="21"/>
  <c r="V56" i="21"/>
  <c r="U56" i="21"/>
  <c r="T56" i="21"/>
  <c r="S56" i="21"/>
  <c r="R56" i="21"/>
  <c r="Q56" i="21"/>
  <c r="O56" i="21"/>
  <c r="X55" i="21"/>
  <c r="W55" i="21"/>
  <c r="V55" i="21"/>
  <c r="U55" i="21"/>
  <c r="T55" i="21"/>
  <c r="S55" i="21"/>
  <c r="R55" i="21"/>
  <c r="Q55" i="21"/>
  <c r="O55" i="21"/>
  <c r="X54" i="21"/>
  <c r="W54" i="21"/>
  <c r="V54" i="21"/>
  <c r="U54" i="21"/>
  <c r="T54" i="21"/>
  <c r="S54" i="21"/>
  <c r="R54" i="21"/>
  <c r="Q54" i="21"/>
  <c r="O54" i="21"/>
  <c r="X53" i="21"/>
  <c r="W53" i="21"/>
  <c r="V53" i="21"/>
  <c r="U53" i="21"/>
  <c r="T53" i="21"/>
  <c r="S53" i="21"/>
  <c r="R53" i="21"/>
  <c r="Q53" i="21"/>
  <c r="O53" i="21"/>
  <c r="X52" i="21"/>
  <c r="W52" i="21"/>
  <c r="V52" i="21"/>
  <c r="U52" i="21"/>
  <c r="T52" i="21"/>
  <c r="S52" i="21"/>
  <c r="R52" i="21"/>
  <c r="Q52" i="21"/>
  <c r="O52" i="21"/>
  <c r="X51" i="21"/>
  <c r="W51" i="21"/>
  <c r="V51" i="21"/>
  <c r="U51" i="21"/>
  <c r="T51" i="21"/>
  <c r="S51" i="21"/>
  <c r="R51" i="21"/>
  <c r="Q51" i="21"/>
  <c r="O51" i="21"/>
  <c r="X50" i="21"/>
  <c r="W50" i="21"/>
  <c r="V50" i="21"/>
  <c r="U50" i="21"/>
  <c r="T50" i="21"/>
  <c r="S50" i="21"/>
  <c r="R50" i="21"/>
  <c r="Q50" i="21"/>
  <c r="O50" i="21"/>
  <c r="X49" i="21"/>
  <c r="W49" i="21"/>
  <c r="V49" i="21"/>
  <c r="U49" i="21"/>
  <c r="T49" i="21"/>
  <c r="S49" i="21"/>
  <c r="R49" i="21"/>
  <c r="Q49" i="21"/>
  <c r="O49" i="21"/>
  <c r="X48" i="21"/>
  <c r="W48" i="21"/>
  <c r="V48" i="21"/>
  <c r="U48" i="21"/>
  <c r="T48" i="21"/>
  <c r="S48" i="21"/>
  <c r="R48" i="21"/>
  <c r="Q48" i="21"/>
  <c r="O48" i="21"/>
  <c r="X47" i="21"/>
  <c r="W47" i="21"/>
  <c r="V47" i="21"/>
  <c r="U47" i="21"/>
  <c r="T47" i="21"/>
  <c r="S47" i="21"/>
  <c r="R47" i="21"/>
  <c r="Q47" i="21"/>
  <c r="O47" i="21"/>
  <c r="X46" i="21"/>
  <c r="W46" i="21"/>
  <c r="V46" i="21"/>
  <c r="U46" i="21"/>
  <c r="T46" i="21"/>
  <c r="S46" i="21"/>
  <c r="R46" i="21"/>
  <c r="Q46" i="21"/>
  <c r="O46" i="21"/>
  <c r="X45" i="21"/>
  <c r="W45" i="21"/>
  <c r="V45" i="21"/>
  <c r="U45" i="21"/>
  <c r="T45" i="21"/>
  <c r="S45" i="21"/>
  <c r="R45" i="21"/>
  <c r="Q45" i="21"/>
  <c r="O45" i="21"/>
  <c r="X44" i="21"/>
  <c r="W44" i="21"/>
  <c r="V44" i="21"/>
  <c r="U44" i="21"/>
  <c r="T44" i="21"/>
  <c r="S44" i="21"/>
  <c r="R44" i="21"/>
  <c r="Q44" i="21"/>
  <c r="O44" i="21"/>
  <c r="X43" i="21"/>
  <c r="W43" i="21"/>
  <c r="V43" i="21"/>
  <c r="U43" i="21"/>
  <c r="T43" i="21"/>
  <c r="S43" i="21"/>
  <c r="R43" i="21"/>
  <c r="Q43" i="21"/>
  <c r="P43" i="21"/>
  <c r="O43" i="21"/>
  <c r="X42" i="21"/>
  <c r="W42" i="21"/>
  <c r="V42" i="21"/>
  <c r="U42" i="21"/>
  <c r="T42" i="21"/>
  <c r="S42" i="21"/>
  <c r="R42" i="21"/>
  <c r="Q42" i="21"/>
  <c r="O42" i="21"/>
  <c r="X41" i="21"/>
  <c r="W41" i="21"/>
  <c r="V41" i="21"/>
  <c r="U41" i="21"/>
  <c r="T41" i="21"/>
  <c r="S41" i="21"/>
  <c r="R41" i="21"/>
  <c r="Q41" i="21"/>
  <c r="O41" i="21"/>
  <c r="X40" i="21"/>
  <c r="W40" i="21"/>
  <c r="V40" i="21"/>
  <c r="U40" i="21"/>
  <c r="T40" i="21"/>
  <c r="S40" i="21"/>
  <c r="R40" i="21"/>
  <c r="Q40" i="21"/>
  <c r="O40" i="21"/>
  <c r="X39" i="21"/>
  <c r="W39" i="21"/>
  <c r="V39" i="21"/>
  <c r="U39" i="21"/>
  <c r="T39" i="21"/>
  <c r="S39" i="21"/>
  <c r="R39" i="21"/>
  <c r="Q39" i="21"/>
  <c r="O39" i="21"/>
  <c r="X38" i="21"/>
  <c r="W38" i="21"/>
  <c r="V38" i="21"/>
  <c r="U38" i="21"/>
  <c r="T38" i="21"/>
  <c r="S38" i="21"/>
  <c r="R38" i="21"/>
  <c r="Q38" i="21"/>
  <c r="O38" i="21"/>
  <c r="X37" i="21"/>
  <c r="W37" i="21"/>
  <c r="V37" i="21"/>
  <c r="U37" i="21"/>
  <c r="T37" i="21"/>
  <c r="S37" i="21"/>
  <c r="R37" i="21"/>
  <c r="Q37" i="21"/>
  <c r="O37" i="21"/>
  <c r="X36" i="21"/>
  <c r="W36" i="21"/>
  <c r="V36" i="21"/>
  <c r="U36" i="21"/>
  <c r="T36" i="21"/>
  <c r="S36" i="21"/>
  <c r="R36" i="21"/>
  <c r="Q36" i="21"/>
  <c r="O36" i="21"/>
  <c r="X35" i="21"/>
  <c r="W35" i="21"/>
  <c r="V35" i="21"/>
  <c r="U35" i="21"/>
  <c r="T35" i="21"/>
  <c r="S35" i="21"/>
  <c r="R35" i="21"/>
  <c r="Q35" i="21"/>
  <c r="O35" i="21"/>
  <c r="X34" i="21"/>
  <c r="W34" i="21"/>
  <c r="V34" i="21"/>
  <c r="U34" i="21"/>
  <c r="T34" i="21"/>
  <c r="S34" i="21"/>
  <c r="R34" i="21"/>
  <c r="Q34" i="21"/>
  <c r="O34" i="21"/>
  <c r="X33" i="21"/>
  <c r="W33" i="21"/>
  <c r="V33" i="21"/>
  <c r="U33" i="21"/>
  <c r="T33" i="21"/>
  <c r="S33" i="21"/>
  <c r="R33" i="21"/>
  <c r="Q33" i="21"/>
  <c r="O33" i="21"/>
  <c r="X32" i="21"/>
  <c r="W32" i="21"/>
  <c r="V32" i="21"/>
  <c r="U32" i="21"/>
  <c r="T32" i="21"/>
  <c r="S32" i="21"/>
  <c r="R32" i="21"/>
  <c r="Q32" i="21"/>
  <c r="O32" i="21"/>
  <c r="X31" i="21"/>
  <c r="W31" i="21"/>
  <c r="V31" i="21"/>
  <c r="U31" i="21"/>
  <c r="T31" i="21"/>
  <c r="S31" i="21"/>
  <c r="R31" i="21"/>
  <c r="Q31" i="21"/>
  <c r="O31" i="21"/>
  <c r="X30" i="21"/>
  <c r="W30" i="21"/>
  <c r="V30" i="21"/>
  <c r="U30" i="21"/>
  <c r="T30" i="21"/>
  <c r="S30" i="21"/>
  <c r="R30" i="21"/>
  <c r="Q30" i="21"/>
  <c r="P30" i="21"/>
  <c r="O30" i="21"/>
  <c r="X29" i="21"/>
  <c r="W29" i="21"/>
  <c r="V29" i="21"/>
  <c r="U29" i="21"/>
  <c r="T29" i="21"/>
  <c r="S29" i="21"/>
  <c r="R29" i="21"/>
  <c r="Q29" i="21"/>
  <c r="O29" i="21"/>
  <c r="X28" i="21"/>
  <c r="W28" i="21"/>
  <c r="V28" i="21"/>
  <c r="U28" i="21"/>
  <c r="T28" i="21"/>
  <c r="S28" i="21"/>
  <c r="R28" i="21"/>
  <c r="Q28" i="21"/>
  <c r="O28" i="21"/>
  <c r="X27" i="21"/>
  <c r="W27" i="21"/>
  <c r="V27" i="21"/>
  <c r="U27" i="21"/>
  <c r="T27" i="21"/>
  <c r="S27" i="21"/>
  <c r="R27" i="21"/>
  <c r="Q27" i="21"/>
  <c r="O27" i="21"/>
  <c r="X26" i="21"/>
  <c r="W26" i="21"/>
  <c r="V26" i="21"/>
  <c r="U26" i="21"/>
  <c r="T26" i="21"/>
  <c r="S26" i="21"/>
  <c r="R26" i="21"/>
  <c r="Q26" i="21"/>
  <c r="O26" i="21"/>
  <c r="X25" i="21"/>
  <c r="W25" i="21"/>
  <c r="V25" i="21"/>
  <c r="U25" i="21"/>
  <c r="T25" i="21"/>
  <c r="S25" i="21"/>
  <c r="R25" i="21"/>
  <c r="Q25" i="21"/>
  <c r="P25" i="21"/>
  <c r="O25" i="21"/>
  <c r="X24" i="21"/>
  <c r="W24" i="21"/>
  <c r="V24" i="21"/>
  <c r="U24" i="21"/>
  <c r="T24" i="21"/>
  <c r="S24" i="21"/>
  <c r="R24" i="21"/>
  <c r="Q24" i="21"/>
  <c r="O24" i="21"/>
  <c r="X23" i="21"/>
  <c r="W23" i="21"/>
  <c r="V23" i="21"/>
  <c r="U23" i="21"/>
  <c r="T23" i="21"/>
  <c r="S23" i="21"/>
  <c r="R23" i="21"/>
  <c r="Q23" i="21"/>
  <c r="O23" i="21"/>
  <c r="X22" i="21"/>
  <c r="W22" i="21"/>
  <c r="V22" i="21"/>
  <c r="U22" i="21"/>
  <c r="T22" i="21"/>
  <c r="S22" i="21"/>
  <c r="R22" i="21"/>
  <c r="Q22" i="21"/>
  <c r="O22" i="21"/>
  <c r="X21" i="21"/>
  <c r="W21" i="21"/>
  <c r="V21" i="21"/>
  <c r="U21" i="21"/>
  <c r="T21" i="21"/>
  <c r="S21" i="21"/>
  <c r="R21" i="21"/>
  <c r="Q21" i="21"/>
  <c r="O21" i="21"/>
  <c r="X20" i="21"/>
  <c r="W20" i="21"/>
  <c r="V20" i="21"/>
  <c r="U20" i="21"/>
  <c r="T20" i="21"/>
  <c r="S20" i="21"/>
  <c r="R20" i="21"/>
  <c r="Q20" i="21"/>
  <c r="O20" i="21"/>
  <c r="X19" i="21"/>
  <c r="W19" i="21"/>
  <c r="V19" i="21"/>
  <c r="U19" i="21"/>
  <c r="T19" i="21"/>
  <c r="S19" i="21"/>
  <c r="R19" i="21"/>
  <c r="Q19" i="21"/>
  <c r="O19" i="21"/>
  <c r="X18" i="21"/>
  <c r="W18" i="21"/>
  <c r="V18" i="21"/>
  <c r="U18" i="21"/>
  <c r="T18" i="21"/>
  <c r="S18" i="21"/>
  <c r="R18" i="21"/>
  <c r="Q18" i="21"/>
  <c r="O18" i="21"/>
  <c r="X17" i="21"/>
  <c r="W17" i="21"/>
  <c r="V17" i="21"/>
  <c r="U17" i="21"/>
  <c r="T17" i="21"/>
  <c r="S17" i="21"/>
  <c r="R17" i="21"/>
  <c r="Q17" i="21"/>
  <c r="O17" i="21"/>
  <c r="X16" i="21"/>
  <c r="W16" i="21"/>
  <c r="V16" i="21"/>
  <c r="U16" i="21"/>
  <c r="T16" i="21"/>
  <c r="S16" i="21"/>
  <c r="R16" i="21"/>
  <c r="Q16" i="21"/>
  <c r="P16" i="21"/>
  <c r="O16" i="21"/>
  <c r="X15" i="21"/>
  <c r="W15" i="21"/>
  <c r="V15" i="21"/>
  <c r="U15" i="21"/>
  <c r="T15" i="21"/>
  <c r="S15" i="21"/>
  <c r="R15" i="21"/>
  <c r="Q15" i="21"/>
  <c r="O15" i="21"/>
  <c r="X14" i="21"/>
  <c r="W14" i="21"/>
  <c r="V14" i="21"/>
  <c r="U14" i="21"/>
  <c r="T14" i="21"/>
  <c r="S14" i="21"/>
  <c r="R14" i="21"/>
  <c r="Q14" i="21"/>
  <c r="O14" i="21"/>
  <c r="X13" i="21"/>
  <c r="W13" i="21"/>
  <c r="V13" i="21"/>
  <c r="U13" i="21"/>
  <c r="T13" i="21"/>
  <c r="S13" i="21"/>
  <c r="R13" i="21"/>
  <c r="Q13" i="21"/>
  <c r="O13" i="21"/>
  <c r="X12" i="21"/>
  <c r="W12" i="21"/>
  <c r="V12" i="21"/>
  <c r="U12" i="21"/>
  <c r="T12" i="21"/>
  <c r="S12" i="21"/>
  <c r="R12" i="21"/>
  <c r="Q12" i="21"/>
  <c r="O12" i="21"/>
  <c r="X11" i="21"/>
  <c r="W11" i="21"/>
  <c r="V11" i="21"/>
  <c r="U11" i="21"/>
  <c r="T11" i="21"/>
  <c r="S11" i="21"/>
  <c r="R11" i="21"/>
  <c r="Q11" i="21"/>
  <c r="O11" i="21"/>
  <c r="X10" i="21"/>
  <c r="W10" i="21"/>
  <c r="V10" i="21"/>
  <c r="U10" i="21"/>
  <c r="T10" i="21"/>
  <c r="S10" i="21"/>
  <c r="R10" i="21"/>
  <c r="Q10" i="21"/>
  <c r="O10" i="21"/>
  <c r="X9" i="21"/>
  <c r="W9" i="21"/>
  <c r="V9" i="21"/>
  <c r="U9" i="21"/>
  <c r="T9" i="21"/>
  <c r="S9" i="21"/>
  <c r="R9" i="21"/>
  <c r="Q9" i="21"/>
  <c r="P9" i="21"/>
  <c r="O9" i="21"/>
  <c r="X8" i="21"/>
  <c r="W8" i="21"/>
  <c r="V8" i="21"/>
  <c r="U8" i="21"/>
  <c r="T8" i="21"/>
  <c r="S8" i="21"/>
  <c r="R8" i="21"/>
  <c r="Q8" i="21"/>
  <c r="O8" i="21"/>
  <c r="X7" i="21"/>
  <c r="W7" i="21"/>
  <c r="V7" i="21"/>
  <c r="U7" i="21"/>
  <c r="T7" i="21"/>
  <c r="S7" i="21"/>
  <c r="R7" i="21"/>
  <c r="Q7" i="21"/>
  <c r="O7" i="21"/>
  <c r="X6" i="21"/>
  <c r="W6" i="21"/>
  <c r="V6" i="21"/>
  <c r="U6" i="21"/>
  <c r="T6" i="21"/>
  <c r="S6" i="21"/>
  <c r="R6" i="21"/>
  <c r="Q6" i="21"/>
  <c r="O6" i="21"/>
  <c r="X5" i="21"/>
  <c r="V5" i="21"/>
  <c r="U5" i="21"/>
  <c r="T5" i="21"/>
  <c r="S5" i="21"/>
  <c r="R5" i="21"/>
  <c r="Q5" i="21"/>
  <c r="O5" i="21"/>
  <c r="X4" i="21"/>
  <c r="S4" i="21"/>
  <c r="R4" i="21"/>
  <c r="Q4" i="21"/>
  <c r="O4" i="21"/>
  <c r="X3" i="21"/>
  <c r="S3" i="21"/>
  <c r="R3" i="21"/>
  <c r="Q3" i="21"/>
  <c r="O3" i="21"/>
  <c r="AJ57" i="23" l="1"/>
  <c r="AK57" i="23" s="1"/>
  <c r="AL57" i="23" s="1"/>
  <c r="AJ9" i="23"/>
  <c r="AJ11" i="23"/>
  <c r="AJ88" i="23"/>
  <c r="AK88" i="23" s="1"/>
  <c r="AL88" i="23" s="1"/>
  <c r="AM88" i="23" s="1"/>
  <c r="AJ40" i="23"/>
  <c r="AJ82" i="23"/>
  <c r="AJ58" i="23"/>
  <c r="AK58" i="23" s="1"/>
  <c r="AL58" i="23" s="1"/>
  <c r="AM58" i="23" s="1"/>
  <c r="AJ10" i="23"/>
  <c r="AK10" i="23" s="1"/>
  <c r="AL10" i="23" s="1"/>
  <c r="AM10" i="23" s="1"/>
  <c r="AJ83" i="23"/>
  <c r="AJ47" i="23"/>
  <c r="AJ68" i="23"/>
  <c r="AK68" i="23" s="1"/>
  <c r="AL68" i="23" s="1"/>
  <c r="AM68" i="23" s="1"/>
  <c r="AJ112" i="23"/>
  <c r="AK112" i="23" s="1"/>
  <c r="AL112" i="23" s="1"/>
  <c r="AM112" i="23" s="1"/>
  <c r="AJ89" i="23"/>
  <c r="AK89" i="23" s="1"/>
  <c r="AL89" i="23" s="1"/>
  <c r="AM89" i="23" s="1"/>
  <c r="AJ41" i="23"/>
  <c r="AK41" i="23" s="1"/>
  <c r="AL41" i="23" s="1"/>
  <c r="AM41" i="23" s="1"/>
  <c r="AJ79" i="23"/>
  <c r="AK79" i="23" s="1"/>
  <c r="AL79" i="23" s="1"/>
  <c r="AM79" i="23" s="1"/>
  <c r="AJ77" i="23"/>
  <c r="AK77" i="23" s="1"/>
  <c r="AL77" i="23" s="1"/>
  <c r="AM77" i="23" s="1"/>
  <c r="AJ71" i="23"/>
  <c r="AK71" i="23" s="1"/>
  <c r="AL71" i="23" s="1"/>
  <c r="AM71" i="23" s="1"/>
  <c r="AJ92" i="23"/>
  <c r="AK92" i="23" s="1"/>
  <c r="AL92" i="23" s="1"/>
  <c r="AM92" i="23" s="1"/>
  <c r="AJ90" i="23"/>
  <c r="AK90" i="23" s="1"/>
  <c r="AL90" i="23" s="1"/>
  <c r="AM90" i="23" s="1"/>
  <c r="AJ61" i="23"/>
  <c r="AK61" i="23" s="1"/>
  <c r="AL61" i="23" s="1"/>
  <c r="AM61" i="23" s="1"/>
  <c r="AJ13" i="23"/>
  <c r="AK13" i="23" s="1"/>
  <c r="AL13" i="23" s="1"/>
  <c r="AM13" i="23" s="1"/>
  <c r="AJ31" i="23"/>
  <c r="AK31" i="23" s="1"/>
  <c r="AL31" i="23" s="1"/>
  <c r="AM31" i="23" s="1"/>
  <c r="AJ48" i="23"/>
  <c r="AK48" i="23" s="1"/>
  <c r="AL48" i="23" s="1"/>
  <c r="AM48" i="23" s="1"/>
  <c r="AJ86" i="23"/>
  <c r="AK86" i="23" s="1"/>
  <c r="AL86" i="23" s="1"/>
  <c r="AM86" i="23" s="1"/>
  <c r="AJ62" i="23"/>
  <c r="AK62" i="23" s="1"/>
  <c r="AL62" i="23" s="1"/>
  <c r="AM62" i="23" s="1"/>
  <c r="AJ38" i="23"/>
  <c r="AJ14" i="23"/>
  <c r="AJ109" i="23"/>
  <c r="AK109" i="23" s="1"/>
  <c r="AL109" i="23" s="1"/>
  <c r="AM109" i="23" s="1"/>
  <c r="AJ106" i="23"/>
  <c r="AK106" i="23" s="1"/>
  <c r="AL106" i="23" s="1"/>
  <c r="AM106" i="23" s="1"/>
  <c r="AJ74" i="23"/>
  <c r="AK74" i="23" s="1"/>
  <c r="AL74" i="23" s="1"/>
  <c r="AM74" i="23" s="1"/>
  <c r="AN74" i="23" s="1"/>
  <c r="AJ50" i="23"/>
  <c r="AK50" i="23" s="1"/>
  <c r="AL50" i="23" s="1"/>
  <c r="AM50" i="23" s="1"/>
  <c r="AJ26" i="23"/>
  <c r="AK26" i="23" s="1"/>
  <c r="AL26" i="23" s="1"/>
  <c r="AM26" i="23" s="1"/>
  <c r="AK29" i="23"/>
  <c r="AL29" i="23" s="1"/>
  <c r="AM29" i="23" s="1"/>
  <c r="AN29" i="23" s="1"/>
  <c r="AR29" i="23" s="1"/>
  <c r="AK20" i="23"/>
  <c r="AL20" i="23" s="1"/>
  <c r="AM20" i="23" s="1"/>
  <c r="AJ98" i="23"/>
  <c r="AK98" i="23" s="1"/>
  <c r="AL98" i="23" s="1"/>
  <c r="AM98" i="23" s="1"/>
  <c r="AJ93" i="23"/>
  <c r="AK93" i="23" s="1"/>
  <c r="AL93" i="23" s="1"/>
  <c r="AM93" i="23" s="1"/>
  <c r="AJ60" i="23"/>
  <c r="AK60" i="23" s="1"/>
  <c r="AL60" i="23" s="1"/>
  <c r="AM60" i="23" s="1"/>
  <c r="AJ12" i="23"/>
  <c r="AK12" i="23" s="1"/>
  <c r="AL12" i="23" s="1"/>
  <c r="AM12" i="23" s="1"/>
  <c r="AN12" i="23" s="1"/>
  <c r="AJ37" i="23"/>
  <c r="AK37" i="23" s="1"/>
  <c r="AL37" i="23" s="1"/>
  <c r="AM37" i="23" s="1"/>
  <c r="AJ76" i="23"/>
  <c r="AK76" i="23" s="1"/>
  <c r="AL76" i="23" s="1"/>
  <c r="AM76" i="23" s="1"/>
  <c r="AJ28" i="23"/>
  <c r="AK28" i="23" s="1"/>
  <c r="AL28" i="23" s="1"/>
  <c r="AM28" i="23" s="1"/>
  <c r="AJ75" i="23"/>
  <c r="AK75" i="23" s="1"/>
  <c r="AL75" i="23" s="1"/>
  <c r="AM75" i="23" s="1"/>
  <c r="AJ72" i="23"/>
  <c r="AK72" i="23" s="1"/>
  <c r="AL72" i="23" s="1"/>
  <c r="AM72" i="23" s="1"/>
  <c r="AJ24" i="23"/>
  <c r="AK24" i="23" s="1"/>
  <c r="AL24" i="23" s="1"/>
  <c r="AM24" i="23" s="1"/>
  <c r="AJ73" i="23"/>
  <c r="AK73" i="23" s="1"/>
  <c r="AL73" i="23" s="1"/>
  <c r="AM73" i="23" s="1"/>
  <c r="AJ25" i="23"/>
  <c r="AK25" i="23" s="1"/>
  <c r="AL25" i="23" s="1"/>
  <c r="AM25" i="23" s="1"/>
  <c r="AJ23" i="23"/>
  <c r="AK23" i="23" s="1"/>
  <c r="AL23" i="23" s="1"/>
  <c r="AM23" i="23" s="1"/>
  <c r="AJ99" i="23"/>
  <c r="AK99" i="23" s="1"/>
  <c r="AL99" i="23" s="1"/>
  <c r="AM99" i="23" s="1"/>
  <c r="AJ69" i="23"/>
  <c r="AJ21" i="23"/>
  <c r="AK21" i="23" s="1"/>
  <c r="AL21" i="23" s="1"/>
  <c r="AM21" i="23" s="1"/>
  <c r="AJ94" i="23"/>
  <c r="AK94" i="23" s="1"/>
  <c r="AL94" i="23" s="1"/>
  <c r="AM94" i="23" s="1"/>
  <c r="AJ35" i="23"/>
  <c r="AK35" i="23" s="1"/>
  <c r="AL35" i="23" s="1"/>
  <c r="AM35" i="23" s="1"/>
  <c r="AC5" i="21"/>
  <c r="AB5" i="21"/>
  <c r="AA5" i="21"/>
  <c r="AJ96" i="23"/>
  <c r="AK96" i="23" s="1"/>
  <c r="AL96" i="23" s="1"/>
  <c r="AM96" i="23" s="1"/>
  <c r="AJ56" i="23"/>
  <c r="AK56" i="23" s="1"/>
  <c r="AL56" i="23" s="1"/>
  <c r="AM56" i="23" s="1"/>
  <c r="AJ8" i="23"/>
  <c r="AK8" i="23" s="1"/>
  <c r="AL8" i="23" s="1"/>
  <c r="AM8" i="23" s="1"/>
  <c r="AJ66" i="23"/>
  <c r="AK66" i="23" s="1"/>
  <c r="AL66" i="23" s="1"/>
  <c r="AM66" i="23" s="1"/>
  <c r="AJ42" i="23"/>
  <c r="AK42" i="23" s="1"/>
  <c r="AL42" i="23" s="1"/>
  <c r="AM42" i="23" s="1"/>
  <c r="AJ18" i="23"/>
  <c r="AK18" i="23" s="1"/>
  <c r="AL18" i="23" s="1"/>
  <c r="AM18" i="23" s="1"/>
  <c r="AJ52" i="23"/>
  <c r="AK52" i="23" s="1"/>
  <c r="AL52" i="23" s="1"/>
  <c r="AM52" i="23" s="1"/>
  <c r="AJ59" i="23"/>
  <c r="AK59" i="23" s="1"/>
  <c r="AL59" i="23" s="1"/>
  <c r="AM59" i="23" s="1"/>
  <c r="AK38" i="23"/>
  <c r="AL38" i="23" s="1"/>
  <c r="AM38" i="23" s="1"/>
  <c r="AJ44" i="23"/>
  <c r="AK44" i="23" s="1"/>
  <c r="AL44" i="23" s="1"/>
  <c r="AM44" i="23" s="1"/>
  <c r="AJ49" i="23"/>
  <c r="AK49" i="23" s="1"/>
  <c r="AL49" i="23" s="1"/>
  <c r="AM49" i="23" s="1"/>
  <c r="AJ45" i="23"/>
  <c r="AK45" i="23" s="1"/>
  <c r="AL45" i="23" s="1"/>
  <c r="AM45" i="23" s="1"/>
  <c r="AJ110" i="23"/>
  <c r="AK110" i="23" s="1"/>
  <c r="AL110" i="23" s="1"/>
  <c r="AM110" i="23" s="1"/>
  <c r="AK83" i="23"/>
  <c r="AL83" i="23" s="1"/>
  <c r="AM83" i="23" s="1"/>
  <c r="AJ84" i="23"/>
  <c r="AK84" i="23" s="1"/>
  <c r="AL84" i="23" s="1"/>
  <c r="AM84" i="23" s="1"/>
  <c r="AJ36" i="23"/>
  <c r="AK36" i="23" s="1"/>
  <c r="AL36" i="23" s="1"/>
  <c r="AM36" i="23" s="1"/>
  <c r="AJ80" i="23"/>
  <c r="AK80" i="23" s="1"/>
  <c r="AL80" i="23" s="1"/>
  <c r="AM80" i="23" s="1"/>
  <c r="AJ32" i="23"/>
  <c r="AK32" i="23" s="1"/>
  <c r="AL32" i="23" s="1"/>
  <c r="AM32" i="23" s="1"/>
  <c r="AJ78" i="23"/>
  <c r="AK78" i="23" s="1"/>
  <c r="AL78" i="23" s="1"/>
  <c r="AM78" i="23" s="1"/>
  <c r="AN78" i="23" s="1"/>
  <c r="AJ54" i="23"/>
  <c r="AK54" i="23" s="1"/>
  <c r="AL54" i="23" s="1"/>
  <c r="AM54" i="23" s="1"/>
  <c r="AJ30" i="23"/>
  <c r="AK30" i="23" s="1"/>
  <c r="AL30" i="23" s="1"/>
  <c r="AM30" i="23" s="1"/>
  <c r="AJ6" i="23"/>
  <c r="AK6" i="23" s="1"/>
  <c r="AL6" i="23" s="1"/>
  <c r="AM6" i="23" s="1"/>
  <c r="AK102" i="23"/>
  <c r="AL102" i="23" s="1"/>
  <c r="AM102" i="23" s="1"/>
  <c r="AK107" i="23"/>
  <c r="AL107" i="23" s="1"/>
  <c r="AM107" i="23" s="1"/>
  <c r="AK81" i="23"/>
  <c r="AL81" i="23" s="1"/>
  <c r="AM81" i="23" s="1"/>
  <c r="AK7" i="23"/>
  <c r="AL7" i="23" s="1"/>
  <c r="AM7" i="23" s="1"/>
  <c r="AK15" i="23"/>
  <c r="AL15" i="23" s="1"/>
  <c r="AM15" i="23" s="1"/>
  <c r="AK82" i="23"/>
  <c r="AL82" i="23" s="1"/>
  <c r="AM82" i="23" s="1"/>
  <c r="BC82" i="23" s="1"/>
  <c r="CO82" i="23" s="1"/>
  <c r="AK70" i="23"/>
  <c r="AL70" i="23" s="1"/>
  <c r="AM70" i="23" s="1"/>
  <c r="BC70" i="23" s="1"/>
  <c r="CO70" i="23" s="1"/>
  <c r="AK101" i="23"/>
  <c r="AL101" i="23" s="1"/>
  <c r="AM101" i="23" s="1"/>
  <c r="AK34" i="23"/>
  <c r="AL34" i="23" s="1"/>
  <c r="AM34" i="23" s="1"/>
  <c r="AK22" i="23"/>
  <c r="AL22" i="23" s="1"/>
  <c r="AM22" i="23" s="1"/>
  <c r="BC22" i="23" s="1"/>
  <c r="CO22" i="23" s="1"/>
  <c r="AK5" i="23"/>
  <c r="AL5" i="23" s="1"/>
  <c r="AM5" i="23" s="1"/>
  <c r="BC5" i="23" s="1"/>
  <c r="AK19" i="23"/>
  <c r="AL19" i="23" s="1"/>
  <c r="AM19" i="23" s="1"/>
  <c r="AK27" i="23"/>
  <c r="AL27" i="23" s="1"/>
  <c r="AM27" i="23" s="1"/>
  <c r="AK14" i="23"/>
  <c r="AL14" i="23" s="1"/>
  <c r="AM14" i="23" s="1"/>
  <c r="AK69" i="23"/>
  <c r="AL69" i="23" s="1"/>
  <c r="AM69" i="23" s="1"/>
  <c r="AK40" i="23"/>
  <c r="AL40" i="23" s="1"/>
  <c r="AM40" i="23" s="1"/>
  <c r="AK11" i="23"/>
  <c r="AL11" i="23" s="1"/>
  <c r="AM11" i="23" s="1"/>
  <c r="AK91" i="23"/>
  <c r="AL91" i="23" s="1"/>
  <c r="AM91" i="23" s="1"/>
  <c r="AK65" i="23"/>
  <c r="AL65" i="23" s="1"/>
  <c r="AM65" i="23" s="1"/>
  <c r="AK55" i="23"/>
  <c r="AL55" i="23" s="1"/>
  <c r="AM55" i="23" s="1"/>
  <c r="AK85" i="23"/>
  <c r="AL85" i="23" s="1"/>
  <c r="AM85" i="23" s="1"/>
  <c r="AM57" i="23"/>
  <c r="AK64" i="23"/>
  <c r="AL64" i="23" s="1"/>
  <c r="AM64" i="23" s="1"/>
  <c r="AK63" i="23"/>
  <c r="AL63" i="23" s="1"/>
  <c r="AM63" i="23" s="1"/>
  <c r="AK51" i="23"/>
  <c r="AL51" i="23" s="1"/>
  <c r="AM51" i="23" s="1"/>
  <c r="AK43" i="23"/>
  <c r="AL43" i="23" s="1"/>
  <c r="AM43" i="23" s="1"/>
  <c r="AK87" i="23"/>
  <c r="AL87" i="23" s="1"/>
  <c r="AM87" i="23" s="1"/>
  <c r="AK39" i="23"/>
  <c r="AL39" i="23" s="1"/>
  <c r="AM39" i="23" s="1"/>
  <c r="AK16" i="23"/>
  <c r="AL16" i="23" s="1"/>
  <c r="AM16" i="23" s="1"/>
  <c r="AK108" i="23"/>
  <c r="AL108" i="23" s="1"/>
  <c r="AM108" i="23" s="1"/>
  <c r="AK104" i="23"/>
  <c r="AL104" i="23" s="1"/>
  <c r="AM104" i="23" s="1"/>
  <c r="AK100" i="23"/>
  <c r="AL100" i="23" s="1"/>
  <c r="AM100" i="23" s="1"/>
  <c r="AK103" i="23"/>
  <c r="AL103" i="23" s="1"/>
  <c r="AM103" i="23" s="1"/>
  <c r="AK97" i="23"/>
  <c r="AL97" i="23" s="1"/>
  <c r="AM97" i="23" s="1"/>
  <c r="AK111" i="23"/>
  <c r="AL111" i="23" s="1"/>
  <c r="AM111" i="23" s="1"/>
  <c r="AK95" i="23"/>
  <c r="AL95" i="23" s="1"/>
  <c r="AM95" i="23" s="1"/>
  <c r="AK105" i="23"/>
  <c r="AL105" i="23" s="1"/>
  <c r="AM105" i="23" s="1"/>
  <c r="AK46" i="23"/>
  <c r="AL46" i="23" s="1"/>
  <c r="AM46" i="23" s="1"/>
  <c r="AK53" i="23"/>
  <c r="AL53" i="23" s="1"/>
  <c r="AM53" i="23" s="1"/>
  <c r="AK47" i="23"/>
  <c r="AL47" i="23" s="1"/>
  <c r="AM47" i="23" s="1"/>
  <c r="AK33" i="23"/>
  <c r="AL33" i="23" s="1"/>
  <c r="AM33" i="23" s="1"/>
  <c r="AK67" i="23"/>
  <c r="AL67" i="23" s="1"/>
  <c r="AM67" i="23" s="1"/>
  <c r="AK17" i="23"/>
  <c r="AL17" i="23" s="1"/>
  <c r="AM17" i="23" s="1"/>
  <c r="AK9" i="23"/>
  <c r="AL9" i="23" s="1"/>
  <c r="AM9" i="23" s="1"/>
  <c r="AD107" i="21"/>
  <c r="AD5" i="21"/>
  <c r="AC48" i="21"/>
  <c r="AD52" i="21"/>
  <c r="AD56" i="21"/>
  <c r="AD90" i="21"/>
  <c r="AC104" i="21"/>
  <c r="AD13" i="21"/>
  <c r="AB105" i="21"/>
  <c r="AB78" i="21"/>
  <c r="AD28" i="21"/>
  <c r="AD33" i="21"/>
  <c r="AD37" i="21"/>
  <c r="AC41" i="21"/>
  <c r="AD46" i="21"/>
  <c r="AD59" i="21"/>
  <c r="AC68" i="21"/>
  <c r="AD97" i="21"/>
  <c r="AD101" i="21"/>
  <c r="AD111" i="21"/>
  <c r="AD21" i="21"/>
  <c r="AD9" i="21"/>
  <c r="AB91" i="21"/>
  <c r="AD25" i="21"/>
  <c r="AD50" i="21"/>
  <c r="AD85" i="21"/>
  <c r="AD103" i="21"/>
  <c r="AD11" i="21"/>
  <c r="AD20" i="21"/>
  <c r="AC38" i="21"/>
  <c r="AB84" i="21"/>
  <c r="AD89" i="21"/>
  <c r="AD93" i="21"/>
  <c r="AB108" i="21"/>
  <c r="AD43" i="21"/>
  <c r="AC43" i="21"/>
  <c r="AC29" i="21"/>
  <c r="AD40" i="21"/>
  <c r="AC55" i="21"/>
  <c r="AD55" i="21"/>
  <c r="AD94" i="21"/>
  <c r="AD102" i="21"/>
  <c r="AC21" i="21"/>
  <c r="AD29" i="21"/>
  <c r="AB77" i="21"/>
  <c r="AD18" i="21"/>
  <c r="AA31" i="21"/>
  <c r="AC59" i="21"/>
  <c r="AB75" i="21"/>
  <c r="AD63" i="21"/>
  <c r="AB96" i="21"/>
  <c r="AD34" i="21"/>
  <c r="AC57" i="21"/>
  <c r="AD62" i="21"/>
  <c r="AD66" i="21"/>
  <c r="AD68" i="21"/>
  <c r="AB74" i="21"/>
  <c r="AB79" i="21"/>
  <c r="AB92" i="21"/>
  <c r="AB100" i="21"/>
  <c r="AD38" i="21"/>
  <c r="AC72" i="21"/>
  <c r="AD26" i="21"/>
  <c r="AD47" i="21"/>
  <c r="AC52" i="21"/>
  <c r="AB73" i="21"/>
  <c r="AD81" i="21"/>
  <c r="AD82" i="21"/>
  <c r="AC6" i="21"/>
  <c r="AA6" i="21"/>
  <c r="AB7" i="21"/>
  <c r="AC12" i="21"/>
  <c r="AB12" i="21"/>
  <c r="AD12" i="21"/>
  <c r="AA12" i="21"/>
  <c r="AD30" i="21"/>
  <c r="AC30" i="21"/>
  <c r="AA30" i="21"/>
  <c r="AB35" i="21"/>
  <c r="AD35" i="21"/>
  <c r="AC35" i="21"/>
  <c r="AA35" i="21"/>
  <c r="AB6" i="21"/>
  <c r="AD8" i="21"/>
  <c r="AC9" i="21"/>
  <c r="AA9" i="21"/>
  <c r="AA13" i="21"/>
  <c r="AA23" i="21"/>
  <c r="AB39" i="21"/>
  <c r="AD39" i="21"/>
  <c r="AC39" i="21"/>
  <c r="AA39" i="21"/>
  <c r="AD7" i="21"/>
  <c r="AC8" i="21"/>
  <c r="AA8" i="21"/>
  <c r="AB9" i="21"/>
  <c r="AC10" i="21"/>
  <c r="AB10" i="21"/>
  <c r="AD10" i="21"/>
  <c r="AD15" i="21"/>
  <c r="AA15" i="21"/>
  <c r="AD17" i="21"/>
  <c r="AA17" i="21"/>
  <c r="AD22" i="21"/>
  <c r="AC22" i="21"/>
  <c r="AA22" i="21"/>
  <c r="AB36" i="21"/>
  <c r="AC36" i="21"/>
  <c r="AA36" i="21"/>
  <c r="AD36" i="21"/>
  <c r="AD6" i="21"/>
  <c r="AC7" i="21"/>
  <c r="AA7" i="21"/>
  <c r="AB8" i="21"/>
  <c r="AA10" i="21"/>
  <c r="AA11" i="21"/>
  <c r="AC14" i="21"/>
  <c r="AB14" i="21"/>
  <c r="AC16" i="21"/>
  <c r="AB16" i="21"/>
  <c r="AB19" i="21"/>
  <c r="AD19" i="21"/>
  <c r="AC19" i="21"/>
  <c r="AB24" i="21"/>
  <c r="AC24" i="21"/>
  <c r="AA24" i="21"/>
  <c r="AB27" i="21"/>
  <c r="AD27" i="21"/>
  <c r="AC27" i="21"/>
  <c r="AB32" i="21"/>
  <c r="AC32" i="21"/>
  <c r="AA32" i="21"/>
  <c r="AB42" i="21"/>
  <c r="AA42" i="21"/>
  <c r="AC42" i="21"/>
  <c r="AD42" i="21"/>
  <c r="AA14" i="21"/>
  <c r="AA16" i="21"/>
  <c r="AA18" i="21"/>
  <c r="AA19" i="21"/>
  <c r="AD24" i="21"/>
  <c r="AA26" i="21"/>
  <c r="AA27" i="21"/>
  <c r="AD32" i="21"/>
  <c r="AA34" i="21"/>
  <c r="AC11" i="21"/>
  <c r="AB11" i="21"/>
  <c r="AC13" i="21"/>
  <c r="AB13" i="21"/>
  <c r="AD14" i="21"/>
  <c r="AC15" i="21"/>
  <c r="AB15" i="21"/>
  <c r="AD16" i="21"/>
  <c r="AC17" i="21"/>
  <c r="AB17" i="21"/>
  <c r="AC18" i="21"/>
  <c r="AB20" i="21"/>
  <c r="AC20" i="21"/>
  <c r="AA20" i="21"/>
  <c r="AB23" i="21"/>
  <c r="AD23" i="21"/>
  <c r="AC23" i="21"/>
  <c r="AC25" i="21"/>
  <c r="AC26" i="21"/>
  <c r="AB28" i="21"/>
  <c r="AC28" i="21"/>
  <c r="AA28" i="21"/>
  <c r="AB31" i="21"/>
  <c r="AD31" i="21"/>
  <c r="AC31" i="21"/>
  <c r="AC33" i="21"/>
  <c r="AC34" i="21"/>
  <c r="AC37" i="21"/>
  <c r="AB40" i="21"/>
  <c r="AC40" i="21"/>
  <c r="AA40" i="21"/>
  <c r="AB53" i="21"/>
  <c r="AA53" i="21"/>
  <c r="AD53" i="21"/>
  <c r="AB60" i="21"/>
  <c r="AA60" i="21"/>
  <c r="AD60" i="21"/>
  <c r="AC60" i="21"/>
  <c r="AB64" i="21"/>
  <c r="AA64" i="21"/>
  <c r="AD64" i="21"/>
  <c r="AB65" i="21"/>
  <c r="AA65" i="21"/>
  <c r="AD65" i="21"/>
  <c r="AC65" i="21"/>
  <c r="AD67" i="21"/>
  <c r="AC67" i="21"/>
  <c r="AC69" i="21"/>
  <c r="AB76" i="21"/>
  <c r="AC76" i="21"/>
  <c r="AB88" i="21"/>
  <c r="AA38" i="21"/>
  <c r="AB44" i="21"/>
  <c r="AA44" i="21"/>
  <c r="AD44" i="21"/>
  <c r="AC44" i="21"/>
  <c r="AB48" i="21"/>
  <c r="AA48" i="21"/>
  <c r="AD48" i="21"/>
  <c r="AB49" i="21"/>
  <c r="AA49" i="21"/>
  <c r="AD49" i="21"/>
  <c r="AC49" i="21"/>
  <c r="AD51" i="21"/>
  <c r="AC51" i="21"/>
  <c r="AC53" i="21"/>
  <c r="AB62" i="21"/>
  <c r="AA62" i="21"/>
  <c r="AC62" i="21"/>
  <c r="AC64" i="21"/>
  <c r="AA83" i="21"/>
  <c r="AB46" i="21"/>
  <c r="AA46" i="21"/>
  <c r="AC46" i="21"/>
  <c r="AB58" i="21"/>
  <c r="AA58" i="21"/>
  <c r="AC58" i="21"/>
  <c r="AD58" i="21"/>
  <c r="AC63" i="21"/>
  <c r="AB83" i="21"/>
  <c r="AC47" i="21"/>
  <c r="AB69" i="21"/>
  <c r="AA69" i="21"/>
  <c r="AD69" i="21"/>
  <c r="AC74" i="21"/>
  <c r="AB86" i="21"/>
  <c r="AA86" i="21"/>
  <c r="AC98" i="21"/>
  <c r="AB98" i="21"/>
  <c r="AA98" i="21"/>
  <c r="AB21" i="21"/>
  <c r="AB25" i="21"/>
  <c r="AB29" i="21"/>
  <c r="AB33" i="21"/>
  <c r="AF33" i="21" s="1"/>
  <c r="AB37" i="21"/>
  <c r="AB45" i="21"/>
  <c r="AA45" i="21"/>
  <c r="AD45" i="21"/>
  <c r="AB54" i="21"/>
  <c r="AA54" i="21"/>
  <c r="AC54" i="21"/>
  <c r="AB56" i="21"/>
  <c r="AF56" i="21" s="1"/>
  <c r="AA56" i="21"/>
  <c r="AB61" i="21"/>
  <c r="AA61" i="21"/>
  <c r="AD61" i="21"/>
  <c r="AB70" i="21"/>
  <c r="AA70" i="21"/>
  <c r="AC70" i="21"/>
  <c r="AA73" i="21"/>
  <c r="AC78" i="21"/>
  <c r="AB18" i="21"/>
  <c r="AA21" i="21"/>
  <c r="AB22" i="21"/>
  <c r="AA25" i="21"/>
  <c r="AB26" i="21"/>
  <c r="AA29" i="21"/>
  <c r="AB30" i="21"/>
  <c r="AA33" i="21"/>
  <c r="AB34" i="21"/>
  <c r="AA37" i="21"/>
  <c r="AB38" i="21"/>
  <c r="AF38" i="21" s="1"/>
  <c r="AB41" i="21"/>
  <c r="AA41" i="21"/>
  <c r="AD41" i="21"/>
  <c r="AC45" i="21"/>
  <c r="AB50" i="21"/>
  <c r="AA50" i="21"/>
  <c r="AC50" i="21"/>
  <c r="AB52" i="21"/>
  <c r="AA52" i="21"/>
  <c r="AD54" i="21"/>
  <c r="AC56" i="21"/>
  <c r="AB57" i="21"/>
  <c r="AA57" i="21"/>
  <c r="AD57" i="21"/>
  <c r="AC61" i="21"/>
  <c r="AB66" i="21"/>
  <c r="AA66" i="21"/>
  <c r="AC66" i="21"/>
  <c r="AB68" i="21"/>
  <c r="AA68" i="21"/>
  <c r="AD70" i="21"/>
  <c r="AB72" i="21"/>
  <c r="AA77" i="21"/>
  <c r="AC94" i="21"/>
  <c r="AB94" i="21"/>
  <c r="AA94" i="21"/>
  <c r="AB43" i="21"/>
  <c r="AF43" i="21" s="1"/>
  <c r="AA43" i="21"/>
  <c r="AB47" i="21"/>
  <c r="AA47" i="21"/>
  <c r="AB51" i="21"/>
  <c r="AA51" i="21"/>
  <c r="AB55" i="21"/>
  <c r="AA55" i="21"/>
  <c r="AB59" i="21"/>
  <c r="AF59" i="21" s="1"/>
  <c r="AA59" i="21"/>
  <c r="AB63" i="21"/>
  <c r="AA63" i="21"/>
  <c r="AB67" i="21"/>
  <c r="AA67" i="21"/>
  <c r="AA71" i="21"/>
  <c r="AA75" i="21"/>
  <c r="AA79" i="21"/>
  <c r="AB80" i="21"/>
  <c r="AD86" i="21"/>
  <c r="AC91" i="21"/>
  <c r="AA91" i="21"/>
  <c r="AC99" i="21"/>
  <c r="AB99" i="21"/>
  <c r="AA99" i="21"/>
  <c r="AC103" i="21"/>
  <c r="AB71" i="21"/>
  <c r="AA87" i="21"/>
  <c r="AC95" i="21"/>
  <c r="AA95" i="21"/>
  <c r="AA110" i="21"/>
  <c r="AC110" i="21"/>
  <c r="AD110" i="21"/>
  <c r="AB110" i="21"/>
  <c r="AC71" i="21"/>
  <c r="AA72" i="21"/>
  <c r="AC73" i="21"/>
  <c r="AA74" i="21"/>
  <c r="AC75" i="21"/>
  <c r="AA76" i="21"/>
  <c r="AC77" i="21"/>
  <c r="AA78" i="21"/>
  <c r="AC79" i="21"/>
  <c r="AB82" i="21"/>
  <c r="AA82" i="21"/>
  <c r="AB87" i="21"/>
  <c r="AB90" i="21"/>
  <c r="AA90" i="21"/>
  <c r="AB95" i="21"/>
  <c r="AD71" i="21"/>
  <c r="AD72" i="21"/>
  <c r="AD73" i="21"/>
  <c r="AD74" i="21"/>
  <c r="AD75" i="21"/>
  <c r="AD76" i="21"/>
  <c r="AD77" i="21"/>
  <c r="AD78" i="21"/>
  <c r="AD79" i="21"/>
  <c r="AD80" i="21"/>
  <c r="AA81" i="21"/>
  <c r="AD84" i="21"/>
  <c r="AA85" i="21"/>
  <c r="AD88" i="21"/>
  <c r="AA89" i="21"/>
  <c r="AD92" i="21"/>
  <c r="AC93" i="21"/>
  <c r="AA93" i="21"/>
  <c r="AC102" i="21"/>
  <c r="AB102" i="21"/>
  <c r="AA102" i="21"/>
  <c r="AD112" i="21"/>
  <c r="AA80" i="21"/>
  <c r="AB81" i="21"/>
  <c r="AD83" i="21"/>
  <c r="AA84" i="21"/>
  <c r="AB85" i="21"/>
  <c r="AD87" i="21"/>
  <c r="AA88" i="21"/>
  <c r="AB89" i="21"/>
  <c r="AD91" i="21"/>
  <c r="AC92" i="21"/>
  <c r="AA92" i="21"/>
  <c r="AB93" i="21"/>
  <c r="AD95" i="21"/>
  <c r="AC96" i="21"/>
  <c r="AA96" i="21"/>
  <c r="AD98" i="21"/>
  <c r="AA105" i="21"/>
  <c r="AC105" i="21"/>
  <c r="AD105" i="21"/>
  <c r="AC80" i="21"/>
  <c r="AC81" i="21"/>
  <c r="AC82" i="21"/>
  <c r="AC83" i="21"/>
  <c r="AC84" i="21"/>
  <c r="AC85" i="21"/>
  <c r="AC86" i="21"/>
  <c r="AC87" i="21"/>
  <c r="AC88" i="21"/>
  <c r="AC89" i="21"/>
  <c r="AC90" i="21"/>
  <c r="AC97" i="21"/>
  <c r="AA97" i="21"/>
  <c r="AD100" i="21"/>
  <c r="AC101" i="21"/>
  <c r="AA101" i="21"/>
  <c r="AD104" i="21"/>
  <c r="AA106" i="21"/>
  <c r="AC106" i="21"/>
  <c r="AD106" i="21"/>
  <c r="AB106" i="21"/>
  <c r="AD108" i="21"/>
  <c r="AA109" i="21"/>
  <c r="AC109" i="21"/>
  <c r="AD109" i="21"/>
  <c r="AD96" i="21"/>
  <c r="AB97" i="21"/>
  <c r="AD99" i="21"/>
  <c r="AC100" i="21"/>
  <c r="AA100" i="21"/>
  <c r="AB101" i="21"/>
  <c r="AB109" i="21"/>
  <c r="AA103" i="21"/>
  <c r="AA104" i="21"/>
  <c r="AA107" i="21"/>
  <c r="AC107" i="21"/>
  <c r="AA111" i="21"/>
  <c r="AC111" i="21"/>
  <c r="AB103" i="21"/>
  <c r="AB104" i="21"/>
  <c r="AB107" i="21"/>
  <c r="AA108" i="21"/>
  <c r="AC108" i="21"/>
  <c r="AB111" i="21"/>
  <c r="AF111" i="21" s="1"/>
  <c r="AB112" i="21"/>
  <c r="AA112" i="21"/>
  <c r="AC112" i="21"/>
  <c r="AN82" i="23" l="1"/>
  <c r="AF30" i="21"/>
  <c r="AG30" i="21" s="1"/>
  <c r="AH30" i="21" s="1"/>
  <c r="AF11" i="21"/>
  <c r="AF22" i="21"/>
  <c r="AG22" i="21" s="1"/>
  <c r="AH22" i="21" s="1"/>
  <c r="AF107" i="21"/>
  <c r="AG33" i="21"/>
  <c r="AH33" i="21" s="1"/>
  <c r="AI33" i="21" s="1"/>
  <c r="AW33" i="21" s="1"/>
  <c r="AF93" i="21"/>
  <c r="AF89" i="21"/>
  <c r="AF52" i="21"/>
  <c r="BC29" i="23"/>
  <c r="CO29" i="23" s="1"/>
  <c r="AF51" i="21"/>
  <c r="AG51" i="21" s="1"/>
  <c r="AH51" i="21" s="1"/>
  <c r="AI51" i="21" s="1"/>
  <c r="BC30" i="23"/>
  <c r="CO30" i="23" s="1"/>
  <c r="AN30" i="23"/>
  <c r="BB30" i="23" s="1"/>
  <c r="CN30" i="23" s="1"/>
  <c r="AN38" i="23"/>
  <c r="AW38" i="23" s="1"/>
  <c r="CI38" i="23" s="1"/>
  <c r="BC38" i="23"/>
  <c r="CO38" i="23" s="1"/>
  <c r="AF18" i="21"/>
  <c r="AG18" i="21" s="1"/>
  <c r="AH18" i="21" s="1"/>
  <c r="AI18" i="21" s="1"/>
  <c r="AG52" i="21"/>
  <c r="AH52" i="21" s="1"/>
  <c r="AI52" i="21" s="1"/>
  <c r="AF36" i="21"/>
  <c r="AG36" i="21" s="1"/>
  <c r="AH36" i="21" s="1"/>
  <c r="AI36" i="21" s="1"/>
  <c r="AF40" i="21"/>
  <c r="AG40" i="21" s="1"/>
  <c r="AH40" i="21" s="1"/>
  <c r="AI40" i="21" s="1"/>
  <c r="AF94" i="21"/>
  <c r="AG94" i="21" s="1"/>
  <c r="AH94" i="21" s="1"/>
  <c r="AI94" i="21" s="1"/>
  <c r="AF97" i="21"/>
  <c r="AG97" i="21" s="1"/>
  <c r="AH97" i="21" s="1"/>
  <c r="AI97" i="21" s="1"/>
  <c r="AF102" i="21"/>
  <c r="AG102" i="21" s="1"/>
  <c r="AH102" i="21" s="1"/>
  <c r="AI102" i="21" s="1"/>
  <c r="AR78" i="23"/>
  <c r="AX78" i="23"/>
  <c r="CJ78" i="23" s="1"/>
  <c r="AY78" i="23"/>
  <c r="CK78" i="23" s="1"/>
  <c r="BK29" i="23"/>
  <c r="BI29" i="23"/>
  <c r="AR74" i="23"/>
  <c r="AX74" i="23"/>
  <c r="CJ74" i="23" s="1"/>
  <c r="AY74" i="23"/>
  <c r="CK74" i="23" s="1"/>
  <c r="AR82" i="23"/>
  <c r="AX82" i="23"/>
  <c r="CJ82" i="23" s="1"/>
  <c r="AY82" i="23"/>
  <c r="CK82" i="23" s="1"/>
  <c r="AR12" i="23"/>
  <c r="AX12" i="23"/>
  <c r="CJ12" i="23" s="1"/>
  <c r="AY12" i="23"/>
  <c r="CK12" i="23" s="1"/>
  <c r="BD29" i="23"/>
  <c r="CP29" i="23" s="1"/>
  <c r="AY29" i="23"/>
  <c r="CK29" i="23" s="1"/>
  <c r="AX29" i="23"/>
  <c r="CJ29" i="23" s="1"/>
  <c r="AF48" i="21"/>
  <c r="AG48" i="21" s="1"/>
  <c r="AH48" i="21" s="1"/>
  <c r="AI48" i="21" s="1"/>
  <c r="AJ48" i="21" s="1"/>
  <c r="AX48" i="21" s="1"/>
  <c r="AN70" i="23"/>
  <c r="BD70" i="23" s="1"/>
  <c r="CP70" i="23" s="1"/>
  <c r="BC101" i="23"/>
  <c r="CO101" i="23" s="1"/>
  <c r="AN101" i="23"/>
  <c r="AR101" i="23" s="1"/>
  <c r="BC74" i="23"/>
  <c r="CO74" i="23" s="1"/>
  <c r="AN91" i="23"/>
  <c r="BD91" i="23" s="1"/>
  <c r="CP91" i="23" s="1"/>
  <c r="BC91" i="23"/>
  <c r="CO91" i="23" s="1"/>
  <c r="BC78" i="23"/>
  <c r="CO78" i="23" s="1"/>
  <c r="BC27" i="23"/>
  <c r="CO27" i="23" s="1"/>
  <c r="AN27" i="23"/>
  <c r="BC12" i="23"/>
  <c r="CO12" i="23" s="1"/>
  <c r="AN36" i="23"/>
  <c r="BC36" i="23"/>
  <c r="CO36" i="23" s="1"/>
  <c r="BC52" i="23"/>
  <c r="CO52" i="23" s="1"/>
  <c r="AN52" i="23"/>
  <c r="AN48" i="23"/>
  <c r="BC48" i="23"/>
  <c r="CO48" i="23" s="1"/>
  <c r="AN22" i="23"/>
  <c r="BB22" i="23" s="1"/>
  <c r="CN22" i="23" s="1"/>
  <c r="BC50" i="23"/>
  <c r="CO50" i="23" s="1"/>
  <c r="AN50" i="23"/>
  <c r="AN87" i="23"/>
  <c r="BC87" i="23"/>
  <c r="CO87" i="23" s="1"/>
  <c r="BC107" i="23"/>
  <c r="CO107" i="23" s="1"/>
  <c r="AN107" i="23"/>
  <c r="BC14" i="23"/>
  <c r="CO14" i="23" s="1"/>
  <c r="AN14" i="23"/>
  <c r="BC79" i="23"/>
  <c r="CO79" i="23" s="1"/>
  <c r="AN79" i="23"/>
  <c r="AN105" i="23"/>
  <c r="BC105" i="23"/>
  <c r="CO105" i="23" s="1"/>
  <c r="BC93" i="23"/>
  <c r="CO93" i="23" s="1"/>
  <c r="AN93" i="23"/>
  <c r="BC104" i="23"/>
  <c r="CO104" i="23" s="1"/>
  <c r="AN104" i="23"/>
  <c r="AN39" i="23"/>
  <c r="BC39" i="23"/>
  <c r="CO39" i="23" s="1"/>
  <c r="BC54" i="23"/>
  <c r="CO54" i="23" s="1"/>
  <c r="AN54" i="23"/>
  <c r="BC112" i="23"/>
  <c r="CO112" i="23" s="1"/>
  <c r="AN112" i="23"/>
  <c r="BC13" i="23"/>
  <c r="CO13" i="23" s="1"/>
  <c r="AN13" i="23"/>
  <c r="BC100" i="23"/>
  <c r="CO100" i="23" s="1"/>
  <c r="AN100" i="23"/>
  <c r="BC17" i="23"/>
  <c r="CO17" i="23" s="1"/>
  <c r="AN17" i="23"/>
  <c r="AN67" i="23"/>
  <c r="BC67" i="23"/>
  <c r="CO67" i="23" s="1"/>
  <c r="BC53" i="23"/>
  <c r="CO53" i="23" s="1"/>
  <c r="AN53" i="23"/>
  <c r="BC99" i="23"/>
  <c r="CO99" i="23" s="1"/>
  <c r="AN99" i="23"/>
  <c r="BC108" i="23"/>
  <c r="CO108" i="23" s="1"/>
  <c r="AN108" i="23"/>
  <c r="BC58" i="23"/>
  <c r="CO58" i="23" s="1"/>
  <c r="AN58" i="23"/>
  <c r="BC96" i="23"/>
  <c r="CO96" i="23" s="1"/>
  <c r="AN96" i="23"/>
  <c r="BC35" i="23"/>
  <c r="CO35" i="23" s="1"/>
  <c r="AN35" i="23"/>
  <c r="BC97" i="23"/>
  <c r="CO97" i="23" s="1"/>
  <c r="AN97" i="23"/>
  <c r="BC75" i="23"/>
  <c r="CO75" i="23" s="1"/>
  <c r="AN75" i="23"/>
  <c r="BC15" i="23"/>
  <c r="CO15" i="23" s="1"/>
  <c r="AN15" i="23"/>
  <c r="BC10" i="23"/>
  <c r="CO10" i="23" s="1"/>
  <c r="AN10" i="23"/>
  <c r="BC18" i="23"/>
  <c r="CO18" i="23" s="1"/>
  <c r="AN18" i="23"/>
  <c r="BC61" i="23"/>
  <c r="CO61" i="23" s="1"/>
  <c r="AN61" i="23"/>
  <c r="BC46" i="23"/>
  <c r="CO46" i="23" s="1"/>
  <c r="AN46" i="23"/>
  <c r="AN111" i="23"/>
  <c r="BC111" i="23"/>
  <c r="CO111" i="23" s="1"/>
  <c r="AN23" i="23"/>
  <c r="BC23" i="23"/>
  <c r="CO23" i="23" s="1"/>
  <c r="BC71" i="23"/>
  <c r="CO71" i="23" s="1"/>
  <c r="AN71" i="23"/>
  <c r="BC76" i="23"/>
  <c r="CO76" i="23" s="1"/>
  <c r="AN76" i="23"/>
  <c r="BC89" i="23"/>
  <c r="CO89" i="23" s="1"/>
  <c r="AN89" i="23"/>
  <c r="AN95" i="23"/>
  <c r="BC95" i="23"/>
  <c r="CO95" i="23" s="1"/>
  <c r="AN43" i="23"/>
  <c r="BC43" i="23"/>
  <c r="CO43" i="23" s="1"/>
  <c r="BC90" i="23"/>
  <c r="CO90" i="23" s="1"/>
  <c r="AN90" i="23"/>
  <c r="BC26" i="23"/>
  <c r="CO26" i="23" s="1"/>
  <c r="AN26" i="23"/>
  <c r="BC41" i="23"/>
  <c r="CO41" i="23" s="1"/>
  <c r="AN41" i="23"/>
  <c r="BC62" i="23"/>
  <c r="CO62" i="23" s="1"/>
  <c r="AN62" i="23"/>
  <c r="BC73" i="23"/>
  <c r="CO73" i="23" s="1"/>
  <c r="AN73" i="23"/>
  <c r="BC94" i="23"/>
  <c r="CO94" i="23" s="1"/>
  <c r="AN94" i="23"/>
  <c r="BC19" i="23"/>
  <c r="CO19" i="23" s="1"/>
  <c r="AN19" i="23"/>
  <c r="BC63" i="23"/>
  <c r="CO63" i="23" s="1"/>
  <c r="AN63" i="23"/>
  <c r="AN47" i="23"/>
  <c r="BC47" i="23"/>
  <c r="CO47" i="23" s="1"/>
  <c r="BC49" i="23"/>
  <c r="CO49" i="23" s="1"/>
  <c r="AN49" i="23"/>
  <c r="AN56" i="23"/>
  <c r="BC56" i="23"/>
  <c r="CO56" i="23" s="1"/>
  <c r="BC40" i="23"/>
  <c r="CO40" i="23" s="1"/>
  <c r="AN40" i="23"/>
  <c r="AN88" i="23"/>
  <c r="BC88" i="23"/>
  <c r="CO88" i="23" s="1"/>
  <c r="CO5" i="23"/>
  <c r="AN5" i="23"/>
  <c r="AW74" i="23"/>
  <c r="CI74" i="23" s="1"/>
  <c r="BA74" i="23"/>
  <c r="CM74" i="23" s="1"/>
  <c r="BB74" i="23"/>
  <c r="CN74" i="23" s="1"/>
  <c r="AV74" i="23"/>
  <c r="BD74" i="23"/>
  <c r="CP74" i="23" s="1"/>
  <c r="AT74" i="23"/>
  <c r="AZ74" i="23"/>
  <c r="CL74" i="23" s="1"/>
  <c r="AU74" i="23"/>
  <c r="CG74" i="23" s="1"/>
  <c r="BC7" i="23"/>
  <c r="CO7" i="23" s="1"/>
  <c r="AN7" i="23"/>
  <c r="AN51" i="23"/>
  <c r="BC51" i="23"/>
  <c r="CO51" i="23" s="1"/>
  <c r="AN28" i="23"/>
  <c r="BC28" i="23"/>
  <c r="CO28" i="23" s="1"/>
  <c r="BC45" i="23"/>
  <c r="CO45" i="23" s="1"/>
  <c r="AN45" i="23"/>
  <c r="BC92" i="23"/>
  <c r="CO92" i="23" s="1"/>
  <c r="AN92" i="23"/>
  <c r="BC77" i="23"/>
  <c r="CO77" i="23" s="1"/>
  <c r="AN77" i="23"/>
  <c r="BC86" i="23"/>
  <c r="CO86" i="23" s="1"/>
  <c r="AN86" i="23"/>
  <c r="BC69" i="23"/>
  <c r="CO69" i="23" s="1"/>
  <c r="AN69" i="23"/>
  <c r="AZ12" i="23"/>
  <c r="CL12" i="23" s="1"/>
  <c r="AT12" i="23"/>
  <c r="AW12" i="23"/>
  <c r="CI12" i="23" s="1"/>
  <c r="AV12" i="23"/>
  <c r="BA12" i="23"/>
  <c r="CM12" i="23" s="1"/>
  <c r="BD12" i="23"/>
  <c r="CP12" i="23" s="1"/>
  <c r="BB12" i="23"/>
  <c r="CN12" i="23" s="1"/>
  <c r="AU12" i="23"/>
  <c r="CG12" i="23" s="1"/>
  <c r="BA29" i="23"/>
  <c r="CM29" i="23" s="1"/>
  <c r="AU29" i="23"/>
  <c r="CG29" i="23" s="1"/>
  <c r="AW29" i="23"/>
  <c r="CI29" i="23" s="1"/>
  <c r="AT29" i="23"/>
  <c r="BB29" i="23"/>
  <c r="CN29" i="23" s="1"/>
  <c r="AZ29" i="23"/>
  <c r="CL29" i="23" s="1"/>
  <c r="AV29" i="23"/>
  <c r="BC11" i="23"/>
  <c r="CO11" i="23" s="1"/>
  <c r="AN11" i="23"/>
  <c r="AN33" i="23"/>
  <c r="BC33" i="23"/>
  <c r="CO33" i="23" s="1"/>
  <c r="BC59" i="23"/>
  <c r="CO59" i="23" s="1"/>
  <c r="AN59" i="23"/>
  <c r="BC9" i="23"/>
  <c r="CO9" i="23" s="1"/>
  <c r="AN9" i="23"/>
  <c r="BC66" i="23"/>
  <c r="CO66" i="23" s="1"/>
  <c r="AN66" i="23"/>
  <c r="AN98" i="23"/>
  <c r="BC98" i="23"/>
  <c r="CO98" i="23" s="1"/>
  <c r="BC103" i="23"/>
  <c r="CO103" i="23" s="1"/>
  <c r="AN103" i="23"/>
  <c r="AN109" i="23"/>
  <c r="BC109" i="23"/>
  <c r="CO109" i="23" s="1"/>
  <c r="AN21" i="23"/>
  <c r="BC21" i="23"/>
  <c r="CO21" i="23" s="1"/>
  <c r="BC55" i="23"/>
  <c r="CO55" i="23" s="1"/>
  <c r="AN55" i="23"/>
  <c r="BC42" i="23"/>
  <c r="CO42" i="23" s="1"/>
  <c r="AN42" i="23"/>
  <c r="BC80" i="23"/>
  <c r="CO80" i="23" s="1"/>
  <c r="AN80" i="23"/>
  <c r="AN32" i="23"/>
  <c r="BC32" i="23"/>
  <c r="CO32" i="23" s="1"/>
  <c r="BC85" i="23"/>
  <c r="CO85" i="23" s="1"/>
  <c r="AN85" i="23"/>
  <c r="AZ82" i="23"/>
  <c r="CL82" i="23" s="1"/>
  <c r="AT82" i="23"/>
  <c r="AW82" i="23"/>
  <c r="CI82" i="23" s="1"/>
  <c r="BA82" i="23"/>
  <c r="CM82" i="23" s="1"/>
  <c r="BB82" i="23"/>
  <c r="CN82" i="23" s="1"/>
  <c r="BD82" i="23"/>
  <c r="CP82" i="23" s="1"/>
  <c r="AV82" i="23"/>
  <c r="AU82" i="23"/>
  <c r="CG82" i="23" s="1"/>
  <c r="AN8" i="23"/>
  <c r="BC8" i="23"/>
  <c r="CO8" i="23" s="1"/>
  <c r="BC83" i="23"/>
  <c r="CO83" i="23" s="1"/>
  <c r="AN83" i="23"/>
  <c r="AN60" i="23"/>
  <c r="BC60" i="23"/>
  <c r="CO60" i="23" s="1"/>
  <c r="BC34" i="23"/>
  <c r="CO34" i="23" s="1"/>
  <c r="AN34" i="23"/>
  <c r="BC81" i="23"/>
  <c r="CO81" i="23" s="1"/>
  <c r="AN81" i="23"/>
  <c r="AN110" i="23"/>
  <c r="BC110" i="23"/>
  <c r="CO110" i="23" s="1"/>
  <c r="AN64" i="23"/>
  <c r="BC64" i="23"/>
  <c r="CO64" i="23" s="1"/>
  <c r="AN37" i="23"/>
  <c r="BC37" i="23"/>
  <c r="CO37" i="23" s="1"/>
  <c r="AN25" i="23"/>
  <c r="BC25" i="23"/>
  <c r="CO25" i="23" s="1"/>
  <c r="BC24" i="23"/>
  <c r="CO24" i="23" s="1"/>
  <c r="AN24" i="23"/>
  <c r="BC44" i="23"/>
  <c r="CO44" i="23" s="1"/>
  <c r="AN44" i="23"/>
  <c r="BC84" i="23"/>
  <c r="CO84" i="23" s="1"/>
  <c r="AN84" i="23"/>
  <c r="BC68" i="23"/>
  <c r="CO68" i="23" s="1"/>
  <c r="AN68" i="23"/>
  <c r="AN102" i="23"/>
  <c r="BC102" i="23"/>
  <c r="CO102" i="23" s="1"/>
  <c r="BC72" i="23"/>
  <c r="CO72" i="23" s="1"/>
  <c r="AN72" i="23"/>
  <c r="BC65" i="23"/>
  <c r="CO65" i="23" s="1"/>
  <c r="AN65" i="23"/>
  <c r="AN106" i="23"/>
  <c r="BC106" i="23"/>
  <c r="CO106" i="23" s="1"/>
  <c r="AN16" i="23"/>
  <c r="BC16" i="23"/>
  <c r="CO16" i="23" s="1"/>
  <c r="BC31" i="23"/>
  <c r="CO31" i="23" s="1"/>
  <c r="AN31" i="23"/>
  <c r="BC6" i="23"/>
  <c r="CO6" i="23" s="1"/>
  <c r="AN6" i="23"/>
  <c r="BC20" i="23"/>
  <c r="CO20" i="23" s="1"/>
  <c r="AN20" i="23"/>
  <c r="BC57" i="23"/>
  <c r="CO57" i="23" s="1"/>
  <c r="AN57" i="23"/>
  <c r="AW78" i="23"/>
  <c r="CI78" i="23" s="1"/>
  <c r="BB78" i="23"/>
  <c r="CN78" i="23" s="1"/>
  <c r="AT78" i="23"/>
  <c r="AZ78" i="23"/>
  <c r="CL78" i="23" s="1"/>
  <c r="BD78" i="23"/>
  <c r="CP78" i="23" s="1"/>
  <c r="BA78" i="23"/>
  <c r="CM78" i="23" s="1"/>
  <c r="AU78" i="23"/>
  <c r="CG78" i="23" s="1"/>
  <c r="AV78" i="23"/>
  <c r="AF109" i="21"/>
  <c r="AG109" i="21" s="1"/>
  <c r="AH109" i="21" s="1"/>
  <c r="AI109" i="21" s="1"/>
  <c r="AF105" i="21"/>
  <c r="AF25" i="21"/>
  <c r="AG25" i="21" s="1"/>
  <c r="AH25" i="21" s="1"/>
  <c r="AI25" i="21" s="1"/>
  <c r="AW25" i="21" s="1"/>
  <c r="AF20" i="21"/>
  <c r="AG20" i="21" s="1"/>
  <c r="AH20" i="21" s="1"/>
  <c r="AI20" i="21" s="1"/>
  <c r="AF13" i="21"/>
  <c r="AG13" i="21" s="1"/>
  <c r="AH13" i="21" s="1"/>
  <c r="AI13" i="21" s="1"/>
  <c r="AF104" i="21"/>
  <c r="AG104" i="21" s="1"/>
  <c r="AH104" i="21" s="1"/>
  <c r="AI104" i="21" s="1"/>
  <c r="AF108" i="21"/>
  <c r="AF57" i="21"/>
  <c r="AG57" i="21" s="1"/>
  <c r="AH57" i="21" s="1"/>
  <c r="AI57" i="21" s="1"/>
  <c r="AF69" i="21"/>
  <c r="AG69" i="21" s="1"/>
  <c r="AH69" i="21" s="1"/>
  <c r="AI69" i="21" s="1"/>
  <c r="AF65" i="21"/>
  <c r="AG65" i="21" s="1"/>
  <c r="AH65" i="21" s="1"/>
  <c r="AI65" i="21" s="1"/>
  <c r="AF17" i="21"/>
  <c r="AG17" i="21" s="1"/>
  <c r="AH17" i="21" s="1"/>
  <c r="AI17" i="21" s="1"/>
  <c r="AG93" i="21"/>
  <c r="AH93" i="21" s="1"/>
  <c r="AI93" i="21" s="1"/>
  <c r="AJ93" i="21" s="1"/>
  <c r="AN93" i="21" s="1"/>
  <c r="S93" i="22" s="1"/>
  <c r="AF90" i="21"/>
  <c r="AG90" i="21" s="1"/>
  <c r="AH90" i="21" s="1"/>
  <c r="AI90" i="21" s="1"/>
  <c r="AF66" i="21"/>
  <c r="AG66" i="21" s="1"/>
  <c r="AH66" i="21" s="1"/>
  <c r="AI66" i="21" s="1"/>
  <c r="AG38" i="21"/>
  <c r="AH38" i="21" s="1"/>
  <c r="AI38" i="21" s="1"/>
  <c r="AG56" i="21"/>
  <c r="AH56" i="21" s="1"/>
  <c r="AI56" i="21" s="1"/>
  <c r="AF9" i="21"/>
  <c r="AG9" i="21" s="1"/>
  <c r="AH9" i="21" s="1"/>
  <c r="AF78" i="21"/>
  <c r="AG78" i="21" s="1"/>
  <c r="AH78" i="21" s="1"/>
  <c r="AI78" i="21" s="1"/>
  <c r="AF85" i="21"/>
  <c r="AG85" i="21" s="1"/>
  <c r="AH85" i="21" s="1"/>
  <c r="AI85" i="21" s="1"/>
  <c r="AF63" i="21"/>
  <c r="AG63" i="21" s="1"/>
  <c r="AH63" i="21" s="1"/>
  <c r="AI63" i="21" s="1"/>
  <c r="AF50" i="21"/>
  <c r="AG50" i="21" s="1"/>
  <c r="AH50" i="21" s="1"/>
  <c r="AI50" i="21" s="1"/>
  <c r="AF37" i="21"/>
  <c r="AG37" i="21" s="1"/>
  <c r="AH37" i="21" s="1"/>
  <c r="AI37" i="21" s="1"/>
  <c r="AF21" i="21"/>
  <c r="AG21" i="21" s="1"/>
  <c r="AH21" i="21" s="1"/>
  <c r="AI21" i="21" s="1"/>
  <c r="AF62" i="21"/>
  <c r="AG62" i="21" s="1"/>
  <c r="AH62" i="21" s="1"/>
  <c r="AI62" i="21" s="1"/>
  <c r="AF103" i="21"/>
  <c r="AG103" i="21" s="1"/>
  <c r="AH103" i="21" s="1"/>
  <c r="AI103" i="21" s="1"/>
  <c r="AF101" i="21"/>
  <c r="AG101" i="21" s="1"/>
  <c r="AH101" i="21" s="1"/>
  <c r="AI101" i="21" s="1"/>
  <c r="AG105" i="21"/>
  <c r="AH105" i="21" s="1"/>
  <c r="AI105" i="21" s="1"/>
  <c r="AG59" i="21"/>
  <c r="AH59" i="21" s="1"/>
  <c r="AI59" i="21" s="1"/>
  <c r="AG43" i="21"/>
  <c r="AH43" i="21" s="1"/>
  <c r="AI43" i="21" s="1"/>
  <c r="AJ43" i="21" s="1"/>
  <c r="AF68" i="21"/>
  <c r="AG68" i="21" s="1"/>
  <c r="AH68" i="21" s="1"/>
  <c r="AI68" i="21" s="1"/>
  <c r="AF29" i="21"/>
  <c r="AG29" i="21" s="1"/>
  <c r="AH29" i="21" s="1"/>
  <c r="AI29" i="21" s="1"/>
  <c r="AF8" i="21"/>
  <c r="AG8" i="21" s="1"/>
  <c r="AH8" i="21" s="1"/>
  <c r="AI8" i="21" s="1"/>
  <c r="AF5" i="21"/>
  <c r="AG5" i="21" s="1"/>
  <c r="AH5" i="21" s="1"/>
  <c r="AI5" i="21" s="1"/>
  <c r="AW5" i="21" s="1"/>
  <c r="AB5" i="22" s="1"/>
  <c r="AF100" i="21"/>
  <c r="AG100" i="21" s="1"/>
  <c r="AH100" i="21" s="1"/>
  <c r="AI100" i="21" s="1"/>
  <c r="AF34" i="21"/>
  <c r="AG34" i="21" s="1"/>
  <c r="AH34" i="21" s="1"/>
  <c r="AI34" i="21" s="1"/>
  <c r="AF46" i="21"/>
  <c r="AG46" i="21" s="1"/>
  <c r="AH46" i="21" s="1"/>
  <c r="AI46" i="21" s="1"/>
  <c r="AF28" i="21"/>
  <c r="AG28" i="21" s="1"/>
  <c r="AH28" i="21" s="1"/>
  <c r="AI28" i="21" s="1"/>
  <c r="AF91" i="21"/>
  <c r="AG91" i="21" s="1"/>
  <c r="AH91" i="21" s="1"/>
  <c r="AI91" i="21" s="1"/>
  <c r="AF82" i="21"/>
  <c r="AG82" i="21" s="1"/>
  <c r="AH82" i="21" s="1"/>
  <c r="AI82" i="21" s="1"/>
  <c r="AF55" i="21"/>
  <c r="AG55" i="21" s="1"/>
  <c r="AH55" i="21" s="1"/>
  <c r="AI55" i="21" s="1"/>
  <c r="AJ55" i="21" s="1"/>
  <c r="AF47" i="21"/>
  <c r="AG47" i="21" s="1"/>
  <c r="AH47" i="21" s="1"/>
  <c r="AI47" i="21" s="1"/>
  <c r="AF15" i="21"/>
  <c r="AG15" i="21" s="1"/>
  <c r="AH15" i="21" s="1"/>
  <c r="AI15" i="21" s="1"/>
  <c r="AF81" i="21"/>
  <c r="AG81" i="21" s="1"/>
  <c r="AH81" i="21" s="1"/>
  <c r="AI81" i="21" s="1"/>
  <c r="AF26" i="21"/>
  <c r="AG26" i="21" s="1"/>
  <c r="AH26" i="21" s="1"/>
  <c r="AI26" i="21" s="1"/>
  <c r="AI9" i="21"/>
  <c r="AW9" i="21" s="1"/>
  <c r="AG107" i="21"/>
  <c r="AH107" i="21" s="1"/>
  <c r="AI107" i="21" s="1"/>
  <c r="AG11" i="21"/>
  <c r="AH11" i="21" s="1"/>
  <c r="AI11" i="21" s="1"/>
  <c r="AF67" i="21"/>
  <c r="AG67" i="21" s="1"/>
  <c r="AH67" i="21" s="1"/>
  <c r="AI67" i="21" s="1"/>
  <c r="AF49" i="21"/>
  <c r="AG49" i="21" s="1"/>
  <c r="AH49" i="21" s="1"/>
  <c r="AI49" i="21" s="1"/>
  <c r="AF53" i="21"/>
  <c r="AG53" i="21" s="1"/>
  <c r="AH53" i="21" s="1"/>
  <c r="AI53" i="21" s="1"/>
  <c r="AF112" i="21"/>
  <c r="AG112" i="21" s="1"/>
  <c r="AH112" i="21" s="1"/>
  <c r="AI112" i="21" s="1"/>
  <c r="AF106" i="21"/>
  <c r="AG106" i="21" s="1"/>
  <c r="AH106" i="21" s="1"/>
  <c r="AI106" i="21" s="1"/>
  <c r="AF41" i="21"/>
  <c r="AG41" i="21" s="1"/>
  <c r="AH41" i="21" s="1"/>
  <c r="AI41" i="21" s="1"/>
  <c r="AF64" i="21"/>
  <c r="AG64" i="21" s="1"/>
  <c r="AH64" i="21" s="1"/>
  <c r="AI64" i="21" s="1"/>
  <c r="AF23" i="21"/>
  <c r="AG23" i="21" s="1"/>
  <c r="AH23" i="21" s="1"/>
  <c r="AI23" i="21" s="1"/>
  <c r="AG108" i="21"/>
  <c r="AH108" i="21" s="1"/>
  <c r="AI108" i="21" s="1"/>
  <c r="AG89" i="21"/>
  <c r="AH89" i="21" s="1"/>
  <c r="AI89" i="21" s="1"/>
  <c r="AF92" i="21"/>
  <c r="AG92" i="21" s="1"/>
  <c r="AH92" i="21" s="1"/>
  <c r="AI92" i="21" s="1"/>
  <c r="AF73" i="21"/>
  <c r="AG73" i="21" s="1"/>
  <c r="AH73" i="21" s="1"/>
  <c r="AI73" i="21" s="1"/>
  <c r="AF87" i="21"/>
  <c r="AG87" i="21" s="1"/>
  <c r="AH87" i="21" s="1"/>
  <c r="AI87" i="21" s="1"/>
  <c r="AF96" i="21"/>
  <c r="AG96" i="21" s="1"/>
  <c r="AH96" i="21" s="1"/>
  <c r="AI96" i="21" s="1"/>
  <c r="AF98" i="21"/>
  <c r="AG98" i="21" s="1"/>
  <c r="AH98" i="21" s="1"/>
  <c r="AI98" i="21" s="1"/>
  <c r="AF84" i="21"/>
  <c r="AG84" i="21" s="1"/>
  <c r="AH84" i="21" s="1"/>
  <c r="AI84" i="21" s="1"/>
  <c r="AF88" i="21"/>
  <c r="AG88" i="21" s="1"/>
  <c r="AH88" i="21" s="1"/>
  <c r="AI88" i="21" s="1"/>
  <c r="AG111" i="21"/>
  <c r="AH111" i="21" s="1"/>
  <c r="AI111" i="21" s="1"/>
  <c r="AF77" i="21"/>
  <c r="AG77" i="21" s="1"/>
  <c r="AH77" i="21" s="1"/>
  <c r="AI77" i="21" s="1"/>
  <c r="AF74" i="21"/>
  <c r="AG74" i="21" s="1"/>
  <c r="AH74" i="21" s="1"/>
  <c r="AI74" i="21" s="1"/>
  <c r="AF83" i="21"/>
  <c r="AG83" i="21" s="1"/>
  <c r="AH83" i="21" s="1"/>
  <c r="AI83" i="21" s="1"/>
  <c r="AF72" i="21"/>
  <c r="AG72" i="21" s="1"/>
  <c r="AH72" i="21" s="1"/>
  <c r="AI72" i="21" s="1"/>
  <c r="AF70" i="21"/>
  <c r="AG70" i="21" s="1"/>
  <c r="AH70" i="21" s="1"/>
  <c r="AI70" i="21" s="1"/>
  <c r="AF86" i="21"/>
  <c r="AG86" i="21" s="1"/>
  <c r="AH86" i="21" s="1"/>
  <c r="AI86" i="21" s="1"/>
  <c r="AF27" i="21"/>
  <c r="AG27" i="21" s="1"/>
  <c r="AH27" i="21" s="1"/>
  <c r="AI27" i="21" s="1"/>
  <c r="AF19" i="21"/>
  <c r="AG19" i="21" s="1"/>
  <c r="AH19" i="21" s="1"/>
  <c r="AI19" i="21" s="1"/>
  <c r="AI22" i="21"/>
  <c r="AF39" i="21"/>
  <c r="AG39" i="21" s="1"/>
  <c r="AH39" i="21" s="1"/>
  <c r="AI39" i="21" s="1"/>
  <c r="AF35" i="21"/>
  <c r="AG35" i="21" s="1"/>
  <c r="AH35" i="21" s="1"/>
  <c r="AI35" i="21" s="1"/>
  <c r="AF12" i="21"/>
  <c r="AG12" i="21" s="1"/>
  <c r="AH12" i="21" s="1"/>
  <c r="AI12" i="21" s="1"/>
  <c r="AF95" i="21"/>
  <c r="AG95" i="21" s="1"/>
  <c r="AH95" i="21" s="1"/>
  <c r="AI95" i="21" s="1"/>
  <c r="AF110" i="21"/>
  <c r="AG110" i="21" s="1"/>
  <c r="AH110" i="21" s="1"/>
  <c r="AI110" i="21" s="1"/>
  <c r="AF71" i="21"/>
  <c r="AG71" i="21" s="1"/>
  <c r="AH71" i="21" s="1"/>
  <c r="AI71" i="21" s="1"/>
  <c r="AF80" i="21"/>
  <c r="AG80" i="21" s="1"/>
  <c r="AH80" i="21" s="1"/>
  <c r="AI80" i="21" s="1"/>
  <c r="AF61" i="21"/>
  <c r="AG61" i="21" s="1"/>
  <c r="AH61" i="21" s="1"/>
  <c r="AI61" i="21" s="1"/>
  <c r="AF54" i="21"/>
  <c r="AG54" i="21" s="1"/>
  <c r="AH54" i="21" s="1"/>
  <c r="AI54" i="21" s="1"/>
  <c r="AF79" i="21"/>
  <c r="AG79" i="21" s="1"/>
  <c r="AH79" i="21" s="1"/>
  <c r="AI79" i="21" s="1"/>
  <c r="AF32" i="21"/>
  <c r="AG32" i="21" s="1"/>
  <c r="AH32" i="21" s="1"/>
  <c r="AI32" i="21" s="1"/>
  <c r="AF24" i="21"/>
  <c r="AG24" i="21" s="1"/>
  <c r="AH24" i="21" s="1"/>
  <c r="AI24" i="21" s="1"/>
  <c r="AF6" i="21"/>
  <c r="AG6" i="21" s="1"/>
  <c r="AH6" i="21" s="1"/>
  <c r="AI6" i="21" s="1"/>
  <c r="AF7" i="21"/>
  <c r="AG7" i="21" s="1"/>
  <c r="AH7" i="21" s="1"/>
  <c r="AI7" i="21" s="1"/>
  <c r="AF99" i="21"/>
  <c r="AG99" i="21" s="1"/>
  <c r="AH99" i="21" s="1"/>
  <c r="AI99" i="21" s="1"/>
  <c r="AF45" i="21"/>
  <c r="AG45" i="21" s="1"/>
  <c r="AH45" i="21" s="1"/>
  <c r="AI45" i="21" s="1"/>
  <c r="AF75" i="21"/>
  <c r="AG75" i="21" s="1"/>
  <c r="AH75" i="21" s="1"/>
  <c r="AI75" i="21" s="1"/>
  <c r="AF58" i="21"/>
  <c r="AG58" i="21" s="1"/>
  <c r="AH58" i="21" s="1"/>
  <c r="AI58" i="21" s="1"/>
  <c r="AF44" i="21"/>
  <c r="AG44" i="21" s="1"/>
  <c r="AH44" i="21" s="1"/>
  <c r="AI44" i="21" s="1"/>
  <c r="AF60" i="21"/>
  <c r="AG60" i="21" s="1"/>
  <c r="AH60" i="21" s="1"/>
  <c r="AI60" i="21" s="1"/>
  <c r="AF31" i="21"/>
  <c r="AG31" i="21" s="1"/>
  <c r="AH31" i="21" s="1"/>
  <c r="AI31" i="21" s="1"/>
  <c r="AF42" i="21"/>
  <c r="AG42" i="21" s="1"/>
  <c r="AH42" i="21" s="1"/>
  <c r="AI42" i="21" s="1"/>
  <c r="AF16" i="21"/>
  <c r="AG16" i="21" s="1"/>
  <c r="AH16" i="21" s="1"/>
  <c r="AI16" i="21" s="1"/>
  <c r="AF14" i="21"/>
  <c r="AG14" i="21" s="1"/>
  <c r="AH14" i="21" s="1"/>
  <c r="AI14" i="21" s="1"/>
  <c r="AF10" i="21"/>
  <c r="AG10" i="21" s="1"/>
  <c r="AH10" i="21" s="1"/>
  <c r="AI10" i="21" s="1"/>
  <c r="AF76" i="21"/>
  <c r="AG76" i="21" s="1"/>
  <c r="AH76" i="21" s="1"/>
  <c r="AI76" i="21" s="1"/>
  <c r="AI30" i="21"/>
  <c r="AX30" i="23" l="1"/>
  <c r="CJ30" i="23" s="1"/>
  <c r="BD30" i="23"/>
  <c r="CP30" i="23" s="1"/>
  <c r="BB38" i="23"/>
  <c r="CN38" i="23" s="1"/>
  <c r="BD38" i="23"/>
  <c r="CP38" i="23" s="1"/>
  <c r="AT38" i="23"/>
  <c r="AR38" i="23"/>
  <c r="AU38" i="23"/>
  <c r="CG38" i="23" s="1"/>
  <c r="AV38" i="23"/>
  <c r="AZ38" i="23"/>
  <c r="CL38" i="23" s="1"/>
  <c r="BV48" i="21"/>
  <c r="AC48" i="22"/>
  <c r="BU25" i="21"/>
  <c r="AB25" i="22"/>
  <c r="BU9" i="21"/>
  <c r="AB9" i="22"/>
  <c r="BU33" i="21"/>
  <c r="AB33" i="22"/>
  <c r="AY30" i="23"/>
  <c r="CK30" i="23" s="1"/>
  <c r="AZ70" i="23"/>
  <c r="CL70" i="23" s="1"/>
  <c r="AT30" i="23"/>
  <c r="CF30" i="23" s="1"/>
  <c r="AW30" i="23"/>
  <c r="CI30" i="23" s="1"/>
  <c r="BA30" i="23"/>
  <c r="CM30" i="23" s="1"/>
  <c r="AR30" i="23"/>
  <c r="BK30" i="23" s="1"/>
  <c r="AW70" i="23"/>
  <c r="CI70" i="23" s="1"/>
  <c r="AV101" i="23"/>
  <c r="CH101" i="23" s="1"/>
  <c r="AZ91" i="23"/>
  <c r="CL91" i="23" s="1"/>
  <c r="BB101" i="23"/>
  <c r="CN101" i="23" s="1"/>
  <c r="AU101" i="23"/>
  <c r="CG101" i="23" s="1"/>
  <c r="AU30" i="23"/>
  <c r="CG30" i="23" s="1"/>
  <c r="AV30" i="23"/>
  <c r="AZ30" i="23"/>
  <c r="CL30" i="23" s="1"/>
  <c r="AY38" i="23"/>
  <c r="CK38" i="23" s="1"/>
  <c r="AX38" i="23"/>
  <c r="CJ38" i="23" s="1"/>
  <c r="AV70" i="23"/>
  <c r="CH70" i="23" s="1"/>
  <c r="BA38" i="23"/>
  <c r="CM38" i="23" s="1"/>
  <c r="AZ5" i="23"/>
  <c r="CL5" i="23" s="1"/>
  <c r="AX5" i="23"/>
  <c r="CJ5" i="23" s="1"/>
  <c r="AY5" i="23"/>
  <c r="CK5" i="23" s="1"/>
  <c r="BD5" i="23"/>
  <c r="CP5" i="23" s="1"/>
  <c r="AR5" i="23"/>
  <c r="BN29" i="23"/>
  <c r="AW48" i="21"/>
  <c r="BN78" i="23"/>
  <c r="BL93" i="21"/>
  <c r="BC93" i="21"/>
  <c r="BE93" i="21"/>
  <c r="BN12" i="23"/>
  <c r="BN82" i="23"/>
  <c r="BN74" i="23"/>
  <c r="AY103" i="23"/>
  <c r="CK103" i="23" s="1"/>
  <c r="AX103" i="23"/>
  <c r="CJ103" i="23" s="1"/>
  <c r="AX66" i="23"/>
  <c r="CJ66" i="23" s="1"/>
  <c r="AY66" i="23"/>
  <c r="CK66" i="23" s="1"/>
  <c r="CF74" i="23"/>
  <c r="BL74" i="23"/>
  <c r="BJ74" i="23"/>
  <c r="BH74" i="23"/>
  <c r="AY63" i="23"/>
  <c r="CK63" i="23" s="1"/>
  <c r="AX63" i="23"/>
  <c r="CJ63" i="23" s="1"/>
  <c r="AX26" i="23"/>
  <c r="CJ26" i="23" s="1"/>
  <c r="AY26" i="23"/>
  <c r="CK26" i="23" s="1"/>
  <c r="AY39" i="23"/>
  <c r="CK39" i="23" s="1"/>
  <c r="AX39" i="23"/>
  <c r="CJ39" i="23" s="1"/>
  <c r="AV52" i="23"/>
  <c r="AX52" i="23"/>
  <c r="CJ52" i="23" s="1"/>
  <c r="AY52" i="23"/>
  <c r="CK52" i="23" s="1"/>
  <c r="AX20" i="23"/>
  <c r="CJ20" i="23" s="1"/>
  <c r="AY20" i="23"/>
  <c r="CK20" i="23" s="1"/>
  <c r="AX16" i="23"/>
  <c r="CJ16" i="23" s="1"/>
  <c r="AY16" i="23"/>
  <c r="CK16" i="23" s="1"/>
  <c r="AY25" i="23"/>
  <c r="CK25" i="23" s="1"/>
  <c r="AX25" i="23"/>
  <c r="CJ25" i="23" s="1"/>
  <c r="AX64" i="23"/>
  <c r="CJ64" i="23" s="1"/>
  <c r="AY64" i="23"/>
  <c r="CK64" i="23" s="1"/>
  <c r="AX60" i="23"/>
  <c r="CJ60" i="23" s="1"/>
  <c r="AY60" i="23"/>
  <c r="CK60" i="23" s="1"/>
  <c r="AX8" i="23"/>
  <c r="CJ8" i="23" s="1"/>
  <c r="AY8" i="23"/>
  <c r="CK8" i="23" s="1"/>
  <c r="AX32" i="23"/>
  <c r="CJ32" i="23" s="1"/>
  <c r="AY32" i="23"/>
  <c r="CK32" i="23" s="1"/>
  <c r="AY21" i="23"/>
  <c r="CK21" i="23" s="1"/>
  <c r="AX21" i="23"/>
  <c r="CJ21" i="23" s="1"/>
  <c r="CF29" i="23"/>
  <c r="BL29" i="23"/>
  <c r="BJ29" i="23"/>
  <c r="BH29" i="23"/>
  <c r="CH12" i="23"/>
  <c r="AY69" i="23"/>
  <c r="CK69" i="23" s="1"/>
  <c r="AX69" i="23"/>
  <c r="CJ69" i="23" s="1"/>
  <c r="AY77" i="23"/>
  <c r="CK77" i="23" s="1"/>
  <c r="AX77" i="23"/>
  <c r="CJ77" i="23" s="1"/>
  <c r="AY45" i="23"/>
  <c r="CK45" i="23" s="1"/>
  <c r="AX45" i="23"/>
  <c r="CJ45" i="23" s="1"/>
  <c r="BK38" i="23"/>
  <c r="BI38" i="23"/>
  <c r="CF38" i="23"/>
  <c r="AX28" i="23"/>
  <c r="CJ28" i="23" s="1"/>
  <c r="AY28" i="23"/>
  <c r="CK28" i="23" s="1"/>
  <c r="AX90" i="23"/>
  <c r="CJ90" i="23" s="1"/>
  <c r="AY90" i="23"/>
  <c r="CK90" i="23" s="1"/>
  <c r="AX76" i="23"/>
  <c r="CJ76" i="23" s="1"/>
  <c r="AY76" i="23"/>
  <c r="CK76" i="23" s="1"/>
  <c r="AX46" i="23"/>
  <c r="CJ46" i="23" s="1"/>
  <c r="AY46" i="23"/>
  <c r="CK46" i="23" s="1"/>
  <c r="AX18" i="23"/>
  <c r="CJ18" i="23" s="1"/>
  <c r="AY18" i="23"/>
  <c r="CK18" i="23" s="1"/>
  <c r="AY15" i="23"/>
  <c r="CK15" i="23" s="1"/>
  <c r="AX15" i="23"/>
  <c r="CJ15" i="23" s="1"/>
  <c r="AY97" i="23"/>
  <c r="CK97" i="23" s="1"/>
  <c r="AX97" i="23"/>
  <c r="CJ97" i="23" s="1"/>
  <c r="AX96" i="23"/>
  <c r="CJ96" i="23" s="1"/>
  <c r="AY96" i="23"/>
  <c r="CK96" i="23" s="1"/>
  <c r="AX108" i="23"/>
  <c r="CJ108" i="23" s="1"/>
  <c r="AY108" i="23"/>
  <c r="CK108" i="23" s="1"/>
  <c r="AY53" i="23"/>
  <c r="CK53" i="23" s="1"/>
  <c r="AX53" i="23"/>
  <c r="CJ53" i="23" s="1"/>
  <c r="AY17" i="23"/>
  <c r="CK17" i="23" s="1"/>
  <c r="AX17" i="23"/>
  <c r="CJ17" i="23" s="1"/>
  <c r="AY13" i="23"/>
  <c r="CK13" i="23" s="1"/>
  <c r="AX13" i="23"/>
  <c r="CJ13" i="23" s="1"/>
  <c r="AX54" i="23"/>
  <c r="CJ54" i="23" s="1"/>
  <c r="AY54" i="23"/>
  <c r="CK54" i="23" s="1"/>
  <c r="AX104" i="23"/>
  <c r="CJ104" i="23" s="1"/>
  <c r="AY104" i="23"/>
  <c r="CK104" i="23" s="1"/>
  <c r="AX14" i="23"/>
  <c r="CJ14" i="23" s="1"/>
  <c r="AY14" i="23"/>
  <c r="CK14" i="23" s="1"/>
  <c r="AU22" i="23"/>
  <c r="CG22" i="23" s="1"/>
  <c r="AX22" i="23"/>
  <c r="CJ22" i="23" s="1"/>
  <c r="AY22" i="23"/>
  <c r="CK22" i="23" s="1"/>
  <c r="BB27" i="23"/>
  <c r="CN27" i="23" s="1"/>
  <c r="AY27" i="23"/>
  <c r="CK27" i="23" s="1"/>
  <c r="AX27" i="23"/>
  <c r="CJ27" i="23" s="1"/>
  <c r="AR91" i="23"/>
  <c r="AY91" i="23"/>
  <c r="CK91" i="23" s="1"/>
  <c r="AX91" i="23"/>
  <c r="CJ91" i="23" s="1"/>
  <c r="AR70" i="23"/>
  <c r="AX70" i="23"/>
  <c r="CJ70" i="23" s="1"/>
  <c r="AY70" i="23"/>
  <c r="CK70" i="23" s="1"/>
  <c r="BK82" i="23"/>
  <c r="BI82" i="23"/>
  <c r="AX6" i="23"/>
  <c r="CJ6" i="23" s="1"/>
  <c r="AY6" i="23"/>
  <c r="CK6" i="23" s="1"/>
  <c r="AX72" i="23"/>
  <c r="CJ72" i="23" s="1"/>
  <c r="AY72" i="23"/>
  <c r="CK72" i="23" s="1"/>
  <c r="AX44" i="23"/>
  <c r="CJ44" i="23" s="1"/>
  <c r="AY44" i="23"/>
  <c r="CK44" i="23" s="1"/>
  <c r="AY81" i="23"/>
  <c r="CK81" i="23" s="1"/>
  <c r="AX81" i="23"/>
  <c r="CJ81" i="23" s="1"/>
  <c r="AY11" i="23"/>
  <c r="CK11" i="23" s="1"/>
  <c r="AX11" i="23"/>
  <c r="CJ11" i="23" s="1"/>
  <c r="BK101" i="23"/>
  <c r="BI101" i="23"/>
  <c r="AX94" i="23"/>
  <c r="CJ94" i="23" s="1"/>
  <c r="AY94" i="23"/>
  <c r="CK94" i="23" s="1"/>
  <c r="CH78" i="23"/>
  <c r="AT52" i="23"/>
  <c r="AY31" i="23"/>
  <c r="CK31" i="23" s="1"/>
  <c r="AX31" i="23"/>
  <c r="CJ31" i="23" s="1"/>
  <c r="AY65" i="23"/>
  <c r="CK65" i="23" s="1"/>
  <c r="AX65" i="23"/>
  <c r="CJ65" i="23" s="1"/>
  <c r="AX84" i="23"/>
  <c r="CJ84" i="23" s="1"/>
  <c r="AY84" i="23"/>
  <c r="CK84" i="23" s="1"/>
  <c r="AX24" i="23"/>
  <c r="CJ24" i="23" s="1"/>
  <c r="AY24" i="23"/>
  <c r="CK24" i="23" s="1"/>
  <c r="AX34" i="23"/>
  <c r="CJ34" i="23" s="1"/>
  <c r="AY34" i="23"/>
  <c r="CK34" i="23" s="1"/>
  <c r="AY83" i="23"/>
  <c r="CK83" i="23" s="1"/>
  <c r="AX83" i="23"/>
  <c r="CJ83" i="23" s="1"/>
  <c r="AY85" i="23"/>
  <c r="CK85" i="23" s="1"/>
  <c r="AX85" i="23"/>
  <c r="CJ85" i="23" s="1"/>
  <c r="AX80" i="23"/>
  <c r="CJ80" i="23" s="1"/>
  <c r="AY80" i="23"/>
  <c r="CK80" i="23" s="1"/>
  <c r="AY55" i="23"/>
  <c r="CK55" i="23" s="1"/>
  <c r="AX55" i="23"/>
  <c r="CJ55" i="23" s="1"/>
  <c r="AY9" i="23"/>
  <c r="CK9" i="23" s="1"/>
  <c r="AX9" i="23"/>
  <c r="CJ9" i="23" s="1"/>
  <c r="CH29" i="23"/>
  <c r="CH38" i="23"/>
  <c r="CH74" i="23"/>
  <c r="AX88" i="23"/>
  <c r="CJ88" i="23" s="1"/>
  <c r="AY88" i="23"/>
  <c r="CK88" i="23" s="1"/>
  <c r="AX56" i="23"/>
  <c r="CJ56" i="23" s="1"/>
  <c r="AY56" i="23"/>
  <c r="CK56" i="23" s="1"/>
  <c r="AY19" i="23"/>
  <c r="CK19" i="23" s="1"/>
  <c r="AX19" i="23"/>
  <c r="CJ19" i="23" s="1"/>
  <c r="AY73" i="23"/>
  <c r="CK73" i="23" s="1"/>
  <c r="AX73" i="23"/>
  <c r="CJ73" i="23" s="1"/>
  <c r="AY41" i="23"/>
  <c r="CK41" i="23" s="1"/>
  <c r="AX41" i="23"/>
  <c r="CJ41" i="23" s="1"/>
  <c r="AY95" i="23"/>
  <c r="CK95" i="23" s="1"/>
  <c r="AX95" i="23"/>
  <c r="CJ95" i="23" s="1"/>
  <c r="CH30" i="23"/>
  <c r="AY23" i="23"/>
  <c r="CK23" i="23" s="1"/>
  <c r="AX23" i="23"/>
  <c r="CJ23" i="23" s="1"/>
  <c r="AY105" i="23"/>
  <c r="CK105" i="23" s="1"/>
  <c r="AX105" i="23"/>
  <c r="CJ105" i="23" s="1"/>
  <c r="AY87" i="23"/>
  <c r="CK87" i="23" s="1"/>
  <c r="AX87" i="23"/>
  <c r="CJ87" i="23" s="1"/>
  <c r="BK12" i="23"/>
  <c r="BI12" i="23"/>
  <c r="AX68" i="23"/>
  <c r="CJ68" i="23" s="1"/>
  <c r="AY68" i="23"/>
  <c r="CK68" i="23" s="1"/>
  <c r="CF82" i="23"/>
  <c r="BL82" i="23"/>
  <c r="BJ82" i="23"/>
  <c r="BH82" i="23"/>
  <c r="AX42" i="23"/>
  <c r="CJ42" i="23" s="1"/>
  <c r="AY42" i="23"/>
  <c r="CK42" i="23" s="1"/>
  <c r="AY59" i="23"/>
  <c r="CK59" i="23" s="1"/>
  <c r="AX59" i="23"/>
  <c r="CJ59" i="23" s="1"/>
  <c r="AY7" i="23"/>
  <c r="CK7" i="23" s="1"/>
  <c r="AX7" i="23"/>
  <c r="CJ7" i="23" s="1"/>
  <c r="AX62" i="23"/>
  <c r="CJ62" i="23" s="1"/>
  <c r="AY62" i="23"/>
  <c r="CK62" i="23" s="1"/>
  <c r="AY43" i="23"/>
  <c r="CK43" i="23" s="1"/>
  <c r="AX43" i="23"/>
  <c r="CJ43" i="23" s="1"/>
  <c r="AY111" i="23"/>
  <c r="CK111" i="23" s="1"/>
  <c r="AX111" i="23"/>
  <c r="CJ111" i="23" s="1"/>
  <c r="AY67" i="23"/>
  <c r="CK67" i="23" s="1"/>
  <c r="AX67" i="23"/>
  <c r="CJ67" i="23" s="1"/>
  <c r="BK74" i="23"/>
  <c r="BI74" i="23"/>
  <c r="CF78" i="23"/>
  <c r="BL78" i="23"/>
  <c r="BJ78" i="23"/>
  <c r="BH78" i="23"/>
  <c r="AY57" i="23"/>
  <c r="CK57" i="23" s="1"/>
  <c r="AX57" i="23"/>
  <c r="CJ57" i="23" s="1"/>
  <c r="AX106" i="23"/>
  <c r="CJ106" i="23" s="1"/>
  <c r="AY106" i="23"/>
  <c r="CK106" i="23" s="1"/>
  <c r="AX102" i="23"/>
  <c r="CJ102" i="23" s="1"/>
  <c r="AY102" i="23"/>
  <c r="CK102" i="23" s="1"/>
  <c r="AY37" i="23"/>
  <c r="CK37" i="23" s="1"/>
  <c r="AX37" i="23"/>
  <c r="CJ37" i="23" s="1"/>
  <c r="AX110" i="23"/>
  <c r="CJ110" i="23" s="1"/>
  <c r="AY110" i="23"/>
  <c r="CK110" i="23" s="1"/>
  <c r="CH82" i="23"/>
  <c r="AY109" i="23"/>
  <c r="CK109" i="23" s="1"/>
  <c r="AX109" i="23"/>
  <c r="CJ109" i="23" s="1"/>
  <c r="AX98" i="23"/>
  <c r="CJ98" i="23" s="1"/>
  <c r="AY98" i="23"/>
  <c r="CK98" i="23" s="1"/>
  <c r="AY33" i="23"/>
  <c r="CK33" i="23" s="1"/>
  <c r="AX33" i="23"/>
  <c r="CJ33" i="23" s="1"/>
  <c r="CF12" i="23"/>
  <c r="BJ12" i="23"/>
  <c r="BH12" i="23"/>
  <c r="BL12" i="23"/>
  <c r="AX86" i="23"/>
  <c r="CJ86" i="23" s="1"/>
  <c r="AY86" i="23"/>
  <c r="CK86" i="23" s="1"/>
  <c r="AX92" i="23"/>
  <c r="CJ92" i="23" s="1"/>
  <c r="AY92" i="23"/>
  <c r="CK92" i="23" s="1"/>
  <c r="AY51" i="23"/>
  <c r="CK51" i="23" s="1"/>
  <c r="AX51" i="23"/>
  <c r="CJ51" i="23" s="1"/>
  <c r="AX40" i="23"/>
  <c r="CJ40" i="23" s="1"/>
  <c r="AY40" i="23"/>
  <c r="CK40" i="23" s="1"/>
  <c r="AY49" i="23"/>
  <c r="CK49" i="23" s="1"/>
  <c r="AX49" i="23"/>
  <c r="CJ49" i="23" s="1"/>
  <c r="AY47" i="23"/>
  <c r="CK47" i="23" s="1"/>
  <c r="AX47" i="23"/>
  <c r="CJ47" i="23" s="1"/>
  <c r="AY89" i="23"/>
  <c r="CK89" i="23" s="1"/>
  <c r="AX89" i="23"/>
  <c r="CJ89" i="23" s="1"/>
  <c r="AY71" i="23"/>
  <c r="CK71" i="23" s="1"/>
  <c r="AX71" i="23"/>
  <c r="CJ71" i="23" s="1"/>
  <c r="AY61" i="23"/>
  <c r="CK61" i="23" s="1"/>
  <c r="AX61" i="23"/>
  <c r="CJ61" i="23" s="1"/>
  <c r="AX10" i="23"/>
  <c r="CJ10" i="23" s="1"/>
  <c r="AY10" i="23"/>
  <c r="CK10" i="23" s="1"/>
  <c r="AY75" i="23"/>
  <c r="CK75" i="23" s="1"/>
  <c r="AX75" i="23"/>
  <c r="CJ75" i="23" s="1"/>
  <c r="AY35" i="23"/>
  <c r="CK35" i="23" s="1"/>
  <c r="AX35" i="23"/>
  <c r="CJ35" i="23" s="1"/>
  <c r="AX58" i="23"/>
  <c r="CJ58" i="23" s="1"/>
  <c r="AY58" i="23"/>
  <c r="CK58" i="23" s="1"/>
  <c r="AY99" i="23"/>
  <c r="CK99" i="23" s="1"/>
  <c r="AX99" i="23"/>
  <c r="CJ99" i="23" s="1"/>
  <c r="AX100" i="23"/>
  <c r="CJ100" i="23" s="1"/>
  <c r="AY100" i="23"/>
  <c r="CK100" i="23" s="1"/>
  <c r="AX112" i="23"/>
  <c r="CJ112" i="23" s="1"/>
  <c r="AY112" i="23"/>
  <c r="CK112" i="23" s="1"/>
  <c r="AY93" i="23"/>
  <c r="CK93" i="23" s="1"/>
  <c r="AX93" i="23"/>
  <c r="CJ93" i="23" s="1"/>
  <c r="AY79" i="23"/>
  <c r="CK79" i="23" s="1"/>
  <c r="AX79" i="23"/>
  <c r="CJ79" i="23" s="1"/>
  <c r="AY107" i="23"/>
  <c r="CK107" i="23" s="1"/>
  <c r="AX107" i="23"/>
  <c r="CJ107" i="23" s="1"/>
  <c r="AX50" i="23"/>
  <c r="CJ50" i="23" s="1"/>
  <c r="AY50" i="23"/>
  <c r="CK50" i="23" s="1"/>
  <c r="BB48" i="23"/>
  <c r="CN48" i="23" s="1"/>
  <c r="AX48" i="23"/>
  <c r="CJ48" i="23" s="1"/>
  <c r="AY48" i="23"/>
  <c r="CK48" i="23" s="1"/>
  <c r="BD36" i="23"/>
  <c r="CP36" i="23" s="1"/>
  <c r="AX36" i="23"/>
  <c r="CJ36" i="23" s="1"/>
  <c r="AY36" i="23"/>
  <c r="CK36" i="23" s="1"/>
  <c r="BD101" i="23"/>
  <c r="CP101" i="23" s="1"/>
  <c r="AY101" i="23"/>
  <c r="CK101" i="23" s="1"/>
  <c r="AX101" i="23"/>
  <c r="CJ101" i="23" s="1"/>
  <c r="BK78" i="23"/>
  <c r="BI78" i="23"/>
  <c r="AU70" i="23"/>
  <c r="CG70" i="23" s="1"/>
  <c r="AT70" i="23"/>
  <c r="AW91" i="23"/>
  <c r="CI91" i="23" s="1"/>
  <c r="BA70" i="23"/>
  <c r="CM70" i="23" s="1"/>
  <c r="BB70" i="23"/>
  <c r="CN70" i="23" s="1"/>
  <c r="AZ27" i="23"/>
  <c r="CL27" i="23" s="1"/>
  <c r="AU27" i="23"/>
  <c r="CG27" i="23" s="1"/>
  <c r="BA22" i="23"/>
  <c r="CM22" i="23" s="1"/>
  <c r="AT91" i="23"/>
  <c r="AW27" i="23"/>
  <c r="CI27" i="23" s="1"/>
  <c r="AT22" i="23"/>
  <c r="AT101" i="23"/>
  <c r="BA101" i="23"/>
  <c r="CM101" i="23" s="1"/>
  <c r="AV36" i="23"/>
  <c r="BA91" i="23"/>
  <c r="CM91" i="23" s="1"/>
  <c r="BB91" i="23"/>
  <c r="CN91" i="23" s="1"/>
  <c r="BD27" i="23"/>
  <c r="CP27" i="23" s="1"/>
  <c r="BA27" i="23"/>
  <c r="CM27" i="23" s="1"/>
  <c r="AZ22" i="23"/>
  <c r="CL22" i="23" s="1"/>
  <c r="AZ101" i="23"/>
  <c r="CL101" i="23" s="1"/>
  <c r="AW101" i="23"/>
  <c r="CI101" i="23" s="1"/>
  <c r="AU91" i="23"/>
  <c r="CG91" i="23" s="1"/>
  <c r="AV91" i="23"/>
  <c r="AT27" i="23"/>
  <c r="BD22" i="23"/>
  <c r="CP22" i="23" s="1"/>
  <c r="AU48" i="23"/>
  <c r="CG48" i="23" s="1"/>
  <c r="AW22" i="23"/>
  <c r="CI22" i="23" s="1"/>
  <c r="AV22" i="23"/>
  <c r="AW48" i="23"/>
  <c r="CI48" i="23" s="1"/>
  <c r="AW36" i="23"/>
  <c r="CI36" i="23" s="1"/>
  <c r="AR27" i="23"/>
  <c r="AV27" i="23"/>
  <c r="AR22" i="23"/>
  <c r="BB36" i="23"/>
  <c r="CN36" i="23" s="1"/>
  <c r="AU36" i="23"/>
  <c r="CG36" i="23" s="1"/>
  <c r="BA48" i="23"/>
  <c r="CM48" i="23" s="1"/>
  <c r="AT48" i="23"/>
  <c r="AR36" i="23"/>
  <c r="AZ36" i="23"/>
  <c r="CL36" i="23" s="1"/>
  <c r="AV48" i="23"/>
  <c r="AZ48" i="23"/>
  <c r="CL48" i="23" s="1"/>
  <c r="BA36" i="23"/>
  <c r="CM36" i="23" s="1"/>
  <c r="AT36" i="23"/>
  <c r="AR52" i="23"/>
  <c r="BD52" i="23"/>
  <c r="CP52" i="23" s="1"/>
  <c r="BA52" i="23"/>
  <c r="CM52" i="23" s="1"/>
  <c r="BB52" i="23"/>
  <c r="CN52" i="23" s="1"/>
  <c r="AW52" i="23"/>
  <c r="CI52" i="23" s="1"/>
  <c r="AU52" i="23"/>
  <c r="CG52" i="23" s="1"/>
  <c r="AZ52" i="23"/>
  <c r="CL52" i="23" s="1"/>
  <c r="AR48" i="23"/>
  <c r="BD48" i="23"/>
  <c r="CP48" i="23" s="1"/>
  <c r="BB84" i="23"/>
  <c r="CN84" i="23" s="1"/>
  <c r="AV84" i="23"/>
  <c r="AU84" i="23"/>
  <c r="CG84" i="23" s="1"/>
  <c r="BA84" i="23"/>
  <c r="CM84" i="23" s="1"/>
  <c r="AT84" i="23"/>
  <c r="AZ84" i="23"/>
  <c r="CL84" i="23" s="1"/>
  <c r="AW84" i="23"/>
  <c r="CI84" i="23" s="1"/>
  <c r="BD84" i="23"/>
  <c r="CP84" i="23" s="1"/>
  <c r="AR84" i="23"/>
  <c r="AV69" i="23"/>
  <c r="BB69" i="23"/>
  <c r="CN69" i="23" s="1"/>
  <c r="AU69" i="23"/>
  <c r="CG69" i="23" s="1"/>
  <c r="AZ69" i="23"/>
  <c r="CL69" i="23" s="1"/>
  <c r="AT69" i="23"/>
  <c r="BA69" i="23"/>
  <c r="CM69" i="23" s="1"/>
  <c r="AW69" i="23"/>
  <c r="CI69" i="23" s="1"/>
  <c r="AR69" i="23"/>
  <c r="BD69" i="23"/>
  <c r="CP69" i="23" s="1"/>
  <c r="BA57" i="23"/>
  <c r="CM57" i="23" s="1"/>
  <c r="AU57" i="23"/>
  <c r="CG57" i="23" s="1"/>
  <c r="AT57" i="23"/>
  <c r="BB57" i="23"/>
  <c r="CN57" i="23" s="1"/>
  <c r="BD57" i="23"/>
  <c r="CP57" i="23" s="1"/>
  <c r="AR57" i="23"/>
  <c r="AZ57" i="23"/>
  <c r="CL57" i="23" s="1"/>
  <c r="AW57" i="23"/>
  <c r="CI57" i="23" s="1"/>
  <c r="AV57" i="23"/>
  <c r="AT106" i="23"/>
  <c r="AZ106" i="23"/>
  <c r="CL106" i="23" s="1"/>
  <c r="BA106" i="23"/>
  <c r="CM106" i="23" s="1"/>
  <c r="AV106" i="23"/>
  <c r="BD106" i="23"/>
  <c r="CP106" i="23" s="1"/>
  <c r="BB106" i="23"/>
  <c r="CN106" i="23" s="1"/>
  <c r="AW106" i="23"/>
  <c r="CI106" i="23" s="1"/>
  <c r="AU106" i="23"/>
  <c r="CG106" i="23" s="1"/>
  <c r="AR106" i="23"/>
  <c r="BA25" i="23"/>
  <c r="CM25" i="23" s="1"/>
  <c r="AU25" i="23"/>
  <c r="CG25" i="23" s="1"/>
  <c r="AW25" i="23"/>
  <c r="CI25" i="23" s="1"/>
  <c r="AV25" i="23"/>
  <c r="BB25" i="23"/>
  <c r="CN25" i="23" s="1"/>
  <c r="AT25" i="23"/>
  <c r="AZ25" i="23"/>
  <c r="CL25" i="23" s="1"/>
  <c r="BD25" i="23"/>
  <c r="CP25" i="23" s="1"/>
  <c r="AR25" i="23"/>
  <c r="AZ64" i="23"/>
  <c r="CL64" i="23" s="1"/>
  <c r="AT64" i="23"/>
  <c r="AW64" i="23"/>
  <c r="CI64" i="23" s="1"/>
  <c r="AV64" i="23"/>
  <c r="AU64" i="23"/>
  <c r="CG64" i="23" s="1"/>
  <c r="BA64" i="23"/>
  <c r="CM64" i="23" s="1"/>
  <c r="BB64" i="23"/>
  <c r="CN64" i="23" s="1"/>
  <c r="BD64" i="23"/>
  <c r="CP64" i="23" s="1"/>
  <c r="AR64" i="23"/>
  <c r="AZ60" i="23"/>
  <c r="CL60" i="23" s="1"/>
  <c r="AT60" i="23"/>
  <c r="AW60" i="23"/>
  <c r="CI60" i="23" s="1"/>
  <c r="AV60" i="23"/>
  <c r="BA60" i="23"/>
  <c r="CM60" i="23" s="1"/>
  <c r="BB60" i="23"/>
  <c r="CN60" i="23" s="1"/>
  <c r="AU60" i="23"/>
  <c r="CG60" i="23" s="1"/>
  <c r="AR60" i="23"/>
  <c r="BD60" i="23"/>
  <c r="CP60" i="23" s="1"/>
  <c r="AZ42" i="23"/>
  <c r="CL42" i="23" s="1"/>
  <c r="AT42" i="23"/>
  <c r="AV42" i="23"/>
  <c r="BB42" i="23"/>
  <c r="CN42" i="23" s="1"/>
  <c r="AW42" i="23"/>
  <c r="CI42" i="23" s="1"/>
  <c r="AU42" i="23"/>
  <c r="CG42" i="23" s="1"/>
  <c r="BD42" i="23"/>
  <c r="CP42" i="23" s="1"/>
  <c r="BA42" i="23"/>
  <c r="CM42" i="23" s="1"/>
  <c r="AR42" i="23"/>
  <c r="BA103" i="23"/>
  <c r="CM103" i="23" s="1"/>
  <c r="AU103" i="23"/>
  <c r="CG103" i="23" s="1"/>
  <c r="AV103" i="23"/>
  <c r="BB103" i="23"/>
  <c r="CN103" i="23" s="1"/>
  <c r="AZ103" i="23"/>
  <c r="CL103" i="23" s="1"/>
  <c r="AW103" i="23"/>
  <c r="CI103" i="23" s="1"/>
  <c r="AT103" i="23"/>
  <c r="BD103" i="23"/>
  <c r="CP103" i="23" s="1"/>
  <c r="AR103" i="23"/>
  <c r="BB66" i="23"/>
  <c r="CN66" i="23" s="1"/>
  <c r="AW66" i="23"/>
  <c r="CI66" i="23" s="1"/>
  <c r="AV66" i="23"/>
  <c r="AU66" i="23"/>
  <c r="CG66" i="23" s="1"/>
  <c r="AZ66" i="23"/>
  <c r="CL66" i="23" s="1"/>
  <c r="BA66" i="23"/>
  <c r="CM66" i="23" s="1"/>
  <c r="AT66" i="23"/>
  <c r="BD66" i="23"/>
  <c r="CP66" i="23" s="1"/>
  <c r="AR66" i="23"/>
  <c r="AW59" i="23"/>
  <c r="CI59" i="23" s="1"/>
  <c r="BD59" i="23"/>
  <c r="CP59" i="23" s="1"/>
  <c r="AZ59" i="23"/>
  <c r="CL59" i="23" s="1"/>
  <c r="AV59" i="23"/>
  <c r="AU59" i="23"/>
  <c r="CG59" i="23" s="1"/>
  <c r="AT59" i="23"/>
  <c r="BB59" i="23"/>
  <c r="CN59" i="23" s="1"/>
  <c r="BA59" i="23"/>
  <c r="CM59" i="23" s="1"/>
  <c r="AR59" i="23"/>
  <c r="AW11" i="23"/>
  <c r="CI11" i="23" s="1"/>
  <c r="BB11" i="23"/>
  <c r="CN11" i="23" s="1"/>
  <c r="AV11" i="23"/>
  <c r="AZ11" i="23"/>
  <c r="CL11" i="23" s="1"/>
  <c r="BD11" i="23"/>
  <c r="CP11" i="23" s="1"/>
  <c r="AT11" i="23"/>
  <c r="BA11" i="23"/>
  <c r="CM11" i="23" s="1"/>
  <c r="AU11" i="23"/>
  <c r="CG11" i="23" s="1"/>
  <c r="AR11" i="23"/>
  <c r="AW51" i="23"/>
  <c r="CI51" i="23" s="1"/>
  <c r="BA51" i="23"/>
  <c r="CM51" i="23" s="1"/>
  <c r="AZ51" i="23"/>
  <c r="CL51" i="23" s="1"/>
  <c r="AU51" i="23"/>
  <c r="CG51" i="23" s="1"/>
  <c r="AV51" i="23"/>
  <c r="AT51" i="23"/>
  <c r="BB51" i="23"/>
  <c r="CN51" i="23" s="1"/>
  <c r="BD51" i="23"/>
  <c r="CP51" i="23" s="1"/>
  <c r="AR51" i="23"/>
  <c r="BB40" i="23"/>
  <c r="CN40" i="23" s="1"/>
  <c r="AT40" i="23"/>
  <c r="AV40" i="23"/>
  <c r="AZ40" i="23"/>
  <c r="CL40" i="23" s="1"/>
  <c r="BA40" i="23"/>
  <c r="CM40" i="23" s="1"/>
  <c r="AW40" i="23"/>
  <c r="CI40" i="23" s="1"/>
  <c r="AU40" i="23"/>
  <c r="CG40" i="23" s="1"/>
  <c r="AR40" i="23"/>
  <c r="BD40" i="23"/>
  <c r="CP40" i="23" s="1"/>
  <c r="BB90" i="23"/>
  <c r="CN90" i="23" s="1"/>
  <c r="AV90" i="23"/>
  <c r="BA90" i="23"/>
  <c r="CM90" i="23" s="1"/>
  <c r="AU90" i="23"/>
  <c r="CG90" i="23" s="1"/>
  <c r="AW90" i="23"/>
  <c r="CI90" i="23" s="1"/>
  <c r="AT90" i="23"/>
  <c r="AZ90" i="23"/>
  <c r="CL90" i="23" s="1"/>
  <c r="BD90" i="23"/>
  <c r="CP90" i="23" s="1"/>
  <c r="AR90" i="23"/>
  <c r="AU76" i="23"/>
  <c r="CG76" i="23" s="1"/>
  <c r="BA76" i="23"/>
  <c r="CM76" i="23" s="1"/>
  <c r="AZ76" i="23"/>
  <c r="CL76" i="23" s="1"/>
  <c r="AW76" i="23"/>
  <c r="CI76" i="23" s="1"/>
  <c r="BB76" i="23"/>
  <c r="CN76" i="23" s="1"/>
  <c r="AV76" i="23"/>
  <c r="AT76" i="23"/>
  <c r="AR76" i="23"/>
  <c r="BD76" i="23"/>
  <c r="CP76" i="23" s="1"/>
  <c r="BB46" i="23"/>
  <c r="CN46" i="23" s="1"/>
  <c r="AV46" i="23"/>
  <c r="BA46" i="23"/>
  <c r="CM46" i="23" s="1"/>
  <c r="AW46" i="23"/>
  <c r="CI46" i="23" s="1"/>
  <c r="AZ46" i="23"/>
  <c r="CL46" i="23" s="1"/>
  <c r="AT46" i="23"/>
  <c r="AU46" i="23"/>
  <c r="CG46" i="23" s="1"/>
  <c r="BD46" i="23"/>
  <c r="CP46" i="23" s="1"/>
  <c r="AR46" i="23"/>
  <c r="BB18" i="23"/>
  <c r="CN18" i="23" s="1"/>
  <c r="AV18" i="23"/>
  <c r="BA18" i="23"/>
  <c r="CM18" i="23" s="1"/>
  <c r="AU18" i="23"/>
  <c r="CG18" i="23" s="1"/>
  <c r="AW18" i="23"/>
  <c r="CI18" i="23" s="1"/>
  <c r="BD18" i="23"/>
  <c r="CP18" i="23" s="1"/>
  <c r="AT18" i="23"/>
  <c r="AZ18" i="23"/>
  <c r="CL18" i="23" s="1"/>
  <c r="AR18" i="23"/>
  <c r="AW15" i="23"/>
  <c r="CI15" i="23" s="1"/>
  <c r="BB15" i="23"/>
  <c r="CN15" i="23" s="1"/>
  <c r="AV15" i="23"/>
  <c r="AZ15" i="23"/>
  <c r="CL15" i="23" s="1"/>
  <c r="AU15" i="23"/>
  <c r="CG15" i="23" s="1"/>
  <c r="BA15" i="23"/>
  <c r="CM15" i="23" s="1"/>
  <c r="AT15" i="23"/>
  <c r="BD15" i="23"/>
  <c r="CP15" i="23" s="1"/>
  <c r="AR15" i="23"/>
  <c r="BB97" i="23"/>
  <c r="CN97" i="23" s="1"/>
  <c r="AV97" i="23"/>
  <c r="AZ97" i="23"/>
  <c r="CL97" i="23" s="1"/>
  <c r="AT97" i="23"/>
  <c r="BD97" i="23"/>
  <c r="CP97" i="23" s="1"/>
  <c r="AU97" i="23"/>
  <c r="CG97" i="23" s="1"/>
  <c r="AW97" i="23"/>
  <c r="CI97" i="23" s="1"/>
  <c r="BA97" i="23"/>
  <c r="CM97" i="23" s="1"/>
  <c r="AR97" i="23"/>
  <c r="BA96" i="23"/>
  <c r="CM96" i="23" s="1"/>
  <c r="AU96" i="23"/>
  <c r="CG96" i="23" s="1"/>
  <c r="BB96" i="23"/>
  <c r="CN96" i="23" s="1"/>
  <c r="AT96" i="23"/>
  <c r="AZ96" i="23"/>
  <c r="CL96" i="23" s="1"/>
  <c r="AW96" i="23"/>
  <c r="CI96" i="23" s="1"/>
  <c r="BD96" i="23"/>
  <c r="CP96" i="23" s="1"/>
  <c r="AV96" i="23"/>
  <c r="AR96" i="23"/>
  <c r="AV108" i="23"/>
  <c r="BB108" i="23"/>
  <c r="CN108" i="23" s="1"/>
  <c r="AT108" i="23"/>
  <c r="AW108" i="23"/>
  <c r="CI108" i="23" s="1"/>
  <c r="AU108" i="23"/>
  <c r="CG108" i="23" s="1"/>
  <c r="AZ108" i="23"/>
  <c r="CL108" i="23" s="1"/>
  <c r="BA108" i="23"/>
  <c r="CM108" i="23" s="1"/>
  <c r="BD108" i="23"/>
  <c r="CP108" i="23" s="1"/>
  <c r="AR108" i="23"/>
  <c r="BA53" i="23"/>
  <c r="CM53" i="23" s="1"/>
  <c r="AV53" i="23"/>
  <c r="BD53" i="23"/>
  <c r="CP53" i="23" s="1"/>
  <c r="BB53" i="23"/>
  <c r="CN53" i="23" s="1"/>
  <c r="AT53" i="23"/>
  <c r="AU53" i="23"/>
  <c r="CG53" i="23" s="1"/>
  <c r="AZ53" i="23"/>
  <c r="CL53" i="23" s="1"/>
  <c r="AW53" i="23"/>
  <c r="CI53" i="23" s="1"/>
  <c r="AR53" i="23"/>
  <c r="BA17" i="23"/>
  <c r="CM17" i="23" s="1"/>
  <c r="AU17" i="23"/>
  <c r="CG17" i="23" s="1"/>
  <c r="AT17" i="23"/>
  <c r="AZ17" i="23"/>
  <c r="CL17" i="23" s="1"/>
  <c r="AR17" i="23"/>
  <c r="AW17" i="23"/>
  <c r="CI17" i="23" s="1"/>
  <c r="BB17" i="23"/>
  <c r="CN17" i="23" s="1"/>
  <c r="AV17" i="23"/>
  <c r="BD17" i="23"/>
  <c r="CP17" i="23" s="1"/>
  <c r="BA13" i="23"/>
  <c r="CM13" i="23" s="1"/>
  <c r="AU13" i="23"/>
  <c r="CG13" i="23" s="1"/>
  <c r="AZ13" i="23"/>
  <c r="CL13" i="23" s="1"/>
  <c r="AT13" i="23"/>
  <c r="AV13" i="23"/>
  <c r="BB13" i="23"/>
  <c r="CN13" i="23" s="1"/>
  <c r="AW13" i="23"/>
  <c r="CI13" i="23" s="1"/>
  <c r="BD13" i="23"/>
  <c r="CP13" i="23" s="1"/>
  <c r="AR13" i="23"/>
  <c r="AV54" i="23"/>
  <c r="BB54" i="23"/>
  <c r="CN54" i="23" s="1"/>
  <c r="BA54" i="23"/>
  <c r="CM54" i="23" s="1"/>
  <c r="AT54" i="23"/>
  <c r="AW54" i="23"/>
  <c r="CI54" i="23" s="1"/>
  <c r="AZ54" i="23"/>
  <c r="CL54" i="23" s="1"/>
  <c r="AU54" i="23"/>
  <c r="CG54" i="23" s="1"/>
  <c r="AR54" i="23"/>
  <c r="BD54" i="23"/>
  <c r="CP54" i="23" s="1"/>
  <c r="AV104" i="23"/>
  <c r="BB104" i="23"/>
  <c r="CN104" i="23" s="1"/>
  <c r="AU104" i="23"/>
  <c r="CG104" i="23" s="1"/>
  <c r="AZ104" i="23"/>
  <c r="CL104" i="23" s="1"/>
  <c r="BA104" i="23"/>
  <c r="CM104" i="23" s="1"/>
  <c r="AW104" i="23"/>
  <c r="CI104" i="23" s="1"/>
  <c r="AT104" i="23"/>
  <c r="AR104" i="23"/>
  <c r="BD104" i="23"/>
  <c r="CP104" i="23" s="1"/>
  <c r="BB14" i="23"/>
  <c r="CN14" i="23" s="1"/>
  <c r="AV14" i="23"/>
  <c r="BA14" i="23"/>
  <c r="CM14" i="23" s="1"/>
  <c r="AU14" i="23"/>
  <c r="CG14" i="23" s="1"/>
  <c r="AW14" i="23"/>
  <c r="CI14" i="23" s="1"/>
  <c r="BD14" i="23"/>
  <c r="CP14" i="23" s="1"/>
  <c r="AT14" i="23"/>
  <c r="AZ14" i="23"/>
  <c r="CL14" i="23" s="1"/>
  <c r="AR14" i="23"/>
  <c r="AZ8" i="23"/>
  <c r="CL8" i="23" s="1"/>
  <c r="AT8" i="23"/>
  <c r="AW8" i="23"/>
  <c r="CI8" i="23" s="1"/>
  <c r="BB8" i="23"/>
  <c r="CN8" i="23" s="1"/>
  <c r="AV8" i="23"/>
  <c r="BD8" i="23"/>
  <c r="CP8" i="23" s="1"/>
  <c r="AU8" i="23"/>
  <c r="CG8" i="23" s="1"/>
  <c r="BA8" i="23"/>
  <c r="CM8" i="23" s="1"/>
  <c r="AR8" i="23"/>
  <c r="BB77" i="23"/>
  <c r="CN77" i="23" s="1"/>
  <c r="AV77" i="23"/>
  <c r="AZ77" i="23"/>
  <c r="CL77" i="23" s="1"/>
  <c r="AU77" i="23"/>
  <c r="CG77" i="23" s="1"/>
  <c r="BD77" i="23"/>
  <c r="CP77" i="23" s="1"/>
  <c r="BA77" i="23"/>
  <c r="CM77" i="23" s="1"/>
  <c r="AT77" i="23"/>
  <c r="AW77" i="23"/>
  <c r="CI77" i="23" s="1"/>
  <c r="AR77" i="23"/>
  <c r="AW45" i="23"/>
  <c r="CI45" i="23" s="1"/>
  <c r="BA45" i="23"/>
  <c r="CM45" i="23" s="1"/>
  <c r="AU45" i="23"/>
  <c r="CG45" i="23" s="1"/>
  <c r="BD45" i="23"/>
  <c r="CP45" i="23" s="1"/>
  <c r="AV45" i="23"/>
  <c r="BB45" i="23"/>
  <c r="CN45" i="23" s="1"/>
  <c r="AT45" i="23"/>
  <c r="AZ45" i="23"/>
  <c r="CL45" i="23" s="1"/>
  <c r="AR45" i="23"/>
  <c r="AT28" i="23"/>
  <c r="AZ28" i="23"/>
  <c r="CL28" i="23" s="1"/>
  <c r="AR28" i="23"/>
  <c r="BB28" i="23"/>
  <c r="CN28" i="23" s="1"/>
  <c r="AW28" i="23"/>
  <c r="CI28" i="23" s="1"/>
  <c r="AU28" i="23"/>
  <c r="CG28" i="23" s="1"/>
  <c r="AV28" i="23"/>
  <c r="BA28" i="23"/>
  <c r="CM28" i="23" s="1"/>
  <c r="BD28" i="23"/>
  <c r="CP28" i="23" s="1"/>
  <c r="AW7" i="23"/>
  <c r="CI7" i="23" s="1"/>
  <c r="BB7" i="23"/>
  <c r="CN7" i="23" s="1"/>
  <c r="AV7" i="23"/>
  <c r="AZ7" i="23"/>
  <c r="CL7" i="23" s="1"/>
  <c r="AU7" i="23"/>
  <c r="CG7" i="23" s="1"/>
  <c r="BA7" i="23"/>
  <c r="CM7" i="23" s="1"/>
  <c r="AT7" i="23"/>
  <c r="BD7" i="23"/>
  <c r="CP7" i="23" s="1"/>
  <c r="AR7" i="23"/>
  <c r="AW19" i="23"/>
  <c r="CI19" i="23" s="1"/>
  <c r="BB19" i="23"/>
  <c r="CN19" i="23" s="1"/>
  <c r="AV19" i="23"/>
  <c r="AZ19" i="23"/>
  <c r="CL19" i="23" s="1"/>
  <c r="AT19" i="23"/>
  <c r="BA19" i="23"/>
  <c r="CM19" i="23" s="1"/>
  <c r="BD19" i="23"/>
  <c r="CP19" i="23" s="1"/>
  <c r="AU19" i="23"/>
  <c r="CG19" i="23" s="1"/>
  <c r="AR19" i="23"/>
  <c r="BB73" i="23"/>
  <c r="CN73" i="23" s="1"/>
  <c r="AV73" i="23"/>
  <c r="AU73" i="23"/>
  <c r="CG73" i="23" s="1"/>
  <c r="BD73" i="23"/>
  <c r="CP73" i="23" s="1"/>
  <c r="BA73" i="23"/>
  <c r="CM73" i="23" s="1"/>
  <c r="AT73" i="23"/>
  <c r="AW73" i="23"/>
  <c r="CI73" i="23" s="1"/>
  <c r="AZ73" i="23"/>
  <c r="CL73" i="23" s="1"/>
  <c r="AR73" i="23"/>
  <c r="AW41" i="23"/>
  <c r="CI41" i="23" s="1"/>
  <c r="BA41" i="23"/>
  <c r="CM41" i="23" s="1"/>
  <c r="AU41" i="23"/>
  <c r="CG41" i="23" s="1"/>
  <c r="BB41" i="23"/>
  <c r="CN41" i="23" s="1"/>
  <c r="AV41" i="23"/>
  <c r="AZ41" i="23"/>
  <c r="CL41" i="23" s="1"/>
  <c r="BD41" i="23"/>
  <c r="CP41" i="23" s="1"/>
  <c r="AT41" i="23"/>
  <c r="AR41" i="23"/>
  <c r="AZ95" i="23"/>
  <c r="CL95" i="23" s="1"/>
  <c r="AT95" i="23"/>
  <c r="BB95" i="23"/>
  <c r="CN95" i="23" s="1"/>
  <c r="AW95" i="23"/>
  <c r="CI95" i="23" s="1"/>
  <c r="AR95" i="23"/>
  <c r="AU95" i="23"/>
  <c r="CG95" i="23" s="1"/>
  <c r="AV95" i="23"/>
  <c r="BA95" i="23"/>
  <c r="CM95" i="23" s="1"/>
  <c r="BD95" i="23"/>
  <c r="CP95" i="23" s="1"/>
  <c r="AW23" i="23"/>
  <c r="CI23" i="23" s="1"/>
  <c r="BB23" i="23"/>
  <c r="CN23" i="23" s="1"/>
  <c r="AZ23" i="23"/>
  <c r="CL23" i="23" s="1"/>
  <c r="AV23" i="23"/>
  <c r="BA23" i="23"/>
  <c r="CM23" i="23" s="1"/>
  <c r="AU23" i="23"/>
  <c r="CG23" i="23" s="1"/>
  <c r="AT23" i="23"/>
  <c r="BD23" i="23"/>
  <c r="CP23" i="23" s="1"/>
  <c r="AR23" i="23"/>
  <c r="AW105" i="23"/>
  <c r="CI105" i="23" s="1"/>
  <c r="BB105" i="23"/>
  <c r="CN105" i="23" s="1"/>
  <c r="AU105" i="23"/>
  <c r="CG105" i="23" s="1"/>
  <c r="AV105" i="23"/>
  <c r="AZ105" i="23"/>
  <c r="CL105" i="23" s="1"/>
  <c r="BA105" i="23"/>
  <c r="CM105" i="23" s="1"/>
  <c r="AT105" i="23"/>
  <c r="BD105" i="23"/>
  <c r="CP105" i="23" s="1"/>
  <c r="AR105" i="23"/>
  <c r="AW87" i="23"/>
  <c r="CI87" i="23" s="1"/>
  <c r="AV87" i="23"/>
  <c r="AZ87" i="23"/>
  <c r="CL87" i="23" s="1"/>
  <c r="BA87" i="23"/>
  <c r="CM87" i="23" s="1"/>
  <c r="BB87" i="23"/>
  <c r="CN87" i="23" s="1"/>
  <c r="AT87" i="23"/>
  <c r="AU87" i="23"/>
  <c r="CG87" i="23" s="1"/>
  <c r="AR87" i="23"/>
  <c r="BD87" i="23"/>
  <c r="CP87" i="23" s="1"/>
  <c r="AT24" i="23"/>
  <c r="AZ24" i="23"/>
  <c r="CL24" i="23" s="1"/>
  <c r="AV24" i="23"/>
  <c r="BA24" i="23"/>
  <c r="CM24" i="23" s="1"/>
  <c r="AW24" i="23"/>
  <c r="CI24" i="23" s="1"/>
  <c r="AR24" i="23"/>
  <c r="BB24" i="23"/>
  <c r="CN24" i="23" s="1"/>
  <c r="AU24" i="23"/>
  <c r="CG24" i="23" s="1"/>
  <c r="BD24" i="23"/>
  <c r="CP24" i="23" s="1"/>
  <c r="BA83" i="23"/>
  <c r="CM83" i="23" s="1"/>
  <c r="AU83" i="23"/>
  <c r="CG83" i="23" s="1"/>
  <c r="AZ83" i="23"/>
  <c r="CL83" i="23" s="1"/>
  <c r="AT83" i="23"/>
  <c r="AV83" i="23"/>
  <c r="AW83" i="23"/>
  <c r="CI83" i="23" s="1"/>
  <c r="BB83" i="23"/>
  <c r="CN83" i="23" s="1"/>
  <c r="AR83" i="23"/>
  <c r="BD83" i="23"/>
  <c r="CP83" i="23" s="1"/>
  <c r="AT32" i="23"/>
  <c r="AZ32" i="23"/>
  <c r="CL32" i="23" s="1"/>
  <c r="BA32" i="23"/>
  <c r="CM32" i="23" s="1"/>
  <c r="AW32" i="23"/>
  <c r="CI32" i="23" s="1"/>
  <c r="BB32" i="23"/>
  <c r="CN32" i="23" s="1"/>
  <c r="AV32" i="23"/>
  <c r="AU32" i="23"/>
  <c r="CG32" i="23" s="1"/>
  <c r="AR32" i="23"/>
  <c r="BD32" i="23"/>
  <c r="CP32" i="23" s="1"/>
  <c r="AT20" i="23"/>
  <c r="AZ20" i="23"/>
  <c r="CL20" i="23" s="1"/>
  <c r="AU20" i="23"/>
  <c r="CG20" i="23" s="1"/>
  <c r="AV20" i="23"/>
  <c r="BA20" i="23"/>
  <c r="CM20" i="23" s="1"/>
  <c r="BB20" i="23"/>
  <c r="CN20" i="23" s="1"/>
  <c r="AW20" i="23"/>
  <c r="CI20" i="23" s="1"/>
  <c r="AR20" i="23"/>
  <c r="BD20" i="23"/>
  <c r="CP20" i="23" s="1"/>
  <c r="AZ16" i="23"/>
  <c r="CL16" i="23" s="1"/>
  <c r="AT16" i="23"/>
  <c r="AW16" i="23"/>
  <c r="CI16" i="23" s="1"/>
  <c r="BB16" i="23"/>
  <c r="CN16" i="23" s="1"/>
  <c r="BA16" i="23"/>
  <c r="CM16" i="23" s="1"/>
  <c r="AV16" i="23"/>
  <c r="BD16" i="23"/>
  <c r="CP16" i="23" s="1"/>
  <c r="AU16" i="23"/>
  <c r="CG16" i="23" s="1"/>
  <c r="AR16" i="23"/>
  <c r="AT102" i="23"/>
  <c r="AZ102" i="23"/>
  <c r="CL102" i="23" s="1"/>
  <c r="AU102" i="23"/>
  <c r="CG102" i="23" s="1"/>
  <c r="BA102" i="23"/>
  <c r="CM102" i="23" s="1"/>
  <c r="AW102" i="23"/>
  <c r="CI102" i="23" s="1"/>
  <c r="BB102" i="23"/>
  <c r="CN102" i="23" s="1"/>
  <c r="AR102" i="23"/>
  <c r="AV102" i="23"/>
  <c r="BD102" i="23"/>
  <c r="CP102" i="23" s="1"/>
  <c r="BA37" i="23"/>
  <c r="CM37" i="23" s="1"/>
  <c r="AU37" i="23"/>
  <c r="CG37" i="23" s="1"/>
  <c r="AW37" i="23"/>
  <c r="CI37" i="23" s="1"/>
  <c r="AZ37" i="23"/>
  <c r="CL37" i="23" s="1"/>
  <c r="BB37" i="23"/>
  <c r="CN37" i="23" s="1"/>
  <c r="AV37" i="23"/>
  <c r="AT37" i="23"/>
  <c r="BD37" i="23"/>
  <c r="CP37" i="23" s="1"/>
  <c r="AR37" i="23"/>
  <c r="AT110" i="23"/>
  <c r="AZ110" i="23"/>
  <c r="CL110" i="23" s="1"/>
  <c r="AU110" i="23"/>
  <c r="CG110" i="23" s="1"/>
  <c r="AR110" i="23"/>
  <c r="BD110" i="23"/>
  <c r="CP110" i="23" s="1"/>
  <c r="AW110" i="23"/>
  <c r="CI110" i="23" s="1"/>
  <c r="BA110" i="23"/>
  <c r="CM110" i="23" s="1"/>
  <c r="BB110" i="23"/>
  <c r="CN110" i="23" s="1"/>
  <c r="AV110" i="23"/>
  <c r="AW85" i="23"/>
  <c r="CI85" i="23" s="1"/>
  <c r="BB85" i="23"/>
  <c r="CN85" i="23" s="1"/>
  <c r="AV85" i="23"/>
  <c r="AZ85" i="23"/>
  <c r="CL85" i="23" s="1"/>
  <c r="BA85" i="23"/>
  <c r="CM85" i="23" s="1"/>
  <c r="AT85" i="23"/>
  <c r="BD85" i="23"/>
  <c r="CP85" i="23" s="1"/>
  <c r="AU85" i="23"/>
  <c r="CG85" i="23" s="1"/>
  <c r="AR85" i="23"/>
  <c r="AU80" i="23"/>
  <c r="CG80" i="23" s="1"/>
  <c r="BA80" i="23"/>
  <c r="CM80" i="23" s="1"/>
  <c r="AW80" i="23"/>
  <c r="CI80" i="23" s="1"/>
  <c r="BB80" i="23"/>
  <c r="CN80" i="23" s="1"/>
  <c r="AT80" i="23"/>
  <c r="AZ80" i="23"/>
  <c r="CL80" i="23" s="1"/>
  <c r="AV80" i="23"/>
  <c r="BD80" i="23"/>
  <c r="CP80" i="23" s="1"/>
  <c r="AR80" i="23"/>
  <c r="AW55" i="23"/>
  <c r="CI55" i="23" s="1"/>
  <c r="AU55" i="23"/>
  <c r="CG55" i="23" s="1"/>
  <c r="BD55" i="23"/>
  <c r="CP55" i="23" s="1"/>
  <c r="BA55" i="23"/>
  <c r="CM55" i="23" s="1"/>
  <c r="AZ55" i="23"/>
  <c r="CL55" i="23" s="1"/>
  <c r="AV55" i="23"/>
  <c r="AT55" i="23"/>
  <c r="BB55" i="23"/>
  <c r="CN55" i="23" s="1"/>
  <c r="AR55" i="23"/>
  <c r="BA21" i="23"/>
  <c r="CM21" i="23" s="1"/>
  <c r="AW21" i="23"/>
  <c r="CI21" i="23" s="1"/>
  <c r="AU21" i="23"/>
  <c r="CG21" i="23" s="1"/>
  <c r="AZ21" i="23"/>
  <c r="CL21" i="23" s="1"/>
  <c r="AT21" i="23"/>
  <c r="AV21" i="23"/>
  <c r="BB21" i="23"/>
  <c r="CN21" i="23" s="1"/>
  <c r="AR21" i="23"/>
  <c r="BD21" i="23"/>
  <c r="CP21" i="23" s="1"/>
  <c r="BA9" i="23"/>
  <c r="CM9" i="23" s="1"/>
  <c r="AU9" i="23"/>
  <c r="CG9" i="23" s="1"/>
  <c r="AZ9" i="23"/>
  <c r="CL9" i="23" s="1"/>
  <c r="AT9" i="23"/>
  <c r="BB9" i="23"/>
  <c r="CN9" i="23" s="1"/>
  <c r="AW9" i="23"/>
  <c r="CI9" i="23" s="1"/>
  <c r="AV9" i="23"/>
  <c r="BD9" i="23"/>
  <c r="CP9" i="23" s="1"/>
  <c r="AR9" i="23"/>
  <c r="AZ56" i="23"/>
  <c r="CL56" i="23" s="1"/>
  <c r="AT56" i="23"/>
  <c r="AV56" i="23"/>
  <c r="AW56" i="23"/>
  <c r="CI56" i="23" s="1"/>
  <c r="BA56" i="23"/>
  <c r="CM56" i="23" s="1"/>
  <c r="AR56" i="23"/>
  <c r="BB56" i="23"/>
  <c r="CN56" i="23" s="1"/>
  <c r="AU56" i="23"/>
  <c r="CG56" i="23" s="1"/>
  <c r="BD56" i="23"/>
  <c r="CP56" i="23" s="1"/>
  <c r="AW47" i="23"/>
  <c r="CI47" i="23" s="1"/>
  <c r="AU47" i="23"/>
  <c r="CG47" i="23" s="1"/>
  <c r="AV47" i="23"/>
  <c r="AZ47" i="23"/>
  <c r="CL47" i="23" s="1"/>
  <c r="AT47" i="23"/>
  <c r="BA47" i="23"/>
  <c r="CM47" i="23" s="1"/>
  <c r="BB47" i="23"/>
  <c r="CN47" i="23" s="1"/>
  <c r="BD47" i="23"/>
  <c r="CP47" i="23" s="1"/>
  <c r="AR47" i="23"/>
  <c r="BA89" i="23"/>
  <c r="CM89" i="23" s="1"/>
  <c r="AU89" i="23"/>
  <c r="CG89" i="23" s="1"/>
  <c r="AZ89" i="23"/>
  <c r="CL89" i="23" s="1"/>
  <c r="AT89" i="23"/>
  <c r="AW89" i="23"/>
  <c r="CI89" i="23" s="1"/>
  <c r="BB89" i="23"/>
  <c r="CN89" i="23" s="1"/>
  <c r="AV89" i="23"/>
  <c r="BD89" i="23"/>
  <c r="CP89" i="23" s="1"/>
  <c r="AR89" i="23"/>
  <c r="AZ71" i="23"/>
  <c r="CL71" i="23" s="1"/>
  <c r="AT71" i="23"/>
  <c r="AW71" i="23"/>
  <c r="CI71" i="23" s="1"/>
  <c r="BB71" i="23"/>
  <c r="CN71" i="23" s="1"/>
  <c r="AU71" i="23"/>
  <c r="CG71" i="23" s="1"/>
  <c r="BA71" i="23"/>
  <c r="CM71" i="23" s="1"/>
  <c r="AV71" i="23"/>
  <c r="BD71" i="23"/>
  <c r="CP71" i="23" s="1"/>
  <c r="AR71" i="23"/>
  <c r="BA61" i="23"/>
  <c r="CM61" i="23" s="1"/>
  <c r="AU61" i="23"/>
  <c r="CG61" i="23" s="1"/>
  <c r="AT61" i="23"/>
  <c r="AZ61" i="23"/>
  <c r="CL61" i="23" s="1"/>
  <c r="AR61" i="23"/>
  <c r="AV61" i="23"/>
  <c r="AW61" i="23"/>
  <c r="CI61" i="23" s="1"/>
  <c r="BB61" i="23"/>
  <c r="CN61" i="23" s="1"/>
  <c r="BD61" i="23"/>
  <c r="CP61" i="23" s="1"/>
  <c r="BB10" i="23"/>
  <c r="CN10" i="23" s="1"/>
  <c r="AV10" i="23"/>
  <c r="BA10" i="23"/>
  <c r="CM10" i="23" s="1"/>
  <c r="AU10" i="23"/>
  <c r="CG10" i="23" s="1"/>
  <c r="BD10" i="23"/>
  <c r="CP10" i="23" s="1"/>
  <c r="AW10" i="23"/>
  <c r="CI10" i="23" s="1"/>
  <c r="AT10" i="23"/>
  <c r="AZ10" i="23"/>
  <c r="CL10" i="23" s="1"/>
  <c r="AR10" i="23"/>
  <c r="AZ75" i="23"/>
  <c r="CL75" i="23" s="1"/>
  <c r="AT75" i="23"/>
  <c r="BB75" i="23"/>
  <c r="CN75" i="23" s="1"/>
  <c r="AU75" i="23"/>
  <c r="CG75" i="23" s="1"/>
  <c r="AV75" i="23"/>
  <c r="AW75" i="23"/>
  <c r="CI75" i="23" s="1"/>
  <c r="BA75" i="23"/>
  <c r="CM75" i="23" s="1"/>
  <c r="BD75" i="23"/>
  <c r="CP75" i="23" s="1"/>
  <c r="AR75" i="23"/>
  <c r="AW35" i="23"/>
  <c r="CI35" i="23" s="1"/>
  <c r="BA35" i="23"/>
  <c r="CM35" i="23" s="1"/>
  <c r="BB35" i="23"/>
  <c r="CN35" i="23" s="1"/>
  <c r="AZ35" i="23"/>
  <c r="CL35" i="23" s="1"/>
  <c r="AU35" i="23"/>
  <c r="CG35" i="23" s="1"/>
  <c r="AV35" i="23"/>
  <c r="AT35" i="23"/>
  <c r="BD35" i="23"/>
  <c r="CP35" i="23" s="1"/>
  <c r="AR35" i="23"/>
  <c r="AV58" i="23"/>
  <c r="BB58" i="23"/>
  <c r="CN58" i="23" s="1"/>
  <c r="AT58" i="23"/>
  <c r="AU58" i="23"/>
  <c r="CG58" i="23" s="1"/>
  <c r="AW58" i="23"/>
  <c r="CI58" i="23" s="1"/>
  <c r="AZ58" i="23"/>
  <c r="CL58" i="23" s="1"/>
  <c r="BA58" i="23"/>
  <c r="CM58" i="23" s="1"/>
  <c r="BD58" i="23"/>
  <c r="CP58" i="23" s="1"/>
  <c r="AR58" i="23"/>
  <c r="AZ99" i="23"/>
  <c r="CL99" i="23" s="1"/>
  <c r="AT99" i="23"/>
  <c r="AW99" i="23"/>
  <c r="CI99" i="23" s="1"/>
  <c r="BA99" i="23"/>
  <c r="CM99" i="23" s="1"/>
  <c r="AU99" i="23"/>
  <c r="CG99" i="23" s="1"/>
  <c r="BB99" i="23"/>
  <c r="CN99" i="23" s="1"/>
  <c r="AV99" i="23"/>
  <c r="AR99" i="23"/>
  <c r="BD99" i="23"/>
  <c r="CP99" i="23" s="1"/>
  <c r="AV100" i="23"/>
  <c r="BB100" i="23"/>
  <c r="CN100" i="23" s="1"/>
  <c r="AW100" i="23"/>
  <c r="CI100" i="23" s="1"/>
  <c r="AU100" i="23"/>
  <c r="CG100" i="23" s="1"/>
  <c r="AT100" i="23"/>
  <c r="AZ100" i="23"/>
  <c r="CL100" i="23" s="1"/>
  <c r="BA100" i="23"/>
  <c r="CM100" i="23" s="1"/>
  <c r="AR100" i="23"/>
  <c r="BD100" i="23"/>
  <c r="CP100" i="23" s="1"/>
  <c r="BB112" i="23"/>
  <c r="CN112" i="23" s="1"/>
  <c r="AV112" i="23"/>
  <c r="AT112" i="23"/>
  <c r="AU112" i="23"/>
  <c r="CG112" i="23" s="1"/>
  <c r="AZ112" i="23"/>
  <c r="CL112" i="23" s="1"/>
  <c r="BA112" i="23"/>
  <c r="CM112" i="23" s="1"/>
  <c r="AW112" i="23"/>
  <c r="CI112" i="23" s="1"/>
  <c r="AR112" i="23"/>
  <c r="BD112" i="23"/>
  <c r="CP112" i="23" s="1"/>
  <c r="AV93" i="23"/>
  <c r="BB93" i="23"/>
  <c r="CN93" i="23" s="1"/>
  <c r="AW93" i="23"/>
  <c r="CI93" i="23" s="1"/>
  <c r="BA93" i="23"/>
  <c r="CM93" i="23" s="1"/>
  <c r="AZ93" i="23"/>
  <c r="CL93" i="23" s="1"/>
  <c r="AU93" i="23"/>
  <c r="CG93" i="23" s="1"/>
  <c r="AT93" i="23"/>
  <c r="AR93" i="23"/>
  <c r="BD93" i="23"/>
  <c r="CP93" i="23" s="1"/>
  <c r="AZ79" i="23"/>
  <c r="CL79" i="23" s="1"/>
  <c r="AT79" i="23"/>
  <c r="AW79" i="23"/>
  <c r="CI79" i="23" s="1"/>
  <c r="BB79" i="23"/>
  <c r="CN79" i="23" s="1"/>
  <c r="AU79" i="23"/>
  <c r="CG79" i="23" s="1"/>
  <c r="BA79" i="23"/>
  <c r="CM79" i="23" s="1"/>
  <c r="AV79" i="23"/>
  <c r="BD79" i="23"/>
  <c r="CP79" i="23" s="1"/>
  <c r="AR79" i="23"/>
  <c r="BA107" i="23"/>
  <c r="CM107" i="23" s="1"/>
  <c r="AU107" i="23"/>
  <c r="CG107" i="23" s="1"/>
  <c r="AV107" i="23"/>
  <c r="AT107" i="23"/>
  <c r="BD107" i="23"/>
  <c r="CP107" i="23" s="1"/>
  <c r="BB107" i="23"/>
  <c r="CN107" i="23" s="1"/>
  <c r="AW107" i="23"/>
  <c r="CI107" i="23" s="1"/>
  <c r="AZ107" i="23"/>
  <c r="CL107" i="23" s="1"/>
  <c r="AR107" i="23"/>
  <c r="AV50" i="23"/>
  <c r="BB50" i="23"/>
  <c r="CN50" i="23" s="1"/>
  <c r="BA50" i="23"/>
  <c r="CM50" i="23" s="1"/>
  <c r="BD50" i="23"/>
  <c r="CP50" i="23" s="1"/>
  <c r="AT50" i="23"/>
  <c r="AU50" i="23"/>
  <c r="CG50" i="23" s="1"/>
  <c r="AZ50" i="23"/>
  <c r="CL50" i="23" s="1"/>
  <c r="AW50" i="23"/>
  <c r="CI50" i="23" s="1"/>
  <c r="AR50" i="23"/>
  <c r="BB6" i="23"/>
  <c r="CN6" i="23" s="1"/>
  <c r="AV6" i="23"/>
  <c r="BA6" i="23"/>
  <c r="CM6" i="23" s="1"/>
  <c r="AU6" i="23"/>
  <c r="CG6" i="23" s="1"/>
  <c r="AW6" i="23"/>
  <c r="CI6" i="23" s="1"/>
  <c r="AZ6" i="23"/>
  <c r="CL6" i="23" s="1"/>
  <c r="BD6" i="23"/>
  <c r="CP6" i="23" s="1"/>
  <c r="AT6" i="23"/>
  <c r="AR6" i="23"/>
  <c r="AV65" i="23"/>
  <c r="BA65" i="23"/>
  <c r="CM65" i="23" s="1"/>
  <c r="AU65" i="23"/>
  <c r="CG65" i="23" s="1"/>
  <c r="AT65" i="23"/>
  <c r="AZ65" i="23"/>
  <c r="CL65" i="23" s="1"/>
  <c r="AW65" i="23"/>
  <c r="CI65" i="23" s="1"/>
  <c r="BB65" i="23"/>
  <c r="CN65" i="23" s="1"/>
  <c r="AR65" i="23"/>
  <c r="BD65" i="23"/>
  <c r="CP65" i="23" s="1"/>
  <c r="BB34" i="23"/>
  <c r="CN34" i="23" s="1"/>
  <c r="AV34" i="23"/>
  <c r="AZ34" i="23"/>
  <c r="CL34" i="23" s="1"/>
  <c r="AW34" i="23"/>
  <c r="CI34" i="23" s="1"/>
  <c r="AU34" i="23"/>
  <c r="CG34" i="23" s="1"/>
  <c r="BA34" i="23"/>
  <c r="CM34" i="23" s="1"/>
  <c r="AR34" i="23"/>
  <c r="AT34" i="23"/>
  <c r="BD34" i="23"/>
  <c r="CP34" i="23" s="1"/>
  <c r="AW31" i="23"/>
  <c r="CI31" i="23" s="1"/>
  <c r="AU31" i="23"/>
  <c r="CG31" i="23" s="1"/>
  <c r="AT31" i="23"/>
  <c r="BA31" i="23"/>
  <c r="CM31" i="23" s="1"/>
  <c r="AV31" i="23"/>
  <c r="BB31" i="23"/>
  <c r="CN31" i="23" s="1"/>
  <c r="AZ31" i="23"/>
  <c r="CL31" i="23" s="1"/>
  <c r="BD31" i="23"/>
  <c r="CP31" i="23" s="1"/>
  <c r="AR31" i="23"/>
  <c r="AU72" i="23"/>
  <c r="CG72" i="23" s="1"/>
  <c r="BA72" i="23"/>
  <c r="CM72" i="23" s="1"/>
  <c r="AT72" i="23"/>
  <c r="AW72" i="23"/>
  <c r="CI72" i="23" s="1"/>
  <c r="AZ72" i="23"/>
  <c r="CL72" i="23" s="1"/>
  <c r="BB72" i="23"/>
  <c r="CN72" i="23" s="1"/>
  <c r="AV72" i="23"/>
  <c r="AR72" i="23"/>
  <c r="BD72" i="23"/>
  <c r="CP72" i="23" s="1"/>
  <c r="BA68" i="23"/>
  <c r="CM68" i="23" s="1"/>
  <c r="AZ68" i="23"/>
  <c r="CL68" i="23" s="1"/>
  <c r="AU68" i="23"/>
  <c r="CG68" i="23" s="1"/>
  <c r="BD68" i="23"/>
  <c r="CP68" i="23" s="1"/>
  <c r="AT68" i="23"/>
  <c r="BB68" i="23"/>
  <c r="CN68" i="23" s="1"/>
  <c r="AV68" i="23"/>
  <c r="AW68" i="23"/>
  <c r="CI68" i="23" s="1"/>
  <c r="AR68" i="23"/>
  <c r="BB44" i="23"/>
  <c r="CN44" i="23" s="1"/>
  <c r="AV44" i="23"/>
  <c r="AZ44" i="23"/>
  <c r="CL44" i="23" s="1"/>
  <c r="AT44" i="23"/>
  <c r="AW44" i="23"/>
  <c r="CI44" i="23" s="1"/>
  <c r="AU44" i="23"/>
  <c r="CG44" i="23" s="1"/>
  <c r="AR44" i="23"/>
  <c r="BA44" i="23"/>
  <c r="CM44" i="23" s="1"/>
  <c r="BD44" i="23"/>
  <c r="CP44" i="23" s="1"/>
  <c r="AW81" i="23"/>
  <c r="CI81" i="23" s="1"/>
  <c r="BB81" i="23"/>
  <c r="CN81" i="23" s="1"/>
  <c r="AV81" i="23"/>
  <c r="AU81" i="23"/>
  <c r="CG81" i="23" s="1"/>
  <c r="BD81" i="23"/>
  <c r="CP81" i="23" s="1"/>
  <c r="BA81" i="23"/>
  <c r="CM81" i="23" s="1"/>
  <c r="AT81" i="23"/>
  <c r="AZ81" i="23"/>
  <c r="CL81" i="23" s="1"/>
  <c r="AR81" i="23"/>
  <c r="AW109" i="23"/>
  <c r="CI109" i="23" s="1"/>
  <c r="BB109" i="23"/>
  <c r="CN109" i="23" s="1"/>
  <c r="BA109" i="23"/>
  <c r="CM109" i="23" s="1"/>
  <c r="AZ109" i="23"/>
  <c r="CL109" i="23" s="1"/>
  <c r="AV109" i="23"/>
  <c r="AT109" i="23"/>
  <c r="AU109" i="23"/>
  <c r="CG109" i="23" s="1"/>
  <c r="AR109" i="23"/>
  <c r="BD109" i="23"/>
  <c r="CP109" i="23" s="1"/>
  <c r="AW98" i="23"/>
  <c r="CI98" i="23" s="1"/>
  <c r="BA98" i="23"/>
  <c r="CM98" i="23" s="1"/>
  <c r="AV98" i="23"/>
  <c r="BB98" i="23"/>
  <c r="CN98" i="23" s="1"/>
  <c r="AU98" i="23"/>
  <c r="CG98" i="23" s="1"/>
  <c r="AZ98" i="23"/>
  <c r="CL98" i="23" s="1"/>
  <c r="AT98" i="23"/>
  <c r="AR98" i="23"/>
  <c r="BD98" i="23"/>
  <c r="CP98" i="23" s="1"/>
  <c r="BA33" i="23"/>
  <c r="CM33" i="23" s="1"/>
  <c r="AU33" i="23"/>
  <c r="CG33" i="23" s="1"/>
  <c r="AW33" i="23"/>
  <c r="CI33" i="23" s="1"/>
  <c r="AV33" i="23"/>
  <c r="AZ33" i="23"/>
  <c r="CL33" i="23" s="1"/>
  <c r="BB33" i="23"/>
  <c r="CN33" i="23" s="1"/>
  <c r="AT33" i="23"/>
  <c r="BD33" i="23"/>
  <c r="CP33" i="23" s="1"/>
  <c r="AR33" i="23"/>
  <c r="AU86" i="23"/>
  <c r="CG86" i="23" s="1"/>
  <c r="BB86" i="23"/>
  <c r="CN86" i="23" s="1"/>
  <c r="BA86" i="23"/>
  <c r="CM86" i="23" s="1"/>
  <c r="AV86" i="23"/>
  <c r="AW86" i="23"/>
  <c r="CI86" i="23" s="1"/>
  <c r="AT86" i="23"/>
  <c r="AZ86" i="23"/>
  <c r="CL86" i="23" s="1"/>
  <c r="BD86" i="23"/>
  <c r="CP86" i="23" s="1"/>
  <c r="AR86" i="23"/>
  <c r="AU92" i="23"/>
  <c r="CG92" i="23" s="1"/>
  <c r="AT92" i="23"/>
  <c r="AV92" i="23"/>
  <c r="AW92" i="23"/>
  <c r="CI92" i="23" s="1"/>
  <c r="BA92" i="23"/>
  <c r="CM92" i="23" s="1"/>
  <c r="BB92" i="23"/>
  <c r="CN92" i="23" s="1"/>
  <c r="AZ92" i="23"/>
  <c r="CL92" i="23" s="1"/>
  <c r="BD92" i="23"/>
  <c r="CP92" i="23" s="1"/>
  <c r="AR92" i="23"/>
  <c r="BA5" i="23"/>
  <c r="CM5" i="23" s="1"/>
  <c r="AU5" i="23"/>
  <c r="CG5" i="23" s="1"/>
  <c r="AT5" i="23"/>
  <c r="AW5" i="23"/>
  <c r="CI5" i="23" s="1"/>
  <c r="BB5" i="23"/>
  <c r="CN5" i="23" s="1"/>
  <c r="AV5" i="23"/>
  <c r="CH5" i="23" s="1"/>
  <c r="AZ88" i="23"/>
  <c r="CL88" i="23" s="1"/>
  <c r="AT88" i="23"/>
  <c r="AW88" i="23"/>
  <c r="CI88" i="23" s="1"/>
  <c r="BA88" i="23"/>
  <c r="CM88" i="23" s="1"/>
  <c r="AV88" i="23"/>
  <c r="BB88" i="23"/>
  <c r="CN88" i="23" s="1"/>
  <c r="AU88" i="23"/>
  <c r="CG88" i="23" s="1"/>
  <c r="AR88" i="23"/>
  <c r="BD88" i="23"/>
  <c r="CP88" i="23" s="1"/>
  <c r="BA49" i="23"/>
  <c r="CM49" i="23" s="1"/>
  <c r="AU49" i="23"/>
  <c r="CG49" i="23" s="1"/>
  <c r="AV49" i="23"/>
  <c r="BD49" i="23"/>
  <c r="CP49" i="23" s="1"/>
  <c r="AT49" i="23"/>
  <c r="AZ49" i="23"/>
  <c r="CL49" i="23" s="1"/>
  <c r="AW49" i="23"/>
  <c r="CI49" i="23" s="1"/>
  <c r="BB49" i="23"/>
  <c r="CN49" i="23" s="1"/>
  <c r="AR49" i="23"/>
  <c r="AW63" i="23"/>
  <c r="CI63" i="23" s="1"/>
  <c r="AV63" i="23"/>
  <c r="BB63" i="23"/>
  <c r="CN63" i="23" s="1"/>
  <c r="AZ63" i="23"/>
  <c r="CL63" i="23" s="1"/>
  <c r="AU63" i="23"/>
  <c r="CG63" i="23" s="1"/>
  <c r="AT63" i="23"/>
  <c r="BA63" i="23"/>
  <c r="CM63" i="23" s="1"/>
  <c r="BD63" i="23"/>
  <c r="CP63" i="23" s="1"/>
  <c r="AR63" i="23"/>
  <c r="BB94" i="23"/>
  <c r="CN94" i="23" s="1"/>
  <c r="AW94" i="23"/>
  <c r="CI94" i="23" s="1"/>
  <c r="AU94" i="23"/>
  <c r="CG94" i="23" s="1"/>
  <c r="AV94" i="23"/>
  <c r="BD94" i="23"/>
  <c r="CP94" i="23" s="1"/>
  <c r="BA94" i="23"/>
  <c r="CM94" i="23" s="1"/>
  <c r="AZ94" i="23"/>
  <c r="CL94" i="23" s="1"/>
  <c r="AT94" i="23"/>
  <c r="AR94" i="23"/>
  <c r="BB62" i="23"/>
  <c r="CN62" i="23" s="1"/>
  <c r="AV62" i="23"/>
  <c r="BA62" i="23"/>
  <c r="CM62" i="23" s="1"/>
  <c r="AU62" i="23"/>
  <c r="CG62" i="23" s="1"/>
  <c r="AW62" i="23"/>
  <c r="CI62" i="23" s="1"/>
  <c r="BD62" i="23"/>
  <c r="CP62" i="23" s="1"/>
  <c r="AT62" i="23"/>
  <c r="AZ62" i="23"/>
  <c r="CL62" i="23" s="1"/>
  <c r="AR62" i="23"/>
  <c r="BB26" i="23"/>
  <c r="CN26" i="23" s="1"/>
  <c r="AZ26" i="23"/>
  <c r="CL26" i="23" s="1"/>
  <c r="AV26" i="23"/>
  <c r="BA26" i="23"/>
  <c r="CM26" i="23" s="1"/>
  <c r="AT26" i="23"/>
  <c r="AR26" i="23"/>
  <c r="AU26" i="23"/>
  <c r="CG26" i="23" s="1"/>
  <c r="AW26" i="23"/>
  <c r="CI26" i="23" s="1"/>
  <c r="BD26" i="23"/>
  <c r="CP26" i="23" s="1"/>
  <c r="BA43" i="23"/>
  <c r="CM43" i="23" s="1"/>
  <c r="AU43" i="23"/>
  <c r="CG43" i="23" s="1"/>
  <c r="AW43" i="23"/>
  <c r="CI43" i="23" s="1"/>
  <c r="AV43" i="23"/>
  <c r="BB43" i="23"/>
  <c r="CN43" i="23" s="1"/>
  <c r="AZ43" i="23"/>
  <c r="CL43" i="23" s="1"/>
  <c r="AT43" i="23"/>
  <c r="BD43" i="23"/>
  <c r="CP43" i="23" s="1"/>
  <c r="AR43" i="23"/>
  <c r="AW111" i="23"/>
  <c r="CI111" i="23" s="1"/>
  <c r="AV111" i="23"/>
  <c r="AZ111" i="23"/>
  <c r="CL111" i="23" s="1"/>
  <c r="BB111" i="23"/>
  <c r="CN111" i="23" s="1"/>
  <c r="AT111" i="23"/>
  <c r="AU111" i="23"/>
  <c r="CG111" i="23" s="1"/>
  <c r="BD111" i="23"/>
  <c r="CP111" i="23" s="1"/>
  <c r="BA111" i="23"/>
  <c r="CM111" i="23" s="1"/>
  <c r="AR111" i="23"/>
  <c r="AZ67" i="23"/>
  <c r="CL67" i="23" s="1"/>
  <c r="AT67" i="23"/>
  <c r="AW67" i="23"/>
  <c r="CI67" i="23" s="1"/>
  <c r="AU67" i="23"/>
  <c r="CG67" i="23" s="1"/>
  <c r="BB67" i="23"/>
  <c r="CN67" i="23" s="1"/>
  <c r="BA67" i="23"/>
  <c r="CM67" i="23" s="1"/>
  <c r="AV67" i="23"/>
  <c r="AR67" i="23"/>
  <c r="BD67" i="23"/>
  <c r="CP67" i="23" s="1"/>
  <c r="AU39" i="23"/>
  <c r="CG39" i="23" s="1"/>
  <c r="AW39" i="23"/>
  <c r="CI39" i="23" s="1"/>
  <c r="BA39" i="23"/>
  <c r="CM39" i="23" s="1"/>
  <c r="BB39" i="23"/>
  <c r="CN39" i="23" s="1"/>
  <c r="AZ39" i="23"/>
  <c r="CL39" i="23" s="1"/>
  <c r="AT39" i="23"/>
  <c r="AV39" i="23"/>
  <c r="AR39" i="23"/>
  <c r="BD39" i="23"/>
  <c r="CP39" i="23" s="1"/>
  <c r="AW104" i="21"/>
  <c r="AJ104" i="21"/>
  <c r="AQ104" i="21" s="1"/>
  <c r="AW93" i="21"/>
  <c r="AW43" i="21"/>
  <c r="AJ9" i="21"/>
  <c r="AN9" i="21" s="1"/>
  <c r="S9" i="22" s="1"/>
  <c r="AJ37" i="21"/>
  <c r="AN37" i="21" s="1"/>
  <c r="S37" i="22" s="1"/>
  <c r="AW37" i="21"/>
  <c r="AJ29" i="21"/>
  <c r="AR29" i="21" s="1"/>
  <c r="AW29" i="21"/>
  <c r="AJ46" i="21"/>
  <c r="AN46" i="21" s="1"/>
  <c r="S46" i="22" s="1"/>
  <c r="AW46" i="21"/>
  <c r="AJ59" i="21"/>
  <c r="AP59" i="21" s="1"/>
  <c r="U59" i="22" s="1"/>
  <c r="AW59" i="21"/>
  <c r="AW55" i="21"/>
  <c r="AJ65" i="21"/>
  <c r="AN65" i="21" s="1"/>
  <c r="S65" i="22" s="1"/>
  <c r="AW65" i="21"/>
  <c r="AW107" i="21"/>
  <c r="AJ107" i="21"/>
  <c r="AN107" i="21" s="1"/>
  <c r="S107" i="22" s="1"/>
  <c r="AW11" i="21"/>
  <c r="AJ11" i="21"/>
  <c r="AN11" i="21" s="1"/>
  <c r="S11" i="22" s="1"/>
  <c r="AW21" i="21"/>
  <c r="AJ21" i="21"/>
  <c r="AU21" i="21" s="1"/>
  <c r="AJ25" i="21"/>
  <c r="AN25" i="21" s="1"/>
  <c r="S25" i="22" s="1"/>
  <c r="AW49" i="21"/>
  <c r="AJ49" i="21"/>
  <c r="AP49" i="21" s="1"/>
  <c r="U49" i="22" s="1"/>
  <c r="AW62" i="21"/>
  <c r="AJ62" i="21"/>
  <c r="AN62" i="21" s="1"/>
  <c r="S62" i="22" s="1"/>
  <c r="AJ33" i="21"/>
  <c r="AN33" i="21" s="1"/>
  <c r="S33" i="22" s="1"/>
  <c r="AJ76" i="21"/>
  <c r="AW76" i="21"/>
  <c r="AJ80" i="21"/>
  <c r="AW80" i="21"/>
  <c r="AJ83" i="21"/>
  <c r="AW83" i="21"/>
  <c r="AJ84" i="21"/>
  <c r="AW84" i="21"/>
  <c r="AW16" i="21"/>
  <c r="AJ16" i="21"/>
  <c r="AW58" i="21"/>
  <c r="AJ58" i="21"/>
  <c r="AW45" i="21"/>
  <c r="AJ45" i="21"/>
  <c r="AW94" i="21"/>
  <c r="AJ94" i="21"/>
  <c r="AW66" i="21"/>
  <c r="AJ66" i="21"/>
  <c r="AW95" i="21"/>
  <c r="AJ95" i="21"/>
  <c r="AJ74" i="21"/>
  <c r="AW74" i="21"/>
  <c r="AJ108" i="21"/>
  <c r="AW108" i="21"/>
  <c r="AW60" i="21"/>
  <c r="AJ60" i="21"/>
  <c r="AW50" i="21"/>
  <c r="AJ50" i="21"/>
  <c r="AW70" i="21"/>
  <c r="AJ70" i="21"/>
  <c r="AW101" i="21"/>
  <c r="AJ101" i="21"/>
  <c r="AW10" i="21"/>
  <c r="AJ10" i="21"/>
  <c r="AW42" i="21"/>
  <c r="AJ42" i="21"/>
  <c r="AW44" i="21"/>
  <c r="AJ44" i="21"/>
  <c r="AJ99" i="21"/>
  <c r="AW99" i="21"/>
  <c r="AW54" i="21"/>
  <c r="AJ54" i="21"/>
  <c r="AJ110" i="21"/>
  <c r="AW110" i="21"/>
  <c r="AJ88" i="21"/>
  <c r="AW88" i="21"/>
  <c r="AW90" i="21"/>
  <c r="AJ90" i="21"/>
  <c r="AJ96" i="21"/>
  <c r="AW96" i="21"/>
  <c r="AJ75" i="21"/>
  <c r="AW75" i="21"/>
  <c r="AJ7" i="21"/>
  <c r="AW7" i="21"/>
  <c r="AW61" i="21"/>
  <c r="AJ61" i="21"/>
  <c r="AJ109" i="21"/>
  <c r="AW109" i="21"/>
  <c r="BU5" i="21"/>
  <c r="AJ5" i="21"/>
  <c r="AW8" i="21"/>
  <c r="AJ8" i="21"/>
  <c r="AW53" i="21"/>
  <c r="AJ53" i="21"/>
  <c r="AW86" i="21"/>
  <c r="AJ86" i="21"/>
  <c r="AW63" i="21"/>
  <c r="AJ63" i="21"/>
  <c r="AW98" i="21"/>
  <c r="AJ98" i="21"/>
  <c r="AW13" i="21"/>
  <c r="AJ13" i="21"/>
  <c r="AU55" i="21"/>
  <c r="AT55" i="21"/>
  <c r="AQ55" i="21"/>
  <c r="AP55" i="21"/>
  <c r="U55" i="22" s="1"/>
  <c r="AR55" i="21"/>
  <c r="AS55" i="21"/>
  <c r="AV55" i="21"/>
  <c r="AN55" i="21"/>
  <c r="S55" i="22" s="1"/>
  <c r="AX55" i="21"/>
  <c r="AW87" i="21"/>
  <c r="AJ87" i="21"/>
  <c r="AJ103" i="21"/>
  <c r="AW103" i="21"/>
  <c r="AW24" i="21"/>
  <c r="AJ24" i="21"/>
  <c r="AW6" i="21"/>
  <c r="AJ6" i="21"/>
  <c r="AW12" i="21"/>
  <c r="AJ12" i="21"/>
  <c r="AW41" i="21"/>
  <c r="AJ41" i="21"/>
  <c r="AW57" i="21"/>
  <c r="AJ57" i="21"/>
  <c r="AJ77" i="21"/>
  <c r="AW77" i="21"/>
  <c r="AJ71" i="21"/>
  <c r="AW71" i="21"/>
  <c r="AW36" i="21"/>
  <c r="AJ36" i="21"/>
  <c r="AW40" i="21"/>
  <c r="AJ40" i="21"/>
  <c r="AW51" i="21"/>
  <c r="AJ51" i="21"/>
  <c r="AW23" i="21"/>
  <c r="AJ23" i="21"/>
  <c r="AW17" i="21"/>
  <c r="AJ17" i="21"/>
  <c r="AJ73" i="21"/>
  <c r="AW73" i="21"/>
  <c r="AJ72" i="21"/>
  <c r="AW72" i="21"/>
  <c r="AJ111" i="21"/>
  <c r="AW111" i="21"/>
  <c r="AU43" i="21"/>
  <c r="AP43" i="21"/>
  <c r="U43" i="22" s="1"/>
  <c r="AT43" i="21"/>
  <c r="AQ43" i="21"/>
  <c r="AV43" i="21"/>
  <c r="AX43" i="21"/>
  <c r="AS43" i="21"/>
  <c r="AN43" i="21"/>
  <c r="S43" i="22" s="1"/>
  <c r="AR43" i="21"/>
  <c r="AU48" i="21"/>
  <c r="AP48" i="21"/>
  <c r="U48" i="22" s="1"/>
  <c r="AQ48" i="21"/>
  <c r="AN48" i="21"/>
  <c r="S48" i="22" s="1"/>
  <c r="AT48" i="21"/>
  <c r="AS48" i="21"/>
  <c r="AR48" i="21"/>
  <c r="AV48" i="21"/>
  <c r="AT93" i="21"/>
  <c r="AP93" i="21"/>
  <c r="U93" i="22" s="1"/>
  <c r="AV93" i="21"/>
  <c r="AS93" i="21"/>
  <c r="AR93" i="21"/>
  <c r="AX93" i="21"/>
  <c r="AU93" i="21"/>
  <c r="AQ93" i="21"/>
  <c r="AW14" i="21"/>
  <c r="AJ14" i="21"/>
  <c r="AW30" i="21"/>
  <c r="AJ30" i="21"/>
  <c r="AW32" i="21"/>
  <c r="AJ32" i="21"/>
  <c r="AW27" i="21"/>
  <c r="AJ27" i="21"/>
  <c r="AW15" i="21"/>
  <c r="AJ15" i="21"/>
  <c r="AW19" i="21"/>
  <c r="AJ19" i="21"/>
  <c r="AW31" i="21"/>
  <c r="AJ31" i="21"/>
  <c r="AW38" i="21"/>
  <c r="AJ38" i="21"/>
  <c r="AW69" i="21"/>
  <c r="AJ69" i="21"/>
  <c r="AW26" i="21"/>
  <c r="AJ26" i="21"/>
  <c r="AW67" i="21"/>
  <c r="AJ67" i="21"/>
  <c r="AW82" i="21"/>
  <c r="AJ82" i="21"/>
  <c r="AW22" i="21"/>
  <c r="AJ22" i="21"/>
  <c r="AW18" i="21"/>
  <c r="AJ18" i="21"/>
  <c r="AJ91" i="21"/>
  <c r="AW91" i="21"/>
  <c r="AW81" i="21"/>
  <c r="AJ81" i="21"/>
  <c r="AW89" i="21"/>
  <c r="AJ89" i="21"/>
  <c r="AW112" i="21"/>
  <c r="AJ112" i="21"/>
  <c r="AW64" i="21"/>
  <c r="AJ64" i="21"/>
  <c r="AW34" i="21"/>
  <c r="AJ34" i="21"/>
  <c r="AW20" i="21"/>
  <c r="AJ20" i="21"/>
  <c r="AW56" i="21"/>
  <c r="AJ56" i="21"/>
  <c r="AW52" i="21"/>
  <c r="AJ52" i="21"/>
  <c r="AW68" i="21"/>
  <c r="AJ68" i="21"/>
  <c r="AW47" i="21"/>
  <c r="AJ47" i="21"/>
  <c r="AJ79" i="21"/>
  <c r="AW79" i="21"/>
  <c r="AW39" i="21"/>
  <c r="AJ39" i="21"/>
  <c r="AW28" i="21"/>
  <c r="AJ28" i="21"/>
  <c r="AW35" i="21"/>
  <c r="AJ35" i="21"/>
  <c r="AW85" i="21"/>
  <c r="AJ85" i="21"/>
  <c r="AW97" i="21"/>
  <c r="AJ97" i="21"/>
  <c r="AJ100" i="21"/>
  <c r="AW100" i="21"/>
  <c r="AJ92" i="21"/>
  <c r="AW92" i="21"/>
  <c r="AJ78" i="21"/>
  <c r="AW78" i="21"/>
  <c r="AW102" i="21"/>
  <c r="AJ102" i="21"/>
  <c r="AJ105" i="21"/>
  <c r="AW105" i="21"/>
  <c r="AJ106" i="21"/>
  <c r="AW106" i="21"/>
  <c r="AX65" i="21" l="1"/>
  <c r="BI30" i="23"/>
  <c r="BU72" i="21"/>
  <c r="AB72" i="22"/>
  <c r="BQ93" i="21"/>
  <c r="X93" i="22"/>
  <c r="BU11" i="21"/>
  <c r="AB11" i="22"/>
  <c r="BR93" i="21"/>
  <c r="Y93" i="22"/>
  <c r="BP48" i="21"/>
  <c r="W48" i="22"/>
  <c r="BU64" i="21"/>
  <c r="AB64" i="22"/>
  <c r="BQ48" i="21"/>
  <c r="X48" i="22"/>
  <c r="BU23" i="21"/>
  <c r="AB23" i="22"/>
  <c r="BU109" i="21"/>
  <c r="AB109" i="22"/>
  <c r="BU55" i="21"/>
  <c r="AB55" i="22"/>
  <c r="BU16" i="21"/>
  <c r="AB16" i="22"/>
  <c r="BU59" i="21"/>
  <c r="AB59" i="22"/>
  <c r="BU112" i="21"/>
  <c r="AB112" i="22"/>
  <c r="BU19" i="21"/>
  <c r="AB19" i="22"/>
  <c r="BU51" i="21"/>
  <c r="AB51" i="22"/>
  <c r="BU84" i="21"/>
  <c r="AB84" i="22"/>
  <c r="BU21" i="21"/>
  <c r="AB21" i="22"/>
  <c r="BU26" i="21"/>
  <c r="AB26" i="22"/>
  <c r="BU107" i="21"/>
  <c r="AB107" i="22"/>
  <c r="BT48" i="21"/>
  <c r="AA48" i="22"/>
  <c r="BU58" i="21"/>
  <c r="AB58" i="22"/>
  <c r="BU31" i="21"/>
  <c r="AB31" i="22"/>
  <c r="BU87" i="21"/>
  <c r="AB87" i="22"/>
  <c r="BU85" i="21"/>
  <c r="AB85" i="22"/>
  <c r="BR48" i="21"/>
  <c r="Y48" i="22"/>
  <c r="BV55" i="21"/>
  <c r="AC55" i="22"/>
  <c r="BU10" i="21"/>
  <c r="AB10" i="22"/>
  <c r="BU35" i="21"/>
  <c r="AB35" i="22"/>
  <c r="BO48" i="21"/>
  <c r="V48" i="22"/>
  <c r="BT55" i="21"/>
  <c r="AA55" i="22"/>
  <c r="BU61" i="21"/>
  <c r="AB61" i="22"/>
  <c r="BU101" i="21"/>
  <c r="AB101" i="22"/>
  <c r="BU46" i="21"/>
  <c r="AB46" i="22"/>
  <c r="BU78" i="21"/>
  <c r="AB78" i="22"/>
  <c r="BU92" i="21"/>
  <c r="AB92" i="22"/>
  <c r="BU53" i="21"/>
  <c r="AB53" i="22"/>
  <c r="BU20" i="21"/>
  <c r="AB20" i="22"/>
  <c r="BU24" i="21"/>
  <c r="AB24" i="22"/>
  <c r="BU40" i="21"/>
  <c r="AB40" i="22"/>
  <c r="BP55" i="21"/>
  <c r="W55" i="22"/>
  <c r="BU70" i="21"/>
  <c r="AB70" i="22"/>
  <c r="BU81" i="21"/>
  <c r="AB81" i="22"/>
  <c r="BU27" i="21"/>
  <c r="AB27" i="22"/>
  <c r="BP43" i="21"/>
  <c r="W43" i="22"/>
  <c r="BU36" i="21"/>
  <c r="AB36" i="22"/>
  <c r="BU75" i="21"/>
  <c r="AB75" i="22"/>
  <c r="BU80" i="21"/>
  <c r="AB80" i="22"/>
  <c r="BP29" i="21"/>
  <c r="W29" i="22"/>
  <c r="BU67" i="21"/>
  <c r="AB67" i="22"/>
  <c r="BV65" i="21"/>
  <c r="AC65" i="22"/>
  <c r="BU50" i="21"/>
  <c r="AB50" i="22"/>
  <c r="BV93" i="21"/>
  <c r="AC93" i="22"/>
  <c r="BU56" i="21"/>
  <c r="AB56" i="22"/>
  <c r="BU97" i="21"/>
  <c r="AB97" i="22"/>
  <c r="BU48" i="21"/>
  <c r="AB48" i="22"/>
  <c r="BU69" i="21"/>
  <c r="AB69" i="22"/>
  <c r="BU6" i="21"/>
  <c r="AB6" i="22"/>
  <c r="BU94" i="21"/>
  <c r="AB94" i="22"/>
  <c r="BU45" i="21"/>
  <c r="AB45" i="22"/>
  <c r="BU42" i="21"/>
  <c r="AB42" i="22"/>
  <c r="BU89" i="21"/>
  <c r="AB89" i="22"/>
  <c r="BU7" i="21"/>
  <c r="AB7" i="22"/>
  <c r="BS48" i="21"/>
  <c r="Z48" i="22"/>
  <c r="BQ43" i="21"/>
  <c r="X43" i="22"/>
  <c r="BU96" i="21"/>
  <c r="AB96" i="22"/>
  <c r="BV43" i="21"/>
  <c r="AC43" i="22"/>
  <c r="BU60" i="21"/>
  <c r="AB60" i="22"/>
  <c r="BU18" i="21"/>
  <c r="AB18" i="22"/>
  <c r="BO43" i="21"/>
  <c r="V43" i="22"/>
  <c r="BU93" i="21"/>
  <c r="AB93" i="22"/>
  <c r="BU54" i="21"/>
  <c r="AB54" i="22"/>
  <c r="BT93" i="21"/>
  <c r="AA93" i="22"/>
  <c r="BU8" i="21"/>
  <c r="AB8" i="22"/>
  <c r="BU38" i="21"/>
  <c r="AB38" i="22"/>
  <c r="BU39" i="21"/>
  <c r="AB39" i="22"/>
  <c r="BU91" i="21"/>
  <c r="AB91" i="22"/>
  <c r="BU71" i="21"/>
  <c r="AB71" i="22"/>
  <c r="BU32" i="21"/>
  <c r="AB32" i="22"/>
  <c r="BU76" i="21"/>
  <c r="AB76" i="22"/>
  <c r="BU105" i="21"/>
  <c r="AB105" i="22"/>
  <c r="BU22" i="21"/>
  <c r="AB22" i="22"/>
  <c r="BR43" i="21"/>
  <c r="Y43" i="22"/>
  <c r="BU57" i="21"/>
  <c r="AB57" i="22"/>
  <c r="BU88" i="21"/>
  <c r="AB88" i="22"/>
  <c r="BU74" i="21"/>
  <c r="AB74" i="22"/>
  <c r="BU62" i="21"/>
  <c r="AB62" i="22"/>
  <c r="BO104" i="21"/>
  <c r="V104" i="22"/>
  <c r="BP93" i="21"/>
  <c r="W93" i="22"/>
  <c r="BU73" i="21"/>
  <c r="AB73" i="22"/>
  <c r="BU44" i="21"/>
  <c r="AB44" i="22"/>
  <c r="BU17" i="21"/>
  <c r="AB17" i="22"/>
  <c r="BQ55" i="21"/>
  <c r="X55" i="22"/>
  <c r="BO55" i="21"/>
  <c r="V55" i="22"/>
  <c r="BU106" i="21"/>
  <c r="AB106" i="22"/>
  <c r="BU30" i="21"/>
  <c r="AB30" i="22"/>
  <c r="BU43" i="21"/>
  <c r="AB43" i="22"/>
  <c r="BU104" i="21"/>
  <c r="AB104" i="22"/>
  <c r="BU86" i="21"/>
  <c r="AB86" i="22"/>
  <c r="BU100" i="21"/>
  <c r="AB100" i="22"/>
  <c r="BU65" i="21"/>
  <c r="AB65" i="22"/>
  <c r="BU29" i="21"/>
  <c r="AB29" i="22"/>
  <c r="BU79" i="21"/>
  <c r="AB79" i="22"/>
  <c r="BS55" i="21"/>
  <c r="Z55" i="22"/>
  <c r="BT43" i="21"/>
  <c r="AA43" i="22"/>
  <c r="BU108" i="21"/>
  <c r="AB108" i="22"/>
  <c r="BU47" i="21"/>
  <c r="AB47" i="22"/>
  <c r="AS65" i="21"/>
  <c r="BU13" i="21"/>
  <c r="AB13" i="22"/>
  <c r="BU90" i="21"/>
  <c r="AB90" i="22"/>
  <c r="BU68" i="21"/>
  <c r="AB68" i="22"/>
  <c r="BU14" i="21"/>
  <c r="AB14" i="22"/>
  <c r="BU98" i="21"/>
  <c r="AB98" i="22"/>
  <c r="BU82" i="21"/>
  <c r="AB82" i="22"/>
  <c r="BO93" i="21"/>
  <c r="V93" i="22"/>
  <c r="BS43" i="21"/>
  <c r="Z43" i="22"/>
  <c r="BU41" i="21"/>
  <c r="AB41" i="22"/>
  <c r="BU110" i="21"/>
  <c r="AB110" i="22"/>
  <c r="BU49" i="21"/>
  <c r="AB49" i="22"/>
  <c r="BU66" i="21"/>
  <c r="AB66" i="22"/>
  <c r="BU99" i="21"/>
  <c r="AB99" i="22"/>
  <c r="BU103" i="21"/>
  <c r="AB103" i="22"/>
  <c r="BU34" i="21"/>
  <c r="AB34" i="22"/>
  <c r="BU15" i="21"/>
  <c r="AB15" i="22"/>
  <c r="BU83" i="21"/>
  <c r="AB83" i="22"/>
  <c r="BU28" i="21"/>
  <c r="AB28" i="22"/>
  <c r="BU37" i="21"/>
  <c r="AB37" i="22"/>
  <c r="BR55" i="21"/>
  <c r="Y55" i="22"/>
  <c r="BU77" i="21"/>
  <c r="AB77" i="22"/>
  <c r="BU102" i="21"/>
  <c r="AB102" i="22"/>
  <c r="BU52" i="21"/>
  <c r="AB52" i="22"/>
  <c r="BS93" i="21"/>
  <c r="Z93" i="22"/>
  <c r="BU111" i="21"/>
  <c r="AB111" i="22"/>
  <c r="BU63" i="21"/>
  <c r="AB63" i="22"/>
  <c r="BU95" i="21"/>
  <c r="AB95" i="22"/>
  <c r="BU12" i="21"/>
  <c r="AB12" i="22"/>
  <c r="BS21" i="21"/>
  <c r="Z21" i="22"/>
  <c r="AP9" i="21"/>
  <c r="U9" i="22" s="1"/>
  <c r="AT9" i="21"/>
  <c r="AX104" i="21"/>
  <c r="BN25" i="23"/>
  <c r="BH30" i="23"/>
  <c r="BJ30" i="23"/>
  <c r="BL30" i="23"/>
  <c r="BN38" i="23"/>
  <c r="AT33" i="21"/>
  <c r="AV104" i="21"/>
  <c r="AX9" i="21"/>
  <c r="AR49" i="21"/>
  <c r="AU49" i="21"/>
  <c r="AS9" i="21"/>
  <c r="BN18" i="23"/>
  <c r="AQ49" i="21"/>
  <c r="BO29" i="23"/>
  <c r="BN99" i="23"/>
  <c r="BN101" i="23"/>
  <c r="BN22" i="23"/>
  <c r="BN86" i="23"/>
  <c r="BN85" i="23"/>
  <c r="BN46" i="23"/>
  <c r="BN75" i="23"/>
  <c r="BN84" i="23"/>
  <c r="BN91" i="23"/>
  <c r="AV9" i="21"/>
  <c r="BN106" i="23"/>
  <c r="BH38" i="23"/>
  <c r="BN55" i="23"/>
  <c r="BJ38" i="23"/>
  <c r="BL38" i="23"/>
  <c r="BN111" i="23"/>
  <c r="BN33" i="23"/>
  <c r="BN76" i="23"/>
  <c r="BN70" i="23"/>
  <c r="BN30" i="23"/>
  <c r="BO30" i="23" s="1"/>
  <c r="BL55" i="21"/>
  <c r="BE55" i="21"/>
  <c r="BC55" i="21"/>
  <c r="BN59" i="21"/>
  <c r="BN21" i="23"/>
  <c r="BN60" i="23"/>
  <c r="BN6" i="23"/>
  <c r="BN88" i="23"/>
  <c r="BN43" i="21"/>
  <c r="BH43" i="21"/>
  <c r="BF43" i="21"/>
  <c r="BD43" i="21"/>
  <c r="BB43" i="21"/>
  <c r="BN44" i="23"/>
  <c r="BN107" i="23"/>
  <c r="BN7" i="23"/>
  <c r="BN97" i="23"/>
  <c r="BN103" i="23"/>
  <c r="BN63" i="23"/>
  <c r="BN71" i="23"/>
  <c r="BL9" i="21"/>
  <c r="BC9" i="21"/>
  <c r="BE9" i="21"/>
  <c r="BN10" i="23"/>
  <c r="BN24" i="23"/>
  <c r="BN104" i="23"/>
  <c r="BN15" i="23"/>
  <c r="BN55" i="21"/>
  <c r="BH55" i="21"/>
  <c r="BF55" i="21"/>
  <c r="BD55" i="21"/>
  <c r="BB55" i="21"/>
  <c r="BN67" i="23"/>
  <c r="BN13" i="23"/>
  <c r="BL37" i="21"/>
  <c r="BE37" i="21"/>
  <c r="BC37" i="21"/>
  <c r="AS59" i="21"/>
  <c r="BN93" i="21"/>
  <c r="BD93" i="21"/>
  <c r="BF93" i="21"/>
  <c r="BH93" i="21"/>
  <c r="BB93" i="21"/>
  <c r="AV21" i="21"/>
  <c r="BL33" i="21"/>
  <c r="BE33" i="21"/>
  <c r="BC33" i="21"/>
  <c r="BN58" i="23"/>
  <c r="BN73" i="23"/>
  <c r="BN108" i="23"/>
  <c r="BN59" i="23"/>
  <c r="AP11" i="21"/>
  <c r="U11" i="22" s="1"/>
  <c r="BL62" i="21"/>
  <c r="BE62" i="21"/>
  <c r="BC62" i="21"/>
  <c r="BN68" i="23"/>
  <c r="BN34" i="23"/>
  <c r="BN56" i="23"/>
  <c r="BN40" i="23"/>
  <c r="BN64" i="23"/>
  <c r="BN23" i="23"/>
  <c r="BN31" i="23"/>
  <c r="AN104" i="21"/>
  <c r="S104" i="22" s="1"/>
  <c r="BN49" i="21"/>
  <c r="BN62" i="23"/>
  <c r="BN87" i="23"/>
  <c r="BN57" i="23"/>
  <c r="BN52" i="23"/>
  <c r="BN77" i="23"/>
  <c r="BN109" i="23"/>
  <c r="BN112" i="23"/>
  <c r="CF5" i="23"/>
  <c r="BH5" i="23"/>
  <c r="BN5" i="23"/>
  <c r="BL5" i="23"/>
  <c r="BJ5" i="23"/>
  <c r="AP104" i="21"/>
  <c r="U104" i="22" s="1"/>
  <c r="BN79" i="23"/>
  <c r="BN100" i="23"/>
  <c r="BN27" i="23"/>
  <c r="BN102" i="23"/>
  <c r="AR104" i="21"/>
  <c r="BL25" i="21"/>
  <c r="BE25" i="21"/>
  <c r="BC25" i="21"/>
  <c r="BN81" i="23"/>
  <c r="BN35" i="23"/>
  <c r="BN89" i="23"/>
  <c r="BN32" i="23"/>
  <c r="BN20" i="23"/>
  <c r="BL48" i="21"/>
  <c r="BE48" i="21"/>
  <c r="BC48" i="21"/>
  <c r="AS104" i="21"/>
  <c r="BN17" i="23"/>
  <c r="BN51" i="23"/>
  <c r="BL46" i="21"/>
  <c r="BE46" i="21"/>
  <c r="BC46" i="21"/>
  <c r="AT104" i="21"/>
  <c r="BN39" i="23"/>
  <c r="BN50" i="23"/>
  <c r="BN42" i="23"/>
  <c r="BL11" i="21"/>
  <c r="BE11" i="21"/>
  <c r="BC11" i="21"/>
  <c r="BN49" i="23"/>
  <c r="BN93" i="23"/>
  <c r="BN9" i="23"/>
  <c r="BN110" i="23"/>
  <c r="BN28" i="23"/>
  <c r="BN96" i="23"/>
  <c r="BN66" i="23"/>
  <c r="BN43" i="23"/>
  <c r="BN36" i="23"/>
  <c r="BN26" i="23"/>
  <c r="BN48" i="21"/>
  <c r="BF48" i="21"/>
  <c r="BD48" i="21"/>
  <c r="BH48" i="21"/>
  <c r="BB48" i="21"/>
  <c r="AU104" i="21"/>
  <c r="AU9" i="21"/>
  <c r="BL107" i="21"/>
  <c r="BE107" i="21"/>
  <c r="BC107" i="21"/>
  <c r="BN80" i="23"/>
  <c r="BN16" i="23"/>
  <c r="BN95" i="23"/>
  <c r="BN19" i="23"/>
  <c r="BN8" i="23"/>
  <c r="BN69" i="23"/>
  <c r="AR9" i="21"/>
  <c r="AQ9" i="21"/>
  <c r="BL43" i="21"/>
  <c r="BE43" i="21"/>
  <c r="BC43" i="21"/>
  <c r="BN94" i="23"/>
  <c r="BN98" i="23"/>
  <c r="BN37" i="23"/>
  <c r="BN83" i="23"/>
  <c r="BN105" i="23"/>
  <c r="BN45" i="23"/>
  <c r="BN54" i="23"/>
  <c r="BI5" i="23"/>
  <c r="BK5" i="23"/>
  <c r="AV29" i="21"/>
  <c r="AP5" i="21"/>
  <c r="AN5" i="21"/>
  <c r="S5" i="22" s="1"/>
  <c r="AX5" i="21"/>
  <c r="BN72" i="23"/>
  <c r="BN61" i="23"/>
  <c r="BN90" i="23"/>
  <c r="BL65" i="21"/>
  <c r="BE65" i="21"/>
  <c r="BC65" i="21"/>
  <c r="BN92" i="23"/>
  <c r="BN47" i="23"/>
  <c r="BN41" i="23"/>
  <c r="BN53" i="23"/>
  <c r="BN65" i="23"/>
  <c r="BN14" i="23"/>
  <c r="BN11" i="23"/>
  <c r="BN48" i="23"/>
  <c r="CH111" i="23"/>
  <c r="CF92" i="23"/>
  <c r="BL92" i="23"/>
  <c r="BH92" i="23"/>
  <c r="BJ92" i="23"/>
  <c r="CH33" i="23"/>
  <c r="CF81" i="23"/>
  <c r="BL81" i="23"/>
  <c r="BJ81" i="23"/>
  <c r="BH81" i="23"/>
  <c r="CF44" i="23"/>
  <c r="BJ44" i="23"/>
  <c r="BH44" i="23"/>
  <c r="BL44" i="23"/>
  <c r="CF68" i="23"/>
  <c r="BL68" i="23"/>
  <c r="BH68" i="23"/>
  <c r="BJ68" i="23"/>
  <c r="CF107" i="23"/>
  <c r="BJ107" i="23"/>
  <c r="BL107" i="23"/>
  <c r="BH107" i="23"/>
  <c r="CF112" i="23"/>
  <c r="BL112" i="23"/>
  <c r="BJ112" i="23"/>
  <c r="BH112" i="23"/>
  <c r="CF35" i="23"/>
  <c r="BJ35" i="23"/>
  <c r="BL35" i="23"/>
  <c r="BH35" i="23"/>
  <c r="CH61" i="23"/>
  <c r="CH71" i="23"/>
  <c r="CF89" i="23"/>
  <c r="BL89" i="23"/>
  <c r="BJ89" i="23"/>
  <c r="BH89" i="23"/>
  <c r="BK56" i="23"/>
  <c r="BI56" i="23"/>
  <c r="BK21" i="23"/>
  <c r="BI21" i="23"/>
  <c r="BK37" i="23"/>
  <c r="BI37" i="23"/>
  <c r="BK87" i="23"/>
  <c r="BI87" i="23"/>
  <c r="BK73" i="23"/>
  <c r="BI73" i="23"/>
  <c r="CH45" i="23"/>
  <c r="CH17" i="23"/>
  <c r="BK15" i="23"/>
  <c r="BI15" i="23"/>
  <c r="CF40" i="23"/>
  <c r="BJ40" i="23"/>
  <c r="BH40" i="23"/>
  <c r="BL40" i="23"/>
  <c r="BK59" i="23"/>
  <c r="BI59" i="23"/>
  <c r="CF103" i="23"/>
  <c r="BJ103" i="23"/>
  <c r="BL103" i="23"/>
  <c r="BH103" i="23"/>
  <c r="CF64" i="23"/>
  <c r="BJ64" i="23"/>
  <c r="BL64" i="23"/>
  <c r="BH64" i="23"/>
  <c r="CH57" i="23"/>
  <c r="CF36" i="23"/>
  <c r="BJ36" i="23"/>
  <c r="BL36" i="23"/>
  <c r="BH36" i="23"/>
  <c r="BK27" i="23"/>
  <c r="BI27" i="23"/>
  <c r="CH91" i="23"/>
  <c r="CH39" i="23"/>
  <c r="BK67" i="23"/>
  <c r="BI67" i="23"/>
  <c r="BK111" i="23"/>
  <c r="BI111" i="23"/>
  <c r="CF111" i="23"/>
  <c r="BL111" i="23"/>
  <c r="BJ111" i="23"/>
  <c r="BH111" i="23"/>
  <c r="CH26" i="23"/>
  <c r="BK94" i="23"/>
  <c r="BI94" i="23"/>
  <c r="CF63" i="23"/>
  <c r="BL63" i="23"/>
  <c r="BJ63" i="23"/>
  <c r="BH63" i="23"/>
  <c r="CH63" i="23"/>
  <c r="CH49" i="23"/>
  <c r="BK88" i="23"/>
  <c r="BI88" i="23"/>
  <c r="BK92" i="23"/>
  <c r="BI92" i="23"/>
  <c r="CF86" i="23"/>
  <c r="BL86" i="23"/>
  <c r="BH86" i="23"/>
  <c r="BJ86" i="23"/>
  <c r="CF33" i="23"/>
  <c r="BL33" i="23"/>
  <c r="BJ33" i="23"/>
  <c r="BH33" i="23"/>
  <c r="BK98" i="23"/>
  <c r="BI98" i="23"/>
  <c r="CH109" i="23"/>
  <c r="BK44" i="23"/>
  <c r="BI44" i="23"/>
  <c r="BK34" i="23"/>
  <c r="BI34" i="23"/>
  <c r="BK65" i="23"/>
  <c r="BI65" i="23"/>
  <c r="CF65" i="23"/>
  <c r="BL65" i="23"/>
  <c r="BJ65" i="23"/>
  <c r="BH65" i="23"/>
  <c r="BK6" i="23"/>
  <c r="BI6" i="23"/>
  <c r="CH107" i="23"/>
  <c r="CH93" i="23"/>
  <c r="CH112" i="23"/>
  <c r="BK99" i="23"/>
  <c r="BI99" i="23"/>
  <c r="BK58" i="23"/>
  <c r="BI58" i="23"/>
  <c r="CH58" i="23"/>
  <c r="CH35" i="23"/>
  <c r="BK61" i="23"/>
  <c r="BI61" i="23"/>
  <c r="CF71" i="23"/>
  <c r="BJ71" i="23"/>
  <c r="BL71" i="23"/>
  <c r="BH71" i="23"/>
  <c r="CH89" i="23"/>
  <c r="BK80" i="23"/>
  <c r="BI80" i="23"/>
  <c r="CF80" i="23"/>
  <c r="BL80" i="23"/>
  <c r="BJ80" i="23"/>
  <c r="BH80" i="23"/>
  <c r="CF85" i="23"/>
  <c r="BL85" i="23"/>
  <c r="BJ85" i="23"/>
  <c r="BH85" i="23"/>
  <c r="CF102" i="23"/>
  <c r="BL102" i="23"/>
  <c r="BJ102" i="23"/>
  <c r="BH102" i="23"/>
  <c r="CH16" i="23"/>
  <c r="CF16" i="23"/>
  <c r="BJ16" i="23"/>
  <c r="BL16" i="23"/>
  <c r="BH16" i="23"/>
  <c r="BK32" i="23"/>
  <c r="BI32" i="23"/>
  <c r="CH83" i="23"/>
  <c r="BK24" i="23"/>
  <c r="BI24" i="23"/>
  <c r="CH105" i="23"/>
  <c r="BK23" i="23"/>
  <c r="BI23" i="23"/>
  <c r="CF95" i="23"/>
  <c r="BJ95" i="23"/>
  <c r="BL95" i="23"/>
  <c r="BH95" i="23"/>
  <c r="BK19" i="23"/>
  <c r="BI19" i="23"/>
  <c r="CF19" i="23"/>
  <c r="BJ19" i="23"/>
  <c r="BH19" i="23"/>
  <c r="BL19" i="23"/>
  <c r="CH28" i="23"/>
  <c r="BK28" i="23"/>
  <c r="BI28" i="23"/>
  <c r="BK77" i="23"/>
  <c r="BI77" i="23"/>
  <c r="CF8" i="23"/>
  <c r="BJ8" i="23"/>
  <c r="BH8" i="23"/>
  <c r="BL8" i="23"/>
  <c r="CF14" i="23"/>
  <c r="BL14" i="23"/>
  <c r="BJ14" i="23"/>
  <c r="BH14" i="23"/>
  <c r="BK104" i="23"/>
  <c r="BI104" i="23"/>
  <c r="CH54" i="23"/>
  <c r="CF17" i="23"/>
  <c r="BL17" i="23"/>
  <c r="BH17" i="23"/>
  <c r="BJ17" i="23"/>
  <c r="BK108" i="23"/>
  <c r="BI108" i="23"/>
  <c r="CH108" i="23"/>
  <c r="BK18" i="23"/>
  <c r="BI18" i="23"/>
  <c r="CF46" i="23"/>
  <c r="BL46" i="23"/>
  <c r="BJ46" i="23"/>
  <c r="BH46" i="23"/>
  <c r="CH46" i="23"/>
  <c r="CF76" i="23"/>
  <c r="BH76" i="23"/>
  <c r="BL76" i="23"/>
  <c r="BJ76" i="23"/>
  <c r="CF51" i="23"/>
  <c r="BJ51" i="23"/>
  <c r="BL51" i="23"/>
  <c r="BH51" i="23"/>
  <c r="CH11" i="23"/>
  <c r="CH59" i="23"/>
  <c r="BK66" i="23"/>
  <c r="BI66" i="23"/>
  <c r="CH42" i="23"/>
  <c r="BK60" i="23"/>
  <c r="BI60" i="23"/>
  <c r="CH60" i="23"/>
  <c r="BK64" i="23"/>
  <c r="BI64" i="23"/>
  <c r="CF25" i="23"/>
  <c r="BL25" i="23"/>
  <c r="BH25" i="23"/>
  <c r="BJ25" i="23"/>
  <c r="CF69" i="23"/>
  <c r="BL69" i="23"/>
  <c r="BJ69" i="23"/>
  <c r="BH69" i="23"/>
  <c r="CH69" i="23"/>
  <c r="CH84" i="23"/>
  <c r="BK36" i="23"/>
  <c r="BI36" i="23"/>
  <c r="CH36" i="23"/>
  <c r="CF70" i="23"/>
  <c r="BL70" i="23"/>
  <c r="BH70" i="23"/>
  <c r="BJ70" i="23"/>
  <c r="CH52" i="23"/>
  <c r="BK39" i="23"/>
  <c r="BI39" i="23"/>
  <c r="BK62" i="23"/>
  <c r="BI62" i="23"/>
  <c r="CF109" i="23"/>
  <c r="BJ109" i="23"/>
  <c r="BL109" i="23"/>
  <c r="BH109" i="23"/>
  <c r="CH81" i="23"/>
  <c r="BK68" i="23"/>
  <c r="BI68" i="23"/>
  <c r="CF31" i="23"/>
  <c r="BL31" i="23"/>
  <c r="BJ31" i="23"/>
  <c r="BH31" i="23"/>
  <c r="CF34" i="23"/>
  <c r="BL34" i="23"/>
  <c r="BJ34" i="23"/>
  <c r="BH34" i="23"/>
  <c r="CH6" i="23"/>
  <c r="BK79" i="23"/>
  <c r="BI79" i="23"/>
  <c r="BK100" i="23"/>
  <c r="BI100" i="23"/>
  <c r="BK10" i="23"/>
  <c r="BI10" i="23"/>
  <c r="BK47" i="23"/>
  <c r="BI47" i="23"/>
  <c r="CF47" i="23"/>
  <c r="BL47" i="23"/>
  <c r="BJ47" i="23"/>
  <c r="BH47" i="23"/>
  <c r="CF56" i="23"/>
  <c r="BJ56" i="23"/>
  <c r="BH56" i="23"/>
  <c r="BL56" i="23"/>
  <c r="BK55" i="23"/>
  <c r="BI55" i="23"/>
  <c r="BK20" i="23"/>
  <c r="BI20" i="23"/>
  <c r="CH24" i="23"/>
  <c r="CH95" i="23"/>
  <c r="CF41" i="23"/>
  <c r="BL41" i="23"/>
  <c r="BJ41" i="23"/>
  <c r="BH41" i="23"/>
  <c r="CF7" i="23"/>
  <c r="BL7" i="23"/>
  <c r="BH7" i="23"/>
  <c r="BJ7" i="23"/>
  <c r="CH77" i="23"/>
  <c r="BK53" i="23"/>
  <c r="BI53" i="23"/>
  <c r="CH18" i="23"/>
  <c r="BK76" i="23"/>
  <c r="BI76" i="23"/>
  <c r="BK90" i="23"/>
  <c r="BI90" i="23"/>
  <c r="CH103" i="23"/>
  <c r="CF22" i="23"/>
  <c r="BL22" i="23"/>
  <c r="BJ22" i="23"/>
  <c r="BH22" i="23"/>
  <c r="BO78" i="23"/>
  <c r="BO74" i="23"/>
  <c r="CF39" i="23"/>
  <c r="BL39" i="23"/>
  <c r="BJ39" i="23"/>
  <c r="BH39" i="23"/>
  <c r="CH67" i="23"/>
  <c r="BK43" i="23"/>
  <c r="BI43" i="23"/>
  <c r="BK26" i="23"/>
  <c r="BI26" i="23"/>
  <c r="CF62" i="23"/>
  <c r="BL62" i="23"/>
  <c r="BJ62" i="23"/>
  <c r="BH62" i="23"/>
  <c r="CF94" i="23"/>
  <c r="BL94" i="23"/>
  <c r="BH94" i="23"/>
  <c r="BJ94" i="23"/>
  <c r="CH94" i="23"/>
  <c r="BK63" i="23"/>
  <c r="BI63" i="23"/>
  <c r="BK86" i="23"/>
  <c r="BI86" i="23"/>
  <c r="CF98" i="23"/>
  <c r="BL98" i="23"/>
  <c r="BJ98" i="23"/>
  <c r="BH98" i="23"/>
  <c r="CH98" i="23"/>
  <c r="BI109" i="23"/>
  <c r="BK109" i="23"/>
  <c r="BK81" i="23"/>
  <c r="BI81" i="23"/>
  <c r="CH44" i="23"/>
  <c r="CH68" i="23"/>
  <c r="BK72" i="23"/>
  <c r="BI72" i="23"/>
  <c r="BK31" i="23"/>
  <c r="BI31" i="23"/>
  <c r="CH31" i="23"/>
  <c r="CH34" i="23"/>
  <c r="CF6" i="23"/>
  <c r="BJ6" i="23"/>
  <c r="BL6" i="23"/>
  <c r="BH6" i="23"/>
  <c r="BK50" i="23"/>
  <c r="BI50" i="23"/>
  <c r="CF50" i="23"/>
  <c r="BL50" i="23"/>
  <c r="BJ50" i="23"/>
  <c r="BH50" i="23"/>
  <c r="CH50" i="23"/>
  <c r="CH79" i="23"/>
  <c r="BK93" i="23"/>
  <c r="BI93" i="23"/>
  <c r="CH99" i="23"/>
  <c r="BK35" i="23"/>
  <c r="BI35" i="23"/>
  <c r="CF75" i="23"/>
  <c r="BJ75" i="23"/>
  <c r="BL75" i="23"/>
  <c r="BH75" i="23"/>
  <c r="CF10" i="23"/>
  <c r="BL10" i="23"/>
  <c r="BJ10" i="23"/>
  <c r="BH10" i="23"/>
  <c r="BK71" i="23"/>
  <c r="BI71" i="23"/>
  <c r="CH47" i="23"/>
  <c r="BK9" i="23"/>
  <c r="BI9" i="23"/>
  <c r="CH21" i="23"/>
  <c r="CF55" i="23"/>
  <c r="BL55" i="23"/>
  <c r="BJ55" i="23"/>
  <c r="BH55" i="23"/>
  <c r="BK85" i="23"/>
  <c r="BI85" i="23"/>
  <c r="CF37" i="23"/>
  <c r="BL37" i="23"/>
  <c r="BJ37" i="23"/>
  <c r="BH37" i="23"/>
  <c r="CH102" i="23"/>
  <c r="BK16" i="23"/>
  <c r="BI16" i="23"/>
  <c r="BK83" i="23"/>
  <c r="BI83" i="23"/>
  <c r="CF83" i="23"/>
  <c r="BJ83" i="23"/>
  <c r="BL83" i="23"/>
  <c r="BH83" i="23"/>
  <c r="CF24" i="23"/>
  <c r="BJ24" i="23"/>
  <c r="BH24" i="23"/>
  <c r="BL24" i="23"/>
  <c r="CF87" i="23"/>
  <c r="BJ87" i="23"/>
  <c r="BL87" i="23"/>
  <c r="BH87" i="23"/>
  <c r="CH87" i="23"/>
  <c r="CF105" i="23"/>
  <c r="BL105" i="23"/>
  <c r="BJ105" i="23"/>
  <c r="BH105" i="23"/>
  <c r="CH23" i="23"/>
  <c r="BK95" i="23"/>
  <c r="BI95" i="23"/>
  <c r="BK7" i="23"/>
  <c r="BI7" i="23"/>
  <c r="CF45" i="23"/>
  <c r="BL45" i="23"/>
  <c r="BJ45" i="23"/>
  <c r="BH45" i="23"/>
  <c r="BK8" i="23"/>
  <c r="BI8" i="23"/>
  <c r="CH8" i="23"/>
  <c r="CH14" i="23"/>
  <c r="CF104" i="23"/>
  <c r="BJ104" i="23"/>
  <c r="BH104" i="23"/>
  <c r="BL104" i="23"/>
  <c r="BK54" i="23"/>
  <c r="BI54" i="23"/>
  <c r="CF54" i="23"/>
  <c r="BL54" i="23"/>
  <c r="BJ54" i="23"/>
  <c r="BH54" i="23"/>
  <c r="BK13" i="23"/>
  <c r="BI13" i="23"/>
  <c r="CH13" i="23"/>
  <c r="BK96" i="23"/>
  <c r="BI96" i="23"/>
  <c r="CH97" i="23"/>
  <c r="CF15" i="23"/>
  <c r="BH15" i="23"/>
  <c r="BL15" i="23"/>
  <c r="BJ15" i="23"/>
  <c r="CH15" i="23"/>
  <c r="BK46" i="23"/>
  <c r="BI46" i="23"/>
  <c r="CH76" i="23"/>
  <c r="BK40" i="23"/>
  <c r="BI40" i="23"/>
  <c r="BK51" i="23"/>
  <c r="BI51" i="23"/>
  <c r="CH51" i="23"/>
  <c r="CF11" i="23"/>
  <c r="BJ11" i="23"/>
  <c r="BH11" i="23"/>
  <c r="BL11" i="23"/>
  <c r="BK103" i="23"/>
  <c r="BI103" i="23"/>
  <c r="CF42" i="23"/>
  <c r="BL42" i="23"/>
  <c r="BJ42" i="23"/>
  <c r="BH42" i="23"/>
  <c r="CH64" i="23"/>
  <c r="BK25" i="23"/>
  <c r="BI25" i="23"/>
  <c r="CF57" i="23"/>
  <c r="BL57" i="23"/>
  <c r="BJ57" i="23"/>
  <c r="BH57" i="23"/>
  <c r="BK69" i="23"/>
  <c r="BI69" i="23"/>
  <c r="BK84" i="23"/>
  <c r="BI84" i="23"/>
  <c r="CF84" i="23"/>
  <c r="BL84" i="23"/>
  <c r="BH84" i="23"/>
  <c r="BJ84" i="23"/>
  <c r="CF48" i="23"/>
  <c r="BJ48" i="23"/>
  <c r="BL48" i="23"/>
  <c r="BH48" i="23"/>
  <c r="BK22" i="23"/>
  <c r="BI22" i="23"/>
  <c r="CF91" i="23"/>
  <c r="BJ91" i="23"/>
  <c r="BL91" i="23"/>
  <c r="BH91" i="23"/>
  <c r="BK91" i="23"/>
  <c r="BI91" i="23"/>
  <c r="CF43" i="23"/>
  <c r="BJ43" i="23"/>
  <c r="BL43" i="23"/>
  <c r="BH43" i="23"/>
  <c r="CH88" i="23"/>
  <c r="CH65" i="23"/>
  <c r="CH9" i="23"/>
  <c r="CH85" i="23"/>
  <c r="BK110" i="23"/>
  <c r="BI110" i="23"/>
  <c r="CH20" i="23"/>
  <c r="CF32" i="23"/>
  <c r="BJ32" i="23"/>
  <c r="BL32" i="23"/>
  <c r="BH32" i="23"/>
  <c r="BK105" i="23"/>
  <c r="BI105" i="23"/>
  <c r="CH7" i="23"/>
  <c r="BK45" i="23"/>
  <c r="BI45" i="23"/>
  <c r="CH104" i="23"/>
  <c r="CF53" i="23"/>
  <c r="BL53" i="23"/>
  <c r="BJ53" i="23"/>
  <c r="BH53" i="23"/>
  <c r="CF97" i="23"/>
  <c r="BL97" i="23"/>
  <c r="BJ97" i="23"/>
  <c r="BH97" i="23"/>
  <c r="CH106" i="23"/>
  <c r="BK48" i="23"/>
  <c r="BI48" i="23"/>
  <c r="BO82" i="23"/>
  <c r="CF52" i="23"/>
  <c r="BJ52" i="23"/>
  <c r="BL52" i="23"/>
  <c r="BH52" i="23"/>
  <c r="CF67" i="23"/>
  <c r="BJ67" i="23"/>
  <c r="BL67" i="23"/>
  <c r="BH67" i="23"/>
  <c r="CH43" i="23"/>
  <c r="CF26" i="23"/>
  <c r="BL26" i="23"/>
  <c r="BH26" i="23"/>
  <c r="BJ26" i="23"/>
  <c r="CH62" i="23"/>
  <c r="BK49" i="23"/>
  <c r="BI49" i="23"/>
  <c r="CF49" i="23"/>
  <c r="BL49" i="23"/>
  <c r="BJ49" i="23"/>
  <c r="BH49" i="23"/>
  <c r="CF88" i="23"/>
  <c r="BJ88" i="23"/>
  <c r="BH88" i="23"/>
  <c r="BL88" i="23"/>
  <c r="CH92" i="23"/>
  <c r="CH86" i="23"/>
  <c r="BK33" i="23"/>
  <c r="BI33" i="23"/>
  <c r="CH72" i="23"/>
  <c r="CF72" i="23"/>
  <c r="BJ72" i="23"/>
  <c r="BH72" i="23"/>
  <c r="BL72" i="23"/>
  <c r="BI107" i="23"/>
  <c r="BK107" i="23"/>
  <c r="CF79" i="23"/>
  <c r="BJ79" i="23"/>
  <c r="BL79" i="23"/>
  <c r="BH79" i="23"/>
  <c r="CF93" i="23"/>
  <c r="BL93" i="23"/>
  <c r="BJ93" i="23"/>
  <c r="BH93" i="23"/>
  <c r="BK112" i="23"/>
  <c r="BI112" i="23"/>
  <c r="CF100" i="23"/>
  <c r="BL100" i="23"/>
  <c r="BH100" i="23"/>
  <c r="BJ100" i="23"/>
  <c r="CH100" i="23"/>
  <c r="CF99" i="23"/>
  <c r="BJ99" i="23"/>
  <c r="BL99" i="23"/>
  <c r="BH99" i="23"/>
  <c r="CF58" i="23"/>
  <c r="BL58" i="23"/>
  <c r="BH58" i="23"/>
  <c r="BJ58" i="23"/>
  <c r="BK75" i="23"/>
  <c r="BI75" i="23"/>
  <c r="CH75" i="23"/>
  <c r="CH10" i="23"/>
  <c r="CF61" i="23"/>
  <c r="BL61" i="23"/>
  <c r="BJ61" i="23"/>
  <c r="BH61" i="23"/>
  <c r="BK89" i="23"/>
  <c r="BI89" i="23"/>
  <c r="CH56" i="23"/>
  <c r="CF9" i="23"/>
  <c r="BL9" i="23"/>
  <c r="BH9" i="23"/>
  <c r="BJ9" i="23"/>
  <c r="CF21" i="23"/>
  <c r="BL21" i="23"/>
  <c r="BJ21" i="23"/>
  <c r="BH21" i="23"/>
  <c r="CH55" i="23"/>
  <c r="CH80" i="23"/>
  <c r="CH110" i="23"/>
  <c r="CF110" i="23"/>
  <c r="BL110" i="23"/>
  <c r="BH110" i="23"/>
  <c r="BJ110" i="23"/>
  <c r="CH37" i="23"/>
  <c r="BK102" i="23"/>
  <c r="BI102" i="23"/>
  <c r="CF20" i="23"/>
  <c r="BJ20" i="23"/>
  <c r="BL20" i="23"/>
  <c r="BH20" i="23"/>
  <c r="CH32" i="23"/>
  <c r="CF23" i="23"/>
  <c r="BH23" i="23"/>
  <c r="BL23" i="23"/>
  <c r="BJ23" i="23"/>
  <c r="BK41" i="23"/>
  <c r="BI41" i="23"/>
  <c r="CH41" i="23"/>
  <c r="CF73" i="23"/>
  <c r="BL73" i="23"/>
  <c r="BJ73" i="23"/>
  <c r="BH73" i="23"/>
  <c r="CH73" i="23"/>
  <c r="CH19" i="23"/>
  <c r="CF28" i="23"/>
  <c r="BJ28" i="23"/>
  <c r="BL28" i="23"/>
  <c r="BH28" i="23"/>
  <c r="CF77" i="23"/>
  <c r="BL77" i="23"/>
  <c r="BJ77" i="23"/>
  <c r="BH77" i="23"/>
  <c r="BK14" i="23"/>
  <c r="BI14" i="23"/>
  <c r="CF13" i="23"/>
  <c r="BL13" i="23"/>
  <c r="BJ13" i="23"/>
  <c r="BH13" i="23"/>
  <c r="BK17" i="23"/>
  <c r="BI17" i="23"/>
  <c r="CH53" i="23"/>
  <c r="CF108" i="23"/>
  <c r="BL108" i="23"/>
  <c r="BJ108" i="23"/>
  <c r="BH108" i="23"/>
  <c r="CH96" i="23"/>
  <c r="CF96" i="23"/>
  <c r="BL96" i="23"/>
  <c r="BJ96" i="23"/>
  <c r="BH96" i="23"/>
  <c r="BK97" i="23"/>
  <c r="BI97" i="23"/>
  <c r="CF18" i="23"/>
  <c r="BL18" i="23"/>
  <c r="BJ18" i="23"/>
  <c r="BH18" i="23"/>
  <c r="CF90" i="23"/>
  <c r="BL90" i="23"/>
  <c r="BJ90" i="23"/>
  <c r="BH90" i="23"/>
  <c r="CH90" i="23"/>
  <c r="CH40" i="23"/>
  <c r="BK11" i="23"/>
  <c r="BI11" i="23"/>
  <c r="CF59" i="23"/>
  <c r="BJ59" i="23"/>
  <c r="BL59" i="23"/>
  <c r="BH59" i="23"/>
  <c r="CF66" i="23"/>
  <c r="BL66" i="23"/>
  <c r="BJ66" i="23"/>
  <c r="BH66" i="23"/>
  <c r="CH66" i="23"/>
  <c r="BK42" i="23"/>
  <c r="BI42" i="23"/>
  <c r="CF60" i="23"/>
  <c r="BJ60" i="23"/>
  <c r="BH60" i="23"/>
  <c r="BL60" i="23"/>
  <c r="CH25" i="23"/>
  <c r="BK106" i="23"/>
  <c r="BI106" i="23"/>
  <c r="CF106" i="23"/>
  <c r="BL106" i="23"/>
  <c r="BH106" i="23"/>
  <c r="BJ106" i="23"/>
  <c r="BK57" i="23"/>
  <c r="BI57" i="23"/>
  <c r="BK52" i="23"/>
  <c r="BI52" i="23"/>
  <c r="CH48" i="23"/>
  <c r="CH27" i="23"/>
  <c r="CH22" i="23"/>
  <c r="CF27" i="23"/>
  <c r="BJ27" i="23"/>
  <c r="BH27" i="23"/>
  <c r="BL27" i="23"/>
  <c r="CF101" i="23"/>
  <c r="BL101" i="23"/>
  <c r="BJ101" i="23"/>
  <c r="BH101" i="23"/>
  <c r="BO12" i="23"/>
  <c r="BK70" i="23"/>
  <c r="BI70" i="23"/>
  <c r="AU59" i="21"/>
  <c r="AP25" i="21"/>
  <c r="U25" i="22" s="1"/>
  <c r="AT25" i="21"/>
  <c r="AP65" i="21"/>
  <c r="U65" i="22" s="1"/>
  <c r="AS29" i="21"/>
  <c r="AT46" i="21"/>
  <c r="AP37" i="21"/>
  <c r="U37" i="22" s="1"/>
  <c r="AP107" i="21"/>
  <c r="U107" i="22" s="1"/>
  <c r="AX46" i="21"/>
  <c r="AU37" i="21"/>
  <c r="AX37" i="21"/>
  <c r="AV37" i="21"/>
  <c r="AS107" i="21"/>
  <c r="AP46" i="21"/>
  <c r="U46" i="22" s="1"/>
  <c r="AT107" i="21"/>
  <c r="AS37" i="21"/>
  <c r="AR37" i="21"/>
  <c r="AS21" i="21"/>
  <c r="AV46" i="21"/>
  <c r="AS46" i="21"/>
  <c r="AQ46" i="21"/>
  <c r="AR107" i="21"/>
  <c r="AR46" i="21"/>
  <c r="AU46" i="21"/>
  <c r="AQ37" i="21"/>
  <c r="AT37" i="21"/>
  <c r="AQ21" i="21"/>
  <c r="AN59" i="21"/>
  <c r="S59" i="22" s="1"/>
  <c r="AP33" i="21"/>
  <c r="U33" i="22" s="1"/>
  <c r="AR33" i="21"/>
  <c r="AQ11" i="21"/>
  <c r="AQ29" i="21"/>
  <c r="AR59" i="21"/>
  <c r="AQ59" i="21"/>
  <c r="AQ33" i="21"/>
  <c r="AV33" i="21"/>
  <c r="AT11" i="21"/>
  <c r="AR11" i="21"/>
  <c r="AP29" i="21"/>
  <c r="U29" i="22" s="1"/>
  <c r="AT29" i="21"/>
  <c r="AX59" i="21"/>
  <c r="AT59" i="21"/>
  <c r="AX33" i="21"/>
  <c r="AU11" i="21"/>
  <c r="AV11" i="21"/>
  <c r="AN29" i="21"/>
  <c r="S29" i="22" s="1"/>
  <c r="AU29" i="21"/>
  <c r="AT49" i="21"/>
  <c r="AS49" i="21"/>
  <c r="AV59" i="21"/>
  <c r="AS33" i="21"/>
  <c r="AU33" i="21"/>
  <c r="AX11" i="21"/>
  <c r="AS11" i="21"/>
  <c r="AX29" i="21"/>
  <c r="AV65" i="21"/>
  <c r="AU65" i="21"/>
  <c r="AR25" i="21"/>
  <c r="AU25" i="21"/>
  <c r="AX62" i="21"/>
  <c r="AR65" i="21"/>
  <c r="AQ65" i="21"/>
  <c r="AS25" i="21"/>
  <c r="AQ25" i="21"/>
  <c r="AX25" i="21"/>
  <c r="AV25" i="21"/>
  <c r="AP62" i="21"/>
  <c r="U62" i="22" s="1"/>
  <c r="AT65" i="21"/>
  <c r="AV107" i="21"/>
  <c r="AQ107" i="21"/>
  <c r="AX21" i="21"/>
  <c r="AR21" i="21"/>
  <c r="AX107" i="21"/>
  <c r="AU107" i="21"/>
  <c r="AV49" i="21"/>
  <c r="AP21" i="21"/>
  <c r="U21" i="22" s="1"/>
  <c r="AT21" i="21"/>
  <c r="AN21" i="21"/>
  <c r="S21" i="22" s="1"/>
  <c r="AV62" i="21"/>
  <c r="AT62" i="21"/>
  <c r="AR62" i="21"/>
  <c r="AQ62" i="21"/>
  <c r="AX49" i="21"/>
  <c r="AN49" i="21"/>
  <c r="S49" i="22" s="1"/>
  <c r="AS62" i="21"/>
  <c r="AU62" i="21"/>
  <c r="AV85" i="21"/>
  <c r="AS85" i="21"/>
  <c r="AR85" i="21"/>
  <c r="AX85" i="21"/>
  <c r="AQ85" i="21"/>
  <c r="AT85" i="21"/>
  <c r="AU85" i="21"/>
  <c r="AP85" i="21"/>
  <c r="U85" i="22" s="1"/>
  <c r="AN85" i="21"/>
  <c r="S85" i="22" s="1"/>
  <c r="AS105" i="21"/>
  <c r="AQ105" i="21"/>
  <c r="AU105" i="21"/>
  <c r="AT105" i="21"/>
  <c r="AR105" i="21"/>
  <c r="AP105" i="21"/>
  <c r="U105" i="22" s="1"/>
  <c r="AV105" i="21"/>
  <c r="AX105" i="21"/>
  <c r="AN105" i="21"/>
  <c r="S105" i="22" s="1"/>
  <c r="AT78" i="21"/>
  <c r="AP78" i="21"/>
  <c r="U78" i="22" s="1"/>
  <c r="AR78" i="21"/>
  <c r="AQ78" i="21"/>
  <c r="AV78" i="21"/>
  <c r="AU78" i="21"/>
  <c r="AS78" i="21"/>
  <c r="AX78" i="21"/>
  <c r="AN78" i="21"/>
  <c r="S78" i="22" s="1"/>
  <c r="AT100" i="21"/>
  <c r="AP100" i="21"/>
  <c r="U100" i="22" s="1"/>
  <c r="AS100" i="21"/>
  <c r="AR100" i="21"/>
  <c r="AQ100" i="21"/>
  <c r="AV100" i="21"/>
  <c r="AU100" i="21"/>
  <c r="AX100" i="21"/>
  <c r="AN100" i="21"/>
  <c r="S100" i="22" s="1"/>
  <c r="AP79" i="21"/>
  <c r="U79" i="22" s="1"/>
  <c r="AT79" i="21"/>
  <c r="AS79" i="21"/>
  <c r="AQ79" i="21"/>
  <c r="AU79" i="21"/>
  <c r="AV79" i="21"/>
  <c r="AR79" i="21"/>
  <c r="AX79" i="21"/>
  <c r="AN79" i="21"/>
  <c r="S79" i="22" s="1"/>
  <c r="AT34" i="21"/>
  <c r="AR34" i="21"/>
  <c r="AX34" i="21"/>
  <c r="AV34" i="21"/>
  <c r="AU34" i="21"/>
  <c r="AQ34" i="21"/>
  <c r="AP34" i="21"/>
  <c r="U34" i="22" s="1"/>
  <c r="AS34" i="21"/>
  <c r="AN34" i="21"/>
  <c r="S34" i="22" s="1"/>
  <c r="AS112" i="21"/>
  <c r="AU112" i="21"/>
  <c r="AQ112" i="21"/>
  <c r="AR112" i="21"/>
  <c r="AT112" i="21"/>
  <c r="AV112" i="21"/>
  <c r="AP112" i="21"/>
  <c r="U112" i="22" s="1"/>
  <c r="AN112" i="21"/>
  <c r="S112" i="22" s="1"/>
  <c r="AX112" i="21"/>
  <c r="AV89" i="21"/>
  <c r="AR89" i="21"/>
  <c r="AS89" i="21"/>
  <c r="AT89" i="21"/>
  <c r="AX89" i="21"/>
  <c r="AU89" i="21"/>
  <c r="AP89" i="21"/>
  <c r="U89" i="22" s="1"/>
  <c r="AQ89" i="21"/>
  <c r="AN89" i="21"/>
  <c r="S89" i="22" s="1"/>
  <c r="AS14" i="21"/>
  <c r="AV14" i="21"/>
  <c r="AU14" i="21"/>
  <c r="AR14" i="21"/>
  <c r="AQ14" i="21"/>
  <c r="AT14" i="21"/>
  <c r="AP14" i="21"/>
  <c r="U14" i="22" s="1"/>
  <c r="AX14" i="21"/>
  <c r="AN14" i="21"/>
  <c r="S14" i="22" s="1"/>
  <c r="AS17" i="21"/>
  <c r="AR17" i="21"/>
  <c r="AV17" i="21"/>
  <c r="AQ17" i="21"/>
  <c r="AT17" i="21"/>
  <c r="AU17" i="21"/>
  <c r="AP17" i="21"/>
  <c r="U17" i="22" s="1"/>
  <c r="AX17" i="21"/>
  <c r="AN17" i="21"/>
  <c r="S17" i="22" s="1"/>
  <c r="AU51" i="21"/>
  <c r="AT51" i="21"/>
  <c r="AQ51" i="21"/>
  <c r="AP51" i="21"/>
  <c r="U51" i="22" s="1"/>
  <c r="AR51" i="21"/>
  <c r="AV51" i="21"/>
  <c r="AS51" i="21"/>
  <c r="AX51" i="21"/>
  <c r="AN51" i="21"/>
  <c r="S51" i="22" s="1"/>
  <c r="AR36" i="21"/>
  <c r="AV36" i="21"/>
  <c r="AU36" i="21"/>
  <c r="AP36" i="21"/>
  <c r="U36" i="22" s="1"/>
  <c r="AT36" i="21"/>
  <c r="AS36" i="21"/>
  <c r="AQ36" i="21"/>
  <c r="AX36" i="21"/>
  <c r="AN36" i="21"/>
  <c r="S36" i="22" s="1"/>
  <c r="AQ41" i="21"/>
  <c r="AU41" i="21"/>
  <c r="AT41" i="21"/>
  <c r="AR41" i="21"/>
  <c r="AN41" i="21"/>
  <c r="S41" i="22" s="1"/>
  <c r="AV41" i="21"/>
  <c r="AS41" i="21"/>
  <c r="AP41" i="21"/>
  <c r="U41" i="22" s="1"/>
  <c r="AX41" i="21"/>
  <c r="AS12" i="21"/>
  <c r="AV12" i="21"/>
  <c r="AR12" i="21"/>
  <c r="AU12" i="21"/>
  <c r="AQ12" i="21"/>
  <c r="AP12" i="21"/>
  <c r="U12" i="22" s="1"/>
  <c r="AT12" i="21"/>
  <c r="AX12" i="21"/>
  <c r="AN12" i="21"/>
  <c r="S12" i="22" s="1"/>
  <c r="AR24" i="21"/>
  <c r="AV24" i="21"/>
  <c r="AU24" i="21"/>
  <c r="AS24" i="21"/>
  <c r="AT24" i="21"/>
  <c r="AP24" i="21"/>
  <c r="U24" i="22" s="1"/>
  <c r="AQ24" i="21"/>
  <c r="AN24" i="21"/>
  <c r="S24" i="22" s="1"/>
  <c r="AX24" i="21"/>
  <c r="AS13" i="21"/>
  <c r="AR13" i="21"/>
  <c r="AV13" i="21"/>
  <c r="AX13" i="21"/>
  <c r="AP13" i="21"/>
  <c r="U13" i="22" s="1"/>
  <c r="AQ13" i="21"/>
  <c r="AU13" i="21"/>
  <c r="AT13" i="21"/>
  <c r="AN13" i="21"/>
  <c r="S13" i="22" s="1"/>
  <c r="AU63" i="21"/>
  <c r="AQ63" i="21"/>
  <c r="AP63" i="21"/>
  <c r="U63" i="22" s="1"/>
  <c r="AX63" i="21"/>
  <c r="AT63" i="21"/>
  <c r="AS63" i="21"/>
  <c r="AR63" i="21"/>
  <c r="AV63" i="21"/>
  <c r="AN63" i="21"/>
  <c r="S63" i="22" s="1"/>
  <c r="AQ53" i="21"/>
  <c r="AU53" i="21"/>
  <c r="AT53" i="21"/>
  <c r="AV53" i="21"/>
  <c r="AP53" i="21"/>
  <c r="U53" i="22" s="1"/>
  <c r="AR53" i="21"/>
  <c r="AS53" i="21"/>
  <c r="AX53" i="21"/>
  <c r="AN53" i="21"/>
  <c r="S53" i="22" s="1"/>
  <c r="AT5" i="21"/>
  <c r="AS5" i="21"/>
  <c r="AU5" i="21"/>
  <c r="AR5" i="21"/>
  <c r="AQ5" i="21"/>
  <c r="AV5" i="21"/>
  <c r="AQ61" i="21"/>
  <c r="AU61" i="21"/>
  <c r="AS61" i="21"/>
  <c r="AP61" i="21"/>
  <c r="U61" i="22" s="1"/>
  <c r="AT61" i="21"/>
  <c r="AR61" i="21"/>
  <c r="AV61" i="21"/>
  <c r="AX61" i="21"/>
  <c r="AN61" i="21"/>
  <c r="S61" i="22" s="1"/>
  <c r="AQ54" i="21"/>
  <c r="AU54" i="21"/>
  <c r="AR54" i="21"/>
  <c r="AS54" i="21"/>
  <c r="AT54" i="21"/>
  <c r="AV54" i="21"/>
  <c r="AP54" i="21"/>
  <c r="U54" i="22" s="1"/>
  <c r="AN54" i="21"/>
  <c r="S54" i="22" s="1"/>
  <c r="AX54" i="21"/>
  <c r="AU44" i="21"/>
  <c r="AQ44" i="21"/>
  <c r="AP44" i="21"/>
  <c r="U44" i="22" s="1"/>
  <c r="AT44" i="21"/>
  <c r="AS44" i="21"/>
  <c r="AR44" i="21"/>
  <c r="AV44" i="21"/>
  <c r="AN44" i="21"/>
  <c r="S44" i="22" s="1"/>
  <c r="AX44" i="21"/>
  <c r="AS10" i="21"/>
  <c r="AR10" i="21"/>
  <c r="AV10" i="21"/>
  <c r="AU10" i="21"/>
  <c r="AQ10" i="21"/>
  <c r="AP10" i="21"/>
  <c r="U10" i="22" s="1"/>
  <c r="AT10" i="21"/>
  <c r="AN10" i="21"/>
  <c r="S10" i="22" s="1"/>
  <c r="AX10" i="21"/>
  <c r="AT101" i="21"/>
  <c r="AP101" i="21"/>
  <c r="U101" i="22" s="1"/>
  <c r="AV101" i="21"/>
  <c r="AS101" i="21"/>
  <c r="AR101" i="21"/>
  <c r="AX101" i="21"/>
  <c r="AU101" i="21"/>
  <c r="AQ101" i="21"/>
  <c r="AN101" i="21"/>
  <c r="S101" i="22" s="1"/>
  <c r="AQ50" i="21"/>
  <c r="AU50" i="21"/>
  <c r="AT50" i="21"/>
  <c r="AV50" i="21"/>
  <c r="AS50" i="21"/>
  <c r="AX50" i="21"/>
  <c r="AR50" i="21"/>
  <c r="AP50" i="21"/>
  <c r="U50" i="22" s="1"/>
  <c r="AN50" i="21"/>
  <c r="S50" i="22" s="1"/>
  <c r="AT95" i="21"/>
  <c r="AP95" i="21"/>
  <c r="U95" i="22" s="1"/>
  <c r="AS95" i="21"/>
  <c r="AV95" i="21"/>
  <c r="AU95" i="21"/>
  <c r="AR95" i="21"/>
  <c r="AQ95" i="21"/>
  <c r="AN95" i="21"/>
  <c r="S95" i="22" s="1"/>
  <c r="AX95" i="21"/>
  <c r="AT94" i="21"/>
  <c r="AP94" i="21"/>
  <c r="U94" i="22" s="1"/>
  <c r="AS94" i="21"/>
  <c r="AV94" i="21"/>
  <c r="AU94" i="21"/>
  <c r="AX94" i="21"/>
  <c r="AQ94" i="21"/>
  <c r="AR94" i="21"/>
  <c r="AN94" i="21"/>
  <c r="S94" i="22" s="1"/>
  <c r="AU58" i="21"/>
  <c r="AQ58" i="21"/>
  <c r="AV58" i="21"/>
  <c r="AT58" i="21"/>
  <c r="AS58" i="21"/>
  <c r="AP58" i="21"/>
  <c r="U58" i="22" s="1"/>
  <c r="AR58" i="21"/>
  <c r="AX58" i="21"/>
  <c r="AN58" i="21"/>
  <c r="S58" i="22" s="1"/>
  <c r="AR28" i="21"/>
  <c r="AV28" i="21"/>
  <c r="AU28" i="21"/>
  <c r="AT28" i="21"/>
  <c r="AS28" i="21"/>
  <c r="AQ28" i="21"/>
  <c r="AX28" i="21"/>
  <c r="AP28" i="21"/>
  <c r="U28" i="22" s="1"/>
  <c r="AN28" i="21"/>
  <c r="S28" i="22" s="1"/>
  <c r="AP102" i="21"/>
  <c r="U102" i="22" s="1"/>
  <c r="AS102" i="21"/>
  <c r="AT102" i="21"/>
  <c r="AU102" i="21"/>
  <c r="AV102" i="21"/>
  <c r="AX102" i="21"/>
  <c r="AQ102" i="21"/>
  <c r="AR102" i="21"/>
  <c r="AN102" i="21"/>
  <c r="S102" i="22" s="1"/>
  <c r="AT97" i="21"/>
  <c r="AP97" i="21"/>
  <c r="U97" i="22" s="1"/>
  <c r="AV97" i="21"/>
  <c r="AS97" i="21"/>
  <c r="AR97" i="21"/>
  <c r="AX97" i="21"/>
  <c r="AU97" i="21"/>
  <c r="AQ97" i="21"/>
  <c r="AN97" i="21"/>
  <c r="S97" i="22" s="1"/>
  <c r="AR35" i="21"/>
  <c r="AV35" i="21"/>
  <c r="AQ35" i="21"/>
  <c r="AT35" i="21"/>
  <c r="AP35" i="21"/>
  <c r="U35" i="22" s="1"/>
  <c r="AU35" i="21"/>
  <c r="AS35" i="21"/>
  <c r="AN35" i="21"/>
  <c r="S35" i="22" s="1"/>
  <c r="AX35" i="21"/>
  <c r="AR39" i="21"/>
  <c r="AV39" i="21"/>
  <c r="AU39" i="21"/>
  <c r="AT39" i="21"/>
  <c r="AQ39" i="21"/>
  <c r="AP39" i="21"/>
  <c r="U39" i="22" s="1"/>
  <c r="AS39" i="21"/>
  <c r="AN39" i="21"/>
  <c r="S39" i="22" s="1"/>
  <c r="AX39" i="21"/>
  <c r="AU47" i="21"/>
  <c r="AQ47" i="21"/>
  <c r="AP47" i="21"/>
  <c r="U47" i="22" s="1"/>
  <c r="AT47" i="21"/>
  <c r="AX47" i="21"/>
  <c r="AS47" i="21"/>
  <c r="AR47" i="21"/>
  <c r="AV47" i="21"/>
  <c r="AN47" i="21"/>
  <c r="S47" i="22" s="1"/>
  <c r="AU52" i="21"/>
  <c r="AQ52" i="21"/>
  <c r="AX52" i="21"/>
  <c r="AT52" i="21"/>
  <c r="AN52" i="21"/>
  <c r="S52" i="22" s="1"/>
  <c r="AR52" i="21"/>
  <c r="AP52" i="21"/>
  <c r="U52" i="22" s="1"/>
  <c r="AS52" i="21"/>
  <c r="AV52" i="21"/>
  <c r="AV81" i="21"/>
  <c r="AR81" i="21"/>
  <c r="AS81" i="21"/>
  <c r="AU81" i="21"/>
  <c r="AX81" i="21"/>
  <c r="AT81" i="21"/>
  <c r="AP81" i="21"/>
  <c r="U81" i="22" s="1"/>
  <c r="AQ81" i="21"/>
  <c r="AN81" i="21"/>
  <c r="S81" i="22" s="1"/>
  <c r="AT22" i="21"/>
  <c r="AV22" i="21"/>
  <c r="AR22" i="21"/>
  <c r="AQ22" i="21"/>
  <c r="AU22" i="21"/>
  <c r="AS22" i="21"/>
  <c r="AP22" i="21"/>
  <c r="U22" i="22" s="1"/>
  <c r="AX22" i="21"/>
  <c r="AN22" i="21"/>
  <c r="S22" i="22" s="1"/>
  <c r="AU67" i="21"/>
  <c r="AT67" i="21"/>
  <c r="AQ67" i="21"/>
  <c r="AP67" i="21"/>
  <c r="U67" i="22" s="1"/>
  <c r="AS67" i="21"/>
  <c r="AR67" i="21"/>
  <c r="AV67" i="21"/>
  <c r="AN67" i="21"/>
  <c r="S67" i="22" s="1"/>
  <c r="AX67" i="21"/>
  <c r="AR69" i="21"/>
  <c r="AQ69" i="21"/>
  <c r="AU69" i="21"/>
  <c r="AP69" i="21"/>
  <c r="U69" i="22" s="1"/>
  <c r="AT69" i="21"/>
  <c r="AS69" i="21"/>
  <c r="AV69" i="21"/>
  <c r="AX69" i="21"/>
  <c r="AN69" i="21"/>
  <c r="S69" i="22" s="1"/>
  <c r="AR31" i="21"/>
  <c r="AV31" i="21"/>
  <c r="AQ31" i="21"/>
  <c r="AT31" i="21"/>
  <c r="AP31" i="21"/>
  <c r="U31" i="22" s="1"/>
  <c r="AU31" i="21"/>
  <c r="AS31" i="21"/>
  <c r="AN31" i="21"/>
  <c r="S31" i="22" s="1"/>
  <c r="AX31" i="21"/>
  <c r="AS15" i="21"/>
  <c r="AR15" i="21"/>
  <c r="AV15" i="21"/>
  <c r="AU15" i="21"/>
  <c r="AT15" i="21"/>
  <c r="AP15" i="21"/>
  <c r="U15" i="22" s="1"/>
  <c r="AQ15" i="21"/>
  <c r="AN15" i="21"/>
  <c r="S15" i="22" s="1"/>
  <c r="AX15" i="21"/>
  <c r="AR32" i="21"/>
  <c r="AV32" i="21"/>
  <c r="AU32" i="21"/>
  <c r="AS32" i="21"/>
  <c r="AT32" i="21"/>
  <c r="AP32" i="21"/>
  <c r="U32" i="22" s="1"/>
  <c r="AQ32" i="21"/>
  <c r="AX32" i="21"/>
  <c r="AN32" i="21"/>
  <c r="S32" i="22" s="1"/>
  <c r="AU111" i="21"/>
  <c r="AS111" i="21"/>
  <c r="AQ111" i="21"/>
  <c r="AX111" i="21"/>
  <c r="AT111" i="21"/>
  <c r="AV111" i="21"/>
  <c r="AR111" i="21"/>
  <c r="AP111" i="21"/>
  <c r="U111" i="22" s="1"/>
  <c r="AN111" i="21"/>
  <c r="S111" i="22" s="1"/>
  <c r="AP73" i="21"/>
  <c r="U73" i="22" s="1"/>
  <c r="AT73" i="21"/>
  <c r="AS73" i="21"/>
  <c r="AQ73" i="21"/>
  <c r="AV73" i="21"/>
  <c r="AU73" i="21"/>
  <c r="AR73" i="21"/>
  <c r="AN73" i="21"/>
  <c r="S73" i="22" s="1"/>
  <c r="AX73" i="21"/>
  <c r="AP77" i="21"/>
  <c r="U77" i="22" s="1"/>
  <c r="AT77" i="21"/>
  <c r="AS77" i="21"/>
  <c r="AQ77" i="21"/>
  <c r="AU77" i="21"/>
  <c r="AV77" i="21"/>
  <c r="AR77" i="21"/>
  <c r="AX77" i="21"/>
  <c r="AN77" i="21"/>
  <c r="S77" i="22" s="1"/>
  <c r="AP75" i="21"/>
  <c r="U75" i="22" s="1"/>
  <c r="AT75" i="21"/>
  <c r="AQ75" i="21"/>
  <c r="AU75" i="21"/>
  <c r="AV75" i="21"/>
  <c r="AS75" i="21"/>
  <c r="AR75" i="21"/>
  <c r="AN75" i="21"/>
  <c r="S75" i="22" s="1"/>
  <c r="AX75" i="21"/>
  <c r="AP96" i="21"/>
  <c r="U96" i="22" s="1"/>
  <c r="AV96" i="21"/>
  <c r="AR96" i="21"/>
  <c r="AS96" i="21"/>
  <c r="AU96" i="21"/>
  <c r="AT96" i="21"/>
  <c r="AQ96" i="21"/>
  <c r="AN96" i="21"/>
  <c r="S96" i="22" s="1"/>
  <c r="AX96" i="21"/>
  <c r="AS88" i="21"/>
  <c r="AR88" i="21"/>
  <c r="AV88" i="21"/>
  <c r="AU88" i="21"/>
  <c r="AP88" i="21"/>
  <c r="U88" i="22" s="1"/>
  <c r="AQ88" i="21"/>
  <c r="AT88" i="21"/>
  <c r="AX88" i="21"/>
  <c r="AN88" i="21"/>
  <c r="S88" i="22" s="1"/>
  <c r="AU108" i="21"/>
  <c r="AS108" i="21"/>
  <c r="AQ108" i="21"/>
  <c r="AV108" i="21"/>
  <c r="AT108" i="21"/>
  <c r="AP108" i="21"/>
  <c r="U108" i="22" s="1"/>
  <c r="AR108" i="21"/>
  <c r="AN108" i="21"/>
  <c r="S108" i="22" s="1"/>
  <c r="AX108" i="21"/>
  <c r="AS84" i="21"/>
  <c r="AR84" i="21"/>
  <c r="AV84" i="21"/>
  <c r="AP84" i="21"/>
  <c r="U84" i="22" s="1"/>
  <c r="AQ84" i="21"/>
  <c r="AT84" i="21"/>
  <c r="AU84" i="21"/>
  <c r="AN84" i="21"/>
  <c r="S84" i="22" s="1"/>
  <c r="AX84" i="21"/>
  <c r="AS80" i="21"/>
  <c r="AR80" i="21"/>
  <c r="AU80" i="21"/>
  <c r="AP80" i="21"/>
  <c r="U80" i="22" s="1"/>
  <c r="AV80" i="21"/>
  <c r="AQ80" i="21"/>
  <c r="AT80" i="21"/>
  <c r="AX80" i="21"/>
  <c r="AN80" i="21"/>
  <c r="S80" i="22" s="1"/>
  <c r="AQ106" i="21"/>
  <c r="AU106" i="21"/>
  <c r="AS106" i="21"/>
  <c r="AR106" i="21"/>
  <c r="AP106" i="21"/>
  <c r="U106" i="22" s="1"/>
  <c r="AT106" i="21"/>
  <c r="AV106" i="21"/>
  <c r="AN106" i="21"/>
  <c r="S106" i="22" s="1"/>
  <c r="AX106" i="21"/>
  <c r="AT92" i="21"/>
  <c r="AP92" i="21"/>
  <c r="U92" i="22" s="1"/>
  <c r="AS92" i="21"/>
  <c r="AR92" i="21"/>
  <c r="AV92" i="21"/>
  <c r="AQ92" i="21"/>
  <c r="AU92" i="21"/>
  <c r="AX92" i="21"/>
  <c r="AN92" i="21"/>
  <c r="S92" i="22" s="1"/>
  <c r="AR20" i="21"/>
  <c r="AV20" i="21"/>
  <c r="AU20" i="21"/>
  <c r="AT20" i="21"/>
  <c r="AQ20" i="21"/>
  <c r="AX20" i="21"/>
  <c r="AS20" i="21"/>
  <c r="AP20" i="21"/>
  <c r="U20" i="22" s="1"/>
  <c r="AN20" i="21"/>
  <c r="S20" i="22" s="1"/>
  <c r="AU64" i="21"/>
  <c r="AQ64" i="21"/>
  <c r="AV64" i="21"/>
  <c r="AT64" i="21"/>
  <c r="AS64" i="21"/>
  <c r="AP64" i="21"/>
  <c r="U64" i="22" s="1"/>
  <c r="AR64" i="21"/>
  <c r="AN64" i="21"/>
  <c r="S64" i="22" s="1"/>
  <c r="AX64" i="21"/>
  <c r="AT91" i="21"/>
  <c r="AP91" i="21"/>
  <c r="U91" i="22" s="1"/>
  <c r="AS91" i="21"/>
  <c r="AR91" i="21"/>
  <c r="AU91" i="21"/>
  <c r="AV91" i="21"/>
  <c r="AQ91" i="21"/>
  <c r="AX91" i="21"/>
  <c r="AN91" i="21"/>
  <c r="S91" i="22" s="1"/>
  <c r="AR23" i="21"/>
  <c r="AV23" i="21"/>
  <c r="AQ23" i="21"/>
  <c r="AP23" i="21"/>
  <c r="U23" i="22" s="1"/>
  <c r="AU23" i="21"/>
  <c r="AT23" i="21"/>
  <c r="AS23" i="21"/>
  <c r="AN23" i="21"/>
  <c r="S23" i="22" s="1"/>
  <c r="AX23" i="21"/>
  <c r="AR40" i="21"/>
  <c r="AU40" i="21"/>
  <c r="AQ40" i="21"/>
  <c r="AT40" i="21"/>
  <c r="AX40" i="21"/>
  <c r="AP40" i="21"/>
  <c r="U40" i="22" s="1"/>
  <c r="AS40" i="21"/>
  <c r="AV40" i="21"/>
  <c r="AN40" i="21"/>
  <c r="S40" i="22" s="1"/>
  <c r="AQ57" i="21"/>
  <c r="AT57" i="21"/>
  <c r="AU57" i="21"/>
  <c r="AR57" i="21"/>
  <c r="AN57" i="21"/>
  <c r="S57" i="22" s="1"/>
  <c r="AV57" i="21"/>
  <c r="AP57" i="21"/>
  <c r="U57" i="22" s="1"/>
  <c r="AS57" i="21"/>
  <c r="AX57" i="21"/>
  <c r="AT6" i="21"/>
  <c r="AP6" i="21"/>
  <c r="U6" i="22" s="1"/>
  <c r="AS6" i="21"/>
  <c r="AR6" i="21"/>
  <c r="AV6" i="21"/>
  <c r="AU6" i="21"/>
  <c r="AQ6" i="21"/>
  <c r="AX6" i="21"/>
  <c r="AN6" i="21"/>
  <c r="S6" i="22" s="1"/>
  <c r="AT98" i="21"/>
  <c r="AP98" i="21"/>
  <c r="U98" i="22" s="1"/>
  <c r="AS98" i="21"/>
  <c r="AV98" i="21"/>
  <c r="AU98" i="21"/>
  <c r="AR98" i="21"/>
  <c r="AQ98" i="21"/>
  <c r="AX98" i="21"/>
  <c r="AN98" i="21"/>
  <c r="S98" i="22" s="1"/>
  <c r="AV86" i="21"/>
  <c r="AS86" i="21"/>
  <c r="AQ86" i="21"/>
  <c r="AT86" i="21"/>
  <c r="AP86" i="21"/>
  <c r="U86" i="22" s="1"/>
  <c r="AU86" i="21"/>
  <c r="AR86" i="21"/>
  <c r="AN86" i="21"/>
  <c r="S86" i="22" s="1"/>
  <c r="AX86" i="21"/>
  <c r="AT8" i="21"/>
  <c r="AP8" i="21"/>
  <c r="U8" i="22" s="1"/>
  <c r="AV8" i="21"/>
  <c r="AS8" i="21"/>
  <c r="AR8" i="21"/>
  <c r="AU8" i="21"/>
  <c r="AQ8" i="21"/>
  <c r="AN8" i="21"/>
  <c r="S8" i="22" s="1"/>
  <c r="AX8" i="21"/>
  <c r="AV90" i="21"/>
  <c r="AS90" i="21"/>
  <c r="AR90" i="21"/>
  <c r="AX90" i="21"/>
  <c r="AQ90" i="21"/>
  <c r="AT90" i="21"/>
  <c r="AP90" i="21"/>
  <c r="U90" i="22" s="1"/>
  <c r="AU90" i="21"/>
  <c r="AN90" i="21"/>
  <c r="S90" i="22" s="1"/>
  <c r="AU42" i="21"/>
  <c r="AQ42" i="21"/>
  <c r="AV42" i="21"/>
  <c r="AT42" i="21"/>
  <c r="AP42" i="21"/>
  <c r="U42" i="22" s="1"/>
  <c r="AS42" i="21"/>
  <c r="AR42" i="21"/>
  <c r="AN42" i="21"/>
  <c r="S42" i="22" s="1"/>
  <c r="AX42" i="21"/>
  <c r="AV70" i="21"/>
  <c r="AR70" i="21"/>
  <c r="AQ70" i="21"/>
  <c r="AU70" i="21"/>
  <c r="AT70" i="21"/>
  <c r="AP70" i="21"/>
  <c r="U70" i="22" s="1"/>
  <c r="AS70" i="21"/>
  <c r="AN70" i="21"/>
  <c r="S70" i="22" s="1"/>
  <c r="AX70" i="21"/>
  <c r="AU60" i="21"/>
  <c r="AQ60" i="21"/>
  <c r="AT60" i="21"/>
  <c r="AS60" i="21"/>
  <c r="AR60" i="21"/>
  <c r="AP60" i="21"/>
  <c r="U60" i="22" s="1"/>
  <c r="AV60" i="21"/>
  <c r="AX60" i="21"/>
  <c r="AN60" i="21"/>
  <c r="S60" i="22" s="1"/>
  <c r="AQ66" i="21"/>
  <c r="AT66" i="21"/>
  <c r="AU66" i="21"/>
  <c r="AR66" i="21"/>
  <c r="AX66" i="21"/>
  <c r="AV66" i="21"/>
  <c r="AS66" i="21"/>
  <c r="AP66" i="21"/>
  <c r="U66" i="22" s="1"/>
  <c r="AN66" i="21"/>
  <c r="S66" i="22" s="1"/>
  <c r="AQ45" i="21"/>
  <c r="AU45" i="21"/>
  <c r="AS45" i="21"/>
  <c r="AT45" i="21"/>
  <c r="AR45" i="21"/>
  <c r="AV45" i="21"/>
  <c r="AP45" i="21"/>
  <c r="U45" i="22" s="1"/>
  <c r="AN45" i="21"/>
  <c r="S45" i="22" s="1"/>
  <c r="AX45" i="21"/>
  <c r="AS16" i="21"/>
  <c r="AV16" i="21"/>
  <c r="AR16" i="21"/>
  <c r="AQ16" i="21"/>
  <c r="AT16" i="21"/>
  <c r="AU16" i="21"/>
  <c r="AP16" i="21"/>
  <c r="U16" i="22" s="1"/>
  <c r="AX16" i="21"/>
  <c r="AN16" i="21"/>
  <c r="S16" i="22" s="1"/>
  <c r="AV68" i="21"/>
  <c r="AR68" i="21"/>
  <c r="AU68" i="21"/>
  <c r="AQ68" i="21"/>
  <c r="AT68" i="21"/>
  <c r="AX68" i="21"/>
  <c r="AN68" i="21"/>
  <c r="S68" i="22" s="1"/>
  <c r="AP68" i="21"/>
  <c r="U68" i="22" s="1"/>
  <c r="AS68" i="21"/>
  <c r="AQ56" i="21"/>
  <c r="AU56" i="21"/>
  <c r="AX56" i="21"/>
  <c r="AV56" i="21"/>
  <c r="AT56" i="21"/>
  <c r="AP56" i="21"/>
  <c r="U56" i="22" s="1"/>
  <c r="AR56" i="21"/>
  <c r="AS56" i="21"/>
  <c r="AN56" i="21"/>
  <c r="S56" i="22" s="1"/>
  <c r="AT18" i="21"/>
  <c r="AR18" i="21"/>
  <c r="AX18" i="21"/>
  <c r="AV18" i="21"/>
  <c r="AQ18" i="21"/>
  <c r="AU18" i="21"/>
  <c r="AP18" i="21"/>
  <c r="U18" i="22" s="1"/>
  <c r="AS18" i="21"/>
  <c r="AN18" i="21"/>
  <c r="S18" i="22" s="1"/>
  <c r="AV82" i="21"/>
  <c r="AS82" i="21"/>
  <c r="AR82" i="21"/>
  <c r="AX82" i="21"/>
  <c r="AT82" i="21"/>
  <c r="AP82" i="21"/>
  <c r="U82" i="22" s="1"/>
  <c r="AQ82" i="21"/>
  <c r="AU82" i="21"/>
  <c r="AN82" i="21"/>
  <c r="S82" i="22" s="1"/>
  <c r="AT26" i="21"/>
  <c r="AR26" i="21"/>
  <c r="AX26" i="21"/>
  <c r="AV26" i="21"/>
  <c r="AU26" i="21"/>
  <c r="AS26" i="21"/>
  <c r="AP26" i="21"/>
  <c r="U26" i="22" s="1"/>
  <c r="AQ26" i="21"/>
  <c r="AN26" i="21"/>
  <c r="S26" i="22" s="1"/>
  <c r="AT38" i="21"/>
  <c r="AR38" i="21"/>
  <c r="AX38" i="21"/>
  <c r="AV38" i="21"/>
  <c r="AN38" i="21"/>
  <c r="S38" i="22" s="1"/>
  <c r="AQ38" i="21"/>
  <c r="AS38" i="21"/>
  <c r="AP38" i="21"/>
  <c r="U38" i="22" s="1"/>
  <c r="AU38" i="21"/>
  <c r="AR19" i="21"/>
  <c r="AV19" i="21"/>
  <c r="AQ19" i="21"/>
  <c r="AU19" i="21"/>
  <c r="AT19" i="21"/>
  <c r="AP19" i="21"/>
  <c r="U19" i="22" s="1"/>
  <c r="AS19" i="21"/>
  <c r="AX19" i="21"/>
  <c r="AN19" i="21"/>
  <c r="S19" i="22" s="1"/>
  <c r="AR27" i="21"/>
  <c r="AV27" i="21"/>
  <c r="AU27" i="21"/>
  <c r="AT27" i="21"/>
  <c r="AQ27" i="21"/>
  <c r="AP27" i="21"/>
  <c r="U27" i="22" s="1"/>
  <c r="AS27" i="21"/>
  <c r="AN27" i="21"/>
  <c r="S27" i="22" s="1"/>
  <c r="AX27" i="21"/>
  <c r="AT30" i="21"/>
  <c r="AV30" i="21"/>
  <c r="AR30" i="21"/>
  <c r="AQ30" i="21"/>
  <c r="AP30" i="21"/>
  <c r="U30" i="22" s="1"/>
  <c r="AU30" i="21"/>
  <c r="AS30" i="21"/>
  <c r="AX30" i="21"/>
  <c r="AN30" i="21"/>
  <c r="S30" i="22" s="1"/>
  <c r="AT72" i="21"/>
  <c r="AP72" i="21"/>
  <c r="U72" i="22" s="1"/>
  <c r="AN72" i="21"/>
  <c r="S72" i="22" s="1"/>
  <c r="AR72" i="21"/>
  <c r="AQ72" i="21"/>
  <c r="AS72" i="21"/>
  <c r="AU72" i="21"/>
  <c r="AV72" i="21"/>
  <c r="AX72" i="21"/>
  <c r="AP71" i="21"/>
  <c r="U71" i="22" s="1"/>
  <c r="AT71" i="21"/>
  <c r="AU71" i="21"/>
  <c r="AV71" i="21"/>
  <c r="AQ71" i="21"/>
  <c r="AS71" i="21"/>
  <c r="AR71" i="21"/>
  <c r="AX71" i="21"/>
  <c r="AN71" i="21"/>
  <c r="S71" i="22" s="1"/>
  <c r="AQ103" i="21"/>
  <c r="AU103" i="21"/>
  <c r="AT103" i="21"/>
  <c r="AS103" i="21"/>
  <c r="AR103" i="21"/>
  <c r="AX103" i="21"/>
  <c r="AV103" i="21"/>
  <c r="AP103" i="21"/>
  <c r="U103" i="22" s="1"/>
  <c r="AN103" i="21"/>
  <c r="S103" i="22" s="1"/>
  <c r="AS87" i="21"/>
  <c r="AV87" i="21"/>
  <c r="AQ87" i="21"/>
  <c r="AU87" i="21"/>
  <c r="AR87" i="21"/>
  <c r="AT87" i="21"/>
  <c r="AP87" i="21"/>
  <c r="U87" i="22" s="1"/>
  <c r="AN87" i="21"/>
  <c r="S87" i="22" s="1"/>
  <c r="AX87" i="21"/>
  <c r="AS109" i="21"/>
  <c r="AQ109" i="21"/>
  <c r="AU109" i="21"/>
  <c r="AV109" i="21"/>
  <c r="AT109" i="21"/>
  <c r="AR109" i="21"/>
  <c r="AP109" i="21"/>
  <c r="U109" i="22" s="1"/>
  <c r="AN109" i="21"/>
  <c r="S109" i="22" s="1"/>
  <c r="AX109" i="21"/>
  <c r="AT7" i="21"/>
  <c r="AP7" i="21"/>
  <c r="U7" i="22" s="1"/>
  <c r="AS7" i="21"/>
  <c r="AR7" i="21"/>
  <c r="AQ7" i="21"/>
  <c r="AV7" i="21"/>
  <c r="AU7" i="21"/>
  <c r="AX7" i="21"/>
  <c r="AN7" i="21"/>
  <c r="S7" i="22" s="1"/>
  <c r="AQ110" i="21"/>
  <c r="AS110" i="21"/>
  <c r="AU110" i="21"/>
  <c r="AP110" i="21"/>
  <c r="U110" i="22" s="1"/>
  <c r="AT110" i="21"/>
  <c r="AV110" i="21"/>
  <c r="AR110" i="21"/>
  <c r="AN110" i="21"/>
  <c r="S110" i="22" s="1"/>
  <c r="AX110" i="21"/>
  <c r="AT99" i="21"/>
  <c r="AP99" i="21"/>
  <c r="U99" i="22" s="1"/>
  <c r="AS99" i="21"/>
  <c r="AV99" i="21"/>
  <c r="AU99" i="21"/>
  <c r="AQ99" i="21"/>
  <c r="AR99" i="21"/>
  <c r="AX99" i="21"/>
  <c r="AN99" i="21"/>
  <c r="S99" i="22" s="1"/>
  <c r="AT74" i="21"/>
  <c r="AP74" i="21"/>
  <c r="U74" i="22" s="1"/>
  <c r="AU74" i="21"/>
  <c r="AR74" i="21"/>
  <c r="AV74" i="21"/>
  <c r="AS74" i="21"/>
  <c r="AQ74" i="21"/>
  <c r="AX74" i="21"/>
  <c r="AN74" i="21"/>
  <c r="S74" i="22" s="1"/>
  <c r="AS83" i="21"/>
  <c r="AQ83" i="21"/>
  <c r="AU83" i="21"/>
  <c r="AR83" i="21"/>
  <c r="AV83" i="21"/>
  <c r="AT83" i="21"/>
  <c r="AP83" i="21"/>
  <c r="U83" i="22" s="1"/>
  <c r="AX83" i="21"/>
  <c r="AN83" i="21"/>
  <c r="S83" i="22" s="1"/>
  <c r="AT76" i="21"/>
  <c r="AP76" i="21"/>
  <c r="U76" i="22" s="1"/>
  <c r="AS76" i="21"/>
  <c r="AV76" i="21"/>
  <c r="AQ76" i="21"/>
  <c r="AR76" i="21"/>
  <c r="AU76" i="21"/>
  <c r="AX76" i="21"/>
  <c r="AN76" i="21"/>
  <c r="S76" i="22" s="1"/>
  <c r="BO38" i="23" l="1"/>
  <c r="BN9" i="21"/>
  <c r="BQ64" i="21"/>
  <c r="X64" i="22"/>
  <c r="BQ99" i="21"/>
  <c r="X99" i="22"/>
  <c r="BS36" i="21"/>
  <c r="Z36" i="22"/>
  <c r="BV83" i="21"/>
  <c r="AC83" i="22"/>
  <c r="BR109" i="21"/>
  <c r="Y109" i="22"/>
  <c r="BV71" i="21"/>
  <c r="AC71" i="22"/>
  <c r="BT30" i="21"/>
  <c r="AA30" i="22"/>
  <c r="BQ18" i="21"/>
  <c r="X18" i="22"/>
  <c r="BP68" i="21"/>
  <c r="W68" i="22"/>
  <c r="AK68" i="22" s="1"/>
  <c r="BV66" i="21"/>
  <c r="AC66" i="22"/>
  <c r="BT6" i="21"/>
  <c r="AA6" i="22"/>
  <c r="BO64" i="21"/>
  <c r="V64" i="22"/>
  <c r="BT96" i="21"/>
  <c r="AA96" i="22"/>
  <c r="BT73" i="21"/>
  <c r="AA73" i="22"/>
  <c r="BO69" i="21"/>
  <c r="V69" i="22"/>
  <c r="BV81" i="21"/>
  <c r="AC81" i="22"/>
  <c r="BQ58" i="21"/>
  <c r="X58" i="22"/>
  <c r="BP10" i="21"/>
  <c r="W10" i="22"/>
  <c r="BR61" i="21"/>
  <c r="Y61" i="22"/>
  <c r="BR63" i="21"/>
  <c r="Y63" i="22"/>
  <c r="BV12" i="21"/>
  <c r="AC12" i="22"/>
  <c r="BT36" i="21"/>
  <c r="AA36" i="22"/>
  <c r="BO14" i="21"/>
  <c r="V14" i="22"/>
  <c r="BQ34" i="21"/>
  <c r="X34" i="22"/>
  <c r="BO85" i="21"/>
  <c r="V85" i="22"/>
  <c r="BV33" i="21"/>
  <c r="AC33" i="22"/>
  <c r="BT46" i="21"/>
  <c r="AA46" i="22"/>
  <c r="BS104" i="21"/>
  <c r="Z104" i="22"/>
  <c r="BR99" i="21"/>
  <c r="Y99" i="22"/>
  <c r="BT109" i="21"/>
  <c r="AA109" i="22"/>
  <c r="BP71" i="21"/>
  <c r="W71" i="22"/>
  <c r="BR30" i="21"/>
  <c r="Y30" i="22"/>
  <c r="BT38" i="21"/>
  <c r="AA38" i="22"/>
  <c r="BT68" i="21"/>
  <c r="AA68" i="22"/>
  <c r="BP66" i="21"/>
  <c r="W66" i="22"/>
  <c r="BP42" i="21"/>
  <c r="W42" i="22"/>
  <c r="BR8" i="21"/>
  <c r="Y8" i="22"/>
  <c r="BP6" i="21"/>
  <c r="W6" i="22"/>
  <c r="BQ23" i="21"/>
  <c r="X23" i="22"/>
  <c r="BS64" i="21"/>
  <c r="Z64" i="22"/>
  <c r="BP106" i="21"/>
  <c r="W106" i="22"/>
  <c r="BP108" i="21"/>
  <c r="W108" i="22"/>
  <c r="BO73" i="21"/>
  <c r="V73" i="22"/>
  <c r="BO15" i="21"/>
  <c r="V15" i="22"/>
  <c r="AJ15" i="22" s="1"/>
  <c r="BP69" i="21"/>
  <c r="W69" i="22"/>
  <c r="BS81" i="21"/>
  <c r="Z81" i="22"/>
  <c r="BQ39" i="21"/>
  <c r="X39" i="22"/>
  <c r="BR97" i="21"/>
  <c r="Y97" i="22"/>
  <c r="BR58" i="21"/>
  <c r="Y58" i="22"/>
  <c r="BP50" i="21"/>
  <c r="W50" i="22"/>
  <c r="BQ10" i="21"/>
  <c r="X10" i="22"/>
  <c r="BV63" i="21"/>
  <c r="AC63" i="22"/>
  <c r="BR12" i="21"/>
  <c r="Y12" i="22"/>
  <c r="BP36" i="21"/>
  <c r="W36" i="22"/>
  <c r="BP14" i="21"/>
  <c r="W14" i="22"/>
  <c r="AJ14" i="22" s="1"/>
  <c r="BR100" i="21"/>
  <c r="Y100" i="22"/>
  <c r="BV85" i="21"/>
  <c r="AC85" i="22"/>
  <c r="BT25" i="21"/>
  <c r="AA25" i="22"/>
  <c r="BR59" i="21"/>
  <c r="Y59" i="22"/>
  <c r="BQ21" i="21"/>
  <c r="X21" i="22"/>
  <c r="BQ9" i="21"/>
  <c r="X9" i="22"/>
  <c r="BQ65" i="21"/>
  <c r="X65" i="22"/>
  <c r="BQ96" i="21"/>
  <c r="X96" i="22"/>
  <c r="BQ63" i="21"/>
  <c r="X63" i="22"/>
  <c r="BQ81" i="21"/>
  <c r="X81" i="22"/>
  <c r="BV59" i="21"/>
  <c r="AC59" i="22"/>
  <c r="BT83" i="21"/>
  <c r="AA83" i="22"/>
  <c r="BO109" i="21"/>
  <c r="V109" i="22"/>
  <c r="BO71" i="21"/>
  <c r="V71" i="22"/>
  <c r="AJ71" i="22" s="1"/>
  <c r="BP38" i="21"/>
  <c r="W38" i="22"/>
  <c r="BO18" i="21"/>
  <c r="V18" i="22"/>
  <c r="BV16" i="21"/>
  <c r="AC16" i="22"/>
  <c r="BR66" i="21"/>
  <c r="Y66" i="22"/>
  <c r="BS23" i="21"/>
  <c r="Z23" i="22"/>
  <c r="BS106" i="21"/>
  <c r="Z106" i="22"/>
  <c r="BR108" i="21"/>
  <c r="Y108" i="22"/>
  <c r="BR73" i="21"/>
  <c r="Y73" i="22"/>
  <c r="BR15" i="21"/>
  <c r="Y15" i="22"/>
  <c r="BP81" i="21"/>
  <c r="W81" i="22"/>
  <c r="BO39" i="21"/>
  <c r="V39" i="22"/>
  <c r="BP102" i="21"/>
  <c r="W102" i="22"/>
  <c r="BO58" i="21"/>
  <c r="V58" i="22"/>
  <c r="AJ58" i="22" s="1"/>
  <c r="BQ50" i="21"/>
  <c r="X50" i="22"/>
  <c r="BS61" i="21"/>
  <c r="Z61" i="22"/>
  <c r="BO63" i="21"/>
  <c r="V63" i="22"/>
  <c r="BO12" i="21"/>
  <c r="V12" i="22"/>
  <c r="BV51" i="21"/>
  <c r="AC51" i="22"/>
  <c r="BT14" i="21"/>
  <c r="AA14" i="22"/>
  <c r="BS34" i="21"/>
  <c r="Z34" i="22"/>
  <c r="BV78" i="21"/>
  <c r="AC78" i="22"/>
  <c r="BQ85" i="21"/>
  <c r="X85" i="22"/>
  <c r="BO25" i="21"/>
  <c r="V25" i="22"/>
  <c r="BR29" i="21"/>
  <c r="Y29" i="22"/>
  <c r="BQ37" i="21"/>
  <c r="X37" i="22"/>
  <c r="BP49" i="21"/>
  <c r="W49" i="22"/>
  <c r="BP83" i="21"/>
  <c r="W83" i="22"/>
  <c r="BP110" i="21"/>
  <c r="W110" i="22"/>
  <c r="BQ109" i="21"/>
  <c r="X109" i="22"/>
  <c r="BT71" i="21"/>
  <c r="AA71" i="22"/>
  <c r="BQ27" i="21"/>
  <c r="X27" i="22"/>
  <c r="BR38" i="21"/>
  <c r="Y38" i="22"/>
  <c r="BT18" i="21"/>
  <c r="AA18" i="22"/>
  <c r="BO66" i="21"/>
  <c r="V66" i="22"/>
  <c r="BR42" i="21"/>
  <c r="Y42" i="22"/>
  <c r="BP86" i="21"/>
  <c r="W86" i="22"/>
  <c r="BR6" i="21"/>
  <c r="Y6" i="22"/>
  <c r="BQ20" i="21"/>
  <c r="X20" i="22"/>
  <c r="BO106" i="21"/>
  <c r="V106" i="22"/>
  <c r="BT108" i="21"/>
  <c r="AA108" i="22"/>
  <c r="BP75" i="21"/>
  <c r="W75" i="22"/>
  <c r="BS15" i="21"/>
  <c r="Z15" i="22"/>
  <c r="BT67" i="21"/>
  <c r="AA67" i="22"/>
  <c r="BT81" i="21"/>
  <c r="AA81" i="22"/>
  <c r="BR39" i="21"/>
  <c r="Y39" i="22"/>
  <c r="BO102" i="21"/>
  <c r="V102" i="22"/>
  <c r="AK102" i="22" s="1"/>
  <c r="BS58" i="21"/>
  <c r="Z58" i="22"/>
  <c r="BT50" i="21"/>
  <c r="AA50" i="22"/>
  <c r="BT44" i="21"/>
  <c r="AA44" i="22"/>
  <c r="BO61" i="21"/>
  <c r="V61" i="22"/>
  <c r="BS63" i="21"/>
  <c r="Z63" i="22"/>
  <c r="BS12" i="21"/>
  <c r="Z12" i="22"/>
  <c r="BQ51" i="21"/>
  <c r="X51" i="22"/>
  <c r="BQ14" i="21"/>
  <c r="X14" i="22"/>
  <c r="BT34" i="21"/>
  <c r="AA34" i="22"/>
  <c r="BQ78" i="21"/>
  <c r="X78" i="22"/>
  <c r="BT85" i="21"/>
  <c r="AA85" i="22"/>
  <c r="BQ25" i="21"/>
  <c r="X25" i="22"/>
  <c r="BR107" i="21"/>
  <c r="Y107" i="22"/>
  <c r="BQ104" i="21"/>
  <c r="X104" i="22"/>
  <c r="BV9" i="21"/>
  <c r="AC9" i="22"/>
  <c r="BO81" i="21"/>
  <c r="V81" i="22"/>
  <c r="BS112" i="21"/>
  <c r="Z112" i="22"/>
  <c r="BT61" i="21"/>
  <c r="AA61" i="22"/>
  <c r="BS85" i="21"/>
  <c r="Z85" i="22"/>
  <c r="BP109" i="21"/>
  <c r="W109" i="22"/>
  <c r="BP30" i="21"/>
  <c r="W30" i="22"/>
  <c r="BT8" i="21"/>
  <c r="AA8" i="22"/>
  <c r="BV15" i="21"/>
  <c r="AC15" i="22"/>
  <c r="BR14" i="21"/>
  <c r="Y14" i="22"/>
  <c r="BR85" i="21"/>
  <c r="Y85" i="22"/>
  <c r="BR65" i="21"/>
  <c r="Y65" i="22"/>
  <c r="BS11" i="21"/>
  <c r="Z11" i="22"/>
  <c r="BQ46" i="21"/>
  <c r="X46" i="22"/>
  <c r="BT29" i="21"/>
  <c r="AA29" i="22"/>
  <c r="BS9" i="21"/>
  <c r="Z9" i="22"/>
  <c r="BO49" i="21"/>
  <c r="V49" i="22"/>
  <c r="BV110" i="21"/>
  <c r="AC110" i="22"/>
  <c r="BS109" i="21"/>
  <c r="Z109" i="22"/>
  <c r="BQ71" i="21"/>
  <c r="X71" i="22"/>
  <c r="BV27" i="21"/>
  <c r="AC27" i="22"/>
  <c r="BV38" i="21"/>
  <c r="AC38" i="22"/>
  <c r="BS18" i="21"/>
  <c r="Z18" i="22"/>
  <c r="BQ42" i="21"/>
  <c r="X42" i="22"/>
  <c r="BQ73" i="21"/>
  <c r="X73" i="22"/>
  <c r="BV44" i="21"/>
  <c r="AC44" i="22"/>
  <c r="BP37" i="21"/>
  <c r="W37" i="22"/>
  <c r="BT42" i="21"/>
  <c r="AA42" i="22"/>
  <c r="BS86" i="21"/>
  <c r="Z86" i="22"/>
  <c r="BV57" i="21"/>
  <c r="AC57" i="22"/>
  <c r="BO23" i="21"/>
  <c r="V23" i="22"/>
  <c r="BO108" i="21"/>
  <c r="V108" i="22"/>
  <c r="AJ108" i="22" s="1"/>
  <c r="BQ75" i="21"/>
  <c r="X75" i="22"/>
  <c r="BT15" i="21"/>
  <c r="AA15" i="22"/>
  <c r="BP44" i="21"/>
  <c r="W44" i="22"/>
  <c r="BP12" i="21"/>
  <c r="W12" i="22"/>
  <c r="BV34" i="21"/>
  <c r="AC34" i="22"/>
  <c r="BS78" i="21"/>
  <c r="Z78" i="22"/>
  <c r="BP11" i="21"/>
  <c r="W11" i="22"/>
  <c r="BT104" i="21"/>
  <c r="AA104" i="22"/>
  <c r="BR110" i="21"/>
  <c r="Y110" i="22"/>
  <c r="BR71" i="21"/>
  <c r="Y71" i="22"/>
  <c r="BO27" i="21"/>
  <c r="V27" i="22"/>
  <c r="BO26" i="21"/>
  <c r="V26" i="22"/>
  <c r="BP18" i="21"/>
  <c r="W18" i="22"/>
  <c r="BR16" i="21"/>
  <c r="Y16" i="22"/>
  <c r="BV60" i="21"/>
  <c r="AC60" i="22"/>
  <c r="BO42" i="21"/>
  <c r="V42" i="22"/>
  <c r="BQ57" i="21"/>
  <c r="X57" i="22"/>
  <c r="BT23" i="21"/>
  <c r="AA23" i="22"/>
  <c r="BO20" i="21"/>
  <c r="V20" i="22"/>
  <c r="BV80" i="21"/>
  <c r="AC80" i="22"/>
  <c r="BQ108" i="21"/>
  <c r="X108" i="22"/>
  <c r="BT75" i="21"/>
  <c r="AA75" i="22"/>
  <c r="BP15" i="21"/>
  <c r="W15" i="22"/>
  <c r="BQ67" i="21"/>
  <c r="X67" i="22"/>
  <c r="BQ52" i="21"/>
  <c r="X52" i="22"/>
  <c r="BT39" i="21"/>
  <c r="AA39" i="22"/>
  <c r="BT102" i="21"/>
  <c r="AA102" i="22"/>
  <c r="BP94" i="21"/>
  <c r="W94" i="22"/>
  <c r="BS50" i="21"/>
  <c r="Z50" i="22"/>
  <c r="BQ44" i="21"/>
  <c r="X44" i="22"/>
  <c r="BO5" i="21"/>
  <c r="V5" i="22"/>
  <c r="BR13" i="21"/>
  <c r="Y13" i="22"/>
  <c r="BT12" i="21"/>
  <c r="AA12" i="22"/>
  <c r="BP51" i="21"/>
  <c r="W51" i="22"/>
  <c r="BO89" i="21"/>
  <c r="V89" i="22"/>
  <c r="BP34" i="21"/>
  <c r="W34" i="22"/>
  <c r="BT78" i="21"/>
  <c r="AA78" i="22"/>
  <c r="BQ62" i="21"/>
  <c r="X62" i="22"/>
  <c r="BP65" i="21"/>
  <c r="W65" i="22"/>
  <c r="BR11" i="21"/>
  <c r="Y11" i="22"/>
  <c r="BQ107" i="21"/>
  <c r="X107" i="22"/>
  <c r="BT21" i="21"/>
  <c r="AA21" i="22"/>
  <c r="BR33" i="21"/>
  <c r="Y33" i="22"/>
  <c r="BR69" i="21"/>
  <c r="Y69" i="22"/>
  <c r="BO47" i="21"/>
  <c r="V47" i="22"/>
  <c r="BV61" i="21"/>
  <c r="AC61" i="22"/>
  <c r="BP40" i="21"/>
  <c r="W40" i="22"/>
  <c r="AJ40" i="22" s="1"/>
  <c r="BS10" i="21"/>
  <c r="Z10" i="22"/>
  <c r="BT11" i="21"/>
  <c r="AA11" i="22"/>
  <c r="BR104" i="21"/>
  <c r="Y104" i="22"/>
  <c r="BO38" i="21"/>
  <c r="V38" i="22"/>
  <c r="BS68" i="21"/>
  <c r="Z68" i="22"/>
  <c r="BT66" i="21"/>
  <c r="AA66" i="22"/>
  <c r="BV42" i="21"/>
  <c r="AC42" i="22"/>
  <c r="BS6" i="21"/>
  <c r="Z6" i="22"/>
  <c r="BV23" i="21"/>
  <c r="AC23" i="22"/>
  <c r="BT64" i="21"/>
  <c r="AA64" i="22"/>
  <c r="BR106" i="21"/>
  <c r="Y106" i="22"/>
  <c r="BV108" i="21"/>
  <c r="AC108" i="22"/>
  <c r="BP96" i="21"/>
  <c r="W96" i="22"/>
  <c r="BS73" i="21"/>
  <c r="Z73" i="22"/>
  <c r="BS69" i="21"/>
  <c r="Z69" i="22"/>
  <c r="BR81" i="21"/>
  <c r="Y81" i="22"/>
  <c r="BV39" i="21"/>
  <c r="AC39" i="22"/>
  <c r="BT97" i="21"/>
  <c r="AA97" i="22"/>
  <c r="BT10" i="21"/>
  <c r="AA10" i="22"/>
  <c r="BP61" i="21"/>
  <c r="W61" i="22"/>
  <c r="BQ100" i="21"/>
  <c r="X100" i="22"/>
  <c r="BR83" i="21"/>
  <c r="Y83" i="22"/>
  <c r="BT58" i="21"/>
  <c r="AA58" i="22"/>
  <c r="BV50" i="21"/>
  <c r="AC50" i="22"/>
  <c r="BQ61" i="21"/>
  <c r="X61" i="22"/>
  <c r="BO34" i="21"/>
  <c r="V34" i="22"/>
  <c r="BP85" i="21"/>
  <c r="W85" i="22"/>
  <c r="BV25" i="21"/>
  <c r="AC25" i="22"/>
  <c r="BS49" i="21"/>
  <c r="Z49" i="22"/>
  <c r="BS83" i="21"/>
  <c r="Z83" i="22"/>
  <c r="BT110" i="21"/>
  <c r="AA110" i="22"/>
  <c r="BV87" i="21"/>
  <c r="AC87" i="22"/>
  <c r="BV18" i="21"/>
  <c r="AC18" i="22"/>
  <c r="BT5" i="21"/>
  <c r="AA5" i="22"/>
  <c r="BS62" i="21"/>
  <c r="Z62" i="22"/>
  <c r="BR27" i="21"/>
  <c r="Y27" i="22"/>
  <c r="BR18" i="21"/>
  <c r="Y18" i="22"/>
  <c r="BO16" i="21"/>
  <c r="V16" i="22"/>
  <c r="BT60" i="21"/>
  <c r="AA60" i="22"/>
  <c r="BS42" i="21"/>
  <c r="Z42" i="22"/>
  <c r="BR86" i="21"/>
  <c r="Y86" i="22"/>
  <c r="BP23" i="21"/>
  <c r="W23" i="22"/>
  <c r="BR20" i="21"/>
  <c r="Y20" i="22"/>
  <c r="BR80" i="21"/>
  <c r="Y80" i="22"/>
  <c r="BS108" i="21"/>
  <c r="Z108" i="22"/>
  <c r="BS75" i="21"/>
  <c r="Z75" i="22"/>
  <c r="BP111" i="21"/>
  <c r="W111" i="22"/>
  <c r="BQ15" i="21"/>
  <c r="X15" i="22"/>
  <c r="BP39" i="21"/>
  <c r="W39" i="22"/>
  <c r="BS102" i="21"/>
  <c r="Z102" i="22"/>
  <c r="BO94" i="21"/>
  <c r="V94" i="22"/>
  <c r="BO50" i="21"/>
  <c r="V50" i="22"/>
  <c r="BR44" i="21"/>
  <c r="Y44" i="22"/>
  <c r="BP5" i="21"/>
  <c r="W5" i="22"/>
  <c r="BS13" i="21"/>
  <c r="Z13" i="22"/>
  <c r="BQ12" i="21"/>
  <c r="X12" i="22"/>
  <c r="BR34" i="21"/>
  <c r="Y34" i="22"/>
  <c r="BO78" i="21"/>
  <c r="V78" i="22"/>
  <c r="BV62" i="21"/>
  <c r="AC62" i="22"/>
  <c r="BT33" i="21"/>
  <c r="AA33" i="22"/>
  <c r="BT37" i="21"/>
  <c r="AA37" i="22"/>
  <c r="BS99" i="21"/>
  <c r="Z99" i="22"/>
  <c r="BO68" i="21"/>
  <c r="V68" i="22"/>
  <c r="BS66" i="21"/>
  <c r="Z66" i="22"/>
  <c r="BV86" i="21"/>
  <c r="AC86" i="22"/>
  <c r="BQ6" i="21"/>
  <c r="X6" i="22"/>
  <c r="BR23" i="21"/>
  <c r="Y23" i="22"/>
  <c r="BQ106" i="21"/>
  <c r="X106" i="22"/>
  <c r="BV75" i="21"/>
  <c r="AC75" i="22"/>
  <c r="BV67" i="21"/>
  <c r="AC67" i="22"/>
  <c r="BS14" i="21"/>
  <c r="Z14" i="22"/>
  <c r="BS71" i="21"/>
  <c r="Z71" i="22"/>
  <c r="BS16" i="21"/>
  <c r="Z16" i="22"/>
  <c r="BV20" i="21"/>
  <c r="AC20" i="22"/>
  <c r="BP67" i="21"/>
  <c r="W67" i="22"/>
  <c r="BT52" i="21"/>
  <c r="AA52" i="22"/>
  <c r="BS39" i="21"/>
  <c r="Z39" i="22"/>
  <c r="BV102" i="21"/>
  <c r="AC102" i="22"/>
  <c r="BR50" i="21"/>
  <c r="Y50" i="22"/>
  <c r="BT51" i="21"/>
  <c r="AA51" i="22"/>
  <c r="BO65" i="21"/>
  <c r="V65" i="22"/>
  <c r="BO83" i="21"/>
  <c r="V83" i="22"/>
  <c r="BQ83" i="21"/>
  <c r="X83" i="22"/>
  <c r="BS110" i="21"/>
  <c r="Z110" i="22"/>
  <c r="BR87" i="21"/>
  <c r="Y87" i="22"/>
  <c r="AK87" i="22" s="1"/>
  <c r="BV72" i="21"/>
  <c r="AC72" i="22"/>
  <c r="BS27" i="21"/>
  <c r="Z27" i="22"/>
  <c r="BQ26" i="21"/>
  <c r="X26" i="22"/>
  <c r="BP16" i="21"/>
  <c r="W16" i="22"/>
  <c r="BO86" i="21"/>
  <c r="V86" i="22"/>
  <c r="AK86" i="22" s="1"/>
  <c r="BT57" i="21"/>
  <c r="AA57" i="22"/>
  <c r="BS20" i="21"/>
  <c r="Z20" i="22"/>
  <c r="BO80" i="21"/>
  <c r="V80" i="22"/>
  <c r="BO75" i="21"/>
  <c r="V75" i="22"/>
  <c r="BT111" i="21"/>
  <c r="AA111" i="22"/>
  <c r="BV31" i="21"/>
  <c r="AC31" i="22"/>
  <c r="BO67" i="21"/>
  <c r="V67" i="22"/>
  <c r="BP52" i="21"/>
  <c r="W52" i="22"/>
  <c r="BV35" i="21"/>
  <c r="AC35" i="22"/>
  <c r="BR102" i="21"/>
  <c r="Y102" i="22"/>
  <c r="BV94" i="21"/>
  <c r="AC94" i="22"/>
  <c r="BS5" i="21"/>
  <c r="Z5" i="22"/>
  <c r="BO13" i="21"/>
  <c r="V13" i="22"/>
  <c r="BV41" i="21"/>
  <c r="AC41" i="22"/>
  <c r="BO51" i="21"/>
  <c r="V51" i="22"/>
  <c r="BS89" i="21"/>
  <c r="Z89" i="22"/>
  <c r="BP78" i="21"/>
  <c r="W78" i="22"/>
  <c r="BV49" i="21"/>
  <c r="AC49" i="22"/>
  <c r="BS25" i="21"/>
  <c r="Z25" i="22"/>
  <c r="BO33" i="21"/>
  <c r="V33" i="22"/>
  <c r="BV37" i="21"/>
  <c r="AC37" i="22"/>
  <c r="BP70" i="21"/>
  <c r="W70" i="22"/>
  <c r="BS96" i="21"/>
  <c r="Z96" i="22"/>
  <c r="BO10" i="21"/>
  <c r="V10" i="22"/>
  <c r="BT106" i="21"/>
  <c r="AA106" i="22"/>
  <c r="BV74" i="21"/>
  <c r="AC74" i="22"/>
  <c r="BT20" i="21"/>
  <c r="AA20" i="22"/>
  <c r="BR67" i="21"/>
  <c r="Y67" i="22"/>
  <c r="BS37" i="21"/>
  <c r="Z37" i="22"/>
  <c r="BO91" i="21"/>
  <c r="V91" i="22"/>
  <c r="BR68" i="21"/>
  <c r="Y68" i="22"/>
  <c r="BP8" i="21"/>
  <c r="W8" i="22"/>
  <c r="BV79" i="21"/>
  <c r="AC79" i="22"/>
  <c r="BP57" i="21"/>
  <c r="W57" i="22"/>
  <c r="BR52" i="21"/>
  <c r="Y52" i="22"/>
  <c r="AJ52" i="22" s="1"/>
  <c r="BP62" i="21"/>
  <c r="W62" i="22"/>
  <c r="BO87" i="21"/>
  <c r="V87" i="22"/>
  <c r="BR90" i="21"/>
  <c r="Y90" i="22"/>
  <c r="BT74" i="21"/>
  <c r="AA74" i="22"/>
  <c r="BO52" i="21"/>
  <c r="V52" i="22"/>
  <c r="BP101" i="21"/>
  <c r="W101" i="22"/>
  <c r="BP89" i="21"/>
  <c r="W89" i="22"/>
  <c r="BV105" i="21"/>
  <c r="AC105" i="22"/>
  <c r="BT62" i="21"/>
  <c r="AA62" i="22"/>
  <c r="BO11" i="21"/>
  <c r="V11" i="22"/>
  <c r="BO9" i="21"/>
  <c r="V9" i="22"/>
  <c r="BQ59" i="21"/>
  <c r="X59" i="22"/>
  <c r="BT9" i="21"/>
  <c r="AA9" i="22"/>
  <c r="BV104" i="21"/>
  <c r="AC104" i="22"/>
  <c r="BP74" i="21"/>
  <c r="W74" i="22"/>
  <c r="BS7" i="21"/>
  <c r="Z7" i="22"/>
  <c r="BQ87" i="21"/>
  <c r="X87" i="22"/>
  <c r="BP72" i="21"/>
  <c r="W72" i="22"/>
  <c r="BQ19" i="21"/>
  <c r="X19" i="22"/>
  <c r="BR26" i="21"/>
  <c r="Y26" i="22"/>
  <c r="AK26" i="22" s="1"/>
  <c r="BT56" i="21"/>
  <c r="AA56" i="22"/>
  <c r="BS60" i="21"/>
  <c r="Z60" i="22"/>
  <c r="BV90" i="21"/>
  <c r="AC90" i="22"/>
  <c r="BO98" i="21"/>
  <c r="V98" i="22"/>
  <c r="BO57" i="21"/>
  <c r="V57" i="22"/>
  <c r="AJ57" i="22" s="1"/>
  <c r="BP91" i="21"/>
  <c r="W91" i="22"/>
  <c r="BS92" i="21"/>
  <c r="Z92" i="22"/>
  <c r="BQ80" i="21"/>
  <c r="X80" i="22"/>
  <c r="BS88" i="21"/>
  <c r="Z88" i="22"/>
  <c r="BP77" i="21"/>
  <c r="W77" i="22"/>
  <c r="BS111" i="21"/>
  <c r="Z111" i="22"/>
  <c r="BR31" i="21"/>
  <c r="Y31" i="22"/>
  <c r="BS52" i="21"/>
  <c r="Z52" i="22"/>
  <c r="BR35" i="21"/>
  <c r="Y35" i="22"/>
  <c r="BV28" i="21"/>
  <c r="AC28" i="22"/>
  <c r="BR94" i="21"/>
  <c r="Y94" i="22"/>
  <c r="BQ101" i="21"/>
  <c r="X101" i="22"/>
  <c r="BQ53" i="21"/>
  <c r="X53" i="22"/>
  <c r="BQ13" i="21"/>
  <c r="X13" i="22"/>
  <c r="BP41" i="21"/>
  <c r="W41" i="22"/>
  <c r="BT89" i="21"/>
  <c r="AA89" i="22"/>
  <c r="BO79" i="21"/>
  <c r="V79" i="22"/>
  <c r="BT105" i="21"/>
  <c r="AA105" i="22"/>
  <c r="BQ11" i="21"/>
  <c r="X11" i="22"/>
  <c r="BP33" i="21"/>
  <c r="W33" i="22"/>
  <c r="BR46" i="21"/>
  <c r="Y46" i="22"/>
  <c r="BP9" i="21"/>
  <c r="W9" i="22"/>
  <c r="BR9" i="21"/>
  <c r="Y9" i="22"/>
  <c r="BS103" i="21"/>
  <c r="Z103" i="22"/>
  <c r="BS40" i="21"/>
  <c r="Z40" i="22"/>
  <c r="BP97" i="21"/>
  <c r="W97" i="22"/>
  <c r="BT24" i="21"/>
  <c r="AA24" i="22"/>
  <c r="BO103" i="21"/>
  <c r="V103" i="22"/>
  <c r="BP63" i="21"/>
  <c r="W63" i="22"/>
  <c r="BQ110" i="21"/>
  <c r="X110" i="22"/>
  <c r="BT27" i="21"/>
  <c r="AA27" i="22"/>
  <c r="BP60" i="21"/>
  <c r="W60" i="22"/>
  <c r="BV91" i="21"/>
  <c r="AC91" i="22"/>
  <c r="BT80" i="21"/>
  <c r="AA80" i="22"/>
  <c r="BR111" i="21"/>
  <c r="Y111" i="22"/>
  <c r="BS94" i="21"/>
  <c r="Z94" i="22"/>
  <c r="BQ5" i="21"/>
  <c r="X5" i="22"/>
  <c r="BO59" i="21"/>
  <c r="V59" i="22"/>
  <c r="BS72" i="21"/>
  <c r="Z72" i="22"/>
  <c r="BP27" i="21"/>
  <c r="W27" i="22"/>
  <c r="BT26" i="21"/>
  <c r="AA26" i="22"/>
  <c r="BP56" i="21"/>
  <c r="W56" i="22"/>
  <c r="BQ60" i="21"/>
  <c r="X60" i="22"/>
  <c r="AJ60" i="22" s="1"/>
  <c r="BT86" i="21"/>
  <c r="AA86" i="22"/>
  <c r="BP20" i="21"/>
  <c r="W20" i="22"/>
  <c r="BQ31" i="21"/>
  <c r="X31" i="22"/>
  <c r="BQ35" i="21"/>
  <c r="X35" i="22"/>
  <c r="AJ35" i="22" s="1"/>
  <c r="BS101" i="21"/>
  <c r="Z101" i="22"/>
  <c r="BQ41" i="21"/>
  <c r="X41" i="22"/>
  <c r="BP79" i="21"/>
  <c r="W79" i="22"/>
  <c r="BV46" i="21"/>
  <c r="AC46" i="22"/>
  <c r="BO88" i="21"/>
  <c r="V88" i="22"/>
  <c r="BV52" i="21"/>
  <c r="AC52" i="22"/>
  <c r="BS35" i="21"/>
  <c r="Z35" i="22"/>
  <c r="BQ94" i="21"/>
  <c r="X94" i="22"/>
  <c r="BT13" i="21"/>
  <c r="AA13" i="22"/>
  <c r="BQ89" i="21"/>
  <c r="X89" i="22"/>
  <c r="BT65" i="21"/>
  <c r="AA65" i="22"/>
  <c r="BP13" i="21"/>
  <c r="W13" i="22"/>
  <c r="BV17" i="21"/>
  <c r="AC17" i="22"/>
  <c r="BV29" i="21"/>
  <c r="AC29" i="22"/>
  <c r="BS74" i="21"/>
  <c r="Z74" i="22"/>
  <c r="BT7" i="21"/>
  <c r="AA7" i="22"/>
  <c r="BV56" i="21"/>
  <c r="AC56" i="22"/>
  <c r="BT45" i="21"/>
  <c r="AA45" i="22"/>
  <c r="BV70" i="21"/>
  <c r="AC70" i="22"/>
  <c r="BP90" i="21"/>
  <c r="W90" i="22"/>
  <c r="BP98" i="21"/>
  <c r="W98" i="22"/>
  <c r="BQ91" i="21"/>
  <c r="X91" i="22"/>
  <c r="BO92" i="21"/>
  <c r="V92" i="22"/>
  <c r="BV84" i="21"/>
  <c r="AC84" i="22"/>
  <c r="BT88" i="21"/>
  <c r="AA88" i="22"/>
  <c r="BT77" i="21"/>
  <c r="AA77" i="22"/>
  <c r="BO31" i="21"/>
  <c r="V31" i="22"/>
  <c r="BQ22" i="21"/>
  <c r="X22" i="22"/>
  <c r="BO35" i="21"/>
  <c r="V35" i="22"/>
  <c r="BO28" i="21"/>
  <c r="V28" i="22"/>
  <c r="BV95" i="21"/>
  <c r="AC95" i="22"/>
  <c r="BT101" i="21"/>
  <c r="AA101" i="22"/>
  <c r="BT54" i="21"/>
  <c r="AA54" i="22"/>
  <c r="BP53" i="21"/>
  <c r="W53" i="22"/>
  <c r="BV24" i="21"/>
  <c r="AC24" i="22"/>
  <c r="BR41" i="21"/>
  <c r="Y41" i="22"/>
  <c r="BS17" i="21"/>
  <c r="Z17" i="22"/>
  <c r="BV112" i="21"/>
  <c r="AC112" i="22"/>
  <c r="BQ79" i="21"/>
  <c r="X79" i="22"/>
  <c r="BR21" i="21"/>
  <c r="Y21" i="22"/>
  <c r="BV11" i="21"/>
  <c r="AC11" i="22"/>
  <c r="BQ29" i="21"/>
  <c r="X29" i="22"/>
  <c r="BP84" i="21"/>
  <c r="W84" i="22"/>
  <c r="BV14" i="21"/>
  <c r="AC14" i="22"/>
  <c r="AK14" i="22" s="1"/>
  <c r="BQ84" i="21"/>
  <c r="X84" i="22"/>
  <c r="BV88" i="21"/>
  <c r="AC88" i="22"/>
  <c r="BP25" i="21"/>
  <c r="W25" i="22"/>
  <c r="BQ16" i="21"/>
  <c r="X16" i="22"/>
  <c r="BS67" i="21"/>
  <c r="Z67" i="22"/>
  <c r="AK67" i="22" s="1"/>
  <c r="BQ74" i="21"/>
  <c r="X74" i="22"/>
  <c r="BQ72" i="21"/>
  <c r="X72" i="22"/>
  <c r="BV45" i="21"/>
  <c r="AC45" i="22"/>
  <c r="BS57" i="21"/>
  <c r="Z57" i="22"/>
  <c r="BT91" i="21"/>
  <c r="AA91" i="22"/>
  <c r="BS80" i="21"/>
  <c r="Z80" i="22"/>
  <c r="BS31" i="21"/>
  <c r="Z31" i="22"/>
  <c r="BR62" i="21"/>
  <c r="Y62" i="22"/>
  <c r="BO29" i="21"/>
  <c r="V29" i="22"/>
  <c r="BT87" i="21"/>
  <c r="AA87" i="22"/>
  <c r="BV19" i="21"/>
  <c r="AC19" i="22"/>
  <c r="BR56" i="21"/>
  <c r="Y56" i="22"/>
  <c r="BV98" i="21"/>
  <c r="AC98" i="22"/>
  <c r="BS91" i="21"/>
  <c r="Z91" i="22"/>
  <c r="BV92" i="21"/>
  <c r="AC92" i="22"/>
  <c r="BP80" i="21"/>
  <c r="W80" i="22"/>
  <c r="BV77" i="21"/>
  <c r="AC77" i="22"/>
  <c r="BV22" i="21"/>
  <c r="AC22" i="22"/>
  <c r="BV53" i="21"/>
  <c r="AC53" i="22"/>
  <c r="AJ24" i="22"/>
  <c r="BQ82" i="21"/>
  <c r="X82" i="22"/>
  <c r="BT32" i="21"/>
  <c r="AA32" i="22"/>
  <c r="BT63" i="21"/>
  <c r="AA63" i="22"/>
  <c r="BQ8" i="21"/>
  <c r="X8" i="22"/>
  <c r="BQ97" i="21"/>
  <c r="X97" i="22"/>
  <c r="BQ112" i="21"/>
  <c r="X112" i="22"/>
  <c r="BS26" i="21"/>
  <c r="Z26" i="22"/>
  <c r="BQ102" i="21"/>
  <c r="X102" i="22"/>
  <c r="BO44" i="21"/>
  <c r="V44" i="22"/>
  <c r="BO62" i="21"/>
  <c r="V62" i="22"/>
  <c r="BO110" i="21"/>
  <c r="V110" i="22"/>
  <c r="BV13" i="21"/>
  <c r="AC13" i="22"/>
  <c r="BT79" i="21"/>
  <c r="AA79" i="22"/>
  <c r="BP26" i="21"/>
  <c r="W26" i="22"/>
  <c r="BS79" i="21"/>
  <c r="Z79" i="22"/>
  <c r="BV76" i="21"/>
  <c r="AC76" i="22"/>
  <c r="BO7" i="21"/>
  <c r="V7" i="22"/>
  <c r="AK7" i="22" s="1"/>
  <c r="BR19" i="21"/>
  <c r="Y19" i="22"/>
  <c r="BS82" i="21"/>
  <c r="Z82" i="22"/>
  <c r="BS56" i="21"/>
  <c r="Z56" i="22"/>
  <c r="BP45" i="21"/>
  <c r="W45" i="22"/>
  <c r="BQ90" i="21"/>
  <c r="X90" i="22"/>
  <c r="BS98" i="21"/>
  <c r="Z98" i="22"/>
  <c r="BT40" i="21"/>
  <c r="AA40" i="22"/>
  <c r="BT92" i="21"/>
  <c r="AA92" i="22"/>
  <c r="BP88" i="21"/>
  <c r="W88" i="22"/>
  <c r="BS77" i="21"/>
  <c r="Z77" i="22"/>
  <c r="BV32" i="21"/>
  <c r="AC32" i="22"/>
  <c r="AK32" i="22" s="1"/>
  <c r="BT31" i="21"/>
  <c r="AA31" i="22"/>
  <c r="BS22" i="21"/>
  <c r="Z22" i="22"/>
  <c r="BT47" i="21"/>
  <c r="AA47" i="22"/>
  <c r="BT35" i="21"/>
  <c r="AA35" i="22"/>
  <c r="BQ28" i="21"/>
  <c r="X28" i="22"/>
  <c r="BR54" i="21"/>
  <c r="Y54" i="22"/>
  <c r="BS41" i="21"/>
  <c r="Z41" i="22"/>
  <c r="BR17" i="21"/>
  <c r="Y17" i="22"/>
  <c r="BR79" i="21"/>
  <c r="Y79" i="22"/>
  <c r="BP105" i="21"/>
  <c r="W105" i="22"/>
  <c r="BS33" i="21"/>
  <c r="Z33" i="22"/>
  <c r="BS76" i="21"/>
  <c r="Z76" i="22"/>
  <c r="BR74" i="21"/>
  <c r="Y74" i="22"/>
  <c r="BP7" i="21"/>
  <c r="W7" i="22"/>
  <c r="BT103" i="21"/>
  <c r="AA103" i="22"/>
  <c r="BR72" i="21"/>
  <c r="Y72" i="22"/>
  <c r="BS19" i="21"/>
  <c r="Z19" i="22"/>
  <c r="BO82" i="21"/>
  <c r="V82" i="22"/>
  <c r="BO56" i="21"/>
  <c r="V56" i="22"/>
  <c r="BR45" i="21"/>
  <c r="Y45" i="22"/>
  <c r="BQ70" i="21"/>
  <c r="X70" i="22"/>
  <c r="BT90" i="21"/>
  <c r="AA90" i="22"/>
  <c r="BT98" i="21"/>
  <c r="AA98" i="22"/>
  <c r="BQ40" i="21"/>
  <c r="X40" i="22"/>
  <c r="BR91" i="21"/>
  <c r="Y91" i="22"/>
  <c r="AJ91" i="22" s="1"/>
  <c r="BP92" i="21"/>
  <c r="W92" i="22"/>
  <c r="BS84" i="21"/>
  <c r="Z84" i="22"/>
  <c r="BQ88" i="21"/>
  <c r="X88" i="22"/>
  <c r="BO77" i="21"/>
  <c r="V77" i="22"/>
  <c r="BO32" i="21"/>
  <c r="V32" i="22"/>
  <c r="BP31" i="21"/>
  <c r="W31" i="22"/>
  <c r="BO22" i="21"/>
  <c r="V22" i="22"/>
  <c r="AK22" i="22" s="1"/>
  <c r="BP47" i="21"/>
  <c r="W47" i="22"/>
  <c r="BP35" i="21"/>
  <c r="W35" i="22"/>
  <c r="BR28" i="21"/>
  <c r="Y28" i="22"/>
  <c r="BO95" i="21"/>
  <c r="V95" i="22"/>
  <c r="BR101" i="21"/>
  <c r="Y101" i="22"/>
  <c r="BQ54" i="21"/>
  <c r="X54" i="22"/>
  <c r="BT53" i="21"/>
  <c r="AA53" i="22"/>
  <c r="BO24" i="21"/>
  <c r="V24" i="22"/>
  <c r="BO41" i="21"/>
  <c r="V41" i="22"/>
  <c r="BO17" i="21"/>
  <c r="V17" i="22"/>
  <c r="BR105" i="21"/>
  <c r="Y105" i="22"/>
  <c r="AJ105" i="22" s="1"/>
  <c r="BT49" i="21"/>
  <c r="AA49" i="22"/>
  <c r="BQ33" i="21"/>
  <c r="X33" i="22"/>
  <c r="BO21" i="21"/>
  <c r="V21" i="22"/>
  <c r="BR25" i="21"/>
  <c r="Y25" i="22"/>
  <c r="BP104" i="21"/>
  <c r="W104" i="22"/>
  <c r="AK104" i="22" s="1"/>
  <c r="BP107" i="21"/>
  <c r="W107" i="22"/>
  <c r="AJ107" i="22" s="1"/>
  <c r="BT72" i="21"/>
  <c r="AA72" i="22"/>
  <c r="BS90" i="21"/>
  <c r="Z90" i="22"/>
  <c r="BR75" i="21"/>
  <c r="Y75" i="22"/>
  <c r="BV89" i="21"/>
  <c r="AC89" i="22"/>
  <c r="BS87" i="21"/>
  <c r="Z87" i="22"/>
  <c r="BR88" i="21"/>
  <c r="Y88" i="22"/>
  <c r="AJ88" i="22" s="1"/>
  <c r="BS65" i="21"/>
  <c r="Z65" i="22"/>
  <c r="BV26" i="21"/>
  <c r="AC26" i="22"/>
  <c r="BO72" i="21"/>
  <c r="V72" i="22"/>
  <c r="BQ7" i="21"/>
  <c r="X7" i="22"/>
  <c r="BV103" i="21"/>
  <c r="AC103" i="22"/>
  <c r="BQ45" i="21"/>
  <c r="X45" i="22"/>
  <c r="AK45" i="22" s="1"/>
  <c r="BV8" i="21"/>
  <c r="AC8" i="22"/>
  <c r="BQ98" i="21"/>
  <c r="X98" i="22"/>
  <c r="BV64" i="21"/>
  <c r="AC64" i="22"/>
  <c r="BQ92" i="21"/>
  <c r="X92" i="22"/>
  <c r="BR84" i="21"/>
  <c r="Y84" i="22"/>
  <c r="BV96" i="21"/>
  <c r="AC96" i="22"/>
  <c r="BQ77" i="21"/>
  <c r="X77" i="22"/>
  <c r="BP22" i="21"/>
  <c r="W22" i="22"/>
  <c r="BQ47" i="21"/>
  <c r="X47" i="22"/>
  <c r="BS28" i="21"/>
  <c r="Z28" i="22"/>
  <c r="BP95" i="21"/>
  <c r="W95" i="22"/>
  <c r="BV10" i="21"/>
  <c r="AC10" i="22"/>
  <c r="BP54" i="21"/>
  <c r="W54" i="22"/>
  <c r="BR53" i="21"/>
  <c r="Y53" i="22"/>
  <c r="BT17" i="21"/>
  <c r="AA17" i="22"/>
  <c r="BT112" i="21"/>
  <c r="AA112" i="22"/>
  <c r="BS105" i="21"/>
  <c r="Z105" i="22"/>
  <c r="BS107" i="21"/>
  <c r="Z107" i="22"/>
  <c r="BT59" i="21"/>
  <c r="AA59" i="22"/>
  <c r="BR37" i="21"/>
  <c r="Y37" i="22"/>
  <c r="BR36" i="21"/>
  <c r="Y36" i="22"/>
  <c r="BP32" i="21"/>
  <c r="W32" i="22"/>
  <c r="BT16" i="21"/>
  <c r="AA16" i="22"/>
  <c r="BO101" i="21"/>
  <c r="V101" i="22"/>
  <c r="AK101" i="22" s="1"/>
  <c r="BS95" i="21"/>
  <c r="Z95" i="22"/>
  <c r="BS54" i="21"/>
  <c r="Z54" i="22"/>
  <c r="BS53" i="21"/>
  <c r="Z53" i="22"/>
  <c r="BR24" i="21"/>
  <c r="Y24" i="22"/>
  <c r="BV36" i="21"/>
  <c r="AC36" i="22"/>
  <c r="BP17" i="21"/>
  <c r="W17" i="22"/>
  <c r="BR112" i="21"/>
  <c r="Y112" i="22"/>
  <c r="BV100" i="21"/>
  <c r="AC100" i="22"/>
  <c r="BO105" i="21"/>
  <c r="V105" i="22"/>
  <c r="BV107" i="21"/>
  <c r="AC107" i="22"/>
  <c r="BQ49" i="21"/>
  <c r="X49" i="22"/>
  <c r="BO37" i="21"/>
  <c r="V37" i="22"/>
  <c r="BS59" i="21"/>
  <c r="Z59" i="22"/>
  <c r="BI55" i="21"/>
  <c r="BV58" i="21"/>
  <c r="AC58" i="22"/>
  <c r="BO100" i="21"/>
  <c r="V100" i="22"/>
  <c r="BR76" i="21"/>
  <c r="Y76" i="22"/>
  <c r="BO6" i="21"/>
  <c r="V6" i="22"/>
  <c r="BP58" i="21"/>
  <c r="W58" i="22"/>
  <c r="BT107" i="21"/>
  <c r="AA107" i="22"/>
  <c r="BN5" i="21"/>
  <c r="U5" i="22"/>
  <c r="BP87" i="21"/>
  <c r="W87" i="22"/>
  <c r="AJ87" i="22" s="1"/>
  <c r="BQ86" i="21"/>
  <c r="X86" i="22"/>
  <c r="BR51" i="21"/>
  <c r="Y51" i="22"/>
  <c r="BO74" i="21"/>
  <c r="V74" i="22"/>
  <c r="BR60" i="21"/>
  <c r="Y60" i="22"/>
  <c r="BO111" i="21"/>
  <c r="V111" i="22"/>
  <c r="BV101" i="21"/>
  <c r="AC101" i="22"/>
  <c r="BV54" i="21"/>
  <c r="AC54" i="22"/>
  <c r="BT41" i="21"/>
  <c r="AA41" i="22"/>
  <c r="BV7" i="21"/>
  <c r="AC7" i="22"/>
  <c r="BO60" i="21"/>
  <c r="V60" i="22"/>
  <c r="BO90" i="21"/>
  <c r="V90" i="22"/>
  <c r="BR57" i="21"/>
  <c r="Y57" i="22"/>
  <c r="BQ111" i="21"/>
  <c r="X111" i="22"/>
  <c r="BP76" i="21"/>
  <c r="W76" i="22"/>
  <c r="AK76" i="22" s="1"/>
  <c r="BO19" i="21"/>
  <c r="V19" i="22"/>
  <c r="BQ68" i="21"/>
  <c r="X68" i="22"/>
  <c r="BO76" i="21"/>
  <c r="V76" i="22"/>
  <c r="BV99" i="21"/>
  <c r="AC99" i="22"/>
  <c r="BP103" i="21"/>
  <c r="W103" i="22"/>
  <c r="BV30" i="21"/>
  <c r="AC30" i="22"/>
  <c r="BT19" i="21"/>
  <c r="AA19" i="22"/>
  <c r="BR82" i="21"/>
  <c r="Y82" i="22"/>
  <c r="BS45" i="21"/>
  <c r="Z45" i="22"/>
  <c r="BR70" i="21"/>
  <c r="Y70" i="22"/>
  <c r="BV40" i="21"/>
  <c r="AC40" i="22"/>
  <c r="BO84" i="21"/>
  <c r="V84" i="22"/>
  <c r="AK84" i="22" s="1"/>
  <c r="BR77" i="21"/>
  <c r="Y77" i="22"/>
  <c r="BR32" i="21"/>
  <c r="Y32" i="22"/>
  <c r="BV69" i="21"/>
  <c r="AC69" i="22"/>
  <c r="BT22" i="21"/>
  <c r="AA22" i="22"/>
  <c r="BV47" i="21"/>
  <c r="AC47" i="22"/>
  <c r="BO97" i="21"/>
  <c r="V97" i="22"/>
  <c r="BT28" i="21"/>
  <c r="AA28" i="22"/>
  <c r="AK28" i="22" s="1"/>
  <c r="BT76" i="21"/>
  <c r="AA76" i="22"/>
  <c r="BP99" i="21"/>
  <c r="W99" i="22"/>
  <c r="BR7" i="21"/>
  <c r="Y7" i="22"/>
  <c r="BQ103" i="21"/>
  <c r="X103" i="22"/>
  <c r="BQ30" i="21"/>
  <c r="X30" i="22"/>
  <c r="BP19" i="21"/>
  <c r="W19" i="22"/>
  <c r="BV82" i="21"/>
  <c r="AC82" i="22"/>
  <c r="BO45" i="21"/>
  <c r="V45" i="22"/>
  <c r="BS70" i="21"/>
  <c r="Z70" i="22"/>
  <c r="BO8" i="21"/>
  <c r="V8" i="22"/>
  <c r="BR98" i="21"/>
  <c r="Y98" i="22"/>
  <c r="BR40" i="21"/>
  <c r="Y40" i="22"/>
  <c r="BP64" i="21"/>
  <c r="W64" i="22"/>
  <c r="BR92" i="21"/>
  <c r="Y92" i="22"/>
  <c r="BO96" i="21"/>
  <c r="V96" i="22"/>
  <c r="BQ32" i="21"/>
  <c r="X32" i="22"/>
  <c r="BT69" i="21"/>
  <c r="AA69" i="22"/>
  <c r="BR22" i="21"/>
  <c r="Y22" i="22"/>
  <c r="BR47" i="21"/>
  <c r="Y47" i="22"/>
  <c r="BS97" i="21"/>
  <c r="Z97" i="22"/>
  <c r="BP28" i="21"/>
  <c r="W28" i="22"/>
  <c r="BT95" i="21"/>
  <c r="AA95" i="22"/>
  <c r="BR10" i="21"/>
  <c r="Y10" i="22"/>
  <c r="BO54" i="21"/>
  <c r="V54" i="22"/>
  <c r="AJ54" i="22" s="1"/>
  <c r="BO53" i="21"/>
  <c r="V53" i="22"/>
  <c r="BQ24" i="21"/>
  <c r="X24" i="22"/>
  <c r="BO36" i="21"/>
  <c r="V36" i="22"/>
  <c r="BQ17" i="21"/>
  <c r="X17" i="22"/>
  <c r="BP112" i="21"/>
  <c r="W112" i="22"/>
  <c r="AK112" i="22" s="1"/>
  <c r="BS100" i="21"/>
  <c r="Z100" i="22"/>
  <c r="BQ105" i="21"/>
  <c r="X105" i="22"/>
  <c r="BP21" i="21"/>
  <c r="W21" i="22"/>
  <c r="BR49" i="21"/>
  <c r="Y49" i="22"/>
  <c r="BS46" i="21"/>
  <c r="Z46" i="22"/>
  <c r="BV6" i="21"/>
  <c r="AC6" i="22"/>
  <c r="BO107" i="21"/>
  <c r="V107" i="22"/>
  <c r="BT99" i="21"/>
  <c r="AA99" i="22"/>
  <c r="BO30" i="21"/>
  <c r="V30" i="22"/>
  <c r="BQ38" i="21"/>
  <c r="X38" i="22"/>
  <c r="BT82" i="21"/>
  <c r="AA82" i="22"/>
  <c r="BQ66" i="21"/>
  <c r="X66" i="22"/>
  <c r="AK66" i="22" s="1"/>
  <c r="BT70" i="21"/>
  <c r="AA70" i="22"/>
  <c r="BR64" i="21"/>
  <c r="Y64" i="22"/>
  <c r="BP73" i="21"/>
  <c r="W73" i="22"/>
  <c r="BS47" i="21"/>
  <c r="Z47" i="22"/>
  <c r="BR95" i="21"/>
  <c r="Y95" i="22"/>
  <c r="BP24" i="21"/>
  <c r="W24" i="22"/>
  <c r="BP100" i="21"/>
  <c r="W100" i="22"/>
  <c r="BO46" i="21"/>
  <c r="V46" i="22"/>
  <c r="BQ56" i="21"/>
  <c r="X56" i="22"/>
  <c r="BV111" i="21"/>
  <c r="AC111" i="22"/>
  <c r="BT94" i="21"/>
  <c r="AA94" i="22"/>
  <c r="BS44" i="21"/>
  <c r="Z44" i="22"/>
  <c r="BR5" i="21"/>
  <c r="Y5" i="22"/>
  <c r="BS51" i="21"/>
  <c r="Z51" i="22"/>
  <c r="BR89" i="21"/>
  <c r="Y89" i="22"/>
  <c r="BR78" i="21"/>
  <c r="Y78" i="22"/>
  <c r="BP59" i="21"/>
  <c r="W59" i="22"/>
  <c r="BQ76" i="21"/>
  <c r="X76" i="22"/>
  <c r="BO99" i="21"/>
  <c r="V99" i="22"/>
  <c r="BV109" i="21"/>
  <c r="AC109" i="22"/>
  <c r="BR103" i="21"/>
  <c r="Y103" i="22"/>
  <c r="BS30" i="21"/>
  <c r="Z30" i="22"/>
  <c r="BS38" i="21"/>
  <c r="Z38" i="22"/>
  <c r="BP82" i="21"/>
  <c r="W82" i="22"/>
  <c r="AJ82" i="22" s="1"/>
  <c r="BV68" i="21"/>
  <c r="AC68" i="22"/>
  <c r="BO70" i="21"/>
  <c r="V70" i="22"/>
  <c r="BS8" i="21"/>
  <c r="Z8" i="22"/>
  <c r="BO40" i="21"/>
  <c r="V40" i="22"/>
  <c r="BV106" i="21"/>
  <c r="AC106" i="22"/>
  <c r="BT84" i="21"/>
  <c r="AA84" i="22"/>
  <c r="BR96" i="21"/>
  <c r="Y96" i="22"/>
  <c r="BV73" i="21"/>
  <c r="AC73" i="22"/>
  <c r="BS32" i="21"/>
  <c r="Z32" i="22"/>
  <c r="BQ69" i="21"/>
  <c r="X69" i="22"/>
  <c r="BV97" i="21"/>
  <c r="AC97" i="22"/>
  <c r="BQ95" i="21"/>
  <c r="X95" i="22"/>
  <c r="BS24" i="21"/>
  <c r="Z24" i="22"/>
  <c r="BQ36" i="21"/>
  <c r="X36" i="22"/>
  <c r="BO112" i="21"/>
  <c r="V112" i="22"/>
  <c r="BT100" i="21"/>
  <c r="AA100" i="22"/>
  <c r="BV21" i="21"/>
  <c r="AC21" i="22"/>
  <c r="BS29" i="21"/>
  <c r="Z29" i="22"/>
  <c r="AJ29" i="22" s="1"/>
  <c r="BP46" i="21"/>
  <c r="W46" i="22"/>
  <c r="BV5" i="21"/>
  <c r="AC5" i="22"/>
  <c r="BO66" i="23"/>
  <c r="BH49" i="21"/>
  <c r="BO59" i="23"/>
  <c r="BO96" i="23"/>
  <c r="BI48" i="21"/>
  <c r="BN84" i="21"/>
  <c r="BD84" i="21"/>
  <c r="BH84" i="21"/>
  <c r="BB84" i="21"/>
  <c r="BF84" i="21"/>
  <c r="BN25" i="21"/>
  <c r="BH25" i="21"/>
  <c r="BF25" i="21"/>
  <c r="BD25" i="21"/>
  <c r="BB25" i="21"/>
  <c r="BN105" i="21"/>
  <c r="BF105" i="21"/>
  <c r="BH105" i="21"/>
  <c r="BD105" i="21"/>
  <c r="BB105" i="21"/>
  <c r="BN33" i="21"/>
  <c r="BF33" i="21"/>
  <c r="BD33" i="21"/>
  <c r="BH33" i="21"/>
  <c r="BB33" i="21"/>
  <c r="BB49" i="21"/>
  <c r="BF49" i="21"/>
  <c r="BL99" i="21"/>
  <c r="BC99" i="21"/>
  <c r="BE99" i="21"/>
  <c r="BL30" i="21"/>
  <c r="BE30" i="21"/>
  <c r="BC30" i="21"/>
  <c r="BN82" i="21"/>
  <c r="BH82" i="21"/>
  <c r="BF82" i="21"/>
  <c r="BD82" i="21"/>
  <c r="BB82" i="21"/>
  <c r="BN70" i="21"/>
  <c r="BH70" i="21"/>
  <c r="BF70" i="21"/>
  <c r="BD70" i="21"/>
  <c r="BB70" i="21"/>
  <c r="BN40" i="21"/>
  <c r="BH40" i="21"/>
  <c r="BF40" i="21"/>
  <c r="BD40" i="21"/>
  <c r="BB40" i="21"/>
  <c r="BN32" i="21"/>
  <c r="BH32" i="21"/>
  <c r="BF32" i="21"/>
  <c r="BD32" i="21"/>
  <c r="BB32" i="21"/>
  <c r="BL69" i="21"/>
  <c r="BC69" i="21"/>
  <c r="BE69" i="21"/>
  <c r="BL97" i="21"/>
  <c r="BE97" i="21"/>
  <c r="BC97" i="21"/>
  <c r="BN53" i="21"/>
  <c r="BH53" i="21"/>
  <c r="BF53" i="21"/>
  <c r="BD53" i="21"/>
  <c r="BB53" i="21"/>
  <c r="BL24" i="21"/>
  <c r="BC24" i="21"/>
  <c r="BE24" i="21"/>
  <c r="BL112" i="21"/>
  <c r="BE112" i="21"/>
  <c r="BC112" i="21"/>
  <c r="BN21" i="21"/>
  <c r="BD21" i="21"/>
  <c r="BH21" i="21"/>
  <c r="BF21" i="21"/>
  <c r="BB21" i="21"/>
  <c r="BL59" i="21"/>
  <c r="BE59" i="21"/>
  <c r="BC59" i="21"/>
  <c r="BN65" i="21"/>
  <c r="BH65" i="21"/>
  <c r="BF65" i="21"/>
  <c r="BD65" i="21"/>
  <c r="BB65" i="21"/>
  <c r="BD49" i="21"/>
  <c r="BI93" i="21"/>
  <c r="BL96" i="21"/>
  <c r="BE96" i="21"/>
  <c r="BC96" i="21"/>
  <c r="BL66" i="21"/>
  <c r="BE66" i="21"/>
  <c r="BC66" i="21"/>
  <c r="BL6" i="21"/>
  <c r="BE6" i="21"/>
  <c r="BC6" i="21"/>
  <c r="BN64" i="21"/>
  <c r="BH64" i="21"/>
  <c r="BF64" i="21"/>
  <c r="BD64" i="21"/>
  <c r="BB64" i="21"/>
  <c r="BL81" i="21"/>
  <c r="BC81" i="21"/>
  <c r="BE81" i="21"/>
  <c r="BN47" i="21"/>
  <c r="BH47" i="21"/>
  <c r="BF47" i="21"/>
  <c r="BD47" i="21"/>
  <c r="BB47" i="21"/>
  <c r="BL58" i="21"/>
  <c r="BE58" i="21"/>
  <c r="BC58" i="21"/>
  <c r="BN10" i="21"/>
  <c r="BH10" i="21"/>
  <c r="BF10" i="21"/>
  <c r="BD10" i="21"/>
  <c r="BB10" i="21"/>
  <c r="BL61" i="21"/>
  <c r="BE61" i="21"/>
  <c r="BC61" i="21"/>
  <c r="BD9" i="21"/>
  <c r="BN7" i="21"/>
  <c r="BH7" i="21"/>
  <c r="BF7" i="21"/>
  <c r="BD7" i="21"/>
  <c r="BB7" i="21"/>
  <c r="BL100" i="21"/>
  <c r="BE100" i="21"/>
  <c r="BC100" i="21"/>
  <c r="BN38" i="21"/>
  <c r="BH38" i="21"/>
  <c r="BF38" i="21"/>
  <c r="BD38" i="21"/>
  <c r="BB38" i="21"/>
  <c r="BL106" i="21"/>
  <c r="BE106" i="21"/>
  <c r="BC106" i="21"/>
  <c r="BL73" i="21"/>
  <c r="BE73" i="21"/>
  <c r="BC73" i="21"/>
  <c r="BN95" i="21"/>
  <c r="BH95" i="21"/>
  <c r="BF95" i="21"/>
  <c r="BD95" i="21"/>
  <c r="BB95" i="21"/>
  <c r="BO13" i="23"/>
  <c r="BF9" i="21"/>
  <c r="BL104" i="21"/>
  <c r="BE104" i="21"/>
  <c r="BC104" i="21"/>
  <c r="BN76" i="21"/>
  <c r="BH76" i="21"/>
  <c r="BF76" i="21"/>
  <c r="BD76" i="21"/>
  <c r="BB76" i="21"/>
  <c r="BN69" i="21"/>
  <c r="BF69" i="21"/>
  <c r="BD69" i="21"/>
  <c r="BH69" i="21"/>
  <c r="BB69" i="21"/>
  <c r="BN81" i="21"/>
  <c r="BF81" i="21"/>
  <c r="BD81" i="21"/>
  <c r="BH81" i="21"/>
  <c r="BB81" i="21"/>
  <c r="BL63" i="21"/>
  <c r="BC63" i="21"/>
  <c r="BE63" i="21"/>
  <c r="BL14" i="21"/>
  <c r="BE14" i="21"/>
  <c r="BC14" i="21"/>
  <c r="BL85" i="21"/>
  <c r="BE85" i="21"/>
  <c r="BC85" i="21"/>
  <c r="BO49" i="23"/>
  <c r="BN109" i="21"/>
  <c r="BH109" i="21"/>
  <c r="BF109" i="21"/>
  <c r="BD109" i="21"/>
  <c r="BB109" i="21"/>
  <c r="BL83" i="21"/>
  <c r="BE83" i="21"/>
  <c r="BC83" i="21"/>
  <c r="BL71" i="21"/>
  <c r="BE71" i="21"/>
  <c r="BC71" i="21"/>
  <c r="BL18" i="21"/>
  <c r="BC18" i="21"/>
  <c r="BE18" i="21"/>
  <c r="BN58" i="21"/>
  <c r="BH58" i="21"/>
  <c r="BF58" i="21"/>
  <c r="BD58" i="21"/>
  <c r="BB58" i="21"/>
  <c r="BL50" i="21"/>
  <c r="BE50" i="21"/>
  <c r="BC50" i="21"/>
  <c r="BN85" i="21"/>
  <c r="BH85" i="21"/>
  <c r="BF85" i="21"/>
  <c r="BD85" i="21"/>
  <c r="BB85" i="21"/>
  <c r="BL29" i="21"/>
  <c r="BE29" i="21"/>
  <c r="BC29" i="21"/>
  <c r="BI43" i="21"/>
  <c r="BB9" i="21"/>
  <c r="BL36" i="21"/>
  <c r="BE36" i="21"/>
  <c r="BC36" i="21"/>
  <c r="BH9" i="21"/>
  <c r="BL38" i="21"/>
  <c r="BE38" i="21"/>
  <c r="BC38" i="21"/>
  <c r="BL42" i="21"/>
  <c r="BE42" i="21"/>
  <c r="BC42" i="21"/>
  <c r="BN8" i="21"/>
  <c r="BH8" i="21"/>
  <c r="BF8" i="21"/>
  <c r="BD8" i="21"/>
  <c r="BB8" i="21"/>
  <c r="BL23" i="21"/>
  <c r="BE23" i="21"/>
  <c r="BC23" i="21"/>
  <c r="BN106" i="21"/>
  <c r="BH106" i="21"/>
  <c r="BF106" i="21"/>
  <c r="BD106" i="21"/>
  <c r="BB106" i="21"/>
  <c r="BL108" i="21"/>
  <c r="BC108" i="21"/>
  <c r="BE108" i="21"/>
  <c r="BL15" i="21"/>
  <c r="BE15" i="21"/>
  <c r="BC15" i="21"/>
  <c r="BL39" i="21"/>
  <c r="BC39" i="21"/>
  <c r="BE39" i="21"/>
  <c r="BN97" i="21"/>
  <c r="BH97" i="21"/>
  <c r="BF97" i="21"/>
  <c r="BD97" i="21"/>
  <c r="BB97" i="21"/>
  <c r="BN50" i="21"/>
  <c r="BH50" i="21"/>
  <c r="BF50" i="21"/>
  <c r="BD50" i="21"/>
  <c r="BB50" i="21"/>
  <c r="BN36" i="21"/>
  <c r="BD36" i="21"/>
  <c r="BH36" i="21"/>
  <c r="BB36" i="21"/>
  <c r="BF36" i="21"/>
  <c r="BN14" i="21"/>
  <c r="BH14" i="21"/>
  <c r="BF14" i="21"/>
  <c r="BD14" i="21"/>
  <c r="BB14" i="21"/>
  <c r="BO46" i="23"/>
  <c r="BL10" i="21"/>
  <c r="BE10" i="21"/>
  <c r="BC10" i="21"/>
  <c r="BN79" i="21"/>
  <c r="BH79" i="21"/>
  <c r="BF79" i="21"/>
  <c r="BD79" i="21"/>
  <c r="BB79" i="21"/>
  <c r="BN18" i="21"/>
  <c r="BF18" i="21"/>
  <c r="BH18" i="21"/>
  <c r="BD18" i="21"/>
  <c r="BB18" i="21"/>
  <c r="BN96" i="21"/>
  <c r="BD96" i="21"/>
  <c r="BH96" i="21"/>
  <c r="BB96" i="21"/>
  <c r="BF96" i="21"/>
  <c r="BN61" i="21"/>
  <c r="BH61" i="21"/>
  <c r="BF61" i="21"/>
  <c r="BD61" i="21"/>
  <c r="BB61" i="21"/>
  <c r="BL12" i="21"/>
  <c r="BE12" i="21"/>
  <c r="BC12" i="21"/>
  <c r="BL34" i="21"/>
  <c r="BE34" i="21"/>
  <c r="BC34" i="21"/>
  <c r="BN99" i="21"/>
  <c r="BF99" i="21"/>
  <c r="BD99" i="21"/>
  <c r="BH99" i="21"/>
  <c r="BB99" i="21"/>
  <c r="BN83" i="21"/>
  <c r="BH83" i="21"/>
  <c r="BF83" i="21"/>
  <c r="BD83" i="21"/>
  <c r="BB83" i="21"/>
  <c r="BL16" i="21"/>
  <c r="BE16" i="21"/>
  <c r="BC16" i="21"/>
  <c r="BL20" i="21"/>
  <c r="BE20" i="21"/>
  <c r="BC20" i="21"/>
  <c r="BN108" i="21"/>
  <c r="BD108" i="21"/>
  <c r="BH108" i="21"/>
  <c r="BB108" i="21"/>
  <c r="BF108" i="21"/>
  <c r="BN15" i="21"/>
  <c r="BD15" i="21"/>
  <c r="BH15" i="21"/>
  <c r="BB15" i="21"/>
  <c r="BF15" i="21"/>
  <c r="BN39" i="21"/>
  <c r="BF39" i="21"/>
  <c r="BD39" i="21"/>
  <c r="BH39" i="21"/>
  <c r="BB39" i="21"/>
  <c r="BL102" i="21"/>
  <c r="BC102" i="21"/>
  <c r="BE102" i="21"/>
  <c r="BN100" i="21"/>
  <c r="BH100" i="21"/>
  <c r="BF100" i="21"/>
  <c r="BD100" i="21"/>
  <c r="BB100" i="21"/>
  <c r="BN62" i="21"/>
  <c r="BH62" i="21"/>
  <c r="BF62" i="21"/>
  <c r="BD62" i="21"/>
  <c r="BB62" i="21"/>
  <c r="BN24" i="21"/>
  <c r="BF24" i="21"/>
  <c r="BH24" i="21"/>
  <c r="BB24" i="21"/>
  <c r="BD24" i="21"/>
  <c r="BN30" i="21"/>
  <c r="BD30" i="21"/>
  <c r="BF30" i="21"/>
  <c r="BH30" i="21"/>
  <c r="BB30" i="21"/>
  <c r="BL110" i="21"/>
  <c r="BE110" i="21"/>
  <c r="BC110" i="21"/>
  <c r="BL27" i="21"/>
  <c r="BE27" i="21"/>
  <c r="BC27" i="21"/>
  <c r="BN42" i="21"/>
  <c r="BF42" i="21"/>
  <c r="BH42" i="21"/>
  <c r="BD42" i="21"/>
  <c r="BB42" i="21"/>
  <c r="BL86" i="21"/>
  <c r="BE86" i="21"/>
  <c r="BC86" i="21"/>
  <c r="BN6" i="21"/>
  <c r="BD6" i="21"/>
  <c r="BF6" i="21"/>
  <c r="BH6" i="21"/>
  <c r="BB6" i="21"/>
  <c r="BN20" i="21"/>
  <c r="BH20" i="21"/>
  <c r="BF20" i="21"/>
  <c r="BD20" i="21"/>
  <c r="BB20" i="21"/>
  <c r="BL75" i="21"/>
  <c r="BE75" i="21"/>
  <c r="BC75" i="21"/>
  <c r="BL67" i="21"/>
  <c r="BE67" i="21"/>
  <c r="BC67" i="21"/>
  <c r="BL44" i="21"/>
  <c r="BE44" i="21"/>
  <c r="BC44" i="21"/>
  <c r="BN34" i="21"/>
  <c r="BH34" i="21"/>
  <c r="BF34" i="21"/>
  <c r="BD34" i="21"/>
  <c r="BB34" i="21"/>
  <c r="BO53" i="23"/>
  <c r="BL5" i="21"/>
  <c r="BC5" i="21"/>
  <c r="BE5" i="21"/>
  <c r="BN104" i="21"/>
  <c r="BH104" i="21"/>
  <c r="BF104" i="21"/>
  <c r="BD104" i="21"/>
  <c r="BB104" i="21"/>
  <c r="BL109" i="21"/>
  <c r="BE109" i="21"/>
  <c r="BC109" i="21"/>
  <c r="BN16" i="21"/>
  <c r="BH16" i="21"/>
  <c r="BF16" i="21"/>
  <c r="BD16" i="21"/>
  <c r="BB16" i="21"/>
  <c r="BN73" i="21"/>
  <c r="BH73" i="21"/>
  <c r="BF73" i="21"/>
  <c r="BD73" i="21"/>
  <c r="BB73" i="21"/>
  <c r="BN63" i="21"/>
  <c r="BD63" i="21"/>
  <c r="BH63" i="21"/>
  <c r="BB63" i="21"/>
  <c r="BF63" i="21"/>
  <c r="BN12" i="21"/>
  <c r="BD12" i="21"/>
  <c r="BF12" i="21"/>
  <c r="BH12" i="21"/>
  <c r="BB12" i="21"/>
  <c r="BL51" i="21"/>
  <c r="BC51" i="21"/>
  <c r="BE51" i="21"/>
  <c r="BL78" i="21"/>
  <c r="BE78" i="21"/>
  <c r="BC78" i="21"/>
  <c r="BH5" i="21"/>
  <c r="BF5" i="21"/>
  <c r="BD5" i="21"/>
  <c r="BB5" i="21"/>
  <c r="BN112" i="21"/>
  <c r="BH112" i="21"/>
  <c r="BF112" i="21"/>
  <c r="BD112" i="21"/>
  <c r="BB112" i="21"/>
  <c r="BN77" i="21"/>
  <c r="BH77" i="21"/>
  <c r="BF77" i="21"/>
  <c r="BD77" i="21"/>
  <c r="BB77" i="21"/>
  <c r="BN66" i="21"/>
  <c r="BF66" i="21"/>
  <c r="BD66" i="21"/>
  <c r="BH66" i="21"/>
  <c r="BB66" i="21"/>
  <c r="BN23" i="21"/>
  <c r="BH23" i="21"/>
  <c r="BF23" i="21"/>
  <c r="BD23" i="21"/>
  <c r="BB23" i="21"/>
  <c r="BN27" i="21"/>
  <c r="BF27" i="21"/>
  <c r="BH27" i="21"/>
  <c r="BD27" i="21"/>
  <c r="BB27" i="21"/>
  <c r="BL26" i="21"/>
  <c r="BE26" i="21"/>
  <c r="BC26" i="21"/>
  <c r="BL60" i="21"/>
  <c r="BE60" i="21"/>
  <c r="BC60" i="21"/>
  <c r="BL80" i="21"/>
  <c r="BE80" i="21"/>
  <c r="BC80" i="21"/>
  <c r="BL111" i="21"/>
  <c r="BE111" i="21"/>
  <c r="BC111" i="21"/>
  <c r="BL94" i="21"/>
  <c r="BE94" i="21"/>
  <c r="BC94" i="21"/>
  <c r="BO28" i="23"/>
  <c r="BN86" i="21"/>
  <c r="BH86" i="21"/>
  <c r="BF86" i="21"/>
  <c r="BD86" i="21"/>
  <c r="BB86" i="21"/>
  <c r="BN111" i="21"/>
  <c r="BF111" i="21"/>
  <c r="BD111" i="21"/>
  <c r="BH111" i="21"/>
  <c r="BB111" i="21"/>
  <c r="BN29" i="21"/>
  <c r="BH29" i="21"/>
  <c r="BF29" i="21"/>
  <c r="BD29" i="21"/>
  <c r="BB29" i="21"/>
  <c r="BL68" i="21"/>
  <c r="BE68" i="21"/>
  <c r="BC68" i="21"/>
  <c r="BN52" i="21"/>
  <c r="BH52" i="21"/>
  <c r="BF52" i="21"/>
  <c r="BD52" i="21"/>
  <c r="BB52" i="21"/>
  <c r="BL13" i="21"/>
  <c r="BE13" i="21"/>
  <c r="BC13" i="21"/>
  <c r="BN46" i="21"/>
  <c r="BH46" i="21"/>
  <c r="BF46" i="21"/>
  <c r="BD46" i="21"/>
  <c r="BB46" i="21"/>
  <c r="BO5" i="23"/>
  <c r="BL87" i="21"/>
  <c r="BE87" i="21"/>
  <c r="BC87" i="21"/>
  <c r="BN110" i="21"/>
  <c r="BH110" i="21"/>
  <c r="BF110" i="21"/>
  <c r="BD110" i="21"/>
  <c r="BB110" i="21"/>
  <c r="BN87" i="21"/>
  <c r="BF87" i="21"/>
  <c r="BH87" i="21"/>
  <c r="BB87" i="21"/>
  <c r="BD87" i="21"/>
  <c r="BN71" i="21"/>
  <c r="BH71" i="21"/>
  <c r="BF71" i="21"/>
  <c r="BD71" i="21"/>
  <c r="BB71" i="21"/>
  <c r="BN26" i="21"/>
  <c r="BH26" i="21"/>
  <c r="BF26" i="21"/>
  <c r="BD26" i="21"/>
  <c r="BB26" i="21"/>
  <c r="BN57" i="21"/>
  <c r="BD57" i="21"/>
  <c r="BH57" i="21"/>
  <c r="BB57" i="21"/>
  <c r="BF57" i="21"/>
  <c r="BN67" i="21"/>
  <c r="BH67" i="21"/>
  <c r="BF67" i="21"/>
  <c r="BD67" i="21"/>
  <c r="BB67" i="21"/>
  <c r="BL89" i="21"/>
  <c r="BE89" i="21"/>
  <c r="BC89" i="21"/>
  <c r="BL74" i="21"/>
  <c r="BE74" i="21"/>
  <c r="BC74" i="21"/>
  <c r="BL56" i="21"/>
  <c r="BE56" i="21"/>
  <c r="BC56" i="21"/>
  <c r="BN60" i="21"/>
  <c r="BF60" i="21"/>
  <c r="BD60" i="21"/>
  <c r="BH60" i="21"/>
  <c r="BB60" i="21"/>
  <c r="BL90" i="21"/>
  <c r="BC90" i="21"/>
  <c r="BE90" i="21"/>
  <c r="BL91" i="21"/>
  <c r="BE91" i="21"/>
  <c r="BC91" i="21"/>
  <c r="BL88" i="21"/>
  <c r="BE88" i="21"/>
  <c r="BC88" i="21"/>
  <c r="BL101" i="21"/>
  <c r="BE101" i="21"/>
  <c r="BC101" i="21"/>
  <c r="BN44" i="21"/>
  <c r="BH44" i="21"/>
  <c r="BF44" i="21"/>
  <c r="BD44" i="21"/>
  <c r="BB44" i="21"/>
  <c r="BN11" i="21"/>
  <c r="BH11" i="21"/>
  <c r="BF11" i="21"/>
  <c r="BD11" i="21"/>
  <c r="BB11" i="21"/>
  <c r="BB59" i="21"/>
  <c r="BL57" i="21"/>
  <c r="BE57" i="21"/>
  <c r="BC57" i="21"/>
  <c r="BL31" i="21"/>
  <c r="BE31" i="21"/>
  <c r="BC31" i="21"/>
  <c r="BL52" i="21"/>
  <c r="BE52" i="21"/>
  <c r="BC52" i="21"/>
  <c r="BL35" i="21"/>
  <c r="BE35" i="21"/>
  <c r="BC35" i="21"/>
  <c r="BN51" i="21"/>
  <c r="BF51" i="21"/>
  <c r="BD51" i="21"/>
  <c r="BH51" i="21"/>
  <c r="BB51" i="21"/>
  <c r="BN89" i="21"/>
  <c r="BH89" i="21"/>
  <c r="BF89" i="21"/>
  <c r="BD89" i="21"/>
  <c r="BB89" i="21"/>
  <c r="BL49" i="21"/>
  <c r="BE49" i="21"/>
  <c r="BC49" i="21"/>
  <c r="BO7" i="23"/>
  <c r="BD59" i="21"/>
  <c r="BN90" i="21"/>
  <c r="BF90" i="21"/>
  <c r="BD90" i="21"/>
  <c r="BH90" i="21"/>
  <c r="BB90" i="21"/>
  <c r="BN80" i="21"/>
  <c r="BH80" i="21"/>
  <c r="BF80" i="21"/>
  <c r="BD80" i="21"/>
  <c r="BB80" i="21"/>
  <c r="BN75" i="21"/>
  <c r="BD75" i="21"/>
  <c r="BH75" i="21"/>
  <c r="BB75" i="21"/>
  <c r="BF75" i="21"/>
  <c r="BN102" i="21"/>
  <c r="BF102" i="21"/>
  <c r="BH102" i="21"/>
  <c r="BB102" i="21"/>
  <c r="BD102" i="21"/>
  <c r="BL79" i="21"/>
  <c r="BE79" i="21"/>
  <c r="BC79" i="21"/>
  <c r="BF59" i="21"/>
  <c r="BN68" i="21"/>
  <c r="BH68" i="21"/>
  <c r="BF68" i="21"/>
  <c r="BD68" i="21"/>
  <c r="BB68" i="21"/>
  <c r="BN92" i="21"/>
  <c r="BH92" i="21"/>
  <c r="BF92" i="21"/>
  <c r="BD92" i="21"/>
  <c r="BB92" i="21"/>
  <c r="BL7" i="21"/>
  <c r="BE7" i="21"/>
  <c r="BC7" i="21"/>
  <c r="BL19" i="21"/>
  <c r="BE19" i="21"/>
  <c r="BC19" i="21"/>
  <c r="BN56" i="21"/>
  <c r="BH56" i="21"/>
  <c r="BF56" i="21"/>
  <c r="BD56" i="21"/>
  <c r="BB56" i="21"/>
  <c r="BL98" i="21"/>
  <c r="BE98" i="21"/>
  <c r="BC98" i="21"/>
  <c r="BL92" i="21"/>
  <c r="BE92" i="21"/>
  <c r="BC92" i="21"/>
  <c r="BL77" i="21"/>
  <c r="BE77" i="21"/>
  <c r="BC77" i="21"/>
  <c r="BL22" i="21"/>
  <c r="BE22" i="21"/>
  <c r="BC22" i="21"/>
  <c r="BL28" i="21"/>
  <c r="BE28" i="21"/>
  <c r="BC28" i="21"/>
  <c r="BN13" i="21"/>
  <c r="BH13" i="21"/>
  <c r="BF13" i="21"/>
  <c r="BD13" i="21"/>
  <c r="BB13" i="21"/>
  <c r="BN41" i="21"/>
  <c r="BH41" i="21"/>
  <c r="BF41" i="21"/>
  <c r="BD41" i="21"/>
  <c r="BB41" i="21"/>
  <c r="BN78" i="21"/>
  <c r="BF78" i="21"/>
  <c r="BD78" i="21"/>
  <c r="BH78" i="21"/>
  <c r="BB78" i="21"/>
  <c r="BH59" i="21"/>
  <c r="BL8" i="21"/>
  <c r="BE8" i="21"/>
  <c r="BC8" i="21"/>
  <c r="BL45" i="21"/>
  <c r="BE45" i="21"/>
  <c r="BC45" i="21"/>
  <c r="BN88" i="21"/>
  <c r="BH88" i="21"/>
  <c r="BF88" i="21"/>
  <c r="BD88" i="21"/>
  <c r="BB88" i="21"/>
  <c r="BN31" i="21"/>
  <c r="BH31" i="21"/>
  <c r="BF31" i="21"/>
  <c r="BD31" i="21"/>
  <c r="BB31" i="21"/>
  <c r="BN35" i="21"/>
  <c r="BH35" i="21"/>
  <c r="BF35" i="21"/>
  <c r="BD35" i="21"/>
  <c r="BB35" i="21"/>
  <c r="BN28" i="21"/>
  <c r="BH28" i="21"/>
  <c r="BF28" i="21"/>
  <c r="BD28" i="21"/>
  <c r="BB28" i="21"/>
  <c r="BN94" i="21"/>
  <c r="BH94" i="21"/>
  <c r="BF94" i="21"/>
  <c r="BD94" i="21"/>
  <c r="BB94" i="21"/>
  <c r="BL54" i="21"/>
  <c r="BC54" i="21"/>
  <c r="BE54" i="21"/>
  <c r="BO39" i="23"/>
  <c r="BL64" i="21"/>
  <c r="BE64" i="21"/>
  <c r="BC64" i="21"/>
  <c r="BN45" i="21"/>
  <c r="BF45" i="21"/>
  <c r="BD45" i="21"/>
  <c r="BH45" i="21"/>
  <c r="BB45" i="21"/>
  <c r="BN22" i="21"/>
  <c r="BH22" i="21"/>
  <c r="BF22" i="21"/>
  <c r="BD22" i="21"/>
  <c r="BB22" i="21"/>
  <c r="BN54" i="21"/>
  <c r="BF54" i="21"/>
  <c r="BH54" i="21"/>
  <c r="BD54" i="21"/>
  <c r="BB54" i="21"/>
  <c r="BL53" i="21"/>
  <c r="BE53" i="21"/>
  <c r="BC53" i="21"/>
  <c r="BL17" i="21"/>
  <c r="BE17" i="21"/>
  <c r="BC17" i="21"/>
  <c r="BL105" i="21"/>
  <c r="BE105" i="21"/>
  <c r="BC105" i="21"/>
  <c r="BN107" i="21"/>
  <c r="BH107" i="21"/>
  <c r="BF107" i="21"/>
  <c r="BD107" i="21"/>
  <c r="BB107" i="21"/>
  <c r="BN98" i="21"/>
  <c r="BH98" i="21"/>
  <c r="BF98" i="21"/>
  <c r="BD98" i="21"/>
  <c r="BB98" i="21"/>
  <c r="BL72" i="21"/>
  <c r="BE72" i="21"/>
  <c r="BC72" i="21"/>
  <c r="BL47" i="21"/>
  <c r="BE47" i="21"/>
  <c r="BC47" i="21"/>
  <c r="BL41" i="21"/>
  <c r="BE41" i="21"/>
  <c r="BC41" i="21"/>
  <c r="BN37" i="21"/>
  <c r="BH37" i="21"/>
  <c r="BF37" i="21"/>
  <c r="BD37" i="21"/>
  <c r="BB37" i="21"/>
  <c r="BO98" i="23"/>
  <c r="BO34" i="23"/>
  <c r="BL76" i="21"/>
  <c r="BE76" i="21"/>
  <c r="BC76" i="21"/>
  <c r="BL103" i="21"/>
  <c r="BE103" i="21"/>
  <c r="BC103" i="21"/>
  <c r="BN19" i="21"/>
  <c r="BH19" i="21"/>
  <c r="BF19" i="21"/>
  <c r="BD19" i="21"/>
  <c r="BB19" i="21"/>
  <c r="BL82" i="21"/>
  <c r="BE82" i="21"/>
  <c r="BC82" i="21"/>
  <c r="BL40" i="21"/>
  <c r="BE40" i="21"/>
  <c r="BC40" i="21"/>
  <c r="BL32" i="21"/>
  <c r="BE32" i="21"/>
  <c r="BC32" i="21"/>
  <c r="BN74" i="21"/>
  <c r="BH74" i="21"/>
  <c r="BF74" i="21"/>
  <c r="BD74" i="21"/>
  <c r="BB74" i="21"/>
  <c r="BN103" i="21"/>
  <c r="BH103" i="21"/>
  <c r="BF103" i="21"/>
  <c r="BD103" i="21"/>
  <c r="BB103" i="21"/>
  <c r="BN72" i="21"/>
  <c r="BF72" i="21"/>
  <c r="BD72" i="21"/>
  <c r="BH72" i="21"/>
  <c r="BB72" i="21"/>
  <c r="BL70" i="21"/>
  <c r="BE70" i="21"/>
  <c r="BC70" i="21"/>
  <c r="BN91" i="21"/>
  <c r="BH91" i="21"/>
  <c r="BF91" i="21"/>
  <c r="BD91" i="21"/>
  <c r="BB91" i="21"/>
  <c r="BL84" i="21"/>
  <c r="BE84" i="21"/>
  <c r="BC84" i="21"/>
  <c r="BL95" i="21"/>
  <c r="BE95" i="21"/>
  <c r="BC95" i="21"/>
  <c r="BN101" i="21"/>
  <c r="BH101" i="21"/>
  <c r="BF101" i="21"/>
  <c r="BD101" i="21"/>
  <c r="BB101" i="21"/>
  <c r="BN17" i="21"/>
  <c r="BH17" i="21"/>
  <c r="BF17" i="21"/>
  <c r="BD17" i="21"/>
  <c r="BB17" i="21"/>
  <c r="BL21" i="21"/>
  <c r="BC21" i="21"/>
  <c r="BE21" i="21"/>
  <c r="BO50" i="23"/>
  <c r="BO31" i="23"/>
  <c r="BO17" i="23"/>
  <c r="BO36" i="23"/>
  <c r="BO35" i="23"/>
  <c r="BO112" i="23"/>
  <c r="BO107" i="23"/>
  <c r="BO44" i="23"/>
  <c r="BO106" i="23"/>
  <c r="BO60" i="23"/>
  <c r="BO77" i="23"/>
  <c r="BO73" i="23"/>
  <c r="BO21" i="23"/>
  <c r="BO61" i="23"/>
  <c r="BO100" i="23"/>
  <c r="BO72" i="23"/>
  <c r="BO88" i="23"/>
  <c r="BO26" i="23"/>
  <c r="BO97" i="23"/>
  <c r="BO84" i="23"/>
  <c r="BO57" i="23"/>
  <c r="BO104" i="23"/>
  <c r="BO105" i="23"/>
  <c r="BO37" i="23"/>
  <c r="BO70" i="23"/>
  <c r="BO69" i="23"/>
  <c r="BO25" i="23"/>
  <c r="BO19" i="23"/>
  <c r="BO40" i="23"/>
  <c r="BO89" i="23"/>
  <c r="BO68" i="23"/>
  <c r="BO48" i="23"/>
  <c r="BO41" i="23"/>
  <c r="BO76" i="23"/>
  <c r="BO16" i="23"/>
  <c r="BO90" i="23"/>
  <c r="BO18" i="23"/>
  <c r="BO108" i="23"/>
  <c r="BO23" i="23"/>
  <c r="BO20" i="23"/>
  <c r="BO9" i="23"/>
  <c r="BO99" i="23"/>
  <c r="BO79" i="23"/>
  <c r="BO67" i="23"/>
  <c r="BO52" i="23"/>
  <c r="BO91" i="23"/>
  <c r="BO11" i="23"/>
  <c r="BO54" i="23"/>
  <c r="BO87" i="23"/>
  <c r="BO83" i="23"/>
  <c r="BO55" i="23"/>
  <c r="BO10" i="23"/>
  <c r="BO75" i="23"/>
  <c r="BO6" i="23"/>
  <c r="BO62" i="23"/>
  <c r="BO22" i="23"/>
  <c r="BO47" i="23"/>
  <c r="BO109" i="23"/>
  <c r="BO51" i="23"/>
  <c r="BO14" i="23"/>
  <c r="BO95" i="23"/>
  <c r="BO102" i="23"/>
  <c r="BO80" i="23"/>
  <c r="BO71" i="23"/>
  <c r="BO65" i="23"/>
  <c r="BO63" i="23"/>
  <c r="BO111" i="23"/>
  <c r="BO64" i="23"/>
  <c r="BO103" i="23"/>
  <c r="BO81" i="23"/>
  <c r="BO42" i="23"/>
  <c r="BO101" i="23"/>
  <c r="BO27" i="23"/>
  <c r="BO110" i="23"/>
  <c r="BO58" i="23"/>
  <c r="BO93" i="23"/>
  <c r="BO32" i="23"/>
  <c r="BO43" i="23"/>
  <c r="BO15" i="23"/>
  <c r="BO45" i="23"/>
  <c r="BO24" i="23"/>
  <c r="BO94" i="23"/>
  <c r="BO56" i="23"/>
  <c r="BO8" i="23"/>
  <c r="BO85" i="23"/>
  <c r="BO33" i="23"/>
  <c r="BO86" i="23"/>
  <c r="BO92" i="23"/>
  <c r="AK52" i="22"/>
  <c r="AJ43" i="22"/>
  <c r="AK43" i="22"/>
  <c r="AK99" i="22"/>
  <c r="AJ99" i="22"/>
  <c r="AJ89" i="22"/>
  <c r="AJ48" i="22"/>
  <c r="AK48" i="22"/>
  <c r="AJ55" i="22"/>
  <c r="AK55" i="22"/>
  <c r="AK75" i="22"/>
  <c r="AJ32" i="22"/>
  <c r="AK35" i="22"/>
  <c r="AK39" i="22"/>
  <c r="AK93" i="22"/>
  <c r="AJ93" i="22"/>
  <c r="L3" i="19"/>
  <c r="J3" i="19"/>
  <c r="G3" i="19"/>
  <c r="H3" i="19" s="1"/>
  <c r="AK91" i="22" l="1"/>
  <c r="AK21" i="22"/>
  <c r="AK81" i="22"/>
  <c r="AJ61" i="22"/>
  <c r="AJ66" i="22"/>
  <c r="AK103" i="22"/>
  <c r="AJ19" i="22"/>
  <c r="AK13" i="22"/>
  <c r="AJ94" i="22"/>
  <c r="AJ98" i="22"/>
  <c r="AJ28" i="22"/>
  <c r="AJ33" i="22"/>
  <c r="AJ77" i="22"/>
  <c r="AK36" i="22"/>
  <c r="AN36" i="22" s="1"/>
  <c r="AK18" i="22"/>
  <c r="AL18" i="22" s="1"/>
  <c r="AJ30" i="22"/>
  <c r="AJ36" i="22"/>
  <c r="AK95" i="22"/>
  <c r="AK96" i="22"/>
  <c r="AL96" i="22" s="1"/>
  <c r="AK92" i="22"/>
  <c r="AN92" i="22" s="1"/>
  <c r="AJ50" i="22"/>
  <c r="AJ38" i="22"/>
  <c r="AJ102" i="22"/>
  <c r="AJ44" i="22"/>
  <c r="AJ18" i="22"/>
  <c r="AK25" i="22"/>
  <c r="AJ39" i="22"/>
  <c r="AK90" i="22"/>
  <c r="AL90" i="22" s="1"/>
  <c r="AK29" i="22"/>
  <c r="AJ11" i="22"/>
  <c r="AK37" i="22"/>
  <c r="AK27" i="22"/>
  <c r="AJ67" i="22"/>
  <c r="AJ68" i="22"/>
  <c r="AK94" i="22"/>
  <c r="AL94" i="22" s="1"/>
  <c r="AK105" i="22"/>
  <c r="AN105" i="22" s="1"/>
  <c r="AK73" i="22"/>
  <c r="AJ46" i="22"/>
  <c r="AK33" i="22"/>
  <c r="AN33" i="22" s="1"/>
  <c r="AK15" i="22"/>
  <c r="AJ64" i="22"/>
  <c r="AK60" i="22"/>
  <c r="AN60" i="22" s="1"/>
  <c r="AJ62" i="22"/>
  <c r="AJ96" i="22"/>
  <c r="AK17" i="22"/>
  <c r="AN17" i="22" s="1"/>
  <c r="AK82" i="22"/>
  <c r="AL82" i="22" s="1"/>
  <c r="AK62" i="22"/>
  <c r="AN62" i="22" s="1"/>
  <c r="AJ97" i="22"/>
  <c r="AK6" i="22"/>
  <c r="AK54" i="22"/>
  <c r="AK40" i="22"/>
  <c r="BI14" i="21"/>
  <c r="AK8" i="22"/>
  <c r="AK23" i="22"/>
  <c r="AJ69" i="22"/>
  <c r="AK77" i="22"/>
  <c r="AK19" i="22"/>
  <c r="AJ70" i="22"/>
  <c r="AJ22" i="22"/>
  <c r="AJ100" i="22"/>
  <c r="AK78" i="22"/>
  <c r="AK83" i="22"/>
  <c r="AJ47" i="22"/>
  <c r="AK108" i="22"/>
  <c r="AL108" i="22" s="1"/>
  <c r="AJ49" i="22"/>
  <c r="AJ75" i="22"/>
  <c r="AJ109" i="22"/>
  <c r="AJ12" i="22"/>
  <c r="AJ101" i="22"/>
  <c r="AJ56" i="22"/>
  <c r="AJ112" i="22"/>
  <c r="AK89" i="22"/>
  <c r="AJ73" i="22"/>
  <c r="AK24" i="22"/>
  <c r="AK88" i="22"/>
  <c r="AJ45" i="22"/>
  <c r="AK41" i="22"/>
  <c r="AJ51" i="22"/>
  <c r="AK80" i="22"/>
  <c r="AK100" i="22"/>
  <c r="AJ110" i="22"/>
  <c r="AJ63" i="22"/>
  <c r="AK58" i="22"/>
  <c r="AJ85" i="22"/>
  <c r="AJ104" i="22"/>
  <c r="AK71" i="22"/>
  <c r="AK70" i="22"/>
  <c r="AJ72" i="22"/>
  <c r="AJ31" i="22"/>
  <c r="AJ79" i="22"/>
  <c r="AJ59" i="22"/>
  <c r="AJ13" i="22"/>
  <c r="AJ92" i="22"/>
  <c r="AK20" i="22"/>
  <c r="AN20" i="22" s="1"/>
  <c r="AJ106" i="22"/>
  <c r="AN91" i="22"/>
  <c r="AL91" i="22"/>
  <c r="AL21" i="22"/>
  <c r="AN21" i="22"/>
  <c r="AN45" i="22"/>
  <c r="AL45" i="22"/>
  <c r="AL29" i="22"/>
  <c r="AN29" i="22"/>
  <c r="AN94" i="22"/>
  <c r="AN78" i="22"/>
  <c r="AL78" i="22"/>
  <c r="AN24" i="22"/>
  <c r="AL24" i="22"/>
  <c r="AL58" i="22"/>
  <c r="AN58" i="22"/>
  <c r="AJ76" i="22"/>
  <c r="AJ6" i="22"/>
  <c r="AK107" i="22"/>
  <c r="AL107" i="22" s="1"/>
  <c r="AJ20" i="22"/>
  <c r="AK5" i="22"/>
  <c r="AL5" i="22" s="1"/>
  <c r="AJ5" i="22"/>
  <c r="AK10" i="22"/>
  <c r="AJ25" i="22"/>
  <c r="AK12" i="22"/>
  <c r="AN12" i="22" s="1"/>
  <c r="AJ80" i="22"/>
  <c r="AJ103" i="22"/>
  <c r="AJ21" i="22"/>
  <c r="AK98" i="22"/>
  <c r="AJ65" i="22"/>
  <c r="AK65" i="22"/>
  <c r="AK69" i="22"/>
  <c r="AL69" i="22" s="1"/>
  <c r="AK53" i="22"/>
  <c r="AJ53" i="22"/>
  <c r="AK61" i="22"/>
  <c r="AK63" i="22"/>
  <c r="AK57" i="22"/>
  <c r="AN57" i="22" s="1"/>
  <c r="AJ86" i="22"/>
  <c r="AJ90" i="22"/>
  <c r="AJ17" i="22"/>
  <c r="AK79" i="22"/>
  <c r="AN79" i="22" s="1"/>
  <c r="BI44" i="21"/>
  <c r="BI27" i="21"/>
  <c r="BI85" i="21"/>
  <c r="BI69" i="21"/>
  <c r="AK106" i="22"/>
  <c r="AJ9" i="22"/>
  <c r="AK9" i="22"/>
  <c r="AJ42" i="22"/>
  <c r="AK42" i="22"/>
  <c r="AK109" i="22"/>
  <c r="AL109" i="22" s="1"/>
  <c r="AJ83" i="22"/>
  <c r="AJ84" i="22"/>
  <c r="AK110" i="22"/>
  <c r="AJ78" i="22"/>
  <c r="AJ23" i="22"/>
  <c r="AK30" i="22"/>
  <c r="AN30" i="22" s="1"/>
  <c r="AK85" i="22"/>
  <c r="AL85" i="22" s="1"/>
  <c r="AK11" i="22"/>
  <c r="AN11" i="22" s="1"/>
  <c r="AK64" i="22"/>
  <c r="AL64" i="22" s="1"/>
  <c r="AJ95" i="22"/>
  <c r="AK49" i="22"/>
  <c r="AL49" i="22" s="1"/>
  <c r="AK111" i="22"/>
  <c r="AJ111" i="22"/>
  <c r="AK72" i="22"/>
  <c r="AN72" i="22" s="1"/>
  <c r="AJ27" i="22"/>
  <c r="AK50" i="22"/>
  <c r="AL50" i="22" s="1"/>
  <c r="AJ41" i="22"/>
  <c r="AK97" i="22"/>
  <c r="AN97" i="22" s="1"/>
  <c r="AK47" i="22"/>
  <c r="AJ16" i="22"/>
  <c r="AK16" i="22"/>
  <c r="AK34" i="22"/>
  <c r="AJ34" i="22"/>
  <c r="AJ7" i="22"/>
  <c r="AK31" i="22"/>
  <c r="AL31" i="22" s="1"/>
  <c r="AJ81" i="22"/>
  <c r="AJ37" i="22"/>
  <c r="AK44" i="22"/>
  <c r="AN44" i="22" s="1"/>
  <c r="AK59" i="22"/>
  <c r="AN59" i="22" s="1"/>
  <c r="AK46" i="22"/>
  <c r="AN46" i="22" s="1"/>
  <c r="AJ26" i="22"/>
  <c r="AJ8" i="22"/>
  <c r="AK56" i="22"/>
  <c r="AN56" i="22" s="1"/>
  <c r="AK51" i="22"/>
  <c r="AL51" i="22" s="1"/>
  <c r="AJ74" i="22"/>
  <c r="AK74" i="22"/>
  <c r="AK38" i="22"/>
  <c r="AJ10" i="22"/>
  <c r="BI74" i="21"/>
  <c r="BI35" i="21"/>
  <c r="BI68" i="21"/>
  <c r="BI16" i="21"/>
  <c r="BI67" i="21"/>
  <c r="BI65" i="21"/>
  <c r="BI100" i="21"/>
  <c r="BI103" i="21"/>
  <c r="BI98" i="21"/>
  <c r="BI51" i="21"/>
  <c r="BI34" i="21"/>
  <c r="BI11" i="21"/>
  <c r="BI18" i="21"/>
  <c r="BI81" i="21"/>
  <c r="BI33" i="21"/>
  <c r="BI72" i="21"/>
  <c r="BI19" i="21"/>
  <c r="BI94" i="21"/>
  <c r="BI99" i="21"/>
  <c r="BI28" i="21"/>
  <c r="BI73" i="21"/>
  <c r="BI75" i="21"/>
  <c r="BI15" i="21"/>
  <c r="BI52" i="21"/>
  <c r="BI23" i="21"/>
  <c r="BI62" i="21"/>
  <c r="BI108" i="21"/>
  <c r="BI47" i="21"/>
  <c r="BI25" i="21"/>
  <c r="BI107" i="21"/>
  <c r="BI45" i="21"/>
  <c r="BI78" i="21"/>
  <c r="BI110" i="21"/>
  <c r="BI58" i="21"/>
  <c r="BI66" i="21"/>
  <c r="BI60" i="21"/>
  <c r="BI26" i="21"/>
  <c r="BI29" i="21"/>
  <c r="BI77" i="21"/>
  <c r="BI36" i="21"/>
  <c r="BI95" i="21"/>
  <c r="BI13" i="21"/>
  <c r="BI59" i="21"/>
  <c r="BI39" i="21"/>
  <c r="BI40" i="21"/>
  <c r="AN35" i="22"/>
  <c r="AL35" i="22"/>
  <c r="AN75" i="22"/>
  <c r="AL75" i="22"/>
  <c r="AN101" i="22"/>
  <c r="AL101" i="22"/>
  <c r="BI12" i="21"/>
  <c r="BI20" i="21"/>
  <c r="BI30" i="21"/>
  <c r="BI83" i="21"/>
  <c r="BI96" i="21"/>
  <c r="BI9" i="21"/>
  <c r="BI21" i="21"/>
  <c r="AN104" i="22"/>
  <c r="AL104" i="22"/>
  <c r="AL105" i="22"/>
  <c r="AN40" i="22"/>
  <c r="AL40" i="22"/>
  <c r="AN71" i="22"/>
  <c r="AL71" i="22"/>
  <c r="AN99" i="22"/>
  <c r="AL99" i="22"/>
  <c r="BI88" i="21"/>
  <c r="BI106" i="21"/>
  <c r="BI49" i="21"/>
  <c r="AN32" i="22"/>
  <c r="AL32" i="22"/>
  <c r="BI102" i="21"/>
  <c r="BI17" i="21"/>
  <c r="BI89" i="21"/>
  <c r="BI6" i="21"/>
  <c r="AN67" i="22"/>
  <c r="AL67" i="22"/>
  <c r="AN76" i="22"/>
  <c r="AL76" i="22"/>
  <c r="AN93" i="22"/>
  <c r="AL93" i="22"/>
  <c r="AN87" i="22"/>
  <c r="AL87" i="22"/>
  <c r="AN88" i="22"/>
  <c r="AL88" i="22"/>
  <c r="AN103" i="22"/>
  <c r="AL103" i="22"/>
  <c r="BI46" i="21"/>
  <c r="BI63" i="21"/>
  <c r="BI24" i="21"/>
  <c r="BI50" i="21"/>
  <c r="BI10" i="21"/>
  <c r="AN28" i="22"/>
  <c r="AL28" i="22"/>
  <c r="AN13" i="22"/>
  <c r="AL13" i="22"/>
  <c r="BI54" i="21"/>
  <c r="BI71" i="21"/>
  <c r="BI111" i="21"/>
  <c r="BI112" i="21"/>
  <c r="BI109" i="21"/>
  <c r="AN25" i="22"/>
  <c r="AL25" i="22"/>
  <c r="AN80" i="22"/>
  <c r="AL80" i="22"/>
  <c r="BI70" i="21"/>
  <c r="AN68" i="22"/>
  <c r="AL68" i="22"/>
  <c r="AN63" i="22"/>
  <c r="AL63" i="22"/>
  <c r="BI79" i="21"/>
  <c r="BI8" i="21"/>
  <c r="BI105" i="21"/>
  <c r="AN86" i="22"/>
  <c r="AL86" i="22"/>
  <c r="AN90" i="22"/>
  <c r="AN43" i="22"/>
  <c r="AL43" i="22"/>
  <c r="BI101" i="21"/>
  <c r="BI92" i="21"/>
  <c r="AN66" i="22"/>
  <c r="AL66" i="22"/>
  <c r="AN109" i="22"/>
  <c r="BI97" i="21"/>
  <c r="BI53" i="21"/>
  <c r="AN89" i="22"/>
  <c r="AL89" i="22"/>
  <c r="AN22" i="22"/>
  <c r="AL22" i="22"/>
  <c r="AN83" i="22"/>
  <c r="AL83" i="22"/>
  <c r="AN84" i="22"/>
  <c r="AL84" i="22"/>
  <c r="AN14" i="22"/>
  <c r="AL14" i="22"/>
  <c r="BI22" i="21"/>
  <c r="BI80" i="21"/>
  <c r="BI86" i="21"/>
  <c r="BI5" i="21"/>
  <c r="AN102" i="22"/>
  <c r="AL102" i="22"/>
  <c r="AN39" i="22"/>
  <c r="AL39" i="22"/>
  <c r="AN100" i="22"/>
  <c r="AL100" i="22"/>
  <c r="AN55" i="22"/>
  <c r="AL55" i="22"/>
  <c r="AN112" i="22"/>
  <c r="AL112" i="22"/>
  <c r="AN73" i="22"/>
  <c r="AL73" i="22"/>
  <c r="BI87" i="21"/>
  <c r="BI42" i="21"/>
  <c r="BI38" i="21"/>
  <c r="BI82" i="21"/>
  <c r="AN15" i="22"/>
  <c r="AL15" i="22"/>
  <c r="AN23" i="22"/>
  <c r="AL23" i="22"/>
  <c r="AN81" i="22"/>
  <c r="AL81" i="22"/>
  <c r="AN52" i="22"/>
  <c r="AL52" i="22"/>
  <c r="AN41" i="22"/>
  <c r="AL41" i="22"/>
  <c r="AN6" i="22"/>
  <c r="AL6" i="22"/>
  <c r="BI90" i="21"/>
  <c r="AN18" i="22"/>
  <c r="AN19" i="22"/>
  <c r="AL19" i="22"/>
  <c r="AL33" i="22"/>
  <c r="BI61" i="21"/>
  <c r="AN70" i="22"/>
  <c r="AL70" i="22"/>
  <c r="AN77" i="22"/>
  <c r="AL77" i="22"/>
  <c r="AN95" i="22"/>
  <c r="AL95" i="22"/>
  <c r="BI37" i="21"/>
  <c r="BI31" i="21"/>
  <c r="BI84" i="21"/>
  <c r="AN37" i="22"/>
  <c r="AL37" i="22"/>
  <c r="AN7" i="22"/>
  <c r="AL7" i="22"/>
  <c r="BI91" i="21"/>
  <c r="BI7" i="21"/>
  <c r="AN27" i="22"/>
  <c r="AL27" i="22"/>
  <c r="AN26" i="22"/>
  <c r="AL26" i="22"/>
  <c r="BI41" i="21"/>
  <c r="BI57" i="21"/>
  <c r="BI64" i="21"/>
  <c r="BI32" i="21"/>
  <c r="BI76" i="21"/>
  <c r="AN8" i="22"/>
  <c r="AL8" i="22"/>
  <c r="AN54" i="22"/>
  <c r="AL54" i="22"/>
  <c r="AN48" i="22"/>
  <c r="AL48" i="22"/>
  <c r="AN108" i="22"/>
  <c r="BI56" i="21"/>
  <c r="BI104" i="21"/>
  <c r="AL92" i="22" l="1"/>
  <c r="AL20" i="22"/>
  <c r="AL60" i="22"/>
  <c r="AL36" i="22"/>
  <c r="AN96" i="22"/>
  <c r="AL17" i="22"/>
  <c r="AN82" i="22"/>
  <c r="AL62" i="22"/>
  <c r="AL59" i="22"/>
  <c r="AN85" i="22"/>
  <c r="AL97" i="22"/>
  <c r="AL46" i="22"/>
  <c r="AL30" i="22"/>
  <c r="AL12" i="22"/>
  <c r="AL56" i="22"/>
  <c r="AN31" i="22"/>
  <c r="AN69" i="22"/>
  <c r="AN107" i="22"/>
  <c r="AN51" i="22"/>
  <c r="AN38" i="22"/>
  <c r="AL38" i="22"/>
  <c r="AN50" i="22"/>
  <c r="AL74" i="22"/>
  <c r="AN74" i="22"/>
  <c r="AL111" i="22"/>
  <c r="AN111" i="22"/>
  <c r="AN61" i="22"/>
  <c r="AL61" i="22"/>
  <c r="AN49" i="22"/>
  <c r="AN53" i="22"/>
  <c r="AL53" i="22"/>
  <c r="AL98" i="22"/>
  <c r="AN98" i="22"/>
  <c r="AN34" i="22"/>
  <c r="AL34" i="22"/>
  <c r="AN16" i="22"/>
  <c r="AL16" i="22"/>
  <c r="AN9" i="22"/>
  <c r="AL9" i="22"/>
  <c r="AN65" i="22"/>
  <c r="AL65" i="22"/>
  <c r="AL42" i="22"/>
  <c r="AN42" i="22"/>
  <c r="AN64" i="22"/>
  <c r="AL79" i="22"/>
  <c r="AL10" i="22"/>
  <c r="AN10" i="22"/>
  <c r="AL44" i="22"/>
  <c r="AL72" i="22"/>
  <c r="AL11" i="22"/>
  <c r="AN47" i="22"/>
  <c r="AL47" i="22"/>
  <c r="AL106" i="22"/>
  <c r="AN106" i="22"/>
  <c r="AL57" i="22"/>
  <c r="AN5" i="22"/>
  <c r="AN110" i="22"/>
  <c r="AL110" i="22"/>
  <c r="L4" i="19"/>
  <c r="L5" i="19" s="1"/>
  <c r="J4" i="19"/>
  <c r="G4" i="19"/>
  <c r="H4" i="19" s="1"/>
  <c r="G5" i="19" l="1"/>
  <c r="J5" i="19"/>
</calcChain>
</file>

<file path=xl/sharedStrings.xml><?xml version="1.0" encoding="utf-8"?>
<sst xmlns="http://schemas.openxmlformats.org/spreadsheetml/2006/main" count="1388" uniqueCount="365">
  <si>
    <t>Sucrose
(mg/L)</t>
  </si>
  <si>
    <t>day</t>
    <phoneticPr fontId="3" type="noConversion"/>
  </si>
  <si>
    <t>H2
(%)</t>
  </si>
  <si>
    <t>N2
(%)</t>
  </si>
  <si>
    <t>CO2
(%)</t>
  </si>
  <si>
    <t>CH4
(%)</t>
  </si>
  <si>
    <t>PH2(atm)</t>
    <phoneticPr fontId="3" type="noConversion"/>
  </si>
  <si>
    <t>PCH4(atm)</t>
    <phoneticPr fontId="3" type="noConversion"/>
  </si>
  <si>
    <t>Temp_avg</t>
  </si>
  <si>
    <t>T</t>
    <phoneticPr fontId="3" type="noConversion"/>
  </si>
  <si>
    <t xml:space="preserve">pH </t>
  </si>
  <si>
    <t>H+</t>
    <phoneticPr fontId="3" type="noConversion"/>
  </si>
  <si>
    <t>HCO3- (M)</t>
    <phoneticPr fontId="3" type="noConversion"/>
  </si>
  <si>
    <t>HCO3-</t>
    <phoneticPr fontId="3" type="noConversion"/>
  </si>
  <si>
    <t>H2(g)</t>
    <phoneticPr fontId="3" type="noConversion"/>
  </si>
  <si>
    <t>Formic acid
(mol/L)</t>
  </si>
  <si>
    <t>Acetic acid
(mol/L)</t>
  </si>
  <si>
    <t>Propionic acid
(mol/L)</t>
  </si>
  <si>
    <t>Butyric acid
(mol/L)</t>
  </si>
  <si>
    <t>PH2(atm)</t>
  </si>
  <si>
    <t>PCH4(atm)</t>
  </si>
  <si>
    <t>T</t>
  </si>
  <si>
    <t>H+</t>
  </si>
  <si>
    <t>HCO3- (M)</t>
  </si>
  <si>
    <t>Gf</t>
    <phoneticPr fontId="3" type="noConversion"/>
  </si>
  <si>
    <t>acetate-</t>
    <phoneticPr fontId="3" type="noConversion"/>
  </si>
  <si>
    <t>formate-</t>
    <phoneticPr fontId="3" type="noConversion"/>
  </si>
  <si>
    <t>propionate-</t>
    <phoneticPr fontId="3" type="noConversion"/>
  </si>
  <si>
    <t>butyrate-</t>
    <phoneticPr fontId="3" type="noConversion"/>
  </si>
  <si>
    <t>H20</t>
    <phoneticPr fontId="3" type="noConversion"/>
  </si>
  <si>
    <t>CH4(g)</t>
    <phoneticPr fontId="3" type="noConversion"/>
  </si>
  <si>
    <t>HCO3-</t>
  </si>
  <si>
    <t>C6H22O11</t>
    <phoneticPr fontId="3" type="noConversion"/>
  </si>
  <si>
    <t>H+(aq)</t>
    <phoneticPr fontId="3" type="noConversion"/>
  </si>
  <si>
    <t>H+(qa)(10^-7)</t>
  </si>
  <si>
    <t>CH4</t>
    <phoneticPr fontId="3" type="noConversion"/>
  </si>
  <si>
    <t>H+ (mol)</t>
    <phoneticPr fontId="3" type="noConversion"/>
  </si>
  <si>
    <t>Qtotal
(L/day)</t>
  </si>
  <si>
    <t>Gas production
(L/day)</t>
  </si>
  <si>
    <t>HCOO-</t>
    <phoneticPr fontId="3" type="noConversion"/>
  </si>
  <si>
    <t>CH3COO-</t>
    <phoneticPr fontId="3" type="noConversion"/>
  </si>
  <si>
    <t>CH3CH2COO-</t>
    <phoneticPr fontId="3" type="noConversion"/>
  </si>
  <si>
    <t>CH3CH2CH2COO-</t>
    <phoneticPr fontId="3" type="noConversion"/>
  </si>
  <si>
    <t>H2</t>
    <phoneticPr fontId="3" type="noConversion"/>
  </si>
  <si>
    <t>day</t>
  </si>
  <si>
    <t>PCO2(atm)</t>
  </si>
  <si>
    <t>PCO2(atm)</t>
    <phoneticPr fontId="3" type="noConversion"/>
  </si>
  <si>
    <t>Sucrose
(mol/day)</t>
    <phoneticPr fontId="3" type="noConversion"/>
  </si>
  <si>
    <t>CH4(mol/day)</t>
    <phoneticPr fontId="3" type="noConversion"/>
  </si>
  <si>
    <t>H2(mol/day)</t>
    <phoneticPr fontId="3" type="noConversion"/>
  </si>
  <si>
    <t>CO2</t>
    <phoneticPr fontId="3" type="noConversion"/>
  </si>
  <si>
    <t>ΔG°</t>
    <phoneticPr fontId="3" type="noConversion"/>
  </si>
  <si>
    <t>ΔG°'</t>
    <phoneticPr fontId="3" type="noConversion"/>
  </si>
  <si>
    <t>去除率</t>
    <phoneticPr fontId="3" type="noConversion"/>
  </si>
  <si>
    <t>Alkalinity
(mg/L)</t>
    <phoneticPr fontId="3" type="noConversion"/>
  </si>
  <si>
    <t>H2O</t>
    <phoneticPr fontId="3" type="noConversion"/>
  </si>
  <si>
    <t>C(右)</t>
    <phoneticPr fontId="3" type="noConversion"/>
  </si>
  <si>
    <t>CO2(mol/day)</t>
    <phoneticPr fontId="3" type="noConversion"/>
  </si>
  <si>
    <t>HCO3-  used (mol/day)</t>
    <phoneticPr fontId="3" type="noConversion"/>
  </si>
  <si>
    <t>H(右)</t>
    <phoneticPr fontId="3" type="noConversion"/>
  </si>
  <si>
    <t>Sucrose
(mol/L)</t>
    <phoneticPr fontId="3" type="noConversion"/>
  </si>
  <si>
    <t>C</t>
    <phoneticPr fontId="3" type="noConversion"/>
  </si>
  <si>
    <t>H</t>
    <phoneticPr fontId="3" type="noConversion"/>
  </si>
  <si>
    <t>O</t>
    <phoneticPr fontId="3" type="noConversion"/>
  </si>
  <si>
    <t>e-</t>
    <phoneticPr fontId="3" type="noConversion"/>
  </si>
  <si>
    <t>eq5 (eq2-eq4)</t>
    <phoneticPr fontId="3" type="noConversion"/>
  </si>
  <si>
    <t>eq5 -eq3*2</t>
    <phoneticPr fontId="3" type="noConversion"/>
  </si>
  <si>
    <t>eq6帶回eq1
X8=____</t>
    <phoneticPr fontId="3" type="noConversion"/>
  </si>
  <si>
    <t>eq6:λ=___X8</t>
    <phoneticPr fontId="3" type="noConversion"/>
  </si>
  <si>
    <t>λ=______</t>
    <phoneticPr fontId="3" type="noConversion"/>
  </si>
  <si>
    <t>係數</t>
    <phoneticPr fontId="3" type="noConversion"/>
  </si>
  <si>
    <t>HCO3-</t>
    <phoneticPr fontId="3" type="noConversion"/>
  </si>
  <si>
    <t>Formate
(mol/day)</t>
    <phoneticPr fontId="3" type="noConversion"/>
  </si>
  <si>
    <t>Acetate
(mol/day)</t>
    <phoneticPr fontId="3" type="noConversion"/>
  </si>
  <si>
    <t>Propionate
(mol/day)</t>
    <phoneticPr fontId="3" type="noConversion"/>
  </si>
  <si>
    <t>Butyrate
(mol/day)</t>
    <phoneticPr fontId="3" type="noConversion"/>
  </si>
  <si>
    <t>C12H22O11</t>
    <phoneticPr fontId="3" type="noConversion"/>
  </si>
  <si>
    <t>日期</t>
    <phoneticPr fontId="3" type="noConversion"/>
  </si>
  <si>
    <t>ΔG'</t>
    <phoneticPr fontId="3" type="noConversion"/>
  </si>
  <si>
    <t>C12H22O11</t>
  </si>
  <si>
    <t>H2O</t>
  </si>
  <si>
    <t>HCOO-</t>
  </si>
  <si>
    <t>CH3COO-</t>
  </si>
  <si>
    <t>CH3CH2COO-</t>
  </si>
  <si>
    <t>CH3CH2CH2COO-</t>
  </si>
  <si>
    <t>H2</t>
  </si>
  <si>
    <t>CH4</t>
  </si>
  <si>
    <t>CO2</t>
  </si>
  <si>
    <t>Propionate (mg/L)</t>
    <phoneticPr fontId="3" type="noConversion"/>
  </si>
  <si>
    <t>Isobutyrate (mg/L)</t>
  </si>
  <si>
    <t>Isovalerate(mg/L)</t>
  </si>
  <si>
    <t>Butyrate (mg/L)</t>
  </si>
  <si>
    <t>Butyrate (mg/L)</t>
    <phoneticPr fontId="3" type="noConversion"/>
  </si>
  <si>
    <t>Propionate (mg/L)</t>
  </si>
  <si>
    <t>Acetate (mg/L)</t>
  </si>
  <si>
    <t>Acetate (mg/L)</t>
    <phoneticPr fontId="3" type="noConversion"/>
  </si>
  <si>
    <t>Formate (mg/L)</t>
  </si>
  <si>
    <t>Formate (mg/L)</t>
    <phoneticPr fontId="3" type="noConversion"/>
  </si>
  <si>
    <t>Sucrose (mol/L)</t>
    <phoneticPr fontId="3" type="noConversion"/>
  </si>
  <si>
    <t>Formate (mol/L)</t>
  </si>
  <si>
    <t>Acetate (mol/L)</t>
  </si>
  <si>
    <t>Acetate (mol/L)</t>
    <phoneticPr fontId="3" type="noConversion"/>
  </si>
  <si>
    <t>Propionate (mol/L)</t>
  </si>
  <si>
    <t>Propionate (mol/L)</t>
    <phoneticPr fontId="3" type="noConversion"/>
  </si>
  <si>
    <t>Butyrate (mol/L)</t>
  </si>
  <si>
    <t>Butyrate (mol/L)</t>
    <phoneticPr fontId="3" type="noConversion"/>
  </si>
  <si>
    <t>Isobutyrate (mol/L)</t>
  </si>
  <si>
    <t xml:space="preserve">Isovalerate (mol/L) </t>
  </si>
  <si>
    <t xml:space="preserve">Isovalerate (mol/L) </t>
    <phoneticPr fontId="3" type="noConversion"/>
  </si>
  <si>
    <t>Isobutyrate (mol/L)</t>
    <phoneticPr fontId="3" type="noConversion"/>
  </si>
  <si>
    <t>Formate (mol/L)</t>
    <phoneticPr fontId="3" type="noConversion"/>
  </si>
  <si>
    <t>單位換算成計算ΔG所需要求</t>
    <phoneticPr fontId="3" type="noConversion"/>
  </si>
  <si>
    <t>單位換算成mol/day</t>
    <phoneticPr fontId="3" type="noConversion"/>
  </si>
  <si>
    <t>平衡過程</t>
    <phoneticPr fontId="3" type="noConversion"/>
  </si>
  <si>
    <t>換算成COD當量</t>
    <phoneticPr fontId="3" type="noConversion"/>
  </si>
  <si>
    <t>係數</t>
    <phoneticPr fontId="3" type="noConversion"/>
  </si>
  <si>
    <t>這裡算出來就是蔗糖分解後蔗糖流向莫耳比
但應該要換成COD比比較比較有意義</t>
    <phoneticPr fontId="3" type="noConversion"/>
  </si>
  <si>
    <t>Butyrate
(mol/day)</t>
    <phoneticPr fontId="3" type="noConversion"/>
  </si>
  <si>
    <t>Isobutyrate (mol/day)</t>
    <phoneticPr fontId="3" type="noConversion"/>
  </si>
  <si>
    <t>Isovalerate (mol/day)</t>
    <phoneticPr fontId="3" type="noConversion"/>
  </si>
  <si>
    <t>異丁酸</t>
    <phoneticPr fontId="3" type="noConversion"/>
  </si>
  <si>
    <t>(mmol/L 變 mg-COD/L)</t>
    <phoneticPr fontId="3" type="noConversion"/>
  </si>
  <si>
    <t>異戊酸</t>
    <phoneticPr fontId="3" type="noConversion"/>
  </si>
  <si>
    <t>C(左)</t>
    <phoneticPr fontId="3" type="noConversion"/>
  </si>
  <si>
    <t>H(左)</t>
    <phoneticPr fontId="3" type="noConversion"/>
  </si>
  <si>
    <t>O(左)</t>
    <phoneticPr fontId="3" type="noConversion"/>
  </si>
  <si>
    <t>e(左)</t>
    <phoneticPr fontId="3" type="noConversion"/>
  </si>
  <si>
    <t>O(右)</t>
    <phoneticPr fontId="3" type="noConversion"/>
  </si>
  <si>
    <t>e(右)</t>
    <phoneticPr fontId="3" type="noConversion"/>
  </si>
  <si>
    <t>驗算</t>
    <phoneticPr fontId="3" type="noConversion"/>
  </si>
  <si>
    <t>isobutyrate-</t>
    <phoneticPr fontId="3" type="noConversion"/>
  </si>
  <si>
    <t>isovalerate-</t>
    <phoneticPr fontId="3" type="noConversion"/>
  </si>
  <si>
    <t>Isobutyrate (mg/L)</t>
    <phoneticPr fontId="3" type="noConversion"/>
  </si>
  <si>
    <t>Isovalerate(mg/L)</t>
    <phoneticPr fontId="3" type="noConversion"/>
  </si>
  <si>
    <r>
      <rPr>
        <sz val="12"/>
        <color rgb="FF000000"/>
        <rFont val="標楷體"/>
        <family val="4"/>
        <charset val="136"/>
      </rPr>
      <t>日期</t>
    </r>
  </si>
  <si>
    <r>
      <rPr>
        <sz val="12"/>
        <color rgb="FF000000"/>
        <rFont val="Times New Roman"/>
        <family val="1"/>
      </rPr>
      <t>(RID)</t>
    </r>
    <r>
      <rPr>
        <sz val="12"/>
        <color rgb="FF000000"/>
        <rFont val="標楷體"/>
        <family val="4"/>
        <charset val="136"/>
      </rPr>
      <t>醣類</t>
    </r>
    <r>
      <rPr>
        <sz val="12"/>
        <color rgb="FF000000"/>
        <rFont val="Times New Roman"/>
        <family val="1"/>
      </rPr>
      <t>data</t>
    </r>
  </si>
  <si>
    <r>
      <rPr>
        <sz val="12"/>
        <color rgb="FF000000"/>
        <rFont val="Times New Roman"/>
        <family val="1"/>
      </rPr>
      <t>(VWD)</t>
    </r>
    <r>
      <rPr>
        <sz val="12"/>
        <color rgb="FF000000"/>
        <rFont val="標楷體"/>
        <family val="4"/>
        <charset val="136"/>
      </rPr>
      <t>揮發酸</t>
    </r>
    <r>
      <rPr>
        <sz val="12"/>
        <color rgb="FF000000"/>
        <rFont val="Times New Roman"/>
        <family val="1"/>
      </rPr>
      <t>data</t>
    </r>
  </si>
  <si>
    <t>實際值(mg/L)</t>
    <phoneticPr fontId="3" type="noConversion"/>
  </si>
  <si>
    <r>
      <rPr>
        <sz val="12"/>
        <color rgb="FF000000"/>
        <rFont val="標楷體"/>
        <family val="4"/>
        <charset val="136"/>
      </rPr>
      <t>葡萄糖</t>
    </r>
  </si>
  <si>
    <r>
      <rPr>
        <sz val="12"/>
        <color rgb="FF000000"/>
        <rFont val="標楷體"/>
        <family val="4"/>
        <charset val="136"/>
      </rPr>
      <t>蔗糖</t>
    </r>
  </si>
  <si>
    <r>
      <rPr>
        <sz val="12"/>
        <color rgb="FF000000"/>
        <rFont val="標楷體"/>
        <family val="4"/>
        <charset val="136"/>
      </rPr>
      <t>甲酸</t>
    </r>
  </si>
  <si>
    <r>
      <rPr>
        <sz val="12"/>
        <color rgb="FF000000"/>
        <rFont val="標楷體"/>
        <family val="4"/>
        <charset val="136"/>
      </rPr>
      <t>乙酸</t>
    </r>
  </si>
  <si>
    <r>
      <rPr>
        <sz val="12"/>
        <color rgb="FF000000"/>
        <rFont val="標楷體"/>
        <family val="4"/>
        <charset val="136"/>
      </rPr>
      <t>丙酸</t>
    </r>
  </si>
  <si>
    <r>
      <rPr>
        <sz val="12"/>
        <color rgb="FF000000"/>
        <rFont val="標楷體"/>
        <family val="4"/>
        <charset val="136"/>
      </rPr>
      <t>丁酸</t>
    </r>
  </si>
  <si>
    <t>異丁酸</t>
  </si>
  <si>
    <t>異戊酸</t>
  </si>
  <si>
    <t>葡萄糖</t>
    <phoneticPr fontId="3" type="noConversion"/>
  </si>
  <si>
    <t>蔗糖</t>
    <phoneticPr fontId="3" type="noConversion"/>
  </si>
  <si>
    <t>甲酸</t>
    <phoneticPr fontId="3" type="noConversion"/>
  </si>
  <si>
    <t>乙酸</t>
    <phoneticPr fontId="3" type="noConversion"/>
  </si>
  <si>
    <t>丙酸</t>
    <phoneticPr fontId="3" type="noConversion"/>
  </si>
  <si>
    <t>丁酸</t>
    <phoneticPr fontId="3" type="noConversion"/>
  </si>
  <si>
    <t>異丁酸</t>
    <phoneticPr fontId="3" type="noConversion"/>
  </si>
  <si>
    <t>異戊酸</t>
    <phoneticPr fontId="3" type="noConversion"/>
  </si>
  <si>
    <t>µM</t>
  </si>
  <si>
    <t>RT</t>
  </si>
  <si>
    <t>area</t>
  </si>
  <si>
    <t>日期</t>
    <phoneticPr fontId="3" type="noConversion"/>
  </si>
  <si>
    <t>蔗糖</t>
  </si>
  <si>
    <t>甲酸</t>
  </si>
  <si>
    <t>乙酸</t>
  </si>
  <si>
    <t>丙酸</t>
  </si>
  <si>
    <t>丁酸</t>
  </si>
  <si>
    <t>ΔG'</t>
    <phoneticPr fontId="3" type="noConversion"/>
  </si>
  <si>
    <t>Propionate- +3H2O → Acetate-+HCO3- +H++3H2</t>
  </si>
  <si>
    <t>RT ln(Q)</t>
    <phoneticPr fontId="3" type="noConversion"/>
  </si>
  <si>
    <t>對於沒有測到的揮發酸其數值調整為1，因為1的0次方仍為1</t>
    <phoneticPr fontId="3" type="noConversion"/>
  </si>
  <si>
    <t>因為蔗糖檢測出的濃度都是ND，但在計算ΔG'時在分母，必須有一個數值因此選用0.000001M</t>
    <phoneticPr fontId="3" type="noConversion"/>
  </si>
  <si>
    <r>
      <t>2CH</t>
    </r>
    <r>
      <rPr>
        <vertAlign val="subscript"/>
        <sz val="11"/>
        <color rgb="FF000000"/>
        <rFont val="新細明體"/>
        <family val="1"/>
        <charset val="136"/>
        <scheme val="major"/>
      </rPr>
      <t>3</t>
    </r>
    <r>
      <rPr>
        <sz val="11"/>
        <color rgb="FF000000"/>
        <rFont val="新細明體"/>
        <family val="1"/>
        <charset val="136"/>
        <scheme val="major"/>
      </rPr>
      <t>CH</t>
    </r>
    <r>
      <rPr>
        <vertAlign val="subscript"/>
        <sz val="11"/>
        <color rgb="FF000000"/>
        <rFont val="新細明體"/>
        <family val="1"/>
        <charset val="136"/>
        <scheme val="major"/>
      </rPr>
      <t>2</t>
    </r>
    <r>
      <rPr>
        <sz val="11"/>
        <color rgb="FF000000"/>
        <rFont val="新細明體"/>
        <family val="1"/>
        <charset val="136"/>
        <scheme val="major"/>
      </rPr>
      <t>COO</t>
    </r>
    <r>
      <rPr>
        <vertAlign val="superscript"/>
        <sz val="11"/>
        <color rgb="FF000000"/>
        <rFont val="新細明體"/>
        <family val="1"/>
        <charset val="136"/>
        <scheme val="major"/>
      </rPr>
      <t>-</t>
    </r>
    <r>
      <rPr>
        <sz val="11"/>
        <color rgb="FF000000"/>
        <rFont val="新細明體"/>
        <family val="1"/>
        <charset val="136"/>
        <scheme val="major"/>
      </rPr>
      <t> → CH</t>
    </r>
    <r>
      <rPr>
        <vertAlign val="subscript"/>
        <sz val="11"/>
        <color rgb="FF000000"/>
        <rFont val="新細明體"/>
        <family val="1"/>
        <charset val="136"/>
        <scheme val="major"/>
      </rPr>
      <t>3</t>
    </r>
    <r>
      <rPr>
        <sz val="11"/>
        <color rgb="FF000000"/>
        <rFont val="新細明體"/>
        <family val="1"/>
        <charset val="136"/>
        <scheme val="major"/>
      </rPr>
      <t>COO</t>
    </r>
    <r>
      <rPr>
        <vertAlign val="superscript"/>
        <sz val="11"/>
        <color rgb="FF000000"/>
        <rFont val="新細明體"/>
        <family val="1"/>
        <charset val="136"/>
        <scheme val="major"/>
      </rPr>
      <t xml:space="preserve">- </t>
    </r>
    <r>
      <rPr>
        <sz val="11"/>
        <color rgb="FF000000"/>
        <rFont val="新細明體"/>
        <family val="1"/>
        <charset val="136"/>
        <scheme val="major"/>
      </rPr>
      <t>+ CH</t>
    </r>
    <r>
      <rPr>
        <vertAlign val="subscript"/>
        <sz val="11"/>
        <color rgb="FF000000"/>
        <rFont val="新細明體"/>
        <family val="1"/>
        <charset val="136"/>
        <scheme val="major"/>
      </rPr>
      <t>3</t>
    </r>
    <r>
      <rPr>
        <sz val="11"/>
        <color rgb="FF000000"/>
        <rFont val="新細明體"/>
        <family val="1"/>
        <charset val="136"/>
        <scheme val="major"/>
      </rPr>
      <t>CH</t>
    </r>
    <r>
      <rPr>
        <vertAlign val="subscript"/>
        <sz val="11"/>
        <color rgb="FF000000"/>
        <rFont val="新細明體"/>
        <family val="1"/>
        <charset val="136"/>
        <scheme val="major"/>
      </rPr>
      <t>2</t>
    </r>
    <r>
      <rPr>
        <sz val="11"/>
        <color rgb="FF000000"/>
        <rFont val="新細明體"/>
        <family val="1"/>
        <charset val="136"/>
        <scheme val="major"/>
      </rPr>
      <t>CH</t>
    </r>
    <r>
      <rPr>
        <vertAlign val="subscript"/>
        <sz val="11"/>
        <color rgb="FF000000"/>
        <rFont val="新細明體"/>
        <family val="1"/>
        <charset val="136"/>
        <scheme val="major"/>
      </rPr>
      <t>2</t>
    </r>
    <r>
      <rPr>
        <sz val="11"/>
        <color rgb="FF000000"/>
        <rFont val="新細明體"/>
        <family val="1"/>
        <charset val="136"/>
        <scheme val="major"/>
      </rPr>
      <t>COO</t>
    </r>
    <r>
      <rPr>
        <vertAlign val="superscript"/>
        <sz val="11"/>
        <color rgb="FF000000"/>
        <rFont val="新細明體"/>
        <family val="1"/>
        <charset val="136"/>
        <scheme val="major"/>
      </rPr>
      <t>-</t>
    </r>
  </si>
  <si>
    <r>
      <t>CH</t>
    </r>
    <r>
      <rPr>
        <vertAlign val="subscript"/>
        <sz val="11"/>
        <color rgb="FF000000"/>
        <rFont val="新細明體"/>
        <family val="1"/>
        <charset val="136"/>
        <scheme val="major"/>
      </rPr>
      <t>3</t>
    </r>
    <r>
      <rPr>
        <sz val="11"/>
        <color rgb="FF000000"/>
        <rFont val="新細明體"/>
        <family val="1"/>
        <charset val="136"/>
        <scheme val="major"/>
      </rPr>
      <t>CH</t>
    </r>
    <r>
      <rPr>
        <vertAlign val="subscript"/>
        <sz val="11"/>
        <color rgb="FF000000"/>
        <rFont val="新細明體"/>
        <family val="1"/>
        <charset val="136"/>
        <scheme val="major"/>
      </rPr>
      <t>2</t>
    </r>
    <r>
      <rPr>
        <sz val="11"/>
        <color rgb="FF000000"/>
        <rFont val="新細明體"/>
        <family val="1"/>
        <charset val="136"/>
        <scheme val="major"/>
      </rPr>
      <t>CH</t>
    </r>
    <r>
      <rPr>
        <vertAlign val="subscript"/>
        <sz val="11"/>
        <color rgb="FF000000"/>
        <rFont val="新細明體"/>
        <family val="1"/>
        <charset val="136"/>
        <scheme val="major"/>
      </rPr>
      <t>2</t>
    </r>
    <r>
      <rPr>
        <sz val="11"/>
        <color rgb="FF000000"/>
        <rFont val="新細明體"/>
        <family val="1"/>
        <charset val="136"/>
        <scheme val="major"/>
      </rPr>
      <t>COO</t>
    </r>
    <r>
      <rPr>
        <vertAlign val="superscript"/>
        <sz val="11"/>
        <color rgb="FF000000"/>
        <rFont val="新細明體"/>
        <family val="1"/>
        <charset val="136"/>
        <scheme val="major"/>
      </rPr>
      <t>-</t>
    </r>
    <r>
      <rPr>
        <sz val="11"/>
        <color rgb="FF000000"/>
        <rFont val="新細明體"/>
        <family val="1"/>
        <charset val="136"/>
        <scheme val="major"/>
      </rPr>
      <t>+2H</t>
    </r>
    <r>
      <rPr>
        <vertAlign val="subscript"/>
        <sz val="11"/>
        <color rgb="FF000000"/>
        <rFont val="新細明體"/>
        <family val="1"/>
        <charset val="136"/>
        <scheme val="major"/>
      </rPr>
      <t>2</t>
    </r>
    <r>
      <rPr>
        <sz val="11"/>
        <color rgb="FF000000"/>
        <rFont val="新細明體"/>
        <family val="1"/>
        <charset val="136"/>
        <scheme val="major"/>
      </rPr>
      <t>O → 2 CH</t>
    </r>
    <r>
      <rPr>
        <vertAlign val="subscript"/>
        <sz val="11"/>
        <color rgb="FF000000"/>
        <rFont val="新細明體"/>
        <family val="1"/>
        <charset val="136"/>
        <scheme val="major"/>
      </rPr>
      <t>3</t>
    </r>
    <r>
      <rPr>
        <sz val="11"/>
        <color rgb="FF000000"/>
        <rFont val="新細明體"/>
        <family val="1"/>
        <charset val="136"/>
        <scheme val="major"/>
      </rPr>
      <t>COO</t>
    </r>
    <r>
      <rPr>
        <vertAlign val="superscript"/>
        <sz val="11"/>
        <color rgb="FF000000"/>
        <rFont val="新細明體"/>
        <family val="1"/>
        <charset val="136"/>
        <scheme val="major"/>
      </rPr>
      <t xml:space="preserve">- </t>
    </r>
    <r>
      <rPr>
        <sz val="11"/>
        <color rgb="FF000000"/>
        <rFont val="新細明體"/>
        <family val="1"/>
        <charset val="136"/>
        <scheme val="major"/>
      </rPr>
      <t>+H</t>
    </r>
    <r>
      <rPr>
        <vertAlign val="superscript"/>
        <sz val="11"/>
        <color rgb="FF000000"/>
        <rFont val="新細明體"/>
        <family val="1"/>
        <charset val="136"/>
        <scheme val="major"/>
      </rPr>
      <t>+</t>
    </r>
    <r>
      <rPr>
        <sz val="11"/>
        <color rgb="FF000000"/>
        <rFont val="新細明體"/>
        <family val="1"/>
        <charset val="136"/>
        <scheme val="major"/>
      </rPr>
      <t>+2H</t>
    </r>
    <r>
      <rPr>
        <vertAlign val="subscript"/>
        <sz val="11"/>
        <color rgb="FF000000"/>
        <rFont val="新細明體"/>
        <family val="1"/>
        <charset val="136"/>
        <scheme val="major"/>
      </rPr>
      <t>2</t>
    </r>
  </si>
  <si>
    <r>
      <t>2CH</t>
    </r>
    <r>
      <rPr>
        <vertAlign val="subscript"/>
        <sz val="11"/>
        <color rgb="FF000000"/>
        <rFont val="新細明體"/>
        <family val="1"/>
        <charset val="136"/>
        <scheme val="major"/>
      </rPr>
      <t>3</t>
    </r>
    <r>
      <rPr>
        <sz val="11"/>
        <color rgb="FF000000"/>
        <rFont val="新細明體"/>
        <family val="1"/>
        <charset val="136"/>
        <scheme val="major"/>
      </rPr>
      <t>CH</t>
    </r>
    <r>
      <rPr>
        <vertAlign val="subscript"/>
        <sz val="11"/>
        <color rgb="FF000000"/>
        <rFont val="新細明體"/>
        <family val="1"/>
        <charset val="136"/>
        <scheme val="major"/>
      </rPr>
      <t>2</t>
    </r>
    <r>
      <rPr>
        <sz val="11"/>
        <color rgb="FF000000"/>
        <rFont val="新細明體"/>
        <family val="1"/>
        <charset val="136"/>
        <scheme val="major"/>
      </rPr>
      <t>COO</t>
    </r>
    <r>
      <rPr>
        <vertAlign val="superscript"/>
        <sz val="11"/>
        <color rgb="FF000000"/>
        <rFont val="新細明體"/>
        <family val="1"/>
        <charset val="136"/>
        <scheme val="major"/>
      </rPr>
      <t>-</t>
    </r>
    <r>
      <rPr>
        <sz val="11"/>
        <color rgb="FF000000"/>
        <rFont val="新細明體"/>
        <family val="1"/>
        <charset val="136"/>
        <scheme val="major"/>
      </rPr>
      <t> + 2H</t>
    </r>
    <r>
      <rPr>
        <vertAlign val="subscript"/>
        <sz val="11"/>
        <color rgb="FF000000"/>
        <rFont val="新細明體"/>
        <family val="1"/>
        <charset val="136"/>
        <scheme val="major"/>
      </rPr>
      <t>2</t>
    </r>
    <r>
      <rPr>
        <sz val="11"/>
        <color rgb="FF000000"/>
        <rFont val="新細明體"/>
        <family val="1"/>
        <charset val="136"/>
        <scheme val="major"/>
      </rPr>
      <t>O → 3CH</t>
    </r>
    <r>
      <rPr>
        <vertAlign val="subscript"/>
        <sz val="11"/>
        <color rgb="FF000000"/>
        <rFont val="新細明體"/>
        <family val="1"/>
        <charset val="136"/>
        <scheme val="major"/>
      </rPr>
      <t>3</t>
    </r>
    <r>
      <rPr>
        <sz val="11"/>
        <color rgb="FF000000"/>
        <rFont val="新細明體"/>
        <family val="1"/>
        <charset val="136"/>
        <scheme val="major"/>
      </rPr>
      <t>COO</t>
    </r>
    <r>
      <rPr>
        <vertAlign val="superscript"/>
        <sz val="11"/>
        <color rgb="FF000000"/>
        <rFont val="新細明體"/>
        <family val="1"/>
        <charset val="136"/>
        <scheme val="major"/>
      </rPr>
      <t>-</t>
    </r>
    <r>
      <rPr>
        <sz val="11"/>
        <color rgb="FF000000"/>
        <rFont val="新細明體"/>
        <family val="1"/>
        <charset val="136"/>
        <scheme val="major"/>
      </rPr>
      <t> + H</t>
    </r>
    <r>
      <rPr>
        <vertAlign val="superscript"/>
        <sz val="11"/>
        <color rgb="FF000000"/>
        <rFont val="新細明體"/>
        <family val="1"/>
        <charset val="136"/>
        <scheme val="major"/>
      </rPr>
      <t>+</t>
    </r>
    <r>
      <rPr>
        <sz val="11"/>
        <color rgb="FF000000"/>
        <rFont val="新細明體"/>
        <family val="1"/>
        <charset val="136"/>
        <scheme val="major"/>
      </rPr>
      <t xml:space="preserve"> + </t>
    </r>
    <r>
      <rPr>
        <sz val="11"/>
        <color rgb="FFFF0000"/>
        <rFont val="新細明體"/>
        <family val="1"/>
        <charset val="136"/>
        <scheme val="major"/>
      </rPr>
      <t>2</t>
    </r>
    <r>
      <rPr>
        <sz val="11"/>
        <color rgb="FF000000"/>
        <rFont val="新細明體"/>
        <family val="1"/>
        <charset val="136"/>
        <scheme val="major"/>
      </rPr>
      <t>H</t>
    </r>
    <r>
      <rPr>
        <vertAlign val="subscript"/>
        <sz val="11"/>
        <color rgb="FF000000"/>
        <rFont val="新細明體"/>
        <family val="1"/>
        <charset val="136"/>
        <scheme val="major"/>
      </rPr>
      <t>2</t>
    </r>
  </si>
  <si>
    <t>H2 (Pa)</t>
    <phoneticPr fontId="3" type="noConversion"/>
  </si>
  <si>
    <t>4H2 + HCO3- +H+ → CH4 + 3H2O</t>
  </si>
  <si>
    <t>Acetate- + H2O → CH4 + HCO3-</t>
    <phoneticPr fontId="27" type="noConversion"/>
  </si>
  <si>
    <t xml:space="preserve">Acetoclastic </t>
    <phoneticPr fontId="3" type="noConversion"/>
  </si>
  <si>
    <t xml:space="preserve">Hydrogenotrophic </t>
    <phoneticPr fontId="3" type="noConversion"/>
  </si>
  <si>
    <t>CH4</t>
    <phoneticPr fontId="28" type="noConversion"/>
  </si>
  <si>
    <t>logH2</t>
    <phoneticPr fontId="3" type="noConversion"/>
  </si>
  <si>
    <t>logCH4</t>
    <phoneticPr fontId="3" type="noConversion"/>
  </si>
  <si>
    <t>無氣體</t>
    <phoneticPr fontId="3" type="noConversion"/>
  </si>
  <si>
    <t>Formate</t>
  </si>
  <si>
    <t>Acetate</t>
  </si>
  <si>
    <t>Propionate</t>
  </si>
  <si>
    <t>Butyrate</t>
  </si>
  <si>
    <t>全部變乙酸</t>
    <phoneticPr fontId="3" type="noConversion"/>
  </si>
  <si>
    <t>全部變丙酸</t>
    <phoneticPr fontId="3" type="noConversion"/>
  </si>
  <si>
    <t>全部變丁酸</t>
    <phoneticPr fontId="3" type="noConversion"/>
  </si>
  <si>
    <t>碳分配比例</t>
    <phoneticPr fontId="3" type="noConversion"/>
  </si>
  <si>
    <t xml:space="preserve">Formate
</t>
    <phoneticPr fontId="3" type="noConversion"/>
  </si>
  <si>
    <t xml:space="preserve">Acetate
</t>
    <phoneticPr fontId="3" type="noConversion"/>
  </si>
  <si>
    <t xml:space="preserve">Propionate
</t>
    <phoneticPr fontId="3" type="noConversion"/>
  </si>
  <si>
    <t xml:space="preserve">Butyrate
</t>
    <phoneticPr fontId="3" type="noConversion"/>
  </si>
  <si>
    <t>CH4</t>
    <phoneticPr fontId="3" type="noConversion"/>
  </si>
  <si>
    <t>mole 比</t>
    <phoneticPr fontId="3" type="noConversion"/>
  </si>
  <si>
    <t xml:space="preserve">Formate
</t>
    <phoneticPr fontId="3" type="noConversion"/>
  </si>
  <si>
    <t xml:space="preserve">Propionate
</t>
    <phoneticPr fontId="3" type="noConversion"/>
  </si>
  <si>
    <t>H2</t>
    <phoneticPr fontId="3" type="noConversion"/>
  </si>
  <si>
    <t>Propionate
(mol/day)</t>
    <phoneticPr fontId="3" type="noConversion"/>
  </si>
  <si>
    <t>H2(mol/day)</t>
    <phoneticPr fontId="3" type="noConversion"/>
  </si>
  <si>
    <t>CO2(mol/day)</t>
    <phoneticPr fontId="3" type="noConversion"/>
  </si>
  <si>
    <t>H</t>
    <phoneticPr fontId="3" type="noConversion"/>
  </si>
  <si>
    <t>O</t>
    <phoneticPr fontId="3" type="noConversion"/>
  </si>
  <si>
    <t>e-</t>
    <phoneticPr fontId="3" type="noConversion"/>
  </si>
  <si>
    <t>C常數</t>
    <phoneticPr fontId="3" type="noConversion"/>
  </si>
  <si>
    <t>H(常數)</t>
    <phoneticPr fontId="3" type="noConversion"/>
  </si>
  <si>
    <t>O(常數)</t>
    <phoneticPr fontId="3" type="noConversion"/>
  </si>
  <si>
    <t>e-(常數)</t>
    <phoneticPr fontId="3" type="noConversion"/>
  </si>
  <si>
    <t>λ係數for
eq5 (eq2-eq4)</t>
    <phoneticPr fontId="3" type="noConversion"/>
  </si>
  <si>
    <t>常數 for eq5</t>
    <phoneticPr fontId="3" type="noConversion"/>
  </si>
  <si>
    <t>eq6λ係數for
eq5 -eq3*2</t>
    <phoneticPr fontId="3" type="noConversion"/>
  </si>
  <si>
    <t xml:space="preserve">
eq6 常數for
eq5 -eq3*2</t>
    <phoneticPr fontId="3" type="noConversion"/>
  </si>
  <si>
    <t>λ係數 for eq7
(eq6 + eq1*4)</t>
    <phoneticPr fontId="3" type="noConversion"/>
  </si>
  <si>
    <t>常數 for eq7
(eq6 + eq1*4)</t>
    <phoneticPr fontId="3" type="noConversion"/>
  </si>
  <si>
    <t>λ =_____</t>
    <phoneticPr fontId="3" type="noConversion"/>
  </si>
  <si>
    <t>x8</t>
    <phoneticPr fontId="3" type="noConversion"/>
  </si>
  <si>
    <t>x9</t>
    <phoneticPr fontId="3" type="noConversion"/>
  </si>
  <si>
    <t>y1</t>
    <phoneticPr fontId="3" type="noConversion"/>
  </si>
  <si>
    <t>係數</t>
    <phoneticPr fontId="3" type="noConversion"/>
  </si>
  <si>
    <t>H2O</t>
    <phoneticPr fontId="3" type="noConversion"/>
  </si>
  <si>
    <t>CH4</t>
    <phoneticPr fontId="3" type="noConversion"/>
  </si>
  <si>
    <t>CO2</t>
    <phoneticPr fontId="3" type="noConversion"/>
  </si>
  <si>
    <t>C(左)</t>
    <phoneticPr fontId="3" type="noConversion"/>
  </si>
  <si>
    <t>C(右)</t>
    <phoneticPr fontId="3" type="noConversion"/>
  </si>
  <si>
    <t>H(左)</t>
    <phoneticPr fontId="3" type="noConversion"/>
  </si>
  <si>
    <t>H(右)</t>
    <phoneticPr fontId="3" type="noConversion"/>
  </si>
  <si>
    <t>O(左)</t>
    <phoneticPr fontId="3" type="noConversion"/>
  </si>
  <si>
    <t>O(右)</t>
    <phoneticPr fontId="3" type="noConversion"/>
  </si>
  <si>
    <t>e(左)</t>
    <phoneticPr fontId="3" type="noConversion"/>
  </si>
  <si>
    <t>e(右)</t>
    <phoneticPr fontId="3" type="noConversion"/>
  </si>
  <si>
    <t>組合</t>
    <phoneticPr fontId="3" type="noConversion"/>
  </si>
  <si>
    <t>方程式莫爾比</t>
    <phoneticPr fontId="3" type="noConversion"/>
  </si>
  <si>
    <t>Formate</t>
    <phoneticPr fontId="3" type="noConversion"/>
  </si>
  <si>
    <t>Acetate</t>
    <phoneticPr fontId="3" type="noConversion"/>
  </si>
  <si>
    <t>Propionate</t>
    <phoneticPr fontId="3" type="noConversion"/>
  </si>
  <si>
    <t>Butyrate</t>
    <phoneticPr fontId="3" type="noConversion"/>
  </si>
  <si>
    <t>全產乙酸</t>
    <phoneticPr fontId="3" type="noConversion"/>
  </si>
  <si>
    <t>全產丙酸</t>
    <phoneticPr fontId="3" type="noConversion"/>
  </si>
  <si>
    <t>全產丁酸</t>
    <phoneticPr fontId="3" type="noConversion"/>
  </si>
  <si>
    <t>一半乙酸一半丁酸</t>
    <phoneticPr fontId="3" type="noConversion"/>
  </si>
  <si>
    <t>全產丙酸 WITH H2</t>
  </si>
  <si>
    <t>全產丙酸 WITH H2</t>
    <phoneticPr fontId="3" type="noConversion"/>
  </si>
  <si>
    <t>一半乙酸一半丁酸 WITH 1 H2</t>
  </si>
  <si>
    <t>一半乙酸一半丁酸 WITH 1 H2</t>
    <phoneticPr fontId="3" type="noConversion"/>
  </si>
  <si>
    <t>一半乙酸一半丁酸 WITH H2 &amp; 1CO2</t>
  </si>
  <si>
    <t>一半乙酸一半丁酸 WITH H2 &amp; 1CO2</t>
    <phoneticPr fontId="3" type="noConversion"/>
  </si>
  <si>
    <t>全產丙酸 WITH H2 &amp; 1CO2</t>
  </si>
  <si>
    <t>全產丙酸 WITH H2 &amp; 1CO2</t>
    <phoneticPr fontId="3" type="noConversion"/>
  </si>
  <si>
    <t>全產丙酸 WITH H2 &amp; 2CO2</t>
  </si>
  <si>
    <t>全產丙酸 WITH H2 &amp; 2CO2</t>
    <phoneticPr fontId="3" type="noConversion"/>
  </si>
  <si>
    <t>全產丙酸 WITH H2 &amp; 2CO2</t>
    <phoneticPr fontId="3" type="noConversion"/>
  </si>
  <si>
    <t>全產丙酸 WITH H2 &amp; 3CO2</t>
    <phoneticPr fontId="3" type="noConversion"/>
  </si>
  <si>
    <t>全產乙酸</t>
  </si>
  <si>
    <t>全產丙酸</t>
  </si>
  <si>
    <t>全產丁酸</t>
  </si>
  <si>
    <t>一半乙酸一半丁酸</t>
  </si>
  <si>
    <t>4</t>
    <phoneticPr fontId="3" type="noConversion"/>
  </si>
  <si>
    <t>day</t>
    <phoneticPr fontId="3" type="noConversion"/>
  </si>
  <si>
    <t>Acetate- +4H2O→2HCO3- +H++4H2</t>
    <phoneticPr fontId="3" type="noConversion"/>
  </si>
  <si>
    <t>全產乙酸 (Brock)</t>
  </si>
  <si>
    <t>全產乙酸 (Brock)</t>
    <phoneticPr fontId="3" type="noConversion"/>
  </si>
  <si>
    <t>全產丙酸 (Brock)</t>
  </si>
  <si>
    <t>全產丙酸 (Brock)</t>
    <phoneticPr fontId="3" type="noConversion"/>
  </si>
  <si>
    <t>全產丁酸 (Brock)</t>
  </si>
  <si>
    <t>全產丁酸 (Brock)</t>
    <phoneticPr fontId="3" type="noConversion"/>
  </si>
  <si>
    <t>一半乙酸一半丙酸</t>
    <phoneticPr fontId="3" type="noConversion"/>
  </si>
  <si>
    <t>一半乙酸一半丙酸</t>
    <phoneticPr fontId="3" type="noConversion"/>
  </si>
  <si>
    <t>乙酸:丙酸=1:2</t>
  </si>
  <si>
    <t>乙酸:丙酸=1:2</t>
    <phoneticPr fontId="3" type="noConversion"/>
  </si>
  <si>
    <t>5-1</t>
    <phoneticPr fontId="3" type="noConversion"/>
  </si>
  <si>
    <t>乙酸:丁酸=1:3</t>
  </si>
  <si>
    <t>乙酸:丁酸=1:3</t>
    <phoneticPr fontId="3" type="noConversion"/>
  </si>
  <si>
    <t>2HCO3- +H++4H2→Acetate- +4H2O</t>
    <phoneticPr fontId="3" type="noConversion"/>
  </si>
  <si>
    <t>Lactate</t>
  </si>
  <si>
    <t>全產乳酸</t>
    <phoneticPr fontId="3" type="noConversion"/>
  </si>
  <si>
    <t>ΔG°</t>
  </si>
  <si>
    <t>ΔG°'</t>
  </si>
  <si>
    <t>全產甲酸</t>
    <phoneticPr fontId="3" type="noConversion"/>
  </si>
  <si>
    <t>全產甲酸</t>
    <phoneticPr fontId="3" type="noConversion"/>
  </si>
  <si>
    <t>全產氫</t>
    <phoneticPr fontId="3" type="noConversion"/>
  </si>
  <si>
    <r>
      <t>4Formate</t>
    </r>
    <r>
      <rPr>
        <vertAlign val="superscript"/>
        <sz val="14"/>
        <color rgb="FF000000"/>
        <rFont val="Arial"/>
        <family val="2"/>
      </rPr>
      <t xml:space="preserve">- </t>
    </r>
    <r>
      <rPr>
        <sz val="14"/>
        <color rgb="FF000000"/>
        <rFont val="Arial"/>
        <family val="2"/>
      </rPr>
      <t>+H</t>
    </r>
    <r>
      <rPr>
        <vertAlign val="subscript"/>
        <sz val="14"/>
        <color rgb="FF000000"/>
        <rFont val="Arial"/>
        <family val="2"/>
      </rPr>
      <t>2</t>
    </r>
    <r>
      <rPr>
        <sz val="14"/>
        <color rgb="FF000000"/>
        <rFont val="Arial"/>
        <family val="2"/>
      </rPr>
      <t>O +H</t>
    </r>
    <r>
      <rPr>
        <vertAlign val="superscript"/>
        <sz val="14"/>
        <color rgb="FF000000"/>
        <rFont val="Arial"/>
        <family val="2"/>
      </rPr>
      <t>+</t>
    </r>
    <r>
      <rPr>
        <sz val="14"/>
        <color rgb="FF000000"/>
        <rFont val="Arial"/>
        <family val="2"/>
      </rPr>
      <t>→CH</t>
    </r>
    <r>
      <rPr>
        <vertAlign val="subscript"/>
        <sz val="14"/>
        <color rgb="FF000000"/>
        <rFont val="Arial"/>
        <family val="2"/>
      </rPr>
      <t>4</t>
    </r>
    <r>
      <rPr>
        <sz val="14"/>
        <color rgb="FF000000"/>
        <rFont val="Arial"/>
        <family val="2"/>
      </rPr>
      <t xml:space="preserve"> + 3HCO</t>
    </r>
    <r>
      <rPr>
        <vertAlign val="subscript"/>
        <sz val="14"/>
        <color rgb="FF000000"/>
        <rFont val="Arial"/>
        <family val="2"/>
      </rPr>
      <t>3</t>
    </r>
    <r>
      <rPr>
        <vertAlign val="superscript"/>
        <sz val="14"/>
        <color rgb="FF000000"/>
        <rFont val="Arial"/>
        <family val="2"/>
      </rPr>
      <t>-</t>
    </r>
  </si>
  <si>
    <r>
      <t>Acetate- +4H2O</t>
    </r>
    <r>
      <rPr>
        <sz val="11"/>
        <color rgb="FF000000"/>
        <rFont val="新細明體"/>
        <family val="1"/>
        <charset val="136"/>
      </rPr>
      <t>→</t>
    </r>
    <r>
      <rPr>
        <sz val="11"/>
        <color rgb="FF000000"/>
        <rFont val="Times New Roman"/>
        <family val="1"/>
      </rPr>
      <t>2HCO3- +H++4H2</t>
    </r>
    <phoneticPr fontId="3" type="noConversion"/>
  </si>
  <si>
    <r>
      <t>2HCO3- +H++4H2</t>
    </r>
    <r>
      <rPr>
        <sz val="11"/>
        <color theme="1"/>
        <rFont val="新細明體"/>
        <family val="1"/>
        <charset val="136"/>
      </rPr>
      <t>→</t>
    </r>
    <r>
      <rPr>
        <sz val="11"/>
        <color theme="1"/>
        <rFont val="Times New Roman"/>
        <family val="1"/>
      </rPr>
      <t>Acetate- +4H2O</t>
    </r>
  </si>
  <si>
    <r>
      <t xml:space="preserve">4H2 + HCO3- +H+ </t>
    </r>
    <r>
      <rPr>
        <sz val="11"/>
        <color theme="1"/>
        <rFont val="新細明體"/>
        <family val="1"/>
        <charset val="136"/>
      </rPr>
      <t>→</t>
    </r>
    <r>
      <rPr>
        <sz val="11"/>
        <color theme="1"/>
        <rFont val="Times New Roman"/>
        <family val="1"/>
      </rPr>
      <t xml:space="preserve"> CH4 + 3H2O</t>
    </r>
  </si>
  <si>
    <r>
      <t xml:space="preserve">Acetate- + H2O </t>
    </r>
    <r>
      <rPr>
        <sz val="11"/>
        <color theme="1"/>
        <rFont val="新細明體"/>
        <family val="1"/>
        <charset val="136"/>
      </rPr>
      <t>→</t>
    </r>
    <r>
      <rPr>
        <sz val="11"/>
        <color theme="1"/>
        <rFont val="Times New Roman"/>
        <family val="1"/>
      </rPr>
      <t xml:space="preserve"> CH4 + HCO3-</t>
    </r>
  </si>
  <si>
    <r>
      <t>4Formate</t>
    </r>
    <r>
      <rPr>
        <vertAlign val="superscript"/>
        <sz val="14"/>
        <color rgb="FF000000"/>
        <rFont val="Times New Roman"/>
        <family val="1"/>
      </rPr>
      <t xml:space="preserve">- </t>
    </r>
    <r>
      <rPr>
        <sz val="14"/>
        <color rgb="FF000000"/>
        <rFont val="Times New Roman"/>
        <family val="1"/>
      </rPr>
      <t>+H</t>
    </r>
    <r>
      <rPr>
        <vertAlign val="subscript"/>
        <sz val="14"/>
        <color rgb="FF000000"/>
        <rFont val="Times New Roman"/>
        <family val="1"/>
      </rPr>
      <t>2</t>
    </r>
    <r>
      <rPr>
        <sz val="14"/>
        <color rgb="FF000000"/>
        <rFont val="Times New Roman"/>
        <family val="1"/>
      </rPr>
      <t>O +H</t>
    </r>
    <r>
      <rPr>
        <vertAlign val="superscript"/>
        <sz val="14"/>
        <color rgb="FF000000"/>
        <rFont val="Times New Roman"/>
        <family val="1"/>
      </rPr>
      <t>+</t>
    </r>
    <r>
      <rPr>
        <sz val="14"/>
        <color rgb="FF000000"/>
        <rFont val="Arial"/>
        <family val="2"/>
      </rPr>
      <t>→</t>
    </r>
    <r>
      <rPr>
        <sz val="14"/>
        <color rgb="FF000000"/>
        <rFont val="Times New Roman"/>
        <family val="1"/>
      </rPr>
      <t>CH</t>
    </r>
    <r>
      <rPr>
        <vertAlign val="subscript"/>
        <sz val="14"/>
        <color rgb="FF000000"/>
        <rFont val="Times New Roman"/>
        <family val="1"/>
      </rPr>
      <t>4</t>
    </r>
    <r>
      <rPr>
        <sz val="14"/>
        <color rgb="FF000000"/>
        <rFont val="Times New Roman"/>
        <family val="1"/>
      </rPr>
      <t xml:space="preserve"> + 3HCO</t>
    </r>
    <r>
      <rPr>
        <vertAlign val="subscript"/>
        <sz val="14"/>
        <color rgb="FF000000"/>
        <rFont val="Times New Roman"/>
        <family val="1"/>
      </rPr>
      <t>3</t>
    </r>
    <r>
      <rPr>
        <vertAlign val="superscript"/>
        <sz val="14"/>
        <color rgb="FF000000"/>
        <rFont val="Times New Roman"/>
        <family val="1"/>
      </rPr>
      <t>-</t>
    </r>
  </si>
  <si>
    <t>3-1</t>
    <phoneticPr fontId="3" type="noConversion"/>
  </si>
  <si>
    <t>3-2</t>
    <phoneticPr fontId="3" type="noConversion"/>
  </si>
  <si>
    <t>3-3</t>
    <phoneticPr fontId="3" type="noConversion"/>
  </si>
  <si>
    <t>5</t>
    <phoneticPr fontId="3" type="noConversion"/>
  </si>
  <si>
    <t>5-2</t>
    <phoneticPr fontId="3" type="noConversion"/>
  </si>
  <si>
    <t>5-3</t>
    <phoneticPr fontId="3" type="noConversion"/>
  </si>
  <si>
    <t>6-1</t>
    <phoneticPr fontId="3" type="noConversion"/>
  </si>
  <si>
    <t>6-3</t>
    <phoneticPr fontId="3" type="noConversion"/>
  </si>
  <si>
    <t>smiythella + 丁酸分解</t>
    <phoneticPr fontId="3" type="noConversion"/>
  </si>
  <si>
    <t>10 (8+5)</t>
    <phoneticPr fontId="3" type="noConversion"/>
  </si>
  <si>
    <t>Propionate- +3H2O → Acetate-+HCO3- +H++3H2</t>
    <phoneticPr fontId="3" type="noConversion"/>
  </si>
  <si>
    <t>換算成33度</t>
    <phoneticPr fontId="3" type="noConversion"/>
  </si>
  <si>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新細明體"/>
        <family val="2"/>
        <scheme val="minor"/>
      </rPr>
      <t>G°</t>
    </r>
    <phoneticPr fontId="3" type="noConversion"/>
  </si>
  <si>
    <t>refer to 甲烷發酵 p47</t>
    <phoneticPr fontId="3" type="noConversion"/>
  </si>
  <si>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新細明體"/>
        <family val="2"/>
        <scheme val="minor"/>
      </rPr>
      <t xml:space="preserve"> Gf0(298K)</t>
    </r>
    <phoneticPr fontId="27" type="noConversion"/>
  </si>
  <si>
    <t>Thauer, R. K., Jungermann, K., &amp; Decker, K. (1977). Energy conservation in chemotrophic anaerobic bacteria. Bacteriological reviews, 41(1), 100-180.</t>
    <phoneticPr fontId="3" type="noConversion"/>
  </si>
  <si>
    <t>Δ Gf0(298K)</t>
  </si>
  <si>
    <r>
      <t xml:space="preserve">Δ </t>
    </r>
    <r>
      <rPr>
        <sz val="11"/>
        <color theme="1"/>
        <rFont val="新細明體"/>
        <family val="2"/>
        <charset val="136"/>
      </rPr>
      <t>H</t>
    </r>
    <r>
      <rPr>
        <sz val="11"/>
        <color theme="1"/>
        <rFont val="Calibri"/>
        <family val="2"/>
        <charset val="161"/>
      </rPr>
      <t>f0(298K)</t>
    </r>
    <phoneticPr fontId="27" type="noConversion"/>
  </si>
  <si>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新細明體"/>
        <family val="2"/>
        <scheme val="minor"/>
      </rPr>
      <t>G'</t>
    </r>
    <phoneticPr fontId="3" type="noConversion"/>
  </si>
  <si>
    <r>
      <t xml:space="preserve">Propionate- +3H2O </t>
    </r>
    <r>
      <rPr>
        <sz val="11"/>
        <color theme="1"/>
        <rFont val="新細明體"/>
        <family val="2"/>
      </rPr>
      <t>→</t>
    </r>
    <r>
      <rPr>
        <sz val="11"/>
        <color theme="1"/>
        <rFont val="Times New Roman"/>
        <family val="1"/>
      </rPr>
      <t xml:space="preserve"> Acetate-+HCO3- +H++3H2</t>
    </r>
    <phoneticPr fontId="3" type="noConversion"/>
  </si>
  <si>
    <r>
      <t>Butyrate</t>
    </r>
    <r>
      <rPr>
        <vertAlign val="superscript"/>
        <sz val="11"/>
        <color rgb="FF000000"/>
        <rFont val="Times New Roman"/>
        <family val="1"/>
      </rPr>
      <t>-</t>
    </r>
    <r>
      <rPr>
        <sz val="11"/>
        <color rgb="FF000000"/>
        <rFont val="Times New Roman"/>
        <family val="1"/>
      </rPr>
      <t>+2H</t>
    </r>
    <r>
      <rPr>
        <vertAlign val="subscript"/>
        <sz val="11"/>
        <color rgb="FF000000"/>
        <rFont val="Times New Roman"/>
        <family val="1"/>
      </rPr>
      <t>2</t>
    </r>
    <r>
      <rPr>
        <sz val="11"/>
        <color rgb="FF000000"/>
        <rFont val="Times New Roman"/>
        <family val="1"/>
      </rPr>
      <t xml:space="preserve">O </t>
    </r>
    <r>
      <rPr>
        <sz val="11"/>
        <color rgb="FF000000"/>
        <rFont val="新細明體"/>
        <family val="1"/>
        <charset val="136"/>
      </rPr>
      <t>→</t>
    </r>
    <r>
      <rPr>
        <sz val="11"/>
        <color rgb="FF000000"/>
        <rFont val="Times New Roman"/>
        <family val="1"/>
      </rPr>
      <t xml:space="preserve"> 2 Acetate</t>
    </r>
    <r>
      <rPr>
        <vertAlign val="superscript"/>
        <sz val="11"/>
        <color rgb="FF000000"/>
        <rFont val="Times New Roman"/>
        <family val="1"/>
      </rPr>
      <t xml:space="preserve">- </t>
    </r>
    <r>
      <rPr>
        <sz val="11"/>
        <color rgb="FF000000"/>
        <rFont val="Times New Roman"/>
        <family val="1"/>
      </rPr>
      <t>+H</t>
    </r>
    <r>
      <rPr>
        <vertAlign val="superscript"/>
        <sz val="11"/>
        <color rgb="FF000000"/>
        <rFont val="Times New Roman"/>
        <family val="1"/>
      </rPr>
      <t>+</t>
    </r>
    <r>
      <rPr>
        <sz val="11"/>
        <color rgb="FF000000"/>
        <rFont val="Times New Roman"/>
        <family val="1"/>
      </rPr>
      <t>+2H</t>
    </r>
    <r>
      <rPr>
        <vertAlign val="subscript"/>
        <sz val="11"/>
        <color rgb="FF000000"/>
        <rFont val="Times New Roman"/>
        <family val="1"/>
      </rPr>
      <t>2</t>
    </r>
    <phoneticPr fontId="3" type="noConversion"/>
  </si>
  <si>
    <r>
      <t>2Propionate- </t>
    </r>
    <r>
      <rPr>
        <sz val="11"/>
        <color theme="1"/>
        <rFont val="新細明體"/>
        <family val="1"/>
        <charset val="136"/>
      </rPr>
      <t>→</t>
    </r>
    <r>
      <rPr>
        <sz val="11"/>
        <color theme="1"/>
        <rFont val="Times New Roman"/>
        <family val="1"/>
      </rPr>
      <t xml:space="preserve"> Acetate- + Butyrate-</t>
    </r>
    <phoneticPr fontId="3" type="noConversion"/>
  </si>
  <si>
    <r>
      <t>2Propionate- + 2H</t>
    </r>
    <r>
      <rPr>
        <vertAlign val="subscript"/>
        <sz val="11"/>
        <color rgb="FF000000"/>
        <rFont val="新細明體"/>
        <family val="1"/>
        <charset val="136"/>
        <scheme val="major"/>
      </rPr>
      <t>2</t>
    </r>
    <r>
      <rPr>
        <sz val="11"/>
        <color rgb="FF000000"/>
        <rFont val="新細明體"/>
        <family val="1"/>
        <charset val="136"/>
        <scheme val="major"/>
      </rPr>
      <t>O → 3Acetate- + H</t>
    </r>
    <r>
      <rPr>
        <vertAlign val="superscript"/>
        <sz val="11"/>
        <color rgb="FF000000"/>
        <rFont val="新細明體"/>
        <family val="1"/>
        <charset val="136"/>
        <scheme val="major"/>
      </rPr>
      <t>+</t>
    </r>
    <r>
      <rPr>
        <sz val="11"/>
        <color rgb="FF000000"/>
        <rFont val="新細明體"/>
        <family val="1"/>
        <charset val="136"/>
        <scheme val="major"/>
      </rPr>
      <t xml:space="preserve"> + </t>
    </r>
    <r>
      <rPr>
        <sz val="11"/>
        <color rgb="FFFF0000"/>
        <rFont val="新細明體"/>
        <family val="1"/>
        <charset val="136"/>
        <scheme val="major"/>
      </rPr>
      <t>2</t>
    </r>
    <r>
      <rPr>
        <sz val="11"/>
        <color rgb="FF000000"/>
        <rFont val="新細明體"/>
        <family val="1"/>
        <charset val="136"/>
        <scheme val="major"/>
      </rPr>
      <t>H</t>
    </r>
    <r>
      <rPr>
        <vertAlign val="subscript"/>
        <sz val="11"/>
        <color rgb="FF000000"/>
        <rFont val="新細明體"/>
        <family val="1"/>
        <charset val="136"/>
        <scheme val="major"/>
      </rPr>
      <t>2</t>
    </r>
    <phoneticPr fontId="3" type="noConversion"/>
  </si>
  <si>
    <r>
      <rPr>
        <sz val="11"/>
        <color rgb="FFFF0000"/>
        <rFont val="Calibri"/>
        <family val="2"/>
        <charset val="161"/>
      </rPr>
      <t>Δ</t>
    </r>
    <r>
      <rPr>
        <sz val="11"/>
        <color rgb="FFFF0000"/>
        <rFont val="新細明體"/>
        <family val="2"/>
        <scheme val="minor"/>
      </rPr>
      <t xml:space="preserve"> Gf0(306K)</t>
    </r>
    <phoneticPr fontId="27" type="noConversion"/>
  </si>
  <si>
    <t>H2(aq)</t>
    <phoneticPr fontId="3" type="noConversion"/>
  </si>
  <si>
    <t>Lide, D. R. (Ed.). (2004). CRC handbook of chemistry and physics (Vol. 85). CRC press.</t>
    <phoneticPr fontId="3" type="noConversion"/>
  </si>
  <si>
    <t>Propanoic acid</t>
    <phoneticPr fontId="3" type="noConversion"/>
  </si>
  <si>
    <t>Butanoic acid</t>
  </si>
  <si>
    <r>
      <t xml:space="preserve">丙酸找不到 aq 的 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新細明體"/>
        <family val="2"/>
        <scheme val="minor"/>
      </rPr>
      <t xml:space="preserve"> Hf0，所以只好暫時先用 (l)，應該要用propionate 但 只有 propanoic acid ref， 環化課本中乙酸 (aq)和(l)差異不大，所以先代</t>
    </r>
    <phoneticPr fontId="3" type="noConversion"/>
  </si>
  <si>
    <t>https://webbook.nist.gov/cgi/cbook.cgi?ID=C107926&amp;Mask=FFFF&amp;Units=SI#Thermo-React</t>
    <phoneticPr fontId="3" type="noConversion"/>
  </si>
  <si>
    <t>Ln(K2/K1)</t>
  </si>
  <si>
    <t>K(298K)</t>
  </si>
  <si>
    <t>K(306K)</t>
  </si>
  <si>
    <t>Δ Gf0(306K)</t>
  </si>
  <si>
    <t>Nong 的算法</t>
    <phoneticPr fontId="3" type="noConversion"/>
  </si>
  <si>
    <t>我的算法</t>
    <phoneticPr fontId="3" type="noConversion"/>
  </si>
  <si>
    <t>https://webbook.nist.gov/cgi/cbook.cgi?ID=C79094&amp;Units=SI&amp;Mask=2#Thermo-Condensed</t>
    <phoneticPr fontId="3" type="noConversion"/>
  </si>
  <si>
    <t>忽略甲酸</t>
    <phoneticPr fontId="3" type="noConversion"/>
  </si>
  <si>
    <t>https://www.researchgate.net/publication/285985534_Energy_geotechnology_Implications_of_mixed_fluid_conditions</t>
  </si>
  <si>
    <r>
      <t xml:space="preserve">亨利常數 reference 用溶氫算出來的結果和用分壓算會是一樣的，因為 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新細明體"/>
        <family val="2"/>
        <scheme val="minor"/>
      </rPr>
      <t xml:space="preserve"> Gf0 的 (g)變(aq)會消弭調溶氫的數值變小</t>
    </r>
    <phoneticPr fontId="3" type="noConversion"/>
  </si>
  <si>
    <t>CH4(aq)</t>
    <phoneticPr fontId="3" type="noConversion"/>
  </si>
  <si>
    <r>
      <t>找不到</t>
    </r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新細明體"/>
        <family val="2"/>
        <scheme val="minor"/>
      </rPr>
      <t xml:space="preserve"> Hf0(aq)資料，因此無法校正成33度</t>
    </r>
    <phoneticPr fontId="3" type="noConversion"/>
  </si>
  <si>
    <t>發酵全產乙酸</t>
    <phoneticPr fontId="3" type="noConversion"/>
  </si>
  <si>
    <t>發酵全產丙酸</t>
    <phoneticPr fontId="3" type="noConversion"/>
  </si>
  <si>
    <t>發酵全產丁酸</t>
    <phoneticPr fontId="3" type="noConversion"/>
  </si>
  <si>
    <t>Butyrate-+2H2O → 2 Acetate- +H++2H2</t>
  </si>
  <si>
    <t>Acetate- +4H2O→2HCO3- +H++4H2</t>
  </si>
  <si>
    <t>2Propionate- → Acetate- + Butyrate-</t>
  </si>
  <si>
    <t>Acetate- + H2O → CH4 + HCO3-</t>
  </si>
  <si>
    <t>Eq1</t>
    <phoneticPr fontId="3" type="noConversion"/>
  </si>
  <si>
    <t>Eq2</t>
  </si>
  <si>
    <t>Eq3</t>
  </si>
  <si>
    <t>Eq4</t>
  </si>
  <si>
    <t>Eq5</t>
  </si>
  <si>
    <t>Eq6</t>
  </si>
  <si>
    <t>Eq7</t>
  </si>
  <si>
    <t>Eq8</t>
  </si>
  <si>
    <t>Eq9</t>
  </si>
  <si>
    <t>全產乙酸 with 1H2</t>
  </si>
  <si>
    <t>全產乙酸 with 1H2</t>
    <phoneticPr fontId="3" type="noConversion"/>
  </si>
  <si>
    <t>全產丙酸 with 1H2</t>
  </si>
  <si>
    <t>全產丙酸 with 1H2</t>
    <phoneticPr fontId="3" type="noConversion"/>
  </si>
  <si>
    <t>全產丁酸 with 1H2</t>
  </si>
  <si>
    <t>全產丁酸 with 1H2</t>
    <phoneticPr fontId="3" type="noConversion"/>
  </si>
  <si>
    <t>H20(l)</t>
    <phoneticPr fontId="3" type="noConversion"/>
  </si>
  <si>
    <t>HCO3-(aq)</t>
    <phoneticPr fontId="3" type="noConversion"/>
  </si>
  <si>
    <t>H+(aq)(10^-7)</t>
    <phoneticPr fontId="3" type="noConversion"/>
  </si>
  <si>
    <t>H2(g)</t>
  </si>
  <si>
    <t>H+(aq)</t>
  </si>
  <si>
    <t>H20</t>
  </si>
  <si>
    <t>formate-</t>
  </si>
  <si>
    <t>acetate-</t>
  </si>
  <si>
    <t>propionate-</t>
  </si>
  <si>
    <t>butyrate-</t>
  </si>
  <si>
    <t>CH4(g)</t>
  </si>
  <si>
    <t>C6H22O11</t>
  </si>
  <si>
    <t>氫分壓為0者直接代入0.00001</t>
    <phoneticPr fontId="3" type="noConversion"/>
  </si>
  <si>
    <r>
      <rPr>
        <sz val="11"/>
        <color theme="1"/>
        <rFont val="Calibri"/>
        <family val="2"/>
        <charset val="161"/>
      </rPr>
      <t>Δ</t>
    </r>
    <r>
      <rPr>
        <sz val="11"/>
        <color theme="1"/>
        <rFont val="新細明體"/>
        <family val="2"/>
        <scheme val="minor"/>
      </rPr>
      <t>G</t>
    </r>
    <r>
      <rPr>
        <vertAlign val="subscript"/>
        <sz val="11"/>
        <color theme="1"/>
        <rFont val="新細明體"/>
        <family val="1"/>
        <charset val="136"/>
        <scheme val="minor"/>
      </rPr>
      <t>33</t>
    </r>
    <r>
      <rPr>
        <sz val="11"/>
        <color theme="1"/>
        <rFont val="新細明體"/>
        <family val="2"/>
        <scheme val="minor"/>
      </rPr>
      <t>°'</t>
    </r>
    <phoneticPr fontId="3" type="noConversion"/>
  </si>
  <si>
    <r>
      <t>Rossiniand, F. D., &amp; Wagnman, D. D. (1952). Circular of the National Bureau of Standards 500. </t>
    </r>
    <r>
      <rPr>
        <i/>
        <sz val="10"/>
        <color rgb="FF222222"/>
        <rFont val="Arial"/>
        <family val="2"/>
      </rPr>
      <t>Related Values of Chemical Thermodynamic Properties</t>
    </r>
    <r>
      <rPr>
        <sz val="10"/>
        <color rgb="FF222222"/>
        <rFont val="Arial"/>
        <family val="2"/>
      </rPr>
      <t>.</t>
    </r>
    <phoneticPr fontId="3" type="noConversion"/>
  </si>
  <si>
    <t>https://www.quora.com/How-can-standard-enthalpy-of-formation-for-sucrose-aqueous-solution-be-calculated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</si>
</sst>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176" formatCode="0.000"/>
    <numFmt numFmtId="177" formatCode="m&quot;月&quot;d&quot;日&quot;"/>
    <numFmt numFmtId="178" formatCode="0.000_ "/>
    <numFmt numFmtId="179" formatCode="0.00000000000000_ "/>
    <numFmt numFmtId="180" formatCode="0.00_ "/>
    <numFmt numFmtId="181" formatCode="0.000000000000_ "/>
    <numFmt numFmtId="182" formatCode="0.0000E+00"/>
    <numFmt numFmtId="183" formatCode="0.00000000"/>
    <numFmt numFmtId="184" formatCode="#,##0.000000"/>
    <numFmt numFmtId="185" formatCode="0_ "/>
    <numFmt numFmtId="186" formatCode="0_);[Red]\(0\)"/>
    <numFmt numFmtId="187" formatCode="0.0000"/>
  </numFmts>
  <fonts count="55">
    <font>
      <sz val="11"/>
      <color theme="1"/>
      <name val="新細明體"/>
      <family val="2"/>
      <scheme val="minor"/>
    </font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  <font>
      <b/>
      <sz val="11"/>
      <color theme="1"/>
      <name val="新細明體"/>
      <family val="1"/>
      <charset val="136"/>
      <scheme val="minor"/>
    </font>
    <font>
      <sz val="11"/>
      <color rgb="FFFF0000"/>
      <name val="新細明體"/>
      <family val="2"/>
      <scheme val="minor"/>
    </font>
    <font>
      <b/>
      <sz val="11"/>
      <color rgb="FFFF0000"/>
      <name val="新細明體"/>
      <family val="1"/>
      <charset val="136"/>
      <scheme val="minor"/>
    </font>
    <font>
      <sz val="11"/>
      <color rgb="FFFF0000"/>
      <name val="新細明體"/>
      <family val="1"/>
      <charset val="136"/>
      <scheme val="minor"/>
    </font>
    <font>
      <sz val="11"/>
      <color theme="1"/>
      <name val="新細明體"/>
      <family val="2"/>
      <scheme val="minor"/>
    </font>
    <font>
      <sz val="11"/>
      <color rgb="FF000000"/>
      <name val="新細明體"/>
      <family val="1"/>
      <charset val="136"/>
      <scheme val="minor"/>
    </font>
    <font>
      <sz val="11"/>
      <color rgb="FF000000"/>
      <name val="新細明體"/>
      <family val="2"/>
      <scheme val="minor"/>
    </font>
    <font>
      <sz val="12"/>
      <color rgb="FF000000"/>
      <name val="Times New Roman"/>
      <family val="1"/>
    </font>
    <font>
      <sz val="12"/>
      <color rgb="FF000000"/>
      <name val="標楷體"/>
      <family val="4"/>
      <charset val="136"/>
    </font>
    <font>
      <sz val="11"/>
      <name val="Calibri"/>
      <family val="2"/>
    </font>
    <font>
      <sz val="12"/>
      <color rgb="FF000000"/>
      <name val="MingLiu"/>
      <family val="3"/>
      <charset val="136"/>
    </font>
    <font>
      <sz val="11"/>
      <name val="標楷體"/>
      <family val="4"/>
      <charset val="136"/>
    </font>
    <font>
      <sz val="11"/>
      <color rgb="FF000000"/>
      <name val="新細明體"/>
      <family val="3"/>
      <charset val="136"/>
      <scheme val="minor"/>
    </font>
    <font>
      <sz val="12"/>
      <color rgb="FF000000"/>
      <name val="新細明體"/>
      <family val="1"/>
      <charset val="136"/>
    </font>
    <font>
      <sz val="11"/>
      <color rgb="FF000000"/>
      <name val="Calibri"/>
      <family val="2"/>
    </font>
    <font>
      <sz val="12"/>
      <color rgb="FFFF0000"/>
      <name val="新細明體"/>
      <family val="1"/>
      <charset val="136"/>
    </font>
    <font>
      <sz val="11"/>
      <color theme="1"/>
      <name val="Calibri"/>
      <family val="2"/>
    </font>
    <font>
      <sz val="12"/>
      <color theme="1"/>
      <name val="新細明體"/>
      <family val="1"/>
      <charset val="136"/>
    </font>
    <font>
      <sz val="11"/>
      <color rgb="FF000000"/>
      <name val="Arial"/>
      <family val="2"/>
    </font>
    <font>
      <sz val="11"/>
      <color rgb="FF000000"/>
      <name val="新細明體"/>
      <family val="1"/>
      <charset val="136"/>
      <scheme val="major"/>
    </font>
    <font>
      <vertAlign val="subscript"/>
      <sz val="11"/>
      <color rgb="FF000000"/>
      <name val="新細明體"/>
      <family val="1"/>
      <charset val="136"/>
      <scheme val="major"/>
    </font>
    <font>
      <vertAlign val="superscript"/>
      <sz val="11"/>
      <color rgb="FF000000"/>
      <name val="新細明體"/>
      <family val="1"/>
      <charset val="136"/>
      <scheme val="major"/>
    </font>
    <font>
      <sz val="11"/>
      <color rgb="FFFF0000"/>
      <name val="新細明體"/>
      <family val="1"/>
      <charset val="136"/>
      <scheme val="major"/>
    </font>
    <font>
      <sz val="9"/>
      <name val="新細明體"/>
      <family val="2"/>
      <charset val="136"/>
      <scheme val="minor"/>
    </font>
    <font>
      <sz val="9"/>
      <name val="細明體"/>
      <family val="3"/>
      <charset val="136"/>
    </font>
    <font>
      <sz val="11"/>
      <name val="新細明體"/>
      <family val="2"/>
      <scheme val="minor"/>
    </font>
    <font>
      <sz val="1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sz val="14"/>
      <color rgb="FF000000"/>
      <name val="Arial"/>
      <family val="2"/>
    </font>
    <font>
      <vertAlign val="superscript"/>
      <sz val="14"/>
      <color rgb="FF000000"/>
      <name val="Arial"/>
      <family val="2"/>
    </font>
    <font>
      <vertAlign val="subscript"/>
      <sz val="14"/>
      <color rgb="FF000000"/>
      <name val="Arial"/>
      <family val="2"/>
    </font>
    <font>
      <sz val="11"/>
      <color rgb="FF000000"/>
      <name val="Times New Roman"/>
      <family val="1"/>
    </font>
    <font>
      <vertAlign val="subscript"/>
      <sz val="11"/>
      <color rgb="FF000000"/>
      <name val="Times New Roman"/>
      <family val="1"/>
    </font>
    <font>
      <vertAlign val="superscript"/>
      <sz val="11"/>
      <color rgb="FF000000"/>
      <name val="Times New Roman"/>
      <family val="1"/>
    </font>
    <font>
      <sz val="11"/>
      <color rgb="FF000000"/>
      <name val="新細明體"/>
      <family val="1"/>
      <charset val="136"/>
    </font>
    <font>
      <sz val="11"/>
      <color theme="1"/>
      <name val="Times New Roman"/>
      <family val="1"/>
    </font>
    <font>
      <sz val="11"/>
      <color theme="1"/>
      <name val="新細明體"/>
      <family val="2"/>
    </font>
    <font>
      <sz val="11"/>
      <color theme="1"/>
      <name val="新細明體"/>
      <family val="1"/>
      <charset val="136"/>
    </font>
    <font>
      <sz val="14"/>
      <color rgb="FF000000"/>
      <name val="Times New Roman"/>
      <family val="1"/>
    </font>
    <font>
      <vertAlign val="superscript"/>
      <sz val="14"/>
      <color rgb="FF000000"/>
      <name val="Times New Roman"/>
      <family val="1"/>
    </font>
    <font>
      <vertAlign val="subscript"/>
      <sz val="14"/>
      <color rgb="FF000000"/>
      <name val="Times New Roman"/>
      <family val="1"/>
    </font>
    <font>
      <sz val="11"/>
      <color theme="1"/>
      <name val="新細明體"/>
      <family val="2"/>
      <charset val="136"/>
    </font>
    <font>
      <sz val="11"/>
      <color theme="1"/>
      <name val="Calibri"/>
      <family val="2"/>
      <charset val="161"/>
    </font>
    <font>
      <sz val="11"/>
      <color theme="1"/>
      <name val="新細明體"/>
      <family val="2"/>
      <charset val="161"/>
      <scheme val="minor"/>
    </font>
    <font>
      <b/>
      <sz val="11"/>
      <name val="新細明體"/>
      <family val="1"/>
      <charset val="136"/>
      <scheme val="minor"/>
    </font>
    <font>
      <sz val="11"/>
      <color rgb="FFFF0000"/>
      <name val="新細明體"/>
      <family val="2"/>
      <charset val="161"/>
      <scheme val="minor"/>
    </font>
    <font>
      <sz val="11"/>
      <color rgb="FFFF0000"/>
      <name val="Calibri"/>
      <family val="2"/>
      <charset val="161"/>
    </font>
    <font>
      <sz val="10"/>
      <color rgb="FF222222"/>
      <name val="Arial"/>
      <family val="2"/>
    </font>
    <font>
      <i/>
      <sz val="10"/>
      <color rgb="FF222222"/>
      <name val="Arial"/>
      <family val="2"/>
    </font>
    <font>
      <u/>
      <sz val="11"/>
      <color theme="10"/>
      <name val="新細明體"/>
      <family val="2"/>
      <scheme val="minor"/>
    </font>
    <font>
      <vertAlign val="subscript"/>
      <sz val="11"/>
      <color theme="1"/>
      <name val="新細明體"/>
      <family val="1"/>
      <charset val="136"/>
      <scheme val="minor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rgb="FFDEEAF6"/>
        <bgColor rgb="FFDEEAF6"/>
      </patternFill>
    </fill>
    <fill>
      <patternFill patternType="solid">
        <fgColor rgb="FFBDD6EE"/>
        <bgColor rgb="FFBDD6EE"/>
      </patternFill>
    </fill>
    <fill>
      <patternFill patternType="solid">
        <fgColor theme="4" tint="0.79998168889431442"/>
        <bgColor rgb="FFDEEAF6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rgb="FFBDD6EE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7CAAC"/>
        <bgColor rgb="FFF7CAAC"/>
      </patternFill>
    </fill>
    <fill>
      <patternFill patternType="solid">
        <fgColor rgb="FFF4B083"/>
        <bgColor rgb="FFF4B083"/>
      </patternFill>
    </fill>
    <fill>
      <patternFill patternType="solid">
        <fgColor rgb="FFE2EFD9"/>
        <bgColor rgb="FFE2EFD9"/>
      </patternFill>
    </fill>
    <fill>
      <patternFill patternType="solid">
        <fgColor rgb="FFC5E0B3"/>
        <bgColor rgb="FFC5E0B3"/>
      </patternFill>
    </fill>
    <fill>
      <patternFill patternType="solid">
        <fgColor rgb="FFAEAAAA"/>
        <bgColor rgb="FFAEAAAA"/>
      </patternFill>
    </fill>
    <fill>
      <patternFill patternType="solid">
        <fgColor rgb="FFE2EFDA"/>
        <bgColor rgb="FFE2EFDA"/>
      </patternFill>
    </fill>
    <fill>
      <patternFill patternType="solid">
        <fgColor rgb="FFC6E0B4"/>
        <bgColor rgb="FFC6E0B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92D050"/>
        <bgColor rgb="FF92D050"/>
      </patternFill>
    </fill>
    <fill>
      <patternFill patternType="solid">
        <fgColor rgb="FFD0CECE"/>
        <bgColor rgb="FFD0CECE"/>
      </patternFill>
    </fill>
    <fill>
      <patternFill patternType="solid">
        <fgColor rgb="FFFF0000"/>
        <bgColor rgb="FFC6E0B4"/>
      </patternFill>
    </fill>
    <fill>
      <patternFill patternType="solid">
        <fgColor rgb="FFD9D9D9"/>
        <bgColor rgb="FFD9D9D9"/>
      </patternFill>
    </fill>
    <fill>
      <patternFill patternType="solid">
        <fgColor rgb="FFFF00FF"/>
        <bgColor rgb="FFFF00FF"/>
      </patternFill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</fills>
  <borders count="25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rgb="FF000000"/>
      </right>
      <top/>
      <bottom style="medium">
        <color indexed="64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rgb="FF000000"/>
      </right>
      <top style="medium">
        <color indexed="64"/>
      </top>
      <bottom/>
      <diagonal/>
    </border>
    <border>
      <left style="medium">
        <color rgb="FF000000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rgb="FF000000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5">
    <xf numFmtId="0" fontId="0" fillId="0" borderId="0"/>
    <xf numFmtId="0" fontId="2" fillId="0" borderId="0">
      <alignment vertical="center"/>
    </xf>
    <xf numFmtId="0" fontId="10" fillId="0" borderId="0"/>
    <xf numFmtId="0" fontId="1" fillId="0" borderId="0">
      <alignment vertical="center"/>
    </xf>
    <xf numFmtId="0" fontId="53" fillId="0" borderId="0" applyNumberFormat="0" applyFill="0" applyBorder="0" applyAlignment="0" applyProtection="0"/>
  </cellStyleXfs>
  <cellXfs count="218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center"/>
    </xf>
    <xf numFmtId="2" fontId="0" fillId="0" borderId="0" xfId="0" applyNumberFormat="1"/>
    <xf numFmtId="0" fontId="4" fillId="2" borderId="0" xfId="0" applyFont="1" applyFill="1"/>
    <xf numFmtId="176" fontId="0" fillId="0" borderId="0" xfId="0" applyNumberFormat="1"/>
    <xf numFmtId="0" fontId="0" fillId="3" borderId="0" xfId="0" applyFill="1" applyAlignment="1">
      <alignment wrapText="1"/>
    </xf>
    <xf numFmtId="177" fontId="0" fillId="0" borderId="0" xfId="0" applyNumberFormat="1" applyAlignment="1">
      <alignment wrapText="1"/>
    </xf>
    <xf numFmtId="178" fontId="0" fillId="0" borderId="0" xfId="0" applyNumberFormat="1"/>
    <xf numFmtId="179" fontId="0" fillId="0" borderId="0" xfId="0" applyNumberFormat="1"/>
    <xf numFmtId="180" fontId="0" fillId="0" borderId="0" xfId="0" applyNumberFormat="1"/>
    <xf numFmtId="2" fontId="4" fillId="2" borderId="0" xfId="0" applyNumberFormat="1" applyFont="1" applyFill="1"/>
    <xf numFmtId="181" fontId="0" fillId="0" borderId="0" xfId="0" applyNumberFormat="1"/>
    <xf numFmtId="0" fontId="5" fillId="0" borderId="0" xfId="0" applyFont="1"/>
    <xf numFmtId="182" fontId="0" fillId="0" borderId="0" xfId="0" applyNumberFormat="1"/>
    <xf numFmtId="1" fontId="0" fillId="0" borderId="0" xfId="0" applyNumberFormat="1"/>
    <xf numFmtId="0" fontId="0" fillId="2" borderId="0" xfId="0" applyFill="1"/>
    <xf numFmtId="0" fontId="0" fillId="2" borderId="0" xfId="0" applyFill="1" applyAlignment="1">
      <alignment wrapText="1"/>
    </xf>
    <xf numFmtId="183" fontId="0" fillId="0" borderId="0" xfId="0" applyNumberFormat="1"/>
    <xf numFmtId="0" fontId="0" fillId="4" borderId="0" xfId="0" applyFill="1"/>
    <xf numFmtId="0" fontId="0" fillId="4" borderId="0" xfId="0" applyFill="1" applyAlignment="1">
      <alignment wrapText="1"/>
    </xf>
    <xf numFmtId="0" fontId="0" fillId="5" borderId="0" xfId="0" applyFill="1" applyAlignment="1">
      <alignment wrapText="1"/>
    </xf>
    <xf numFmtId="0" fontId="0" fillId="5" borderId="0" xfId="0" applyFill="1"/>
    <xf numFmtId="176" fontId="0" fillId="0" borderId="0" xfId="0" applyNumberFormat="1" applyAlignment="1">
      <alignment vertical="center"/>
    </xf>
    <xf numFmtId="0" fontId="6" fillId="0" borderId="0" xfId="0" applyFont="1"/>
    <xf numFmtId="0" fontId="5" fillId="0" borderId="0" xfId="0" applyFont="1" applyAlignment="1">
      <alignment wrapText="1"/>
    </xf>
    <xf numFmtId="0" fontId="0" fillId="6" borderId="0" xfId="0" applyFill="1" applyAlignment="1">
      <alignment wrapText="1"/>
    </xf>
    <xf numFmtId="0" fontId="0" fillId="7" borderId="0" xfId="0" applyFill="1"/>
    <xf numFmtId="0" fontId="0" fillId="7" borderId="0" xfId="0" applyFill="1" applyAlignment="1">
      <alignment wrapText="1"/>
    </xf>
    <xf numFmtId="0" fontId="7" fillId="0" borderId="0" xfId="0" applyFont="1"/>
    <xf numFmtId="0" fontId="4" fillId="8" borderId="0" xfId="0" applyFont="1" applyFill="1"/>
    <xf numFmtId="2" fontId="4" fillId="8" borderId="0" xfId="0" applyNumberFormat="1" applyFont="1" applyFill="1"/>
    <xf numFmtId="0" fontId="9" fillId="0" borderId="0" xfId="2" applyFont="1"/>
    <xf numFmtId="0" fontId="12" fillId="13" borderId="12" xfId="2" applyFont="1" applyFill="1" applyBorder="1" applyAlignment="1">
      <alignment vertical="center" wrapText="1"/>
    </xf>
    <xf numFmtId="0" fontId="15" fillId="14" borderId="10" xfId="2" applyFont="1" applyFill="1" applyBorder="1"/>
    <xf numFmtId="0" fontId="12" fillId="15" borderId="10" xfId="2" applyFont="1" applyFill="1" applyBorder="1" applyAlignment="1">
      <alignment vertical="center" wrapText="1"/>
    </xf>
    <xf numFmtId="0" fontId="15" fillId="16" borderId="13" xfId="2" applyFont="1" applyFill="1" applyBorder="1"/>
    <xf numFmtId="0" fontId="8" fillId="0" borderId="0" xfId="2" applyFont="1"/>
    <xf numFmtId="0" fontId="11" fillId="19" borderId="15" xfId="2" applyFont="1" applyFill="1" applyBorder="1" applyAlignment="1">
      <alignment horizontal="center" vertical="center" wrapText="1"/>
    </xf>
    <xf numFmtId="0" fontId="11" fillId="20" borderId="0" xfId="2" applyFont="1" applyFill="1" applyAlignment="1">
      <alignment horizontal="center" vertical="center" wrapText="1"/>
    </xf>
    <xf numFmtId="0" fontId="11" fillId="19" borderId="0" xfId="2" applyFont="1" applyFill="1" applyAlignment="1">
      <alignment horizontal="center" vertical="center" wrapText="1"/>
    </xf>
    <xf numFmtId="0" fontId="11" fillId="20" borderId="16" xfId="2" applyFont="1" applyFill="1" applyBorder="1" applyAlignment="1">
      <alignment horizontal="center" vertical="center" wrapText="1"/>
    </xf>
    <xf numFmtId="0" fontId="11" fillId="19" borderId="17" xfId="2" applyFont="1" applyFill="1" applyBorder="1" applyAlignment="1">
      <alignment horizontal="center" vertical="center" wrapText="1"/>
    </xf>
    <xf numFmtId="0" fontId="11" fillId="20" borderId="18" xfId="2" applyFont="1" applyFill="1" applyBorder="1" applyAlignment="1">
      <alignment horizontal="center" vertical="center" wrapText="1"/>
    </xf>
    <xf numFmtId="0" fontId="16" fillId="0" borderId="0" xfId="2" applyFont="1"/>
    <xf numFmtId="0" fontId="17" fillId="22" borderId="22" xfId="2" applyFont="1" applyFill="1" applyBorder="1"/>
    <xf numFmtId="0" fontId="17" fillId="23" borderId="22" xfId="2" applyFont="1" applyFill="1" applyBorder="1"/>
    <xf numFmtId="0" fontId="9" fillId="24" borderId="22" xfId="2" applyFont="1" applyFill="1" applyBorder="1"/>
    <xf numFmtId="0" fontId="9" fillId="25" borderId="22" xfId="2" applyFont="1" applyFill="1" applyBorder="1"/>
    <xf numFmtId="0" fontId="18" fillId="17" borderId="22" xfId="2" applyFont="1" applyFill="1" applyBorder="1"/>
    <xf numFmtId="0" fontId="18" fillId="18" borderId="22" xfId="2" applyFont="1" applyFill="1" applyBorder="1"/>
    <xf numFmtId="0" fontId="9" fillId="26" borderId="22" xfId="2" applyFont="1" applyFill="1" applyBorder="1"/>
    <xf numFmtId="0" fontId="9" fillId="27" borderId="22" xfId="2" applyFont="1" applyFill="1" applyBorder="1"/>
    <xf numFmtId="14" fontId="17" fillId="21" borderId="0" xfId="2" applyNumberFormat="1" applyFont="1" applyFill="1" applyAlignment="1">
      <alignment horizontal="right"/>
    </xf>
    <xf numFmtId="0" fontId="17" fillId="22" borderId="22" xfId="2" applyFont="1" applyFill="1" applyBorder="1" applyAlignment="1">
      <alignment horizontal="right"/>
    </xf>
    <xf numFmtId="0" fontId="17" fillId="23" borderId="22" xfId="2" applyFont="1" applyFill="1" applyBorder="1" applyAlignment="1">
      <alignment horizontal="right"/>
    </xf>
    <xf numFmtId="0" fontId="19" fillId="22" borderId="22" xfId="2" applyFont="1" applyFill="1" applyBorder="1" applyAlignment="1">
      <alignment horizontal="right"/>
    </xf>
    <xf numFmtId="0" fontId="19" fillId="23" borderId="22" xfId="2" applyFont="1" applyFill="1" applyBorder="1" applyAlignment="1">
      <alignment horizontal="right"/>
    </xf>
    <xf numFmtId="0" fontId="17" fillId="24" borderId="22" xfId="2" applyFont="1" applyFill="1" applyBorder="1" applyAlignment="1">
      <alignment horizontal="right"/>
    </xf>
    <xf numFmtId="0" fontId="17" fillId="25" borderId="22" xfId="2" applyFont="1" applyFill="1" applyBorder="1" applyAlignment="1">
      <alignment horizontal="right"/>
    </xf>
    <xf numFmtId="0" fontId="17" fillId="24" borderId="22" xfId="2" applyFont="1" applyFill="1" applyBorder="1"/>
    <xf numFmtId="0" fontId="17" fillId="25" borderId="22" xfId="2" applyFont="1" applyFill="1" applyBorder="1"/>
    <xf numFmtId="0" fontId="8" fillId="26" borderId="22" xfId="2" applyFont="1" applyFill="1" applyBorder="1"/>
    <xf numFmtId="0" fontId="8" fillId="27" borderId="22" xfId="2" applyFont="1" applyFill="1" applyBorder="1"/>
    <xf numFmtId="14" fontId="17" fillId="28" borderId="0" xfId="2" applyNumberFormat="1" applyFont="1" applyFill="1" applyAlignment="1">
      <alignment horizontal="right"/>
    </xf>
    <xf numFmtId="14" fontId="17" fillId="29" borderId="0" xfId="2" applyNumberFormat="1" applyFont="1" applyFill="1" applyAlignment="1">
      <alignment horizontal="right"/>
    </xf>
    <xf numFmtId="11" fontId="19" fillId="23" borderId="22" xfId="2" applyNumberFormat="1" applyFont="1" applyFill="1" applyBorder="1" applyAlignment="1">
      <alignment horizontal="right"/>
    </xf>
    <xf numFmtId="11" fontId="17" fillId="23" borderId="22" xfId="2" applyNumberFormat="1" applyFont="1" applyFill="1" applyBorder="1" applyAlignment="1">
      <alignment horizontal="right"/>
    </xf>
    <xf numFmtId="11" fontId="18" fillId="17" borderId="22" xfId="2" applyNumberFormat="1" applyFont="1" applyFill="1" applyBorder="1"/>
    <xf numFmtId="11" fontId="18" fillId="18" borderId="22" xfId="2" applyNumberFormat="1" applyFont="1" applyFill="1" applyBorder="1"/>
    <xf numFmtId="11" fontId="8" fillId="0" borderId="0" xfId="2" applyNumberFormat="1" applyFont="1"/>
    <xf numFmtId="11" fontId="17" fillId="22" borderId="22" xfId="2" applyNumberFormat="1" applyFont="1" applyFill="1" applyBorder="1" applyAlignment="1">
      <alignment horizontal="right"/>
    </xf>
    <xf numFmtId="0" fontId="18" fillId="19" borderId="22" xfId="2" applyFont="1" applyFill="1" applyBorder="1"/>
    <xf numFmtId="0" fontId="18" fillId="20" borderId="22" xfId="2" applyFont="1" applyFill="1" applyBorder="1"/>
    <xf numFmtId="14" fontId="17" fillId="30" borderId="0" xfId="2" applyNumberFormat="1" applyFont="1" applyFill="1" applyAlignment="1">
      <alignment horizontal="right"/>
    </xf>
    <xf numFmtId="0" fontId="20" fillId="19" borderId="22" xfId="2" applyFont="1" applyFill="1" applyBorder="1" applyAlignment="1">
      <alignment horizontal="right"/>
    </xf>
    <xf numFmtId="0" fontId="20" fillId="20" borderId="22" xfId="2" applyFont="1" applyFill="1" applyBorder="1" applyAlignment="1">
      <alignment horizontal="right"/>
    </xf>
    <xf numFmtId="11" fontId="17" fillId="25" borderId="22" xfId="2" applyNumberFormat="1" applyFont="1" applyFill="1" applyBorder="1" applyAlignment="1">
      <alignment horizontal="right"/>
    </xf>
    <xf numFmtId="11" fontId="17" fillId="25" borderId="22" xfId="2" applyNumberFormat="1" applyFont="1" applyFill="1" applyBorder="1"/>
    <xf numFmtId="0" fontId="17" fillId="31" borderId="22" xfId="2" applyFont="1" applyFill="1" applyBorder="1" applyAlignment="1">
      <alignment horizontal="right"/>
    </xf>
    <xf numFmtId="4" fontId="17" fillId="31" borderId="22" xfId="2" applyNumberFormat="1" applyFont="1" applyFill="1" applyBorder="1" applyAlignment="1">
      <alignment horizontal="right"/>
    </xf>
    <xf numFmtId="4" fontId="21" fillId="31" borderId="22" xfId="2" applyNumberFormat="1" applyFont="1" applyFill="1" applyBorder="1" applyAlignment="1">
      <alignment horizontal="right"/>
    </xf>
    <xf numFmtId="11" fontId="8" fillId="26" borderId="22" xfId="2" applyNumberFormat="1" applyFont="1" applyFill="1" applyBorder="1"/>
    <xf numFmtId="11" fontId="8" fillId="27" borderId="22" xfId="2" applyNumberFormat="1" applyFont="1" applyFill="1" applyBorder="1"/>
    <xf numFmtId="4" fontId="17" fillId="23" borderId="22" xfId="2" applyNumberFormat="1" applyFont="1" applyFill="1" applyBorder="1" applyAlignment="1">
      <alignment horizontal="right"/>
    </xf>
    <xf numFmtId="4" fontId="18" fillId="20" borderId="22" xfId="2" applyNumberFormat="1" applyFont="1" applyFill="1" applyBorder="1"/>
    <xf numFmtId="14" fontId="17" fillId="32" borderId="0" xfId="2" applyNumberFormat="1" applyFont="1" applyFill="1" applyAlignment="1">
      <alignment horizontal="right"/>
    </xf>
    <xf numFmtId="11" fontId="17" fillId="23" borderId="22" xfId="2" applyNumberFormat="1" applyFont="1" applyFill="1" applyBorder="1"/>
    <xf numFmtId="14" fontId="18" fillId="0" borderId="0" xfId="2" applyNumberFormat="1" applyFont="1"/>
    <xf numFmtId="0" fontId="8" fillId="24" borderId="22" xfId="2" applyFont="1" applyFill="1" applyBorder="1"/>
    <xf numFmtId="0" fontId="8" fillId="25" borderId="22" xfId="2" applyFont="1" applyFill="1" applyBorder="1"/>
    <xf numFmtId="14" fontId="18" fillId="33" borderId="0" xfId="2" applyNumberFormat="1" applyFont="1" applyFill="1"/>
    <xf numFmtId="0" fontId="20" fillId="19" borderId="22" xfId="2" applyFont="1" applyFill="1" applyBorder="1"/>
    <xf numFmtId="0" fontId="20" fillId="20" borderId="22" xfId="2" applyFont="1" applyFill="1" applyBorder="1"/>
    <xf numFmtId="0" fontId="22" fillId="20" borderId="22" xfId="2" applyFont="1" applyFill="1" applyBorder="1"/>
    <xf numFmtId="11" fontId="18" fillId="20" borderId="22" xfId="2" applyNumberFormat="1" applyFont="1" applyFill="1" applyBorder="1"/>
    <xf numFmtId="184" fontId="18" fillId="20" borderId="22" xfId="2" applyNumberFormat="1" applyFont="1" applyFill="1" applyBorder="1"/>
    <xf numFmtId="11" fontId="9" fillId="25" borderId="22" xfId="2" applyNumberFormat="1" applyFont="1" applyFill="1" applyBorder="1"/>
    <xf numFmtId="0" fontId="9" fillId="0" borderId="22" xfId="2" applyFont="1" applyBorder="1"/>
    <xf numFmtId="0" fontId="17" fillId="0" borderId="22" xfId="2" applyFont="1" applyBorder="1" applyAlignment="1">
      <alignment horizontal="right"/>
    </xf>
    <xf numFmtId="0" fontId="0" fillId="34" borderId="0" xfId="0" applyFill="1"/>
    <xf numFmtId="0" fontId="23" fillId="0" borderId="0" xfId="0" applyFont="1" applyAlignment="1">
      <alignment horizontal="left" vertical="center" readingOrder="1"/>
    </xf>
    <xf numFmtId="0" fontId="23" fillId="0" borderId="0" xfId="0" applyFont="1"/>
    <xf numFmtId="180" fontId="4" fillId="0" borderId="0" xfId="0" applyNumberFormat="1" applyFont="1"/>
    <xf numFmtId="0" fontId="1" fillId="0" borderId="0" xfId="3">
      <alignment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3" xfId="0" applyBorder="1" applyAlignment="1">
      <alignment horizontal="center"/>
    </xf>
    <xf numFmtId="0" fontId="0" fillId="0" borderId="0" xfId="0" applyAlignment="1">
      <alignment horizontal="center"/>
    </xf>
    <xf numFmtId="185" fontId="0" fillId="0" borderId="0" xfId="0" applyNumberFormat="1"/>
    <xf numFmtId="0" fontId="0" fillId="0" borderId="15" xfId="0" applyBorder="1" applyAlignment="1">
      <alignment horizontal="center"/>
    </xf>
    <xf numFmtId="0" fontId="0" fillId="0" borderId="18" xfId="0" applyBorder="1" applyAlignment="1">
      <alignment horizontal="center"/>
    </xf>
    <xf numFmtId="178" fontId="5" fillId="0" borderId="0" xfId="0" applyNumberFormat="1" applyFont="1"/>
    <xf numFmtId="0" fontId="0" fillId="0" borderId="23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24" xfId="0" applyBorder="1" applyAlignment="1">
      <alignment horizontal="center"/>
    </xf>
    <xf numFmtId="0" fontId="29" fillId="0" borderId="0" xfId="0" applyFont="1"/>
    <xf numFmtId="0" fontId="30" fillId="0" borderId="0" xfId="0" applyFont="1"/>
    <xf numFmtId="2" fontId="30" fillId="0" borderId="0" xfId="0" applyNumberFormat="1" applyFont="1"/>
    <xf numFmtId="0" fontId="29" fillId="2" borderId="0" xfId="0" applyFont="1" applyFill="1"/>
    <xf numFmtId="0" fontId="30" fillId="2" borderId="0" xfId="0" applyFont="1" applyFill="1"/>
    <xf numFmtId="2" fontId="30" fillId="2" borderId="0" xfId="0" applyNumberFormat="1" applyFont="1" applyFill="1"/>
    <xf numFmtId="0" fontId="7" fillId="2" borderId="0" xfId="0" applyFont="1" applyFill="1"/>
    <xf numFmtId="2" fontId="7" fillId="2" borderId="0" xfId="0" applyNumberFormat="1" applyFont="1" applyFill="1"/>
    <xf numFmtId="2" fontId="7" fillId="0" borderId="0" xfId="0" applyNumberFormat="1" applyFont="1"/>
    <xf numFmtId="49" fontId="0" fillId="0" borderId="0" xfId="0" applyNumberFormat="1"/>
    <xf numFmtId="0" fontId="23" fillId="0" borderId="0" xfId="0" applyFont="1" applyAlignment="1">
      <alignment horizontal="left" vertical="center" wrapText="1" readingOrder="1"/>
    </xf>
    <xf numFmtId="49" fontId="31" fillId="0" borderId="0" xfId="0" applyNumberFormat="1" applyFont="1" applyAlignment="1">
      <alignment vertical="center"/>
    </xf>
    <xf numFmtId="186" fontId="31" fillId="0" borderId="0" xfId="0" applyNumberFormat="1" applyFont="1"/>
    <xf numFmtId="0" fontId="31" fillId="0" borderId="0" xfId="0" applyFont="1"/>
    <xf numFmtId="0" fontId="31" fillId="0" borderId="0" xfId="0" applyFont="1" applyAlignment="1">
      <alignment vertical="center"/>
    </xf>
    <xf numFmtId="0" fontId="31" fillId="0" borderId="0" xfId="0" applyFont="1" applyAlignment="1">
      <alignment horizontal="center" vertical="center"/>
    </xf>
    <xf numFmtId="0" fontId="0" fillId="0" borderId="0" xfId="0" applyAlignment="1">
      <alignment vertical="center" wrapText="1"/>
    </xf>
    <xf numFmtId="2" fontId="6" fillId="2" borderId="0" xfId="0" applyNumberFormat="1" applyFont="1" applyFill="1"/>
    <xf numFmtId="0" fontId="0" fillId="3" borderId="0" xfId="0" applyFill="1"/>
    <xf numFmtId="0" fontId="32" fillId="0" borderId="0" xfId="0" applyFont="1" applyAlignment="1">
      <alignment horizontal="left" vertical="center" readingOrder="1"/>
    </xf>
    <xf numFmtId="0" fontId="35" fillId="0" borderId="0" xfId="0" applyFont="1" applyAlignment="1">
      <alignment horizontal="left" vertical="center" readingOrder="1"/>
    </xf>
    <xf numFmtId="0" fontId="39" fillId="0" borderId="0" xfId="0" applyFont="1" applyAlignment="1">
      <alignment vertical="center"/>
    </xf>
    <xf numFmtId="0" fontId="35" fillId="0" borderId="0" xfId="0" applyFont="1" applyAlignment="1">
      <alignment horizontal="left" vertical="center" wrapText="1" readingOrder="1"/>
    </xf>
    <xf numFmtId="0" fontId="42" fillId="0" borderId="0" xfId="0" applyFont="1" applyAlignment="1">
      <alignment horizontal="left" vertical="center" readingOrder="1"/>
    </xf>
    <xf numFmtId="0" fontId="31" fillId="35" borderId="0" xfId="0" applyFont="1" applyFill="1"/>
    <xf numFmtId="0" fontId="31" fillId="35" borderId="0" xfId="0" applyFont="1" applyFill="1" applyAlignment="1">
      <alignment vertical="center"/>
    </xf>
    <xf numFmtId="0" fontId="0" fillId="35" borderId="0" xfId="0" applyFill="1"/>
    <xf numFmtId="0" fontId="23" fillId="0" borderId="0" xfId="0" applyFont="1" applyAlignment="1">
      <alignment vertical="center"/>
    </xf>
    <xf numFmtId="2" fontId="0" fillId="34" borderId="0" xfId="0" applyNumberFormat="1" applyFill="1"/>
    <xf numFmtId="186" fontId="31" fillId="3" borderId="0" xfId="0" applyNumberFormat="1" applyFont="1" applyFill="1"/>
    <xf numFmtId="0" fontId="31" fillId="3" borderId="0" xfId="0" applyFont="1" applyFill="1"/>
    <xf numFmtId="0" fontId="31" fillId="3" borderId="0" xfId="0" applyFont="1" applyFill="1" applyAlignment="1">
      <alignment vertical="center"/>
    </xf>
    <xf numFmtId="0" fontId="0" fillId="3" borderId="0" xfId="0" applyFill="1" applyAlignment="1">
      <alignment vertical="center"/>
    </xf>
    <xf numFmtId="0" fontId="31" fillId="2" borderId="0" xfId="0" applyFont="1" applyFill="1" applyAlignment="1">
      <alignment vertical="center"/>
    </xf>
    <xf numFmtId="49" fontId="31" fillId="2" borderId="0" xfId="0" applyNumberFormat="1" applyFont="1" applyFill="1" applyAlignment="1">
      <alignment vertical="center"/>
    </xf>
    <xf numFmtId="11" fontId="0" fillId="0" borderId="0" xfId="0" applyNumberFormat="1"/>
    <xf numFmtId="11" fontId="0" fillId="34" borderId="0" xfId="0" applyNumberFormat="1" applyFill="1"/>
    <xf numFmtId="11" fontId="31" fillId="35" borderId="0" xfId="0" applyNumberFormat="1" applyFont="1" applyFill="1" applyAlignment="1">
      <alignment vertical="center"/>
    </xf>
    <xf numFmtId="11" fontId="31" fillId="0" borderId="0" xfId="0" applyNumberFormat="1" applyFont="1" applyAlignment="1">
      <alignment vertical="center"/>
    </xf>
    <xf numFmtId="0" fontId="47" fillId="0" borderId="0" xfId="0" applyFont="1"/>
    <xf numFmtId="0" fontId="0" fillId="36" borderId="0" xfId="0" applyFill="1"/>
    <xf numFmtId="0" fontId="29" fillId="5" borderId="0" xfId="0" applyFont="1" applyFill="1"/>
    <xf numFmtId="0" fontId="31" fillId="2" borderId="0" xfId="0" applyFont="1" applyFill="1" applyAlignment="1">
      <alignment horizontal="center" vertical="center"/>
    </xf>
    <xf numFmtId="49" fontId="31" fillId="2" borderId="0" xfId="0" applyNumberFormat="1" applyFont="1" applyFill="1" applyAlignment="1">
      <alignment horizontal="center" vertical="center"/>
    </xf>
    <xf numFmtId="0" fontId="0" fillId="0" borderId="0" xfId="0" applyAlignment="1">
      <alignment horizontal="right"/>
    </xf>
    <xf numFmtId="0" fontId="0" fillId="0" borderId="0" xfId="0" applyAlignment="1">
      <alignment horizontal="right" vertical="center"/>
    </xf>
    <xf numFmtId="49" fontId="0" fillId="0" borderId="0" xfId="0" applyNumberFormat="1" applyAlignment="1">
      <alignment horizontal="right" vertical="center"/>
    </xf>
    <xf numFmtId="49" fontId="0" fillId="0" borderId="0" xfId="0" applyNumberFormat="1" applyAlignment="1">
      <alignment horizontal="right"/>
    </xf>
    <xf numFmtId="2" fontId="48" fillId="2" borderId="0" xfId="0" applyNumberFormat="1" applyFont="1" applyFill="1"/>
    <xf numFmtId="0" fontId="4" fillId="0" borderId="0" xfId="0" applyFont="1"/>
    <xf numFmtId="2" fontId="4" fillId="0" borderId="0" xfId="0" applyNumberFormat="1" applyFont="1"/>
    <xf numFmtId="2" fontId="6" fillId="0" borderId="0" xfId="0" applyNumberFormat="1" applyFont="1"/>
    <xf numFmtId="0" fontId="47" fillId="0" borderId="0" xfId="0" applyFont="1" applyAlignment="1">
      <alignment vertical="center"/>
    </xf>
    <xf numFmtId="0" fontId="46" fillId="0" borderId="0" xfId="0" applyFont="1" applyAlignment="1">
      <alignment vertical="center"/>
    </xf>
    <xf numFmtId="0" fontId="4" fillId="36" borderId="0" xfId="0" applyFont="1" applyFill="1"/>
    <xf numFmtId="2" fontId="4" fillId="36" borderId="0" xfId="0" applyNumberFormat="1" applyFont="1" applyFill="1"/>
    <xf numFmtId="0" fontId="0" fillId="36" borderId="0" xfId="0" applyFill="1" applyAlignment="1">
      <alignment vertical="center"/>
    </xf>
    <xf numFmtId="0" fontId="0" fillId="5" borderId="0" xfId="0" applyFill="1" applyAlignment="1">
      <alignment vertical="center"/>
    </xf>
    <xf numFmtId="0" fontId="5" fillId="4" borderId="0" xfId="0" applyFont="1" applyFill="1" applyAlignment="1">
      <alignment vertical="center"/>
    </xf>
    <xf numFmtId="0" fontId="0" fillId="37" borderId="0" xfId="0" applyFill="1" applyAlignment="1">
      <alignment vertical="center"/>
    </xf>
    <xf numFmtId="0" fontId="0" fillId="37" borderId="0" xfId="0" applyFill="1"/>
    <xf numFmtId="0" fontId="51" fillId="37" borderId="0" xfId="0" applyFont="1" applyFill="1"/>
    <xf numFmtId="0" fontId="4" fillId="5" borderId="0" xfId="0" applyFont="1" applyFill="1"/>
    <xf numFmtId="0" fontId="53" fillId="4" borderId="0" xfId="4" applyFill="1"/>
    <xf numFmtId="0" fontId="49" fillId="2" borderId="0" xfId="0" applyFont="1" applyFill="1" applyAlignment="1">
      <alignment horizontal="right" vertical="center"/>
    </xf>
    <xf numFmtId="2" fontId="31" fillId="35" borderId="0" xfId="0" applyNumberFormat="1" applyFont="1" applyFill="1"/>
    <xf numFmtId="2" fontId="31" fillId="0" borderId="0" xfId="0" applyNumberFormat="1" applyFont="1"/>
    <xf numFmtId="2" fontId="48" fillId="8" borderId="0" xfId="0" applyNumberFormat="1" applyFont="1" applyFill="1"/>
    <xf numFmtId="0" fontId="31" fillId="38" borderId="0" xfId="0" applyFont="1" applyFill="1" applyAlignment="1">
      <alignment horizontal="center" vertical="center"/>
    </xf>
    <xf numFmtId="0" fontId="31" fillId="38" borderId="0" xfId="0" applyFont="1" applyFill="1"/>
    <xf numFmtId="187" fontId="0" fillId="0" borderId="0" xfId="0" applyNumberFormat="1"/>
    <xf numFmtId="0" fontId="53" fillId="0" borderId="0" xfId="4"/>
    <xf numFmtId="0" fontId="11" fillId="0" borderId="0" xfId="2" applyFont="1" applyAlignment="1">
      <alignment vertical="center"/>
    </xf>
    <xf numFmtId="0" fontId="9" fillId="0" borderId="0" xfId="2" applyFont="1"/>
    <xf numFmtId="0" fontId="11" fillId="9" borderId="1" xfId="2" applyFont="1" applyFill="1" applyBorder="1" applyAlignment="1">
      <alignment horizontal="center" vertical="center" wrapText="1"/>
    </xf>
    <xf numFmtId="0" fontId="13" fillId="0" borderId="2" xfId="2" applyFont="1" applyBorder="1"/>
    <xf numFmtId="0" fontId="13" fillId="0" borderId="3" xfId="2" applyFont="1" applyBorder="1"/>
    <xf numFmtId="0" fontId="11" fillId="10" borderId="4" xfId="2" applyFont="1" applyFill="1" applyBorder="1" applyAlignment="1">
      <alignment horizontal="center" vertical="center" wrapText="1"/>
    </xf>
    <xf numFmtId="0" fontId="11" fillId="10" borderId="5" xfId="2" applyFont="1" applyFill="1" applyBorder="1" applyAlignment="1">
      <alignment horizontal="center" vertical="center" wrapText="1"/>
    </xf>
    <xf numFmtId="0" fontId="11" fillId="10" borderId="6" xfId="2" applyFont="1" applyFill="1" applyBorder="1" applyAlignment="1">
      <alignment horizontal="center" vertical="center" wrapText="1"/>
    </xf>
    <xf numFmtId="0" fontId="14" fillId="10" borderId="7" xfId="2" applyFont="1" applyFill="1" applyBorder="1" applyAlignment="1">
      <alignment horizontal="center" vertical="center" wrapText="1"/>
    </xf>
    <xf numFmtId="0" fontId="14" fillId="10" borderId="8" xfId="2" applyFont="1" applyFill="1" applyBorder="1" applyAlignment="1">
      <alignment horizontal="center" vertical="center" wrapText="1"/>
    </xf>
    <xf numFmtId="0" fontId="11" fillId="11" borderId="9" xfId="2" applyFont="1" applyFill="1" applyBorder="1" applyAlignment="1">
      <alignment horizontal="center" vertical="center" wrapText="1"/>
    </xf>
    <xf numFmtId="0" fontId="13" fillId="0" borderId="10" xfId="2" applyFont="1" applyBorder="1"/>
    <xf numFmtId="0" fontId="11" fillId="12" borderId="10" xfId="2" applyFont="1" applyFill="1" applyBorder="1" applyAlignment="1">
      <alignment horizontal="center" vertical="center" wrapText="1"/>
    </xf>
    <xf numFmtId="0" fontId="13" fillId="0" borderId="11" xfId="2" applyFont="1" applyBorder="1"/>
    <xf numFmtId="0" fontId="11" fillId="11" borderId="12" xfId="2" applyFont="1" applyFill="1" applyBorder="1" applyAlignment="1">
      <alignment horizontal="center" vertical="center" wrapText="1"/>
    </xf>
    <xf numFmtId="0" fontId="11" fillId="11" borderId="10" xfId="2" applyFont="1" applyFill="1" applyBorder="1" applyAlignment="1">
      <alignment horizontal="center" vertical="center" wrapText="1"/>
    </xf>
    <xf numFmtId="0" fontId="12" fillId="17" borderId="1" xfId="2" applyFont="1" applyFill="1" applyBorder="1" applyAlignment="1">
      <alignment horizontal="center" vertical="center" wrapText="1"/>
    </xf>
    <xf numFmtId="0" fontId="12" fillId="17" borderId="17" xfId="2" applyFont="1" applyFill="1" applyBorder="1" applyAlignment="1">
      <alignment horizontal="center" vertical="center" wrapText="1"/>
    </xf>
    <xf numFmtId="0" fontId="12" fillId="18" borderId="2" xfId="2" applyFont="1" applyFill="1" applyBorder="1" applyAlignment="1">
      <alignment horizontal="center" vertical="center" wrapText="1"/>
    </xf>
    <xf numFmtId="0" fontId="12" fillId="18" borderId="0" xfId="2" applyFont="1" applyFill="1" applyAlignment="1">
      <alignment horizontal="center" vertical="center" wrapText="1"/>
    </xf>
    <xf numFmtId="0" fontId="12" fillId="17" borderId="14" xfId="2" applyFont="1" applyFill="1" applyBorder="1" applyAlignment="1">
      <alignment horizontal="center" vertical="center" wrapText="1"/>
    </xf>
    <xf numFmtId="0" fontId="12" fillId="17" borderId="19" xfId="2" applyFont="1" applyFill="1" applyBorder="1" applyAlignment="1">
      <alignment horizontal="center" vertical="center" wrapText="1"/>
    </xf>
    <xf numFmtId="0" fontId="12" fillId="18" borderId="20" xfId="2" applyFont="1" applyFill="1" applyBorder="1" applyAlignment="1">
      <alignment horizontal="center" vertical="center" wrapText="1"/>
    </xf>
    <xf numFmtId="0" fontId="12" fillId="17" borderId="2" xfId="2" applyFont="1" applyFill="1" applyBorder="1" applyAlignment="1">
      <alignment horizontal="center" vertical="center" wrapText="1"/>
    </xf>
    <xf numFmtId="0" fontId="12" fillId="17" borderId="20" xfId="2" applyFont="1" applyFill="1" applyBorder="1" applyAlignment="1">
      <alignment horizontal="center" vertical="center" wrapText="1"/>
    </xf>
    <xf numFmtId="0" fontId="12" fillId="18" borderId="3" xfId="2" applyFont="1" applyFill="1" applyBorder="1" applyAlignment="1">
      <alignment horizontal="center" vertical="center" wrapText="1"/>
    </xf>
    <xf numFmtId="0" fontId="12" fillId="18" borderId="21" xfId="2" applyFont="1" applyFill="1" applyBorder="1" applyAlignment="1">
      <alignment horizontal="center" vertical="center" wrapText="1"/>
    </xf>
  </cellXfs>
  <cellStyles count="5">
    <cellStyle name="一般" xfId="0" builtinId="0"/>
    <cellStyle name="一般 2" xfId="1" xr:uid="{00000000-0005-0000-0000-000001000000}"/>
    <cellStyle name="一般 3" xfId="2" xr:uid="{00000000-0005-0000-0000-000002000000}"/>
    <cellStyle name="一般 4" xfId="3" xr:uid="{00000000-0005-0000-0000-000003000000}"/>
    <cellStyle name="超連結" xfId="4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strRef>
              <c:f>'HPLC(202205修正)'!$F$2:$G$2</c:f>
              <c:strCache>
                <c:ptCount val="1"/>
                <c:pt idx="0">
                  <c:v>甲酸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'HPLC(202205修正)'!$A$4:$A$114</c:f>
              <c:numCache>
                <c:formatCode>General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'HPLC(202205修正)'!$F$4:$F$114</c:f>
              <c:numCache>
                <c:formatCode>General</c:formatCode>
                <c:ptCount val="111"/>
                <c:pt idx="2">
                  <c:v>13.363</c:v>
                </c:pt>
                <c:pt idx="3">
                  <c:v>13.327999999999999</c:v>
                </c:pt>
                <c:pt idx="5">
                  <c:v>13.836</c:v>
                </c:pt>
                <c:pt idx="6">
                  <c:v>13.736000000000001</c:v>
                </c:pt>
                <c:pt idx="7">
                  <c:v>13.372</c:v>
                </c:pt>
                <c:pt idx="8">
                  <c:v>13.34</c:v>
                </c:pt>
                <c:pt idx="9">
                  <c:v>13.356</c:v>
                </c:pt>
                <c:pt idx="12">
                  <c:v>13.757999999999999</c:v>
                </c:pt>
                <c:pt idx="13">
                  <c:v>14.016999999999999</c:v>
                </c:pt>
                <c:pt idx="14">
                  <c:v>13.343999999999999</c:v>
                </c:pt>
                <c:pt idx="15">
                  <c:v>13.342000000000001</c:v>
                </c:pt>
                <c:pt idx="16">
                  <c:v>13.333</c:v>
                </c:pt>
                <c:pt idx="17">
                  <c:v>13.858000000000001</c:v>
                </c:pt>
                <c:pt idx="18">
                  <c:v>13.345000000000001</c:v>
                </c:pt>
                <c:pt idx="19">
                  <c:v>13.343999999999999</c:v>
                </c:pt>
                <c:pt idx="20">
                  <c:v>13.333</c:v>
                </c:pt>
                <c:pt idx="22">
                  <c:v>13.343</c:v>
                </c:pt>
                <c:pt idx="23">
                  <c:v>14.016</c:v>
                </c:pt>
                <c:pt idx="25">
                  <c:v>13.336</c:v>
                </c:pt>
                <c:pt idx="27">
                  <c:v>13.331</c:v>
                </c:pt>
                <c:pt idx="28">
                  <c:v>13.340999999999999</c:v>
                </c:pt>
                <c:pt idx="29">
                  <c:v>14.077999999999999</c:v>
                </c:pt>
                <c:pt idx="30">
                  <c:v>13.340999999999999</c:v>
                </c:pt>
                <c:pt idx="32">
                  <c:v>13.334</c:v>
                </c:pt>
                <c:pt idx="34">
                  <c:v>13.403</c:v>
                </c:pt>
                <c:pt idx="35">
                  <c:v>13.382</c:v>
                </c:pt>
                <c:pt idx="36">
                  <c:v>13.4</c:v>
                </c:pt>
                <c:pt idx="37">
                  <c:v>13.377000000000001</c:v>
                </c:pt>
                <c:pt idx="40">
                  <c:v>13.377000000000001</c:v>
                </c:pt>
                <c:pt idx="41">
                  <c:v>13.384</c:v>
                </c:pt>
                <c:pt idx="42">
                  <c:v>13.382</c:v>
                </c:pt>
                <c:pt idx="43">
                  <c:v>13.382999999999999</c:v>
                </c:pt>
                <c:pt idx="44">
                  <c:v>13.388999999999999</c:v>
                </c:pt>
                <c:pt idx="49">
                  <c:v>13.372999999999999</c:v>
                </c:pt>
                <c:pt idx="51">
                  <c:v>13.381</c:v>
                </c:pt>
                <c:pt idx="52">
                  <c:v>13.382</c:v>
                </c:pt>
                <c:pt idx="56">
                  <c:v>13.414999999999999</c:v>
                </c:pt>
                <c:pt idx="57">
                  <c:v>13.429</c:v>
                </c:pt>
                <c:pt idx="59">
                  <c:v>13.39</c:v>
                </c:pt>
                <c:pt idx="60">
                  <c:v>13.429</c:v>
                </c:pt>
                <c:pt idx="61">
                  <c:v>13.414</c:v>
                </c:pt>
                <c:pt idx="63">
                  <c:v>13.452</c:v>
                </c:pt>
                <c:pt idx="64">
                  <c:v>13.430999999999999</c:v>
                </c:pt>
                <c:pt idx="65">
                  <c:v>13.425000000000001</c:v>
                </c:pt>
                <c:pt idx="66">
                  <c:v>13.43</c:v>
                </c:pt>
                <c:pt idx="67">
                  <c:v>13.396000000000001</c:v>
                </c:pt>
                <c:pt idx="68">
                  <c:v>13.337999999999999</c:v>
                </c:pt>
                <c:pt idx="69">
                  <c:v>13.332000000000001</c:v>
                </c:pt>
                <c:pt idx="72">
                  <c:v>13.154</c:v>
                </c:pt>
                <c:pt idx="73">
                  <c:v>13.361000000000001</c:v>
                </c:pt>
                <c:pt idx="74">
                  <c:v>13.365</c:v>
                </c:pt>
                <c:pt idx="75">
                  <c:v>13.307</c:v>
                </c:pt>
                <c:pt idx="76">
                  <c:v>13.292999999999999</c:v>
                </c:pt>
                <c:pt idx="78">
                  <c:v>13.349</c:v>
                </c:pt>
                <c:pt idx="82">
                  <c:v>13.334</c:v>
                </c:pt>
                <c:pt idx="85">
                  <c:v>13.362</c:v>
                </c:pt>
                <c:pt idx="87">
                  <c:v>13.346</c:v>
                </c:pt>
                <c:pt idx="89">
                  <c:v>13.343999999999999</c:v>
                </c:pt>
                <c:pt idx="90">
                  <c:v>13.345000000000001</c:v>
                </c:pt>
                <c:pt idx="91">
                  <c:v>13.339</c:v>
                </c:pt>
                <c:pt idx="92">
                  <c:v>13.311999999999999</c:v>
                </c:pt>
                <c:pt idx="93">
                  <c:v>13.342000000000001</c:v>
                </c:pt>
                <c:pt idx="94">
                  <c:v>13.379</c:v>
                </c:pt>
                <c:pt idx="95">
                  <c:v>13.340999999999999</c:v>
                </c:pt>
                <c:pt idx="96">
                  <c:v>13.375</c:v>
                </c:pt>
                <c:pt idx="97">
                  <c:v>13.347</c:v>
                </c:pt>
                <c:pt idx="98">
                  <c:v>13.366</c:v>
                </c:pt>
                <c:pt idx="99">
                  <c:v>13.363</c:v>
                </c:pt>
                <c:pt idx="100">
                  <c:v>13.353</c:v>
                </c:pt>
                <c:pt idx="101">
                  <c:v>13.321</c:v>
                </c:pt>
                <c:pt idx="102">
                  <c:v>13.363</c:v>
                </c:pt>
                <c:pt idx="105">
                  <c:v>13.391999999999999</c:v>
                </c:pt>
                <c:pt idx="107">
                  <c:v>13.359</c:v>
                </c:pt>
                <c:pt idx="108">
                  <c:v>13.346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4EE-4EA0-AE6A-B682D77A430A}"/>
            </c:ext>
          </c:extLst>
        </c:ser>
        <c:ser>
          <c:idx val="2"/>
          <c:order val="2"/>
          <c:tx>
            <c:strRef>
              <c:f>'HPLC(202205修正)'!$H$2:$I$2</c:f>
              <c:strCache>
                <c:ptCount val="1"/>
                <c:pt idx="0">
                  <c:v>乙酸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'HPLC(202205修正)'!$A$4:$A$114</c:f>
              <c:numCache>
                <c:formatCode>General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'HPLC(202205修正)'!$H$4:$H$114</c:f>
              <c:numCache>
                <c:formatCode>General</c:formatCode>
                <c:ptCount val="111"/>
                <c:pt idx="2">
                  <c:v>14.941000000000001</c:v>
                </c:pt>
                <c:pt idx="3">
                  <c:v>14.635999999999999</c:v>
                </c:pt>
                <c:pt idx="4">
                  <c:v>14.635</c:v>
                </c:pt>
                <c:pt idx="5">
                  <c:v>15.128</c:v>
                </c:pt>
                <c:pt idx="6">
                  <c:v>15.045999999999999</c:v>
                </c:pt>
                <c:pt idx="7">
                  <c:v>14.647</c:v>
                </c:pt>
                <c:pt idx="8">
                  <c:v>14.634</c:v>
                </c:pt>
                <c:pt idx="9">
                  <c:v>14.644</c:v>
                </c:pt>
                <c:pt idx="10">
                  <c:v>14.632999999999999</c:v>
                </c:pt>
                <c:pt idx="11">
                  <c:v>14.635</c:v>
                </c:pt>
                <c:pt idx="12">
                  <c:v>15.038</c:v>
                </c:pt>
                <c:pt idx="13">
                  <c:v>15.332000000000001</c:v>
                </c:pt>
                <c:pt idx="14" formatCode="0.00E+00">
                  <c:v>14.645</c:v>
                </c:pt>
                <c:pt idx="15">
                  <c:v>14.632999999999999</c:v>
                </c:pt>
                <c:pt idx="16">
                  <c:v>14.63</c:v>
                </c:pt>
                <c:pt idx="17">
                  <c:v>15.147</c:v>
                </c:pt>
                <c:pt idx="18">
                  <c:v>14.635</c:v>
                </c:pt>
                <c:pt idx="19">
                  <c:v>14.634</c:v>
                </c:pt>
                <c:pt idx="20">
                  <c:v>14.63</c:v>
                </c:pt>
                <c:pt idx="21">
                  <c:v>14.632999999999999</c:v>
                </c:pt>
                <c:pt idx="22">
                  <c:v>14.632</c:v>
                </c:pt>
                <c:pt idx="23">
                  <c:v>15.308</c:v>
                </c:pt>
                <c:pt idx="24">
                  <c:v>14.627000000000001</c:v>
                </c:pt>
                <c:pt idx="25">
                  <c:v>14.618</c:v>
                </c:pt>
                <c:pt idx="26">
                  <c:v>14.625</c:v>
                </c:pt>
                <c:pt idx="27">
                  <c:v>14.622</c:v>
                </c:pt>
                <c:pt idx="28">
                  <c:v>14.625999999999999</c:v>
                </c:pt>
                <c:pt idx="29">
                  <c:v>15.358000000000001</c:v>
                </c:pt>
                <c:pt idx="30">
                  <c:v>14.622</c:v>
                </c:pt>
                <c:pt idx="31">
                  <c:v>14.608000000000001</c:v>
                </c:pt>
                <c:pt idx="32">
                  <c:v>14.614000000000001</c:v>
                </c:pt>
                <c:pt idx="33">
                  <c:v>14.632999999999999</c:v>
                </c:pt>
                <c:pt idx="34">
                  <c:v>14.631</c:v>
                </c:pt>
                <c:pt idx="35">
                  <c:v>14.638</c:v>
                </c:pt>
                <c:pt idx="36">
                  <c:v>14.646000000000001</c:v>
                </c:pt>
                <c:pt idx="37">
                  <c:v>14.63</c:v>
                </c:pt>
                <c:pt idx="38">
                  <c:v>14.62</c:v>
                </c:pt>
                <c:pt idx="39">
                  <c:v>14.641</c:v>
                </c:pt>
                <c:pt idx="40">
                  <c:v>14.632999999999999</c:v>
                </c:pt>
                <c:pt idx="41">
                  <c:v>14.629</c:v>
                </c:pt>
                <c:pt idx="42">
                  <c:v>14.641</c:v>
                </c:pt>
                <c:pt idx="43">
                  <c:v>14.632999999999999</c:v>
                </c:pt>
                <c:pt idx="44">
                  <c:v>14.637</c:v>
                </c:pt>
                <c:pt idx="45">
                  <c:v>14.629</c:v>
                </c:pt>
                <c:pt idx="46">
                  <c:v>14.632</c:v>
                </c:pt>
                <c:pt idx="47">
                  <c:v>14.627000000000001</c:v>
                </c:pt>
                <c:pt idx="48">
                  <c:v>14.628</c:v>
                </c:pt>
                <c:pt idx="49">
                  <c:v>14.632999999999999</c:v>
                </c:pt>
                <c:pt idx="50">
                  <c:v>14.632999999999999</c:v>
                </c:pt>
                <c:pt idx="51">
                  <c:v>14.646000000000001</c:v>
                </c:pt>
                <c:pt idx="52">
                  <c:v>14.644</c:v>
                </c:pt>
                <c:pt idx="53">
                  <c:v>14.648</c:v>
                </c:pt>
                <c:pt idx="54">
                  <c:v>14.635999999999999</c:v>
                </c:pt>
                <c:pt idx="55">
                  <c:v>14.647</c:v>
                </c:pt>
                <c:pt idx="56">
                  <c:v>14.625999999999999</c:v>
                </c:pt>
                <c:pt idx="57">
                  <c:v>14.638999999999999</c:v>
                </c:pt>
                <c:pt idx="58">
                  <c:v>14.625999999999999</c:v>
                </c:pt>
                <c:pt idx="59">
                  <c:v>14.635999999999999</c:v>
                </c:pt>
                <c:pt idx="60">
                  <c:v>14.643000000000001</c:v>
                </c:pt>
                <c:pt idx="61">
                  <c:v>14.625</c:v>
                </c:pt>
                <c:pt idx="62">
                  <c:v>14.661</c:v>
                </c:pt>
                <c:pt idx="63">
                  <c:v>14.67</c:v>
                </c:pt>
                <c:pt idx="64">
                  <c:v>14.645</c:v>
                </c:pt>
                <c:pt idx="65">
                  <c:v>14.644</c:v>
                </c:pt>
                <c:pt idx="66">
                  <c:v>14.645</c:v>
                </c:pt>
                <c:pt idx="67">
                  <c:v>14.644</c:v>
                </c:pt>
                <c:pt idx="68">
                  <c:v>14.613</c:v>
                </c:pt>
                <c:pt idx="69">
                  <c:v>14.622999999999999</c:v>
                </c:pt>
                <c:pt idx="70">
                  <c:v>14.603</c:v>
                </c:pt>
                <c:pt idx="71">
                  <c:v>14.609</c:v>
                </c:pt>
                <c:pt idx="72">
                  <c:v>14.635999999999999</c:v>
                </c:pt>
                <c:pt idx="73">
                  <c:v>14.621</c:v>
                </c:pt>
                <c:pt idx="74">
                  <c:v>14.619</c:v>
                </c:pt>
                <c:pt idx="75">
                  <c:v>14.603</c:v>
                </c:pt>
                <c:pt idx="76">
                  <c:v>14.618</c:v>
                </c:pt>
                <c:pt idx="77">
                  <c:v>14.601000000000001</c:v>
                </c:pt>
                <c:pt idx="78">
                  <c:v>14.624000000000001</c:v>
                </c:pt>
                <c:pt idx="79">
                  <c:v>14.599</c:v>
                </c:pt>
                <c:pt idx="80">
                  <c:v>14.615</c:v>
                </c:pt>
                <c:pt idx="81">
                  <c:v>14.62</c:v>
                </c:pt>
                <c:pt idx="82">
                  <c:v>14.596</c:v>
                </c:pt>
                <c:pt idx="83">
                  <c:v>14.596</c:v>
                </c:pt>
                <c:pt idx="84">
                  <c:v>14.596</c:v>
                </c:pt>
                <c:pt idx="85">
                  <c:v>14.602</c:v>
                </c:pt>
                <c:pt idx="86">
                  <c:v>14.606999999999999</c:v>
                </c:pt>
                <c:pt idx="87">
                  <c:v>14.61</c:v>
                </c:pt>
                <c:pt idx="88">
                  <c:v>14.608000000000001</c:v>
                </c:pt>
                <c:pt idx="89">
                  <c:v>14.605</c:v>
                </c:pt>
                <c:pt idx="90">
                  <c:v>14.608000000000001</c:v>
                </c:pt>
                <c:pt idx="91">
                  <c:v>14.6</c:v>
                </c:pt>
                <c:pt idx="92">
                  <c:v>14.585000000000001</c:v>
                </c:pt>
                <c:pt idx="93">
                  <c:v>14.605</c:v>
                </c:pt>
                <c:pt idx="94">
                  <c:v>14.621</c:v>
                </c:pt>
                <c:pt idx="95">
                  <c:v>14.619</c:v>
                </c:pt>
                <c:pt idx="96">
                  <c:v>14.613</c:v>
                </c:pt>
                <c:pt idx="97">
                  <c:v>14.619</c:v>
                </c:pt>
                <c:pt idx="98">
                  <c:v>14.602</c:v>
                </c:pt>
                <c:pt idx="99">
                  <c:v>14.602</c:v>
                </c:pt>
                <c:pt idx="100">
                  <c:v>14.616</c:v>
                </c:pt>
                <c:pt idx="101">
                  <c:v>14.615</c:v>
                </c:pt>
                <c:pt idx="102">
                  <c:v>14.599</c:v>
                </c:pt>
                <c:pt idx="103">
                  <c:v>14.618</c:v>
                </c:pt>
                <c:pt idx="104">
                  <c:v>14.627000000000001</c:v>
                </c:pt>
                <c:pt idx="105">
                  <c:v>14.622999999999999</c:v>
                </c:pt>
                <c:pt idx="106">
                  <c:v>14.641</c:v>
                </c:pt>
                <c:pt idx="107">
                  <c:v>14.625999999999999</c:v>
                </c:pt>
                <c:pt idx="108">
                  <c:v>14.615</c:v>
                </c:pt>
                <c:pt idx="109">
                  <c:v>14.621</c:v>
                </c:pt>
                <c:pt idx="110">
                  <c:v>14.596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4EE-4EA0-AE6A-B682D77A430A}"/>
            </c:ext>
          </c:extLst>
        </c:ser>
        <c:ser>
          <c:idx val="3"/>
          <c:order val="3"/>
          <c:tx>
            <c:strRef>
              <c:f>'HPLC(202205修正)'!$J$2:$K$2</c:f>
              <c:strCache>
                <c:ptCount val="1"/>
                <c:pt idx="0">
                  <c:v>丙酸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'HPLC(202205修正)'!$A$4:$A$114</c:f>
              <c:numCache>
                <c:formatCode>General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'HPLC(202205修正)'!$J$4:$J$114</c:f>
              <c:numCache>
                <c:formatCode>General</c:formatCode>
                <c:ptCount val="111"/>
                <c:pt idx="1">
                  <c:v>17.187000000000001</c:v>
                </c:pt>
                <c:pt idx="2">
                  <c:v>17.225999999999999</c:v>
                </c:pt>
                <c:pt idx="3">
                  <c:v>17.318000000000001</c:v>
                </c:pt>
                <c:pt idx="4">
                  <c:v>17.323</c:v>
                </c:pt>
                <c:pt idx="5">
                  <c:v>17.809999999999999</c:v>
                </c:pt>
                <c:pt idx="6">
                  <c:v>17.731999999999999</c:v>
                </c:pt>
                <c:pt idx="7">
                  <c:v>17.338999999999999</c:v>
                </c:pt>
                <c:pt idx="8">
                  <c:v>17.324000000000002</c:v>
                </c:pt>
                <c:pt idx="9">
                  <c:v>17.337</c:v>
                </c:pt>
                <c:pt idx="10">
                  <c:v>17.327999999999999</c:v>
                </c:pt>
                <c:pt idx="11">
                  <c:v>17.326000000000001</c:v>
                </c:pt>
                <c:pt idx="12">
                  <c:v>17.73</c:v>
                </c:pt>
                <c:pt idx="13">
                  <c:v>18.021999999999998</c:v>
                </c:pt>
                <c:pt idx="14">
                  <c:v>17.335999999999999</c:v>
                </c:pt>
                <c:pt idx="15">
                  <c:v>17.324999999999999</c:v>
                </c:pt>
                <c:pt idx="16">
                  <c:v>17.321999999999999</c:v>
                </c:pt>
                <c:pt idx="17">
                  <c:v>17.838999999999999</c:v>
                </c:pt>
                <c:pt idx="18">
                  <c:v>17.326000000000001</c:v>
                </c:pt>
                <c:pt idx="19">
                  <c:v>17.324000000000002</c:v>
                </c:pt>
                <c:pt idx="20">
                  <c:v>17.321999999999999</c:v>
                </c:pt>
                <c:pt idx="21">
                  <c:v>17.321999999999999</c:v>
                </c:pt>
                <c:pt idx="22">
                  <c:v>17.321999999999999</c:v>
                </c:pt>
                <c:pt idx="23">
                  <c:v>17.995000000000001</c:v>
                </c:pt>
                <c:pt idx="24">
                  <c:v>17.315999999999999</c:v>
                </c:pt>
                <c:pt idx="25">
                  <c:v>17.306999999999999</c:v>
                </c:pt>
                <c:pt idx="26">
                  <c:v>17.315000000000001</c:v>
                </c:pt>
                <c:pt idx="27">
                  <c:v>17.311</c:v>
                </c:pt>
                <c:pt idx="28">
                  <c:v>17.315999999999999</c:v>
                </c:pt>
                <c:pt idx="29">
                  <c:v>18.045999999999999</c:v>
                </c:pt>
                <c:pt idx="30">
                  <c:v>17.309000000000001</c:v>
                </c:pt>
                <c:pt idx="31">
                  <c:v>17.292999999999999</c:v>
                </c:pt>
                <c:pt idx="32">
                  <c:v>17.302</c:v>
                </c:pt>
                <c:pt idx="33">
                  <c:v>17.324000000000002</c:v>
                </c:pt>
                <c:pt idx="34">
                  <c:v>17.323</c:v>
                </c:pt>
                <c:pt idx="35">
                  <c:v>17.329000000000001</c:v>
                </c:pt>
                <c:pt idx="36">
                  <c:v>17.335999999999999</c:v>
                </c:pt>
                <c:pt idx="37">
                  <c:v>17.318000000000001</c:v>
                </c:pt>
                <c:pt idx="38">
                  <c:v>17.308</c:v>
                </c:pt>
                <c:pt idx="39">
                  <c:v>17.332999999999998</c:v>
                </c:pt>
                <c:pt idx="40">
                  <c:v>17.323</c:v>
                </c:pt>
                <c:pt idx="41">
                  <c:v>17.318000000000001</c:v>
                </c:pt>
                <c:pt idx="42">
                  <c:v>17.332999999999998</c:v>
                </c:pt>
                <c:pt idx="43">
                  <c:v>17.324000000000002</c:v>
                </c:pt>
                <c:pt idx="44">
                  <c:v>17.327999999999999</c:v>
                </c:pt>
                <c:pt idx="45">
                  <c:v>17.318000000000001</c:v>
                </c:pt>
                <c:pt idx="46">
                  <c:v>17.321000000000002</c:v>
                </c:pt>
                <c:pt idx="47">
                  <c:v>17.317</c:v>
                </c:pt>
                <c:pt idx="48">
                  <c:v>17.318000000000001</c:v>
                </c:pt>
                <c:pt idx="49">
                  <c:v>17.323</c:v>
                </c:pt>
                <c:pt idx="50">
                  <c:v>17.324000000000002</c:v>
                </c:pt>
                <c:pt idx="51">
                  <c:v>17.338000000000001</c:v>
                </c:pt>
                <c:pt idx="52">
                  <c:v>17.335000000000001</c:v>
                </c:pt>
                <c:pt idx="53">
                  <c:v>17.34</c:v>
                </c:pt>
                <c:pt idx="54">
                  <c:v>17.326000000000001</c:v>
                </c:pt>
                <c:pt idx="55">
                  <c:v>17.344999999999999</c:v>
                </c:pt>
                <c:pt idx="56">
                  <c:v>17.321000000000002</c:v>
                </c:pt>
                <c:pt idx="57">
                  <c:v>17.337</c:v>
                </c:pt>
                <c:pt idx="58">
                  <c:v>17.321000000000002</c:v>
                </c:pt>
                <c:pt idx="59">
                  <c:v>17.332000000000001</c:v>
                </c:pt>
                <c:pt idx="60">
                  <c:v>17.34</c:v>
                </c:pt>
                <c:pt idx="61">
                  <c:v>17.318000000000001</c:v>
                </c:pt>
                <c:pt idx="62">
                  <c:v>17.36</c:v>
                </c:pt>
                <c:pt idx="63">
                  <c:v>17.370999999999999</c:v>
                </c:pt>
                <c:pt idx="64">
                  <c:v>17.341999999999999</c:v>
                </c:pt>
                <c:pt idx="65">
                  <c:v>17.341000000000001</c:v>
                </c:pt>
                <c:pt idx="66">
                  <c:v>17.341000000000001</c:v>
                </c:pt>
                <c:pt idx="67">
                  <c:v>17.34</c:v>
                </c:pt>
                <c:pt idx="68">
                  <c:v>17.302</c:v>
                </c:pt>
                <c:pt idx="69">
                  <c:v>17.312999999999999</c:v>
                </c:pt>
                <c:pt idx="70">
                  <c:v>17.29</c:v>
                </c:pt>
                <c:pt idx="71">
                  <c:v>17.297000000000001</c:v>
                </c:pt>
                <c:pt idx="72">
                  <c:v>17.327000000000002</c:v>
                </c:pt>
                <c:pt idx="73">
                  <c:v>17.308</c:v>
                </c:pt>
                <c:pt idx="74">
                  <c:v>17.306999999999999</c:v>
                </c:pt>
                <c:pt idx="75">
                  <c:v>17.29</c:v>
                </c:pt>
                <c:pt idx="76">
                  <c:v>17.308</c:v>
                </c:pt>
                <c:pt idx="77">
                  <c:v>17.286999999999999</c:v>
                </c:pt>
                <c:pt idx="78">
                  <c:v>17.314</c:v>
                </c:pt>
                <c:pt idx="79">
                  <c:v>17.283000000000001</c:v>
                </c:pt>
                <c:pt idx="80">
                  <c:v>17.300999999999998</c:v>
                </c:pt>
                <c:pt idx="81">
                  <c:v>17.306000000000001</c:v>
                </c:pt>
                <c:pt idx="82">
                  <c:v>17.277000000000001</c:v>
                </c:pt>
                <c:pt idx="83">
                  <c:v>17.277999999999999</c:v>
                </c:pt>
                <c:pt idx="84">
                  <c:v>17.279</c:v>
                </c:pt>
                <c:pt idx="85">
                  <c:v>17.283999999999999</c:v>
                </c:pt>
                <c:pt idx="86">
                  <c:v>17.292000000000002</c:v>
                </c:pt>
                <c:pt idx="87">
                  <c:v>17.295000000000002</c:v>
                </c:pt>
                <c:pt idx="88">
                  <c:v>17.292999999999999</c:v>
                </c:pt>
                <c:pt idx="89">
                  <c:v>17.291</c:v>
                </c:pt>
                <c:pt idx="90">
                  <c:v>17.291</c:v>
                </c:pt>
                <c:pt idx="91">
                  <c:v>17.285</c:v>
                </c:pt>
                <c:pt idx="92">
                  <c:v>17.268000000000001</c:v>
                </c:pt>
                <c:pt idx="93">
                  <c:v>17.292000000000002</c:v>
                </c:pt>
                <c:pt idx="94">
                  <c:v>17.305</c:v>
                </c:pt>
                <c:pt idx="95">
                  <c:v>17.305</c:v>
                </c:pt>
                <c:pt idx="96">
                  <c:v>17.297999999999998</c:v>
                </c:pt>
                <c:pt idx="97">
                  <c:v>17.306000000000001</c:v>
                </c:pt>
                <c:pt idx="98">
                  <c:v>17.283000000000001</c:v>
                </c:pt>
                <c:pt idx="99">
                  <c:v>17.283999999999999</c:v>
                </c:pt>
                <c:pt idx="100">
                  <c:v>17.303000000000001</c:v>
                </c:pt>
                <c:pt idx="101">
                  <c:v>17.3</c:v>
                </c:pt>
                <c:pt idx="102">
                  <c:v>17.283000000000001</c:v>
                </c:pt>
                <c:pt idx="103">
                  <c:v>17.306999999999999</c:v>
                </c:pt>
                <c:pt idx="104">
                  <c:v>17.318000000000001</c:v>
                </c:pt>
                <c:pt idx="105">
                  <c:v>17.315999999999999</c:v>
                </c:pt>
                <c:pt idx="106">
                  <c:v>17.334</c:v>
                </c:pt>
                <c:pt idx="107">
                  <c:v>17.317</c:v>
                </c:pt>
                <c:pt idx="108">
                  <c:v>17.302</c:v>
                </c:pt>
                <c:pt idx="109">
                  <c:v>17.306999999999999</c:v>
                </c:pt>
                <c:pt idx="110">
                  <c:v>17.279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EE-4EA0-AE6A-B682D77A430A}"/>
            </c:ext>
          </c:extLst>
        </c:ser>
        <c:ser>
          <c:idx val="4"/>
          <c:order val="4"/>
          <c:tx>
            <c:strRef>
              <c:f>'HPLC(202205修正)'!$L$2:$M$2</c:f>
              <c:strCache>
                <c:ptCount val="1"/>
                <c:pt idx="0">
                  <c:v>丁酸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'HPLC(202205修正)'!$A$4:$A$114</c:f>
              <c:numCache>
                <c:formatCode>General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'HPLC(202205修正)'!$L$4:$L$114</c:f>
              <c:numCache>
                <c:formatCode>General</c:formatCode>
                <c:ptCount val="111"/>
                <c:pt idx="2">
                  <c:v>21.116</c:v>
                </c:pt>
                <c:pt idx="3">
                  <c:v>21.202000000000002</c:v>
                </c:pt>
                <c:pt idx="4">
                  <c:v>21.367999999999999</c:v>
                </c:pt>
                <c:pt idx="5">
                  <c:v>21.873000000000001</c:v>
                </c:pt>
                <c:pt idx="6">
                  <c:v>21.7</c:v>
                </c:pt>
                <c:pt idx="7">
                  <c:v>21.224</c:v>
                </c:pt>
                <c:pt idx="8">
                  <c:v>21.202999999999999</c:v>
                </c:pt>
                <c:pt idx="9">
                  <c:v>21.28</c:v>
                </c:pt>
                <c:pt idx="10">
                  <c:v>21.338999999999999</c:v>
                </c:pt>
                <c:pt idx="11">
                  <c:v>21.344000000000001</c:v>
                </c:pt>
                <c:pt idx="13">
                  <c:v>22.106000000000002</c:v>
                </c:pt>
                <c:pt idx="14">
                  <c:v>21.431999999999999</c:v>
                </c:pt>
                <c:pt idx="15">
                  <c:v>21.431000000000001</c:v>
                </c:pt>
                <c:pt idx="16">
                  <c:v>21.417999999999999</c:v>
                </c:pt>
                <c:pt idx="17">
                  <c:v>21.943999999999999</c:v>
                </c:pt>
                <c:pt idx="18">
                  <c:v>21.43</c:v>
                </c:pt>
                <c:pt idx="19">
                  <c:v>21.431000000000001</c:v>
                </c:pt>
                <c:pt idx="20">
                  <c:v>21.417999999999999</c:v>
                </c:pt>
                <c:pt idx="21">
                  <c:v>21.391999999999999</c:v>
                </c:pt>
                <c:pt idx="22">
                  <c:v>21.417000000000002</c:v>
                </c:pt>
                <c:pt idx="23">
                  <c:v>22.091999999999999</c:v>
                </c:pt>
                <c:pt idx="24">
                  <c:v>21.420999999999999</c:v>
                </c:pt>
                <c:pt idx="25">
                  <c:v>21.41</c:v>
                </c:pt>
                <c:pt idx="26">
                  <c:v>21.419</c:v>
                </c:pt>
                <c:pt idx="27">
                  <c:v>21.414000000000001</c:v>
                </c:pt>
                <c:pt idx="28">
                  <c:v>21.42</c:v>
                </c:pt>
                <c:pt idx="29">
                  <c:v>22.148</c:v>
                </c:pt>
                <c:pt idx="30">
                  <c:v>21.411999999999999</c:v>
                </c:pt>
                <c:pt idx="31">
                  <c:v>21.385999999999999</c:v>
                </c:pt>
                <c:pt idx="32">
                  <c:v>21.401</c:v>
                </c:pt>
                <c:pt idx="33">
                  <c:v>21.428000000000001</c:v>
                </c:pt>
                <c:pt idx="34">
                  <c:v>21.43</c:v>
                </c:pt>
                <c:pt idx="35">
                  <c:v>21.443000000000001</c:v>
                </c:pt>
                <c:pt idx="36">
                  <c:v>21.449000000000002</c:v>
                </c:pt>
                <c:pt idx="37">
                  <c:v>21.427</c:v>
                </c:pt>
                <c:pt idx="38">
                  <c:v>21.411999999999999</c:v>
                </c:pt>
                <c:pt idx="39">
                  <c:v>21.443000000000001</c:v>
                </c:pt>
                <c:pt idx="40">
                  <c:v>21.433</c:v>
                </c:pt>
                <c:pt idx="41">
                  <c:v>21.427</c:v>
                </c:pt>
                <c:pt idx="42">
                  <c:v>21.446000000000002</c:v>
                </c:pt>
                <c:pt idx="43">
                  <c:v>21.431000000000001</c:v>
                </c:pt>
                <c:pt idx="44">
                  <c:v>21.434000000000001</c:v>
                </c:pt>
                <c:pt idx="45">
                  <c:v>21.402000000000001</c:v>
                </c:pt>
                <c:pt idx="46">
                  <c:v>21.414000000000001</c:v>
                </c:pt>
                <c:pt idx="47">
                  <c:v>21.405000000000001</c:v>
                </c:pt>
                <c:pt idx="48">
                  <c:v>21.422000000000001</c:v>
                </c:pt>
                <c:pt idx="57">
                  <c:v>21.427</c:v>
                </c:pt>
                <c:pt idx="67">
                  <c:v>21.43</c:v>
                </c:pt>
                <c:pt idx="89">
                  <c:v>21.378</c:v>
                </c:pt>
                <c:pt idx="91">
                  <c:v>21.366</c:v>
                </c:pt>
                <c:pt idx="92">
                  <c:v>21.385000000000002</c:v>
                </c:pt>
                <c:pt idx="93">
                  <c:v>21.358000000000001</c:v>
                </c:pt>
                <c:pt idx="94">
                  <c:v>21.382000000000001</c:v>
                </c:pt>
                <c:pt idx="95">
                  <c:v>21.347000000000001</c:v>
                </c:pt>
                <c:pt idx="96">
                  <c:v>21.388999999999999</c:v>
                </c:pt>
                <c:pt idx="97">
                  <c:v>21.393000000000001</c:v>
                </c:pt>
                <c:pt idx="99">
                  <c:v>21.34</c:v>
                </c:pt>
                <c:pt idx="100">
                  <c:v>21.382000000000001</c:v>
                </c:pt>
                <c:pt idx="101">
                  <c:v>21.414000000000001</c:v>
                </c:pt>
                <c:pt idx="102">
                  <c:v>21.356000000000002</c:v>
                </c:pt>
                <c:pt idx="103">
                  <c:v>21.398</c:v>
                </c:pt>
                <c:pt idx="104">
                  <c:v>21.431000000000001</c:v>
                </c:pt>
                <c:pt idx="105">
                  <c:v>21.405000000000001</c:v>
                </c:pt>
                <c:pt idx="106">
                  <c:v>21.443000000000001</c:v>
                </c:pt>
                <c:pt idx="107">
                  <c:v>21.395</c:v>
                </c:pt>
                <c:pt idx="108">
                  <c:v>21.405999999999999</c:v>
                </c:pt>
                <c:pt idx="109">
                  <c:v>21.402000000000001</c:v>
                </c:pt>
                <c:pt idx="110">
                  <c:v>21.364000000000001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4EE-4EA0-AE6A-B682D77A430A}"/>
            </c:ext>
          </c:extLst>
        </c:ser>
        <c:ser>
          <c:idx val="5"/>
          <c:order val="5"/>
          <c:tx>
            <c:strRef>
              <c:f>'HPLC(202205修正)'!$N$2</c:f>
              <c:strCache>
                <c:ptCount val="1"/>
                <c:pt idx="0">
                  <c:v>異丁酸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'HPLC(202205修正)'!$A$4:$A$114</c:f>
              <c:numCache>
                <c:formatCode>General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'HPLC(202205修正)'!$N$4:$N$114</c:f>
              <c:numCache>
                <c:formatCode>General</c:formatCode>
                <c:ptCount val="111"/>
                <c:pt idx="1">
                  <c:v>19.38</c:v>
                </c:pt>
                <c:pt idx="2">
                  <c:v>19.77</c:v>
                </c:pt>
                <c:pt idx="3">
                  <c:v>19.600000000000001</c:v>
                </c:pt>
                <c:pt idx="4">
                  <c:v>19.597999999999999</c:v>
                </c:pt>
                <c:pt idx="7">
                  <c:v>19.596</c:v>
                </c:pt>
                <c:pt idx="8">
                  <c:v>19.605</c:v>
                </c:pt>
                <c:pt idx="9">
                  <c:v>19.573</c:v>
                </c:pt>
                <c:pt idx="10">
                  <c:v>19.593</c:v>
                </c:pt>
                <c:pt idx="11">
                  <c:v>19.606999999999999</c:v>
                </c:pt>
                <c:pt idx="12">
                  <c:v>19.998000000000001</c:v>
                </c:pt>
                <c:pt idx="14">
                  <c:v>19.61</c:v>
                </c:pt>
                <c:pt idx="15">
                  <c:v>19.582999999999998</c:v>
                </c:pt>
                <c:pt idx="18">
                  <c:v>19.588999999999999</c:v>
                </c:pt>
                <c:pt idx="19">
                  <c:v>19.591999999999999</c:v>
                </c:pt>
                <c:pt idx="20">
                  <c:v>19.584</c:v>
                </c:pt>
                <c:pt idx="21">
                  <c:v>19.591000000000001</c:v>
                </c:pt>
                <c:pt idx="22">
                  <c:v>19.588000000000001</c:v>
                </c:pt>
                <c:pt idx="24">
                  <c:v>19.581</c:v>
                </c:pt>
                <c:pt idx="25">
                  <c:v>19.573</c:v>
                </c:pt>
                <c:pt idx="26">
                  <c:v>19.577000000000002</c:v>
                </c:pt>
                <c:pt idx="27">
                  <c:v>19.567</c:v>
                </c:pt>
                <c:pt idx="28">
                  <c:v>19.582999999999998</c:v>
                </c:pt>
                <c:pt idx="30">
                  <c:v>19.57</c:v>
                </c:pt>
                <c:pt idx="31">
                  <c:v>19.548999999999999</c:v>
                </c:pt>
                <c:pt idx="32">
                  <c:v>19.565000000000001</c:v>
                </c:pt>
                <c:pt idx="33">
                  <c:v>19.588000000000001</c:v>
                </c:pt>
                <c:pt idx="34">
                  <c:v>19.588000000000001</c:v>
                </c:pt>
                <c:pt idx="35">
                  <c:v>19.600000000000001</c:v>
                </c:pt>
                <c:pt idx="36">
                  <c:v>19.602</c:v>
                </c:pt>
                <c:pt idx="37">
                  <c:v>19.581</c:v>
                </c:pt>
                <c:pt idx="38">
                  <c:v>19.567</c:v>
                </c:pt>
                <c:pt idx="39">
                  <c:v>19.606999999999999</c:v>
                </c:pt>
                <c:pt idx="40">
                  <c:v>19.591999999999999</c:v>
                </c:pt>
                <c:pt idx="41">
                  <c:v>19.585000000000001</c:v>
                </c:pt>
                <c:pt idx="42">
                  <c:v>19.584</c:v>
                </c:pt>
                <c:pt idx="43">
                  <c:v>19.591000000000001</c:v>
                </c:pt>
                <c:pt idx="44">
                  <c:v>19.581</c:v>
                </c:pt>
                <c:pt idx="45">
                  <c:v>19.579000000000001</c:v>
                </c:pt>
                <c:pt idx="46">
                  <c:v>19.588999999999999</c:v>
                </c:pt>
                <c:pt idx="47">
                  <c:v>19.565999999999999</c:v>
                </c:pt>
                <c:pt idx="48">
                  <c:v>19.568999999999999</c:v>
                </c:pt>
                <c:pt idx="49">
                  <c:v>19.588999999999999</c:v>
                </c:pt>
                <c:pt idx="50">
                  <c:v>19.591999999999999</c:v>
                </c:pt>
                <c:pt idx="51">
                  <c:v>19.588999999999999</c:v>
                </c:pt>
                <c:pt idx="52">
                  <c:v>19.591999999999999</c:v>
                </c:pt>
                <c:pt idx="53">
                  <c:v>19.611999999999998</c:v>
                </c:pt>
                <c:pt idx="54">
                  <c:v>19.571999999999999</c:v>
                </c:pt>
                <c:pt idx="55">
                  <c:v>19.62</c:v>
                </c:pt>
                <c:pt idx="56">
                  <c:v>19.582000000000001</c:v>
                </c:pt>
                <c:pt idx="57">
                  <c:v>19.606999999999999</c:v>
                </c:pt>
                <c:pt idx="58">
                  <c:v>19.591000000000001</c:v>
                </c:pt>
                <c:pt idx="59">
                  <c:v>19.603000000000002</c:v>
                </c:pt>
                <c:pt idx="60">
                  <c:v>19.622</c:v>
                </c:pt>
                <c:pt idx="61">
                  <c:v>19.59</c:v>
                </c:pt>
                <c:pt idx="62">
                  <c:v>19.635000000000002</c:v>
                </c:pt>
                <c:pt idx="63">
                  <c:v>19.667999999999999</c:v>
                </c:pt>
                <c:pt idx="64">
                  <c:v>19.599</c:v>
                </c:pt>
                <c:pt idx="65">
                  <c:v>19.587</c:v>
                </c:pt>
                <c:pt idx="66">
                  <c:v>19.614000000000001</c:v>
                </c:pt>
                <c:pt idx="67">
                  <c:v>19.613</c:v>
                </c:pt>
                <c:pt idx="68">
                  <c:v>19.57</c:v>
                </c:pt>
                <c:pt idx="69">
                  <c:v>19.579999999999998</c:v>
                </c:pt>
                <c:pt idx="70">
                  <c:v>19.59</c:v>
                </c:pt>
                <c:pt idx="71">
                  <c:v>19.600000000000001</c:v>
                </c:pt>
                <c:pt idx="72">
                  <c:v>19.573</c:v>
                </c:pt>
                <c:pt idx="73">
                  <c:v>19.558</c:v>
                </c:pt>
                <c:pt idx="74">
                  <c:v>19.596</c:v>
                </c:pt>
                <c:pt idx="75">
                  <c:v>19.553999999999998</c:v>
                </c:pt>
                <c:pt idx="76">
                  <c:v>19.565999999999999</c:v>
                </c:pt>
                <c:pt idx="77">
                  <c:v>19.539000000000001</c:v>
                </c:pt>
                <c:pt idx="79">
                  <c:v>19.524000000000001</c:v>
                </c:pt>
                <c:pt idx="80">
                  <c:v>19.588000000000001</c:v>
                </c:pt>
                <c:pt idx="81">
                  <c:v>19.553999999999998</c:v>
                </c:pt>
                <c:pt idx="82">
                  <c:v>19.547000000000001</c:v>
                </c:pt>
                <c:pt idx="83">
                  <c:v>19.530999999999999</c:v>
                </c:pt>
                <c:pt idx="84">
                  <c:v>19.544</c:v>
                </c:pt>
                <c:pt idx="85">
                  <c:v>19.568999999999999</c:v>
                </c:pt>
                <c:pt idx="86">
                  <c:v>19.565000000000001</c:v>
                </c:pt>
                <c:pt idx="87">
                  <c:v>19.553000000000001</c:v>
                </c:pt>
                <c:pt idx="88">
                  <c:v>19.550999999999998</c:v>
                </c:pt>
                <c:pt idx="89">
                  <c:v>19.54</c:v>
                </c:pt>
                <c:pt idx="90">
                  <c:v>19.545999999999999</c:v>
                </c:pt>
                <c:pt idx="91">
                  <c:v>19.553000000000001</c:v>
                </c:pt>
                <c:pt idx="92">
                  <c:v>19.556000000000001</c:v>
                </c:pt>
                <c:pt idx="93">
                  <c:v>19.460999999999999</c:v>
                </c:pt>
                <c:pt idx="94">
                  <c:v>19.581</c:v>
                </c:pt>
                <c:pt idx="95">
                  <c:v>19.579000000000001</c:v>
                </c:pt>
                <c:pt idx="96">
                  <c:v>19.55</c:v>
                </c:pt>
                <c:pt idx="97">
                  <c:v>19.559999999999999</c:v>
                </c:pt>
                <c:pt idx="98">
                  <c:v>19.535</c:v>
                </c:pt>
                <c:pt idx="99">
                  <c:v>19.547999999999998</c:v>
                </c:pt>
                <c:pt idx="100">
                  <c:v>19.547000000000001</c:v>
                </c:pt>
                <c:pt idx="101">
                  <c:v>19.547000000000001</c:v>
                </c:pt>
                <c:pt idx="102">
                  <c:v>19.54</c:v>
                </c:pt>
                <c:pt idx="103">
                  <c:v>19.597000000000001</c:v>
                </c:pt>
                <c:pt idx="104">
                  <c:v>19.588000000000001</c:v>
                </c:pt>
                <c:pt idx="105">
                  <c:v>19.568000000000001</c:v>
                </c:pt>
                <c:pt idx="106">
                  <c:v>19.61</c:v>
                </c:pt>
                <c:pt idx="107">
                  <c:v>19.594999999999999</c:v>
                </c:pt>
                <c:pt idx="108">
                  <c:v>19.573</c:v>
                </c:pt>
                <c:pt idx="109">
                  <c:v>19.57</c:v>
                </c:pt>
                <c:pt idx="110">
                  <c:v>19.541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EE-4EA0-AE6A-B682D77A430A}"/>
            </c:ext>
          </c:extLst>
        </c:ser>
        <c:ser>
          <c:idx val="6"/>
          <c:order val="6"/>
          <c:tx>
            <c:strRef>
              <c:f>'HPLC(202205修正)'!$P$2</c:f>
              <c:strCache>
                <c:ptCount val="1"/>
                <c:pt idx="0">
                  <c:v>異戊酸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'HPLC(202205修正)'!$A$4:$A$114</c:f>
              <c:numCache>
                <c:formatCode>General</c:formatCode>
                <c:ptCount val="11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</c:numCache>
            </c:numRef>
          </c:xVal>
          <c:yVal>
            <c:numRef>
              <c:f>'HPLC(202205修正)'!$P$4:$P$114</c:f>
              <c:numCache>
                <c:formatCode>General</c:formatCode>
                <c:ptCount val="111"/>
                <c:pt idx="14">
                  <c:v>24.803000000000001</c:v>
                </c:pt>
                <c:pt idx="15">
                  <c:v>24.733000000000001</c:v>
                </c:pt>
                <c:pt idx="18">
                  <c:v>24.777000000000001</c:v>
                </c:pt>
                <c:pt idx="19">
                  <c:v>24.78</c:v>
                </c:pt>
                <c:pt idx="20">
                  <c:v>24.751999999999999</c:v>
                </c:pt>
                <c:pt idx="21">
                  <c:v>24.757000000000001</c:v>
                </c:pt>
                <c:pt idx="22">
                  <c:v>24.747</c:v>
                </c:pt>
                <c:pt idx="24">
                  <c:v>24.73</c:v>
                </c:pt>
                <c:pt idx="25">
                  <c:v>24.736999999999998</c:v>
                </c:pt>
                <c:pt idx="26">
                  <c:v>24.742999999999999</c:v>
                </c:pt>
                <c:pt idx="27">
                  <c:v>24.751999999999999</c:v>
                </c:pt>
                <c:pt idx="28">
                  <c:v>24.751999999999999</c:v>
                </c:pt>
                <c:pt idx="30">
                  <c:v>24.760999999999999</c:v>
                </c:pt>
                <c:pt idx="31">
                  <c:v>24.733000000000001</c:v>
                </c:pt>
                <c:pt idx="32">
                  <c:v>24.734999999999999</c:v>
                </c:pt>
                <c:pt idx="33">
                  <c:v>24.760999999999999</c:v>
                </c:pt>
                <c:pt idx="34">
                  <c:v>24.762</c:v>
                </c:pt>
                <c:pt idx="35">
                  <c:v>24.776</c:v>
                </c:pt>
                <c:pt idx="36">
                  <c:v>24.788</c:v>
                </c:pt>
                <c:pt idx="37">
                  <c:v>24.771000000000001</c:v>
                </c:pt>
                <c:pt idx="38">
                  <c:v>24.731999999999999</c:v>
                </c:pt>
                <c:pt idx="39">
                  <c:v>24.806000000000001</c:v>
                </c:pt>
                <c:pt idx="40">
                  <c:v>24.786000000000001</c:v>
                </c:pt>
                <c:pt idx="41">
                  <c:v>24.754999999999999</c:v>
                </c:pt>
                <c:pt idx="42">
                  <c:v>24.777000000000001</c:v>
                </c:pt>
                <c:pt idx="43">
                  <c:v>24.779</c:v>
                </c:pt>
                <c:pt idx="44">
                  <c:v>24.751000000000001</c:v>
                </c:pt>
                <c:pt idx="45">
                  <c:v>24.753</c:v>
                </c:pt>
                <c:pt idx="46">
                  <c:v>24.751999999999999</c:v>
                </c:pt>
                <c:pt idx="47">
                  <c:v>24.745999999999999</c:v>
                </c:pt>
                <c:pt idx="48">
                  <c:v>24.763999999999999</c:v>
                </c:pt>
                <c:pt idx="49">
                  <c:v>24.733000000000001</c:v>
                </c:pt>
                <c:pt idx="50">
                  <c:v>24.74</c:v>
                </c:pt>
                <c:pt idx="52">
                  <c:v>24.722999999999999</c:v>
                </c:pt>
                <c:pt idx="53">
                  <c:v>24.777999999999999</c:v>
                </c:pt>
                <c:pt idx="54">
                  <c:v>24.786999999999999</c:v>
                </c:pt>
                <c:pt idx="55">
                  <c:v>24.814</c:v>
                </c:pt>
                <c:pt idx="56">
                  <c:v>24.788</c:v>
                </c:pt>
                <c:pt idx="57">
                  <c:v>24.794</c:v>
                </c:pt>
                <c:pt idx="58">
                  <c:v>24.791</c:v>
                </c:pt>
                <c:pt idx="59">
                  <c:v>24.774000000000001</c:v>
                </c:pt>
                <c:pt idx="60">
                  <c:v>24.806999999999999</c:v>
                </c:pt>
                <c:pt idx="61">
                  <c:v>24.763999999999999</c:v>
                </c:pt>
                <c:pt idx="62">
                  <c:v>24.832000000000001</c:v>
                </c:pt>
                <c:pt idx="63">
                  <c:v>24.881</c:v>
                </c:pt>
                <c:pt idx="64">
                  <c:v>24.811</c:v>
                </c:pt>
                <c:pt idx="65">
                  <c:v>24.818999999999999</c:v>
                </c:pt>
                <c:pt idx="66">
                  <c:v>24.795999999999999</c:v>
                </c:pt>
                <c:pt idx="67">
                  <c:v>24.821000000000002</c:v>
                </c:pt>
                <c:pt idx="68">
                  <c:v>24.702999999999999</c:v>
                </c:pt>
                <c:pt idx="69">
                  <c:v>24.646999999999998</c:v>
                </c:pt>
                <c:pt idx="70">
                  <c:v>24.712</c:v>
                </c:pt>
                <c:pt idx="71">
                  <c:v>24.715</c:v>
                </c:pt>
                <c:pt idx="72">
                  <c:v>24.701000000000001</c:v>
                </c:pt>
                <c:pt idx="77">
                  <c:v>24.734000000000002</c:v>
                </c:pt>
                <c:pt idx="82">
                  <c:v>24.715</c:v>
                </c:pt>
                <c:pt idx="83">
                  <c:v>24.684999999999999</c:v>
                </c:pt>
                <c:pt idx="84">
                  <c:v>24.722000000000001</c:v>
                </c:pt>
                <c:pt idx="85">
                  <c:v>24.765000000000001</c:v>
                </c:pt>
                <c:pt idx="86">
                  <c:v>24.771999999999998</c:v>
                </c:pt>
                <c:pt idx="87">
                  <c:v>24.751000000000001</c:v>
                </c:pt>
                <c:pt idx="88">
                  <c:v>24.724</c:v>
                </c:pt>
                <c:pt idx="89">
                  <c:v>24.725999999999999</c:v>
                </c:pt>
                <c:pt idx="90">
                  <c:v>24.712</c:v>
                </c:pt>
                <c:pt idx="91">
                  <c:v>24.72</c:v>
                </c:pt>
                <c:pt idx="92">
                  <c:v>24.687000000000001</c:v>
                </c:pt>
                <c:pt idx="93">
                  <c:v>24.701000000000001</c:v>
                </c:pt>
                <c:pt idx="94">
                  <c:v>24.763999999999999</c:v>
                </c:pt>
                <c:pt idx="95">
                  <c:v>24.774999999999999</c:v>
                </c:pt>
                <c:pt idx="96">
                  <c:v>24.74</c:v>
                </c:pt>
                <c:pt idx="97">
                  <c:v>24.762</c:v>
                </c:pt>
                <c:pt idx="98">
                  <c:v>24.672999999999998</c:v>
                </c:pt>
                <c:pt idx="99">
                  <c:v>24.704999999999998</c:v>
                </c:pt>
                <c:pt idx="100">
                  <c:v>24.738</c:v>
                </c:pt>
                <c:pt idx="101">
                  <c:v>24.751000000000001</c:v>
                </c:pt>
                <c:pt idx="102">
                  <c:v>24.678000000000001</c:v>
                </c:pt>
                <c:pt idx="103">
                  <c:v>24.734000000000002</c:v>
                </c:pt>
                <c:pt idx="104">
                  <c:v>24.748000000000001</c:v>
                </c:pt>
                <c:pt idx="105">
                  <c:v>24.763000000000002</c:v>
                </c:pt>
                <c:pt idx="106">
                  <c:v>24.806000000000001</c:v>
                </c:pt>
                <c:pt idx="107">
                  <c:v>24.779</c:v>
                </c:pt>
                <c:pt idx="108">
                  <c:v>24.757999999999999</c:v>
                </c:pt>
                <c:pt idx="109">
                  <c:v>24.734000000000002</c:v>
                </c:pt>
                <c:pt idx="110">
                  <c:v>24.692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EE-4EA0-AE6A-B682D77A4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47648559"/>
        <c:axId val="194766727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'HPLC(202205修正)'!$D$2:$E$2</c15:sqref>
                        </c15:formulaRef>
                      </c:ext>
                    </c:extLst>
                    <c:strCache>
                      <c:ptCount val="1"/>
                      <c:pt idx="0">
                        <c:v>蔗糖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'HPLC(202205修正)'!$A$4:$A$114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0">
                        <c:v>0</c:v>
                      </c:pt>
                      <c:pt idx="1">
                        <c:v>1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4</c:v>
                      </c:pt>
                      <c:pt idx="5">
                        <c:v>5</c:v>
                      </c:pt>
                      <c:pt idx="6">
                        <c:v>6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9</c:v>
                      </c:pt>
                      <c:pt idx="10">
                        <c:v>10</c:v>
                      </c:pt>
                      <c:pt idx="11">
                        <c:v>11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15</c:v>
                      </c:pt>
                      <c:pt idx="16">
                        <c:v>16</c:v>
                      </c:pt>
                      <c:pt idx="17">
                        <c:v>17</c:v>
                      </c:pt>
                      <c:pt idx="18">
                        <c:v>18</c:v>
                      </c:pt>
                      <c:pt idx="19">
                        <c:v>19</c:v>
                      </c:pt>
                      <c:pt idx="20">
                        <c:v>20</c:v>
                      </c:pt>
                      <c:pt idx="21">
                        <c:v>21</c:v>
                      </c:pt>
                      <c:pt idx="22">
                        <c:v>22</c:v>
                      </c:pt>
                      <c:pt idx="23">
                        <c:v>23</c:v>
                      </c:pt>
                      <c:pt idx="24">
                        <c:v>24</c:v>
                      </c:pt>
                      <c:pt idx="25">
                        <c:v>25</c:v>
                      </c:pt>
                      <c:pt idx="26">
                        <c:v>26</c:v>
                      </c:pt>
                      <c:pt idx="27">
                        <c:v>27</c:v>
                      </c:pt>
                      <c:pt idx="28">
                        <c:v>28</c:v>
                      </c:pt>
                      <c:pt idx="29">
                        <c:v>29</c:v>
                      </c:pt>
                      <c:pt idx="30">
                        <c:v>30</c:v>
                      </c:pt>
                      <c:pt idx="31">
                        <c:v>31</c:v>
                      </c:pt>
                      <c:pt idx="32">
                        <c:v>32</c:v>
                      </c:pt>
                      <c:pt idx="33">
                        <c:v>33</c:v>
                      </c:pt>
                      <c:pt idx="34">
                        <c:v>34</c:v>
                      </c:pt>
                      <c:pt idx="35">
                        <c:v>35</c:v>
                      </c:pt>
                      <c:pt idx="36">
                        <c:v>36</c:v>
                      </c:pt>
                      <c:pt idx="37">
                        <c:v>37</c:v>
                      </c:pt>
                      <c:pt idx="38">
                        <c:v>38</c:v>
                      </c:pt>
                      <c:pt idx="39">
                        <c:v>39</c:v>
                      </c:pt>
                      <c:pt idx="40">
                        <c:v>40</c:v>
                      </c:pt>
                      <c:pt idx="41">
                        <c:v>41</c:v>
                      </c:pt>
                      <c:pt idx="42">
                        <c:v>42</c:v>
                      </c:pt>
                      <c:pt idx="43">
                        <c:v>43</c:v>
                      </c:pt>
                      <c:pt idx="44">
                        <c:v>44</c:v>
                      </c:pt>
                      <c:pt idx="45">
                        <c:v>45</c:v>
                      </c:pt>
                      <c:pt idx="46">
                        <c:v>46</c:v>
                      </c:pt>
                      <c:pt idx="47">
                        <c:v>47</c:v>
                      </c:pt>
                      <c:pt idx="48">
                        <c:v>48</c:v>
                      </c:pt>
                      <c:pt idx="49">
                        <c:v>49</c:v>
                      </c:pt>
                      <c:pt idx="50">
                        <c:v>50</c:v>
                      </c:pt>
                      <c:pt idx="51">
                        <c:v>51</c:v>
                      </c:pt>
                      <c:pt idx="52">
                        <c:v>52</c:v>
                      </c:pt>
                      <c:pt idx="53">
                        <c:v>53</c:v>
                      </c:pt>
                      <c:pt idx="54">
                        <c:v>54</c:v>
                      </c:pt>
                      <c:pt idx="55">
                        <c:v>55</c:v>
                      </c:pt>
                      <c:pt idx="56">
                        <c:v>56</c:v>
                      </c:pt>
                      <c:pt idx="57">
                        <c:v>57</c:v>
                      </c:pt>
                      <c:pt idx="58">
                        <c:v>58</c:v>
                      </c:pt>
                      <c:pt idx="59">
                        <c:v>59</c:v>
                      </c:pt>
                      <c:pt idx="60">
                        <c:v>60</c:v>
                      </c:pt>
                      <c:pt idx="61">
                        <c:v>61</c:v>
                      </c:pt>
                      <c:pt idx="62">
                        <c:v>62</c:v>
                      </c:pt>
                      <c:pt idx="63">
                        <c:v>63</c:v>
                      </c:pt>
                      <c:pt idx="64">
                        <c:v>64</c:v>
                      </c:pt>
                      <c:pt idx="65">
                        <c:v>65</c:v>
                      </c:pt>
                      <c:pt idx="66">
                        <c:v>66</c:v>
                      </c:pt>
                      <c:pt idx="67">
                        <c:v>67</c:v>
                      </c:pt>
                      <c:pt idx="68">
                        <c:v>68</c:v>
                      </c:pt>
                      <c:pt idx="69">
                        <c:v>69</c:v>
                      </c:pt>
                      <c:pt idx="70">
                        <c:v>70</c:v>
                      </c:pt>
                      <c:pt idx="71">
                        <c:v>71</c:v>
                      </c:pt>
                      <c:pt idx="72">
                        <c:v>72</c:v>
                      </c:pt>
                      <c:pt idx="73">
                        <c:v>73</c:v>
                      </c:pt>
                      <c:pt idx="74">
                        <c:v>74</c:v>
                      </c:pt>
                      <c:pt idx="75">
                        <c:v>75</c:v>
                      </c:pt>
                      <c:pt idx="76">
                        <c:v>76</c:v>
                      </c:pt>
                      <c:pt idx="77">
                        <c:v>77</c:v>
                      </c:pt>
                      <c:pt idx="78">
                        <c:v>78</c:v>
                      </c:pt>
                      <c:pt idx="79">
                        <c:v>79</c:v>
                      </c:pt>
                      <c:pt idx="80">
                        <c:v>80</c:v>
                      </c:pt>
                      <c:pt idx="81">
                        <c:v>81</c:v>
                      </c:pt>
                      <c:pt idx="82">
                        <c:v>82</c:v>
                      </c:pt>
                      <c:pt idx="83">
                        <c:v>83</c:v>
                      </c:pt>
                      <c:pt idx="84">
                        <c:v>84</c:v>
                      </c:pt>
                      <c:pt idx="85">
                        <c:v>85</c:v>
                      </c:pt>
                      <c:pt idx="86">
                        <c:v>86</c:v>
                      </c:pt>
                      <c:pt idx="87">
                        <c:v>87</c:v>
                      </c:pt>
                      <c:pt idx="88">
                        <c:v>88</c:v>
                      </c:pt>
                      <c:pt idx="89">
                        <c:v>89</c:v>
                      </c:pt>
                      <c:pt idx="90">
                        <c:v>90</c:v>
                      </c:pt>
                      <c:pt idx="91">
                        <c:v>91</c:v>
                      </c:pt>
                      <c:pt idx="92">
                        <c:v>92</c:v>
                      </c:pt>
                      <c:pt idx="93">
                        <c:v>93</c:v>
                      </c:pt>
                      <c:pt idx="94">
                        <c:v>94</c:v>
                      </c:pt>
                      <c:pt idx="95">
                        <c:v>95</c:v>
                      </c:pt>
                      <c:pt idx="96">
                        <c:v>96</c:v>
                      </c:pt>
                      <c:pt idx="97">
                        <c:v>97</c:v>
                      </c:pt>
                      <c:pt idx="98">
                        <c:v>98</c:v>
                      </c:pt>
                      <c:pt idx="99">
                        <c:v>99</c:v>
                      </c:pt>
                      <c:pt idx="100">
                        <c:v>100</c:v>
                      </c:pt>
                      <c:pt idx="101">
                        <c:v>101</c:v>
                      </c:pt>
                      <c:pt idx="102">
                        <c:v>102</c:v>
                      </c:pt>
                      <c:pt idx="103">
                        <c:v>103</c:v>
                      </c:pt>
                      <c:pt idx="104">
                        <c:v>104</c:v>
                      </c:pt>
                      <c:pt idx="105">
                        <c:v>105</c:v>
                      </c:pt>
                      <c:pt idx="106">
                        <c:v>106</c:v>
                      </c:pt>
                      <c:pt idx="107">
                        <c:v>107</c:v>
                      </c:pt>
                      <c:pt idx="108">
                        <c:v>108</c:v>
                      </c:pt>
                      <c:pt idx="109">
                        <c:v>109</c:v>
                      </c:pt>
                      <c:pt idx="110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'HPLC(202205修正)'!$D$4:$D$114</c15:sqref>
                        </c15:formulaRef>
                      </c:ext>
                    </c:extLst>
                    <c:numCache>
                      <c:formatCode>General</c:formatCode>
                      <c:ptCount val="111"/>
                      <c:pt idx="1">
                        <c:v>7.8890000000000002</c:v>
                      </c:pt>
                      <c:pt idx="2">
                        <c:v>7.8780000000000001</c:v>
                      </c:pt>
                      <c:pt idx="3">
                        <c:v>7.8689999999999998</c:v>
                      </c:pt>
                      <c:pt idx="4">
                        <c:v>7.8680000000000003</c:v>
                      </c:pt>
                      <c:pt idx="5">
                        <c:v>8.3670000000000009</c:v>
                      </c:pt>
                      <c:pt idx="6">
                        <c:v>8.2859999999999996</c:v>
                      </c:pt>
                      <c:pt idx="7">
                        <c:v>7.8760000000000003</c:v>
                      </c:pt>
                      <c:pt idx="8">
                        <c:v>7.8410000000000002</c:v>
                      </c:pt>
                      <c:pt idx="9">
                        <c:v>7.8520000000000003</c:v>
                      </c:pt>
                      <c:pt idx="10">
                        <c:v>7.8449999999999998</c:v>
                      </c:pt>
                      <c:pt idx="11">
                        <c:v>7.843</c:v>
                      </c:pt>
                      <c:pt idx="12">
                        <c:v>8.2520000000000007</c:v>
                      </c:pt>
                      <c:pt idx="13">
                        <c:v>8.5459999999999994</c:v>
                      </c:pt>
                      <c:pt idx="14">
                        <c:v>7.8529999999999998</c:v>
                      </c:pt>
                      <c:pt idx="15">
                        <c:v>7.8490000000000002</c:v>
                      </c:pt>
                      <c:pt idx="16">
                        <c:v>7.8390000000000004</c:v>
                      </c:pt>
                      <c:pt idx="17">
                        <c:v>8.3659999999999997</c:v>
                      </c:pt>
                      <c:pt idx="18">
                        <c:v>7.8479999999999999</c:v>
                      </c:pt>
                      <c:pt idx="19">
                        <c:v>7.8520000000000003</c:v>
                      </c:pt>
                      <c:pt idx="20">
                        <c:v>7.8390000000000004</c:v>
                      </c:pt>
                      <c:pt idx="21">
                        <c:v>7.8440000000000003</c:v>
                      </c:pt>
                      <c:pt idx="22">
                        <c:v>7.8460000000000001</c:v>
                      </c:pt>
                      <c:pt idx="23">
                        <c:v>8.5340000000000007</c:v>
                      </c:pt>
                      <c:pt idx="24">
                        <c:v>7.8810000000000002</c:v>
                      </c:pt>
                      <c:pt idx="25">
                        <c:v>7.8780000000000001</c:v>
                      </c:pt>
                      <c:pt idx="26">
                        <c:v>7.8769999999999998</c:v>
                      </c:pt>
                      <c:pt idx="27">
                        <c:v>7.8769999999999998</c:v>
                      </c:pt>
                      <c:pt idx="28">
                        <c:v>7.8789999999999996</c:v>
                      </c:pt>
                      <c:pt idx="29">
                        <c:v>8.6170000000000009</c:v>
                      </c:pt>
                      <c:pt idx="30">
                        <c:v>7.8879999999999999</c:v>
                      </c:pt>
                      <c:pt idx="31">
                        <c:v>7.8570000000000002</c:v>
                      </c:pt>
                      <c:pt idx="32">
                        <c:v>7.8810000000000002</c:v>
                      </c:pt>
                      <c:pt idx="33">
                        <c:v>8.0890000000000004</c:v>
                      </c:pt>
                      <c:pt idx="34">
                        <c:v>8.0909999999999993</c:v>
                      </c:pt>
                      <c:pt idx="35">
                        <c:v>8.093</c:v>
                      </c:pt>
                      <c:pt idx="36">
                        <c:v>8.1029999999999998</c:v>
                      </c:pt>
                      <c:pt idx="37">
                        <c:v>8.0920000000000005</c:v>
                      </c:pt>
                      <c:pt idx="38">
                        <c:v>8.0850000000000009</c:v>
                      </c:pt>
                      <c:pt idx="39">
                        <c:v>8.0749999999999993</c:v>
                      </c:pt>
                      <c:pt idx="40">
                        <c:v>8.0950000000000006</c:v>
                      </c:pt>
                      <c:pt idx="41">
                        <c:v>8.0939999999999994</c:v>
                      </c:pt>
                      <c:pt idx="42">
                        <c:v>8.1010000000000009</c:v>
                      </c:pt>
                      <c:pt idx="43">
                        <c:v>8.0960000000000001</c:v>
                      </c:pt>
                      <c:pt idx="44">
                        <c:v>8.0969999999999995</c:v>
                      </c:pt>
                      <c:pt idx="45">
                        <c:v>7.9569999999999999</c:v>
                      </c:pt>
                      <c:pt idx="46">
                        <c:v>7.9580000000000002</c:v>
                      </c:pt>
                      <c:pt idx="47">
                        <c:v>7.9530000000000003</c:v>
                      </c:pt>
                      <c:pt idx="48">
                        <c:v>7.9539999999999997</c:v>
                      </c:pt>
                      <c:pt idx="49">
                        <c:v>7.9379999999999997</c:v>
                      </c:pt>
                      <c:pt idx="50">
                        <c:v>7.9509999999999996</c:v>
                      </c:pt>
                      <c:pt idx="51">
                        <c:v>7.9729999999999999</c:v>
                      </c:pt>
                      <c:pt idx="52">
                        <c:v>7.97</c:v>
                      </c:pt>
                      <c:pt idx="53">
                        <c:v>7.9180000000000001</c:v>
                      </c:pt>
                      <c:pt idx="54">
                        <c:v>7.96</c:v>
                      </c:pt>
                      <c:pt idx="55">
                        <c:v>8.234</c:v>
                      </c:pt>
                      <c:pt idx="56">
                        <c:v>8.2210000000000001</c:v>
                      </c:pt>
                      <c:pt idx="57">
                        <c:v>8.218</c:v>
                      </c:pt>
                      <c:pt idx="58">
                        <c:v>8.2189999999999994</c:v>
                      </c:pt>
                      <c:pt idx="59">
                        <c:v>8.2360000000000007</c:v>
                      </c:pt>
                      <c:pt idx="60">
                        <c:v>8.2360000000000007</c:v>
                      </c:pt>
                      <c:pt idx="61">
                        <c:v>8.2279999999999998</c:v>
                      </c:pt>
                      <c:pt idx="62">
                        <c:v>8.2460000000000004</c:v>
                      </c:pt>
                      <c:pt idx="63">
                        <c:v>8.2560000000000002</c:v>
                      </c:pt>
                      <c:pt idx="64">
                        <c:v>8.2260000000000009</c:v>
                      </c:pt>
                      <c:pt idx="65">
                        <c:v>8.2360000000000007</c:v>
                      </c:pt>
                      <c:pt idx="66">
                        <c:v>8.202</c:v>
                      </c:pt>
                      <c:pt idx="67">
                        <c:v>8.2089999999999996</c:v>
                      </c:pt>
                      <c:pt idx="68">
                        <c:v>7.7770000000000001</c:v>
                      </c:pt>
                      <c:pt idx="69">
                        <c:v>7.8090000000000002</c:v>
                      </c:pt>
                      <c:pt idx="70">
                        <c:v>7.806</c:v>
                      </c:pt>
                      <c:pt idx="71">
                        <c:v>7.8070000000000004</c:v>
                      </c:pt>
                      <c:pt idx="72">
                        <c:v>7.8129999999999997</c:v>
                      </c:pt>
                      <c:pt idx="73">
                        <c:v>7.9550000000000001</c:v>
                      </c:pt>
                      <c:pt idx="74">
                        <c:v>7.9530000000000003</c:v>
                      </c:pt>
                      <c:pt idx="75">
                        <c:v>7.8019999999999996</c:v>
                      </c:pt>
                      <c:pt idx="76">
                        <c:v>7.8150000000000004</c:v>
                      </c:pt>
                      <c:pt idx="77">
                        <c:v>7.7880000000000003</c:v>
                      </c:pt>
                      <c:pt idx="78">
                        <c:v>7.8150000000000004</c:v>
                      </c:pt>
                      <c:pt idx="79">
                        <c:v>7.8049999999999997</c:v>
                      </c:pt>
                      <c:pt idx="80">
                        <c:v>7.9370000000000003</c:v>
                      </c:pt>
                      <c:pt idx="81">
                        <c:v>7.9470000000000001</c:v>
                      </c:pt>
                      <c:pt idx="82">
                        <c:v>7.9370000000000003</c:v>
                      </c:pt>
                      <c:pt idx="83">
                        <c:v>7.94</c:v>
                      </c:pt>
                      <c:pt idx="84">
                        <c:v>7.9340000000000002</c:v>
                      </c:pt>
                      <c:pt idx="85">
                        <c:v>7.9459999999999997</c:v>
                      </c:pt>
                      <c:pt idx="86">
                        <c:v>7.9029999999999996</c:v>
                      </c:pt>
                      <c:pt idx="87">
                        <c:v>7.9429999999999996</c:v>
                      </c:pt>
                      <c:pt idx="88">
                        <c:v>7.9459999999999997</c:v>
                      </c:pt>
                      <c:pt idx="89">
                        <c:v>7.952</c:v>
                      </c:pt>
                      <c:pt idx="90">
                        <c:v>7.9509999999999996</c:v>
                      </c:pt>
                      <c:pt idx="91">
                        <c:v>7.9379999999999997</c:v>
                      </c:pt>
                      <c:pt idx="92">
                        <c:v>7.8109999999999999</c:v>
                      </c:pt>
                      <c:pt idx="93">
                        <c:v>7.8220000000000001</c:v>
                      </c:pt>
                      <c:pt idx="94">
                        <c:v>7.8259999999999996</c:v>
                      </c:pt>
                      <c:pt idx="95">
                        <c:v>7.8289999999999997</c:v>
                      </c:pt>
                      <c:pt idx="96">
                        <c:v>8.0169999999999995</c:v>
                      </c:pt>
                      <c:pt idx="97">
                        <c:v>7.8280000000000003</c:v>
                      </c:pt>
                      <c:pt idx="98">
                        <c:v>8.0139999999999993</c:v>
                      </c:pt>
                      <c:pt idx="99">
                        <c:v>8.0129999999999999</c:v>
                      </c:pt>
                      <c:pt idx="100">
                        <c:v>7.8369999999999997</c:v>
                      </c:pt>
                      <c:pt idx="101">
                        <c:v>7.8259999999999996</c:v>
                      </c:pt>
                      <c:pt idx="102">
                        <c:v>8.0120000000000005</c:v>
                      </c:pt>
                      <c:pt idx="103">
                        <c:v>8.0690000000000008</c:v>
                      </c:pt>
                      <c:pt idx="104">
                        <c:v>8.0459999999999994</c:v>
                      </c:pt>
                      <c:pt idx="105">
                        <c:v>8.0739999999999998</c:v>
                      </c:pt>
                      <c:pt idx="106">
                        <c:v>8.0690000000000008</c:v>
                      </c:pt>
                      <c:pt idx="107">
                        <c:v>7.9240000000000004</c:v>
                      </c:pt>
                      <c:pt idx="108">
                        <c:v>7.9130000000000003</c:v>
                      </c:pt>
                      <c:pt idx="109">
                        <c:v>7.9109999999999996</c:v>
                      </c:pt>
                      <c:pt idx="110">
                        <c:v>7.907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74EE-4EA0-AE6A-B682D77A430A}"/>
                  </c:ext>
                </c:extLst>
              </c15:ser>
            </c15:filteredScatterSeries>
          </c:ext>
        </c:extLst>
      </c:scatterChart>
      <c:valAx>
        <c:axId val="1947648559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47667279"/>
        <c:crosses val="autoZero"/>
        <c:crossBetween val="midCat"/>
      </c:valAx>
      <c:valAx>
        <c:axId val="1947667279"/>
        <c:scaling>
          <c:orientation val="minMax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476485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'HPLC(202205修正)'!$A$5:$A$114</c:f>
              <c:numCache>
                <c:formatCode>General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</c:numCache>
            </c:numRef>
          </c:xVal>
          <c:yVal>
            <c:numRef>
              <c:f>'HPLC(202205修正)'!$X$5:$X$114</c:f>
              <c:numCache>
                <c:formatCode>General</c:formatCode>
                <c:ptCount val="110"/>
                <c:pt idx="0">
                  <c:v>2.712683738</c:v>
                </c:pt>
                <c:pt idx="1">
                  <c:v>7.9806076699999995</c:v>
                </c:pt>
                <c:pt idx="2">
                  <c:v>4.4982037939999993</c:v>
                </c:pt>
                <c:pt idx="3">
                  <c:v>3.1711307150000003</c:v>
                </c:pt>
                <c:pt idx="4">
                  <c:v>0</c:v>
                </c:pt>
                <c:pt idx="5">
                  <c:v>0</c:v>
                </c:pt>
                <c:pt idx="6">
                  <c:v>3.3119920459999999</c:v>
                </c:pt>
                <c:pt idx="7">
                  <c:v>2.2691271080000002</c:v>
                </c:pt>
                <c:pt idx="8">
                  <c:v>0.83797178000000005</c:v>
                </c:pt>
                <c:pt idx="9">
                  <c:v>2.5955658649999998</c:v>
                </c:pt>
                <c:pt idx="10">
                  <c:v>3.5705194070000004</c:v>
                </c:pt>
                <c:pt idx="11">
                  <c:v>4.9125654319999992</c:v>
                </c:pt>
                <c:pt idx="12">
                  <c:v>0</c:v>
                </c:pt>
                <c:pt idx="13">
                  <c:v>4.9345592929999995</c:v>
                </c:pt>
                <c:pt idx="14">
                  <c:v>5.9022966859999997</c:v>
                </c:pt>
                <c:pt idx="15">
                  <c:v>0</c:v>
                </c:pt>
                <c:pt idx="16">
                  <c:v>0</c:v>
                </c:pt>
                <c:pt idx="17">
                  <c:v>10.795318775</c:v>
                </c:pt>
                <c:pt idx="18">
                  <c:v>12.484370708</c:v>
                </c:pt>
                <c:pt idx="19">
                  <c:v>15.193219931</c:v>
                </c:pt>
                <c:pt idx="20">
                  <c:v>7.4700857779999996</c:v>
                </c:pt>
                <c:pt idx="21">
                  <c:v>8.6480826799999999</c:v>
                </c:pt>
                <c:pt idx="22">
                  <c:v>0</c:v>
                </c:pt>
                <c:pt idx="23">
                  <c:v>11.891963171</c:v>
                </c:pt>
                <c:pt idx="24">
                  <c:v>17.795336228</c:v>
                </c:pt>
                <c:pt idx="25">
                  <c:v>9.6015079189999994</c:v>
                </c:pt>
                <c:pt idx="26">
                  <c:v>7.5893136800000001</c:v>
                </c:pt>
                <c:pt idx="27">
                  <c:v>8.0242199419999984</c:v>
                </c:pt>
                <c:pt idx="28">
                  <c:v>0</c:v>
                </c:pt>
                <c:pt idx="29">
                  <c:v>8.2485212810000004</c:v>
                </c:pt>
                <c:pt idx="30">
                  <c:v>7.8754816699999992</c:v>
                </c:pt>
                <c:pt idx="31">
                  <c:v>10.001767655</c:v>
                </c:pt>
                <c:pt idx="32">
                  <c:v>9.1944900829999998</c:v>
                </c:pt>
                <c:pt idx="33">
                  <c:v>5.9492955169999995</c:v>
                </c:pt>
                <c:pt idx="34">
                  <c:v>5.3176309279999998</c:v>
                </c:pt>
                <c:pt idx="35">
                  <c:v>9.4125138980000003</c:v>
                </c:pt>
                <c:pt idx="36">
                  <c:v>5.5970032729999994</c:v>
                </c:pt>
                <c:pt idx="37">
                  <c:v>11.204228878999999</c:v>
                </c:pt>
                <c:pt idx="38">
                  <c:v>9.3816143630000006</c:v>
                </c:pt>
                <c:pt idx="39">
                  <c:v>7.5850485679999995</c:v>
                </c:pt>
                <c:pt idx="40">
                  <c:v>9.1933186790000008</c:v>
                </c:pt>
                <c:pt idx="41">
                  <c:v>6.6571839649999998</c:v>
                </c:pt>
                <c:pt idx="42">
                  <c:v>8.2009893109999989</c:v>
                </c:pt>
                <c:pt idx="43">
                  <c:v>6.0713392939999995</c:v>
                </c:pt>
                <c:pt idx="44">
                  <c:v>2.0580566270000005</c:v>
                </c:pt>
                <c:pt idx="45">
                  <c:v>4.2728962489999995</c:v>
                </c:pt>
                <c:pt idx="46">
                  <c:v>1.2798539030000002</c:v>
                </c:pt>
                <c:pt idx="47">
                  <c:v>1.2779991799999997</c:v>
                </c:pt>
                <c:pt idx="48">
                  <c:v>2.4373211990000003</c:v>
                </c:pt>
                <c:pt idx="49">
                  <c:v>2.2494685460000001</c:v>
                </c:pt>
                <c:pt idx="50">
                  <c:v>3.9090776899999997</c:v>
                </c:pt>
                <c:pt idx="51">
                  <c:v>0.54810185299999981</c:v>
                </c:pt>
                <c:pt idx="52">
                  <c:v>3.102243149</c:v>
                </c:pt>
                <c:pt idx="53">
                  <c:v>4.1435387059999993</c:v>
                </c:pt>
                <c:pt idx="54">
                  <c:v>2.5966096160000003</c:v>
                </c:pt>
                <c:pt idx="55">
                  <c:v>3.9211221259999998</c:v>
                </c:pt>
                <c:pt idx="56">
                  <c:v>3.3273179149999996</c:v>
                </c:pt>
                <c:pt idx="57">
                  <c:v>4.9443885739999995</c:v>
                </c:pt>
                <c:pt idx="58">
                  <c:v>5.7867406849999989</c:v>
                </c:pt>
                <c:pt idx="59">
                  <c:v>4.2762828079999995</c:v>
                </c:pt>
                <c:pt idx="60">
                  <c:v>3.6696231889999997</c:v>
                </c:pt>
                <c:pt idx="61">
                  <c:v>3.8519717450000006</c:v>
                </c:pt>
                <c:pt idx="62">
                  <c:v>4.8887844289999993</c:v>
                </c:pt>
                <c:pt idx="63">
                  <c:v>2.1613879759999999</c:v>
                </c:pt>
                <c:pt idx="64">
                  <c:v>3.9025223329999998</c:v>
                </c:pt>
                <c:pt idx="65">
                  <c:v>5.3733101629999993</c:v>
                </c:pt>
                <c:pt idx="66">
                  <c:v>4.5752536429999999</c:v>
                </c:pt>
                <c:pt idx="67">
                  <c:v>1.9972337269999998</c:v>
                </c:pt>
                <c:pt idx="68">
                  <c:v>4.1980915909999998</c:v>
                </c:pt>
                <c:pt idx="69">
                  <c:v>3.6637586599999996</c:v>
                </c:pt>
                <c:pt idx="70">
                  <c:v>3.757726286</c:v>
                </c:pt>
                <c:pt idx="71">
                  <c:v>3.3276107659999998</c:v>
                </c:pt>
                <c:pt idx="72">
                  <c:v>0</c:v>
                </c:pt>
                <c:pt idx="73">
                  <c:v>0</c:v>
                </c:pt>
                <c:pt idx="74">
                  <c:v>2.9748529640000001</c:v>
                </c:pt>
                <c:pt idx="75">
                  <c:v>2.878835381</c:v>
                </c:pt>
                <c:pt idx="76">
                  <c:v>3.6253501250000002</c:v>
                </c:pt>
                <c:pt idx="77">
                  <c:v>0</c:v>
                </c:pt>
                <c:pt idx="78">
                  <c:v>4.6214940649999994</c:v>
                </c:pt>
                <c:pt idx="79">
                  <c:v>0</c:v>
                </c:pt>
                <c:pt idx="80">
                  <c:v>4.0683360710000001</c:v>
                </c:pt>
                <c:pt idx="81">
                  <c:v>3.3552288680000006</c:v>
                </c:pt>
                <c:pt idx="82">
                  <c:v>2.5404648230000002</c:v>
                </c:pt>
                <c:pt idx="83">
                  <c:v>4.8101952349999992</c:v>
                </c:pt>
                <c:pt idx="84">
                  <c:v>3.7728419030000002</c:v>
                </c:pt>
                <c:pt idx="85">
                  <c:v>3.1253633600000001</c:v>
                </c:pt>
                <c:pt idx="86">
                  <c:v>7.2202162939999992</c:v>
                </c:pt>
                <c:pt idx="87">
                  <c:v>3.6535614380000001</c:v>
                </c:pt>
                <c:pt idx="88">
                  <c:v>5.9081987600000003</c:v>
                </c:pt>
                <c:pt idx="89">
                  <c:v>5.0268524120000002</c:v>
                </c:pt>
                <c:pt idx="90">
                  <c:v>7.502764946000001</c:v>
                </c:pt>
                <c:pt idx="91">
                  <c:v>0.65521773800000005</c:v>
                </c:pt>
                <c:pt idx="92">
                  <c:v>6.0259849340000002</c:v>
                </c:pt>
                <c:pt idx="93">
                  <c:v>3.4710627019999998</c:v>
                </c:pt>
                <c:pt idx="94">
                  <c:v>0.35349109999999995</c:v>
                </c:pt>
                <c:pt idx="95" formatCode="0.00E+00">
                  <c:v>7.7280799999999985</c:v>
                </c:pt>
                <c:pt idx="96">
                  <c:v>1.9689172880000001</c:v>
                </c:pt>
                <c:pt idx="97">
                  <c:v>3.529084745</c:v>
                </c:pt>
                <c:pt idx="98">
                  <c:v>4.979252861</c:v>
                </c:pt>
                <c:pt idx="99">
                  <c:v>0.65468459899999998</c:v>
                </c:pt>
                <c:pt idx="100">
                  <c:v>1.3221746269999999</c:v>
                </c:pt>
                <c:pt idx="101">
                  <c:v>6.7632786259999991</c:v>
                </c:pt>
                <c:pt idx="102">
                  <c:v>4.2881995909999997</c:v>
                </c:pt>
                <c:pt idx="103">
                  <c:v>4.7240820229999994</c:v>
                </c:pt>
                <c:pt idx="104">
                  <c:v>3.9456990829999996</c:v>
                </c:pt>
                <c:pt idx="105">
                  <c:v>4.8759515479999997</c:v>
                </c:pt>
                <c:pt idx="106">
                  <c:v>3.742483016</c:v>
                </c:pt>
                <c:pt idx="107">
                  <c:v>4.0518087619999994</c:v>
                </c:pt>
                <c:pt idx="108">
                  <c:v>3.8235802160000003</c:v>
                </c:pt>
                <c:pt idx="109">
                  <c:v>4.7895229580000001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8DB-4BE8-B64C-B2BDBD610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69599"/>
        <c:axId val="2100971263"/>
      </c:scatterChart>
      <c:valAx>
        <c:axId val="210096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00971263"/>
        <c:crosses val="autoZero"/>
        <c:crossBetween val="midCat"/>
      </c:valAx>
      <c:valAx>
        <c:axId val="210097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00969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'HPLC(202205修正)'!$A$5:$A$114</c:f>
              <c:numCache>
                <c:formatCode>General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</c:numCache>
            </c:numRef>
          </c:xVal>
          <c:yVal>
            <c:numRef>
              <c:f>'HPLC(202205修正)'!$Y$5:$Y$114</c:f>
              <c:numCache>
                <c:formatCode>General</c:formatCode>
                <c:ptCount val="1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0.32442807299999987</c:v>
                </c:pt>
                <c:pt idx="14">
                  <c:v>0.53140281899999986</c:v>
                </c:pt>
                <c:pt idx="15">
                  <c:v>0</c:v>
                </c:pt>
                <c:pt idx="16">
                  <c:v>0</c:v>
                </c:pt>
                <c:pt idx="17">
                  <c:v>1.2113856150000002</c:v>
                </c:pt>
                <c:pt idx="18">
                  <c:v>0.98307981599999994</c:v>
                </c:pt>
                <c:pt idx="19">
                  <c:v>1.0658279399999997</c:v>
                </c:pt>
                <c:pt idx="20">
                  <c:v>0.13068188700000005</c:v>
                </c:pt>
                <c:pt idx="21">
                  <c:v>0.60432525599999998</c:v>
                </c:pt>
                <c:pt idx="22">
                  <c:v>0</c:v>
                </c:pt>
                <c:pt idx="23">
                  <c:v>5.9546424569999994</c:v>
                </c:pt>
                <c:pt idx="24">
                  <c:v>4.1660367089999992</c:v>
                </c:pt>
                <c:pt idx="25">
                  <c:v>3.8333645339999998</c:v>
                </c:pt>
                <c:pt idx="26">
                  <c:v>3.249175659</c:v>
                </c:pt>
                <c:pt idx="27">
                  <c:v>3.6319074899999992</c:v>
                </c:pt>
                <c:pt idx="28">
                  <c:v>0</c:v>
                </c:pt>
                <c:pt idx="29">
                  <c:v>3.7973602229999996</c:v>
                </c:pt>
                <c:pt idx="30">
                  <c:v>3.6849696809999997</c:v>
                </c:pt>
                <c:pt idx="31">
                  <c:v>4.0540726139999999</c:v>
                </c:pt>
                <c:pt idx="32">
                  <c:v>4.0849943729999998</c:v>
                </c:pt>
                <c:pt idx="33">
                  <c:v>3.0277539329999996</c:v>
                </c:pt>
                <c:pt idx="34">
                  <c:v>1.4894203560000001</c:v>
                </c:pt>
                <c:pt idx="35">
                  <c:v>3.5252609279999993</c:v>
                </c:pt>
                <c:pt idx="36">
                  <c:v>2.6133431819999999</c:v>
                </c:pt>
                <c:pt idx="37">
                  <c:v>4.7426104589999998</c:v>
                </c:pt>
                <c:pt idx="38">
                  <c:v>5.6649543989999991</c:v>
                </c:pt>
                <c:pt idx="39">
                  <c:v>6.4285817280000002</c:v>
                </c:pt>
                <c:pt idx="40">
                  <c:v>5.0652567780000002</c:v>
                </c:pt>
                <c:pt idx="41">
                  <c:v>4.3473463079999997</c:v>
                </c:pt>
                <c:pt idx="42">
                  <c:v>3.6339962099999998</c:v>
                </c:pt>
                <c:pt idx="43">
                  <c:v>3.4887170310000006</c:v>
                </c:pt>
                <c:pt idx="44">
                  <c:v>2.7289190220000004</c:v>
                </c:pt>
                <c:pt idx="45">
                  <c:v>2.827889538</c:v>
                </c:pt>
                <c:pt idx="46">
                  <c:v>2.4300318929999998</c:v>
                </c:pt>
                <c:pt idx="47">
                  <c:v>2.054627988</c:v>
                </c:pt>
                <c:pt idx="48">
                  <c:v>2.0820598440000002</c:v>
                </c:pt>
                <c:pt idx="49">
                  <c:v>2.0946791940000002</c:v>
                </c:pt>
                <c:pt idx="50">
                  <c:v>0</c:v>
                </c:pt>
                <c:pt idx="51">
                  <c:v>0</c:v>
                </c:pt>
                <c:pt idx="52">
                  <c:v>0.12848873099999991</c:v>
                </c:pt>
                <c:pt idx="53">
                  <c:v>0.41212820399999994</c:v>
                </c:pt>
                <c:pt idx="54">
                  <c:v>2.2215776370000002</c:v>
                </c:pt>
                <c:pt idx="55">
                  <c:v>4.0026291809999996</c:v>
                </c:pt>
                <c:pt idx="56">
                  <c:v>4.5197614409999991</c:v>
                </c:pt>
                <c:pt idx="57">
                  <c:v>2.510195226</c:v>
                </c:pt>
                <c:pt idx="58">
                  <c:v>2.8672358010000001</c:v>
                </c:pt>
                <c:pt idx="59">
                  <c:v>2.6024122140000001</c:v>
                </c:pt>
                <c:pt idx="60">
                  <c:v>0.54659825699999998</c:v>
                </c:pt>
                <c:pt idx="61">
                  <c:v>1.099143024</c:v>
                </c:pt>
                <c:pt idx="62">
                  <c:v>0.67909272899999984</c:v>
                </c:pt>
                <c:pt idx="63">
                  <c:v>1.0203895769999995</c:v>
                </c:pt>
                <c:pt idx="64">
                  <c:v>1.5199504799999999</c:v>
                </c:pt>
                <c:pt idx="65">
                  <c:v>2.5968771060000004</c:v>
                </c:pt>
                <c:pt idx="66">
                  <c:v>3.5569398480000003</c:v>
                </c:pt>
                <c:pt idx="67">
                  <c:v>1.5067219199999999</c:v>
                </c:pt>
                <c:pt idx="68">
                  <c:v>2.8920045390000002</c:v>
                </c:pt>
                <c:pt idx="69">
                  <c:v>0.95777149199999989</c:v>
                </c:pt>
                <c:pt idx="70">
                  <c:v>1.114703988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1.2251463000000018E-2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0.40882976699999973</c:v>
                </c:pt>
                <c:pt idx="83">
                  <c:v>1.0819371929999999</c:v>
                </c:pt>
                <c:pt idx="84">
                  <c:v>0.20650242299999977</c:v>
                </c:pt>
                <c:pt idx="85">
                  <c:v>1.2852914909999997</c:v>
                </c:pt>
                <c:pt idx="86">
                  <c:v>1.7128176629999996</c:v>
                </c:pt>
                <c:pt idx="87">
                  <c:v>1.9104105749999998</c:v>
                </c:pt>
                <c:pt idx="88">
                  <c:v>1.6152570329999998</c:v>
                </c:pt>
                <c:pt idx="89">
                  <c:v>0.31190445599999983</c:v>
                </c:pt>
                <c:pt idx="90">
                  <c:v>2.3250650099999999</c:v>
                </c:pt>
                <c:pt idx="91">
                  <c:v>0.31608189599999992</c:v>
                </c:pt>
                <c:pt idx="92">
                  <c:v>0.40407792899999972</c:v>
                </c:pt>
                <c:pt idx="93">
                  <c:v>2.1181337789999999</c:v>
                </c:pt>
                <c:pt idx="94">
                  <c:v>0</c:v>
                </c:pt>
                <c:pt idx="95" formatCode="0.00E+00">
                  <c:v>0.86583299999999974</c:v>
                </c:pt>
                <c:pt idx="96">
                  <c:v>5.0379305999999846E-2</c:v>
                </c:pt>
                <c:pt idx="97">
                  <c:v>0.35251265399999998</c:v>
                </c:pt>
                <c:pt idx="98" formatCode="0.00E+00">
                  <c:v>1.3270919999999999</c:v>
                </c:pt>
                <c:pt idx="99" formatCode="0.00E+00">
                  <c:v>8.2562999999999831E-2</c:v>
                </c:pt>
                <c:pt idx="100">
                  <c:v>0</c:v>
                </c:pt>
                <c:pt idx="101">
                  <c:v>2.130004671</c:v>
                </c:pt>
                <c:pt idx="102">
                  <c:v>1.6191124619999999</c:v>
                </c:pt>
                <c:pt idx="103">
                  <c:v>2.8426237169999995</c:v>
                </c:pt>
                <c:pt idx="104">
                  <c:v>2.6935587330000001</c:v>
                </c:pt>
                <c:pt idx="105">
                  <c:v>4.5249223199999991</c:v>
                </c:pt>
                <c:pt idx="106">
                  <c:v>1.9886592479999998</c:v>
                </c:pt>
                <c:pt idx="107">
                  <c:v>1.6806600780000003</c:v>
                </c:pt>
                <c:pt idx="108">
                  <c:v>1.0942171259999998</c:v>
                </c:pt>
                <c:pt idx="109">
                  <c:v>3.8219374949999998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CC-4DD1-B2F9-AEB766E383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969599"/>
        <c:axId val="2100971263"/>
      </c:scatterChart>
      <c:valAx>
        <c:axId val="21009695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00971263"/>
        <c:crosses val="autoZero"/>
        <c:crossBetween val="midCat"/>
      </c:valAx>
      <c:valAx>
        <c:axId val="2100971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1009695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 計算(4酸) '!$AI$5:$AI$112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'G 計算(4酸) '!$AL$5:$AL$112</c:f>
              <c:numCache>
                <c:formatCode>General</c:formatCode>
                <c:ptCount val="108"/>
                <c:pt idx="0">
                  <c:v>-883.91963961650458</c:v>
                </c:pt>
                <c:pt idx="1">
                  <c:v>-882.53120874361696</c:v>
                </c:pt>
                <c:pt idx="2">
                  <c:v>-881.57477223576871</c:v>
                </c:pt>
                <c:pt idx="3">
                  <c:v>-881.26888486890289</c:v>
                </c:pt>
                <c:pt idx="4">
                  <c:v>-883.2326788152684</c:v>
                </c:pt>
                <c:pt idx="5">
                  <c:v>-882.61900404614721</c:v>
                </c:pt>
                <c:pt idx="6">
                  <c:v>-883.78953013344892</c:v>
                </c:pt>
                <c:pt idx="7">
                  <c:v>-881.55133128759894</c:v>
                </c:pt>
                <c:pt idx="8">
                  <c:v>-880.35511035439833</c:v>
                </c:pt>
                <c:pt idx="9">
                  <c:v>-880.40437149572983</c:v>
                </c:pt>
                <c:pt idx="10">
                  <c:v>-882.25734153232065</c:v>
                </c:pt>
                <c:pt idx="11">
                  <c:v>-873.83845996621005</c:v>
                </c:pt>
                <c:pt idx="12">
                  <c:v>-869.04254972502019</c:v>
                </c:pt>
                <c:pt idx="13">
                  <c:v>-875.48769941983471</c:v>
                </c:pt>
                <c:pt idx="14">
                  <c:v>-848.73684035064446</c:v>
                </c:pt>
                <c:pt idx="15">
                  <c:v>-854.98519233578077</c:v>
                </c:pt>
                <c:pt idx="16">
                  <c:v>-843.80277887960688</c:v>
                </c:pt>
                <c:pt idx="17">
                  <c:v>-877.35343365615086</c:v>
                </c:pt>
                <c:pt idx="18">
                  <c:v>-879.51531163296329</c:v>
                </c:pt>
                <c:pt idx="19">
                  <c:v>-877.40814466154461</c:v>
                </c:pt>
                <c:pt idx="20">
                  <c:v>-867.75111417039363</c:v>
                </c:pt>
                <c:pt idx="21">
                  <c:v>-851.57247990209589</c:v>
                </c:pt>
                <c:pt idx="22">
                  <c:v>-844.70256161350494</c:v>
                </c:pt>
                <c:pt idx="23">
                  <c:v>-845.93988918957939</c:v>
                </c:pt>
                <c:pt idx="24">
                  <c:v>-844.3616583227996</c:v>
                </c:pt>
                <c:pt idx="25">
                  <c:v>-842.39156351201359</c:v>
                </c:pt>
                <c:pt idx="26">
                  <c:v>-839.51654868569869</c:v>
                </c:pt>
                <c:pt idx="27">
                  <c:v>-871.15174131217975</c:v>
                </c:pt>
                <c:pt idx="28">
                  <c:v>-865.98663400396617</c:v>
                </c:pt>
                <c:pt idx="29">
                  <c:v>-854.34934847075283</c:v>
                </c:pt>
                <c:pt idx="30">
                  <c:v>-871.26949510988538</c:v>
                </c:pt>
                <c:pt idx="31">
                  <c:v>-872.51650622948239</c:v>
                </c:pt>
                <c:pt idx="32">
                  <c:v>-869.84806361058008</c:v>
                </c:pt>
                <c:pt idx="33">
                  <c:v>-863.54580452731091</c:v>
                </c:pt>
                <c:pt idx="34">
                  <c:v>-856.2624934399081</c:v>
                </c:pt>
                <c:pt idx="35">
                  <c:v>-846.53723858170326</c:v>
                </c:pt>
                <c:pt idx="36">
                  <c:v>-850.95055160407276</c:v>
                </c:pt>
                <c:pt idx="37">
                  <c:v>-849.28916162890857</c:v>
                </c:pt>
                <c:pt idx="38">
                  <c:v>-849.97362986234714</c:v>
                </c:pt>
                <c:pt idx="39">
                  <c:v>-851.38070742841342</c:v>
                </c:pt>
                <c:pt idx="40">
                  <c:v>-852.58787832020755</c:v>
                </c:pt>
                <c:pt idx="41">
                  <c:v>-848.49168342127678</c:v>
                </c:pt>
                <c:pt idx="42">
                  <c:v>-852.24373412544674</c:v>
                </c:pt>
                <c:pt idx="43">
                  <c:v>-852.17926969378379</c:v>
                </c:pt>
                <c:pt idx="44">
                  <c:v>-854.80518176590908</c:v>
                </c:pt>
                <c:pt idx="45">
                  <c:v>-856.86236466795674</c:v>
                </c:pt>
                <c:pt idx="46">
                  <c:v>-860.95574252238794</c:v>
                </c:pt>
                <c:pt idx="47">
                  <c:v>-859.82442011473995</c:v>
                </c:pt>
                <c:pt idx="48">
                  <c:v>-871.91350252353072</c:v>
                </c:pt>
                <c:pt idx="49">
                  <c:v>-872.54820784200706</c:v>
                </c:pt>
                <c:pt idx="50">
                  <c:v>-869.7323575108777</c:v>
                </c:pt>
                <c:pt idx="51">
                  <c:v>-867.41550743474386</c:v>
                </c:pt>
                <c:pt idx="52">
                  <c:v>-863.69366831361015</c:v>
                </c:pt>
                <c:pt idx="53">
                  <c:v>-863.47153081508293</c:v>
                </c:pt>
                <c:pt idx="54">
                  <c:v>-858.17360921579711</c:v>
                </c:pt>
                <c:pt idx="55">
                  <c:v>-865.77330700649497</c:v>
                </c:pt>
                <c:pt idx="56">
                  <c:v>-863.42293469685455</c:v>
                </c:pt>
                <c:pt idx="57">
                  <c:v>-863.23171706566666</c:v>
                </c:pt>
                <c:pt idx="58">
                  <c:v>-866.12729778052255</c:v>
                </c:pt>
                <c:pt idx="59">
                  <c:v>-865.32606947087288</c:v>
                </c:pt>
                <c:pt idx="60">
                  <c:v>-866.0804692025016</c:v>
                </c:pt>
                <c:pt idx="61">
                  <c:v>-862.69484254478903</c:v>
                </c:pt>
                <c:pt idx="62">
                  <c:v>-864.37143749520476</c:v>
                </c:pt>
                <c:pt idx="63">
                  <c:v>-861.13311685200176</c:v>
                </c:pt>
                <c:pt idx="64">
                  <c:v>-863.41749022439706</c:v>
                </c:pt>
                <c:pt idx="65">
                  <c:v>-867.68413659619102</c:v>
                </c:pt>
                <c:pt idx="66">
                  <c:v>-866.01208421953152</c:v>
                </c:pt>
                <c:pt idx="67">
                  <c:v>-863.16190296929335</c:v>
                </c:pt>
                <c:pt idx="68">
                  <c:v>-864.17302047181761</c:v>
                </c:pt>
                <c:pt idx="69">
                  <c:v>-873.67254950581616</c:v>
                </c:pt>
                <c:pt idx="70">
                  <c:v>-877.13705148573058</c:v>
                </c:pt>
                <c:pt idx="71">
                  <c:v>-875.69451427972092</c:v>
                </c:pt>
                <c:pt idx="72">
                  <c:v>-875.00038314273002</c:v>
                </c:pt>
                <c:pt idx="73">
                  <c:v>-874.2695029077654</c:v>
                </c:pt>
                <c:pt idx="74">
                  <c:v>-873.03878011816619</c:v>
                </c:pt>
                <c:pt idx="75">
                  <c:v>-874.1157683807304</c:v>
                </c:pt>
                <c:pt idx="76">
                  <c:v>-874.25340654195361</c:v>
                </c:pt>
                <c:pt idx="77">
                  <c:v>-875.31133938903508</c:v>
                </c:pt>
                <c:pt idx="78">
                  <c:v>-876.07088169874589</c:v>
                </c:pt>
                <c:pt idx="79">
                  <c:v>-872.97229240030993</c:v>
                </c:pt>
                <c:pt idx="80">
                  <c:v>-872.57033885795897</c:v>
                </c:pt>
                <c:pt idx="81">
                  <c:v>-868.77885968339353</c:v>
                </c:pt>
                <c:pt idx="82">
                  <c:v>-876.47349124817993</c:v>
                </c:pt>
                <c:pt idx="83">
                  <c:v>-872.40269282800114</c:v>
                </c:pt>
                <c:pt idx="84">
                  <c:v>-867.63327423602607</c:v>
                </c:pt>
                <c:pt idx="85">
                  <c:v>-869.19599220079601</c:v>
                </c:pt>
                <c:pt idx="86">
                  <c:v>-867.03331075960182</c:v>
                </c:pt>
                <c:pt idx="87">
                  <c:v>-875.56743211785079</c:v>
                </c:pt>
                <c:pt idx="88">
                  <c:v>-868.06452361938716</c:v>
                </c:pt>
                <c:pt idx="89">
                  <c:v>-872.19276116159165</c:v>
                </c:pt>
                <c:pt idx="90">
                  <c:v>-866.15111520999676</c:v>
                </c:pt>
                <c:pt idx="91">
                  <c:v>-865.69673702060811</c:v>
                </c:pt>
                <c:pt idx="92">
                  <c:v>-873.07905754174715</c:v>
                </c:pt>
                <c:pt idx="93">
                  <c:v>-869.42549483351308</c:v>
                </c:pt>
                <c:pt idx="94">
                  <c:v>-870.35328096330227</c:v>
                </c:pt>
                <c:pt idx="95">
                  <c:v>-875.66600747260657</c:v>
                </c:pt>
                <c:pt idx="96">
                  <c:v>-869.75886084496381</c:v>
                </c:pt>
                <c:pt idx="97">
                  <c:v>-867.21923793839539</c:v>
                </c:pt>
                <c:pt idx="98">
                  <c:v>-873.23353283780762</c:v>
                </c:pt>
                <c:pt idx="99">
                  <c:v>-867.23103672083653</c:v>
                </c:pt>
                <c:pt idx="100">
                  <c:v>-869.58999662087513</c:v>
                </c:pt>
                <c:pt idx="101">
                  <c:v>-867.17561576257015</c:v>
                </c:pt>
                <c:pt idx="102">
                  <c:v>-866.42726367263504</c:v>
                </c:pt>
                <c:pt idx="103">
                  <c:v>-864.00442589163936</c:v>
                </c:pt>
                <c:pt idx="104">
                  <c:v>-867.53049032408455</c:v>
                </c:pt>
                <c:pt idx="105">
                  <c:v>-870.66326067002819</c:v>
                </c:pt>
                <c:pt idx="106">
                  <c:v>-874.92530402115665</c:v>
                </c:pt>
                <c:pt idx="107">
                  <c:v>-870.51431363911183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9A8-402F-8914-13D0D04097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828767"/>
        <c:axId val="1691827103"/>
      </c:scatterChart>
      <c:valAx>
        <c:axId val="1691828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91827103"/>
        <c:crosses val="autoZero"/>
        <c:crossBetween val="midCat"/>
      </c:valAx>
      <c:valAx>
        <c:axId val="169182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91828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l-GR" altLang="zh-TW"/>
              <a:t>Δ</a:t>
            </a:r>
            <a:r>
              <a:rPr lang="en-US" altLang="zh-TW"/>
              <a:t>G'</a:t>
            </a:r>
            <a:endParaRPr lang="zh-TW" alt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 計算(C2-4)'!$AI$5:$AI$112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'G 計算(C2-4)'!$AL$5:$AL$112</c:f>
              <c:numCache>
                <c:formatCode>General</c:formatCode>
                <c:ptCount val="108"/>
                <c:pt idx="0">
                  <c:v>-883.99472502943138</c:v>
                </c:pt>
                <c:pt idx="1">
                  <c:v>-882.5170296887602</c:v>
                </c:pt>
                <c:pt idx="2">
                  <c:v>-881.6675166539909</c:v>
                </c:pt>
                <c:pt idx="3">
                  <c:v>-881.32683549611909</c:v>
                </c:pt>
                <c:pt idx="4">
                  <c:v>-883.3382191989956</c:v>
                </c:pt>
                <c:pt idx="5">
                  <c:v>-882.71832744014682</c:v>
                </c:pt>
                <c:pt idx="6">
                  <c:v>-883.87958680085751</c:v>
                </c:pt>
                <c:pt idx="7">
                  <c:v>-881.55786869554947</c:v>
                </c:pt>
                <c:pt idx="8">
                  <c:v>-880.36871930419295</c:v>
                </c:pt>
                <c:pt idx="9">
                  <c:v>-880.50629625688032</c:v>
                </c:pt>
                <c:pt idx="10">
                  <c:v>-882.32072463202337</c:v>
                </c:pt>
                <c:pt idx="11">
                  <c:v>-873.90233890847242</c:v>
                </c:pt>
                <c:pt idx="12">
                  <c:v>-869.13688274223728</c:v>
                </c:pt>
                <c:pt idx="13">
                  <c:v>-875.59898771743804</c:v>
                </c:pt>
                <c:pt idx="14">
                  <c:v>-848.82359369961637</c:v>
                </c:pt>
                <c:pt idx="15">
                  <c:v>-855.07300024821666</c:v>
                </c:pt>
                <c:pt idx="16">
                  <c:v>-843.93908778821003</c:v>
                </c:pt>
                <c:pt idx="17">
                  <c:v>-877.44285330954983</c:v>
                </c:pt>
                <c:pt idx="18">
                  <c:v>-879.50989805901656</c:v>
                </c:pt>
                <c:pt idx="19">
                  <c:v>-877.52652151910672</c:v>
                </c:pt>
                <c:pt idx="20">
                  <c:v>-867.8577902330311</c:v>
                </c:pt>
                <c:pt idx="21">
                  <c:v>-851.56590414149923</c:v>
                </c:pt>
                <c:pt idx="22">
                  <c:v>-844.80726927677176</c:v>
                </c:pt>
                <c:pt idx="23">
                  <c:v>-845.92974340340868</c:v>
                </c:pt>
                <c:pt idx="24">
                  <c:v>-844.4015926151269</c:v>
                </c:pt>
                <c:pt idx="25">
                  <c:v>-842.49715453394367</c:v>
                </c:pt>
                <c:pt idx="26">
                  <c:v>-839.64408385637284</c:v>
                </c:pt>
                <c:pt idx="27">
                  <c:v>-871.20952527781549</c:v>
                </c:pt>
                <c:pt idx="28">
                  <c:v>-865.98764508665124</c:v>
                </c:pt>
                <c:pt idx="29">
                  <c:v>-854.40774397293342</c:v>
                </c:pt>
                <c:pt idx="30">
                  <c:v>-871.25761098408259</c:v>
                </c:pt>
                <c:pt idx="31">
                  <c:v>-872.58647177680928</c:v>
                </c:pt>
                <c:pt idx="32">
                  <c:v>-869.9162441188696</c:v>
                </c:pt>
                <c:pt idx="33">
                  <c:v>-863.63114152682829</c:v>
                </c:pt>
                <c:pt idx="34">
                  <c:v>-856.35732960203495</c:v>
                </c:pt>
                <c:pt idx="35">
                  <c:v>-846.52275967931928</c:v>
                </c:pt>
                <c:pt idx="36">
                  <c:v>-850.93929798421379</c:v>
                </c:pt>
                <c:pt idx="37">
                  <c:v>-849.36223138195692</c:v>
                </c:pt>
                <c:pt idx="38">
                  <c:v>-850.03615052431269</c:v>
                </c:pt>
                <c:pt idx="39">
                  <c:v>-851.47600630869044</c:v>
                </c:pt>
                <c:pt idx="40">
                  <c:v>-852.66128946670096</c:v>
                </c:pt>
                <c:pt idx="41">
                  <c:v>-848.63801198351587</c:v>
                </c:pt>
                <c:pt idx="42">
                  <c:v>-852.23432905422999</c:v>
                </c:pt>
                <c:pt idx="43">
                  <c:v>-852.16913738215658</c:v>
                </c:pt>
                <c:pt idx="44">
                  <c:v>-854.79698987308552</c:v>
                </c:pt>
                <c:pt idx="45">
                  <c:v>-856.85303289784304</c:v>
                </c:pt>
                <c:pt idx="46">
                  <c:v>-861.03180940021741</c:v>
                </c:pt>
                <c:pt idx="47">
                  <c:v>-859.81495507022146</c:v>
                </c:pt>
                <c:pt idx="48">
                  <c:v>-871.99229934783307</c:v>
                </c:pt>
                <c:pt idx="49">
                  <c:v>-872.6421052387949</c:v>
                </c:pt>
                <c:pt idx="50">
                  <c:v>-869.72894138992842</c:v>
                </c:pt>
                <c:pt idx="51">
                  <c:v>-867.41460651643183</c:v>
                </c:pt>
                <c:pt idx="52">
                  <c:v>-863.68739701820732</c:v>
                </c:pt>
                <c:pt idx="53">
                  <c:v>-863.59979816854548</c:v>
                </c:pt>
                <c:pt idx="54">
                  <c:v>-858.43744275349786</c:v>
                </c:pt>
                <c:pt idx="55">
                  <c:v>-865.77310703506521</c:v>
                </c:pt>
                <c:pt idx="56">
                  <c:v>-863.47788132770177</c:v>
                </c:pt>
                <c:pt idx="57">
                  <c:v>-863.35936021692703</c:v>
                </c:pt>
                <c:pt idx="58">
                  <c:v>-866.25674313993295</c:v>
                </c:pt>
                <c:pt idx="59">
                  <c:v>-865.32703501095136</c:v>
                </c:pt>
                <c:pt idx="60">
                  <c:v>-866.20126049339171</c:v>
                </c:pt>
                <c:pt idx="61">
                  <c:v>-862.81588616014824</c:v>
                </c:pt>
                <c:pt idx="62">
                  <c:v>-864.49377030828953</c:v>
                </c:pt>
                <c:pt idx="63">
                  <c:v>-861.26090792852699</c:v>
                </c:pt>
                <c:pt idx="64">
                  <c:v>-863.48040566048178</c:v>
                </c:pt>
                <c:pt idx="65">
                  <c:v>-867.74996451656148</c:v>
                </c:pt>
                <c:pt idx="66">
                  <c:v>-866.13833186889974</c:v>
                </c:pt>
                <c:pt idx="67">
                  <c:v>-863.16007688771754</c:v>
                </c:pt>
                <c:pt idx="68">
                  <c:v>-864.16735456973538</c:v>
                </c:pt>
                <c:pt idx="69">
                  <c:v>-873.7396451317876</c:v>
                </c:pt>
                <c:pt idx="70">
                  <c:v>-877.24506858262771</c:v>
                </c:pt>
                <c:pt idx="71">
                  <c:v>-875.85779853813131</c:v>
                </c:pt>
                <c:pt idx="72">
                  <c:v>-875.08809334756279</c:v>
                </c:pt>
                <c:pt idx="73">
                  <c:v>-874.41430763441645</c:v>
                </c:pt>
                <c:pt idx="74">
                  <c:v>-873.03557150754102</c:v>
                </c:pt>
                <c:pt idx="75">
                  <c:v>-874.16832272090505</c:v>
                </c:pt>
                <c:pt idx="76">
                  <c:v>-874.25132377998659</c:v>
                </c:pt>
                <c:pt idx="77">
                  <c:v>-875.31075029461078</c:v>
                </c:pt>
                <c:pt idx="78">
                  <c:v>-876.06891204751366</c:v>
                </c:pt>
                <c:pt idx="79">
                  <c:v>-873.07559005906512</c:v>
                </c:pt>
                <c:pt idx="80">
                  <c:v>-872.56696413963834</c:v>
                </c:pt>
                <c:pt idx="81">
                  <c:v>-868.77423406982814</c:v>
                </c:pt>
                <c:pt idx="82">
                  <c:v>-876.52719735457777</c:v>
                </c:pt>
                <c:pt idx="83">
                  <c:v>-872.40099531583417</c:v>
                </c:pt>
                <c:pt idx="84">
                  <c:v>-867.7351290439218</c:v>
                </c:pt>
                <c:pt idx="85">
                  <c:v>-869.19403453543816</c:v>
                </c:pt>
                <c:pt idx="86">
                  <c:v>-867.12425242525978</c:v>
                </c:pt>
                <c:pt idx="87">
                  <c:v>-875.69197340325104</c:v>
                </c:pt>
                <c:pt idx="88">
                  <c:v>-868.14222394504839</c:v>
                </c:pt>
                <c:pt idx="89">
                  <c:v>-872.25061755355057</c:v>
                </c:pt>
                <c:pt idx="90">
                  <c:v>-866.20764406350531</c:v>
                </c:pt>
                <c:pt idx="91">
                  <c:v>-865.79714829917691</c:v>
                </c:pt>
                <c:pt idx="92">
                  <c:v>-873.14718196992692</c:v>
                </c:pt>
                <c:pt idx="93">
                  <c:v>-869.53746516518686</c:v>
                </c:pt>
                <c:pt idx="94">
                  <c:v>-870.42095136225419</c:v>
                </c:pt>
                <c:pt idx="95">
                  <c:v>-875.75941865634377</c:v>
                </c:pt>
                <c:pt idx="96">
                  <c:v>-869.85273052239631</c:v>
                </c:pt>
                <c:pt idx="97">
                  <c:v>-867.32153536396208</c:v>
                </c:pt>
                <c:pt idx="98">
                  <c:v>-873.30725357495578</c:v>
                </c:pt>
                <c:pt idx="99">
                  <c:v>-867.30689367960213</c:v>
                </c:pt>
                <c:pt idx="100">
                  <c:v>-869.5900166417149</c:v>
                </c:pt>
                <c:pt idx="101">
                  <c:v>-867.17262796995306</c:v>
                </c:pt>
                <c:pt idx="102">
                  <c:v>-867.40973097237963</c:v>
                </c:pt>
                <c:pt idx="103">
                  <c:v>-863.99796715852506</c:v>
                </c:pt>
                <c:pt idx="104">
                  <c:v>-867.67841176205536</c:v>
                </c:pt>
                <c:pt idx="105">
                  <c:v>-870.81112732316944</c:v>
                </c:pt>
                <c:pt idx="106">
                  <c:v>-874.92534613941041</c:v>
                </c:pt>
                <c:pt idx="107">
                  <c:v>-870.50924413510972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159-40E9-8315-D59E25A6B0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828767"/>
        <c:axId val="1691827103"/>
      </c:scatterChart>
      <c:valAx>
        <c:axId val="1691828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91827103"/>
        <c:crosses val="autoZero"/>
        <c:crossBetween val="midCat"/>
      </c:valAx>
      <c:valAx>
        <c:axId val="169182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91828767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 計算(6酸)  '!$AK$5:$AK$112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'G 計算(6酸)  '!$AN$5:$AN$112</c:f>
              <c:numCache>
                <c:formatCode>General</c:formatCode>
                <c:ptCount val="108"/>
                <c:pt idx="0">
                  <c:v>-883.4750568308624</c:v>
                </c:pt>
                <c:pt idx="1">
                  <c:v>-882.4659289796308</c:v>
                </c:pt>
                <c:pt idx="2">
                  <c:v>-882.43342301553582</c:v>
                </c:pt>
                <c:pt idx="3">
                  <c:v>-882.13281493576767</c:v>
                </c:pt>
                <c:pt idx="4">
                  <c:v>-883.2685455107121</c:v>
                </c:pt>
                <c:pt idx="5">
                  <c:v>-882.76073186284987</c:v>
                </c:pt>
                <c:pt idx="6">
                  <c:v>-884.1805558692696</c:v>
                </c:pt>
                <c:pt idx="7">
                  <c:v>-881.68540248472675</c:v>
                </c:pt>
                <c:pt idx="8">
                  <c:v>-880.25765842623071</c:v>
                </c:pt>
                <c:pt idx="9">
                  <c:v>-880.09712725215854</c:v>
                </c:pt>
                <c:pt idx="10">
                  <c:v>-882.99185927916574</c:v>
                </c:pt>
                <c:pt idx="11">
                  <c:v>-873.84529506948377</c:v>
                </c:pt>
                <c:pt idx="12">
                  <c:v>-869.05900555919322</c:v>
                </c:pt>
                <c:pt idx="13">
                  <c:v>-876.52430086063293</c:v>
                </c:pt>
                <c:pt idx="14">
                  <c:v>-850.7867931473985</c:v>
                </c:pt>
                <c:pt idx="15">
                  <c:v>-854.47064735569472</c:v>
                </c:pt>
                <c:pt idx="16">
                  <c:v>-843.54621963183445</c:v>
                </c:pt>
                <c:pt idx="17">
                  <c:v>-874.59245578246646</c:v>
                </c:pt>
                <c:pt idx="18">
                  <c:v>-878.48419055973488</c:v>
                </c:pt>
                <c:pt idx="19">
                  <c:v>-876.14605863535292</c:v>
                </c:pt>
                <c:pt idx="20">
                  <c:v>-869.18681288481309</c:v>
                </c:pt>
                <c:pt idx="21">
                  <c:v>-849.38146084372761</c:v>
                </c:pt>
                <c:pt idx="22">
                  <c:v>-842.14361621377031</c:v>
                </c:pt>
                <c:pt idx="23">
                  <c:v>-845.22886520262489</c:v>
                </c:pt>
                <c:pt idx="24">
                  <c:v>-844.31878678152827</c:v>
                </c:pt>
                <c:pt idx="25">
                  <c:v>-842.18561014888803</c:v>
                </c:pt>
                <c:pt idx="26">
                  <c:v>-841.92756007487264</c:v>
                </c:pt>
                <c:pt idx="27">
                  <c:v>-869.97767033450793</c:v>
                </c:pt>
                <c:pt idx="28">
                  <c:v>-864.72633292023249</c:v>
                </c:pt>
                <c:pt idx="29">
                  <c:v>-853.1568146596145</c:v>
                </c:pt>
                <c:pt idx="30">
                  <c:v>-869.7376609858095</c:v>
                </c:pt>
                <c:pt idx="31">
                  <c:v>-871.55372739869074</c:v>
                </c:pt>
                <c:pt idx="32">
                  <c:v>-869.46273187339511</c:v>
                </c:pt>
                <c:pt idx="33">
                  <c:v>-862.16501648574354</c:v>
                </c:pt>
                <c:pt idx="34">
                  <c:v>-856.01274541491694</c:v>
                </c:pt>
                <c:pt idx="35">
                  <c:v>-845.23173691033014</c:v>
                </c:pt>
                <c:pt idx="36">
                  <c:v>-849.76385514636581</c:v>
                </c:pt>
                <c:pt idx="37">
                  <c:v>-848.08180858847572</c:v>
                </c:pt>
                <c:pt idx="38">
                  <c:v>-849.1594798578401</c:v>
                </c:pt>
                <c:pt idx="39">
                  <c:v>-851.07843511322301</c:v>
                </c:pt>
                <c:pt idx="40">
                  <c:v>-851.96778993800604</c:v>
                </c:pt>
                <c:pt idx="41">
                  <c:v>-848.55048986491329</c:v>
                </c:pt>
                <c:pt idx="42">
                  <c:v>-853.22631268075486</c:v>
                </c:pt>
                <c:pt idx="43">
                  <c:v>-852.70341586284565</c:v>
                </c:pt>
                <c:pt idx="44">
                  <c:v>-855.93911856565649</c:v>
                </c:pt>
                <c:pt idx="45">
                  <c:v>-858.03965272758614</c:v>
                </c:pt>
                <c:pt idx="46">
                  <c:v>-861.7077933579202</c:v>
                </c:pt>
                <c:pt idx="47">
                  <c:v>-860.66950852360378</c:v>
                </c:pt>
                <c:pt idx="48">
                  <c:v>-871.90397390013663</c:v>
                </c:pt>
                <c:pt idx="49">
                  <c:v>-873.67898368501426</c:v>
                </c:pt>
                <c:pt idx="50">
                  <c:v>-870.35460047471452</c:v>
                </c:pt>
                <c:pt idx="51">
                  <c:v>-867.82105466099563</c:v>
                </c:pt>
                <c:pt idx="52">
                  <c:v>-864.12871932505288</c:v>
                </c:pt>
                <c:pt idx="53">
                  <c:v>-862.9162362208134</c:v>
                </c:pt>
                <c:pt idx="54">
                  <c:v>-857.66118244457925</c:v>
                </c:pt>
                <c:pt idx="55">
                  <c:v>-865.87832220948656</c:v>
                </c:pt>
                <c:pt idx="56">
                  <c:v>-863.34173591684851</c:v>
                </c:pt>
                <c:pt idx="57">
                  <c:v>-863.33796979358829</c:v>
                </c:pt>
                <c:pt idx="58">
                  <c:v>-866.70943945362512</c:v>
                </c:pt>
                <c:pt idx="59">
                  <c:v>-865.75549934352375</c:v>
                </c:pt>
                <c:pt idx="60">
                  <c:v>-866.35484118675163</c:v>
                </c:pt>
                <c:pt idx="61">
                  <c:v>-863.70945766896068</c:v>
                </c:pt>
                <c:pt idx="62">
                  <c:v>-864.84382969760463</c:v>
                </c:pt>
                <c:pt idx="63">
                  <c:v>-861.27490420753202</c:v>
                </c:pt>
                <c:pt idx="64">
                  <c:v>-863.35014123864187</c:v>
                </c:pt>
                <c:pt idx="65">
                  <c:v>-868.49369366359565</c:v>
                </c:pt>
                <c:pt idx="66">
                  <c:v>-865.89425707846158</c:v>
                </c:pt>
                <c:pt idx="67">
                  <c:v>-863.65518081096104</c:v>
                </c:pt>
                <c:pt idx="68">
                  <c:v>-864.65337372962551</c:v>
                </c:pt>
                <c:pt idx="69">
                  <c:v>-874.16957764210053</c:v>
                </c:pt>
                <c:pt idx="70">
                  <c:v>-878.14918741010933</c:v>
                </c:pt>
                <c:pt idx="71">
                  <c:v>-876.8073068779064</c:v>
                </c:pt>
                <c:pt idx="72">
                  <c:v>-875.48775742849693</c:v>
                </c:pt>
                <c:pt idx="73">
                  <c:v>-874.78287161854053</c:v>
                </c:pt>
                <c:pt idx="74">
                  <c:v>-873.50049752016628</c:v>
                </c:pt>
                <c:pt idx="75">
                  <c:v>-875.33735018697132</c:v>
                </c:pt>
                <c:pt idx="76">
                  <c:v>-874.32200377168124</c:v>
                </c:pt>
                <c:pt idx="77">
                  <c:v>-876.4766705873534</c:v>
                </c:pt>
                <c:pt idx="78">
                  <c:v>-876.20481098981008</c:v>
                </c:pt>
                <c:pt idx="79">
                  <c:v>-873.4686443923041</c:v>
                </c:pt>
                <c:pt idx="80">
                  <c:v>-873.20117016230938</c:v>
                </c:pt>
                <c:pt idx="81">
                  <c:v>-868.88931840605494</c:v>
                </c:pt>
                <c:pt idx="82">
                  <c:v>-876.67162406001239</c:v>
                </c:pt>
                <c:pt idx="83">
                  <c:v>-872.72110473712814</c:v>
                </c:pt>
                <c:pt idx="84">
                  <c:v>-867.1681472435281</c:v>
                </c:pt>
                <c:pt idx="85">
                  <c:v>-869.36433680562243</c:v>
                </c:pt>
                <c:pt idx="86">
                  <c:v>-866.98680520815731</c:v>
                </c:pt>
                <c:pt idx="87">
                  <c:v>-875.48602288103177</c:v>
                </c:pt>
                <c:pt idx="88">
                  <c:v>-867.65488784936827</c:v>
                </c:pt>
                <c:pt idx="89">
                  <c:v>-873.29312032963878</c:v>
                </c:pt>
                <c:pt idx="90">
                  <c:v>-866.47895791141082</c:v>
                </c:pt>
                <c:pt idx="91">
                  <c:v>-866.06926073719319</c:v>
                </c:pt>
                <c:pt idx="92">
                  <c:v>-874.22707221379176</c:v>
                </c:pt>
                <c:pt idx="93">
                  <c:v>-868.85535054786715</c:v>
                </c:pt>
                <c:pt idx="94">
                  <c:v>-871.20730195029807</c:v>
                </c:pt>
                <c:pt idx="95">
                  <c:v>-875.90771700814503</c:v>
                </c:pt>
                <c:pt idx="96">
                  <c:v>-869.80651077191078</c:v>
                </c:pt>
                <c:pt idx="97">
                  <c:v>-868.62301782223278</c:v>
                </c:pt>
                <c:pt idx="98">
                  <c:v>-874.18359022217146</c:v>
                </c:pt>
                <c:pt idx="99">
                  <c:v>-866.84525802011535</c:v>
                </c:pt>
                <c:pt idx="100">
                  <c:v>-869.73237360847531</c:v>
                </c:pt>
                <c:pt idx="101">
                  <c:v>-867.01863070194133</c:v>
                </c:pt>
                <c:pt idx="102">
                  <c:v>-866.4694964060684</c:v>
                </c:pt>
                <c:pt idx="103">
                  <c:v>-863.76437283791961</c:v>
                </c:pt>
                <c:pt idx="104">
                  <c:v>-867.65129425494035</c:v>
                </c:pt>
                <c:pt idx="105">
                  <c:v>-870.75435298152865</c:v>
                </c:pt>
                <c:pt idx="106">
                  <c:v>-874.9668014381183</c:v>
                </c:pt>
                <c:pt idx="107">
                  <c:v>-870.58486275331541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7A-48DA-8EE2-741696E16C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91828767"/>
        <c:axId val="1691827103"/>
      </c:scatterChart>
      <c:valAx>
        <c:axId val="1691828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91827103"/>
        <c:crosses val="autoZero"/>
        <c:crossBetween val="midCat"/>
      </c:valAx>
      <c:valAx>
        <c:axId val="1691827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9182876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'發酵菌路徑估算 '!$CC$2:$CC$9</c:f>
              <c:numCache>
                <c:formatCode>General</c:formatCode>
                <c:ptCount val="8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</c:numCache>
            </c:numRef>
          </c:xVal>
          <c:yVal>
            <c:numRef>
              <c:f>'發酵菌路徑估算 '!$CD$2:$CD$9</c:f>
              <c:numCache>
                <c:formatCode>General</c:formatCode>
                <c:ptCount val="8"/>
                <c:pt idx="0">
                  <c:v>-673.81527691468602</c:v>
                </c:pt>
                <c:pt idx="1">
                  <c:v>-666.3824099345444</c:v>
                </c:pt>
                <c:pt idx="2">
                  <c:v>-663.22177320960157</c:v>
                </c:pt>
                <c:pt idx="3">
                  <c:v>-666.24848855391133</c:v>
                </c:pt>
                <c:pt idx="4">
                  <c:v>-641.38669662271559</c:v>
                </c:pt>
                <c:pt idx="5">
                  <c:v>-646.60576344565936</c:v>
                </c:pt>
                <c:pt idx="6">
                  <c:v>-641.51503794582186</c:v>
                </c:pt>
                <c:pt idx="7">
                  <c:v>-646.73410476876563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33-4DAA-B39C-48747CCAC3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4458160"/>
        <c:axId val="192244736"/>
      </c:scatterChart>
      <c:valAx>
        <c:axId val="3744581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92244736"/>
        <c:crossesAt val="-850"/>
        <c:crossBetween val="midCat"/>
      </c:valAx>
      <c:valAx>
        <c:axId val="192244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744581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Syntrophbacter 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 個別計算(old wrong'!$Q$5:$Q$112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'G 個別計算(old wrong'!$U$5:$U$112</c:f>
              <c:numCache>
                <c:formatCode>General</c:formatCode>
                <c:ptCount val="108"/>
                <c:pt idx="0">
                  <c:v>-6.5719045288958569</c:v>
                </c:pt>
                <c:pt idx="1">
                  <c:v>-4.2966532246209681</c:v>
                </c:pt>
                <c:pt idx="2">
                  <c:v>-5.5996312236194825</c:v>
                </c:pt>
                <c:pt idx="3">
                  <c:v>-6.9597821783648328</c:v>
                </c:pt>
                <c:pt idx="4">
                  <c:v>5.8901373274281212</c:v>
                </c:pt>
                <c:pt idx="5">
                  <c:v>-9.6279136546180268</c:v>
                </c:pt>
                <c:pt idx="6">
                  <c:v>-12.489273168452655</c:v>
                </c:pt>
                <c:pt idx="7">
                  <c:v>-5.1862922989325142</c:v>
                </c:pt>
                <c:pt idx="8">
                  <c:v>-2.751326977891722</c:v>
                </c:pt>
                <c:pt idx="9">
                  <c:v>-2.9572814555185403</c:v>
                </c:pt>
                <c:pt idx="10">
                  <c:v>-2.72065579661556</c:v>
                </c:pt>
                <c:pt idx="11">
                  <c:v>-0.94934969854647022</c:v>
                </c:pt>
                <c:pt idx="12">
                  <c:v>6.4190819598788238</c:v>
                </c:pt>
                <c:pt idx="13">
                  <c:v>19.271173854395336</c:v>
                </c:pt>
                <c:pt idx="14">
                  <c:v>24.00957921931316</c:v>
                </c:pt>
                <c:pt idx="15">
                  <c:v>27.726040285079065</c:v>
                </c:pt>
                <c:pt idx="16">
                  <c:v>31.245025152059881</c:v>
                </c:pt>
                <c:pt idx="17">
                  <c:v>6.7485429473319272</c:v>
                </c:pt>
                <c:pt idx="18">
                  <c:v>6.5702075802733333</c:v>
                </c:pt>
                <c:pt idx="19">
                  <c:v>5.2059098617073118</c:v>
                </c:pt>
                <c:pt idx="20">
                  <c:v>10.622439027644035</c:v>
                </c:pt>
                <c:pt idx="21">
                  <c:v>21.299426989107552</c:v>
                </c:pt>
                <c:pt idx="22">
                  <c:v>22.962241445716785</c:v>
                </c:pt>
                <c:pt idx="23">
                  <c:v>22.886435885774929</c:v>
                </c:pt>
                <c:pt idx="24">
                  <c:v>22.432608238874401</c:v>
                </c:pt>
                <c:pt idx="25">
                  <c:v>23.546573434362905</c:v>
                </c:pt>
                <c:pt idx="26">
                  <c:v>21.774101863929396</c:v>
                </c:pt>
                <c:pt idx="27">
                  <c:v>11.450169624514061</c:v>
                </c:pt>
                <c:pt idx="28">
                  <c:v>9.6271833357191525</c:v>
                </c:pt>
                <c:pt idx="29">
                  <c:v>20.285480398587907</c:v>
                </c:pt>
                <c:pt idx="30">
                  <c:v>7.495122528915644</c:v>
                </c:pt>
                <c:pt idx="31">
                  <c:v>11.991082676402137</c:v>
                </c:pt>
                <c:pt idx="32">
                  <c:v>13.275913963073457</c:v>
                </c:pt>
                <c:pt idx="33">
                  <c:v>12.167516001103564</c:v>
                </c:pt>
                <c:pt idx="34">
                  <c:v>15.295734377859361</c:v>
                </c:pt>
                <c:pt idx="35">
                  <c:v>15.64758571770524</c:v>
                </c:pt>
                <c:pt idx="36">
                  <c:v>14.513802532129525</c:v>
                </c:pt>
                <c:pt idx="37">
                  <c:v>7.7364339827508104</c:v>
                </c:pt>
                <c:pt idx="38">
                  <c:v>5.7130952451272066</c:v>
                </c:pt>
                <c:pt idx="39">
                  <c:v>2.9798271704763692</c:v>
                </c:pt>
                <c:pt idx="40">
                  <c:v>1.5708422376578426</c:v>
                </c:pt>
                <c:pt idx="41">
                  <c:v>1.1381349290401204</c:v>
                </c:pt>
                <c:pt idx="42">
                  <c:v>-0.74731734893703106</c:v>
                </c:pt>
                <c:pt idx="43">
                  <c:v>-1.7857501582504938</c:v>
                </c:pt>
                <c:pt idx="44">
                  <c:v>-2.7649332403566262</c:v>
                </c:pt>
                <c:pt idx="45">
                  <c:v>-4.8877068196136833</c:v>
                </c:pt>
                <c:pt idx="46">
                  <c:v>-4.9870567738454525</c:v>
                </c:pt>
                <c:pt idx="47">
                  <c:v>-6.4823115926145931</c:v>
                </c:pt>
                <c:pt idx="48">
                  <c:v>-7.4006058059848101</c:v>
                </c:pt>
                <c:pt idx="49">
                  <c:v>-5.4830612460737314</c:v>
                </c:pt>
                <c:pt idx="50">
                  <c:v>4.4742454665449714</c:v>
                </c:pt>
                <c:pt idx="51">
                  <c:v>1.6621524693916143</c:v>
                </c:pt>
                <c:pt idx="52">
                  <c:v>-3.6888280112422933</c:v>
                </c:pt>
                <c:pt idx="53">
                  <c:v>6.9190460992955423</c:v>
                </c:pt>
                <c:pt idx="54">
                  <c:v>1.6148337089564819</c:v>
                </c:pt>
                <c:pt idx="55">
                  <c:v>-2.8938418647188229</c:v>
                </c:pt>
                <c:pt idx="56">
                  <c:v>-3.2752499904918864</c:v>
                </c:pt>
                <c:pt idx="57">
                  <c:v>-4.0938729408485131</c:v>
                </c:pt>
                <c:pt idx="58">
                  <c:v>-3.4425615825160065</c:v>
                </c:pt>
                <c:pt idx="59">
                  <c:v>-4.1426904935108553</c:v>
                </c:pt>
                <c:pt idx="60">
                  <c:v>-6.4865848958537953</c:v>
                </c:pt>
                <c:pt idx="61">
                  <c:v>-5.3630196921735802</c:v>
                </c:pt>
                <c:pt idx="62">
                  <c:v>-5.7737144105022509</c:v>
                </c:pt>
                <c:pt idx="63">
                  <c:v>-4.7464886544094611</c:v>
                </c:pt>
                <c:pt idx="64">
                  <c:v>0.54786619164949002</c:v>
                </c:pt>
                <c:pt idx="65">
                  <c:v>-5.8193303138459811</c:v>
                </c:pt>
                <c:pt idx="66">
                  <c:v>-5.8722818905421832</c:v>
                </c:pt>
                <c:pt idx="67">
                  <c:v>3.6422057177322813</c:v>
                </c:pt>
                <c:pt idx="68">
                  <c:v>5.8269980612842147</c:v>
                </c:pt>
                <c:pt idx="69">
                  <c:v>-8.3331953899604798</c:v>
                </c:pt>
                <c:pt idx="70">
                  <c:v>-5.7710917828359669</c:v>
                </c:pt>
                <c:pt idx="71">
                  <c:v>-4.5114442667113508E-3</c:v>
                </c:pt>
                <c:pt idx="72">
                  <c:v>-7.8399969356845531</c:v>
                </c:pt>
                <c:pt idx="73">
                  <c:v>-5.9681257851061673</c:v>
                </c:pt>
                <c:pt idx="74">
                  <c:v>3.1765266619756432</c:v>
                </c:pt>
                <c:pt idx="75">
                  <c:v>-8.5785260153942318</c:v>
                </c:pt>
                <c:pt idx="76">
                  <c:v>-8.6370957953138401</c:v>
                </c:pt>
                <c:pt idx="77">
                  <c:v>-8.316395130077737</c:v>
                </c:pt>
                <c:pt idx="78">
                  <c:v>-8.9476178957174994</c:v>
                </c:pt>
                <c:pt idx="79">
                  <c:v>-6.2065730329513542</c:v>
                </c:pt>
                <c:pt idx="80">
                  <c:v>1.3396116760019794</c:v>
                </c:pt>
                <c:pt idx="81">
                  <c:v>2.3641763650044254</c:v>
                </c:pt>
                <c:pt idx="82">
                  <c:v>-6.7131110123723801</c:v>
                </c:pt>
                <c:pt idx="83">
                  <c:v>1.2247203318760143</c:v>
                </c:pt>
                <c:pt idx="84">
                  <c:v>-7.3809613939306047</c:v>
                </c:pt>
                <c:pt idx="85">
                  <c:v>-7.5508373074399486</c:v>
                </c:pt>
                <c:pt idx="86">
                  <c:v>-8.1306970922930759</c:v>
                </c:pt>
                <c:pt idx="87">
                  <c:v>-8.1705154920317682</c:v>
                </c:pt>
                <c:pt idx="88">
                  <c:v>-5.6095287287891011</c:v>
                </c:pt>
                <c:pt idx="89">
                  <c:v>-5.6983980057096772</c:v>
                </c:pt>
                <c:pt idx="90">
                  <c:v>-6.9743749856388888</c:v>
                </c:pt>
                <c:pt idx="91">
                  <c:v>-5.4309534687425867</c:v>
                </c:pt>
                <c:pt idx="92">
                  <c:v>-7.8406160370018512</c:v>
                </c:pt>
                <c:pt idx="93">
                  <c:v>-9.0681721142404257</c:v>
                </c:pt>
                <c:pt idx="94">
                  <c:v>-8.44603606385067</c:v>
                </c:pt>
                <c:pt idx="95">
                  <c:v>-62.512914791130385</c:v>
                </c:pt>
                <c:pt idx="96">
                  <c:v>-62.56613331807722</c:v>
                </c:pt>
                <c:pt idx="97">
                  <c:v>-62.258916616414865</c:v>
                </c:pt>
                <c:pt idx="98">
                  <c:v>-62.476493912184736</c:v>
                </c:pt>
                <c:pt idx="99">
                  <c:v>-62.530203577927267</c:v>
                </c:pt>
                <c:pt idx="100">
                  <c:v>-62.072878464002429</c:v>
                </c:pt>
                <c:pt idx="101">
                  <c:v>-62.390651944161164</c:v>
                </c:pt>
                <c:pt idx="102">
                  <c:v>-61.917102297558984</c:v>
                </c:pt>
                <c:pt idx="103">
                  <c:v>-62.441071209145235</c:v>
                </c:pt>
                <c:pt idx="104">
                  <c:v>-62.224693728907766</c:v>
                </c:pt>
                <c:pt idx="105">
                  <c:v>-61.948309103081385</c:v>
                </c:pt>
                <c:pt idx="106">
                  <c:v>-62.428256891719485</c:v>
                </c:pt>
                <c:pt idx="107">
                  <c:v>-62.48801759308833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32B-43C2-B1EA-C6A53EE9CDCE}"/>
            </c:ext>
          </c:extLst>
        </c:ser>
        <c:ser>
          <c:idx val="1"/>
          <c:order val="1"/>
          <c:tx>
            <c:v>Smithella(a)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 個別計算(old wrong'!$X$5:$X$112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  <c:extLst xmlns:c15="http://schemas.microsoft.com/office/drawing/2012/chart"/>
            </c:numRef>
          </c:xVal>
          <c:yVal>
            <c:numRef>
              <c:f>'G 個別計算(old wrong'!$AB$5:$AB$112</c:f>
              <c:numCache>
                <c:formatCode>General</c:formatCode>
                <c:ptCount val="108"/>
                <c:pt idx="0">
                  <c:v>-5.3722365059812134</c:v>
                </c:pt>
                <c:pt idx="1">
                  <c:v>-6.0266735884879594</c:v>
                </c:pt>
                <c:pt idx="2">
                  <c:v>-7.4209076683856861</c:v>
                </c:pt>
                <c:pt idx="3">
                  <c:v>-5.9698343323254166</c:v>
                </c:pt>
                <c:pt idx="4">
                  <c:v>-5.0674881890066459</c:v>
                </c:pt>
                <c:pt idx="5">
                  <c:v>-6.0588233011171848</c:v>
                </c:pt>
                <c:pt idx="6">
                  <c:v>-5.6050405035824022</c:v>
                </c:pt>
                <c:pt idx="7">
                  <c:v>-7.0162432600922049</c:v>
                </c:pt>
                <c:pt idx="8">
                  <c:v>-6.2225604528164276</c:v>
                </c:pt>
                <c:pt idx="9">
                  <c:v>-16.267201172517044</c:v>
                </c:pt>
                <c:pt idx="10">
                  <c:v>-5.7802730303342695</c:v>
                </c:pt>
                <c:pt idx="11">
                  <c:v>-3.3514140179319347</c:v>
                </c:pt>
                <c:pt idx="12">
                  <c:v>-1.8255694387270534</c:v>
                </c:pt>
                <c:pt idx="13">
                  <c:v>-0.41911572602410141</c:v>
                </c:pt>
                <c:pt idx="14">
                  <c:v>1.4704490591946635</c:v>
                </c:pt>
                <c:pt idx="15">
                  <c:v>1.863508732879767</c:v>
                </c:pt>
                <c:pt idx="16">
                  <c:v>2.6928257116426</c:v>
                </c:pt>
                <c:pt idx="17">
                  <c:v>-0.41971353763284125</c:v>
                </c:pt>
                <c:pt idx="18">
                  <c:v>-5.4791908432491665</c:v>
                </c:pt>
                <c:pt idx="19">
                  <c:v>-5.690854781457289</c:v>
                </c:pt>
                <c:pt idx="20">
                  <c:v>-2.3743976460116696</c:v>
                </c:pt>
                <c:pt idx="21">
                  <c:v>1.1467621684674705</c:v>
                </c:pt>
                <c:pt idx="22">
                  <c:v>1.8069995277574811</c:v>
                </c:pt>
                <c:pt idx="23">
                  <c:v>1.6405494799174909</c:v>
                </c:pt>
                <c:pt idx="24">
                  <c:v>1.2657555187643059</c:v>
                </c:pt>
                <c:pt idx="25">
                  <c:v>0.70642200818305589</c:v>
                </c:pt>
                <c:pt idx="26">
                  <c:v>-0.49240310570892365</c:v>
                </c:pt>
                <c:pt idx="27">
                  <c:v>-3.2021328936540132</c:v>
                </c:pt>
                <c:pt idx="28">
                  <c:v>-2.697918518010836</c:v>
                </c:pt>
                <c:pt idx="29">
                  <c:v>-0.88413033060064328</c:v>
                </c:pt>
                <c:pt idx="30">
                  <c:v>-1.4903697277478352</c:v>
                </c:pt>
                <c:pt idx="31">
                  <c:v>-2.4410350337177307</c:v>
                </c:pt>
                <c:pt idx="32">
                  <c:v>-1.7543788190874141</c:v>
                </c:pt>
                <c:pt idx="33">
                  <c:v>-2.1807046916444488</c:v>
                </c:pt>
                <c:pt idx="34">
                  <c:v>-1.7907819303278227</c:v>
                </c:pt>
                <c:pt idx="35">
                  <c:v>-1.7329650270474752</c:v>
                </c:pt>
                <c:pt idx="36">
                  <c:v>-3.3269181082898149</c:v>
                </c:pt>
                <c:pt idx="37">
                  <c:v>-3.9744081004037204</c:v>
                </c:pt>
                <c:pt idx="38">
                  <c:v>-5.6184060464056547</c:v>
                </c:pt>
                <c:pt idx="39">
                  <c:v>-6.327536769188856</c:v>
                </c:pt>
                <c:pt idx="40">
                  <c:v>-8.0581410841507228</c:v>
                </c:pt>
                <c:pt idx="41">
                  <c:v>-8.6523852807342667</c:v>
                </c:pt>
                <c:pt idx="42">
                  <c:v>-9.9036182255245659</c:v>
                </c:pt>
                <c:pt idx="43">
                  <c:v>-11.055264018179709</c:v>
                </c:pt>
                <c:pt idx="44">
                  <c:v>-11.63124227335663</c:v>
                </c:pt>
                <c:pt idx="45">
                  <c:v>-12.024658583549554</c:v>
                </c:pt>
                <c:pt idx="46">
                  <c:v>-21.448377753697073</c:v>
                </c:pt>
                <c:pt idx="47">
                  <c:v>-21.903049094805151</c:v>
                </c:pt>
                <c:pt idx="48">
                  <c:v>-20.80776927019836</c:v>
                </c:pt>
                <c:pt idx="49">
                  <c:v>-19.906700957325047</c:v>
                </c:pt>
                <c:pt idx="50">
                  <c:v>-20.747764460422118</c:v>
                </c:pt>
                <c:pt idx="51">
                  <c:v>-20.842906325335303</c:v>
                </c:pt>
                <c:pt idx="52">
                  <c:v>-21.170240938670613</c:v>
                </c:pt>
                <c:pt idx="53">
                  <c:v>-21.119967525914774</c:v>
                </c:pt>
                <c:pt idx="54">
                  <c:v>-11.013430928149324</c:v>
                </c:pt>
                <c:pt idx="55">
                  <c:v>-21.244754526923199</c:v>
                </c:pt>
                <c:pt idx="56">
                  <c:v>-21.593572615930224</c:v>
                </c:pt>
                <c:pt idx="57">
                  <c:v>-21.083536967241592</c:v>
                </c:pt>
                <c:pt idx="58">
                  <c:v>-20.575009091286518</c:v>
                </c:pt>
                <c:pt idx="59">
                  <c:v>-20.40932982778207</c:v>
                </c:pt>
                <c:pt idx="60">
                  <c:v>-20.538812998432949</c:v>
                </c:pt>
                <c:pt idx="61">
                  <c:v>-20.720902927422809</c:v>
                </c:pt>
                <c:pt idx="62">
                  <c:v>-20.274324729730896</c:v>
                </c:pt>
                <c:pt idx="63">
                  <c:v>-20.496748530378905</c:v>
                </c:pt>
                <c:pt idx="64">
                  <c:v>-11.350840067127146</c:v>
                </c:pt>
                <c:pt idx="65">
                  <c:v>-19.639377316690506</c:v>
                </c:pt>
                <c:pt idx="66">
                  <c:v>-19.431606658840241</c:v>
                </c:pt>
                <c:pt idx="67">
                  <c:v>-19.515686290355017</c:v>
                </c:pt>
                <c:pt idx="68">
                  <c:v>-19.496232342522951</c:v>
                </c:pt>
                <c:pt idx="69">
                  <c:v>-19.686259520489667</c:v>
                </c:pt>
                <c:pt idx="70">
                  <c:v>-18.097953253636632</c:v>
                </c:pt>
                <c:pt idx="71">
                  <c:v>-17.200703774763898</c:v>
                </c:pt>
                <c:pt idx="72">
                  <c:v>-18.587600892946604</c:v>
                </c:pt>
                <c:pt idx="73">
                  <c:v>-17.89130367779784</c:v>
                </c:pt>
                <c:pt idx="74">
                  <c:v>-18.356673070469061</c:v>
                </c:pt>
                <c:pt idx="75">
                  <c:v>-17.951309163390167</c:v>
                </c:pt>
                <c:pt idx="76">
                  <c:v>-17.600691513206193</c:v>
                </c:pt>
                <c:pt idx="77">
                  <c:v>-17.067002357582009</c:v>
                </c:pt>
                <c:pt idx="78">
                  <c:v>-17.336047235802521</c:v>
                </c:pt>
                <c:pt idx="79">
                  <c:v>-17.840453827092926</c:v>
                </c:pt>
                <c:pt idx="80">
                  <c:v>-17.668273704293728</c:v>
                </c:pt>
                <c:pt idx="81">
                  <c:v>-18.267221946618154</c:v>
                </c:pt>
                <c:pt idx="82">
                  <c:v>-16.642817329703185</c:v>
                </c:pt>
                <c:pt idx="83">
                  <c:v>-17.356669839777226</c:v>
                </c:pt>
                <c:pt idx="84">
                  <c:v>-18.029456836142462</c:v>
                </c:pt>
                <c:pt idx="85">
                  <c:v>-17.686112993970493</c:v>
                </c:pt>
                <c:pt idx="86">
                  <c:v>-8.965588496874874</c:v>
                </c:pt>
                <c:pt idx="87">
                  <c:v>-16.305083198229465</c:v>
                </c:pt>
                <c:pt idx="88">
                  <c:v>-8.8919457906107766</c:v>
                </c:pt>
                <c:pt idx="89">
                  <c:v>-7.887004548978191</c:v>
                </c:pt>
                <c:pt idx="90">
                  <c:v>-9.6769651062245341</c:v>
                </c:pt>
                <c:pt idx="91">
                  <c:v>-8.0512053003118158</c:v>
                </c:pt>
                <c:pt idx="92">
                  <c:v>-7.5625187049739662</c:v>
                </c:pt>
                <c:pt idx="93">
                  <c:v>-8.1315656535659322</c:v>
                </c:pt>
                <c:pt idx="94">
                  <c:v>-8.4136140323073754</c:v>
                </c:pt>
                <c:pt idx="95">
                  <c:v>-15.61211229034031</c:v>
                </c:pt>
                <c:pt idx="96">
                  <c:v>-7.888448366591974</c:v>
                </c:pt>
                <c:pt idx="97">
                  <c:v>-7.3562101960163231</c:v>
                </c:pt>
                <c:pt idx="98">
                  <c:v>-7.7539364914184326</c:v>
                </c:pt>
                <c:pt idx="99">
                  <c:v>-7.3682363869979675</c:v>
                </c:pt>
                <c:pt idx="100">
                  <c:v>-6.9621672152708829</c:v>
                </c:pt>
                <c:pt idx="101">
                  <c:v>-7.2423106272763782</c:v>
                </c:pt>
                <c:pt idx="102">
                  <c:v>-6.1345308523003315</c:v>
                </c:pt>
                <c:pt idx="103">
                  <c:v>-7.1875835690518253</c:v>
                </c:pt>
                <c:pt idx="104">
                  <c:v>-6.6305953267873639</c:v>
                </c:pt>
                <c:pt idx="105">
                  <c:v>-6.4597955538511291</c:v>
                </c:pt>
                <c:pt idx="106">
                  <c:v>-6.7136691670462598</c:v>
                </c:pt>
                <c:pt idx="107">
                  <c:v>-7.4444226932002415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E32B-43C2-B1EA-C6A53EE9CDCE}"/>
            </c:ext>
          </c:extLst>
        </c:ser>
        <c:ser>
          <c:idx val="3"/>
          <c:order val="3"/>
          <c:tx>
            <c:v>smithella pathway(a+b)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 個別計算(old wrong'!$AL$5:$AL$112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'G 個別計算(old wrong'!$AP$5:$AP$112</c:f>
              <c:numCache>
                <c:formatCode>General</c:formatCode>
                <c:ptCount val="108"/>
                <c:pt idx="0">
                  <c:v>-36.443201548699982</c:v>
                </c:pt>
                <c:pt idx="1">
                  <c:v>-36.175356121317272</c:v>
                </c:pt>
                <c:pt idx="2">
                  <c:v>-36.748762207010138</c:v>
                </c:pt>
                <c:pt idx="3">
                  <c:v>-37.182231441989259</c:v>
                </c:pt>
                <c:pt idx="4">
                  <c:v>-27.209426415558617</c:v>
                </c:pt>
                <c:pt idx="5">
                  <c:v>-37.942457622669238</c:v>
                </c:pt>
                <c:pt idx="6">
                  <c:v>-39.845843573712571</c:v>
                </c:pt>
                <c:pt idx="7">
                  <c:v>-35.520504348447282</c:v>
                </c:pt>
                <c:pt idx="8">
                  <c:v>-32.7960525805928</c:v>
                </c:pt>
                <c:pt idx="9">
                  <c:v>-33.621891775357909</c:v>
                </c:pt>
                <c:pt idx="10">
                  <c:v>-33.171601922644015</c:v>
                </c:pt>
                <c:pt idx="11">
                  <c:v>-27.889464496500285</c:v>
                </c:pt>
                <c:pt idx="12">
                  <c:v>-21.343551484591838</c:v>
                </c:pt>
                <c:pt idx="13">
                  <c:v>-14.758154607369923</c:v>
                </c:pt>
                <c:pt idx="14">
                  <c:v>-7.38479301713474</c:v>
                </c:pt>
                <c:pt idx="15">
                  <c:v>-5.1894383209012229</c:v>
                </c:pt>
                <c:pt idx="16">
                  <c:v>-1.8940894400902391</c:v>
                </c:pt>
                <c:pt idx="17">
                  <c:v>-23.362228793881936</c:v>
                </c:pt>
                <c:pt idx="18">
                  <c:v>-25.826920224962958</c:v>
                </c:pt>
                <c:pt idx="19">
                  <c:v>-25.552421100459199</c:v>
                </c:pt>
                <c:pt idx="20">
                  <c:v>-17.627191533275283</c:v>
                </c:pt>
                <c:pt idx="21">
                  <c:v>-8.1748561646395199</c:v>
                </c:pt>
                <c:pt idx="22">
                  <c:v>-7.0035354995208738</c:v>
                </c:pt>
                <c:pt idx="23">
                  <c:v>-6.9879507385792632</c:v>
                </c:pt>
                <c:pt idx="24">
                  <c:v>-7.3243737473853967</c:v>
                </c:pt>
                <c:pt idx="25">
                  <c:v>-6.79693625000216</c:v>
                </c:pt>
                <c:pt idx="26">
                  <c:v>-8.6819948012210943</c:v>
                </c:pt>
                <c:pt idx="27">
                  <c:v>-18.802403074855032</c:v>
                </c:pt>
                <c:pt idx="28">
                  <c:v>-18.862344163300229</c:v>
                </c:pt>
                <c:pt idx="29">
                  <c:v>-9.9261878978734917</c:v>
                </c:pt>
                <c:pt idx="30">
                  <c:v>-20.010741662021776</c:v>
                </c:pt>
                <c:pt idx="31">
                  <c:v>-17.407511933274975</c:v>
                </c:pt>
                <c:pt idx="32">
                  <c:v>-15.660791539687807</c:v>
                </c:pt>
                <c:pt idx="33">
                  <c:v>-16.030633516490859</c:v>
                </c:pt>
                <c:pt idx="34">
                  <c:v>-13.587709131568799</c:v>
                </c:pt>
                <c:pt idx="35">
                  <c:v>-12.901430363727824</c:v>
                </c:pt>
                <c:pt idx="36">
                  <c:v>-14.472081683800942</c:v>
                </c:pt>
                <c:pt idx="37">
                  <c:v>-19.615855176343537</c:v>
                </c:pt>
                <c:pt idx="38">
                  <c:v>-21.567477657013164</c:v>
                </c:pt>
                <c:pt idx="39">
                  <c:v>-23.593783571492633</c:v>
                </c:pt>
                <c:pt idx="40">
                  <c:v>-25.792360162791038</c:v>
                </c:pt>
                <c:pt idx="41">
                  <c:v>-25.859590904123635</c:v>
                </c:pt>
                <c:pt idx="42">
                  <c:v>-28.189020966768922</c:v>
                </c:pt>
                <c:pt idx="43">
                  <c:v>-29.971644670188876</c:v>
                </c:pt>
                <c:pt idx="44">
                  <c:v>-31.423251080863007</c:v>
                </c:pt>
                <c:pt idx="45">
                  <c:v>-33.520432552353256</c:v>
                </c:pt>
                <c:pt idx="46">
                  <c:v>-35.180128510226929</c:v>
                </c:pt>
                <c:pt idx="47">
                  <c:v>-36.82257587686675</c:v>
                </c:pt>
                <c:pt idx="48">
                  <c:v>-40.549608109325717</c:v>
                </c:pt>
                <c:pt idx="49">
                  <c:v>-37.804489629591146</c:v>
                </c:pt>
                <c:pt idx="50">
                  <c:v>-30.684044133692986</c:v>
                </c:pt>
                <c:pt idx="51">
                  <c:v>-31.921877996177297</c:v>
                </c:pt>
                <c:pt idx="52">
                  <c:v>-35.056864597371046</c:v>
                </c:pt>
                <c:pt idx="53">
                  <c:v>-27.865859455861766</c:v>
                </c:pt>
                <c:pt idx="54">
                  <c:v>-29.136420857483166</c:v>
                </c:pt>
                <c:pt idx="55">
                  <c:v>-34.860597478871</c:v>
                </c:pt>
                <c:pt idx="56">
                  <c:v>-34.305477929215499</c:v>
                </c:pt>
                <c:pt idx="57">
                  <c:v>-34.538808938694011</c:v>
                </c:pt>
                <c:pt idx="58">
                  <c:v>-34.335710767865379</c:v>
                </c:pt>
                <c:pt idx="59">
                  <c:v>-34.38286786267571</c:v>
                </c:pt>
                <c:pt idx="60">
                  <c:v>-36.095125228222344</c:v>
                </c:pt>
                <c:pt idx="61">
                  <c:v>-34.686982612416486</c:v>
                </c:pt>
                <c:pt idx="62">
                  <c:v>-34.712211742864838</c:v>
                </c:pt>
                <c:pt idx="63">
                  <c:v>-33.063017619587526</c:v>
                </c:pt>
                <c:pt idx="64">
                  <c:v>-29.533131786736512</c:v>
                </c:pt>
                <c:pt idx="65">
                  <c:v>-33.77879781016</c:v>
                </c:pt>
                <c:pt idx="66">
                  <c:v>-33.686693526477924</c:v>
                </c:pt>
                <c:pt idx="67">
                  <c:v>-27.323780316710046</c:v>
                </c:pt>
                <c:pt idx="68">
                  <c:v>-25.707371536808274</c:v>
                </c:pt>
                <c:pt idx="69">
                  <c:v>-38.039826478758329</c:v>
                </c:pt>
                <c:pt idx="70">
                  <c:v>-36.390185540225715</c:v>
                </c:pt>
                <c:pt idx="71">
                  <c:v>-30.660855456703967</c:v>
                </c:pt>
                <c:pt idx="72">
                  <c:v>-37.194824088978031</c:v>
                </c:pt>
                <c:pt idx="73">
                  <c:v>-34.882562517535902</c:v>
                </c:pt>
                <c:pt idx="74">
                  <c:v>-28.467971405385452</c:v>
                </c:pt>
                <c:pt idx="75">
                  <c:v>-36.026268081918971</c:v>
                </c:pt>
                <c:pt idx="76">
                  <c:v>-36.059769830300631</c:v>
                </c:pt>
                <c:pt idx="77">
                  <c:v>-35.608184771088233</c:v>
                </c:pt>
                <c:pt idx="78">
                  <c:v>-36.708494422406929</c:v>
                </c:pt>
                <c:pt idx="79">
                  <c:v>-34.099587061007668</c:v>
                </c:pt>
                <c:pt idx="80">
                  <c:v>-28.440098015164896</c:v>
                </c:pt>
                <c:pt idx="81">
                  <c:v>-27.135722246309651</c:v>
                </c:pt>
                <c:pt idx="82">
                  <c:v>-34.294552445068618</c:v>
                </c:pt>
                <c:pt idx="83">
                  <c:v>-27.872176224335156</c:v>
                </c:pt>
                <c:pt idx="84">
                  <c:v>-32.945447181324809</c:v>
                </c:pt>
                <c:pt idx="85">
                  <c:v>-33.002908772104774</c:v>
                </c:pt>
                <c:pt idx="86">
                  <c:v>-32.74219334388934</c:v>
                </c:pt>
                <c:pt idx="87">
                  <c:v>-34.338362059282971</c:v>
                </c:pt>
                <c:pt idx="88">
                  <c:v>-30.976243556228468</c:v>
                </c:pt>
                <c:pt idx="89">
                  <c:v>-31.302226641040996</c:v>
                </c:pt>
                <c:pt idx="90">
                  <c:v>-32.231074788373398</c:v>
                </c:pt>
                <c:pt idx="91">
                  <c:v>-30.270687970442815</c:v>
                </c:pt>
                <c:pt idx="92">
                  <c:v>-32.516200853448879</c:v>
                </c:pt>
                <c:pt idx="93">
                  <c:v>-33.319241293763199</c:v>
                </c:pt>
                <c:pt idx="94">
                  <c:v>-33.625768757656473</c:v>
                </c:pt>
                <c:pt idx="95">
                  <c:v>-69.722806228288206</c:v>
                </c:pt>
                <c:pt idx="96">
                  <c:v>-68.747293268166473</c:v>
                </c:pt>
                <c:pt idx="97">
                  <c:v>-67.170251833256685</c:v>
                </c:pt>
                <c:pt idx="98">
                  <c:v>-68.292456098188367</c:v>
                </c:pt>
                <c:pt idx="99">
                  <c:v>-67.875968661372781</c:v>
                </c:pt>
                <c:pt idx="100">
                  <c:v>-67.275312851422584</c:v>
                </c:pt>
                <c:pt idx="101">
                  <c:v>-67.448777569408207</c:v>
                </c:pt>
                <c:pt idx="102">
                  <c:v>-66.45477450042722</c:v>
                </c:pt>
                <c:pt idx="103">
                  <c:v>-66.78454426985148</c:v>
                </c:pt>
                <c:pt idx="104">
                  <c:v>-67.736123650177618</c:v>
                </c:pt>
                <c:pt idx="105">
                  <c:v>-67.60256735731609</c:v>
                </c:pt>
                <c:pt idx="106">
                  <c:v>-69.312359387721429</c:v>
                </c:pt>
                <c:pt idx="107">
                  <c:v>-66.795711688519091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E32B-43C2-B1EA-C6A53EE9C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v>SBOB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 個別計算(old wrong'!$AE$5:$AE$112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 個別計算(old wrong'!$AI$5:$AI$112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-31.070965042718768</c:v>
                      </c:pt>
                      <c:pt idx="1">
                        <c:v>-30.148682532829312</c:v>
                      </c:pt>
                      <c:pt idx="2">
                        <c:v>-29.32785453862445</c:v>
                      </c:pt>
                      <c:pt idx="3">
                        <c:v>-31.21239710966384</c:v>
                      </c:pt>
                      <c:pt idx="4">
                        <c:v>-22.141938226551972</c:v>
                      </c:pt>
                      <c:pt idx="5">
                        <c:v>-31.883634321552051</c:v>
                      </c:pt>
                      <c:pt idx="6">
                        <c:v>-34.24080307013017</c:v>
                      </c:pt>
                      <c:pt idx="7">
                        <c:v>-28.504261088355079</c:v>
                      </c:pt>
                      <c:pt idx="8">
                        <c:v>-26.573492127776376</c:v>
                      </c:pt>
                      <c:pt idx="9">
                        <c:v>-17.354690602840869</c:v>
                      </c:pt>
                      <c:pt idx="10">
                        <c:v>-27.391328892309744</c:v>
                      </c:pt>
                      <c:pt idx="11">
                        <c:v>-24.538050478568351</c:v>
                      </c:pt>
                      <c:pt idx="12">
                        <c:v>-19.517982045864784</c:v>
                      </c:pt>
                      <c:pt idx="13">
                        <c:v>-14.339038881345822</c:v>
                      </c:pt>
                      <c:pt idx="14">
                        <c:v>-8.8552420763294037</c:v>
                      </c:pt>
                      <c:pt idx="15">
                        <c:v>-7.05294705378099</c:v>
                      </c:pt>
                      <c:pt idx="16">
                        <c:v>-4.586915151732839</c:v>
                      </c:pt>
                      <c:pt idx="17">
                        <c:v>-22.942515256249095</c:v>
                      </c:pt>
                      <c:pt idx="18">
                        <c:v>-20.347729381713791</c:v>
                      </c:pt>
                      <c:pt idx="19">
                        <c:v>-19.861566319001909</c:v>
                      </c:pt>
                      <c:pt idx="20">
                        <c:v>-15.252793887263614</c:v>
                      </c:pt>
                      <c:pt idx="21">
                        <c:v>-9.32161833310699</c:v>
                      </c:pt>
                      <c:pt idx="22">
                        <c:v>-8.8105350272783554</c:v>
                      </c:pt>
                      <c:pt idx="23">
                        <c:v>-8.6285002184967539</c:v>
                      </c:pt>
                      <c:pt idx="24">
                        <c:v>-8.5901292661497024</c:v>
                      </c:pt>
                      <c:pt idx="25">
                        <c:v>-7.5033582581852158</c:v>
                      </c:pt>
                      <c:pt idx="26">
                        <c:v>-8.1895916955121706</c:v>
                      </c:pt>
                      <c:pt idx="27">
                        <c:v>-15.600270181201019</c:v>
                      </c:pt>
                      <c:pt idx="28">
                        <c:v>-16.164425645289391</c:v>
                      </c:pt>
                      <c:pt idx="29">
                        <c:v>-9.0420575672728489</c:v>
                      </c:pt>
                      <c:pt idx="30">
                        <c:v>-18.520371934273939</c:v>
                      </c:pt>
                      <c:pt idx="31">
                        <c:v>-14.966476899557243</c:v>
                      </c:pt>
                      <c:pt idx="32">
                        <c:v>-13.906412720600393</c:v>
                      </c:pt>
                      <c:pt idx="33">
                        <c:v>-13.849928824846408</c:v>
                      </c:pt>
                      <c:pt idx="34">
                        <c:v>-11.796927201240976</c:v>
                      </c:pt>
                      <c:pt idx="35">
                        <c:v>-11.168465336680349</c:v>
                      </c:pt>
                      <c:pt idx="36">
                        <c:v>-11.145163575511127</c:v>
                      </c:pt>
                      <c:pt idx="37">
                        <c:v>-15.641447075939816</c:v>
                      </c:pt>
                      <c:pt idx="38">
                        <c:v>-15.949071610607511</c:v>
                      </c:pt>
                      <c:pt idx="39">
                        <c:v>-17.266246802303776</c:v>
                      </c:pt>
                      <c:pt idx="40">
                        <c:v>-17.734219078640315</c:v>
                      </c:pt>
                      <c:pt idx="41">
                        <c:v>-17.20720562338937</c:v>
                      </c:pt>
                      <c:pt idx="42">
                        <c:v>-18.285402741244354</c:v>
                      </c:pt>
                      <c:pt idx="43">
                        <c:v>-18.916380652009167</c:v>
                      </c:pt>
                      <c:pt idx="44">
                        <c:v>-19.792008807506377</c:v>
                      </c:pt>
                      <c:pt idx="45">
                        <c:v>-21.495773968803704</c:v>
                      </c:pt>
                      <c:pt idx="46">
                        <c:v>-13.731750756529856</c:v>
                      </c:pt>
                      <c:pt idx="47">
                        <c:v>-14.919526782061595</c:v>
                      </c:pt>
                      <c:pt idx="48">
                        <c:v>-19.741838839127354</c:v>
                      </c:pt>
                      <c:pt idx="49">
                        <c:v>-17.897788672266095</c:v>
                      </c:pt>
                      <c:pt idx="50">
                        <c:v>-9.9362796732708674</c:v>
                      </c:pt>
                      <c:pt idx="51">
                        <c:v>-11.078971670841995</c:v>
                      </c:pt>
                      <c:pt idx="52">
                        <c:v>-13.886623658700429</c:v>
                      </c:pt>
                      <c:pt idx="53">
                        <c:v>-6.7458919299469926</c:v>
                      </c:pt>
                      <c:pt idx="54">
                        <c:v>-18.122989929333841</c:v>
                      </c:pt>
                      <c:pt idx="55">
                        <c:v>-13.615842951947805</c:v>
                      </c:pt>
                      <c:pt idx="56">
                        <c:v>-12.711905313285271</c:v>
                      </c:pt>
                      <c:pt idx="57">
                        <c:v>-13.455271971452419</c:v>
                      </c:pt>
                      <c:pt idx="58">
                        <c:v>-13.760701676578861</c:v>
                      </c:pt>
                      <c:pt idx="59">
                        <c:v>-13.973538034893636</c:v>
                      </c:pt>
                      <c:pt idx="60">
                        <c:v>-15.556312229789398</c:v>
                      </c:pt>
                      <c:pt idx="61">
                        <c:v>-13.96607968499368</c:v>
                      </c:pt>
                      <c:pt idx="62">
                        <c:v>-14.437887013133945</c:v>
                      </c:pt>
                      <c:pt idx="63">
                        <c:v>-12.566269089208618</c:v>
                      </c:pt>
                      <c:pt idx="64">
                        <c:v>-18.182291719609367</c:v>
                      </c:pt>
                      <c:pt idx="65">
                        <c:v>-14.139420493469494</c:v>
                      </c:pt>
                      <c:pt idx="66">
                        <c:v>-14.255086867637679</c:v>
                      </c:pt>
                      <c:pt idx="67">
                        <c:v>-7.8080940263550289</c:v>
                      </c:pt>
                      <c:pt idx="68">
                        <c:v>-6.2111391942853231</c:v>
                      </c:pt>
                      <c:pt idx="69">
                        <c:v>-18.353566958268658</c:v>
                      </c:pt>
                      <c:pt idx="70">
                        <c:v>-18.292232286589083</c:v>
                      </c:pt>
                      <c:pt idx="71">
                        <c:v>-13.460151681940069</c:v>
                      </c:pt>
                      <c:pt idx="72">
                        <c:v>-18.607223196031427</c:v>
                      </c:pt>
                      <c:pt idx="73">
                        <c:v>-16.991258839738059</c:v>
                      </c:pt>
                      <c:pt idx="74">
                        <c:v>-10.111298334916391</c:v>
                      </c:pt>
                      <c:pt idx="75">
                        <c:v>-18.074958918528807</c:v>
                      </c:pt>
                      <c:pt idx="76">
                        <c:v>-18.459078317094438</c:v>
                      </c:pt>
                      <c:pt idx="77">
                        <c:v>-18.54118241350622</c:v>
                      </c:pt>
                      <c:pt idx="78">
                        <c:v>-19.372447186604404</c:v>
                      </c:pt>
                      <c:pt idx="79">
                        <c:v>-16.259133233914739</c:v>
                      </c:pt>
                      <c:pt idx="80">
                        <c:v>-10.771824310871168</c:v>
                      </c:pt>
                      <c:pt idx="81">
                        <c:v>-8.8685002996914974</c:v>
                      </c:pt>
                      <c:pt idx="82">
                        <c:v>-17.651735115365433</c:v>
                      </c:pt>
                      <c:pt idx="83">
                        <c:v>-10.515506384557931</c:v>
                      </c:pt>
                      <c:pt idx="84">
                        <c:v>-14.915990345182344</c:v>
                      </c:pt>
                      <c:pt idx="85">
                        <c:v>-15.316795778134278</c:v>
                      </c:pt>
                      <c:pt idx="86">
                        <c:v>-23.776604847014468</c:v>
                      </c:pt>
                      <c:pt idx="87">
                        <c:v>-18.03327886105351</c:v>
                      </c:pt>
                      <c:pt idx="88">
                        <c:v>-22.084297765617691</c:v>
                      </c:pt>
                      <c:pt idx="89">
                        <c:v>-23.415222092062805</c:v>
                      </c:pt>
                      <c:pt idx="90">
                        <c:v>-22.554109682148862</c:v>
                      </c:pt>
                      <c:pt idx="91">
                        <c:v>-22.219482670131001</c:v>
                      </c:pt>
                      <c:pt idx="92">
                        <c:v>-24.953682148474911</c:v>
                      </c:pt>
                      <c:pt idx="93">
                        <c:v>-25.18767564019727</c:v>
                      </c:pt>
                      <c:pt idx="94">
                        <c:v>-25.212154725349095</c:v>
                      </c:pt>
                      <c:pt idx="95">
                        <c:v>-54.1106939379479</c:v>
                      </c:pt>
                      <c:pt idx="96">
                        <c:v>-60.8588449015745</c:v>
                      </c:pt>
                      <c:pt idx="97">
                        <c:v>-59.814041637240365</c:v>
                      </c:pt>
                      <c:pt idx="98">
                        <c:v>-60.538519606769938</c:v>
                      </c:pt>
                      <c:pt idx="99">
                        <c:v>-60.507732274374817</c:v>
                      </c:pt>
                      <c:pt idx="100">
                        <c:v>-60.313145636151702</c:v>
                      </c:pt>
                      <c:pt idx="101">
                        <c:v>-60.206466942131826</c:v>
                      </c:pt>
                      <c:pt idx="102">
                        <c:v>-60.32024364812689</c:v>
                      </c:pt>
                      <c:pt idx="103">
                        <c:v>-59.596960700799656</c:v>
                      </c:pt>
                      <c:pt idx="104">
                        <c:v>-61.10552832339026</c:v>
                      </c:pt>
                      <c:pt idx="105">
                        <c:v>-61.142771803464967</c:v>
                      </c:pt>
                      <c:pt idx="106">
                        <c:v>-62.598690220675167</c:v>
                      </c:pt>
                      <c:pt idx="107">
                        <c:v>-59.351288995318853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E32B-43C2-B1EA-C6A53EE9CDCE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  <c:majorUnit val="10"/>
      </c:valAx>
      <c:valAx>
        <c:axId val="35972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Syntrophbacter 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 個別計算(old wrong'!$Q$5:$Q$112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'G 個別計算(old wrong'!$U$5:$U$112</c:f>
              <c:numCache>
                <c:formatCode>General</c:formatCode>
                <c:ptCount val="108"/>
                <c:pt idx="0">
                  <c:v>-6.5719045288958569</c:v>
                </c:pt>
                <c:pt idx="1">
                  <c:v>-4.2966532246209681</c:v>
                </c:pt>
                <c:pt idx="2">
                  <c:v>-5.5996312236194825</c:v>
                </c:pt>
                <c:pt idx="3">
                  <c:v>-6.9597821783648328</c:v>
                </c:pt>
                <c:pt idx="4">
                  <c:v>5.8901373274281212</c:v>
                </c:pt>
                <c:pt idx="5">
                  <c:v>-9.6279136546180268</c:v>
                </c:pt>
                <c:pt idx="6">
                  <c:v>-12.489273168452655</c:v>
                </c:pt>
                <c:pt idx="7">
                  <c:v>-5.1862922989325142</c:v>
                </c:pt>
                <c:pt idx="8">
                  <c:v>-2.751326977891722</c:v>
                </c:pt>
                <c:pt idx="9">
                  <c:v>-2.9572814555185403</c:v>
                </c:pt>
                <c:pt idx="10">
                  <c:v>-2.72065579661556</c:v>
                </c:pt>
                <c:pt idx="11">
                  <c:v>-0.94934969854647022</c:v>
                </c:pt>
                <c:pt idx="12">
                  <c:v>6.4190819598788238</c:v>
                </c:pt>
                <c:pt idx="13">
                  <c:v>19.271173854395336</c:v>
                </c:pt>
                <c:pt idx="14">
                  <c:v>24.00957921931316</c:v>
                </c:pt>
                <c:pt idx="15">
                  <c:v>27.726040285079065</c:v>
                </c:pt>
                <c:pt idx="16">
                  <c:v>31.245025152059881</c:v>
                </c:pt>
                <c:pt idx="17">
                  <c:v>6.7485429473319272</c:v>
                </c:pt>
                <c:pt idx="18">
                  <c:v>6.5702075802733333</c:v>
                </c:pt>
                <c:pt idx="19">
                  <c:v>5.2059098617073118</c:v>
                </c:pt>
                <c:pt idx="20">
                  <c:v>10.622439027644035</c:v>
                </c:pt>
                <c:pt idx="21">
                  <c:v>21.299426989107552</c:v>
                </c:pt>
                <c:pt idx="22">
                  <c:v>22.962241445716785</c:v>
                </c:pt>
                <c:pt idx="23">
                  <c:v>22.886435885774929</c:v>
                </c:pt>
                <c:pt idx="24">
                  <c:v>22.432608238874401</c:v>
                </c:pt>
                <c:pt idx="25">
                  <c:v>23.546573434362905</c:v>
                </c:pt>
                <c:pt idx="26">
                  <c:v>21.774101863929396</c:v>
                </c:pt>
                <c:pt idx="27">
                  <c:v>11.450169624514061</c:v>
                </c:pt>
                <c:pt idx="28">
                  <c:v>9.6271833357191525</c:v>
                </c:pt>
                <c:pt idx="29">
                  <c:v>20.285480398587907</c:v>
                </c:pt>
                <c:pt idx="30">
                  <c:v>7.495122528915644</c:v>
                </c:pt>
                <c:pt idx="31">
                  <c:v>11.991082676402137</c:v>
                </c:pt>
                <c:pt idx="32">
                  <c:v>13.275913963073457</c:v>
                </c:pt>
                <c:pt idx="33">
                  <c:v>12.167516001103564</c:v>
                </c:pt>
                <c:pt idx="34">
                  <c:v>15.295734377859361</c:v>
                </c:pt>
                <c:pt idx="35">
                  <c:v>15.64758571770524</c:v>
                </c:pt>
                <c:pt idx="36">
                  <c:v>14.513802532129525</c:v>
                </c:pt>
                <c:pt idx="37">
                  <c:v>7.7364339827508104</c:v>
                </c:pt>
                <c:pt idx="38">
                  <c:v>5.7130952451272066</c:v>
                </c:pt>
                <c:pt idx="39">
                  <c:v>2.9798271704763692</c:v>
                </c:pt>
                <c:pt idx="40">
                  <c:v>1.5708422376578426</c:v>
                </c:pt>
                <c:pt idx="41">
                  <c:v>1.1381349290401204</c:v>
                </c:pt>
                <c:pt idx="42">
                  <c:v>-0.74731734893703106</c:v>
                </c:pt>
                <c:pt idx="43">
                  <c:v>-1.7857501582504938</c:v>
                </c:pt>
                <c:pt idx="44">
                  <c:v>-2.7649332403566262</c:v>
                </c:pt>
                <c:pt idx="45">
                  <c:v>-4.8877068196136833</c:v>
                </c:pt>
                <c:pt idx="46">
                  <c:v>-4.9870567738454525</c:v>
                </c:pt>
                <c:pt idx="47">
                  <c:v>-6.4823115926145931</c:v>
                </c:pt>
                <c:pt idx="48">
                  <c:v>-7.4006058059848101</c:v>
                </c:pt>
                <c:pt idx="49">
                  <c:v>-5.4830612460737314</c:v>
                </c:pt>
                <c:pt idx="50">
                  <c:v>4.4742454665449714</c:v>
                </c:pt>
                <c:pt idx="51">
                  <c:v>1.6621524693916143</c:v>
                </c:pt>
                <c:pt idx="52">
                  <c:v>-3.6888280112422933</c:v>
                </c:pt>
                <c:pt idx="53">
                  <c:v>6.9190460992955423</c:v>
                </c:pt>
                <c:pt idx="54">
                  <c:v>1.6148337089564819</c:v>
                </c:pt>
                <c:pt idx="55">
                  <c:v>-2.8938418647188229</c:v>
                </c:pt>
                <c:pt idx="56">
                  <c:v>-3.2752499904918864</c:v>
                </c:pt>
                <c:pt idx="57">
                  <c:v>-4.0938729408485131</c:v>
                </c:pt>
                <c:pt idx="58">
                  <c:v>-3.4425615825160065</c:v>
                </c:pt>
                <c:pt idx="59">
                  <c:v>-4.1426904935108553</c:v>
                </c:pt>
                <c:pt idx="60">
                  <c:v>-6.4865848958537953</c:v>
                </c:pt>
                <c:pt idx="61">
                  <c:v>-5.3630196921735802</c:v>
                </c:pt>
                <c:pt idx="62">
                  <c:v>-5.7737144105022509</c:v>
                </c:pt>
                <c:pt idx="63">
                  <c:v>-4.7464886544094611</c:v>
                </c:pt>
                <c:pt idx="64">
                  <c:v>0.54786619164949002</c:v>
                </c:pt>
                <c:pt idx="65">
                  <c:v>-5.8193303138459811</c:v>
                </c:pt>
                <c:pt idx="66">
                  <c:v>-5.8722818905421832</c:v>
                </c:pt>
                <c:pt idx="67">
                  <c:v>3.6422057177322813</c:v>
                </c:pt>
                <c:pt idx="68">
                  <c:v>5.8269980612842147</c:v>
                </c:pt>
                <c:pt idx="69">
                  <c:v>-8.3331953899604798</c:v>
                </c:pt>
                <c:pt idx="70">
                  <c:v>-5.7710917828359669</c:v>
                </c:pt>
                <c:pt idx="71">
                  <c:v>-4.5114442667113508E-3</c:v>
                </c:pt>
                <c:pt idx="72">
                  <c:v>-7.8399969356845531</c:v>
                </c:pt>
                <c:pt idx="73">
                  <c:v>-5.9681257851061673</c:v>
                </c:pt>
                <c:pt idx="74">
                  <c:v>3.1765266619756432</c:v>
                </c:pt>
                <c:pt idx="75">
                  <c:v>-8.5785260153942318</c:v>
                </c:pt>
                <c:pt idx="76">
                  <c:v>-8.6370957953138401</c:v>
                </c:pt>
                <c:pt idx="77">
                  <c:v>-8.316395130077737</c:v>
                </c:pt>
                <c:pt idx="78">
                  <c:v>-8.9476178957174994</c:v>
                </c:pt>
                <c:pt idx="79">
                  <c:v>-6.2065730329513542</c:v>
                </c:pt>
                <c:pt idx="80">
                  <c:v>1.3396116760019794</c:v>
                </c:pt>
                <c:pt idx="81">
                  <c:v>2.3641763650044254</c:v>
                </c:pt>
                <c:pt idx="82">
                  <c:v>-6.7131110123723801</c:v>
                </c:pt>
                <c:pt idx="83">
                  <c:v>1.2247203318760143</c:v>
                </c:pt>
                <c:pt idx="84">
                  <c:v>-7.3809613939306047</c:v>
                </c:pt>
                <c:pt idx="85">
                  <c:v>-7.5508373074399486</c:v>
                </c:pt>
                <c:pt idx="86">
                  <c:v>-8.1306970922930759</c:v>
                </c:pt>
                <c:pt idx="87">
                  <c:v>-8.1705154920317682</c:v>
                </c:pt>
                <c:pt idx="88">
                  <c:v>-5.6095287287891011</c:v>
                </c:pt>
                <c:pt idx="89">
                  <c:v>-5.6983980057096772</c:v>
                </c:pt>
                <c:pt idx="90">
                  <c:v>-6.9743749856388888</c:v>
                </c:pt>
                <c:pt idx="91">
                  <c:v>-5.4309534687425867</c:v>
                </c:pt>
                <c:pt idx="92">
                  <c:v>-7.8406160370018512</c:v>
                </c:pt>
                <c:pt idx="93">
                  <c:v>-9.0681721142404257</c:v>
                </c:pt>
                <c:pt idx="94">
                  <c:v>-8.44603606385067</c:v>
                </c:pt>
                <c:pt idx="95">
                  <c:v>-62.512914791130385</c:v>
                </c:pt>
                <c:pt idx="96">
                  <c:v>-62.56613331807722</c:v>
                </c:pt>
                <c:pt idx="97">
                  <c:v>-62.258916616414865</c:v>
                </c:pt>
                <c:pt idx="98">
                  <c:v>-62.476493912184736</c:v>
                </c:pt>
                <c:pt idx="99">
                  <c:v>-62.530203577927267</c:v>
                </c:pt>
                <c:pt idx="100">
                  <c:v>-62.072878464002429</c:v>
                </c:pt>
                <c:pt idx="101">
                  <c:v>-62.390651944161164</c:v>
                </c:pt>
                <c:pt idx="102">
                  <c:v>-61.917102297558984</c:v>
                </c:pt>
                <c:pt idx="103">
                  <c:v>-62.441071209145235</c:v>
                </c:pt>
                <c:pt idx="104">
                  <c:v>-62.224693728907766</c:v>
                </c:pt>
                <c:pt idx="105">
                  <c:v>-61.948309103081385</c:v>
                </c:pt>
                <c:pt idx="106">
                  <c:v>-62.428256891719485</c:v>
                </c:pt>
                <c:pt idx="107">
                  <c:v>-62.48801759308833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CF4-4D9A-8642-06411783A784}"/>
            </c:ext>
          </c:extLst>
        </c:ser>
        <c:ser>
          <c:idx val="1"/>
          <c:order val="1"/>
          <c:tx>
            <c:v>Smithella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 個別計算(old wrong'!$X$5:$X$112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  <c:extLst xmlns:c15="http://schemas.microsoft.com/office/drawing/2012/chart"/>
            </c:numRef>
          </c:xVal>
          <c:yVal>
            <c:numRef>
              <c:f>'G 個別計算(old wrong'!$AB$5:$AB$112</c:f>
              <c:numCache>
                <c:formatCode>General</c:formatCode>
                <c:ptCount val="108"/>
                <c:pt idx="0">
                  <c:v>-5.3722365059812134</c:v>
                </c:pt>
                <c:pt idx="1">
                  <c:v>-6.0266735884879594</c:v>
                </c:pt>
                <c:pt idx="2">
                  <c:v>-7.4209076683856861</c:v>
                </c:pt>
                <c:pt idx="3">
                  <c:v>-5.9698343323254166</c:v>
                </c:pt>
                <c:pt idx="4">
                  <c:v>-5.0674881890066459</c:v>
                </c:pt>
                <c:pt idx="5">
                  <c:v>-6.0588233011171848</c:v>
                </c:pt>
                <c:pt idx="6">
                  <c:v>-5.6050405035824022</c:v>
                </c:pt>
                <c:pt idx="7">
                  <c:v>-7.0162432600922049</c:v>
                </c:pt>
                <c:pt idx="8">
                  <c:v>-6.2225604528164276</c:v>
                </c:pt>
                <c:pt idx="9">
                  <c:v>-16.267201172517044</c:v>
                </c:pt>
                <c:pt idx="10">
                  <c:v>-5.7802730303342695</c:v>
                </c:pt>
                <c:pt idx="11">
                  <c:v>-3.3514140179319347</c:v>
                </c:pt>
                <c:pt idx="12">
                  <c:v>-1.8255694387270534</c:v>
                </c:pt>
                <c:pt idx="13">
                  <c:v>-0.41911572602410141</c:v>
                </c:pt>
                <c:pt idx="14">
                  <c:v>1.4704490591946635</c:v>
                </c:pt>
                <c:pt idx="15">
                  <c:v>1.863508732879767</c:v>
                </c:pt>
                <c:pt idx="16">
                  <c:v>2.6928257116426</c:v>
                </c:pt>
                <c:pt idx="17">
                  <c:v>-0.41971353763284125</c:v>
                </c:pt>
                <c:pt idx="18">
                  <c:v>-5.4791908432491665</c:v>
                </c:pt>
                <c:pt idx="19">
                  <c:v>-5.690854781457289</c:v>
                </c:pt>
                <c:pt idx="20">
                  <c:v>-2.3743976460116696</c:v>
                </c:pt>
                <c:pt idx="21">
                  <c:v>1.1467621684674705</c:v>
                </c:pt>
                <c:pt idx="22">
                  <c:v>1.8069995277574811</c:v>
                </c:pt>
                <c:pt idx="23">
                  <c:v>1.6405494799174909</c:v>
                </c:pt>
                <c:pt idx="24">
                  <c:v>1.2657555187643059</c:v>
                </c:pt>
                <c:pt idx="25">
                  <c:v>0.70642200818305589</c:v>
                </c:pt>
                <c:pt idx="26">
                  <c:v>-0.49240310570892365</c:v>
                </c:pt>
                <c:pt idx="27">
                  <c:v>-3.2021328936540132</c:v>
                </c:pt>
                <c:pt idx="28">
                  <c:v>-2.697918518010836</c:v>
                </c:pt>
                <c:pt idx="29">
                  <c:v>-0.88413033060064328</c:v>
                </c:pt>
                <c:pt idx="30">
                  <c:v>-1.4903697277478352</c:v>
                </c:pt>
                <c:pt idx="31">
                  <c:v>-2.4410350337177307</c:v>
                </c:pt>
                <c:pt idx="32">
                  <c:v>-1.7543788190874141</c:v>
                </c:pt>
                <c:pt idx="33">
                  <c:v>-2.1807046916444488</c:v>
                </c:pt>
                <c:pt idx="34">
                  <c:v>-1.7907819303278227</c:v>
                </c:pt>
                <c:pt idx="35">
                  <c:v>-1.7329650270474752</c:v>
                </c:pt>
                <c:pt idx="36">
                  <c:v>-3.3269181082898149</c:v>
                </c:pt>
                <c:pt idx="37">
                  <c:v>-3.9744081004037204</c:v>
                </c:pt>
                <c:pt idx="38">
                  <c:v>-5.6184060464056547</c:v>
                </c:pt>
                <c:pt idx="39">
                  <c:v>-6.327536769188856</c:v>
                </c:pt>
                <c:pt idx="40">
                  <c:v>-8.0581410841507228</c:v>
                </c:pt>
                <c:pt idx="41">
                  <c:v>-8.6523852807342667</c:v>
                </c:pt>
                <c:pt idx="42">
                  <c:v>-9.9036182255245659</c:v>
                </c:pt>
                <c:pt idx="43">
                  <c:v>-11.055264018179709</c:v>
                </c:pt>
                <c:pt idx="44">
                  <c:v>-11.63124227335663</c:v>
                </c:pt>
                <c:pt idx="45">
                  <c:v>-12.024658583549554</c:v>
                </c:pt>
                <c:pt idx="46">
                  <c:v>-21.448377753697073</c:v>
                </c:pt>
                <c:pt idx="47">
                  <c:v>-21.903049094805151</c:v>
                </c:pt>
                <c:pt idx="48">
                  <c:v>-20.80776927019836</c:v>
                </c:pt>
                <c:pt idx="49">
                  <c:v>-19.906700957325047</c:v>
                </c:pt>
                <c:pt idx="50">
                  <c:v>-20.747764460422118</c:v>
                </c:pt>
                <c:pt idx="51">
                  <c:v>-20.842906325335303</c:v>
                </c:pt>
                <c:pt idx="52">
                  <c:v>-21.170240938670613</c:v>
                </c:pt>
                <c:pt idx="53">
                  <c:v>-21.119967525914774</c:v>
                </c:pt>
                <c:pt idx="54">
                  <c:v>-11.013430928149324</c:v>
                </c:pt>
                <c:pt idx="55">
                  <c:v>-21.244754526923199</c:v>
                </c:pt>
                <c:pt idx="56">
                  <c:v>-21.593572615930224</c:v>
                </c:pt>
                <c:pt idx="57">
                  <c:v>-21.083536967241592</c:v>
                </c:pt>
                <c:pt idx="58">
                  <c:v>-20.575009091286518</c:v>
                </c:pt>
                <c:pt idx="59">
                  <c:v>-20.40932982778207</c:v>
                </c:pt>
                <c:pt idx="60">
                  <c:v>-20.538812998432949</c:v>
                </c:pt>
                <c:pt idx="61">
                  <c:v>-20.720902927422809</c:v>
                </c:pt>
                <c:pt idx="62">
                  <c:v>-20.274324729730896</c:v>
                </c:pt>
                <c:pt idx="63">
                  <c:v>-20.496748530378905</c:v>
                </c:pt>
                <c:pt idx="64">
                  <c:v>-11.350840067127146</c:v>
                </c:pt>
                <c:pt idx="65">
                  <c:v>-19.639377316690506</c:v>
                </c:pt>
                <c:pt idx="66">
                  <c:v>-19.431606658840241</c:v>
                </c:pt>
                <c:pt idx="67">
                  <c:v>-19.515686290355017</c:v>
                </c:pt>
                <c:pt idx="68">
                  <c:v>-19.496232342522951</c:v>
                </c:pt>
                <c:pt idx="69">
                  <c:v>-19.686259520489667</c:v>
                </c:pt>
                <c:pt idx="70">
                  <c:v>-18.097953253636632</c:v>
                </c:pt>
                <c:pt idx="71">
                  <c:v>-17.200703774763898</c:v>
                </c:pt>
                <c:pt idx="72">
                  <c:v>-18.587600892946604</c:v>
                </c:pt>
                <c:pt idx="73">
                  <c:v>-17.89130367779784</c:v>
                </c:pt>
                <c:pt idx="74">
                  <c:v>-18.356673070469061</c:v>
                </c:pt>
                <c:pt idx="75">
                  <c:v>-17.951309163390167</c:v>
                </c:pt>
                <c:pt idx="76">
                  <c:v>-17.600691513206193</c:v>
                </c:pt>
                <c:pt idx="77">
                  <c:v>-17.067002357582009</c:v>
                </c:pt>
                <c:pt idx="78">
                  <c:v>-17.336047235802521</c:v>
                </c:pt>
                <c:pt idx="79">
                  <c:v>-17.840453827092926</c:v>
                </c:pt>
                <c:pt idx="80">
                  <c:v>-17.668273704293728</c:v>
                </c:pt>
                <c:pt idx="81">
                  <c:v>-18.267221946618154</c:v>
                </c:pt>
                <c:pt idx="82">
                  <c:v>-16.642817329703185</c:v>
                </c:pt>
                <c:pt idx="83">
                  <c:v>-17.356669839777226</c:v>
                </c:pt>
                <c:pt idx="84">
                  <c:v>-18.029456836142462</c:v>
                </c:pt>
                <c:pt idx="85">
                  <c:v>-17.686112993970493</c:v>
                </c:pt>
                <c:pt idx="86">
                  <c:v>-8.965588496874874</c:v>
                </c:pt>
                <c:pt idx="87">
                  <c:v>-16.305083198229465</c:v>
                </c:pt>
                <c:pt idx="88">
                  <c:v>-8.8919457906107766</c:v>
                </c:pt>
                <c:pt idx="89">
                  <c:v>-7.887004548978191</c:v>
                </c:pt>
                <c:pt idx="90">
                  <c:v>-9.6769651062245341</c:v>
                </c:pt>
                <c:pt idx="91">
                  <c:v>-8.0512053003118158</c:v>
                </c:pt>
                <c:pt idx="92">
                  <c:v>-7.5625187049739662</c:v>
                </c:pt>
                <c:pt idx="93">
                  <c:v>-8.1315656535659322</c:v>
                </c:pt>
                <c:pt idx="94">
                  <c:v>-8.4136140323073754</c:v>
                </c:pt>
                <c:pt idx="95">
                  <c:v>-15.61211229034031</c:v>
                </c:pt>
                <c:pt idx="96">
                  <c:v>-7.888448366591974</c:v>
                </c:pt>
                <c:pt idx="97">
                  <c:v>-7.3562101960163231</c:v>
                </c:pt>
                <c:pt idx="98">
                  <c:v>-7.7539364914184326</c:v>
                </c:pt>
                <c:pt idx="99">
                  <c:v>-7.3682363869979675</c:v>
                </c:pt>
                <c:pt idx="100">
                  <c:v>-6.9621672152708829</c:v>
                </c:pt>
                <c:pt idx="101">
                  <c:v>-7.2423106272763782</c:v>
                </c:pt>
                <c:pt idx="102">
                  <c:v>-6.1345308523003315</c:v>
                </c:pt>
                <c:pt idx="103">
                  <c:v>-7.1875835690518253</c:v>
                </c:pt>
                <c:pt idx="104">
                  <c:v>-6.6305953267873639</c:v>
                </c:pt>
                <c:pt idx="105">
                  <c:v>-6.4597955538511291</c:v>
                </c:pt>
                <c:pt idx="106">
                  <c:v>-6.7136691670462598</c:v>
                </c:pt>
                <c:pt idx="107">
                  <c:v>-7.4444226932002415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4CF4-4D9A-8642-06411783A784}"/>
            </c:ext>
          </c:extLst>
        </c:ser>
        <c:ser>
          <c:idx val="2"/>
          <c:order val="2"/>
          <c:tx>
            <c:v>SBOB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 個別計算(old wrong'!$AE$5:$AE$112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  <c:extLst xmlns:c15="http://schemas.microsoft.com/office/drawing/2012/chart"/>
            </c:numRef>
          </c:xVal>
          <c:yVal>
            <c:numRef>
              <c:f>'G 個別計算(old wrong'!$AI$5:$AI$112</c:f>
              <c:numCache>
                <c:formatCode>General</c:formatCode>
                <c:ptCount val="108"/>
                <c:pt idx="0">
                  <c:v>-31.070965042718768</c:v>
                </c:pt>
                <c:pt idx="1">
                  <c:v>-30.148682532829312</c:v>
                </c:pt>
                <c:pt idx="2">
                  <c:v>-29.32785453862445</c:v>
                </c:pt>
                <c:pt idx="3">
                  <c:v>-31.21239710966384</c:v>
                </c:pt>
                <c:pt idx="4">
                  <c:v>-22.141938226551972</c:v>
                </c:pt>
                <c:pt idx="5">
                  <c:v>-31.883634321552051</c:v>
                </c:pt>
                <c:pt idx="6">
                  <c:v>-34.24080307013017</c:v>
                </c:pt>
                <c:pt idx="7">
                  <c:v>-28.504261088355079</c:v>
                </c:pt>
                <c:pt idx="8">
                  <c:v>-26.573492127776376</c:v>
                </c:pt>
                <c:pt idx="9">
                  <c:v>-17.354690602840869</c:v>
                </c:pt>
                <c:pt idx="10">
                  <c:v>-27.391328892309744</c:v>
                </c:pt>
                <c:pt idx="11">
                  <c:v>-24.538050478568351</c:v>
                </c:pt>
                <c:pt idx="12">
                  <c:v>-19.517982045864784</c:v>
                </c:pt>
                <c:pt idx="13">
                  <c:v>-14.339038881345822</c:v>
                </c:pt>
                <c:pt idx="14">
                  <c:v>-8.8552420763294037</c:v>
                </c:pt>
                <c:pt idx="15">
                  <c:v>-7.05294705378099</c:v>
                </c:pt>
                <c:pt idx="16">
                  <c:v>-4.586915151732839</c:v>
                </c:pt>
                <c:pt idx="17">
                  <c:v>-22.942515256249095</c:v>
                </c:pt>
                <c:pt idx="18">
                  <c:v>-20.347729381713791</c:v>
                </c:pt>
                <c:pt idx="19">
                  <c:v>-19.861566319001909</c:v>
                </c:pt>
                <c:pt idx="20">
                  <c:v>-15.252793887263614</c:v>
                </c:pt>
                <c:pt idx="21">
                  <c:v>-9.32161833310699</c:v>
                </c:pt>
                <c:pt idx="22">
                  <c:v>-8.8105350272783554</c:v>
                </c:pt>
                <c:pt idx="23">
                  <c:v>-8.6285002184967539</c:v>
                </c:pt>
                <c:pt idx="24">
                  <c:v>-8.5901292661497024</c:v>
                </c:pt>
                <c:pt idx="25">
                  <c:v>-7.5033582581852158</c:v>
                </c:pt>
                <c:pt idx="26">
                  <c:v>-8.1895916955121706</c:v>
                </c:pt>
                <c:pt idx="27">
                  <c:v>-15.600270181201019</c:v>
                </c:pt>
                <c:pt idx="28">
                  <c:v>-16.164425645289391</c:v>
                </c:pt>
                <c:pt idx="29">
                  <c:v>-9.0420575672728489</c:v>
                </c:pt>
                <c:pt idx="30">
                  <c:v>-18.520371934273939</c:v>
                </c:pt>
                <c:pt idx="31">
                  <c:v>-14.966476899557243</c:v>
                </c:pt>
                <c:pt idx="32">
                  <c:v>-13.906412720600393</c:v>
                </c:pt>
                <c:pt idx="33">
                  <c:v>-13.849928824846408</c:v>
                </c:pt>
                <c:pt idx="34">
                  <c:v>-11.796927201240976</c:v>
                </c:pt>
                <c:pt idx="35">
                  <c:v>-11.168465336680349</c:v>
                </c:pt>
                <c:pt idx="36">
                  <c:v>-11.145163575511127</c:v>
                </c:pt>
                <c:pt idx="37">
                  <c:v>-15.641447075939816</c:v>
                </c:pt>
                <c:pt idx="38">
                  <c:v>-15.949071610607511</c:v>
                </c:pt>
                <c:pt idx="39">
                  <c:v>-17.266246802303776</c:v>
                </c:pt>
                <c:pt idx="40">
                  <c:v>-17.734219078640315</c:v>
                </c:pt>
                <c:pt idx="41">
                  <c:v>-17.20720562338937</c:v>
                </c:pt>
                <c:pt idx="42">
                  <c:v>-18.285402741244354</c:v>
                </c:pt>
                <c:pt idx="43">
                  <c:v>-18.916380652009167</c:v>
                </c:pt>
                <c:pt idx="44">
                  <c:v>-19.792008807506377</c:v>
                </c:pt>
                <c:pt idx="45">
                  <c:v>-21.495773968803704</c:v>
                </c:pt>
                <c:pt idx="46">
                  <c:v>-13.731750756529856</c:v>
                </c:pt>
                <c:pt idx="47">
                  <c:v>-14.919526782061595</c:v>
                </c:pt>
                <c:pt idx="48">
                  <c:v>-19.741838839127354</c:v>
                </c:pt>
                <c:pt idx="49">
                  <c:v>-17.897788672266095</c:v>
                </c:pt>
                <c:pt idx="50">
                  <c:v>-9.9362796732708674</c:v>
                </c:pt>
                <c:pt idx="51">
                  <c:v>-11.078971670841995</c:v>
                </c:pt>
                <c:pt idx="52">
                  <c:v>-13.886623658700429</c:v>
                </c:pt>
                <c:pt idx="53">
                  <c:v>-6.7458919299469926</c:v>
                </c:pt>
                <c:pt idx="54">
                  <c:v>-18.122989929333841</c:v>
                </c:pt>
                <c:pt idx="55">
                  <c:v>-13.615842951947805</c:v>
                </c:pt>
                <c:pt idx="56">
                  <c:v>-12.711905313285271</c:v>
                </c:pt>
                <c:pt idx="57">
                  <c:v>-13.455271971452419</c:v>
                </c:pt>
                <c:pt idx="58">
                  <c:v>-13.760701676578861</c:v>
                </c:pt>
                <c:pt idx="59">
                  <c:v>-13.973538034893636</c:v>
                </c:pt>
                <c:pt idx="60">
                  <c:v>-15.556312229789398</c:v>
                </c:pt>
                <c:pt idx="61">
                  <c:v>-13.96607968499368</c:v>
                </c:pt>
                <c:pt idx="62">
                  <c:v>-14.437887013133945</c:v>
                </c:pt>
                <c:pt idx="63">
                  <c:v>-12.566269089208618</c:v>
                </c:pt>
                <c:pt idx="64">
                  <c:v>-18.182291719609367</c:v>
                </c:pt>
                <c:pt idx="65">
                  <c:v>-14.139420493469494</c:v>
                </c:pt>
                <c:pt idx="66">
                  <c:v>-14.255086867637679</c:v>
                </c:pt>
                <c:pt idx="67">
                  <c:v>-7.8080940263550289</c:v>
                </c:pt>
                <c:pt idx="68">
                  <c:v>-6.2111391942853231</c:v>
                </c:pt>
                <c:pt idx="69">
                  <c:v>-18.353566958268658</c:v>
                </c:pt>
                <c:pt idx="70">
                  <c:v>-18.292232286589083</c:v>
                </c:pt>
                <c:pt idx="71">
                  <c:v>-13.460151681940069</c:v>
                </c:pt>
                <c:pt idx="72">
                  <c:v>-18.607223196031427</c:v>
                </c:pt>
                <c:pt idx="73">
                  <c:v>-16.991258839738059</c:v>
                </c:pt>
                <c:pt idx="74">
                  <c:v>-10.111298334916391</c:v>
                </c:pt>
                <c:pt idx="75">
                  <c:v>-18.074958918528807</c:v>
                </c:pt>
                <c:pt idx="76">
                  <c:v>-18.459078317094438</c:v>
                </c:pt>
                <c:pt idx="77">
                  <c:v>-18.54118241350622</c:v>
                </c:pt>
                <c:pt idx="78">
                  <c:v>-19.372447186604404</c:v>
                </c:pt>
                <c:pt idx="79">
                  <c:v>-16.259133233914739</c:v>
                </c:pt>
                <c:pt idx="80">
                  <c:v>-10.771824310871168</c:v>
                </c:pt>
                <c:pt idx="81">
                  <c:v>-8.8685002996914974</c:v>
                </c:pt>
                <c:pt idx="82">
                  <c:v>-17.651735115365433</c:v>
                </c:pt>
                <c:pt idx="83">
                  <c:v>-10.515506384557931</c:v>
                </c:pt>
                <c:pt idx="84">
                  <c:v>-14.915990345182344</c:v>
                </c:pt>
                <c:pt idx="85">
                  <c:v>-15.316795778134278</c:v>
                </c:pt>
                <c:pt idx="86">
                  <c:v>-23.776604847014468</c:v>
                </c:pt>
                <c:pt idx="87">
                  <c:v>-18.03327886105351</c:v>
                </c:pt>
                <c:pt idx="88">
                  <c:v>-22.084297765617691</c:v>
                </c:pt>
                <c:pt idx="89">
                  <c:v>-23.415222092062805</c:v>
                </c:pt>
                <c:pt idx="90">
                  <c:v>-22.554109682148862</c:v>
                </c:pt>
                <c:pt idx="91">
                  <c:v>-22.219482670131001</c:v>
                </c:pt>
                <c:pt idx="92">
                  <c:v>-24.953682148474911</c:v>
                </c:pt>
                <c:pt idx="93">
                  <c:v>-25.18767564019727</c:v>
                </c:pt>
                <c:pt idx="94">
                  <c:v>-25.212154725349095</c:v>
                </c:pt>
                <c:pt idx="95">
                  <c:v>-54.1106939379479</c:v>
                </c:pt>
                <c:pt idx="96">
                  <c:v>-60.8588449015745</c:v>
                </c:pt>
                <c:pt idx="97">
                  <c:v>-59.814041637240365</c:v>
                </c:pt>
                <c:pt idx="98">
                  <c:v>-60.538519606769938</c:v>
                </c:pt>
                <c:pt idx="99">
                  <c:v>-60.507732274374817</c:v>
                </c:pt>
                <c:pt idx="100">
                  <c:v>-60.313145636151702</c:v>
                </c:pt>
                <c:pt idx="101">
                  <c:v>-60.206466942131826</c:v>
                </c:pt>
                <c:pt idx="102">
                  <c:v>-60.32024364812689</c:v>
                </c:pt>
                <c:pt idx="103">
                  <c:v>-59.596960700799656</c:v>
                </c:pt>
                <c:pt idx="104">
                  <c:v>-61.10552832339026</c:v>
                </c:pt>
                <c:pt idx="105">
                  <c:v>-61.142771803464967</c:v>
                </c:pt>
                <c:pt idx="106">
                  <c:v>-62.598690220675167</c:v>
                </c:pt>
                <c:pt idx="107">
                  <c:v>-59.351288995318853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4CF4-4D9A-8642-06411783A784}"/>
            </c:ext>
          </c:extLst>
        </c:ser>
        <c:ser>
          <c:idx val="3"/>
          <c:order val="3"/>
          <c:tx>
            <c:v>smithella pathway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 個別計算(old wrong'!$AL$5:$AL$112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'G 個別計算(old wrong'!$AP$5:$AP$112</c:f>
              <c:numCache>
                <c:formatCode>General</c:formatCode>
                <c:ptCount val="108"/>
                <c:pt idx="0">
                  <c:v>-36.443201548699982</c:v>
                </c:pt>
                <c:pt idx="1">
                  <c:v>-36.175356121317272</c:v>
                </c:pt>
                <c:pt idx="2">
                  <c:v>-36.748762207010138</c:v>
                </c:pt>
                <c:pt idx="3">
                  <c:v>-37.182231441989259</c:v>
                </c:pt>
                <c:pt idx="4">
                  <c:v>-27.209426415558617</c:v>
                </c:pt>
                <c:pt idx="5">
                  <c:v>-37.942457622669238</c:v>
                </c:pt>
                <c:pt idx="6">
                  <c:v>-39.845843573712571</c:v>
                </c:pt>
                <c:pt idx="7">
                  <c:v>-35.520504348447282</c:v>
                </c:pt>
                <c:pt idx="8">
                  <c:v>-32.7960525805928</c:v>
                </c:pt>
                <c:pt idx="9">
                  <c:v>-33.621891775357909</c:v>
                </c:pt>
                <c:pt idx="10">
                  <c:v>-33.171601922644015</c:v>
                </c:pt>
                <c:pt idx="11">
                  <c:v>-27.889464496500285</c:v>
                </c:pt>
                <c:pt idx="12">
                  <c:v>-21.343551484591838</c:v>
                </c:pt>
                <c:pt idx="13">
                  <c:v>-14.758154607369923</c:v>
                </c:pt>
                <c:pt idx="14">
                  <c:v>-7.38479301713474</c:v>
                </c:pt>
                <c:pt idx="15">
                  <c:v>-5.1894383209012229</c:v>
                </c:pt>
                <c:pt idx="16">
                  <c:v>-1.8940894400902391</c:v>
                </c:pt>
                <c:pt idx="17">
                  <c:v>-23.362228793881936</c:v>
                </c:pt>
                <c:pt idx="18">
                  <c:v>-25.826920224962958</c:v>
                </c:pt>
                <c:pt idx="19">
                  <c:v>-25.552421100459199</c:v>
                </c:pt>
                <c:pt idx="20">
                  <c:v>-17.627191533275283</c:v>
                </c:pt>
                <c:pt idx="21">
                  <c:v>-8.1748561646395199</c:v>
                </c:pt>
                <c:pt idx="22">
                  <c:v>-7.0035354995208738</c:v>
                </c:pt>
                <c:pt idx="23">
                  <c:v>-6.9879507385792632</c:v>
                </c:pt>
                <c:pt idx="24">
                  <c:v>-7.3243737473853967</c:v>
                </c:pt>
                <c:pt idx="25">
                  <c:v>-6.79693625000216</c:v>
                </c:pt>
                <c:pt idx="26">
                  <c:v>-8.6819948012210943</c:v>
                </c:pt>
                <c:pt idx="27">
                  <c:v>-18.802403074855032</c:v>
                </c:pt>
                <c:pt idx="28">
                  <c:v>-18.862344163300229</c:v>
                </c:pt>
                <c:pt idx="29">
                  <c:v>-9.9261878978734917</c:v>
                </c:pt>
                <c:pt idx="30">
                  <c:v>-20.010741662021776</c:v>
                </c:pt>
                <c:pt idx="31">
                  <c:v>-17.407511933274975</c:v>
                </c:pt>
                <c:pt idx="32">
                  <c:v>-15.660791539687807</c:v>
                </c:pt>
                <c:pt idx="33">
                  <c:v>-16.030633516490859</c:v>
                </c:pt>
                <c:pt idx="34">
                  <c:v>-13.587709131568799</c:v>
                </c:pt>
                <c:pt idx="35">
                  <c:v>-12.901430363727824</c:v>
                </c:pt>
                <c:pt idx="36">
                  <c:v>-14.472081683800942</c:v>
                </c:pt>
                <c:pt idx="37">
                  <c:v>-19.615855176343537</c:v>
                </c:pt>
                <c:pt idx="38">
                  <c:v>-21.567477657013164</c:v>
                </c:pt>
                <c:pt idx="39">
                  <c:v>-23.593783571492633</c:v>
                </c:pt>
                <c:pt idx="40">
                  <c:v>-25.792360162791038</c:v>
                </c:pt>
                <c:pt idx="41">
                  <c:v>-25.859590904123635</c:v>
                </c:pt>
                <c:pt idx="42">
                  <c:v>-28.189020966768922</c:v>
                </c:pt>
                <c:pt idx="43">
                  <c:v>-29.971644670188876</c:v>
                </c:pt>
                <c:pt idx="44">
                  <c:v>-31.423251080863007</c:v>
                </c:pt>
                <c:pt idx="45">
                  <c:v>-33.520432552353256</c:v>
                </c:pt>
                <c:pt idx="46">
                  <c:v>-35.180128510226929</c:v>
                </c:pt>
                <c:pt idx="47">
                  <c:v>-36.82257587686675</c:v>
                </c:pt>
                <c:pt idx="48">
                  <c:v>-40.549608109325717</c:v>
                </c:pt>
                <c:pt idx="49">
                  <c:v>-37.804489629591146</c:v>
                </c:pt>
                <c:pt idx="50">
                  <c:v>-30.684044133692986</c:v>
                </c:pt>
                <c:pt idx="51">
                  <c:v>-31.921877996177297</c:v>
                </c:pt>
                <c:pt idx="52">
                  <c:v>-35.056864597371046</c:v>
                </c:pt>
                <c:pt idx="53">
                  <c:v>-27.865859455861766</c:v>
                </c:pt>
                <c:pt idx="54">
                  <c:v>-29.136420857483166</c:v>
                </c:pt>
                <c:pt idx="55">
                  <c:v>-34.860597478871</c:v>
                </c:pt>
                <c:pt idx="56">
                  <c:v>-34.305477929215499</c:v>
                </c:pt>
                <c:pt idx="57">
                  <c:v>-34.538808938694011</c:v>
                </c:pt>
                <c:pt idx="58">
                  <c:v>-34.335710767865379</c:v>
                </c:pt>
                <c:pt idx="59">
                  <c:v>-34.38286786267571</c:v>
                </c:pt>
                <c:pt idx="60">
                  <c:v>-36.095125228222344</c:v>
                </c:pt>
                <c:pt idx="61">
                  <c:v>-34.686982612416486</c:v>
                </c:pt>
                <c:pt idx="62">
                  <c:v>-34.712211742864838</c:v>
                </c:pt>
                <c:pt idx="63">
                  <c:v>-33.063017619587526</c:v>
                </c:pt>
                <c:pt idx="64">
                  <c:v>-29.533131786736512</c:v>
                </c:pt>
                <c:pt idx="65">
                  <c:v>-33.77879781016</c:v>
                </c:pt>
                <c:pt idx="66">
                  <c:v>-33.686693526477924</c:v>
                </c:pt>
                <c:pt idx="67">
                  <c:v>-27.323780316710046</c:v>
                </c:pt>
                <c:pt idx="68">
                  <c:v>-25.707371536808274</c:v>
                </c:pt>
                <c:pt idx="69">
                  <c:v>-38.039826478758329</c:v>
                </c:pt>
                <c:pt idx="70">
                  <c:v>-36.390185540225715</c:v>
                </c:pt>
                <c:pt idx="71">
                  <c:v>-30.660855456703967</c:v>
                </c:pt>
                <c:pt idx="72">
                  <c:v>-37.194824088978031</c:v>
                </c:pt>
                <c:pt idx="73">
                  <c:v>-34.882562517535902</c:v>
                </c:pt>
                <c:pt idx="74">
                  <c:v>-28.467971405385452</c:v>
                </c:pt>
                <c:pt idx="75">
                  <c:v>-36.026268081918971</c:v>
                </c:pt>
                <c:pt idx="76">
                  <c:v>-36.059769830300631</c:v>
                </c:pt>
                <c:pt idx="77">
                  <c:v>-35.608184771088233</c:v>
                </c:pt>
                <c:pt idx="78">
                  <c:v>-36.708494422406929</c:v>
                </c:pt>
                <c:pt idx="79">
                  <c:v>-34.099587061007668</c:v>
                </c:pt>
                <c:pt idx="80">
                  <c:v>-28.440098015164896</c:v>
                </c:pt>
                <c:pt idx="81">
                  <c:v>-27.135722246309651</c:v>
                </c:pt>
                <c:pt idx="82">
                  <c:v>-34.294552445068618</c:v>
                </c:pt>
                <c:pt idx="83">
                  <c:v>-27.872176224335156</c:v>
                </c:pt>
                <c:pt idx="84">
                  <c:v>-32.945447181324809</c:v>
                </c:pt>
                <c:pt idx="85">
                  <c:v>-33.002908772104774</c:v>
                </c:pt>
                <c:pt idx="86">
                  <c:v>-32.74219334388934</c:v>
                </c:pt>
                <c:pt idx="87">
                  <c:v>-34.338362059282971</c:v>
                </c:pt>
                <c:pt idx="88">
                  <c:v>-30.976243556228468</c:v>
                </c:pt>
                <c:pt idx="89">
                  <c:v>-31.302226641040996</c:v>
                </c:pt>
                <c:pt idx="90">
                  <c:v>-32.231074788373398</c:v>
                </c:pt>
                <c:pt idx="91">
                  <c:v>-30.270687970442815</c:v>
                </c:pt>
                <c:pt idx="92">
                  <c:v>-32.516200853448879</c:v>
                </c:pt>
                <c:pt idx="93">
                  <c:v>-33.319241293763199</c:v>
                </c:pt>
                <c:pt idx="94">
                  <c:v>-33.625768757656473</c:v>
                </c:pt>
                <c:pt idx="95">
                  <c:v>-69.722806228288206</c:v>
                </c:pt>
                <c:pt idx="96">
                  <c:v>-68.747293268166473</c:v>
                </c:pt>
                <c:pt idx="97">
                  <c:v>-67.170251833256685</c:v>
                </c:pt>
                <c:pt idx="98">
                  <c:v>-68.292456098188367</c:v>
                </c:pt>
                <c:pt idx="99">
                  <c:v>-67.875968661372781</c:v>
                </c:pt>
                <c:pt idx="100">
                  <c:v>-67.275312851422584</c:v>
                </c:pt>
                <c:pt idx="101">
                  <c:v>-67.448777569408207</c:v>
                </c:pt>
                <c:pt idx="102">
                  <c:v>-66.45477450042722</c:v>
                </c:pt>
                <c:pt idx="103">
                  <c:v>-66.78454426985148</c:v>
                </c:pt>
                <c:pt idx="104">
                  <c:v>-67.736123650177618</c:v>
                </c:pt>
                <c:pt idx="105">
                  <c:v>-67.60256735731609</c:v>
                </c:pt>
                <c:pt idx="106">
                  <c:v>-69.312359387721429</c:v>
                </c:pt>
                <c:pt idx="107">
                  <c:v>-66.795711688519091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4CF4-4D9A-8642-06411783A784}"/>
            </c:ext>
          </c:extLst>
        </c:ser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F4-4D9A-8642-06411783A784}"/>
            </c:ext>
          </c:extLst>
        </c:ser>
        <c:ser>
          <c:idx val="5"/>
          <c:order val="5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F4-4D9A-8642-06411783A784}"/>
            </c:ext>
          </c:extLst>
        </c:ser>
        <c:ser>
          <c:idx val="6"/>
          <c:order val="6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F4-4D9A-8642-06411783A784}"/>
            </c:ext>
          </c:extLst>
        </c:ser>
        <c:ser>
          <c:idx val="7"/>
          <c:order val="7"/>
          <c:tx>
            <c:strRef>
              <c:f>'G 個別計算(old wrong'!$L$1</c:f>
              <c:strCache>
                <c:ptCount val="1"/>
                <c:pt idx="0">
                  <c:v>H2 (Pa)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'G 個別計算(old wrong'!$Q$3:$Q$112</c:f>
              <c:numCache>
                <c:formatCode>General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</c:numCache>
            </c:numRef>
          </c:xVal>
          <c:yVal>
            <c:numRef>
              <c:f>'G 個別計算(old wrong'!$L$3:$L$112</c:f>
              <c:numCache>
                <c:formatCode>General</c:formatCode>
                <c:ptCount val="110"/>
                <c:pt idx="0">
                  <c:v>580.64811954607387</c:v>
                </c:pt>
                <c:pt idx="1">
                  <c:v>4.460540688204511E-5</c:v>
                </c:pt>
                <c:pt idx="2">
                  <c:v>13.176156820507396</c:v>
                </c:pt>
                <c:pt idx="3">
                  <c:v>19.499910346379867</c:v>
                </c:pt>
                <c:pt idx="4">
                  <c:v>16.804356625155776</c:v>
                </c:pt>
                <c:pt idx="5">
                  <c:v>13.598999196824481</c:v>
                </c:pt>
                <c:pt idx="6">
                  <c:v>63.279414071325881</c:v>
                </c:pt>
                <c:pt idx="7">
                  <c:v>8.0624197853662896</c:v>
                </c:pt>
                <c:pt idx="8">
                  <c:v>5.5658141889576429</c:v>
                </c:pt>
                <c:pt idx="9">
                  <c:v>16.716226905622161</c:v>
                </c:pt>
                <c:pt idx="10">
                  <c:v>21.514523421640565</c:v>
                </c:pt>
                <c:pt idx="11">
                  <c:v>22.951010564592359</c:v>
                </c:pt>
                <c:pt idx="12">
                  <c:v>21.687376759288682</c:v>
                </c:pt>
                <c:pt idx="13">
                  <c:v>24.260277551939591</c:v>
                </c:pt>
                <c:pt idx="14">
                  <c:v>54.806951010294071</c:v>
                </c:pt>
                <c:pt idx="15">
                  <c:v>299.66405042815813</c:v>
                </c:pt>
                <c:pt idx="16">
                  <c:v>510.3176701638962</c:v>
                </c:pt>
                <c:pt idx="17">
                  <c:v>808.80025094745406</c:v>
                </c:pt>
                <c:pt idx="18">
                  <c:v>1226.7382489342672</c:v>
                </c:pt>
                <c:pt idx="19">
                  <c:v>61.36078640840671</c:v>
                </c:pt>
                <c:pt idx="20">
                  <c:v>68.12839560577153</c:v>
                </c:pt>
                <c:pt idx="21">
                  <c:v>55.356470534998842</c:v>
                </c:pt>
                <c:pt idx="22">
                  <c:v>91.182182387571643</c:v>
                </c:pt>
                <c:pt idx="23">
                  <c:v>324.10087479445752</c:v>
                </c:pt>
                <c:pt idx="24">
                  <c:v>417.96229809744403</c:v>
                </c:pt>
                <c:pt idx="25">
                  <c:v>408.81073519783627</c:v>
                </c:pt>
                <c:pt idx="26">
                  <c:v>391.95849578671823</c:v>
                </c:pt>
                <c:pt idx="27">
                  <c:v>457.80006680797061</c:v>
                </c:pt>
                <c:pt idx="28">
                  <c:v>394.50632369218232</c:v>
                </c:pt>
                <c:pt idx="29">
                  <c:v>114.98262477878171</c:v>
                </c:pt>
                <c:pt idx="30">
                  <c:v>216.2412976094094</c:v>
                </c:pt>
                <c:pt idx="31">
                  <c:v>317.49997044003703</c:v>
                </c:pt>
                <c:pt idx="32">
                  <c:v>61.573555241695907</c:v>
                </c:pt>
                <c:pt idx="33">
                  <c:v>113.59042109406717</c:v>
                </c:pt>
                <c:pt idx="34">
                  <c:v>124.21657505243373</c:v>
                </c:pt>
                <c:pt idx="35">
                  <c:v>107.24687282658518</c:v>
                </c:pt>
                <c:pt idx="36">
                  <c:v>166.43262687916274</c:v>
                </c:pt>
                <c:pt idx="37">
                  <c:v>181.4425509415108</c:v>
                </c:pt>
                <c:pt idx="38">
                  <c:v>166.63156442485527</c:v>
                </c:pt>
                <c:pt idx="39">
                  <c:v>71.370868172734305</c:v>
                </c:pt>
                <c:pt idx="40">
                  <c:v>58.779788141205557</c:v>
                </c:pt>
                <c:pt idx="41">
                  <c:v>41.096740685695814</c:v>
                </c:pt>
                <c:pt idx="42">
                  <c:v>36.203732241750203</c:v>
                </c:pt>
                <c:pt idx="43">
                  <c:v>34.617699956490817</c:v>
                </c:pt>
                <c:pt idx="44">
                  <c:v>29.046965595396102</c:v>
                </c:pt>
                <c:pt idx="45">
                  <c:v>27.485983300925273</c:v>
                </c:pt>
                <c:pt idx="46">
                  <c:v>24.974646025141126</c:v>
                </c:pt>
                <c:pt idx="47">
                  <c:v>19.56947270386393</c:v>
                </c:pt>
                <c:pt idx="48">
                  <c:v>21.219612312781113</c:v>
                </c:pt>
                <c:pt idx="49">
                  <c:v>19.310590698312048</c:v>
                </c:pt>
                <c:pt idx="50">
                  <c:v>17.942880585871208</c:v>
                </c:pt>
                <c:pt idx="51">
                  <c:v>20.431098936990598</c:v>
                </c:pt>
                <c:pt idx="52">
                  <c:v>75.957881690925703</c:v>
                </c:pt>
                <c:pt idx="53">
                  <c:v>50.583672854111676</c:v>
                </c:pt>
                <c:pt idx="54">
                  <c:v>25.607596898420443</c:v>
                </c:pt>
                <c:pt idx="55">
                  <c:v>105.4228176357543</c:v>
                </c:pt>
                <c:pt idx="56">
                  <c:v>45.718908934826793</c:v>
                </c:pt>
                <c:pt idx="57">
                  <c:v>28.473167231294568</c:v>
                </c:pt>
                <c:pt idx="58">
                  <c:v>26.376544563677392</c:v>
                </c:pt>
                <c:pt idx="59">
                  <c:v>23.254595829524497</c:v>
                </c:pt>
                <c:pt idx="60">
                  <c:v>25.681132318022879</c:v>
                </c:pt>
                <c:pt idx="61">
                  <c:v>22.983398216375825</c:v>
                </c:pt>
                <c:pt idx="62">
                  <c:v>16.946038362218584</c:v>
                </c:pt>
                <c:pt idx="63">
                  <c:v>19.366163335304591</c:v>
                </c:pt>
                <c:pt idx="64">
                  <c:v>17.877647128008856</c:v>
                </c:pt>
                <c:pt idx="65">
                  <c:v>19.804509901087552</c:v>
                </c:pt>
                <c:pt idx="66">
                  <c:v>38.934977362807281</c:v>
                </c:pt>
                <c:pt idx="67">
                  <c:v>16.719970146981002</c:v>
                </c:pt>
                <c:pt idx="68">
                  <c:v>16.850168086607461</c:v>
                </c:pt>
                <c:pt idx="69">
                  <c:v>57.457203940239523</c:v>
                </c:pt>
                <c:pt idx="70">
                  <c:v>77.348462617860292</c:v>
                </c:pt>
                <c:pt idx="71">
                  <c:v>13.823720285335224</c:v>
                </c:pt>
                <c:pt idx="72">
                  <c:v>18.341113529833059</c:v>
                </c:pt>
                <c:pt idx="73">
                  <c:v>34.43741701919091</c:v>
                </c:pt>
                <c:pt idx="74">
                  <c:v>13.933805885949859</c:v>
                </c:pt>
                <c:pt idx="75">
                  <c:v>16.305735696344403</c:v>
                </c:pt>
                <c:pt idx="76">
                  <c:v>54.628352327669397</c:v>
                </c:pt>
                <c:pt idx="77">
                  <c:v>11.517965895376857</c:v>
                </c:pt>
                <c:pt idx="78">
                  <c:v>11.30649283495878</c:v>
                </c:pt>
                <c:pt idx="79">
                  <c:v>11.542392536158562</c:v>
                </c:pt>
                <c:pt idx="80">
                  <c:v>10.913945365418034</c:v>
                </c:pt>
                <c:pt idx="81">
                  <c:v>15.380751302907768</c:v>
                </c:pt>
                <c:pt idx="82">
                  <c:v>40.613364047172112</c:v>
                </c:pt>
                <c:pt idx="83">
                  <c:v>46.028343941240699</c:v>
                </c:pt>
                <c:pt idx="84">
                  <c:v>13.930074253539848</c:v>
                </c:pt>
                <c:pt idx="85">
                  <c:v>38.922627350686071</c:v>
                </c:pt>
                <c:pt idx="86">
                  <c:v>12.521131164650154</c:v>
                </c:pt>
                <c:pt idx="87">
                  <c:v>12.103995140392955</c:v>
                </c:pt>
                <c:pt idx="88">
                  <c:v>11.058753448227346</c:v>
                </c:pt>
                <c:pt idx="89">
                  <c:v>10.975631007710657</c:v>
                </c:pt>
                <c:pt idx="90">
                  <c:v>15.416944389916976</c:v>
                </c:pt>
                <c:pt idx="91">
                  <c:v>14.792746441639185</c:v>
                </c:pt>
                <c:pt idx="92">
                  <c:v>13.331004587067627</c:v>
                </c:pt>
                <c:pt idx="93">
                  <c:v>15.167770378233749</c:v>
                </c:pt>
                <c:pt idx="94">
                  <c:v>10.710853608325381</c:v>
                </c:pt>
                <c:pt idx="95">
                  <c:v>9.4721488090336035</c:v>
                </c:pt>
                <c:pt idx="96">
                  <c:v>10.534000516493141</c:v>
                </c:pt>
                <c:pt idx="97">
                  <c:v>13.015526017864989</c:v>
                </c:pt>
                <c:pt idx="98">
                  <c:v>11.311771674565961</c:v>
                </c:pt>
                <c:pt idx="99">
                  <c:v>12.193371822018989</c:v>
                </c:pt>
                <c:pt idx="100">
                  <c:v>6.4299938139598103</c:v>
                </c:pt>
                <c:pt idx="101">
                  <c:v>11.510929728210922</c:v>
                </c:pt>
                <c:pt idx="102">
                  <c:v>12.764673638688784</c:v>
                </c:pt>
                <c:pt idx="103">
                  <c:v>13.321692214627612</c:v>
                </c:pt>
                <c:pt idx="104">
                  <c:v>55.452717239337069</c:v>
                </c:pt>
                <c:pt idx="105">
                  <c:v>38.081781258300516</c:v>
                </c:pt>
                <c:pt idx="106">
                  <c:v>52.163453333705583</c:v>
                </c:pt>
                <c:pt idx="107">
                  <c:v>15.84589218133074</c:v>
                </c:pt>
                <c:pt idx="108">
                  <c:v>84.11953307486823</c:v>
                </c:pt>
                <c:pt idx="109">
                  <c:v>10.41887787039504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CF4-4D9A-8642-06411783A7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/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  <c:majorUnit val="10"/>
      </c:valAx>
      <c:valAx>
        <c:axId val="35972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Syntrophbacter 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 個別計算(old wrong'!$Q$5:$Q$112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'G 個別計算(old wrong'!$U$5:$U$112</c:f>
              <c:numCache>
                <c:formatCode>General</c:formatCode>
                <c:ptCount val="108"/>
                <c:pt idx="0">
                  <c:v>-6.5719045288958569</c:v>
                </c:pt>
                <c:pt idx="1">
                  <c:v>-4.2966532246209681</c:v>
                </c:pt>
                <c:pt idx="2">
                  <c:v>-5.5996312236194825</c:v>
                </c:pt>
                <c:pt idx="3">
                  <c:v>-6.9597821783648328</c:v>
                </c:pt>
                <c:pt idx="4">
                  <c:v>5.8901373274281212</c:v>
                </c:pt>
                <c:pt idx="5">
                  <c:v>-9.6279136546180268</c:v>
                </c:pt>
                <c:pt idx="6">
                  <c:v>-12.489273168452655</c:v>
                </c:pt>
                <c:pt idx="7">
                  <c:v>-5.1862922989325142</c:v>
                </c:pt>
                <c:pt idx="8">
                  <c:v>-2.751326977891722</c:v>
                </c:pt>
                <c:pt idx="9">
                  <c:v>-2.9572814555185403</c:v>
                </c:pt>
                <c:pt idx="10">
                  <c:v>-2.72065579661556</c:v>
                </c:pt>
                <c:pt idx="11">
                  <c:v>-0.94934969854647022</c:v>
                </c:pt>
                <c:pt idx="12">
                  <c:v>6.4190819598788238</c:v>
                </c:pt>
                <c:pt idx="13">
                  <c:v>19.271173854395336</c:v>
                </c:pt>
                <c:pt idx="14">
                  <c:v>24.00957921931316</c:v>
                </c:pt>
                <c:pt idx="15">
                  <c:v>27.726040285079065</c:v>
                </c:pt>
                <c:pt idx="16">
                  <c:v>31.245025152059881</c:v>
                </c:pt>
                <c:pt idx="17">
                  <c:v>6.7485429473319272</c:v>
                </c:pt>
                <c:pt idx="18">
                  <c:v>6.5702075802733333</c:v>
                </c:pt>
                <c:pt idx="19">
                  <c:v>5.2059098617073118</c:v>
                </c:pt>
                <c:pt idx="20">
                  <c:v>10.622439027644035</c:v>
                </c:pt>
                <c:pt idx="21">
                  <c:v>21.299426989107552</c:v>
                </c:pt>
                <c:pt idx="22">
                  <c:v>22.962241445716785</c:v>
                </c:pt>
                <c:pt idx="23">
                  <c:v>22.886435885774929</c:v>
                </c:pt>
                <c:pt idx="24">
                  <c:v>22.432608238874401</c:v>
                </c:pt>
                <c:pt idx="25">
                  <c:v>23.546573434362905</c:v>
                </c:pt>
                <c:pt idx="26">
                  <c:v>21.774101863929396</c:v>
                </c:pt>
                <c:pt idx="27">
                  <c:v>11.450169624514061</c:v>
                </c:pt>
                <c:pt idx="28">
                  <c:v>9.6271833357191525</c:v>
                </c:pt>
                <c:pt idx="29">
                  <c:v>20.285480398587907</c:v>
                </c:pt>
                <c:pt idx="30">
                  <c:v>7.495122528915644</c:v>
                </c:pt>
                <c:pt idx="31">
                  <c:v>11.991082676402137</c:v>
                </c:pt>
                <c:pt idx="32">
                  <c:v>13.275913963073457</c:v>
                </c:pt>
                <c:pt idx="33">
                  <c:v>12.167516001103564</c:v>
                </c:pt>
                <c:pt idx="34">
                  <c:v>15.295734377859361</c:v>
                </c:pt>
                <c:pt idx="35">
                  <c:v>15.64758571770524</c:v>
                </c:pt>
                <c:pt idx="36">
                  <c:v>14.513802532129525</c:v>
                </c:pt>
                <c:pt idx="37">
                  <c:v>7.7364339827508104</c:v>
                </c:pt>
                <c:pt idx="38">
                  <c:v>5.7130952451272066</c:v>
                </c:pt>
                <c:pt idx="39">
                  <c:v>2.9798271704763692</c:v>
                </c:pt>
                <c:pt idx="40">
                  <c:v>1.5708422376578426</c:v>
                </c:pt>
                <c:pt idx="41">
                  <c:v>1.1381349290401204</c:v>
                </c:pt>
                <c:pt idx="42">
                  <c:v>-0.74731734893703106</c:v>
                </c:pt>
                <c:pt idx="43">
                  <c:v>-1.7857501582504938</c:v>
                </c:pt>
                <c:pt idx="44">
                  <c:v>-2.7649332403566262</c:v>
                </c:pt>
                <c:pt idx="45">
                  <c:v>-4.8877068196136833</c:v>
                </c:pt>
                <c:pt idx="46">
                  <c:v>-4.9870567738454525</c:v>
                </c:pt>
                <c:pt idx="47">
                  <c:v>-6.4823115926145931</c:v>
                </c:pt>
                <c:pt idx="48">
                  <c:v>-7.4006058059848101</c:v>
                </c:pt>
                <c:pt idx="49">
                  <c:v>-5.4830612460737314</c:v>
                </c:pt>
                <c:pt idx="50">
                  <c:v>4.4742454665449714</c:v>
                </c:pt>
                <c:pt idx="51">
                  <c:v>1.6621524693916143</c:v>
                </c:pt>
                <c:pt idx="52">
                  <c:v>-3.6888280112422933</c:v>
                </c:pt>
                <c:pt idx="53">
                  <c:v>6.9190460992955423</c:v>
                </c:pt>
                <c:pt idx="54">
                  <c:v>1.6148337089564819</c:v>
                </c:pt>
                <c:pt idx="55">
                  <c:v>-2.8938418647188229</c:v>
                </c:pt>
                <c:pt idx="56">
                  <c:v>-3.2752499904918864</c:v>
                </c:pt>
                <c:pt idx="57">
                  <c:v>-4.0938729408485131</c:v>
                </c:pt>
                <c:pt idx="58">
                  <c:v>-3.4425615825160065</c:v>
                </c:pt>
                <c:pt idx="59">
                  <c:v>-4.1426904935108553</c:v>
                </c:pt>
                <c:pt idx="60">
                  <c:v>-6.4865848958537953</c:v>
                </c:pt>
                <c:pt idx="61">
                  <c:v>-5.3630196921735802</c:v>
                </c:pt>
                <c:pt idx="62">
                  <c:v>-5.7737144105022509</c:v>
                </c:pt>
                <c:pt idx="63">
                  <c:v>-4.7464886544094611</c:v>
                </c:pt>
                <c:pt idx="64">
                  <c:v>0.54786619164949002</c:v>
                </c:pt>
                <c:pt idx="65">
                  <c:v>-5.8193303138459811</c:v>
                </c:pt>
                <c:pt idx="66">
                  <c:v>-5.8722818905421832</c:v>
                </c:pt>
                <c:pt idx="67">
                  <c:v>3.6422057177322813</c:v>
                </c:pt>
                <c:pt idx="68">
                  <c:v>5.8269980612842147</c:v>
                </c:pt>
                <c:pt idx="69">
                  <c:v>-8.3331953899604798</c:v>
                </c:pt>
                <c:pt idx="70">
                  <c:v>-5.7710917828359669</c:v>
                </c:pt>
                <c:pt idx="71">
                  <c:v>-4.5114442667113508E-3</c:v>
                </c:pt>
                <c:pt idx="72">
                  <c:v>-7.8399969356845531</c:v>
                </c:pt>
                <c:pt idx="73">
                  <c:v>-5.9681257851061673</c:v>
                </c:pt>
                <c:pt idx="74">
                  <c:v>3.1765266619756432</c:v>
                </c:pt>
                <c:pt idx="75">
                  <c:v>-8.5785260153942318</c:v>
                </c:pt>
                <c:pt idx="76">
                  <c:v>-8.6370957953138401</c:v>
                </c:pt>
                <c:pt idx="77">
                  <c:v>-8.316395130077737</c:v>
                </c:pt>
                <c:pt idx="78">
                  <c:v>-8.9476178957174994</c:v>
                </c:pt>
                <c:pt idx="79">
                  <c:v>-6.2065730329513542</c:v>
                </c:pt>
                <c:pt idx="80">
                  <c:v>1.3396116760019794</c:v>
                </c:pt>
                <c:pt idx="81">
                  <c:v>2.3641763650044254</c:v>
                </c:pt>
                <c:pt idx="82">
                  <c:v>-6.7131110123723801</c:v>
                </c:pt>
                <c:pt idx="83">
                  <c:v>1.2247203318760143</c:v>
                </c:pt>
                <c:pt idx="84">
                  <c:v>-7.3809613939306047</c:v>
                </c:pt>
                <c:pt idx="85">
                  <c:v>-7.5508373074399486</c:v>
                </c:pt>
                <c:pt idx="86">
                  <c:v>-8.1306970922930759</c:v>
                </c:pt>
                <c:pt idx="87">
                  <c:v>-8.1705154920317682</c:v>
                </c:pt>
                <c:pt idx="88">
                  <c:v>-5.6095287287891011</c:v>
                </c:pt>
                <c:pt idx="89">
                  <c:v>-5.6983980057096772</c:v>
                </c:pt>
                <c:pt idx="90">
                  <c:v>-6.9743749856388888</c:v>
                </c:pt>
                <c:pt idx="91">
                  <c:v>-5.4309534687425867</c:v>
                </c:pt>
                <c:pt idx="92">
                  <c:v>-7.8406160370018512</c:v>
                </c:pt>
                <c:pt idx="93">
                  <c:v>-9.0681721142404257</c:v>
                </c:pt>
                <c:pt idx="94">
                  <c:v>-8.44603606385067</c:v>
                </c:pt>
                <c:pt idx="95">
                  <c:v>-62.512914791130385</c:v>
                </c:pt>
                <c:pt idx="96">
                  <c:v>-62.56613331807722</c:v>
                </c:pt>
                <c:pt idx="97">
                  <c:v>-62.258916616414865</c:v>
                </c:pt>
                <c:pt idx="98">
                  <c:v>-62.476493912184736</c:v>
                </c:pt>
                <c:pt idx="99">
                  <c:v>-62.530203577927267</c:v>
                </c:pt>
                <c:pt idx="100">
                  <c:v>-62.072878464002429</c:v>
                </c:pt>
                <c:pt idx="101">
                  <c:v>-62.390651944161164</c:v>
                </c:pt>
                <c:pt idx="102">
                  <c:v>-61.917102297558984</c:v>
                </c:pt>
                <c:pt idx="103">
                  <c:v>-62.441071209145235</c:v>
                </c:pt>
                <c:pt idx="104">
                  <c:v>-62.224693728907766</c:v>
                </c:pt>
                <c:pt idx="105">
                  <c:v>-61.948309103081385</c:v>
                </c:pt>
                <c:pt idx="106">
                  <c:v>-62.428256891719485</c:v>
                </c:pt>
                <c:pt idx="107">
                  <c:v>-62.48801759308833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01-40FF-9F82-C9FC11864023}"/>
            </c:ext>
          </c:extLst>
        </c:ser>
        <c:ser>
          <c:idx val="1"/>
          <c:order val="1"/>
          <c:tx>
            <c:v>Smithella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 個別計算(old wrong'!$X$5:$X$112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  <c:extLst xmlns:c15="http://schemas.microsoft.com/office/drawing/2012/chart"/>
            </c:numRef>
          </c:xVal>
          <c:yVal>
            <c:numRef>
              <c:f>'G 個別計算(old wrong'!$AB$5:$AB$112</c:f>
              <c:numCache>
                <c:formatCode>General</c:formatCode>
                <c:ptCount val="108"/>
                <c:pt idx="0">
                  <c:v>-5.3722365059812134</c:v>
                </c:pt>
                <c:pt idx="1">
                  <c:v>-6.0266735884879594</c:v>
                </c:pt>
                <c:pt idx="2">
                  <c:v>-7.4209076683856861</c:v>
                </c:pt>
                <c:pt idx="3">
                  <c:v>-5.9698343323254166</c:v>
                </c:pt>
                <c:pt idx="4">
                  <c:v>-5.0674881890066459</c:v>
                </c:pt>
                <c:pt idx="5">
                  <c:v>-6.0588233011171848</c:v>
                </c:pt>
                <c:pt idx="6">
                  <c:v>-5.6050405035824022</c:v>
                </c:pt>
                <c:pt idx="7">
                  <c:v>-7.0162432600922049</c:v>
                </c:pt>
                <c:pt idx="8">
                  <c:v>-6.2225604528164276</c:v>
                </c:pt>
                <c:pt idx="9">
                  <c:v>-16.267201172517044</c:v>
                </c:pt>
                <c:pt idx="10">
                  <c:v>-5.7802730303342695</c:v>
                </c:pt>
                <c:pt idx="11">
                  <c:v>-3.3514140179319347</c:v>
                </c:pt>
                <c:pt idx="12">
                  <c:v>-1.8255694387270534</c:v>
                </c:pt>
                <c:pt idx="13">
                  <c:v>-0.41911572602410141</c:v>
                </c:pt>
                <c:pt idx="14">
                  <c:v>1.4704490591946635</c:v>
                </c:pt>
                <c:pt idx="15">
                  <c:v>1.863508732879767</c:v>
                </c:pt>
                <c:pt idx="16">
                  <c:v>2.6928257116426</c:v>
                </c:pt>
                <c:pt idx="17">
                  <c:v>-0.41971353763284125</c:v>
                </c:pt>
                <c:pt idx="18">
                  <c:v>-5.4791908432491665</c:v>
                </c:pt>
                <c:pt idx="19">
                  <c:v>-5.690854781457289</c:v>
                </c:pt>
                <c:pt idx="20">
                  <c:v>-2.3743976460116696</c:v>
                </c:pt>
                <c:pt idx="21">
                  <c:v>1.1467621684674705</c:v>
                </c:pt>
                <c:pt idx="22">
                  <c:v>1.8069995277574811</c:v>
                </c:pt>
                <c:pt idx="23">
                  <c:v>1.6405494799174909</c:v>
                </c:pt>
                <c:pt idx="24">
                  <c:v>1.2657555187643059</c:v>
                </c:pt>
                <c:pt idx="25">
                  <c:v>0.70642200818305589</c:v>
                </c:pt>
                <c:pt idx="26">
                  <c:v>-0.49240310570892365</c:v>
                </c:pt>
                <c:pt idx="27">
                  <c:v>-3.2021328936540132</c:v>
                </c:pt>
                <c:pt idx="28">
                  <c:v>-2.697918518010836</c:v>
                </c:pt>
                <c:pt idx="29">
                  <c:v>-0.88413033060064328</c:v>
                </c:pt>
                <c:pt idx="30">
                  <c:v>-1.4903697277478352</c:v>
                </c:pt>
                <c:pt idx="31">
                  <c:v>-2.4410350337177307</c:v>
                </c:pt>
                <c:pt idx="32">
                  <c:v>-1.7543788190874141</c:v>
                </c:pt>
                <c:pt idx="33">
                  <c:v>-2.1807046916444488</c:v>
                </c:pt>
                <c:pt idx="34">
                  <c:v>-1.7907819303278227</c:v>
                </c:pt>
                <c:pt idx="35">
                  <c:v>-1.7329650270474752</c:v>
                </c:pt>
                <c:pt idx="36">
                  <c:v>-3.3269181082898149</c:v>
                </c:pt>
                <c:pt idx="37">
                  <c:v>-3.9744081004037204</c:v>
                </c:pt>
                <c:pt idx="38">
                  <c:v>-5.6184060464056547</c:v>
                </c:pt>
                <c:pt idx="39">
                  <c:v>-6.327536769188856</c:v>
                </c:pt>
                <c:pt idx="40">
                  <c:v>-8.0581410841507228</c:v>
                </c:pt>
                <c:pt idx="41">
                  <c:v>-8.6523852807342667</c:v>
                </c:pt>
                <c:pt idx="42">
                  <c:v>-9.9036182255245659</c:v>
                </c:pt>
                <c:pt idx="43">
                  <c:v>-11.055264018179709</c:v>
                </c:pt>
                <c:pt idx="44">
                  <c:v>-11.63124227335663</c:v>
                </c:pt>
                <c:pt idx="45">
                  <c:v>-12.024658583549554</c:v>
                </c:pt>
                <c:pt idx="46">
                  <c:v>-21.448377753697073</c:v>
                </c:pt>
                <c:pt idx="47">
                  <c:v>-21.903049094805151</c:v>
                </c:pt>
                <c:pt idx="48">
                  <c:v>-20.80776927019836</c:v>
                </c:pt>
                <c:pt idx="49">
                  <c:v>-19.906700957325047</c:v>
                </c:pt>
                <c:pt idx="50">
                  <c:v>-20.747764460422118</c:v>
                </c:pt>
                <c:pt idx="51">
                  <c:v>-20.842906325335303</c:v>
                </c:pt>
                <c:pt idx="52">
                  <c:v>-21.170240938670613</c:v>
                </c:pt>
                <c:pt idx="53">
                  <c:v>-21.119967525914774</c:v>
                </c:pt>
                <c:pt idx="54">
                  <c:v>-11.013430928149324</c:v>
                </c:pt>
                <c:pt idx="55">
                  <c:v>-21.244754526923199</c:v>
                </c:pt>
                <c:pt idx="56">
                  <c:v>-21.593572615930224</c:v>
                </c:pt>
                <c:pt idx="57">
                  <c:v>-21.083536967241592</c:v>
                </c:pt>
                <c:pt idx="58">
                  <c:v>-20.575009091286518</c:v>
                </c:pt>
                <c:pt idx="59">
                  <c:v>-20.40932982778207</c:v>
                </c:pt>
                <c:pt idx="60">
                  <c:v>-20.538812998432949</c:v>
                </c:pt>
                <c:pt idx="61">
                  <c:v>-20.720902927422809</c:v>
                </c:pt>
                <c:pt idx="62">
                  <c:v>-20.274324729730896</c:v>
                </c:pt>
                <c:pt idx="63">
                  <c:v>-20.496748530378905</c:v>
                </c:pt>
                <c:pt idx="64">
                  <c:v>-11.350840067127146</c:v>
                </c:pt>
                <c:pt idx="65">
                  <c:v>-19.639377316690506</c:v>
                </c:pt>
                <c:pt idx="66">
                  <c:v>-19.431606658840241</c:v>
                </c:pt>
                <c:pt idx="67">
                  <c:v>-19.515686290355017</c:v>
                </c:pt>
                <c:pt idx="68">
                  <c:v>-19.496232342522951</c:v>
                </c:pt>
                <c:pt idx="69">
                  <c:v>-19.686259520489667</c:v>
                </c:pt>
                <c:pt idx="70">
                  <c:v>-18.097953253636632</c:v>
                </c:pt>
                <c:pt idx="71">
                  <c:v>-17.200703774763898</c:v>
                </c:pt>
                <c:pt idx="72">
                  <c:v>-18.587600892946604</c:v>
                </c:pt>
                <c:pt idx="73">
                  <c:v>-17.89130367779784</c:v>
                </c:pt>
                <c:pt idx="74">
                  <c:v>-18.356673070469061</c:v>
                </c:pt>
                <c:pt idx="75">
                  <c:v>-17.951309163390167</c:v>
                </c:pt>
                <c:pt idx="76">
                  <c:v>-17.600691513206193</c:v>
                </c:pt>
                <c:pt idx="77">
                  <c:v>-17.067002357582009</c:v>
                </c:pt>
                <c:pt idx="78">
                  <c:v>-17.336047235802521</c:v>
                </c:pt>
                <c:pt idx="79">
                  <c:v>-17.840453827092926</c:v>
                </c:pt>
                <c:pt idx="80">
                  <c:v>-17.668273704293728</c:v>
                </c:pt>
                <c:pt idx="81">
                  <c:v>-18.267221946618154</c:v>
                </c:pt>
                <c:pt idx="82">
                  <c:v>-16.642817329703185</c:v>
                </c:pt>
                <c:pt idx="83">
                  <c:v>-17.356669839777226</c:v>
                </c:pt>
                <c:pt idx="84">
                  <c:v>-18.029456836142462</c:v>
                </c:pt>
                <c:pt idx="85">
                  <c:v>-17.686112993970493</c:v>
                </c:pt>
                <c:pt idx="86">
                  <c:v>-8.965588496874874</c:v>
                </c:pt>
                <c:pt idx="87">
                  <c:v>-16.305083198229465</c:v>
                </c:pt>
                <c:pt idx="88">
                  <c:v>-8.8919457906107766</c:v>
                </c:pt>
                <c:pt idx="89">
                  <c:v>-7.887004548978191</c:v>
                </c:pt>
                <c:pt idx="90">
                  <c:v>-9.6769651062245341</c:v>
                </c:pt>
                <c:pt idx="91">
                  <c:v>-8.0512053003118158</c:v>
                </c:pt>
                <c:pt idx="92">
                  <c:v>-7.5625187049739662</c:v>
                </c:pt>
                <c:pt idx="93">
                  <c:v>-8.1315656535659322</c:v>
                </c:pt>
                <c:pt idx="94">
                  <c:v>-8.4136140323073754</c:v>
                </c:pt>
                <c:pt idx="95">
                  <c:v>-15.61211229034031</c:v>
                </c:pt>
                <c:pt idx="96">
                  <c:v>-7.888448366591974</c:v>
                </c:pt>
                <c:pt idx="97">
                  <c:v>-7.3562101960163231</c:v>
                </c:pt>
                <c:pt idx="98">
                  <c:v>-7.7539364914184326</c:v>
                </c:pt>
                <c:pt idx="99">
                  <c:v>-7.3682363869979675</c:v>
                </c:pt>
                <c:pt idx="100">
                  <c:v>-6.9621672152708829</c:v>
                </c:pt>
                <c:pt idx="101">
                  <c:v>-7.2423106272763782</c:v>
                </c:pt>
                <c:pt idx="102">
                  <c:v>-6.1345308523003315</c:v>
                </c:pt>
                <c:pt idx="103">
                  <c:v>-7.1875835690518253</c:v>
                </c:pt>
                <c:pt idx="104">
                  <c:v>-6.6305953267873639</c:v>
                </c:pt>
                <c:pt idx="105">
                  <c:v>-6.4597955538511291</c:v>
                </c:pt>
                <c:pt idx="106">
                  <c:v>-6.7136691670462598</c:v>
                </c:pt>
                <c:pt idx="107">
                  <c:v>-7.4444226932002415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01-40FF-9F82-C9FC11864023}"/>
            </c:ext>
          </c:extLst>
        </c:ser>
        <c:ser>
          <c:idx val="2"/>
          <c:order val="2"/>
          <c:tx>
            <c:v>SBOB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'G 個別計算(old wrong'!$AE$5:$AE$112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  <c:extLst xmlns:c15="http://schemas.microsoft.com/office/drawing/2012/chart"/>
            </c:numRef>
          </c:xVal>
          <c:yVal>
            <c:numRef>
              <c:f>'G 個別計算(old wrong'!$AI$5:$AI$112</c:f>
              <c:numCache>
                <c:formatCode>General</c:formatCode>
                <c:ptCount val="108"/>
                <c:pt idx="0">
                  <c:v>-31.070965042718768</c:v>
                </c:pt>
                <c:pt idx="1">
                  <c:v>-30.148682532829312</c:v>
                </c:pt>
                <c:pt idx="2">
                  <c:v>-29.32785453862445</c:v>
                </c:pt>
                <c:pt idx="3">
                  <c:v>-31.21239710966384</c:v>
                </c:pt>
                <c:pt idx="4">
                  <c:v>-22.141938226551972</c:v>
                </c:pt>
                <c:pt idx="5">
                  <c:v>-31.883634321552051</c:v>
                </c:pt>
                <c:pt idx="6">
                  <c:v>-34.24080307013017</c:v>
                </c:pt>
                <c:pt idx="7">
                  <c:v>-28.504261088355079</c:v>
                </c:pt>
                <c:pt idx="8">
                  <c:v>-26.573492127776376</c:v>
                </c:pt>
                <c:pt idx="9">
                  <c:v>-17.354690602840869</c:v>
                </c:pt>
                <c:pt idx="10">
                  <c:v>-27.391328892309744</c:v>
                </c:pt>
                <c:pt idx="11">
                  <c:v>-24.538050478568351</c:v>
                </c:pt>
                <c:pt idx="12">
                  <c:v>-19.517982045864784</c:v>
                </c:pt>
                <c:pt idx="13">
                  <c:v>-14.339038881345822</c:v>
                </c:pt>
                <c:pt idx="14">
                  <c:v>-8.8552420763294037</c:v>
                </c:pt>
                <c:pt idx="15">
                  <c:v>-7.05294705378099</c:v>
                </c:pt>
                <c:pt idx="16">
                  <c:v>-4.586915151732839</c:v>
                </c:pt>
                <c:pt idx="17">
                  <c:v>-22.942515256249095</c:v>
                </c:pt>
                <c:pt idx="18">
                  <c:v>-20.347729381713791</c:v>
                </c:pt>
                <c:pt idx="19">
                  <c:v>-19.861566319001909</c:v>
                </c:pt>
                <c:pt idx="20">
                  <c:v>-15.252793887263614</c:v>
                </c:pt>
                <c:pt idx="21">
                  <c:v>-9.32161833310699</c:v>
                </c:pt>
                <c:pt idx="22">
                  <c:v>-8.8105350272783554</c:v>
                </c:pt>
                <c:pt idx="23">
                  <c:v>-8.6285002184967539</c:v>
                </c:pt>
                <c:pt idx="24">
                  <c:v>-8.5901292661497024</c:v>
                </c:pt>
                <c:pt idx="25">
                  <c:v>-7.5033582581852158</c:v>
                </c:pt>
                <c:pt idx="26">
                  <c:v>-8.1895916955121706</c:v>
                </c:pt>
                <c:pt idx="27">
                  <c:v>-15.600270181201019</c:v>
                </c:pt>
                <c:pt idx="28">
                  <c:v>-16.164425645289391</c:v>
                </c:pt>
                <c:pt idx="29">
                  <c:v>-9.0420575672728489</c:v>
                </c:pt>
                <c:pt idx="30">
                  <c:v>-18.520371934273939</c:v>
                </c:pt>
                <c:pt idx="31">
                  <c:v>-14.966476899557243</c:v>
                </c:pt>
                <c:pt idx="32">
                  <c:v>-13.906412720600393</c:v>
                </c:pt>
                <c:pt idx="33">
                  <c:v>-13.849928824846408</c:v>
                </c:pt>
                <c:pt idx="34">
                  <c:v>-11.796927201240976</c:v>
                </c:pt>
                <c:pt idx="35">
                  <c:v>-11.168465336680349</c:v>
                </c:pt>
                <c:pt idx="36">
                  <c:v>-11.145163575511127</c:v>
                </c:pt>
                <c:pt idx="37">
                  <c:v>-15.641447075939816</c:v>
                </c:pt>
                <c:pt idx="38">
                  <c:v>-15.949071610607511</c:v>
                </c:pt>
                <c:pt idx="39">
                  <c:v>-17.266246802303776</c:v>
                </c:pt>
                <c:pt idx="40">
                  <c:v>-17.734219078640315</c:v>
                </c:pt>
                <c:pt idx="41">
                  <c:v>-17.20720562338937</c:v>
                </c:pt>
                <c:pt idx="42">
                  <c:v>-18.285402741244354</c:v>
                </c:pt>
                <c:pt idx="43">
                  <c:v>-18.916380652009167</c:v>
                </c:pt>
                <c:pt idx="44">
                  <c:v>-19.792008807506377</c:v>
                </c:pt>
                <c:pt idx="45">
                  <c:v>-21.495773968803704</c:v>
                </c:pt>
                <c:pt idx="46">
                  <c:v>-13.731750756529856</c:v>
                </c:pt>
                <c:pt idx="47">
                  <c:v>-14.919526782061595</c:v>
                </c:pt>
                <c:pt idx="48">
                  <c:v>-19.741838839127354</c:v>
                </c:pt>
                <c:pt idx="49">
                  <c:v>-17.897788672266095</c:v>
                </c:pt>
                <c:pt idx="50">
                  <c:v>-9.9362796732708674</c:v>
                </c:pt>
                <c:pt idx="51">
                  <c:v>-11.078971670841995</c:v>
                </c:pt>
                <c:pt idx="52">
                  <c:v>-13.886623658700429</c:v>
                </c:pt>
                <c:pt idx="53">
                  <c:v>-6.7458919299469926</c:v>
                </c:pt>
                <c:pt idx="54">
                  <c:v>-18.122989929333841</c:v>
                </c:pt>
                <c:pt idx="55">
                  <c:v>-13.615842951947805</c:v>
                </c:pt>
                <c:pt idx="56">
                  <c:v>-12.711905313285271</c:v>
                </c:pt>
                <c:pt idx="57">
                  <c:v>-13.455271971452419</c:v>
                </c:pt>
                <c:pt idx="58">
                  <c:v>-13.760701676578861</c:v>
                </c:pt>
                <c:pt idx="59">
                  <c:v>-13.973538034893636</c:v>
                </c:pt>
                <c:pt idx="60">
                  <c:v>-15.556312229789398</c:v>
                </c:pt>
                <c:pt idx="61">
                  <c:v>-13.96607968499368</c:v>
                </c:pt>
                <c:pt idx="62">
                  <c:v>-14.437887013133945</c:v>
                </c:pt>
                <c:pt idx="63">
                  <c:v>-12.566269089208618</c:v>
                </c:pt>
                <c:pt idx="64">
                  <c:v>-18.182291719609367</c:v>
                </c:pt>
                <c:pt idx="65">
                  <c:v>-14.139420493469494</c:v>
                </c:pt>
                <c:pt idx="66">
                  <c:v>-14.255086867637679</c:v>
                </c:pt>
                <c:pt idx="67">
                  <c:v>-7.8080940263550289</c:v>
                </c:pt>
                <c:pt idx="68">
                  <c:v>-6.2111391942853231</c:v>
                </c:pt>
                <c:pt idx="69">
                  <c:v>-18.353566958268658</c:v>
                </c:pt>
                <c:pt idx="70">
                  <c:v>-18.292232286589083</c:v>
                </c:pt>
                <c:pt idx="71">
                  <c:v>-13.460151681940069</c:v>
                </c:pt>
                <c:pt idx="72">
                  <c:v>-18.607223196031427</c:v>
                </c:pt>
                <c:pt idx="73">
                  <c:v>-16.991258839738059</c:v>
                </c:pt>
                <c:pt idx="74">
                  <c:v>-10.111298334916391</c:v>
                </c:pt>
                <c:pt idx="75">
                  <c:v>-18.074958918528807</c:v>
                </c:pt>
                <c:pt idx="76">
                  <c:v>-18.459078317094438</c:v>
                </c:pt>
                <c:pt idx="77">
                  <c:v>-18.54118241350622</c:v>
                </c:pt>
                <c:pt idx="78">
                  <c:v>-19.372447186604404</c:v>
                </c:pt>
                <c:pt idx="79">
                  <c:v>-16.259133233914739</c:v>
                </c:pt>
                <c:pt idx="80">
                  <c:v>-10.771824310871168</c:v>
                </c:pt>
                <c:pt idx="81">
                  <c:v>-8.8685002996914974</c:v>
                </c:pt>
                <c:pt idx="82">
                  <c:v>-17.651735115365433</c:v>
                </c:pt>
                <c:pt idx="83">
                  <c:v>-10.515506384557931</c:v>
                </c:pt>
                <c:pt idx="84">
                  <c:v>-14.915990345182344</c:v>
                </c:pt>
                <c:pt idx="85">
                  <c:v>-15.316795778134278</c:v>
                </c:pt>
                <c:pt idx="86">
                  <c:v>-23.776604847014468</c:v>
                </c:pt>
                <c:pt idx="87">
                  <c:v>-18.03327886105351</c:v>
                </c:pt>
                <c:pt idx="88">
                  <c:v>-22.084297765617691</c:v>
                </c:pt>
                <c:pt idx="89">
                  <c:v>-23.415222092062805</c:v>
                </c:pt>
                <c:pt idx="90">
                  <c:v>-22.554109682148862</c:v>
                </c:pt>
                <c:pt idx="91">
                  <c:v>-22.219482670131001</c:v>
                </c:pt>
                <c:pt idx="92">
                  <c:v>-24.953682148474911</c:v>
                </c:pt>
                <c:pt idx="93">
                  <c:v>-25.18767564019727</c:v>
                </c:pt>
                <c:pt idx="94">
                  <c:v>-25.212154725349095</c:v>
                </c:pt>
                <c:pt idx="95">
                  <c:v>-54.1106939379479</c:v>
                </c:pt>
                <c:pt idx="96">
                  <c:v>-60.8588449015745</c:v>
                </c:pt>
                <c:pt idx="97">
                  <c:v>-59.814041637240365</c:v>
                </c:pt>
                <c:pt idx="98">
                  <c:v>-60.538519606769938</c:v>
                </c:pt>
                <c:pt idx="99">
                  <c:v>-60.507732274374817</c:v>
                </c:pt>
                <c:pt idx="100">
                  <c:v>-60.313145636151702</c:v>
                </c:pt>
                <c:pt idx="101">
                  <c:v>-60.206466942131826</c:v>
                </c:pt>
                <c:pt idx="102">
                  <c:v>-60.32024364812689</c:v>
                </c:pt>
                <c:pt idx="103">
                  <c:v>-59.596960700799656</c:v>
                </c:pt>
                <c:pt idx="104">
                  <c:v>-61.10552832339026</c:v>
                </c:pt>
                <c:pt idx="105">
                  <c:v>-61.142771803464967</c:v>
                </c:pt>
                <c:pt idx="106">
                  <c:v>-62.598690220675167</c:v>
                </c:pt>
                <c:pt idx="107">
                  <c:v>-59.351288995318853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6A01-40FF-9F82-C9FC11864023}"/>
            </c:ext>
          </c:extLst>
        </c:ser>
        <c:ser>
          <c:idx val="3"/>
          <c:order val="3"/>
          <c:tx>
            <c:v>smithella pathway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'G 個別計算(old wrong'!$AL$5:$AL$112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'G 個別計算(old wrong'!$AP$5:$AP$112</c:f>
              <c:numCache>
                <c:formatCode>General</c:formatCode>
                <c:ptCount val="108"/>
                <c:pt idx="0">
                  <c:v>-36.443201548699982</c:v>
                </c:pt>
                <c:pt idx="1">
                  <c:v>-36.175356121317272</c:v>
                </c:pt>
                <c:pt idx="2">
                  <c:v>-36.748762207010138</c:v>
                </c:pt>
                <c:pt idx="3">
                  <c:v>-37.182231441989259</c:v>
                </c:pt>
                <c:pt idx="4">
                  <c:v>-27.209426415558617</c:v>
                </c:pt>
                <c:pt idx="5">
                  <c:v>-37.942457622669238</c:v>
                </c:pt>
                <c:pt idx="6">
                  <c:v>-39.845843573712571</c:v>
                </c:pt>
                <c:pt idx="7">
                  <c:v>-35.520504348447282</c:v>
                </c:pt>
                <c:pt idx="8">
                  <c:v>-32.7960525805928</c:v>
                </c:pt>
                <c:pt idx="9">
                  <c:v>-33.621891775357909</c:v>
                </c:pt>
                <c:pt idx="10">
                  <c:v>-33.171601922644015</c:v>
                </c:pt>
                <c:pt idx="11">
                  <c:v>-27.889464496500285</c:v>
                </c:pt>
                <c:pt idx="12">
                  <c:v>-21.343551484591838</c:v>
                </c:pt>
                <c:pt idx="13">
                  <c:v>-14.758154607369923</c:v>
                </c:pt>
                <c:pt idx="14">
                  <c:v>-7.38479301713474</c:v>
                </c:pt>
                <c:pt idx="15">
                  <c:v>-5.1894383209012229</c:v>
                </c:pt>
                <c:pt idx="16">
                  <c:v>-1.8940894400902391</c:v>
                </c:pt>
                <c:pt idx="17">
                  <c:v>-23.362228793881936</c:v>
                </c:pt>
                <c:pt idx="18">
                  <c:v>-25.826920224962958</c:v>
                </c:pt>
                <c:pt idx="19">
                  <c:v>-25.552421100459199</c:v>
                </c:pt>
                <c:pt idx="20">
                  <c:v>-17.627191533275283</c:v>
                </c:pt>
                <c:pt idx="21">
                  <c:v>-8.1748561646395199</c:v>
                </c:pt>
                <c:pt idx="22">
                  <c:v>-7.0035354995208738</c:v>
                </c:pt>
                <c:pt idx="23">
                  <c:v>-6.9879507385792632</c:v>
                </c:pt>
                <c:pt idx="24">
                  <c:v>-7.3243737473853967</c:v>
                </c:pt>
                <c:pt idx="25">
                  <c:v>-6.79693625000216</c:v>
                </c:pt>
                <c:pt idx="26">
                  <c:v>-8.6819948012210943</c:v>
                </c:pt>
                <c:pt idx="27">
                  <c:v>-18.802403074855032</c:v>
                </c:pt>
                <c:pt idx="28">
                  <c:v>-18.862344163300229</c:v>
                </c:pt>
                <c:pt idx="29">
                  <c:v>-9.9261878978734917</c:v>
                </c:pt>
                <c:pt idx="30">
                  <c:v>-20.010741662021776</c:v>
                </c:pt>
                <c:pt idx="31">
                  <c:v>-17.407511933274975</c:v>
                </c:pt>
                <c:pt idx="32">
                  <c:v>-15.660791539687807</c:v>
                </c:pt>
                <c:pt idx="33">
                  <c:v>-16.030633516490859</c:v>
                </c:pt>
                <c:pt idx="34">
                  <c:v>-13.587709131568799</c:v>
                </c:pt>
                <c:pt idx="35">
                  <c:v>-12.901430363727824</c:v>
                </c:pt>
                <c:pt idx="36">
                  <c:v>-14.472081683800942</c:v>
                </c:pt>
                <c:pt idx="37">
                  <c:v>-19.615855176343537</c:v>
                </c:pt>
                <c:pt idx="38">
                  <c:v>-21.567477657013164</c:v>
                </c:pt>
                <c:pt idx="39">
                  <c:v>-23.593783571492633</c:v>
                </c:pt>
                <c:pt idx="40">
                  <c:v>-25.792360162791038</c:v>
                </c:pt>
                <c:pt idx="41">
                  <c:v>-25.859590904123635</c:v>
                </c:pt>
                <c:pt idx="42">
                  <c:v>-28.189020966768922</c:v>
                </c:pt>
                <c:pt idx="43">
                  <c:v>-29.971644670188876</c:v>
                </c:pt>
                <c:pt idx="44">
                  <c:v>-31.423251080863007</c:v>
                </c:pt>
                <c:pt idx="45">
                  <c:v>-33.520432552353256</c:v>
                </c:pt>
                <c:pt idx="46">
                  <c:v>-35.180128510226929</c:v>
                </c:pt>
                <c:pt idx="47">
                  <c:v>-36.82257587686675</c:v>
                </c:pt>
                <c:pt idx="48">
                  <c:v>-40.549608109325717</c:v>
                </c:pt>
                <c:pt idx="49">
                  <c:v>-37.804489629591146</c:v>
                </c:pt>
                <c:pt idx="50">
                  <c:v>-30.684044133692986</c:v>
                </c:pt>
                <c:pt idx="51">
                  <c:v>-31.921877996177297</c:v>
                </c:pt>
                <c:pt idx="52">
                  <c:v>-35.056864597371046</c:v>
                </c:pt>
                <c:pt idx="53">
                  <c:v>-27.865859455861766</c:v>
                </c:pt>
                <c:pt idx="54">
                  <c:v>-29.136420857483166</c:v>
                </c:pt>
                <c:pt idx="55">
                  <c:v>-34.860597478871</c:v>
                </c:pt>
                <c:pt idx="56">
                  <c:v>-34.305477929215499</c:v>
                </c:pt>
                <c:pt idx="57">
                  <c:v>-34.538808938694011</c:v>
                </c:pt>
                <c:pt idx="58">
                  <c:v>-34.335710767865379</c:v>
                </c:pt>
                <c:pt idx="59">
                  <c:v>-34.38286786267571</c:v>
                </c:pt>
                <c:pt idx="60">
                  <c:v>-36.095125228222344</c:v>
                </c:pt>
                <c:pt idx="61">
                  <c:v>-34.686982612416486</c:v>
                </c:pt>
                <c:pt idx="62">
                  <c:v>-34.712211742864838</c:v>
                </c:pt>
                <c:pt idx="63">
                  <c:v>-33.063017619587526</c:v>
                </c:pt>
                <c:pt idx="64">
                  <c:v>-29.533131786736512</c:v>
                </c:pt>
                <c:pt idx="65">
                  <c:v>-33.77879781016</c:v>
                </c:pt>
                <c:pt idx="66">
                  <c:v>-33.686693526477924</c:v>
                </c:pt>
                <c:pt idx="67">
                  <c:v>-27.323780316710046</c:v>
                </c:pt>
                <c:pt idx="68">
                  <c:v>-25.707371536808274</c:v>
                </c:pt>
                <c:pt idx="69">
                  <c:v>-38.039826478758329</c:v>
                </c:pt>
                <c:pt idx="70">
                  <c:v>-36.390185540225715</c:v>
                </c:pt>
                <c:pt idx="71">
                  <c:v>-30.660855456703967</c:v>
                </c:pt>
                <c:pt idx="72">
                  <c:v>-37.194824088978031</c:v>
                </c:pt>
                <c:pt idx="73">
                  <c:v>-34.882562517535902</c:v>
                </c:pt>
                <c:pt idx="74">
                  <c:v>-28.467971405385452</c:v>
                </c:pt>
                <c:pt idx="75">
                  <c:v>-36.026268081918971</c:v>
                </c:pt>
                <c:pt idx="76">
                  <c:v>-36.059769830300631</c:v>
                </c:pt>
                <c:pt idx="77">
                  <c:v>-35.608184771088233</c:v>
                </c:pt>
                <c:pt idx="78">
                  <c:v>-36.708494422406929</c:v>
                </c:pt>
                <c:pt idx="79">
                  <c:v>-34.099587061007668</c:v>
                </c:pt>
                <c:pt idx="80">
                  <c:v>-28.440098015164896</c:v>
                </c:pt>
                <c:pt idx="81">
                  <c:v>-27.135722246309651</c:v>
                </c:pt>
                <c:pt idx="82">
                  <c:v>-34.294552445068618</c:v>
                </c:pt>
                <c:pt idx="83">
                  <c:v>-27.872176224335156</c:v>
                </c:pt>
                <c:pt idx="84">
                  <c:v>-32.945447181324809</c:v>
                </c:pt>
                <c:pt idx="85">
                  <c:v>-33.002908772104774</c:v>
                </c:pt>
                <c:pt idx="86">
                  <c:v>-32.74219334388934</c:v>
                </c:pt>
                <c:pt idx="87">
                  <c:v>-34.338362059282971</c:v>
                </c:pt>
                <c:pt idx="88">
                  <c:v>-30.976243556228468</c:v>
                </c:pt>
                <c:pt idx="89">
                  <c:v>-31.302226641040996</c:v>
                </c:pt>
                <c:pt idx="90">
                  <c:v>-32.231074788373398</c:v>
                </c:pt>
                <c:pt idx="91">
                  <c:v>-30.270687970442815</c:v>
                </c:pt>
                <c:pt idx="92">
                  <c:v>-32.516200853448879</c:v>
                </c:pt>
                <c:pt idx="93">
                  <c:v>-33.319241293763199</c:v>
                </c:pt>
                <c:pt idx="94">
                  <c:v>-33.625768757656473</c:v>
                </c:pt>
                <c:pt idx="95">
                  <c:v>-69.722806228288206</c:v>
                </c:pt>
                <c:pt idx="96">
                  <c:v>-68.747293268166473</c:v>
                </c:pt>
                <c:pt idx="97">
                  <c:v>-67.170251833256685</c:v>
                </c:pt>
                <c:pt idx="98">
                  <c:v>-68.292456098188367</c:v>
                </c:pt>
                <c:pt idx="99">
                  <c:v>-67.875968661372781</c:v>
                </c:pt>
                <c:pt idx="100">
                  <c:v>-67.275312851422584</c:v>
                </c:pt>
                <c:pt idx="101">
                  <c:v>-67.448777569408207</c:v>
                </c:pt>
                <c:pt idx="102">
                  <c:v>-66.45477450042722</c:v>
                </c:pt>
                <c:pt idx="103">
                  <c:v>-66.78454426985148</c:v>
                </c:pt>
                <c:pt idx="104">
                  <c:v>-67.736123650177618</c:v>
                </c:pt>
                <c:pt idx="105">
                  <c:v>-67.60256735731609</c:v>
                </c:pt>
                <c:pt idx="106">
                  <c:v>-69.312359387721429</c:v>
                </c:pt>
                <c:pt idx="107">
                  <c:v>-66.795711688519091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A01-40FF-9F82-C9FC11864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</c:scatterChart>
      <c:scatterChart>
        <c:scatterStyle val="smoothMarker"/>
        <c:varyColors val="0"/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A01-40FF-9F82-C9FC11864023}"/>
            </c:ext>
          </c:extLst>
        </c:ser>
        <c:ser>
          <c:idx val="5"/>
          <c:order val="5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A01-40FF-9F82-C9FC11864023}"/>
            </c:ext>
          </c:extLst>
        </c:ser>
        <c:ser>
          <c:idx val="6"/>
          <c:order val="6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A01-40FF-9F82-C9FC11864023}"/>
            </c:ext>
          </c:extLst>
        </c:ser>
        <c:ser>
          <c:idx val="7"/>
          <c:order val="7"/>
          <c:tx>
            <c:strRef>
              <c:f>'G 個別計算(old wrong'!$L$1</c:f>
              <c:strCache>
                <c:ptCount val="1"/>
                <c:pt idx="0">
                  <c:v>H2 (Pa)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 個別計算(old wrong'!$Q$3:$Q$112</c:f>
              <c:numCache>
                <c:formatCode>General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</c:numCache>
            </c:numRef>
          </c:xVal>
          <c:yVal>
            <c:numRef>
              <c:f>'G 個別計算(old wrong'!$L$3:$L$112</c:f>
              <c:numCache>
                <c:formatCode>General</c:formatCode>
                <c:ptCount val="110"/>
                <c:pt idx="0">
                  <c:v>580.64811954607387</c:v>
                </c:pt>
                <c:pt idx="1">
                  <c:v>4.460540688204511E-5</c:v>
                </c:pt>
                <c:pt idx="2">
                  <c:v>13.176156820507396</c:v>
                </c:pt>
                <c:pt idx="3">
                  <c:v>19.499910346379867</c:v>
                </c:pt>
                <c:pt idx="4">
                  <c:v>16.804356625155776</c:v>
                </c:pt>
                <c:pt idx="5">
                  <c:v>13.598999196824481</c:v>
                </c:pt>
                <c:pt idx="6">
                  <c:v>63.279414071325881</c:v>
                </c:pt>
                <c:pt idx="7">
                  <c:v>8.0624197853662896</c:v>
                </c:pt>
                <c:pt idx="8">
                  <c:v>5.5658141889576429</c:v>
                </c:pt>
                <c:pt idx="9">
                  <c:v>16.716226905622161</c:v>
                </c:pt>
                <c:pt idx="10">
                  <c:v>21.514523421640565</c:v>
                </c:pt>
                <c:pt idx="11">
                  <c:v>22.951010564592359</c:v>
                </c:pt>
                <c:pt idx="12">
                  <c:v>21.687376759288682</c:v>
                </c:pt>
                <c:pt idx="13">
                  <c:v>24.260277551939591</c:v>
                </c:pt>
                <c:pt idx="14">
                  <c:v>54.806951010294071</c:v>
                </c:pt>
                <c:pt idx="15">
                  <c:v>299.66405042815813</c:v>
                </c:pt>
                <c:pt idx="16">
                  <c:v>510.3176701638962</c:v>
                </c:pt>
                <c:pt idx="17">
                  <c:v>808.80025094745406</c:v>
                </c:pt>
                <c:pt idx="18">
                  <c:v>1226.7382489342672</c:v>
                </c:pt>
                <c:pt idx="19">
                  <c:v>61.36078640840671</c:v>
                </c:pt>
                <c:pt idx="20">
                  <c:v>68.12839560577153</c:v>
                </c:pt>
                <c:pt idx="21">
                  <c:v>55.356470534998842</c:v>
                </c:pt>
                <c:pt idx="22">
                  <c:v>91.182182387571643</c:v>
                </c:pt>
                <c:pt idx="23">
                  <c:v>324.10087479445752</c:v>
                </c:pt>
                <c:pt idx="24">
                  <c:v>417.96229809744403</c:v>
                </c:pt>
                <c:pt idx="25">
                  <c:v>408.81073519783627</c:v>
                </c:pt>
                <c:pt idx="26">
                  <c:v>391.95849578671823</c:v>
                </c:pt>
                <c:pt idx="27">
                  <c:v>457.80006680797061</c:v>
                </c:pt>
                <c:pt idx="28">
                  <c:v>394.50632369218232</c:v>
                </c:pt>
                <c:pt idx="29">
                  <c:v>114.98262477878171</c:v>
                </c:pt>
                <c:pt idx="30">
                  <c:v>216.2412976094094</c:v>
                </c:pt>
                <c:pt idx="31">
                  <c:v>317.49997044003703</c:v>
                </c:pt>
                <c:pt idx="32">
                  <c:v>61.573555241695907</c:v>
                </c:pt>
                <c:pt idx="33">
                  <c:v>113.59042109406717</c:v>
                </c:pt>
                <c:pt idx="34">
                  <c:v>124.21657505243373</c:v>
                </c:pt>
                <c:pt idx="35">
                  <c:v>107.24687282658518</c:v>
                </c:pt>
                <c:pt idx="36">
                  <c:v>166.43262687916274</c:v>
                </c:pt>
                <c:pt idx="37">
                  <c:v>181.4425509415108</c:v>
                </c:pt>
                <c:pt idx="38">
                  <c:v>166.63156442485527</c:v>
                </c:pt>
                <c:pt idx="39">
                  <c:v>71.370868172734305</c:v>
                </c:pt>
                <c:pt idx="40">
                  <c:v>58.779788141205557</c:v>
                </c:pt>
                <c:pt idx="41">
                  <c:v>41.096740685695814</c:v>
                </c:pt>
                <c:pt idx="42">
                  <c:v>36.203732241750203</c:v>
                </c:pt>
                <c:pt idx="43">
                  <c:v>34.617699956490817</c:v>
                </c:pt>
                <c:pt idx="44">
                  <c:v>29.046965595396102</c:v>
                </c:pt>
                <c:pt idx="45">
                  <c:v>27.485983300925273</c:v>
                </c:pt>
                <c:pt idx="46">
                  <c:v>24.974646025141126</c:v>
                </c:pt>
                <c:pt idx="47">
                  <c:v>19.56947270386393</c:v>
                </c:pt>
                <c:pt idx="48">
                  <c:v>21.219612312781113</c:v>
                </c:pt>
                <c:pt idx="49">
                  <c:v>19.310590698312048</c:v>
                </c:pt>
                <c:pt idx="50">
                  <c:v>17.942880585871208</c:v>
                </c:pt>
                <c:pt idx="51">
                  <c:v>20.431098936990598</c:v>
                </c:pt>
                <c:pt idx="52">
                  <c:v>75.957881690925703</c:v>
                </c:pt>
                <c:pt idx="53">
                  <c:v>50.583672854111676</c:v>
                </c:pt>
                <c:pt idx="54">
                  <c:v>25.607596898420443</c:v>
                </c:pt>
                <c:pt idx="55">
                  <c:v>105.4228176357543</c:v>
                </c:pt>
                <c:pt idx="56">
                  <c:v>45.718908934826793</c:v>
                </c:pt>
                <c:pt idx="57">
                  <c:v>28.473167231294568</c:v>
                </c:pt>
                <c:pt idx="58">
                  <c:v>26.376544563677392</c:v>
                </c:pt>
                <c:pt idx="59">
                  <c:v>23.254595829524497</c:v>
                </c:pt>
                <c:pt idx="60">
                  <c:v>25.681132318022879</c:v>
                </c:pt>
                <c:pt idx="61">
                  <c:v>22.983398216375825</c:v>
                </c:pt>
                <c:pt idx="62">
                  <c:v>16.946038362218584</c:v>
                </c:pt>
                <c:pt idx="63">
                  <c:v>19.366163335304591</c:v>
                </c:pt>
                <c:pt idx="64">
                  <c:v>17.877647128008856</c:v>
                </c:pt>
                <c:pt idx="65">
                  <c:v>19.804509901087552</c:v>
                </c:pt>
                <c:pt idx="66">
                  <c:v>38.934977362807281</c:v>
                </c:pt>
                <c:pt idx="67">
                  <c:v>16.719970146981002</c:v>
                </c:pt>
                <c:pt idx="68">
                  <c:v>16.850168086607461</c:v>
                </c:pt>
                <c:pt idx="69">
                  <c:v>57.457203940239523</c:v>
                </c:pt>
                <c:pt idx="70">
                  <c:v>77.348462617860292</c:v>
                </c:pt>
                <c:pt idx="71">
                  <c:v>13.823720285335224</c:v>
                </c:pt>
                <c:pt idx="72">
                  <c:v>18.341113529833059</c:v>
                </c:pt>
                <c:pt idx="73">
                  <c:v>34.43741701919091</c:v>
                </c:pt>
                <c:pt idx="74">
                  <c:v>13.933805885949859</c:v>
                </c:pt>
                <c:pt idx="75">
                  <c:v>16.305735696344403</c:v>
                </c:pt>
                <c:pt idx="76">
                  <c:v>54.628352327669397</c:v>
                </c:pt>
                <c:pt idx="77">
                  <c:v>11.517965895376857</c:v>
                </c:pt>
                <c:pt idx="78">
                  <c:v>11.30649283495878</c:v>
                </c:pt>
                <c:pt idx="79">
                  <c:v>11.542392536158562</c:v>
                </c:pt>
                <c:pt idx="80">
                  <c:v>10.913945365418034</c:v>
                </c:pt>
                <c:pt idx="81">
                  <c:v>15.380751302907768</c:v>
                </c:pt>
                <c:pt idx="82">
                  <c:v>40.613364047172112</c:v>
                </c:pt>
                <c:pt idx="83">
                  <c:v>46.028343941240699</c:v>
                </c:pt>
                <c:pt idx="84">
                  <c:v>13.930074253539848</c:v>
                </c:pt>
                <c:pt idx="85">
                  <c:v>38.922627350686071</c:v>
                </c:pt>
                <c:pt idx="86">
                  <c:v>12.521131164650154</c:v>
                </c:pt>
                <c:pt idx="87">
                  <c:v>12.103995140392955</c:v>
                </c:pt>
                <c:pt idx="88">
                  <c:v>11.058753448227346</c:v>
                </c:pt>
                <c:pt idx="89">
                  <c:v>10.975631007710657</c:v>
                </c:pt>
                <c:pt idx="90">
                  <c:v>15.416944389916976</c:v>
                </c:pt>
                <c:pt idx="91">
                  <c:v>14.792746441639185</c:v>
                </c:pt>
                <c:pt idx="92">
                  <c:v>13.331004587067627</c:v>
                </c:pt>
                <c:pt idx="93">
                  <c:v>15.167770378233749</c:v>
                </c:pt>
                <c:pt idx="94">
                  <c:v>10.710853608325381</c:v>
                </c:pt>
                <c:pt idx="95">
                  <c:v>9.4721488090336035</c:v>
                </c:pt>
                <c:pt idx="96">
                  <c:v>10.534000516493141</c:v>
                </c:pt>
                <c:pt idx="97">
                  <c:v>13.015526017864989</c:v>
                </c:pt>
                <c:pt idx="98">
                  <c:v>11.311771674565961</c:v>
                </c:pt>
                <c:pt idx="99">
                  <c:v>12.193371822018989</c:v>
                </c:pt>
                <c:pt idx="100">
                  <c:v>6.4299938139598103</c:v>
                </c:pt>
                <c:pt idx="101">
                  <c:v>11.510929728210922</c:v>
                </c:pt>
                <c:pt idx="102">
                  <c:v>12.764673638688784</c:v>
                </c:pt>
                <c:pt idx="103">
                  <c:v>13.321692214627612</c:v>
                </c:pt>
                <c:pt idx="104">
                  <c:v>55.452717239337069</c:v>
                </c:pt>
                <c:pt idx="105">
                  <c:v>38.081781258300516</c:v>
                </c:pt>
                <c:pt idx="106">
                  <c:v>52.163453333705583</c:v>
                </c:pt>
                <c:pt idx="107">
                  <c:v>15.84589218133074</c:v>
                </c:pt>
                <c:pt idx="108">
                  <c:v>84.11953307486823</c:v>
                </c:pt>
                <c:pt idx="109">
                  <c:v>10.41887787039504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A01-40FF-9F82-C9FC11864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4624"/>
        <c:axId val="1242755232"/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valAx>
        <c:axId val="1242755232"/>
        <c:scaling>
          <c:orientation val="minMax"/>
          <c:min val="0"/>
        </c:scaling>
        <c:delete val="0"/>
        <c:axPos val="r"/>
        <c:numFmt formatCode="@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861164624"/>
        <c:crosses val="max"/>
        <c:crossBetween val="midCat"/>
      </c:valAx>
      <c:valAx>
        <c:axId val="8611646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242755232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1"/>
          <c:order val="1"/>
          <c:tx>
            <c:v>Smithella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 個別計算(old wrong'!$X$5:$X$112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  <c:extLst xmlns:c15="http://schemas.microsoft.com/office/drawing/2012/chart"/>
            </c:numRef>
          </c:xVal>
          <c:yVal>
            <c:numRef>
              <c:f>'G 個別計算(old wrong'!$AB$5:$AB$112</c:f>
              <c:numCache>
                <c:formatCode>General</c:formatCode>
                <c:ptCount val="108"/>
                <c:pt idx="0">
                  <c:v>-5.3722365059812134</c:v>
                </c:pt>
                <c:pt idx="1">
                  <c:v>-6.0266735884879594</c:v>
                </c:pt>
                <c:pt idx="2">
                  <c:v>-7.4209076683856861</c:v>
                </c:pt>
                <c:pt idx="3">
                  <c:v>-5.9698343323254166</c:v>
                </c:pt>
                <c:pt idx="4">
                  <c:v>-5.0674881890066459</c:v>
                </c:pt>
                <c:pt idx="5">
                  <c:v>-6.0588233011171848</c:v>
                </c:pt>
                <c:pt idx="6">
                  <c:v>-5.6050405035824022</c:v>
                </c:pt>
                <c:pt idx="7">
                  <c:v>-7.0162432600922049</c:v>
                </c:pt>
                <c:pt idx="8">
                  <c:v>-6.2225604528164276</c:v>
                </c:pt>
                <c:pt idx="9">
                  <c:v>-16.267201172517044</c:v>
                </c:pt>
                <c:pt idx="10">
                  <c:v>-5.7802730303342695</c:v>
                </c:pt>
                <c:pt idx="11">
                  <c:v>-3.3514140179319347</c:v>
                </c:pt>
                <c:pt idx="12">
                  <c:v>-1.8255694387270534</c:v>
                </c:pt>
                <c:pt idx="13">
                  <c:v>-0.41911572602410141</c:v>
                </c:pt>
                <c:pt idx="14">
                  <c:v>1.4704490591946635</c:v>
                </c:pt>
                <c:pt idx="15">
                  <c:v>1.863508732879767</c:v>
                </c:pt>
                <c:pt idx="16">
                  <c:v>2.6928257116426</c:v>
                </c:pt>
                <c:pt idx="17">
                  <c:v>-0.41971353763284125</c:v>
                </c:pt>
                <c:pt idx="18">
                  <c:v>-5.4791908432491665</c:v>
                </c:pt>
                <c:pt idx="19">
                  <c:v>-5.690854781457289</c:v>
                </c:pt>
                <c:pt idx="20">
                  <c:v>-2.3743976460116696</c:v>
                </c:pt>
                <c:pt idx="21">
                  <c:v>1.1467621684674705</c:v>
                </c:pt>
                <c:pt idx="22">
                  <c:v>1.8069995277574811</c:v>
                </c:pt>
                <c:pt idx="23">
                  <c:v>1.6405494799174909</c:v>
                </c:pt>
                <c:pt idx="24">
                  <c:v>1.2657555187643059</c:v>
                </c:pt>
                <c:pt idx="25">
                  <c:v>0.70642200818305589</c:v>
                </c:pt>
                <c:pt idx="26">
                  <c:v>-0.49240310570892365</c:v>
                </c:pt>
                <c:pt idx="27">
                  <c:v>-3.2021328936540132</c:v>
                </c:pt>
                <c:pt idx="28">
                  <c:v>-2.697918518010836</c:v>
                </c:pt>
                <c:pt idx="29">
                  <c:v>-0.88413033060064328</c:v>
                </c:pt>
                <c:pt idx="30">
                  <c:v>-1.4903697277478352</c:v>
                </c:pt>
                <c:pt idx="31">
                  <c:v>-2.4410350337177307</c:v>
                </c:pt>
                <c:pt idx="32">
                  <c:v>-1.7543788190874141</c:v>
                </c:pt>
                <c:pt idx="33">
                  <c:v>-2.1807046916444488</c:v>
                </c:pt>
                <c:pt idx="34">
                  <c:v>-1.7907819303278227</c:v>
                </c:pt>
                <c:pt idx="35">
                  <c:v>-1.7329650270474752</c:v>
                </c:pt>
                <c:pt idx="36">
                  <c:v>-3.3269181082898149</c:v>
                </c:pt>
                <c:pt idx="37">
                  <c:v>-3.9744081004037204</c:v>
                </c:pt>
                <c:pt idx="38">
                  <c:v>-5.6184060464056547</c:v>
                </c:pt>
                <c:pt idx="39">
                  <c:v>-6.327536769188856</c:v>
                </c:pt>
                <c:pt idx="40">
                  <c:v>-8.0581410841507228</c:v>
                </c:pt>
                <c:pt idx="41">
                  <c:v>-8.6523852807342667</c:v>
                </c:pt>
                <c:pt idx="42">
                  <c:v>-9.9036182255245659</c:v>
                </c:pt>
                <c:pt idx="43">
                  <c:v>-11.055264018179709</c:v>
                </c:pt>
                <c:pt idx="44">
                  <c:v>-11.63124227335663</c:v>
                </c:pt>
                <c:pt idx="45">
                  <c:v>-12.024658583549554</c:v>
                </c:pt>
                <c:pt idx="46">
                  <c:v>-21.448377753697073</c:v>
                </c:pt>
                <c:pt idx="47">
                  <c:v>-21.903049094805151</c:v>
                </c:pt>
                <c:pt idx="48">
                  <c:v>-20.80776927019836</c:v>
                </c:pt>
                <c:pt idx="49">
                  <c:v>-19.906700957325047</c:v>
                </c:pt>
                <c:pt idx="50">
                  <c:v>-20.747764460422118</c:v>
                </c:pt>
                <c:pt idx="51">
                  <c:v>-20.842906325335303</c:v>
                </c:pt>
                <c:pt idx="52">
                  <c:v>-21.170240938670613</c:v>
                </c:pt>
                <c:pt idx="53">
                  <c:v>-21.119967525914774</c:v>
                </c:pt>
                <c:pt idx="54">
                  <c:v>-11.013430928149324</c:v>
                </c:pt>
                <c:pt idx="55">
                  <c:v>-21.244754526923199</c:v>
                </c:pt>
                <c:pt idx="56">
                  <c:v>-21.593572615930224</c:v>
                </c:pt>
                <c:pt idx="57">
                  <c:v>-21.083536967241592</c:v>
                </c:pt>
                <c:pt idx="58">
                  <c:v>-20.575009091286518</c:v>
                </c:pt>
                <c:pt idx="59">
                  <c:v>-20.40932982778207</c:v>
                </c:pt>
                <c:pt idx="60">
                  <c:v>-20.538812998432949</c:v>
                </c:pt>
                <c:pt idx="61">
                  <c:v>-20.720902927422809</c:v>
                </c:pt>
                <c:pt idx="62">
                  <c:v>-20.274324729730896</c:v>
                </c:pt>
                <c:pt idx="63">
                  <c:v>-20.496748530378905</c:v>
                </c:pt>
                <c:pt idx="64">
                  <c:v>-11.350840067127146</c:v>
                </c:pt>
                <c:pt idx="65">
                  <c:v>-19.639377316690506</c:v>
                </c:pt>
                <c:pt idx="66">
                  <c:v>-19.431606658840241</c:v>
                </c:pt>
                <c:pt idx="67">
                  <c:v>-19.515686290355017</c:v>
                </c:pt>
                <c:pt idx="68">
                  <c:v>-19.496232342522951</c:v>
                </c:pt>
                <c:pt idx="69">
                  <c:v>-19.686259520489667</c:v>
                </c:pt>
                <c:pt idx="70">
                  <c:v>-18.097953253636632</c:v>
                </c:pt>
                <c:pt idx="71">
                  <c:v>-17.200703774763898</c:v>
                </c:pt>
                <c:pt idx="72">
                  <c:v>-18.587600892946604</c:v>
                </c:pt>
                <c:pt idx="73">
                  <c:v>-17.89130367779784</c:v>
                </c:pt>
                <c:pt idx="74">
                  <c:v>-18.356673070469061</c:v>
                </c:pt>
                <c:pt idx="75">
                  <c:v>-17.951309163390167</c:v>
                </c:pt>
                <c:pt idx="76">
                  <c:v>-17.600691513206193</c:v>
                </c:pt>
                <c:pt idx="77">
                  <c:v>-17.067002357582009</c:v>
                </c:pt>
                <c:pt idx="78">
                  <c:v>-17.336047235802521</c:v>
                </c:pt>
                <c:pt idx="79">
                  <c:v>-17.840453827092926</c:v>
                </c:pt>
                <c:pt idx="80">
                  <c:v>-17.668273704293728</c:v>
                </c:pt>
                <c:pt idx="81">
                  <c:v>-18.267221946618154</c:v>
                </c:pt>
                <c:pt idx="82">
                  <c:v>-16.642817329703185</c:v>
                </c:pt>
                <c:pt idx="83">
                  <c:v>-17.356669839777226</c:v>
                </c:pt>
                <c:pt idx="84">
                  <c:v>-18.029456836142462</c:v>
                </c:pt>
                <c:pt idx="85">
                  <c:v>-17.686112993970493</c:v>
                </c:pt>
                <c:pt idx="86">
                  <c:v>-8.965588496874874</c:v>
                </c:pt>
                <c:pt idx="87">
                  <c:v>-16.305083198229465</c:v>
                </c:pt>
                <c:pt idx="88">
                  <c:v>-8.8919457906107766</c:v>
                </c:pt>
                <c:pt idx="89">
                  <c:v>-7.887004548978191</c:v>
                </c:pt>
                <c:pt idx="90">
                  <c:v>-9.6769651062245341</c:v>
                </c:pt>
                <c:pt idx="91">
                  <c:v>-8.0512053003118158</c:v>
                </c:pt>
                <c:pt idx="92">
                  <c:v>-7.5625187049739662</c:v>
                </c:pt>
                <c:pt idx="93">
                  <c:v>-8.1315656535659322</c:v>
                </c:pt>
                <c:pt idx="94">
                  <c:v>-8.4136140323073754</c:v>
                </c:pt>
                <c:pt idx="95">
                  <c:v>-15.61211229034031</c:v>
                </c:pt>
                <c:pt idx="96">
                  <c:v>-7.888448366591974</c:v>
                </c:pt>
                <c:pt idx="97">
                  <c:v>-7.3562101960163231</c:v>
                </c:pt>
                <c:pt idx="98">
                  <c:v>-7.7539364914184326</c:v>
                </c:pt>
                <c:pt idx="99">
                  <c:v>-7.3682363869979675</c:v>
                </c:pt>
                <c:pt idx="100">
                  <c:v>-6.9621672152708829</c:v>
                </c:pt>
                <c:pt idx="101">
                  <c:v>-7.2423106272763782</c:v>
                </c:pt>
                <c:pt idx="102">
                  <c:v>-6.1345308523003315</c:v>
                </c:pt>
                <c:pt idx="103">
                  <c:v>-7.1875835690518253</c:v>
                </c:pt>
                <c:pt idx="104">
                  <c:v>-6.6305953267873639</c:v>
                </c:pt>
                <c:pt idx="105">
                  <c:v>-6.4597955538511291</c:v>
                </c:pt>
                <c:pt idx="106">
                  <c:v>-6.7136691670462598</c:v>
                </c:pt>
                <c:pt idx="107">
                  <c:v>-7.4444226932002415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4600-4918-A60A-5692C4B8C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Syntrophbacter 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 個別計算(old wrong'!$Q$5:$Q$112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 個別計算(old wrong'!$U$5:$U$112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-6.5719045288958569</c:v>
                      </c:pt>
                      <c:pt idx="1">
                        <c:v>-4.2966532246209681</c:v>
                      </c:pt>
                      <c:pt idx="2">
                        <c:v>-5.5996312236194825</c:v>
                      </c:pt>
                      <c:pt idx="3">
                        <c:v>-6.9597821783648328</c:v>
                      </c:pt>
                      <c:pt idx="4">
                        <c:v>5.8901373274281212</c:v>
                      </c:pt>
                      <c:pt idx="5">
                        <c:v>-9.6279136546180268</c:v>
                      </c:pt>
                      <c:pt idx="6">
                        <c:v>-12.489273168452655</c:v>
                      </c:pt>
                      <c:pt idx="7">
                        <c:v>-5.1862922989325142</c:v>
                      </c:pt>
                      <c:pt idx="8">
                        <c:v>-2.751326977891722</c:v>
                      </c:pt>
                      <c:pt idx="9">
                        <c:v>-2.9572814555185403</c:v>
                      </c:pt>
                      <c:pt idx="10">
                        <c:v>-2.72065579661556</c:v>
                      </c:pt>
                      <c:pt idx="11">
                        <c:v>-0.94934969854647022</c:v>
                      </c:pt>
                      <c:pt idx="12">
                        <c:v>6.4190819598788238</c:v>
                      </c:pt>
                      <c:pt idx="13">
                        <c:v>19.271173854395336</c:v>
                      </c:pt>
                      <c:pt idx="14">
                        <c:v>24.00957921931316</c:v>
                      </c:pt>
                      <c:pt idx="15">
                        <c:v>27.726040285079065</c:v>
                      </c:pt>
                      <c:pt idx="16">
                        <c:v>31.245025152059881</c:v>
                      </c:pt>
                      <c:pt idx="17">
                        <c:v>6.7485429473319272</c:v>
                      </c:pt>
                      <c:pt idx="18">
                        <c:v>6.5702075802733333</c:v>
                      </c:pt>
                      <c:pt idx="19">
                        <c:v>5.2059098617073118</c:v>
                      </c:pt>
                      <c:pt idx="20">
                        <c:v>10.622439027644035</c:v>
                      </c:pt>
                      <c:pt idx="21">
                        <c:v>21.299426989107552</c:v>
                      </c:pt>
                      <c:pt idx="22">
                        <c:v>22.962241445716785</c:v>
                      </c:pt>
                      <c:pt idx="23">
                        <c:v>22.886435885774929</c:v>
                      </c:pt>
                      <c:pt idx="24">
                        <c:v>22.432608238874401</c:v>
                      </c:pt>
                      <c:pt idx="25">
                        <c:v>23.546573434362905</c:v>
                      </c:pt>
                      <c:pt idx="26">
                        <c:v>21.774101863929396</c:v>
                      </c:pt>
                      <c:pt idx="27">
                        <c:v>11.450169624514061</c:v>
                      </c:pt>
                      <c:pt idx="28">
                        <c:v>9.6271833357191525</c:v>
                      </c:pt>
                      <c:pt idx="29">
                        <c:v>20.285480398587907</c:v>
                      </c:pt>
                      <c:pt idx="30">
                        <c:v>7.495122528915644</c:v>
                      </c:pt>
                      <c:pt idx="31">
                        <c:v>11.991082676402137</c:v>
                      </c:pt>
                      <c:pt idx="32">
                        <c:v>13.275913963073457</c:v>
                      </c:pt>
                      <c:pt idx="33">
                        <c:v>12.167516001103564</c:v>
                      </c:pt>
                      <c:pt idx="34">
                        <c:v>15.295734377859361</c:v>
                      </c:pt>
                      <c:pt idx="35">
                        <c:v>15.64758571770524</c:v>
                      </c:pt>
                      <c:pt idx="36">
                        <c:v>14.513802532129525</c:v>
                      </c:pt>
                      <c:pt idx="37">
                        <c:v>7.7364339827508104</c:v>
                      </c:pt>
                      <c:pt idx="38">
                        <c:v>5.7130952451272066</c:v>
                      </c:pt>
                      <c:pt idx="39">
                        <c:v>2.9798271704763692</c:v>
                      </c:pt>
                      <c:pt idx="40">
                        <c:v>1.5708422376578426</c:v>
                      </c:pt>
                      <c:pt idx="41">
                        <c:v>1.1381349290401204</c:v>
                      </c:pt>
                      <c:pt idx="42">
                        <c:v>-0.74731734893703106</c:v>
                      </c:pt>
                      <c:pt idx="43">
                        <c:v>-1.7857501582504938</c:v>
                      </c:pt>
                      <c:pt idx="44">
                        <c:v>-2.7649332403566262</c:v>
                      </c:pt>
                      <c:pt idx="45">
                        <c:v>-4.8877068196136833</c:v>
                      </c:pt>
                      <c:pt idx="46">
                        <c:v>-4.9870567738454525</c:v>
                      </c:pt>
                      <c:pt idx="47">
                        <c:v>-6.4823115926145931</c:v>
                      </c:pt>
                      <c:pt idx="48">
                        <c:v>-7.4006058059848101</c:v>
                      </c:pt>
                      <c:pt idx="49">
                        <c:v>-5.4830612460737314</c:v>
                      </c:pt>
                      <c:pt idx="50">
                        <c:v>4.4742454665449714</c:v>
                      </c:pt>
                      <c:pt idx="51">
                        <c:v>1.6621524693916143</c:v>
                      </c:pt>
                      <c:pt idx="52">
                        <c:v>-3.6888280112422933</c:v>
                      </c:pt>
                      <c:pt idx="53">
                        <c:v>6.9190460992955423</c:v>
                      </c:pt>
                      <c:pt idx="54">
                        <c:v>1.6148337089564819</c:v>
                      </c:pt>
                      <c:pt idx="55">
                        <c:v>-2.8938418647188229</c:v>
                      </c:pt>
                      <c:pt idx="56">
                        <c:v>-3.2752499904918864</c:v>
                      </c:pt>
                      <c:pt idx="57">
                        <c:v>-4.0938729408485131</c:v>
                      </c:pt>
                      <c:pt idx="58">
                        <c:v>-3.4425615825160065</c:v>
                      </c:pt>
                      <c:pt idx="59">
                        <c:v>-4.1426904935108553</c:v>
                      </c:pt>
                      <c:pt idx="60">
                        <c:v>-6.4865848958537953</c:v>
                      </c:pt>
                      <c:pt idx="61">
                        <c:v>-5.3630196921735802</c:v>
                      </c:pt>
                      <c:pt idx="62">
                        <c:v>-5.7737144105022509</c:v>
                      </c:pt>
                      <c:pt idx="63">
                        <c:v>-4.7464886544094611</c:v>
                      </c:pt>
                      <c:pt idx="64">
                        <c:v>0.54786619164949002</c:v>
                      </c:pt>
                      <c:pt idx="65">
                        <c:v>-5.8193303138459811</c:v>
                      </c:pt>
                      <c:pt idx="66">
                        <c:v>-5.8722818905421832</c:v>
                      </c:pt>
                      <c:pt idx="67">
                        <c:v>3.6422057177322813</c:v>
                      </c:pt>
                      <c:pt idx="68">
                        <c:v>5.8269980612842147</c:v>
                      </c:pt>
                      <c:pt idx="69">
                        <c:v>-8.3331953899604798</c:v>
                      </c:pt>
                      <c:pt idx="70">
                        <c:v>-5.7710917828359669</c:v>
                      </c:pt>
                      <c:pt idx="71">
                        <c:v>-4.5114442667113508E-3</c:v>
                      </c:pt>
                      <c:pt idx="72">
                        <c:v>-7.8399969356845531</c:v>
                      </c:pt>
                      <c:pt idx="73">
                        <c:v>-5.9681257851061673</c:v>
                      </c:pt>
                      <c:pt idx="74">
                        <c:v>3.1765266619756432</c:v>
                      </c:pt>
                      <c:pt idx="75">
                        <c:v>-8.5785260153942318</c:v>
                      </c:pt>
                      <c:pt idx="76">
                        <c:v>-8.6370957953138401</c:v>
                      </c:pt>
                      <c:pt idx="77">
                        <c:v>-8.316395130077737</c:v>
                      </c:pt>
                      <c:pt idx="78">
                        <c:v>-8.9476178957174994</c:v>
                      </c:pt>
                      <c:pt idx="79">
                        <c:v>-6.2065730329513542</c:v>
                      </c:pt>
                      <c:pt idx="80">
                        <c:v>1.3396116760019794</c:v>
                      </c:pt>
                      <c:pt idx="81">
                        <c:v>2.3641763650044254</c:v>
                      </c:pt>
                      <c:pt idx="82">
                        <c:v>-6.7131110123723801</c:v>
                      </c:pt>
                      <c:pt idx="83">
                        <c:v>1.2247203318760143</c:v>
                      </c:pt>
                      <c:pt idx="84">
                        <c:v>-7.3809613939306047</c:v>
                      </c:pt>
                      <c:pt idx="85">
                        <c:v>-7.5508373074399486</c:v>
                      </c:pt>
                      <c:pt idx="86">
                        <c:v>-8.1306970922930759</c:v>
                      </c:pt>
                      <c:pt idx="87">
                        <c:v>-8.1705154920317682</c:v>
                      </c:pt>
                      <c:pt idx="88">
                        <c:v>-5.6095287287891011</c:v>
                      </c:pt>
                      <c:pt idx="89">
                        <c:v>-5.6983980057096772</c:v>
                      </c:pt>
                      <c:pt idx="90">
                        <c:v>-6.9743749856388888</c:v>
                      </c:pt>
                      <c:pt idx="91">
                        <c:v>-5.4309534687425867</c:v>
                      </c:pt>
                      <c:pt idx="92">
                        <c:v>-7.8406160370018512</c:v>
                      </c:pt>
                      <c:pt idx="93">
                        <c:v>-9.0681721142404257</c:v>
                      </c:pt>
                      <c:pt idx="94">
                        <c:v>-8.44603606385067</c:v>
                      </c:pt>
                      <c:pt idx="95">
                        <c:v>-62.512914791130385</c:v>
                      </c:pt>
                      <c:pt idx="96">
                        <c:v>-62.56613331807722</c:v>
                      </c:pt>
                      <c:pt idx="97">
                        <c:v>-62.258916616414865</c:v>
                      </c:pt>
                      <c:pt idx="98">
                        <c:v>-62.476493912184736</c:v>
                      </c:pt>
                      <c:pt idx="99">
                        <c:v>-62.530203577927267</c:v>
                      </c:pt>
                      <c:pt idx="100">
                        <c:v>-62.072878464002429</c:v>
                      </c:pt>
                      <c:pt idx="101">
                        <c:v>-62.390651944161164</c:v>
                      </c:pt>
                      <c:pt idx="102">
                        <c:v>-61.917102297558984</c:v>
                      </c:pt>
                      <c:pt idx="103">
                        <c:v>-62.441071209145235</c:v>
                      </c:pt>
                      <c:pt idx="104">
                        <c:v>-62.224693728907766</c:v>
                      </c:pt>
                      <c:pt idx="105">
                        <c:v>-61.948309103081385</c:v>
                      </c:pt>
                      <c:pt idx="106">
                        <c:v>-62.428256891719485</c:v>
                      </c:pt>
                      <c:pt idx="107">
                        <c:v>-62.48801759308833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4600-4918-A60A-5692C4B8CFB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SBOB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wrong'!$AE$5:$AE$112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wrong'!$AI$5:$AI$112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-31.070965042718768</c:v>
                      </c:pt>
                      <c:pt idx="1">
                        <c:v>-30.148682532829312</c:v>
                      </c:pt>
                      <c:pt idx="2">
                        <c:v>-29.32785453862445</c:v>
                      </c:pt>
                      <c:pt idx="3">
                        <c:v>-31.21239710966384</c:v>
                      </c:pt>
                      <c:pt idx="4">
                        <c:v>-22.141938226551972</c:v>
                      </c:pt>
                      <c:pt idx="5">
                        <c:v>-31.883634321552051</c:v>
                      </c:pt>
                      <c:pt idx="6">
                        <c:v>-34.24080307013017</c:v>
                      </c:pt>
                      <c:pt idx="7">
                        <c:v>-28.504261088355079</c:v>
                      </c:pt>
                      <c:pt idx="8">
                        <c:v>-26.573492127776376</c:v>
                      </c:pt>
                      <c:pt idx="9">
                        <c:v>-17.354690602840869</c:v>
                      </c:pt>
                      <c:pt idx="10">
                        <c:v>-27.391328892309744</c:v>
                      </c:pt>
                      <c:pt idx="11">
                        <c:v>-24.538050478568351</c:v>
                      </c:pt>
                      <c:pt idx="12">
                        <c:v>-19.517982045864784</c:v>
                      </c:pt>
                      <c:pt idx="13">
                        <c:v>-14.339038881345822</c:v>
                      </c:pt>
                      <c:pt idx="14">
                        <c:v>-8.8552420763294037</c:v>
                      </c:pt>
                      <c:pt idx="15">
                        <c:v>-7.05294705378099</c:v>
                      </c:pt>
                      <c:pt idx="16">
                        <c:v>-4.586915151732839</c:v>
                      </c:pt>
                      <c:pt idx="17">
                        <c:v>-22.942515256249095</c:v>
                      </c:pt>
                      <c:pt idx="18">
                        <c:v>-20.347729381713791</c:v>
                      </c:pt>
                      <c:pt idx="19">
                        <c:v>-19.861566319001909</c:v>
                      </c:pt>
                      <c:pt idx="20">
                        <c:v>-15.252793887263614</c:v>
                      </c:pt>
                      <c:pt idx="21">
                        <c:v>-9.32161833310699</c:v>
                      </c:pt>
                      <c:pt idx="22">
                        <c:v>-8.8105350272783554</c:v>
                      </c:pt>
                      <c:pt idx="23">
                        <c:v>-8.6285002184967539</c:v>
                      </c:pt>
                      <c:pt idx="24">
                        <c:v>-8.5901292661497024</c:v>
                      </c:pt>
                      <c:pt idx="25">
                        <c:v>-7.5033582581852158</c:v>
                      </c:pt>
                      <c:pt idx="26">
                        <c:v>-8.1895916955121706</c:v>
                      </c:pt>
                      <c:pt idx="27">
                        <c:v>-15.600270181201019</c:v>
                      </c:pt>
                      <c:pt idx="28">
                        <c:v>-16.164425645289391</c:v>
                      </c:pt>
                      <c:pt idx="29">
                        <c:v>-9.0420575672728489</c:v>
                      </c:pt>
                      <c:pt idx="30">
                        <c:v>-18.520371934273939</c:v>
                      </c:pt>
                      <c:pt idx="31">
                        <c:v>-14.966476899557243</c:v>
                      </c:pt>
                      <c:pt idx="32">
                        <c:v>-13.906412720600393</c:v>
                      </c:pt>
                      <c:pt idx="33">
                        <c:v>-13.849928824846408</c:v>
                      </c:pt>
                      <c:pt idx="34">
                        <c:v>-11.796927201240976</c:v>
                      </c:pt>
                      <c:pt idx="35">
                        <c:v>-11.168465336680349</c:v>
                      </c:pt>
                      <c:pt idx="36">
                        <c:v>-11.145163575511127</c:v>
                      </c:pt>
                      <c:pt idx="37">
                        <c:v>-15.641447075939816</c:v>
                      </c:pt>
                      <c:pt idx="38">
                        <c:v>-15.949071610607511</c:v>
                      </c:pt>
                      <c:pt idx="39">
                        <c:v>-17.266246802303776</c:v>
                      </c:pt>
                      <c:pt idx="40">
                        <c:v>-17.734219078640315</c:v>
                      </c:pt>
                      <c:pt idx="41">
                        <c:v>-17.20720562338937</c:v>
                      </c:pt>
                      <c:pt idx="42">
                        <c:v>-18.285402741244354</c:v>
                      </c:pt>
                      <c:pt idx="43">
                        <c:v>-18.916380652009167</c:v>
                      </c:pt>
                      <c:pt idx="44">
                        <c:v>-19.792008807506377</c:v>
                      </c:pt>
                      <c:pt idx="45">
                        <c:v>-21.495773968803704</c:v>
                      </c:pt>
                      <c:pt idx="46">
                        <c:v>-13.731750756529856</c:v>
                      </c:pt>
                      <c:pt idx="47">
                        <c:v>-14.919526782061595</c:v>
                      </c:pt>
                      <c:pt idx="48">
                        <c:v>-19.741838839127354</c:v>
                      </c:pt>
                      <c:pt idx="49">
                        <c:v>-17.897788672266095</c:v>
                      </c:pt>
                      <c:pt idx="50">
                        <c:v>-9.9362796732708674</c:v>
                      </c:pt>
                      <c:pt idx="51">
                        <c:v>-11.078971670841995</c:v>
                      </c:pt>
                      <c:pt idx="52">
                        <c:v>-13.886623658700429</c:v>
                      </c:pt>
                      <c:pt idx="53">
                        <c:v>-6.7458919299469926</c:v>
                      </c:pt>
                      <c:pt idx="54">
                        <c:v>-18.122989929333841</c:v>
                      </c:pt>
                      <c:pt idx="55">
                        <c:v>-13.615842951947805</c:v>
                      </c:pt>
                      <c:pt idx="56">
                        <c:v>-12.711905313285271</c:v>
                      </c:pt>
                      <c:pt idx="57">
                        <c:v>-13.455271971452419</c:v>
                      </c:pt>
                      <c:pt idx="58">
                        <c:v>-13.760701676578861</c:v>
                      </c:pt>
                      <c:pt idx="59">
                        <c:v>-13.973538034893636</c:v>
                      </c:pt>
                      <c:pt idx="60">
                        <c:v>-15.556312229789398</c:v>
                      </c:pt>
                      <c:pt idx="61">
                        <c:v>-13.96607968499368</c:v>
                      </c:pt>
                      <c:pt idx="62">
                        <c:v>-14.437887013133945</c:v>
                      </c:pt>
                      <c:pt idx="63">
                        <c:v>-12.566269089208618</c:v>
                      </c:pt>
                      <c:pt idx="64">
                        <c:v>-18.182291719609367</c:v>
                      </c:pt>
                      <c:pt idx="65">
                        <c:v>-14.139420493469494</c:v>
                      </c:pt>
                      <c:pt idx="66">
                        <c:v>-14.255086867637679</c:v>
                      </c:pt>
                      <c:pt idx="67">
                        <c:v>-7.8080940263550289</c:v>
                      </c:pt>
                      <c:pt idx="68">
                        <c:v>-6.2111391942853231</c:v>
                      </c:pt>
                      <c:pt idx="69">
                        <c:v>-18.353566958268658</c:v>
                      </c:pt>
                      <c:pt idx="70">
                        <c:v>-18.292232286589083</c:v>
                      </c:pt>
                      <c:pt idx="71">
                        <c:v>-13.460151681940069</c:v>
                      </c:pt>
                      <c:pt idx="72">
                        <c:v>-18.607223196031427</c:v>
                      </c:pt>
                      <c:pt idx="73">
                        <c:v>-16.991258839738059</c:v>
                      </c:pt>
                      <c:pt idx="74">
                        <c:v>-10.111298334916391</c:v>
                      </c:pt>
                      <c:pt idx="75">
                        <c:v>-18.074958918528807</c:v>
                      </c:pt>
                      <c:pt idx="76">
                        <c:v>-18.459078317094438</c:v>
                      </c:pt>
                      <c:pt idx="77">
                        <c:v>-18.54118241350622</c:v>
                      </c:pt>
                      <c:pt idx="78">
                        <c:v>-19.372447186604404</c:v>
                      </c:pt>
                      <c:pt idx="79">
                        <c:v>-16.259133233914739</c:v>
                      </c:pt>
                      <c:pt idx="80">
                        <c:v>-10.771824310871168</c:v>
                      </c:pt>
                      <c:pt idx="81">
                        <c:v>-8.8685002996914974</c:v>
                      </c:pt>
                      <c:pt idx="82">
                        <c:v>-17.651735115365433</c:v>
                      </c:pt>
                      <c:pt idx="83">
                        <c:v>-10.515506384557931</c:v>
                      </c:pt>
                      <c:pt idx="84">
                        <c:v>-14.915990345182344</c:v>
                      </c:pt>
                      <c:pt idx="85">
                        <c:v>-15.316795778134278</c:v>
                      </c:pt>
                      <c:pt idx="86">
                        <c:v>-23.776604847014468</c:v>
                      </c:pt>
                      <c:pt idx="87">
                        <c:v>-18.03327886105351</c:v>
                      </c:pt>
                      <c:pt idx="88">
                        <c:v>-22.084297765617691</c:v>
                      </c:pt>
                      <c:pt idx="89">
                        <c:v>-23.415222092062805</c:v>
                      </c:pt>
                      <c:pt idx="90">
                        <c:v>-22.554109682148862</c:v>
                      </c:pt>
                      <c:pt idx="91">
                        <c:v>-22.219482670131001</c:v>
                      </c:pt>
                      <c:pt idx="92">
                        <c:v>-24.953682148474911</c:v>
                      </c:pt>
                      <c:pt idx="93">
                        <c:v>-25.18767564019727</c:v>
                      </c:pt>
                      <c:pt idx="94">
                        <c:v>-25.212154725349095</c:v>
                      </c:pt>
                      <c:pt idx="95">
                        <c:v>-54.1106939379479</c:v>
                      </c:pt>
                      <c:pt idx="96">
                        <c:v>-60.8588449015745</c:v>
                      </c:pt>
                      <c:pt idx="97">
                        <c:v>-59.814041637240365</c:v>
                      </c:pt>
                      <c:pt idx="98">
                        <c:v>-60.538519606769938</c:v>
                      </c:pt>
                      <c:pt idx="99">
                        <c:v>-60.507732274374817</c:v>
                      </c:pt>
                      <c:pt idx="100">
                        <c:v>-60.313145636151702</c:v>
                      </c:pt>
                      <c:pt idx="101">
                        <c:v>-60.206466942131826</c:v>
                      </c:pt>
                      <c:pt idx="102">
                        <c:v>-60.32024364812689</c:v>
                      </c:pt>
                      <c:pt idx="103">
                        <c:v>-59.596960700799656</c:v>
                      </c:pt>
                      <c:pt idx="104">
                        <c:v>-61.10552832339026</c:v>
                      </c:pt>
                      <c:pt idx="105">
                        <c:v>-61.142771803464967</c:v>
                      </c:pt>
                      <c:pt idx="106">
                        <c:v>-62.598690220675167</c:v>
                      </c:pt>
                      <c:pt idx="107">
                        <c:v>-59.351288995318853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4600-4918-A60A-5692C4B8CFB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smithella pathway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wrong'!$AL$5:$AL$112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wrong'!$AP$5:$AP$112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-36.443201548699982</c:v>
                      </c:pt>
                      <c:pt idx="1">
                        <c:v>-36.175356121317272</c:v>
                      </c:pt>
                      <c:pt idx="2">
                        <c:v>-36.748762207010138</c:v>
                      </c:pt>
                      <c:pt idx="3">
                        <c:v>-37.182231441989259</c:v>
                      </c:pt>
                      <c:pt idx="4">
                        <c:v>-27.209426415558617</c:v>
                      </c:pt>
                      <c:pt idx="5">
                        <c:v>-37.942457622669238</c:v>
                      </c:pt>
                      <c:pt idx="6">
                        <c:v>-39.845843573712571</c:v>
                      </c:pt>
                      <c:pt idx="7">
                        <c:v>-35.520504348447282</c:v>
                      </c:pt>
                      <c:pt idx="8">
                        <c:v>-32.7960525805928</c:v>
                      </c:pt>
                      <c:pt idx="9">
                        <c:v>-33.621891775357909</c:v>
                      </c:pt>
                      <c:pt idx="10">
                        <c:v>-33.171601922644015</c:v>
                      </c:pt>
                      <c:pt idx="11">
                        <c:v>-27.889464496500285</c:v>
                      </c:pt>
                      <c:pt idx="12">
                        <c:v>-21.343551484591838</c:v>
                      </c:pt>
                      <c:pt idx="13">
                        <c:v>-14.758154607369923</c:v>
                      </c:pt>
                      <c:pt idx="14">
                        <c:v>-7.38479301713474</c:v>
                      </c:pt>
                      <c:pt idx="15">
                        <c:v>-5.1894383209012229</c:v>
                      </c:pt>
                      <c:pt idx="16">
                        <c:v>-1.8940894400902391</c:v>
                      </c:pt>
                      <c:pt idx="17">
                        <c:v>-23.362228793881936</c:v>
                      </c:pt>
                      <c:pt idx="18">
                        <c:v>-25.826920224962958</c:v>
                      </c:pt>
                      <c:pt idx="19">
                        <c:v>-25.552421100459199</c:v>
                      </c:pt>
                      <c:pt idx="20">
                        <c:v>-17.627191533275283</c:v>
                      </c:pt>
                      <c:pt idx="21">
                        <c:v>-8.1748561646395199</c:v>
                      </c:pt>
                      <c:pt idx="22">
                        <c:v>-7.0035354995208738</c:v>
                      </c:pt>
                      <c:pt idx="23">
                        <c:v>-6.9879507385792632</c:v>
                      </c:pt>
                      <c:pt idx="24">
                        <c:v>-7.3243737473853967</c:v>
                      </c:pt>
                      <c:pt idx="25">
                        <c:v>-6.79693625000216</c:v>
                      </c:pt>
                      <c:pt idx="26">
                        <c:v>-8.6819948012210943</c:v>
                      </c:pt>
                      <c:pt idx="27">
                        <c:v>-18.802403074855032</c:v>
                      </c:pt>
                      <c:pt idx="28">
                        <c:v>-18.862344163300229</c:v>
                      </c:pt>
                      <c:pt idx="29">
                        <c:v>-9.9261878978734917</c:v>
                      </c:pt>
                      <c:pt idx="30">
                        <c:v>-20.010741662021776</c:v>
                      </c:pt>
                      <c:pt idx="31">
                        <c:v>-17.407511933274975</c:v>
                      </c:pt>
                      <c:pt idx="32">
                        <c:v>-15.660791539687807</c:v>
                      </c:pt>
                      <c:pt idx="33">
                        <c:v>-16.030633516490859</c:v>
                      </c:pt>
                      <c:pt idx="34">
                        <c:v>-13.587709131568799</c:v>
                      </c:pt>
                      <c:pt idx="35">
                        <c:v>-12.901430363727824</c:v>
                      </c:pt>
                      <c:pt idx="36">
                        <c:v>-14.472081683800942</c:v>
                      </c:pt>
                      <c:pt idx="37">
                        <c:v>-19.615855176343537</c:v>
                      </c:pt>
                      <c:pt idx="38">
                        <c:v>-21.567477657013164</c:v>
                      </c:pt>
                      <c:pt idx="39">
                        <c:v>-23.593783571492633</c:v>
                      </c:pt>
                      <c:pt idx="40">
                        <c:v>-25.792360162791038</c:v>
                      </c:pt>
                      <c:pt idx="41">
                        <c:v>-25.859590904123635</c:v>
                      </c:pt>
                      <c:pt idx="42">
                        <c:v>-28.189020966768922</c:v>
                      </c:pt>
                      <c:pt idx="43">
                        <c:v>-29.971644670188876</c:v>
                      </c:pt>
                      <c:pt idx="44">
                        <c:v>-31.423251080863007</c:v>
                      </c:pt>
                      <c:pt idx="45">
                        <c:v>-33.520432552353256</c:v>
                      </c:pt>
                      <c:pt idx="46">
                        <c:v>-35.180128510226929</c:v>
                      </c:pt>
                      <c:pt idx="47">
                        <c:v>-36.82257587686675</c:v>
                      </c:pt>
                      <c:pt idx="48">
                        <c:v>-40.549608109325717</c:v>
                      </c:pt>
                      <c:pt idx="49">
                        <c:v>-37.804489629591146</c:v>
                      </c:pt>
                      <c:pt idx="50">
                        <c:v>-30.684044133692986</c:v>
                      </c:pt>
                      <c:pt idx="51">
                        <c:v>-31.921877996177297</c:v>
                      </c:pt>
                      <c:pt idx="52">
                        <c:v>-35.056864597371046</c:v>
                      </c:pt>
                      <c:pt idx="53">
                        <c:v>-27.865859455861766</c:v>
                      </c:pt>
                      <c:pt idx="54">
                        <c:v>-29.136420857483166</c:v>
                      </c:pt>
                      <c:pt idx="55">
                        <c:v>-34.860597478871</c:v>
                      </c:pt>
                      <c:pt idx="56">
                        <c:v>-34.305477929215499</c:v>
                      </c:pt>
                      <c:pt idx="57">
                        <c:v>-34.538808938694011</c:v>
                      </c:pt>
                      <c:pt idx="58">
                        <c:v>-34.335710767865379</c:v>
                      </c:pt>
                      <c:pt idx="59">
                        <c:v>-34.38286786267571</c:v>
                      </c:pt>
                      <c:pt idx="60">
                        <c:v>-36.095125228222344</c:v>
                      </c:pt>
                      <c:pt idx="61">
                        <c:v>-34.686982612416486</c:v>
                      </c:pt>
                      <c:pt idx="62">
                        <c:v>-34.712211742864838</c:v>
                      </c:pt>
                      <c:pt idx="63">
                        <c:v>-33.063017619587526</c:v>
                      </c:pt>
                      <c:pt idx="64">
                        <c:v>-29.533131786736512</c:v>
                      </c:pt>
                      <c:pt idx="65">
                        <c:v>-33.77879781016</c:v>
                      </c:pt>
                      <c:pt idx="66">
                        <c:v>-33.686693526477924</c:v>
                      </c:pt>
                      <c:pt idx="67">
                        <c:v>-27.323780316710046</c:v>
                      </c:pt>
                      <c:pt idx="68">
                        <c:v>-25.707371536808274</c:v>
                      </c:pt>
                      <c:pt idx="69">
                        <c:v>-38.039826478758329</c:v>
                      </c:pt>
                      <c:pt idx="70">
                        <c:v>-36.390185540225715</c:v>
                      </c:pt>
                      <c:pt idx="71">
                        <c:v>-30.660855456703967</c:v>
                      </c:pt>
                      <c:pt idx="72">
                        <c:v>-37.194824088978031</c:v>
                      </c:pt>
                      <c:pt idx="73">
                        <c:v>-34.882562517535902</c:v>
                      </c:pt>
                      <c:pt idx="74">
                        <c:v>-28.467971405385452</c:v>
                      </c:pt>
                      <c:pt idx="75">
                        <c:v>-36.026268081918971</c:v>
                      </c:pt>
                      <c:pt idx="76">
                        <c:v>-36.059769830300631</c:v>
                      </c:pt>
                      <c:pt idx="77">
                        <c:v>-35.608184771088233</c:v>
                      </c:pt>
                      <c:pt idx="78">
                        <c:v>-36.708494422406929</c:v>
                      </c:pt>
                      <c:pt idx="79">
                        <c:v>-34.099587061007668</c:v>
                      </c:pt>
                      <c:pt idx="80">
                        <c:v>-28.440098015164896</c:v>
                      </c:pt>
                      <c:pt idx="81">
                        <c:v>-27.135722246309651</c:v>
                      </c:pt>
                      <c:pt idx="82">
                        <c:v>-34.294552445068618</c:v>
                      </c:pt>
                      <c:pt idx="83">
                        <c:v>-27.872176224335156</c:v>
                      </c:pt>
                      <c:pt idx="84">
                        <c:v>-32.945447181324809</c:v>
                      </c:pt>
                      <c:pt idx="85">
                        <c:v>-33.002908772104774</c:v>
                      </c:pt>
                      <c:pt idx="86">
                        <c:v>-32.74219334388934</c:v>
                      </c:pt>
                      <c:pt idx="87">
                        <c:v>-34.338362059282971</c:v>
                      </c:pt>
                      <c:pt idx="88">
                        <c:v>-30.976243556228468</c:v>
                      </c:pt>
                      <c:pt idx="89">
                        <c:v>-31.302226641040996</c:v>
                      </c:pt>
                      <c:pt idx="90">
                        <c:v>-32.231074788373398</c:v>
                      </c:pt>
                      <c:pt idx="91">
                        <c:v>-30.270687970442815</c:v>
                      </c:pt>
                      <c:pt idx="92">
                        <c:v>-32.516200853448879</c:v>
                      </c:pt>
                      <c:pt idx="93">
                        <c:v>-33.319241293763199</c:v>
                      </c:pt>
                      <c:pt idx="94">
                        <c:v>-33.625768757656473</c:v>
                      </c:pt>
                      <c:pt idx="95">
                        <c:v>-69.722806228288206</c:v>
                      </c:pt>
                      <c:pt idx="96">
                        <c:v>-68.747293268166473</c:v>
                      </c:pt>
                      <c:pt idx="97">
                        <c:v>-67.170251833256685</c:v>
                      </c:pt>
                      <c:pt idx="98">
                        <c:v>-68.292456098188367</c:v>
                      </c:pt>
                      <c:pt idx="99">
                        <c:v>-67.875968661372781</c:v>
                      </c:pt>
                      <c:pt idx="100">
                        <c:v>-67.275312851422584</c:v>
                      </c:pt>
                      <c:pt idx="101">
                        <c:v>-67.448777569408207</c:v>
                      </c:pt>
                      <c:pt idx="102">
                        <c:v>-66.45477450042722</c:v>
                      </c:pt>
                      <c:pt idx="103">
                        <c:v>-66.78454426985148</c:v>
                      </c:pt>
                      <c:pt idx="104">
                        <c:v>-67.736123650177618</c:v>
                      </c:pt>
                      <c:pt idx="105">
                        <c:v>-67.60256735731609</c:v>
                      </c:pt>
                      <c:pt idx="106">
                        <c:v>-69.312359387721429</c:v>
                      </c:pt>
                      <c:pt idx="107">
                        <c:v>-66.795711688519091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600-4918-A60A-5692C4B8CFB0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4600-4918-A60A-5692C4B8CFB0}"/>
            </c:ext>
          </c:extLst>
        </c:ser>
        <c:ser>
          <c:idx val="5"/>
          <c:order val="5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600-4918-A60A-5692C4B8CFB0}"/>
            </c:ext>
          </c:extLst>
        </c:ser>
        <c:ser>
          <c:idx val="6"/>
          <c:order val="6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600-4918-A60A-5692C4B8CF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4624"/>
        <c:axId val="1242755232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'G 個別計算(old wrong'!$L$1</c15:sqref>
                        </c15:formulaRef>
                      </c:ext>
                    </c:extLst>
                    <c:strCache>
                      <c:ptCount val="1"/>
                      <c:pt idx="0">
                        <c:v>H2 (Pa)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'G 個別計算(old wrong'!$Q$3:$Q$112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 個別計算(old wrong'!$L$3:$L$112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580.64811954607387</c:v>
                      </c:pt>
                      <c:pt idx="1">
                        <c:v>4.460540688204511E-5</c:v>
                      </c:pt>
                      <c:pt idx="2">
                        <c:v>13.176156820507396</c:v>
                      </c:pt>
                      <c:pt idx="3">
                        <c:v>19.499910346379867</c:v>
                      </c:pt>
                      <c:pt idx="4">
                        <c:v>16.804356625155776</c:v>
                      </c:pt>
                      <c:pt idx="5">
                        <c:v>13.598999196824481</c:v>
                      </c:pt>
                      <c:pt idx="6">
                        <c:v>63.279414071325881</c:v>
                      </c:pt>
                      <c:pt idx="7">
                        <c:v>8.0624197853662896</c:v>
                      </c:pt>
                      <c:pt idx="8">
                        <c:v>5.5658141889576429</c:v>
                      </c:pt>
                      <c:pt idx="9">
                        <c:v>16.716226905622161</c:v>
                      </c:pt>
                      <c:pt idx="10">
                        <c:v>21.514523421640565</c:v>
                      </c:pt>
                      <c:pt idx="11">
                        <c:v>22.951010564592359</c:v>
                      </c:pt>
                      <c:pt idx="12">
                        <c:v>21.687376759288682</c:v>
                      </c:pt>
                      <c:pt idx="13">
                        <c:v>24.260277551939591</c:v>
                      </c:pt>
                      <c:pt idx="14">
                        <c:v>54.806951010294071</c:v>
                      </c:pt>
                      <c:pt idx="15">
                        <c:v>299.66405042815813</c:v>
                      </c:pt>
                      <c:pt idx="16">
                        <c:v>510.3176701638962</c:v>
                      </c:pt>
                      <c:pt idx="17">
                        <c:v>808.80025094745406</c:v>
                      </c:pt>
                      <c:pt idx="18">
                        <c:v>1226.7382489342672</c:v>
                      </c:pt>
                      <c:pt idx="19">
                        <c:v>61.36078640840671</c:v>
                      </c:pt>
                      <c:pt idx="20">
                        <c:v>68.12839560577153</c:v>
                      </c:pt>
                      <c:pt idx="21">
                        <c:v>55.356470534998842</c:v>
                      </c:pt>
                      <c:pt idx="22">
                        <c:v>91.182182387571643</c:v>
                      </c:pt>
                      <c:pt idx="23">
                        <c:v>324.10087479445752</c:v>
                      </c:pt>
                      <c:pt idx="24">
                        <c:v>417.96229809744403</c:v>
                      </c:pt>
                      <c:pt idx="25">
                        <c:v>408.81073519783627</c:v>
                      </c:pt>
                      <c:pt idx="26">
                        <c:v>391.95849578671823</c:v>
                      </c:pt>
                      <c:pt idx="27">
                        <c:v>457.80006680797061</c:v>
                      </c:pt>
                      <c:pt idx="28">
                        <c:v>394.50632369218232</c:v>
                      </c:pt>
                      <c:pt idx="29">
                        <c:v>114.98262477878171</c:v>
                      </c:pt>
                      <c:pt idx="30">
                        <c:v>216.2412976094094</c:v>
                      </c:pt>
                      <c:pt idx="31">
                        <c:v>317.49997044003703</c:v>
                      </c:pt>
                      <c:pt idx="32">
                        <c:v>61.573555241695907</c:v>
                      </c:pt>
                      <c:pt idx="33">
                        <c:v>113.59042109406717</c:v>
                      </c:pt>
                      <c:pt idx="34">
                        <c:v>124.21657505243373</c:v>
                      </c:pt>
                      <c:pt idx="35">
                        <c:v>107.24687282658518</c:v>
                      </c:pt>
                      <c:pt idx="36">
                        <c:v>166.43262687916274</c:v>
                      </c:pt>
                      <c:pt idx="37">
                        <c:v>181.4425509415108</c:v>
                      </c:pt>
                      <c:pt idx="38">
                        <c:v>166.63156442485527</c:v>
                      </c:pt>
                      <c:pt idx="39">
                        <c:v>71.370868172734305</c:v>
                      </c:pt>
                      <c:pt idx="40">
                        <c:v>58.779788141205557</c:v>
                      </c:pt>
                      <c:pt idx="41">
                        <c:v>41.096740685695814</c:v>
                      </c:pt>
                      <c:pt idx="42">
                        <c:v>36.203732241750203</c:v>
                      </c:pt>
                      <c:pt idx="43">
                        <c:v>34.617699956490817</c:v>
                      </c:pt>
                      <c:pt idx="44">
                        <c:v>29.046965595396102</c:v>
                      </c:pt>
                      <c:pt idx="45">
                        <c:v>27.485983300925273</c:v>
                      </c:pt>
                      <c:pt idx="46">
                        <c:v>24.974646025141126</c:v>
                      </c:pt>
                      <c:pt idx="47">
                        <c:v>19.56947270386393</c:v>
                      </c:pt>
                      <c:pt idx="48">
                        <c:v>21.219612312781113</c:v>
                      </c:pt>
                      <c:pt idx="49">
                        <c:v>19.310590698312048</c:v>
                      </c:pt>
                      <c:pt idx="50">
                        <c:v>17.942880585871208</c:v>
                      </c:pt>
                      <c:pt idx="51">
                        <c:v>20.431098936990598</c:v>
                      </c:pt>
                      <c:pt idx="52">
                        <c:v>75.957881690925703</c:v>
                      </c:pt>
                      <c:pt idx="53">
                        <c:v>50.583672854111676</c:v>
                      </c:pt>
                      <c:pt idx="54">
                        <c:v>25.607596898420443</c:v>
                      </c:pt>
                      <c:pt idx="55">
                        <c:v>105.4228176357543</c:v>
                      </c:pt>
                      <c:pt idx="56">
                        <c:v>45.718908934826793</c:v>
                      </c:pt>
                      <c:pt idx="57">
                        <c:v>28.473167231294568</c:v>
                      </c:pt>
                      <c:pt idx="58">
                        <c:v>26.376544563677392</c:v>
                      </c:pt>
                      <c:pt idx="59">
                        <c:v>23.254595829524497</c:v>
                      </c:pt>
                      <c:pt idx="60">
                        <c:v>25.681132318022879</c:v>
                      </c:pt>
                      <c:pt idx="61">
                        <c:v>22.983398216375825</c:v>
                      </c:pt>
                      <c:pt idx="62">
                        <c:v>16.946038362218584</c:v>
                      </c:pt>
                      <c:pt idx="63">
                        <c:v>19.366163335304591</c:v>
                      </c:pt>
                      <c:pt idx="64">
                        <c:v>17.877647128008856</c:v>
                      </c:pt>
                      <c:pt idx="65">
                        <c:v>19.804509901087552</c:v>
                      </c:pt>
                      <c:pt idx="66">
                        <c:v>38.934977362807281</c:v>
                      </c:pt>
                      <c:pt idx="67">
                        <c:v>16.719970146981002</c:v>
                      </c:pt>
                      <c:pt idx="68">
                        <c:v>16.850168086607461</c:v>
                      </c:pt>
                      <c:pt idx="69">
                        <c:v>57.457203940239523</c:v>
                      </c:pt>
                      <c:pt idx="70">
                        <c:v>77.348462617860292</c:v>
                      </c:pt>
                      <c:pt idx="71">
                        <c:v>13.823720285335224</c:v>
                      </c:pt>
                      <c:pt idx="72">
                        <c:v>18.341113529833059</c:v>
                      </c:pt>
                      <c:pt idx="73">
                        <c:v>34.43741701919091</c:v>
                      </c:pt>
                      <c:pt idx="74">
                        <c:v>13.933805885949859</c:v>
                      </c:pt>
                      <c:pt idx="75">
                        <c:v>16.305735696344403</c:v>
                      </c:pt>
                      <c:pt idx="76">
                        <c:v>54.628352327669397</c:v>
                      </c:pt>
                      <c:pt idx="77">
                        <c:v>11.517965895376857</c:v>
                      </c:pt>
                      <c:pt idx="78">
                        <c:v>11.30649283495878</c:v>
                      </c:pt>
                      <c:pt idx="79">
                        <c:v>11.542392536158562</c:v>
                      </c:pt>
                      <c:pt idx="80">
                        <c:v>10.913945365418034</c:v>
                      </c:pt>
                      <c:pt idx="81">
                        <c:v>15.380751302907768</c:v>
                      </c:pt>
                      <c:pt idx="82">
                        <c:v>40.613364047172112</c:v>
                      </c:pt>
                      <c:pt idx="83">
                        <c:v>46.028343941240699</c:v>
                      </c:pt>
                      <c:pt idx="84">
                        <c:v>13.930074253539848</c:v>
                      </c:pt>
                      <c:pt idx="85">
                        <c:v>38.922627350686071</c:v>
                      </c:pt>
                      <c:pt idx="86">
                        <c:v>12.521131164650154</c:v>
                      </c:pt>
                      <c:pt idx="87">
                        <c:v>12.103995140392955</c:v>
                      </c:pt>
                      <c:pt idx="88">
                        <c:v>11.058753448227346</c:v>
                      </c:pt>
                      <c:pt idx="89">
                        <c:v>10.975631007710657</c:v>
                      </c:pt>
                      <c:pt idx="90">
                        <c:v>15.416944389916976</c:v>
                      </c:pt>
                      <c:pt idx="91">
                        <c:v>14.792746441639185</c:v>
                      </c:pt>
                      <c:pt idx="92">
                        <c:v>13.331004587067627</c:v>
                      </c:pt>
                      <c:pt idx="93">
                        <c:v>15.167770378233749</c:v>
                      </c:pt>
                      <c:pt idx="94">
                        <c:v>10.710853608325381</c:v>
                      </c:pt>
                      <c:pt idx="95">
                        <c:v>9.4721488090336035</c:v>
                      </c:pt>
                      <c:pt idx="96">
                        <c:v>10.534000516493141</c:v>
                      </c:pt>
                      <c:pt idx="97">
                        <c:v>13.015526017864989</c:v>
                      </c:pt>
                      <c:pt idx="98">
                        <c:v>11.311771674565961</c:v>
                      </c:pt>
                      <c:pt idx="99">
                        <c:v>12.193371822018989</c:v>
                      </c:pt>
                      <c:pt idx="100">
                        <c:v>6.4299938139598103</c:v>
                      </c:pt>
                      <c:pt idx="101">
                        <c:v>11.510929728210922</c:v>
                      </c:pt>
                      <c:pt idx="102">
                        <c:v>12.764673638688784</c:v>
                      </c:pt>
                      <c:pt idx="103">
                        <c:v>13.321692214627612</c:v>
                      </c:pt>
                      <c:pt idx="104">
                        <c:v>55.452717239337069</c:v>
                      </c:pt>
                      <c:pt idx="105">
                        <c:v>38.081781258300516</c:v>
                      </c:pt>
                      <c:pt idx="106">
                        <c:v>52.163453333705583</c:v>
                      </c:pt>
                      <c:pt idx="107">
                        <c:v>15.84589218133074</c:v>
                      </c:pt>
                      <c:pt idx="108">
                        <c:v>84.11953307486823</c:v>
                      </c:pt>
                      <c:pt idx="109">
                        <c:v>10.41887787039504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4600-4918-A60A-5692C4B8CFB0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valAx>
        <c:axId val="1242755232"/>
        <c:scaling>
          <c:orientation val="minMax"/>
          <c:min val="0"/>
        </c:scaling>
        <c:delete val="0"/>
        <c:axPos val="r"/>
        <c:numFmt formatCode="@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861164624"/>
        <c:crosses val="max"/>
        <c:crossBetween val="midCat"/>
      </c:valAx>
      <c:valAx>
        <c:axId val="8611646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242755232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Syntrophbacter 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 個別計算(old wrong'!$Q$5:$Q$112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  <c:extLst xmlns:c15="http://schemas.microsoft.com/office/drawing/2012/chart"/>
            </c:numRef>
          </c:xVal>
          <c:yVal>
            <c:numRef>
              <c:f>'G 個別計算(old wrong'!$U$5:$U$112</c:f>
              <c:numCache>
                <c:formatCode>General</c:formatCode>
                <c:ptCount val="108"/>
                <c:pt idx="0">
                  <c:v>-6.5719045288958569</c:v>
                </c:pt>
                <c:pt idx="1">
                  <c:v>-4.2966532246209681</c:v>
                </c:pt>
                <c:pt idx="2">
                  <c:v>-5.5996312236194825</c:v>
                </c:pt>
                <c:pt idx="3">
                  <c:v>-6.9597821783648328</c:v>
                </c:pt>
                <c:pt idx="4">
                  <c:v>5.8901373274281212</c:v>
                </c:pt>
                <c:pt idx="5">
                  <c:v>-9.6279136546180268</c:v>
                </c:pt>
                <c:pt idx="6">
                  <c:v>-12.489273168452655</c:v>
                </c:pt>
                <c:pt idx="7">
                  <c:v>-5.1862922989325142</c:v>
                </c:pt>
                <c:pt idx="8">
                  <c:v>-2.751326977891722</c:v>
                </c:pt>
                <c:pt idx="9">
                  <c:v>-2.9572814555185403</c:v>
                </c:pt>
                <c:pt idx="10">
                  <c:v>-2.72065579661556</c:v>
                </c:pt>
                <c:pt idx="11">
                  <c:v>-0.94934969854647022</c:v>
                </c:pt>
                <c:pt idx="12">
                  <c:v>6.4190819598788238</c:v>
                </c:pt>
                <c:pt idx="13">
                  <c:v>19.271173854395336</c:v>
                </c:pt>
                <c:pt idx="14">
                  <c:v>24.00957921931316</c:v>
                </c:pt>
                <c:pt idx="15">
                  <c:v>27.726040285079065</c:v>
                </c:pt>
                <c:pt idx="16">
                  <c:v>31.245025152059881</c:v>
                </c:pt>
                <c:pt idx="17">
                  <c:v>6.7485429473319272</c:v>
                </c:pt>
                <c:pt idx="18">
                  <c:v>6.5702075802733333</c:v>
                </c:pt>
                <c:pt idx="19">
                  <c:v>5.2059098617073118</c:v>
                </c:pt>
                <c:pt idx="20">
                  <c:v>10.622439027644035</c:v>
                </c:pt>
                <c:pt idx="21">
                  <c:v>21.299426989107552</c:v>
                </c:pt>
                <c:pt idx="22">
                  <c:v>22.962241445716785</c:v>
                </c:pt>
                <c:pt idx="23">
                  <c:v>22.886435885774929</c:v>
                </c:pt>
                <c:pt idx="24">
                  <c:v>22.432608238874401</c:v>
                </c:pt>
                <c:pt idx="25">
                  <c:v>23.546573434362905</c:v>
                </c:pt>
                <c:pt idx="26">
                  <c:v>21.774101863929396</c:v>
                </c:pt>
                <c:pt idx="27">
                  <c:v>11.450169624514061</c:v>
                </c:pt>
                <c:pt idx="28">
                  <c:v>9.6271833357191525</c:v>
                </c:pt>
                <c:pt idx="29">
                  <c:v>20.285480398587907</c:v>
                </c:pt>
                <c:pt idx="30">
                  <c:v>7.495122528915644</c:v>
                </c:pt>
                <c:pt idx="31">
                  <c:v>11.991082676402137</c:v>
                </c:pt>
                <c:pt idx="32">
                  <c:v>13.275913963073457</c:v>
                </c:pt>
                <c:pt idx="33">
                  <c:v>12.167516001103564</c:v>
                </c:pt>
                <c:pt idx="34">
                  <c:v>15.295734377859361</c:v>
                </c:pt>
                <c:pt idx="35">
                  <c:v>15.64758571770524</c:v>
                </c:pt>
                <c:pt idx="36">
                  <c:v>14.513802532129525</c:v>
                </c:pt>
                <c:pt idx="37">
                  <c:v>7.7364339827508104</c:v>
                </c:pt>
                <c:pt idx="38">
                  <c:v>5.7130952451272066</c:v>
                </c:pt>
                <c:pt idx="39">
                  <c:v>2.9798271704763692</c:v>
                </c:pt>
                <c:pt idx="40">
                  <c:v>1.5708422376578426</c:v>
                </c:pt>
                <c:pt idx="41">
                  <c:v>1.1381349290401204</c:v>
                </c:pt>
                <c:pt idx="42">
                  <c:v>-0.74731734893703106</c:v>
                </c:pt>
                <c:pt idx="43">
                  <c:v>-1.7857501582504938</c:v>
                </c:pt>
                <c:pt idx="44">
                  <c:v>-2.7649332403566262</c:v>
                </c:pt>
                <c:pt idx="45">
                  <c:v>-4.8877068196136833</c:v>
                </c:pt>
                <c:pt idx="46">
                  <c:v>-4.9870567738454525</c:v>
                </c:pt>
                <c:pt idx="47">
                  <c:v>-6.4823115926145931</c:v>
                </c:pt>
                <c:pt idx="48">
                  <c:v>-7.4006058059848101</c:v>
                </c:pt>
                <c:pt idx="49">
                  <c:v>-5.4830612460737314</c:v>
                </c:pt>
                <c:pt idx="50">
                  <c:v>4.4742454665449714</c:v>
                </c:pt>
                <c:pt idx="51">
                  <c:v>1.6621524693916143</c:v>
                </c:pt>
                <c:pt idx="52">
                  <c:v>-3.6888280112422933</c:v>
                </c:pt>
                <c:pt idx="53">
                  <c:v>6.9190460992955423</c:v>
                </c:pt>
                <c:pt idx="54">
                  <c:v>1.6148337089564819</c:v>
                </c:pt>
                <c:pt idx="55">
                  <c:v>-2.8938418647188229</c:v>
                </c:pt>
                <c:pt idx="56">
                  <c:v>-3.2752499904918864</c:v>
                </c:pt>
                <c:pt idx="57">
                  <c:v>-4.0938729408485131</c:v>
                </c:pt>
                <c:pt idx="58">
                  <c:v>-3.4425615825160065</c:v>
                </c:pt>
                <c:pt idx="59">
                  <c:v>-4.1426904935108553</c:v>
                </c:pt>
                <c:pt idx="60">
                  <c:v>-6.4865848958537953</c:v>
                </c:pt>
                <c:pt idx="61">
                  <c:v>-5.3630196921735802</c:v>
                </c:pt>
                <c:pt idx="62">
                  <c:v>-5.7737144105022509</c:v>
                </c:pt>
                <c:pt idx="63">
                  <c:v>-4.7464886544094611</c:v>
                </c:pt>
                <c:pt idx="64">
                  <c:v>0.54786619164949002</c:v>
                </c:pt>
                <c:pt idx="65">
                  <c:v>-5.8193303138459811</c:v>
                </c:pt>
                <c:pt idx="66">
                  <c:v>-5.8722818905421832</c:v>
                </c:pt>
                <c:pt idx="67">
                  <c:v>3.6422057177322813</c:v>
                </c:pt>
                <c:pt idx="68">
                  <c:v>5.8269980612842147</c:v>
                </c:pt>
                <c:pt idx="69">
                  <c:v>-8.3331953899604798</c:v>
                </c:pt>
                <c:pt idx="70">
                  <c:v>-5.7710917828359669</c:v>
                </c:pt>
                <c:pt idx="71">
                  <c:v>-4.5114442667113508E-3</c:v>
                </c:pt>
                <c:pt idx="72">
                  <c:v>-7.8399969356845531</c:v>
                </c:pt>
                <c:pt idx="73">
                  <c:v>-5.9681257851061673</c:v>
                </c:pt>
                <c:pt idx="74">
                  <c:v>3.1765266619756432</c:v>
                </c:pt>
                <c:pt idx="75">
                  <c:v>-8.5785260153942318</c:v>
                </c:pt>
                <c:pt idx="76">
                  <c:v>-8.6370957953138401</c:v>
                </c:pt>
                <c:pt idx="77">
                  <c:v>-8.316395130077737</c:v>
                </c:pt>
                <c:pt idx="78">
                  <c:v>-8.9476178957174994</c:v>
                </c:pt>
                <c:pt idx="79">
                  <c:v>-6.2065730329513542</c:v>
                </c:pt>
                <c:pt idx="80">
                  <c:v>1.3396116760019794</c:v>
                </c:pt>
                <c:pt idx="81">
                  <c:v>2.3641763650044254</c:v>
                </c:pt>
                <c:pt idx="82">
                  <c:v>-6.7131110123723801</c:v>
                </c:pt>
                <c:pt idx="83">
                  <c:v>1.2247203318760143</c:v>
                </c:pt>
                <c:pt idx="84">
                  <c:v>-7.3809613939306047</c:v>
                </c:pt>
                <c:pt idx="85">
                  <c:v>-7.5508373074399486</c:v>
                </c:pt>
                <c:pt idx="86">
                  <c:v>-8.1306970922930759</c:v>
                </c:pt>
                <c:pt idx="87">
                  <c:v>-8.1705154920317682</c:v>
                </c:pt>
                <c:pt idx="88">
                  <c:v>-5.6095287287891011</c:v>
                </c:pt>
                <c:pt idx="89">
                  <c:v>-5.6983980057096772</c:v>
                </c:pt>
                <c:pt idx="90">
                  <c:v>-6.9743749856388888</c:v>
                </c:pt>
                <c:pt idx="91">
                  <c:v>-5.4309534687425867</c:v>
                </c:pt>
                <c:pt idx="92">
                  <c:v>-7.8406160370018512</c:v>
                </c:pt>
                <c:pt idx="93">
                  <c:v>-9.0681721142404257</c:v>
                </c:pt>
                <c:pt idx="94">
                  <c:v>-8.44603606385067</c:v>
                </c:pt>
                <c:pt idx="95">
                  <c:v>-62.512914791130385</c:v>
                </c:pt>
                <c:pt idx="96">
                  <c:v>-62.56613331807722</c:v>
                </c:pt>
                <c:pt idx="97">
                  <c:v>-62.258916616414865</c:v>
                </c:pt>
                <c:pt idx="98">
                  <c:v>-62.476493912184736</c:v>
                </c:pt>
                <c:pt idx="99">
                  <c:v>-62.530203577927267</c:v>
                </c:pt>
                <c:pt idx="100">
                  <c:v>-62.072878464002429</c:v>
                </c:pt>
                <c:pt idx="101">
                  <c:v>-62.390651944161164</c:v>
                </c:pt>
                <c:pt idx="102">
                  <c:v>-61.917102297558984</c:v>
                </c:pt>
                <c:pt idx="103">
                  <c:v>-62.441071209145235</c:v>
                </c:pt>
                <c:pt idx="104">
                  <c:v>-62.224693728907766</c:v>
                </c:pt>
                <c:pt idx="105">
                  <c:v>-61.948309103081385</c:v>
                </c:pt>
                <c:pt idx="106">
                  <c:v>-62.428256891719485</c:v>
                </c:pt>
                <c:pt idx="107">
                  <c:v>-62.48801759308833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89B-427F-9CE2-F9AAA6F09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Smithella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 個別計算(old wrong'!$X$5:$X$112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 個別計算(old wrong'!$AB$5:$AB$112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-5.3722365059812134</c:v>
                      </c:pt>
                      <c:pt idx="1">
                        <c:v>-6.0266735884879594</c:v>
                      </c:pt>
                      <c:pt idx="2">
                        <c:v>-7.4209076683856861</c:v>
                      </c:pt>
                      <c:pt idx="3">
                        <c:v>-5.9698343323254166</c:v>
                      </c:pt>
                      <c:pt idx="4">
                        <c:v>-5.0674881890066459</c:v>
                      </c:pt>
                      <c:pt idx="5">
                        <c:v>-6.0588233011171848</c:v>
                      </c:pt>
                      <c:pt idx="6">
                        <c:v>-5.6050405035824022</c:v>
                      </c:pt>
                      <c:pt idx="7">
                        <c:v>-7.0162432600922049</c:v>
                      </c:pt>
                      <c:pt idx="8">
                        <c:v>-6.2225604528164276</c:v>
                      </c:pt>
                      <c:pt idx="9">
                        <c:v>-16.267201172517044</c:v>
                      </c:pt>
                      <c:pt idx="10">
                        <c:v>-5.7802730303342695</c:v>
                      </c:pt>
                      <c:pt idx="11">
                        <c:v>-3.3514140179319347</c:v>
                      </c:pt>
                      <c:pt idx="12">
                        <c:v>-1.8255694387270534</c:v>
                      </c:pt>
                      <c:pt idx="13">
                        <c:v>-0.41911572602410141</c:v>
                      </c:pt>
                      <c:pt idx="14">
                        <c:v>1.4704490591946635</c:v>
                      </c:pt>
                      <c:pt idx="15">
                        <c:v>1.863508732879767</c:v>
                      </c:pt>
                      <c:pt idx="16">
                        <c:v>2.6928257116426</c:v>
                      </c:pt>
                      <c:pt idx="17">
                        <c:v>-0.41971353763284125</c:v>
                      </c:pt>
                      <c:pt idx="18">
                        <c:v>-5.4791908432491665</c:v>
                      </c:pt>
                      <c:pt idx="19">
                        <c:v>-5.690854781457289</c:v>
                      </c:pt>
                      <c:pt idx="20">
                        <c:v>-2.3743976460116696</c:v>
                      </c:pt>
                      <c:pt idx="21">
                        <c:v>1.1467621684674705</c:v>
                      </c:pt>
                      <c:pt idx="22">
                        <c:v>1.8069995277574811</c:v>
                      </c:pt>
                      <c:pt idx="23">
                        <c:v>1.6405494799174909</c:v>
                      </c:pt>
                      <c:pt idx="24">
                        <c:v>1.2657555187643059</c:v>
                      </c:pt>
                      <c:pt idx="25">
                        <c:v>0.70642200818305589</c:v>
                      </c:pt>
                      <c:pt idx="26">
                        <c:v>-0.49240310570892365</c:v>
                      </c:pt>
                      <c:pt idx="27">
                        <c:v>-3.2021328936540132</c:v>
                      </c:pt>
                      <c:pt idx="28">
                        <c:v>-2.697918518010836</c:v>
                      </c:pt>
                      <c:pt idx="29">
                        <c:v>-0.88413033060064328</c:v>
                      </c:pt>
                      <c:pt idx="30">
                        <c:v>-1.4903697277478352</c:v>
                      </c:pt>
                      <c:pt idx="31">
                        <c:v>-2.4410350337177307</c:v>
                      </c:pt>
                      <c:pt idx="32">
                        <c:v>-1.7543788190874141</c:v>
                      </c:pt>
                      <c:pt idx="33">
                        <c:v>-2.1807046916444488</c:v>
                      </c:pt>
                      <c:pt idx="34">
                        <c:v>-1.7907819303278227</c:v>
                      </c:pt>
                      <c:pt idx="35">
                        <c:v>-1.7329650270474752</c:v>
                      </c:pt>
                      <c:pt idx="36">
                        <c:v>-3.3269181082898149</c:v>
                      </c:pt>
                      <c:pt idx="37">
                        <c:v>-3.9744081004037204</c:v>
                      </c:pt>
                      <c:pt idx="38">
                        <c:v>-5.6184060464056547</c:v>
                      </c:pt>
                      <c:pt idx="39">
                        <c:v>-6.327536769188856</c:v>
                      </c:pt>
                      <c:pt idx="40">
                        <c:v>-8.0581410841507228</c:v>
                      </c:pt>
                      <c:pt idx="41">
                        <c:v>-8.6523852807342667</c:v>
                      </c:pt>
                      <c:pt idx="42">
                        <c:v>-9.9036182255245659</c:v>
                      </c:pt>
                      <c:pt idx="43">
                        <c:v>-11.055264018179709</c:v>
                      </c:pt>
                      <c:pt idx="44">
                        <c:v>-11.63124227335663</c:v>
                      </c:pt>
                      <c:pt idx="45">
                        <c:v>-12.024658583549554</c:v>
                      </c:pt>
                      <c:pt idx="46">
                        <c:v>-21.448377753697073</c:v>
                      </c:pt>
                      <c:pt idx="47">
                        <c:v>-21.903049094805151</c:v>
                      </c:pt>
                      <c:pt idx="48">
                        <c:v>-20.80776927019836</c:v>
                      </c:pt>
                      <c:pt idx="49">
                        <c:v>-19.906700957325047</c:v>
                      </c:pt>
                      <c:pt idx="50">
                        <c:v>-20.747764460422118</c:v>
                      </c:pt>
                      <c:pt idx="51">
                        <c:v>-20.842906325335303</c:v>
                      </c:pt>
                      <c:pt idx="52">
                        <c:v>-21.170240938670613</c:v>
                      </c:pt>
                      <c:pt idx="53">
                        <c:v>-21.119967525914774</c:v>
                      </c:pt>
                      <c:pt idx="54">
                        <c:v>-11.013430928149324</c:v>
                      </c:pt>
                      <c:pt idx="55">
                        <c:v>-21.244754526923199</c:v>
                      </c:pt>
                      <c:pt idx="56">
                        <c:v>-21.593572615930224</c:v>
                      </c:pt>
                      <c:pt idx="57">
                        <c:v>-21.083536967241592</c:v>
                      </c:pt>
                      <c:pt idx="58">
                        <c:v>-20.575009091286518</c:v>
                      </c:pt>
                      <c:pt idx="59">
                        <c:v>-20.40932982778207</c:v>
                      </c:pt>
                      <c:pt idx="60">
                        <c:v>-20.538812998432949</c:v>
                      </c:pt>
                      <c:pt idx="61">
                        <c:v>-20.720902927422809</c:v>
                      </c:pt>
                      <c:pt idx="62">
                        <c:v>-20.274324729730896</c:v>
                      </c:pt>
                      <c:pt idx="63">
                        <c:v>-20.496748530378905</c:v>
                      </c:pt>
                      <c:pt idx="64">
                        <c:v>-11.350840067127146</c:v>
                      </c:pt>
                      <c:pt idx="65">
                        <c:v>-19.639377316690506</c:v>
                      </c:pt>
                      <c:pt idx="66">
                        <c:v>-19.431606658840241</c:v>
                      </c:pt>
                      <c:pt idx="67">
                        <c:v>-19.515686290355017</c:v>
                      </c:pt>
                      <c:pt idx="68">
                        <c:v>-19.496232342522951</c:v>
                      </c:pt>
                      <c:pt idx="69">
                        <c:v>-19.686259520489667</c:v>
                      </c:pt>
                      <c:pt idx="70">
                        <c:v>-18.097953253636632</c:v>
                      </c:pt>
                      <c:pt idx="71">
                        <c:v>-17.200703774763898</c:v>
                      </c:pt>
                      <c:pt idx="72">
                        <c:v>-18.587600892946604</c:v>
                      </c:pt>
                      <c:pt idx="73">
                        <c:v>-17.89130367779784</c:v>
                      </c:pt>
                      <c:pt idx="74">
                        <c:v>-18.356673070469061</c:v>
                      </c:pt>
                      <c:pt idx="75">
                        <c:v>-17.951309163390167</c:v>
                      </c:pt>
                      <c:pt idx="76">
                        <c:v>-17.600691513206193</c:v>
                      </c:pt>
                      <c:pt idx="77">
                        <c:v>-17.067002357582009</c:v>
                      </c:pt>
                      <c:pt idx="78">
                        <c:v>-17.336047235802521</c:v>
                      </c:pt>
                      <c:pt idx="79">
                        <c:v>-17.840453827092926</c:v>
                      </c:pt>
                      <c:pt idx="80">
                        <c:v>-17.668273704293728</c:v>
                      </c:pt>
                      <c:pt idx="81">
                        <c:v>-18.267221946618154</c:v>
                      </c:pt>
                      <c:pt idx="82">
                        <c:v>-16.642817329703185</c:v>
                      </c:pt>
                      <c:pt idx="83">
                        <c:v>-17.356669839777226</c:v>
                      </c:pt>
                      <c:pt idx="84">
                        <c:v>-18.029456836142462</c:v>
                      </c:pt>
                      <c:pt idx="85">
                        <c:v>-17.686112993970493</c:v>
                      </c:pt>
                      <c:pt idx="86">
                        <c:v>-8.965588496874874</c:v>
                      </c:pt>
                      <c:pt idx="87">
                        <c:v>-16.305083198229465</c:v>
                      </c:pt>
                      <c:pt idx="88">
                        <c:v>-8.8919457906107766</c:v>
                      </c:pt>
                      <c:pt idx="89">
                        <c:v>-7.887004548978191</c:v>
                      </c:pt>
                      <c:pt idx="90">
                        <c:v>-9.6769651062245341</c:v>
                      </c:pt>
                      <c:pt idx="91">
                        <c:v>-8.0512053003118158</c:v>
                      </c:pt>
                      <c:pt idx="92">
                        <c:v>-7.5625187049739662</c:v>
                      </c:pt>
                      <c:pt idx="93">
                        <c:v>-8.1315656535659322</c:v>
                      </c:pt>
                      <c:pt idx="94">
                        <c:v>-8.4136140323073754</c:v>
                      </c:pt>
                      <c:pt idx="95">
                        <c:v>-15.61211229034031</c:v>
                      </c:pt>
                      <c:pt idx="96">
                        <c:v>-7.888448366591974</c:v>
                      </c:pt>
                      <c:pt idx="97">
                        <c:v>-7.3562101960163231</c:v>
                      </c:pt>
                      <c:pt idx="98">
                        <c:v>-7.7539364914184326</c:v>
                      </c:pt>
                      <c:pt idx="99">
                        <c:v>-7.3682363869979675</c:v>
                      </c:pt>
                      <c:pt idx="100">
                        <c:v>-6.9621672152708829</c:v>
                      </c:pt>
                      <c:pt idx="101">
                        <c:v>-7.2423106272763782</c:v>
                      </c:pt>
                      <c:pt idx="102">
                        <c:v>-6.1345308523003315</c:v>
                      </c:pt>
                      <c:pt idx="103">
                        <c:v>-7.1875835690518253</c:v>
                      </c:pt>
                      <c:pt idx="104">
                        <c:v>-6.6305953267873639</c:v>
                      </c:pt>
                      <c:pt idx="105">
                        <c:v>-6.4597955538511291</c:v>
                      </c:pt>
                      <c:pt idx="106">
                        <c:v>-6.7136691670462598</c:v>
                      </c:pt>
                      <c:pt idx="107">
                        <c:v>-7.4444226932002415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689B-427F-9CE2-F9AAA6F09FB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SBOB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wrong'!$AE$5:$AE$112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wrong'!$AI$5:$AI$112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-31.070965042718768</c:v>
                      </c:pt>
                      <c:pt idx="1">
                        <c:v>-30.148682532829312</c:v>
                      </c:pt>
                      <c:pt idx="2">
                        <c:v>-29.32785453862445</c:v>
                      </c:pt>
                      <c:pt idx="3">
                        <c:v>-31.21239710966384</c:v>
                      </c:pt>
                      <c:pt idx="4">
                        <c:v>-22.141938226551972</c:v>
                      </c:pt>
                      <c:pt idx="5">
                        <c:v>-31.883634321552051</c:v>
                      </c:pt>
                      <c:pt idx="6">
                        <c:v>-34.24080307013017</c:v>
                      </c:pt>
                      <c:pt idx="7">
                        <c:v>-28.504261088355079</c:v>
                      </c:pt>
                      <c:pt idx="8">
                        <c:v>-26.573492127776376</c:v>
                      </c:pt>
                      <c:pt idx="9">
                        <c:v>-17.354690602840869</c:v>
                      </c:pt>
                      <c:pt idx="10">
                        <c:v>-27.391328892309744</c:v>
                      </c:pt>
                      <c:pt idx="11">
                        <c:v>-24.538050478568351</c:v>
                      </c:pt>
                      <c:pt idx="12">
                        <c:v>-19.517982045864784</c:v>
                      </c:pt>
                      <c:pt idx="13">
                        <c:v>-14.339038881345822</c:v>
                      </c:pt>
                      <c:pt idx="14">
                        <c:v>-8.8552420763294037</c:v>
                      </c:pt>
                      <c:pt idx="15">
                        <c:v>-7.05294705378099</c:v>
                      </c:pt>
                      <c:pt idx="16">
                        <c:v>-4.586915151732839</c:v>
                      </c:pt>
                      <c:pt idx="17">
                        <c:v>-22.942515256249095</c:v>
                      </c:pt>
                      <c:pt idx="18">
                        <c:v>-20.347729381713791</c:v>
                      </c:pt>
                      <c:pt idx="19">
                        <c:v>-19.861566319001909</c:v>
                      </c:pt>
                      <c:pt idx="20">
                        <c:v>-15.252793887263614</c:v>
                      </c:pt>
                      <c:pt idx="21">
                        <c:v>-9.32161833310699</c:v>
                      </c:pt>
                      <c:pt idx="22">
                        <c:v>-8.8105350272783554</c:v>
                      </c:pt>
                      <c:pt idx="23">
                        <c:v>-8.6285002184967539</c:v>
                      </c:pt>
                      <c:pt idx="24">
                        <c:v>-8.5901292661497024</c:v>
                      </c:pt>
                      <c:pt idx="25">
                        <c:v>-7.5033582581852158</c:v>
                      </c:pt>
                      <c:pt idx="26">
                        <c:v>-8.1895916955121706</c:v>
                      </c:pt>
                      <c:pt idx="27">
                        <c:v>-15.600270181201019</c:v>
                      </c:pt>
                      <c:pt idx="28">
                        <c:v>-16.164425645289391</c:v>
                      </c:pt>
                      <c:pt idx="29">
                        <c:v>-9.0420575672728489</c:v>
                      </c:pt>
                      <c:pt idx="30">
                        <c:v>-18.520371934273939</c:v>
                      </c:pt>
                      <c:pt idx="31">
                        <c:v>-14.966476899557243</c:v>
                      </c:pt>
                      <c:pt idx="32">
                        <c:v>-13.906412720600393</c:v>
                      </c:pt>
                      <c:pt idx="33">
                        <c:v>-13.849928824846408</c:v>
                      </c:pt>
                      <c:pt idx="34">
                        <c:v>-11.796927201240976</c:v>
                      </c:pt>
                      <c:pt idx="35">
                        <c:v>-11.168465336680349</c:v>
                      </c:pt>
                      <c:pt idx="36">
                        <c:v>-11.145163575511127</c:v>
                      </c:pt>
                      <c:pt idx="37">
                        <c:v>-15.641447075939816</c:v>
                      </c:pt>
                      <c:pt idx="38">
                        <c:v>-15.949071610607511</c:v>
                      </c:pt>
                      <c:pt idx="39">
                        <c:v>-17.266246802303776</c:v>
                      </c:pt>
                      <c:pt idx="40">
                        <c:v>-17.734219078640315</c:v>
                      </c:pt>
                      <c:pt idx="41">
                        <c:v>-17.20720562338937</c:v>
                      </c:pt>
                      <c:pt idx="42">
                        <c:v>-18.285402741244354</c:v>
                      </c:pt>
                      <c:pt idx="43">
                        <c:v>-18.916380652009167</c:v>
                      </c:pt>
                      <c:pt idx="44">
                        <c:v>-19.792008807506377</c:v>
                      </c:pt>
                      <c:pt idx="45">
                        <c:v>-21.495773968803704</c:v>
                      </c:pt>
                      <c:pt idx="46">
                        <c:v>-13.731750756529856</c:v>
                      </c:pt>
                      <c:pt idx="47">
                        <c:v>-14.919526782061595</c:v>
                      </c:pt>
                      <c:pt idx="48">
                        <c:v>-19.741838839127354</c:v>
                      </c:pt>
                      <c:pt idx="49">
                        <c:v>-17.897788672266095</c:v>
                      </c:pt>
                      <c:pt idx="50">
                        <c:v>-9.9362796732708674</c:v>
                      </c:pt>
                      <c:pt idx="51">
                        <c:v>-11.078971670841995</c:v>
                      </c:pt>
                      <c:pt idx="52">
                        <c:v>-13.886623658700429</c:v>
                      </c:pt>
                      <c:pt idx="53">
                        <c:v>-6.7458919299469926</c:v>
                      </c:pt>
                      <c:pt idx="54">
                        <c:v>-18.122989929333841</c:v>
                      </c:pt>
                      <c:pt idx="55">
                        <c:v>-13.615842951947805</c:v>
                      </c:pt>
                      <c:pt idx="56">
                        <c:v>-12.711905313285271</c:v>
                      </c:pt>
                      <c:pt idx="57">
                        <c:v>-13.455271971452419</c:v>
                      </c:pt>
                      <c:pt idx="58">
                        <c:v>-13.760701676578861</c:v>
                      </c:pt>
                      <c:pt idx="59">
                        <c:v>-13.973538034893636</c:v>
                      </c:pt>
                      <c:pt idx="60">
                        <c:v>-15.556312229789398</c:v>
                      </c:pt>
                      <c:pt idx="61">
                        <c:v>-13.96607968499368</c:v>
                      </c:pt>
                      <c:pt idx="62">
                        <c:v>-14.437887013133945</c:v>
                      </c:pt>
                      <c:pt idx="63">
                        <c:v>-12.566269089208618</c:v>
                      </c:pt>
                      <c:pt idx="64">
                        <c:v>-18.182291719609367</c:v>
                      </c:pt>
                      <c:pt idx="65">
                        <c:v>-14.139420493469494</c:v>
                      </c:pt>
                      <c:pt idx="66">
                        <c:v>-14.255086867637679</c:v>
                      </c:pt>
                      <c:pt idx="67">
                        <c:v>-7.8080940263550289</c:v>
                      </c:pt>
                      <c:pt idx="68">
                        <c:v>-6.2111391942853231</c:v>
                      </c:pt>
                      <c:pt idx="69">
                        <c:v>-18.353566958268658</c:v>
                      </c:pt>
                      <c:pt idx="70">
                        <c:v>-18.292232286589083</c:v>
                      </c:pt>
                      <c:pt idx="71">
                        <c:v>-13.460151681940069</c:v>
                      </c:pt>
                      <c:pt idx="72">
                        <c:v>-18.607223196031427</c:v>
                      </c:pt>
                      <c:pt idx="73">
                        <c:v>-16.991258839738059</c:v>
                      </c:pt>
                      <c:pt idx="74">
                        <c:v>-10.111298334916391</c:v>
                      </c:pt>
                      <c:pt idx="75">
                        <c:v>-18.074958918528807</c:v>
                      </c:pt>
                      <c:pt idx="76">
                        <c:v>-18.459078317094438</c:v>
                      </c:pt>
                      <c:pt idx="77">
                        <c:v>-18.54118241350622</c:v>
                      </c:pt>
                      <c:pt idx="78">
                        <c:v>-19.372447186604404</c:v>
                      </c:pt>
                      <c:pt idx="79">
                        <c:v>-16.259133233914739</c:v>
                      </c:pt>
                      <c:pt idx="80">
                        <c:v>-10.771824310871168</c:v>
                      </c:pt>
                      <c:pt idx="81">
                        <c:v>-8.8685002996914974</c:v>
                      </c:pt>
                      <c:pt idx="82">
                        <c:v>-17.651735115365433</c:v>
                      </c:pt>
                      <c:pt idx="83">
                        <c:v>-10.515506384557931</c:v>
                      </c:pt>
                      <c:pt idx="84">
                        <c:v>-14.915990345182344</c:v>
                      </c:pt>
                      <c:pt idx="85">
                        <c:v>-15.316795778134278</c:v>
                      </c:pt>
                      <c:pt idx="86">
                        <c:v>-23.776604847014468</c:v>
                      </c:pt>
                      <c:pt idx="87">
                        <c:v>-18.03327886105351</c:v>
                      </c:pt>
                      <c:pt idx="88">
                        <c:v>-22.084297765617691</c:v>
                      </c:pt>
                      <c:pt idx="89">
                        <c:v>-23.415222092062805</c:v>
                      </c:pt>
                      <c:pt idx="90">
                        <c:v>-22.554109682148862</c:v>
                      </c:pt>
                      <c:pt idx="91">
                        <c:v>-22.219482670131001</c:v>
                      </c:pt>
                      <c:pt idx="92">
                        <c:v>-24.953682148474911</c:v>
                      </c:pt>
                      <c:pt idx="93">
                        <c:v>-25.18767564019727</c:v>
                      </c:pt>
                      <c:pt idx="94">
                        <c:v>-25.212154725349095</c:v>
                      </c:pt>
                      <c:pt idx="95">
                        <c:v>-54.1106939379479</c:v>
                      </c:pt>
                      <c:pt idx="96">
                        <c:v>-60.8588449015745</c:v>
                      </c:pt>
                      <c:pt idx="97">
                        <c:v>-59.814041637240365</c:v>
                      </c:pt>
                      <c:pt idx="98">
                        <c:v>-60.538519606769938</c:v>
                      </c:pt>
                      <c:pt idx="99">
                        <c:v>-60.507732274374817</c:v>
                      </c:pt>
                      <c:pt idx="100">
                        <c:v>-60.313145636151702</c:v>
                      </c:pt>
                      <c:pt idx="101">
                        <c:v>-60.206466942131826</c:v>
                      </c:pt>
                      <c:pt idx="102">
                        <c:v>-60.32024364812689</c:v>
                      </c:pt>
                      <c:pt idx="103">
                        <c:v>-59.596960700799656</c:v>
                      </c:pt>
                      <c:pt idx="104">
                        <c:v>-61.10552832339026</c:v>
                      </c:pt>
                      <c:pt idx="105">
                        <c:v>-61.142771803464967</c:v>
                      </c:pt>
                      <c:pt idx="106">
                        <c:v>-62.598690220675167</c:v>
                      </c:pt>
                      <c:pt idx="107">
                        <c:v>-59.351288995318853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689B-427F-9CE2-F9AAA6F09FB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smithella pathway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wrong'!$AL$5:$AL$112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wrong'!$AP$5:$AP$112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-36.443201548699982</c:v>
                      </c:pt>
                      <c:pt idx="1">
                        <c:v>-36.175356121317272</c:v>
                      </c:pt>
                      <c:pt idx="2">
                        <c:v>-36.748762207010138</c:v>
                      </c:pt>
                      <c:pt idx="3">
                        <c:v>-37.182231441989259</c:v>
                      </c:pt>
                      <c:pt idx="4">
                        <c:v>-27.209426415558617</c:v>
                      </c:pt>
                      <c:pt idx="5">
                        <c:v>-37.942457622669238</c:v>
                      </c:pt>
                      <c:pt idx="6">
                        <c:v>-39.845843573712571</c:v>
                      </c:pt>
                      <c:pt idx="7">
                        <c:v>-35.520504348447282</c:v>
                      </c:pt>
                      <c:pt idx="8">
                        <c:v>-32.7960525805928</c:v>
                      </c:pt>
                      <c:pt idx="9">
                        <c:v>-33.621891775357909</c:v>
                      </c:pt>
                      <c:pt idx="10">
                        <c:v>-33.171601922644015</c:v>
                      </c:pt>
                      <c:pt idx="11">
                        <c:v>-27.889464496500285</c:v>
                      </c:pt>
                      <c:pt idx="12">
                        <c:v>-21.343551484591838</c:v>
                      </c:pt>
                      <c:pt idx="13">
                        <c:v>-14.758154607369923</c:v>
                      </c:pt>
                      <c:pt idx="14">
                        <c:v>-7.38479301713474</c:v>
                      </c:pt>
                      <c:pt idx="15">
                        <c:v>-5.1894383209012229</c:v>
                      </c:pt>
                      <c:pt idx="16">
                        <c:v>-1.8940894400902391</c:v>
                      </c:pt>
                      <c:pt idx="17">
                        <c:v>-23.362228793881936</c:v>
                      </c:pt>
                      <c:pt idx="18">
                        <c:v>-25.826920224962958</c:v>
                      </c:pt>
                      <c:pt idx="19">
                        <c:v>-25.552421100459199</c:v>
                      </c:pt>
                      <c:pt idx="20">
                        <c:v>-17.627191533275283</c:v>
                      </c:pt>
                      <c:pt idx="21">
                        <c:v>-8.1748561646395199</c:v>
                      </c:pt>
                      <c:pt idx="22">
                        <c:v>-7.0035354995208738</c:v>
                      </c:pt>
                      <c:pt idx="23">
                        <c:v>-6.9879507385792632</c:v>
                      </c:pt>
                      <c:pt idx="24">
                        <c:v>-7.3243737473853967</c:v>
                      </c:pt>
                      <c:pt idx="25">
                        <c:v>-6.79693625000216</c:v>
                      </c:pt>
                      <c:pt idx="26">
                        <c:v>-8.6819948012210943</c:v>
                      </c:pt>
                      <c:pt idx="27">
                        <c:v>-18.802403074855032</c:v>
                      </c:pt>
                      <c:pt idx="28">
                        <c:v>-18.862344163300229</c:v>
                      </c:pt>
                      <c:pt idx="29">
                        <c:v>-9.9261878978734917</c:v>
                      </c:pt>
                      <c:pt idx="30">
                        <c:v>-20.010741662021776</c:v>
                      </c:pt>
                      <c:pt idx="31">
                        <c:v>-17.407511933274975</c:v>
                      </c:pt>
                      <c:pt idx="32">
                        <c:v>-15.660791539687807</c:v>
                      </c:pt>
                      <c:pt idx="33">
                        <c:v>-16.030633516490859</c:v>
                      </c:pt>
                      <c:pt idx="34">
                        <c:v>-13.587709131568799</c:v>
                      </c:pt>
                      <c:pt idx="35">
                        <c:v>-12.901430363727824</c:v>
                      </c:pt>
                      <c:pt idx="36">
                        <c:v>-14.472081683800942</c:v>
                      </c:pt>
                      <c:pt idx="37">
                        <c:v>-19.615855176343537</c:v>
                      </c:pt>
                      <c:pt idx="38">
                        <c:v>-21.567477657013164</c:v>
                      </c:pt>
                      <c:pt idx="39">
                        <c:v>-23.593783571492633</c:v>
                      </c:pt>
                      <c:pt idx="40">
                        <c:v>-25.792360162791038</c:v>
                      </c:pt>
                      <c:pt idx="41">
                        <c:v>-25.859590904123635</c:v>
                      </c:pt>
                      <c:pt idx="42">
                        <c:v>-28.189020966768922</c:v>
                      </c:pt>
                      <c:pt idx="43">
                        <c:v>-29.971644670188876</c:v>
                      </c:pt>
                      <c:pt idx="44">
                        <c:v>-31.423251080863007</c:v>
                      </c:pt>
                      <c:pt idx="45">
                        <c:v>-33.520432552353256</c:v>
                      </c:pt>
                      <c:pt idx="46">
                        <c:v>-35.180128510226929</c:v>
                      </c:pt>
                      <c:pt idx="47">
                        <c:v>-36.82257587686675</c:v>
                      </c:pt>
                      <c:pt idx="48">
                        <c:v>-40.549608109325717</c:v>
                      </c:pt>
                      <c:pt idx="49">
                        <c:v>-37.804489629591146</c:v>
                      </c:pt>
                      <c:pt idx="50">
                        <c:v>-30.684044133692986</c:v>
                      </c:pt>
                      <c:pt idx="51">
                        <c:v>-31.921877996177297</c:v>
                      </c:pt>
                      <c:pt idx="52">
                        <c:v>-35.056864597371046</c:v>
                      </c:pt>
                      <c:pt idx="53">
                        <c:v>-27.865859455861766</c:v>
                      </c:pt>
                      <c:pt idx="54">
                        <c:v>-29.136420857483166</c:v>
                      </c:pt>
                      <c:pt idx="55">
                        <c:v>-34.860597478871</c:v>
                      </c:pt>
                      <c:pt idx="56">
                        <c:v>-34.305477929215499</c:v>
                      </c:pt>
                      <c:pt idx="57">
                        <c:v>-34.538808938694011</c:v>
                      </c:pt>
                      <c:pt idx="58">
                        <c:v>-34.335710767865379</c:v>
                      </c:pt>
                      <c:pt idx="59">
                        <c:v>-34.38286786267571</c:v>
                      </c:pt>
                      <c:pt idx="60">
                        <c:v>-36.095125228222344</c:v>
                      </c:pt>
                      <c:pt idx="61">
                        <c:v>-34.686982612416486</c:v>
                      </c:pt>
                      <c:pt idx="62">
                        <c:v>-34.712211742864838</c:v>
                      </c:pt>
                      <c:pt idx="63">
                        <c:v>-33.063017619587526</c:v>
                      </c:pt>
                      <c:pt idx="64">
                        <c:v>-29.533131786736512</c:v>
                      </c:pt>
                      <c:pt idx="65">
                        <c:v>-33.77879781016</c:v>
                      </c:pt>
                      <c:pt idx="66">
                        <c:v>-33.686693526477924</c:v>
                      </c:pt>
                      <c:pt idx="67">
                        <c:v>-27.323780316710046</c:v>
                      </c:pt>
                      <c:pt idx="68">
                        <c:v>-25.707371536808274</c:v>
                      </c:pt>
                      <c:pt idx="69">
                        <c:v>-38.039826478758329</c:v>
                      </c:pt>
                      <c:pt idx="70">
                        <c:v>-36.390185540225715</c:v>
                      </c:pt>
                      <c:pt idx="71">
                        <c:v>-30.660855456703967</c:v>
                      </c:pt>
                      <c:pt idx="72">
                        <c:v>-37.194824088978031</c:v>
                      </c:pt>
                      <c:pt idx="73">
                        <c:v>-34.882562517535902</c:v>
                      </c:pt>
                      <c:pt idx="74">
                        <c:v>-28.467971405385452</c:v>
                      </c:pt>
                      <c:pt idx="75">
                        <c:v>-36.026268081918971</c:v>
                      </c:pt>
                      <c:pt idx="76">
                        <c:v>-36.059769830300631</c:v>
                      </c:pt>
                      <c:pt idx="77">
                        <c:v>-35.608184771088233</c:v>
                      </c:pt>
                      <c:pt idx="78">
                        <c:v>-36.708494422406929</c:v>
                      </c:pt>
                      <c:pt idx="79">
                        <c:v>-34.099587061007668</c:v>
                      </c:pt>
                      <c:pt idx="80">
                        <c:v>-28.440098015164896</c:v>
                      </c:pt>
                      <c:pt idx="81">
                        <c:v>-27.135722246309651</c:v>
                      </c:pt>
                      <c:pt idx="82">
                        <c:v>-34.294552445068618</c:v>
                      </c:pt>
                      <c:pt idx="83">
                        <c:v>-27.872176224335156</c:v>
                      </c:pt>
                      <c:pt idx="84">
                        <c:v>-32.945447181324809</c:v>
                      </c:pt>
                      <c:pt idx="85">
                        <c:v>-33.002908772104774</c:v>
                      </c:pt>
                      <c:pt idx="86">
                        <c:v>-32.74219334388934</c:v>
                      </c:pt>
                      <c:pt idx="87">
                        <c:v>-34.338362059282971</c:v>
                      </c:pt>
                      <c:pt idx="88">
                        <c:v>-30.976243556228468</c:v>
                      </c:pt>
                      <c:pt idx="89">
                        <c:v>-31.302226641040996</c:v>
                      </c:pt>
                      <c:pt idx="90">
                        <c:v>-32.231074788373398</c:v>
                      </c:pt>
                      <c:pt idx="91">
                        <c:v>-30.270687970442815</c:v>
                      </c:pt>
                      <c:pt idx="92">
                        <c:v>-32.516200853448879</c:v>
                      </c:pt>
                      <c:pt idx="93">
                        <c:v>-33.319241293763199</c:v>
                      </c:pt>
                      <c:pt idx="94">
                        <c:v>-33.625768757656473</c:v>
                      </c:pt>
                      <c:pt idx="95">
                        <c:v>-69.722806228288206</c:v>
                      </c:pt>
                      <c:pt idx="96">
                        <c:v>-68.747293268166473</c:v>
                      </c:pt>
                      <c:pt idx="97">
                        <c:v>-67.170251833256685</c:v>
                      </c:pt>
                      <c:pt idx="98">
                        <c:v>-68.292456098188367</c:v>
                      </c:pt>
                      <c:pt idx="99">
                        <c:v>-67.875968661372781</c:v>
                      </c:pt>
                      <c:pt idx="100">
                        <c:v>-67.275312851422584</c:v>
                      </c:pt>
                      <c:pt idx="101">
                        <c:v>-67.448777569408207</c:v>
                      </c:pt>
                      <c:pt idx="102">
                        <c:v>-66.45477450042722</c:v>
                      </c:pt>
                      <c:pt idx="103">
                        <c:v>-66.78454426985148</c:v>
                      </c:pt>
                      <c:pt idx="104">
                        <c:v>-67.736123650177618</c:v>
                      </c:pt>
                      <c:pt idx="105">
                        <c:v>-67.60256735731609</c:v>
                      </c:pt>
                      <c:pt idx="106">
                        <c:v>-69.312359387721429</c:v>
                      </c:pt>
                      <c:pt idx="107">
                        <c:v>-66.795711688519091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689B-427F-9CE2-F9AAA6F09FBE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89B-427F-9CE2-F9AAA6F09FBE}"/>
            </c:ext>
          </c:extLst>
        </c:ser>
        <c:ser>
          <c:idx val="5"/>
          <c:order val="5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89B-427F-9CE2-F9AAA6F09FBE}"/>
            </c:ext>
          </c:extLst>
        </c:ser>
        <c:ser>
          <c:idx val="6"/>
          <c:order val="6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89B-427F-9CE2-F9AAA6F09F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4624"/>
        <c:axId val="1242755232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'G 個別計算(old wrong'!$L$1</c15:sqref>
                        </c15:formulaRef>
                      </c:ext>
                    </c:extLst>
                    <c:strCache>
                      <c:ptCount val="1"/>
                      <c:pt idx="0">
                        <c:v>H2 (Pa)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'G 個別計算(old wrong'!$Q$3:$Q$112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 個別計算(old wrong'!$L$3:$L$112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580.64811954607387</c:v>
                      </c:pt>
                      <c:pt idx="1">
                        <c:v>4.460540688204511E-5</c:v>
                      </c:pt>
                      <c:pt idx="2">
                        <c:v>13.176156820507396</c:v>
                      </c:pt>
                      <c:pt idx="3">
                        <c:v>19.499910346379867</c:v>
                      </c:pt>
                      <c:pt idx="4">
                        <c:v>16.804356625155776</c:v>
                      </c:pt>
                      <c:pt idx="5">
                        <c:v>13.598999196824481</c:v>
                      </c:pt>
                      <c:pt idx="6">
                        <c:v>63.279414071325881</c:v>
                      </c:pt>
                      <c:pt idx="7">
                        <c:v>8.0624197853662896</c:v>
                      </c:pt>
                      <c:pt idx="8">
                        <c:v>5.5658141889576429</c:v>
                      </c:pt>
                      <c:pt idx="9">
                        <c:v>16.716226905622161</c:v>
                      </c:pt>
                      <c:pt idx="10">
                        <c:v>21.514523421640565</c:v>
                      </c:pt>
                      <c:pt idx="11">
                        <c:v>22.951010564592359</c:v>
                      </c:pt>
                      <c:pt idx="12">
                        <c:v>21.687376759288682</c:v>
                      </c:pt>
                      <c:pt idx="13">
                        <c:v>24.260277551939591</c:v>
                      </c:pt>
                      <c:pt idx="14">
                        <c:v>54.806951010294071</c:v>
                      </c:pt>
                      <c:pt idx="15">
                        <c:v>299.66405042815813</c:v>
                      </c:pt>
                      <c:pt idx="16">
                        <c:v>510.3176701638962</c:v>
                      </c:pt>
                      <c:pt idx="17">
                        <c:v>808.80025094745406</c:v>
                      </c:pt>
                      <c:pt idx="18">
                        <c:v>1226.7382489342672</c:v>
                      </c:pt>
                      <c:pt idx="19">
                        <c:v>61.36078640840671</c:v>
                      </c:pt>
                      <c:pt idx="20">
                        <c:v>68.12839560577153</c:v>
                      </c:pt>
                      <c:pt idx="21">
                        <c:v>55.356470534998842</c:v>
                      </c:pt>
                      <c:pt idx="22">
                        <c:v>91.182182387571643</c:v>
                      </c:pt>
                      <c:pt idx="23">
                        <c:v>324.10087479445752</c:v>
                      </c:pt>
                      <c:pt idx="24">
                        <c:v>417.96229809744403</c:v>
                      </c:pt>
                      <c:pt idx="25">
                        <c:v>408.81073519783627</c:v>
                      </c:pt>
                      <c:pt idx="26">
                        <c:v>391.95849578671823</c:v>
                      </c:pt>
                      <c:pt idx="27">
                        <c:v>457.80006680797061</c:v>
                      </c:pt>
                      <c:pt idx="28">
                        <c:v>394.50632369218232</c:v>
                      </c:pt>
                      <c:pt idx="29">
                        <c:v>114.98262477878171</c:v>
                      </c:pt>
                      <c:pt idx="30">
                        <c:v>216.2412976094094</c:v>
                      </c:pt>
                      <c:pt idx="31">
                        <c:v>317.49997044003703</c:v>
                      </c:pt>
                      <c:pt idx="32">
                        <c:v>61.573555241695907</c:v>
                      </c:pt>
                      <c:pt idx="33">
                        <c:v>113.59042109406717</c:v>
                      </c:pt>
                      <c:pt idx="34">
                        <c:v>124.21657505243373</c:v>
                      </c:pt>
                      <c:pt idx="35">
                        <c:v>107.24687282658518</c:v>
                      </c:pt>
                      <c:pt idx="36">
                        <c:v>166.43262687916274</c:v>
                      </c:pt>
                      <c:pt idx="37">
                        <c:v>181.4425509415108</c:v>
                      </c:pt>
                      <c:pt idx="38">
                        <c:v>166.63156442485527</c:v>
                      </c:pt>
                      <c:pt idx="39">
                        <c:v>71.370868172734305</c:v>
                      </c:pt>
                      <c:pt idx="40">
                        <c:v>58.779788141205557</c:v>
                      </c:pt>
                      <c:pt idx="41">
                        <c:v>41.096740685695814</c:v>
                      </c:pt>
                      <c:pt idx="42">
                        <c:v>36.203732241750203</c:v>
                      </c:pt>
                      <c:pt idx="43">
                        <c:v>34.617699956490817</c:v>
                      </c:pt>
                      <c:pt idx="44">
                        <c:v>29.046965595396102</c:v>
                      </c:pt>
                      <c:pt idx="45">
                        <c:v>27.485983300925273</c:v>
                      </c:pt>
                      <c:pt idx="46">
                        <c:v>24.974646025141126</c:v>
                      </c:pt>
                      <c:pt idx="47">
                        <c:v>19.56947270386393</c:v>
                      </c:pt>
                      <c:pt idx="48">
                        <c:v>21.219612312781113</c:v>
                      </c:pt>
                      <c:pt idx="49">
                        <c:v>19.310590698312048</c:v>
                      </c:pt>
                      <c:pt idx="50">
                        <c:v>17.942880585871208</c:v>
                      </c:pt>
                      <c:pt idx="51">
                        <c:v>20.431098936990598</c:v>
                      </c:pt>
                      <c:pt idx="52">
                        <c:v>75.957881690925703</c:v>
                      </c:pt>
                      <c:pt idx="53">
                        <c:v>50.583672854111676</c:v>
                      </c:pt>
                      <c:pt idx="54">
                        <c:v>25.607596898420443</c:v>
                      </c:pt>
                      <c:pt idx="55">
                        <c:v>105.4228176357543</c:v>
                      </c:pt>
                      <c:pt idx="56">
                        <c:v>45.718908934826793</c:v>
                      </c:pt>
                      <c:pt idx="57">
                        <c:v>28.473167231294568</c:v>
                      </c:pt>
                      <c:pt idx="58">
                        <c:v>26.376544563677392</c:v>
                      </c:pt>
                      <c:pt idx="59">
                        <c:v>23.254595829524497</c:v>
                      </c:pt>
                      <c:pt idx="60">
                        <c:v>25.681132318022879</c:v>
                      </c:pt>
                      <c:pt idx="61">
                        <c:v>22.983398216375825</c:v>
                      </c:pt>
                      <c:pt idx="62">
                        <c:v>16.946038362218584</c:v>
                      </c:pt>
                      <c:pt idx="63">
                        <c:v>19.366163335304591</c:v>
                      </c:pt>
                      <c:pt idx="64">
                        <c:v>17.877647128008856</c:v>
                      </c:pt>
                      <c:pt idx="65">
                        <c:v>19.804509901087552</c:v>
                      </c:pt>
                      <c:pt idx="66">
                        <c:v>38.934977362807281</c:v>
                      </c:pt>
                      <c:pt idx="67">
                        <c:v>16.719970146981002</c:v>
                      </c:pt>
                      <c:pt idx="68">
                        <c:v>16.850168086607461</c:v>
                      </c:pt>
                      <c:pt idx="69">
                        <c:v>57.457203940239523</c:v>
                      </c:pt>
                      <c:pt idx="70">
                        <c:v>77.348462617860292</c:v>
                      </c:pt>
                      <c:pt idx="71">
                        <c:v>13.823720285335224</c:v>
                      </c:pt>
                      <c:pt idx="72">
                        <c:v>18.341113529833059</c:v>
                      </c:pt>
                      <c:pt idx="73">
                        <c:v>34.43741701919091</c:v>
                      </c:pt>
                      <c:pt idx="74">
                        <c:v>13.933805885949859</c:v>
                      </c:pt>
                      <c:pt idx="75">
                        <c:v>16.305735696344403</c:v>
                      </c:pt>
                      <c:pt idx="76">
                        <c:v>54.628352327669397</c:v>
                      </c:pt>
                      <c:pt idx="77">
                        <c:v>11.517965895376857</c:v>
                      </c:pt>
                      <c:pt idx="78">
                        <c:v>11.30649283495878</c:v>
                      </c:pt>
                      <c:pt idx="79">
                        <c:v>11.542392536158562</c:v>
                      </c:pt>
                      <c:pt idx="80">
                        <c:v>10.913945365418034</c:v>
                      </c:pt>
                      <c:pt idx="81">
                        <c:v>15.380751302907768</c:v>
                      </c:pt>
                      <c:pt idx="82">
                        <c:v>40.613364047172112</c:v>
                      </c:pt>
                      <c:pt idx="83">
                        <c:v>46.028343941240699</c:v>
                      </c:pt>
                      <c:pt idx="84">
                        <c:v>13.930074253539848</c:v>
                      </c:pt>
                      <c:pt idx="85">
                        <c:v>38.922627350686071</c:v>
                      </c:pt>
                      <c:pt idx="86">
                        <c:v>12.521131164650154</c:v>
                      </c:pt>
                      <c:pt idx="87">
                        <c:v>12.103995140392955</c:v>
                      </c:pt>
                      <c:pt idx="88">
                        <c:v>11.058753448227346</c:v>
                      </c:pt>
                      <c:pt idx="89">
                        <c:v>10.975631007710657</c:v>
                      </c:pt>
                      <c:pt idx="90">
                        <c:v>15.416944389916976</c:v>
                      </c:pt>
                      <c:pt idx="91">
                        <c:v>14.792746441639185</c:v>
                      </c:pt>
                      <c:pt idx="92">
                        <c:v>13.331004587067627</c:v>
                      </c:pt>
                      <c:pt idx="93">
                        <c:v>15.167770378233749</c:v>
                      </c:pt>
                      <c:pt idx="94">
                        <c:v>10.710853608325381</c:v>
                      </c:pt>
                      <c:pt idx="95">
                        <c:v>9.4721488090336035</c:v>
                      </c:pt>
                      <c:pt idx="96">
                        <c:v>10.534000516493141</c:v>
                      </c:pt>
                      <c:pt idx="97">
                        <c:v>13.015526017864989</c:v>
                      </c:pt>
                      <c:pt idx="98">
                        <c:v>11.311771674565961</c:v>
                      </c:pt>
                      <c:pt idx="99">
                        <c:v>12.193371822018989</c:v>
                      </c:pt>
                      <c:pt idx="100">
                        <c:v>6.4299938139598103</c:v>
                      </c:pt>
                      <c:pt idx="101">
                        <c:v>11.510929728210922</c:v>
                      </c:pt>
                      <c:pt idx="102">
                        <c:v>12.764673638688784</c:v>
                      </c:pt>
                      <c:pt idx="103">
                        <c:v>13.321692214627612</c:v>
                      </c:pt>
                      <c:pt idx="104">
                        <c:v>55.452717239337069</c:v>
                      </c:pt>
                      <c:pt idx="105">
                        <c:v>38.081781258300516</c:v>
                      </c:pt>
                      <c:pt idx="106">
                        <c:v>52.163453333705583</c:v>
                      </c:pt>
                      <c:pt idx="107">
                        <c:v>15.84589218133074</c:v>
                      </c:pt>
                      <c:pt idx="108">
                        <c:v>84.11953307486823</c:v>
                      </c:pt>
                      <c:pt idx="109">
                        <c:v>10.41887787039504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7-689B-427F-9CE2-F9AAA6F09FBE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valAx>
        <c:axId val="1242755232"/>
        <c:scaling>
          <c:orientation val="minMax"/>
          <c:min val="0"/>
        </c:scaling>
        <c:delete val="0"/>
        <c:axPos val="r"/>
        <c:numFmt formatCode="@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861164624"/>
        <c:crosses val="max"/>
        <c:crossBetween val="midCat"/>
      </c:valAx>
      <c:valAx>
        <c:axId val="8611646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242755232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8"/>
          <c:order val="8"/>
          <c:tx>
            <c:strRef>
              <c:f>'G 個別計算(old wrong'!$BA$2</c:f>
              <c:strCache>
                <c:ptCount val="1"/>
                <c:pt idx="0">
                  <c:v>Hydrogenotrophic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'G 個別計算(old wrong'!$BB$3:$BB$112</c:f>
              <c:numCache>
                <c:formatCode>General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</c:numCache>
            </c:numRef>
          </c:xVal>
          <c:yVal>
            <c:numRef>
              <c:f>'G 個別計算(old wrong'!$BF$3:$BF$112</c:f>
              <c:numCache>
                <c:formatCode>General</c:formatCode>
                <c:ptCount val="110"/>
                <c:pt idx="0">
                  <c:v>-90.798127478253917</c:v>
                </c:pt>
                <c:pt idx="1">
                  <c:v>0</c:v>
                </c:pt>
                <c:pt idx="2">
                  <c:v>-44.03560737686027</c:v>
                </c:pt>
                <c:pt idx="3">
                  <c:v>-47.928714215362177</c:v>
                </c:pt>
                <c:pt idx="4">
                  <c:v>-46.569535849416198</c:v>
                </c:pt>
                <c:pt idx="5">
                  <c:v>-44.42140839642137</c:v>
                </c:pt>
                <c:pt idx="6">
                  <c:v>-60.161864196166079</c:v>
                </c:pt>
                <c:pt idx="7">
                  <c:v>-39.621322029357827</c:v>
                </c:pt>
                <c:pt idx="8">
                  <c:v>-35.498878526376288</c:v>
                </c:pt>
                <c:pt idx="9">
                  <c:v>-46.305833625285189</c:v>
                </c:pt>
                <c:pt idx="10">
                  <c:v>-49.019227997032289</c:v>
                </c:pt>
                <c:pt idx="11">
                  <c:v>-49.388783594805531</c:v>
                </c:pt>
                <c:pt idx="12">
                  <c:v>-48.903034893234718</c:v>
                </c:pt>
                <c:pt idx="13">
                  <c:v>-50.158624763730501</c:v>
                </c:pt>
                <c:pt idx="14">
                  <c:v>-59.187622162041535</c:v>
                </c:pt>
                <c:pt idx="15">
                  <c:v>-76.432629370748046</c:v>
                </c:pt>
                <c:pt idx="16">
                  <c:v>-81.821915312267436</c:v>
                </c:pt>
                <c:pt idx="17">
                  <c:v>-86.562942885481831</c:v>
                </c:pt>
                <c:pt idx="18">
                  <c:v>-90.896253462615661</c:v>
                </c:pt>
                <c:pt idx="19">
                  <c:v>-59.738316838783632</c:v>
                </c:pt>
                <c:pt idx="20">
                  <c:v>-61.025648392974475</c:v>
                </c:pt>
                <c:pt idx="21">
                  <c:v>-58.954934908596343</c:v>
                </c:pt>
                <c:pt idx="22">
                  <c:v>-64.198352196203359</c:v>
                </c:pt>
                <c:pt idx="23">
                  <c:v>-77.391582859226943</c:v>
                </c:pt>
                <c:pt idx="24">
                  <c:v>-79.799844851657241</c:v>
                </c:pt>
                <c:pt idx="25">
                  <c:v>-79.669805609941022</c:v>
                </c:pt>
                <c:pt idx="26">
                  <c:v>-79.234601515152193</c:v>
                </c:pt>
                <c:pt idx="27">
                  <c:v>-80.93996094498155</c:v>
                </c:pt>
                <c:pt idx="28">
                  <c:v>-79.382270981847455</c:v>
                </c:pt>
                <c:pt idx="29">
                  <c:v>-66.435643980387169</c:v>
                </c:pt>
                <c:pt idx="30">
                  <c:v>-63.385349101709579</c:v>
                </c:pt>
                <c:pt idx="31">
                  <c:v>-77.004038540569098</c:v>
                </c:pt>
                <c:pt idx="32">
                  <c:v>-60.084223555463382</c:v>
                </c:pt>
                <c:pt idx="33">
                  <c:v>-66.154909562913957</c:v>
                </c:pt>
                <c:pt idx="34">
                  <c:v>-67.372040653247012</c:v>
                </c:pt>
                <c:pt idx="35">
                  <c:v>-66.170003227355977</c:v>
                </c:pt>
                <c:pt idx="36">
                  <c:v>-70.39926056185918</c:v>
                </c:pt>
                <c:pt idx="37">
                  <c:v>-71.215891809579176</c:v>
                </c:pt>
                <c:pt idx="38">
                  <c:v>-70.257936842748833</c:v>
                </c:pt>
                <c:pt idx="39">
                  <c:v>-61.558209332019445</c:v>
                </c:pt>
                <c:pt idx="40">
                  <c:v>-59.563913128061202</c:v>
                </c:pt>
                <c:pt idx="41">
                  <c:v>-55.979113175826711</c:v>
                </c:pt>
                <c:pt idx="42">
                  <c:v>-54.810691397970686</c:v>
                </c:pt>
                <c:pt idx="43">
                  <c:v>-54.305044770745027</c:v>
                </c:pt>
                <c:pt idx="44">
                  <c:v>-52.349255335303454</c:v>
                </c:pt>
                <c:pt idx="45">
                  <c:v>-51.721244551448706</c:v>
                </c:pt>
                <c:pt idx="46">
                  <c:v>-50.715955655327534</c:v>
                </c:pt>
                <c:pt idx="47">
                  <c:v>-48.233768830995473</c:v>
                </c:pt>
                <c:pt idx="48">
                  <c:v>-48.934852117159551</c:v>
                </c:pt>
                <c:pt idx="49">
                  <c:v>-47.4848026584406</c:v>
                </c:pt>
                <c:pt idx="50">
                  <c:v>-46.831806550939405</c:v>
                </c:pt>
                <c:pt idx="51">
                  <c:v>-48.534183000461198</c:v>
                </c:pt>
                <c:pt idx="52">
                  <c:v>-61.956066666741592</c:v>
                </c:pt>
                <c:pt idx="53">
                  <c:v>-57.990960105288977</c:v>
                </c:pt>
                <c:pt idx="54">
                  <c:v>-50.838403642574264</c:v>
                </c:pt>
                <c:pt idx="55">
                  <c:v>-64.822828085238413</c:v>
                </c:pt>
                <c:pt idx="56">
                  <c:v>-56.433128296468965</c:v>
                </c:pt>
                <c:pt idx="57">
                  <c:v>-52.154816045570286</c:v>
                </c:pt>
                <c:pt idx="58">
                  <c:v>-51.345373241779555</c:v>
                </c:pt>
                <c:pt idx="59">
                  <c:v>-49.932856934298997</c:v>
                </c:pt>
                <c:pt idx="60">
                  <c:v>-50.746660149224851</c:v>
                </c:pt>
                <c:pt idx="61">
                  <c:v>-49.615795097151505</c:v>
                </c:pt>
                <c:pt idx="62">
                  <c:v>-46.534564706541559</c:v>
                </c:pt>
                <c:pt idx="63">
                  <c:v>-47.885995398630556</c:v>
                </c:pt>
                <c:pt idx="64">
                  <c:v>-47.09893231877065</c:v>
                </c:pt>
                <c:pt idx="65">
                  <c:v>-48.182425389541038</c:v>
                </c:pt>
                <c:pt idx="66">
                  <c:v>-55.028252873631487</c:v>
                </c:pt>
                <c:pt idx="67">
                  <c:v>-46.372420704243609</c:v>
                </c:pt>
                <c:pt idx="68">
                  <c:v>-46.158383394264106</c:v>
                </c:pt>
                <c:pt idx="69">
                  <c:v>-58.846273160817603</c:v>
                </c:pt>
                <c:pt idx="70">
                  <c:v>-61.714229049332971</c:v>
                </c:pt>
                <c:pt idx="71">
                  <c:v>-44.018135857876658</c:v>
                </c:pt>
                <c:pt idx="72">
                  <c:v>-46.841351563005446</c:v>
                </c:pt>
                <c:pt idx="73">
                  <c:v>-53.443232487829221</c:v>
                </c:pt>
                <c:pt idx="74">
                  <c:v>-44.082688043960616</c:v>
                </c:pt>
                <c:pt idx="75">
                  <c:v>-45.875812923153092</c:v>
                </c:pt>
                <c:pt idx="76">
                  <c:v>-58.134413569547519</c:v>
                </c:pt>
                <c:pt idx="77">
                  <c:v>-42.190524368554705</c:v>
                </c:pt>
                <c:pt idx="78">
                  <c:v>-41.961508990597153</c:v>
                </c:pt>
                <c:pt idx="79">
                  <c:v>-42.11779672862454</c:v>
                </c:pt>
                <c:pt idx="80">
                  <c:v>-41.612602486169052</c:v>
                </c:pt>
                <c:pt idx="81">
                  <c:v>-45.178612003264632</c:v>
                </c:pt>
                <c:pt idx="82">
                  <c:v>-54.953609274036779</c:v>
                </c:pt>
                <c:pt idx="83">
                  <c:v>-56.293339363632512</c:v>
                </c:pt>
                <c:pt idx="84">
                  <c:v>-43.988892740726769</c:v>
                </c:pt>
                <c:pt idx="85">
                  <c:v>-54.444422749208584</c:v>
                </c:pt>
                <c:pt idx="86">
                  <c:v>-42.960278678338966</c:v>
                </c:pt>
                <c:pt idx="87">
                  <c:v>-42.55169485796236</c:v>
                </c:pt>
                <c:pt idx="88">
                  <c:v>-41.606690271550576</c:v>
                </c:pt>
                <c:pt idx="89">
                  <c:v>-41.552163392432604</c:v>
                </c:pt>
                <c:pt idx="90">
                  <c:v>-44.963152476957731</c:v>
                </c:pt>
                <c:pt idx="91">
                  <c:v>-44.498280411874575</c:v>
                </c:pt>
                <c:pt idx="92">
                  <c:v>-43.489004363125915</c:v>
                </c:pt>
                <c:pt idx="93">
                  <c:v>-44.805751712805773</c:v>
                </c:pt>
                <c:pt idx="94">
                  <c:v>-41.252142712661268</c:v>
                </c:pt>
                <c:pt idx="95">
                  <c:v>-39.947122055226913</c:v>
                </c:pt>
                <c:pt idx="96">
                  <c:v>-41.155663076399293</c:v>
                </c:pt>
                <c:pt idx="97">
                  <c:v>31.508533022496692</c:v>
                </c:pt>
                <c:pt idx="98">
                  <c:v>31.45853943512347</c:v>
                </c:pt>
                <c:pt idx="99">
                  <c:v>31.686120475575052</c:v>
                </c:pt>
                <c:pt idx="100">
                  <c:v>31.716315295672274</c:v>
                </c:pt>
                <c:pt idx="101">
                  <c:v>31.76375317610038</c:v>
                </c:pt>
                <c:pt idx="102">
                  <c:v>31.550297145677888</c:v>
                </c:pt>
                <c:pt idx="103">
                  <c:v>31.795721880845036</c:v>
                </c:pt>
                <c:pt idx="104">
                  <c:v>31.719402051740531</c:v>
                </c:pt>
                <c:pt idx="105">
                  <c:v>31.882168660884474</c:v>
                </c:pt>
                <c:pt idx="106">
                  <c:v>31.611082327395422</c:v>
                </c:pt>
                <c:pt idx="107">
                  <c:v>31.399412120989751</c:v>
                </c:pt>
                <c:pt idx="108">
                  <c:v>31.550375933468246</c:v>
                </c:pt>
                <c:pt idx="109">
                  <c:v>31.948499099433036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C96-499F-83E8-E827C2A71FC2}"/>
            </c:ext>
          </c:extLst>
        </c:ser>
        <c:ser>
          <c:idx val="9"/>
          <c:order val="9"/>
          <c:tx>
            <c:strRef>
              <c:f>'G 個別計算(old wrong'!$BH$2</c:f>
              <c:strCache>
                <c:ptCount val="1"/>
                <c:pt idx="0">
                  <c:v>Acetoclastic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'G 個別計算(old wrong'!$BI$3:$BI$112</c:f>
              <c:numCache>
                <c:formatCode>General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</c:numCache>
            </c:numRef>
          </c:xVal>
          <c:yVal>
            <c:numRef>
              <c:f>'G 個別計算(old wrong'!$BM$3:$BM$112</c:f>
              <c:numCache>
                <c:formatCode>0.000_ </c:formatCode>
                <c:ptCount val="110"/>
                <c:pt idx="0">
                  <c:v>-18.21627464794247</c:v>
                </c:pt>
                <c:pt idx="1">
                  <c:v>-23.396570591044153</c:v>
                </c:pt>
                <c:pt idx="2">
                  <c:v>-20.736214885951725</c:v>
                </c:pt>
                <c:pt idx="3">
                  <c:v>-20.346664543286536</c:v>
                </c:pt>
                <c:pt idx="4">
                  <c:v>-21.020036089644726</c:v>
                </c:pt>
                <c:pt idx="5">
                  <c:v>-21.158741311161478</c:v>
                </c:pt>
                <c:pt idx="6">
                  <c:v>-21.172163125750927</c:v>
                </c:pt>
                <c:pt idx="7">
                  <c:v>-20.934691715924352</c:v>
                </c:pt>
                <c:pt idx="8">
                  <c:v>-20.631581289568736</c:v>
                </c:pt>
                <c:pt idx="9">
                  <c:v>-21.157913874702658</c:v>
                </c:pt>
                <c:pt idx="10">
                  <c:v>-21.725829372222652</c:v>
                </c:pt>
                <c:pt idx="11">
                  <c:v>-21.681454730484411</c:v>
                </c:pt>
                <c:pt idx="12">
                  <c:v>-21.172744563821549</c:v>
                </c:pt>
                <c:pt idx="13">
                  <c:v>-24.167859664322854</c:v>
                </c:pt>
                <c:pt idx="14">
                  <c:v>-25.005906757691768</c:v>
                </c:pt>
                <c:pt idx="15">
                  <c:v>-23.132127054587166</c:v>
                </c:pt>
                <c:pt idx="16">
                  <c:v>-26.417963856506095</c:v>
                </c:pt>
                <c:pt idx="17">
                  <c:v>-25.921423994422199</c:v>
                </c:pt>
                <c:pt idx="18">
                  <c:v>-26.512113718405384</c:v>
                </c:pt>
                <c:pt idx="19">
                  <c:v>-22.879002150237561</c:v>
                </c:pt>
                <c:pt idx="20">
                  <c:v>-22.058313007464569</c:v>
                </c:pt>
                <c:pt idx="21">
                  <c:v>-22.990694084722271</c:v>
                </c:pt>
                <c:pt idx="22">
                  <c:v>-25.326282607639726</c:v>
                </c:pt>
                <c:pt idx="23">
                  <c:v>-26.617872716372037</c:v>
                </c:pt>
                <c:pt idx="24">
                  <c:v>-26.871826460702518</c:v>
                </c:pt>
                <c:pt idx="25">
                  <c:v>-26.908983099811614</c:v>
                </c:pt>
                <c:pt idx="26">
                  <c:v>-27.045011290017708</c:v>
                </c:pt>
                <c:pt idx="27">
                  <c:v>-27.04987782625329</c:v>
                </c:pt>
                <c:pt idx="28">
                  <c:v>-27.152072452767293</c:v>
                </c:pt>
                <c:pt idx="29">
                  <c:v>-24.732901656503749</c:v>
                </c:pt>
                <c:pt idx="30">
                  <c:v>-25.268638266970775</c:v>
                </c:pt>
                <c:pt idx="31">
                  <c:v>-26.506889845519531</c:v>
                </c:pt>
                <c:pt idx="32">
                  <c:v>-25.083236835610045</c:v>
                </c:pt>
                <c:pt idx="33">
                  <c:v>-24.765232276834428</c:v>
                </c:pt>
                <c:pt idx="34">
                  <c:v>-25.159421187412008</c:v>
                </c:pt>
                <c:pt idx="35">
                  <c:v>-25.804337708657716</c:v>
                </c:pt>
                <c:pt idx="36">
                  <c:v>-26.220082674571373</c:v>
                </c:pt>
                <c:pt idx="37">
                  <c:v>-27.019290010440596</c:v>
                </c:pt>
                <c:pt idx="38">
                  <c:v>-26.758250094688545</c:v>
                </c:pt>
                <c:pt idx="39">
                  <c:v>-26.469486190174024</c:v>
                </c:pt>
                <c:pt idx="40">
                  <c:v>-26.570244980793341</c:v>
                </c:pt>
                <c:pt idx="41">
                  <c:v>-26.425675263381056</c:v>
                </c:pt>
                <c:pt idx="42">
                  <c:v>-25.876646759863689</c:v>
                </c:pt>
                <c:pt idx="43">
                  <c:v>-26.169184008540888</c:v>
                </c:pt>
                <c:pt idx="44">
                  <c:v>-25.654869066408303</c:v>
                </c:pt>
                <c:pt idx="45">
                  <c:v>-25.321100197760543</c:v>
                </c:pt>
                <c:pt idx="46">
                  <c:v>-24.822571055177495</c:v>
                </c:pt>
                <c:pt idx="47">
                  <c:v>-24.488749917869306</c:v>
                </c:pt>
                <c:pt idx="48">
                  <c:v>-23.728837154623236</c:v>
                </c:pt>
                <c:pt idx="49">
                  <c:v>-23.626849966802762</c:v>
                </c:pt>
                <c:pt idx="50">
                  <c:v>-21.08341005358302</c:v>
                </c:pt>
                <c:pt idx="51">
                  <c:v>-21.695815863017231</c:v>
                </c:pt>
                <c:pt idx="52">
                  <c:v>-22.323531599958386</c:v>
                </c:pt>
                <c:pt idx="53">
                  <c:v>-22.74477717032817</c:v>
                </c:pt>
                <c:pt idx="54">
                  <c:v>-23.159195067687531</c:v>
                </c:pt>
                <c:pt idx="55">
                  <c:v>-23.118876430785278</c:v>
                </c:pt>
                <c:pt idx="56">
                  <c:v>-24.067040021072557</c:v>
                </c:pt>
                <c:pt idx="57">
                  <c:v>-23.081902296136661</c:v>
                </c:pt>
                <c:pt idx="58">
                  <c:v>-23.590395293547552</c:v>
                </c:pt>
                <c:pt idx="59">
                  <c:v>-23.581793877301745</c:v>
                </c:pt>
                <c:pt idx="60">
                  <c:v>-23.296072546391208</c:v>
                </c:pt>
                <c:pt idx="61">
                  <c:v>-23.518308221497257</c:v>
                </c:pt>
                <c:pt idx="62">
                  <c:v>-23.412609270026511</c:v>
                </c:pt>
                <c:pt idx="63">
                  <c:v>-23.925052170560967</c:v>
                </c:pt>
                <c:pt idx="64">
                  <c:v>-23.934149396910041</c:v>
                </c:pt>
                <c:pt idx="65">
                  <c:v>-24.612385078772171</c:v>
                </c:pt>
                <c:pt idx="66">
                  <c:v>-24.399388703595704</c:v>
                </c:pt>
                <c:pt idx="67">
                  <c:v>-24.232283521775301</c:v>
                </c:pt>
                <c:pt idx="68">
                  <c:v>-24.216253648870243</c:v>
                </c:pt>
                <c:pt idx="69">
                  <c:v>-24.238081408642685</c:v>
                </c:pt>
                <c:pt idx="70">
                  <c:v>-24.352861389955997</c:v>
                </c:pt>
                <c:pt idx="71">
                  <c:v>-22.644700159038997</c:v>
                </c:pt>
                <c:pt idx="72">
                  <c:v>-21.99334958845138</c:v>
                </c:pt>
                <c:pt idx="73">
                  <c:v>-22.791399919658396</c:v>
                </c:pt>
                <c:pt idx="74">
                  <c:v>-22.567857826351414</c:v>
                </c:pt>
                <c:pt idx="75">
                  <c:v>-22.929501975829236</c:v>
                </c:pt>
                <c:pt idx="76">
                  <c:v>-23.313388840210493</c:v>
                </c:pt>
                <c:pt idx="77">
                  <c:v>-23.321308317423917</c:v>
                </c:pt>
                <c:pt idx="78">
                  <c:v>-23.175930750923897</c:v>
                </c:pt>
                <c:pt idx="79">
                  <c:v>-23.142402217691515</c:v>
                </c:pt>
                <c:pt idx="80">
                  <c:v>-22.79934385519682</c:v>
                </c:pt>
                <c:pt idx="81">
                  <c:v>-23.492171008159403</c:v>
                </c:pt>
                <c:pt idx="82">
                  <c:v>-23.83428790686764</c:v>
                </c:pt>
                <c:pt idx="83">
                  <c:v>-24.429264387313744</c:v>
                </c:pt>
                <c:pt idx="84">
                  <c:v>-23.12056232040262</c:v>
                </c:pt>
                <c:pt idx="85">
                  <c:v>-24.122805861121119</c:v>
                </c:pt>
                <c:pt idx="86">
                  <c:v>-24.776754284875057</c:v>
                </c:pt>
                <c:pt idx="87">
                  <c:v>-24.650460700737185</c:v>
                </c:pt>
                <c:pt idx="88">
                  <c:v>-25.125891112247089</c:v>
                </c:pt>
                <c:pt idx="89">
                  <c:v>-23.554832317212888</c:v>
                </c:pt>
                <c:pt idx="90">
                  <c:v>-25.205966378307195</c:v>
                </c:pt>
                <c:pt idx="91">
                  <c:v>-24.592849782252664</c:v>
                </c:pt>
                <c:pt idx="92">
                  <c:v>-25.206679546030013</c:v>
                </c:pt>
                <c:pt idx="93">
                  <c:v>-25.396970679847833</c:v>
                </c:pt>
                <c:pt idx="94">
                  <c:v>-24.417173933215814</c:v>
                </c:pt>
                <c:pt idx="95">
                  <c:v>-24.764224989944278</c:v>
                </c:pt>
                <c:pt idx="96">
                  <c:v>-24.421966446443871</c:v>
                </c:pt>
                <c:pt idx="97">
                  <c:v>-23.794490331475558</c:v>
                </c:pt>
                <c:pt idx="98">
                  <c:v>-24.926433932864203</c:v>
                </c:pt>
                <c:pt idx="99">
                  <c:v>-25.661460923997716</c:v>
                </c:pt>
                <c:pt idx="100">
                  <c:v>-24.944216430508529</c:v>
                </c:pt>
                <c:pt idx="101">
                  <c:v>-25.420685318381103</c:v>
                </c:pt>
                <c:pt idx="102">
                  <c:v>-25.320146930904116</c:v>
                </c:pt>
                <c:pt idx="103">
                  <c:v>-25.536804438068824</c:v>
                </c:pt>
                <c:pt idx="104">
                  <c:v>-25.660028042949921</c:v>
                </c:pt>
                <c:pt idx="105">
                  <c:v>-26.215429487554243</c:v>
                </c:pt>
                <c:pt idx="106">
                  <c:v>-25.10218148024218</c:v>
                </c:pt>
                <c:pt idx="107">
                  <c:v>-24.89463872785662</c:v>
                </c:pt>
                <c:pt idx="108">
                  <c:v>-23.993778462249022</c:v>
                </c:pt>
                <c:pt idx="109">
                  <c:v>-26.231824398224241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C96-499F-83E8-E827C2A71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Syntrophbacter 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 個別計算(old wrong'!$Q$5:$Q$112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 個別計算(old wrong'!$U$5:$U$112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-6.5719045288958569</c:v>
                      </c:pt>
                      <c:pt idx="1">
                        <c:v>-4.2966532246209681</c:v>
                      </c:pt>
                      <c:pt idx="2">
                        <c:v>-5.5996312236194825</c:v>
                      </c:pt>
                      <c:pt idx="3">
                        <c:v>-6.9597821783648328</c:v>
                      </c:pt>
                      <c:pt idx="4">
                        <c:v>5.8901373274281212</c:v>
                      </c:pt>
                      <c:pt idx="5">
                        <c:v>-9.6279136546180268</c:v>
                      </c:pt>
                      <c:pt idx="6">
                        <c:v>-12.489273168452655</c:v>
                      </c:pt>
                      <c:pt idx="7">
                        <c:v>-5.1862922989325142</c:v>
                      </c:pt>
                      <c:pt idx="8">
                        <c:v>-2.751326977891722</c:v>
                      </c:pt>
                      <c:pt idx="9">
                        <c:v>-2.9572814555185403</c:v>
                      </c:pt>
                      <c:pt idx="10">
                        <c:v>-2.72065579661556</c:v>
                      </c:pt>
                      <c:pt idx="11">
                        <c:v>-0.94934969854647022</c:v>
                      </c:pt>
                      <c:pt idx="12">
                        <c:v>6.4190819598788238</c:v>
                      </c:pt>
                      <c:pt idx="13">
                        <c:v>19.271173854395336</c:v>
                      </c:pt>
                      <c:pt idx="14">
                        <c:v>24.00957921931316</c:v>
                      </c:pt>
                      <c:pt idx="15">
                        <c:v>27.726040285079065</c:v>
                      </c:pt>
                      <c:pt idx="16">
                        <c:v>31.245025152059881</c:v>
                      </c:pt>
                      <c:pt idx="17">
                        <c:v>6.7485429473319272</c:v>
                      </c:pt>
                      <c:pt idx="18">
                        <c:v>6.5702075802733333</c:v>
                      </c:pt>
                      <c:pt idx="19">
                        <c:v>5.2059098617073118</c:v>
                      </c:pt>
                      <c:pt idx="20">
                        <c:v>10.622439027644035</c:v>
                      </c:pt>
                      <c:pt idx="21">
                        <c:v>21.299426989107552</c:v>
                      </c:pt>
                      <c:pt idx="22">
                        <c:v>22.962241445716785</c:v>
                      </c:pt>
                      <c:pt idx="23">
                        <c:v>22.886435885774929</c:v>
                      </c:pt>
                      <c:pt idx="24">
                        <c:v>22.432608238874401</c:v>
                      </c:pt>
                      <c:pt idx="25">
                        <c:v>23.546573434362905</c:v>
                      </c:pt>
                      <c:pt idx="26">
                        <c:v>21.774101863929396</c:v>
                      </c:pt>
                      <c:pt idx="27">
                        <c:v>11.450169624514061</c:v>
                      </c:pt>
                      <c:pt idx="28">
                        <c:v>9.6271833357191525</c:v>
                      </c:pt>
                      <c:pt idx="29">
                        <c:v>20.285480398587907</c:v>
                      </c:pt>
                      <c:pt idx="30">
                        <c:v>7.495122528915644</c:v>
                      </c:pt>
                      <c:pt idx="31">
                        <c:v>11.991082676402137</c:v>
                      </c:pt>
                      <c:pt idx="32">
                        <c:v>13.275913963073457</c:v>
                      </c:pt>
                      <c:pt idx="33">
                        <c:v>12.167516001103564</c:v>
                      </c:pt>
                      <c:pt idx="34">
                        <c:v>15.295734377859361</c:v>
                      </c:pt>
                      <c:pt idx="35">
                        <c:v>15.64758571770524</c:v>
                      </c:pt>
                      <c:pt idx="36">
                        <c:v>14.513802532129525</c:v>
                      </c:pt>
                      <c:pt idx="37">
                        <c:v>7.7364339827508104</c:v>
                      </c:pt>
                      <c:pt idx="38">
                        <c:v>5.7130952451272066</c:v>
                      </c:pt>
                      <c:pt idx="39">
                        <c:v>2.9798271704763692</c:v>
                      </c:pt>
                      <c:pt idx="40">
                        <c:v>1.5708422376578426</c:v>
                      </c:pt>
                      <c:pt idx="41">
                        <c:v>1.1381349290401204</c:v>
                      </c:pt>
                      <c:pt idx="42">
                        <c:v>-0.74731734893703106</c:v>
                      </c:pt>
                      <c:pt idx="43">
                        <c:v>-1.7857501582504938</c:v>
                      </c:pt>
                      <c:pt idx="44">
                        <c:v>-2.7649332403566262</c:v>
                      </c:pt>
                      <c:pt idx="45">
                        <c:v>-4.8877068196136833</c:v>
                      </c:pt>
                      <c:pt idx="46">
                        <c:v>-4.9870567738454525</c:v>
                      </c:pt>
                      <c:pt idx="47">
                        <c:v>-6.4823115926145931</c:v>
                      </c:pt>
                      <c:pt idx="48">
                        <c:v>-7.4006058059848101</c:v>
                      </c:pt>
                      <c:pt idx="49">
                        <c:v>-5.4830612460737314</c:v>
                      </c:pt>
                      <c:pt idx="50">
                        <c:v>4.4742454665449714</c:v>
                      </c:pt>
                      <c:pt idx="51">
                        <c:v>1.6621524693916143</c:v>
                      </c:pt>
                      <c:pt idx="52">
                        <c:v>-3.6888280112422933</c:v>
                      </c:pt>
                      <c:pt idx="53">
                        <c:v>6.9190460992955423</c:v>
                      </c:pt>
                      <c:pt idx="54">
                        <c:v>1.6148337089564819</c:v>
                      </c:pt>
                      <c:pt idx="55">
                        <c:v>-2.8938418647188229</c:v>
                      </c:pt>
                      <c:pt idx="56">
                        <c:v>-3.2752499904918864</c:v>
                      </c:pt>
                      <c:pt idx="57">
                        <c:v>-4.0938729408485131</c:v>
                      </c:pt>
                      <c:pt idx="58">
                        <c:v>-3.4425615825160065</c:v>
                      </c:pt>
                      <c:pt idx="59">
                        <c:v>-4.1426904935108553</c:v>
                      </c:pt>
                      <c:pt idx="60">
                        <c:v>-6.4865848958537953</c:v>
                      </c:pt>
                      <c:pt idx="61">
                        <c:v>-5.3630196921735802</c:v>
                      </c:pt>
                      <c:pt idx="62">
                        <c:v>-5.7737144105022509</c:v>
                      </c:pt>
                      <c:pt idx="63">
                        <c:v>-4.7464886544094611</c:v>
                      </c:pt>
                      <c:pt idx="64">
                        <c:v>0.54786619164949002</c:v>
                      </c:pt>
                      <c:pt idx="65">
                        <c:v>-5.8193303138459811</c:v>
                      </c:pt>
                      <c:pt idx="66">
                        <c:v>-5.8722818905421832</c:v>
                      </c:pt>
                      <c:pt idx="67">
                        <c:v>3.6422057177322813</c:v>
                      </c:pt>
                      <c:pt idx="68">
                        <c:v>5.8269980612842147</c:v>
                      </c:pt>
                      <c:pt idx="69">
                        <c:v>-8.3331953899604798</c:v>
                      </c:pt>
                      <c:pt idx="70">
                        <c:v>-5.7710917828359669</c:v>
                      </c:pt>
                      <c:pt idx="71">
                        <c:v>-4.5114442667113508E-3</c:v>
                      </c:pt>
                      <c:pt idx="72">
                        <c:v>-7.8399969356845531</c:v>
                      </c:pt>
                      <c:pt idx="73">
                        <c:v>-5.9681257851061673</c:v>
                      </c:pt>
                      <c:pt idx="74">
                        <c:v>3.1765266619756432</c:v>
                      </c:pt>
                      <c:pt idx="75">
                        <c:v>-8.5785260153942318</c:v>
                      </c:pt>
                      <c:pt idx="76">
                        <c:v>-8.6370957953138401</c:v>
                      </c:pt>
                      <c:pt idx="77">
                        <c:v>-8.316395130077737</c:v>
                      </c:pt>
                      <c:pt idx="78">
                        <c:v>-8.9476178957174994</c:v>
                      </c:pt>
                      <c:pt idx="79">
                        <c:v>-6.2065730329513542</c:v>
                      </c:pt>
                      <c:pt idx="80">
                        <c:v>1.3396116760019794</c:v>
                      </c:pt>
                      <c:pt idx="81">
                        <c:v>2.3641763650044254</c:v>
                      </c:pt>
                      <c:pt idx="82">
                        <c:v>-6.7131110123723801</c:v>
                      </c:pt>
                      <c:pt idx="83">
                        <c:v>1.2247203318760143</c:v>
                      </c:pt>
                      <c:pt idx="84">
                        <c:v>-7.3809613939306047</c:v>
                      </c:pt>
                      <c:pt idx="85">
                        <c:v>-7.5508373074399486</c:v>
                      </c:pt>
                      <c:pt idx="86">
                        <c:v>-8.1306970922930759</c:v>
                      </c:pt>
                      <c:pt idx="87">
                        <c:v>-8.1705154920317682</c:v>
                      </c:pt>
                      <c:pt idx="88">
                        <c:v>-5.6095287287891011</c:v>
                      </c:pt>
                      <c:pt idx="89">
                        <c:v>-5.6983980057096772</c:v>
                      </c:pt>
                      <c:pt idx="90">
                        <c:v>-6.9743749856388888</c:v>
                      </c:pt>
                      <c:pt idx="91">
                        <c:v>-5.4309534687425867</c:v>
                      </c:pt>
                      <c:pt idx="92">
                        <c:v>-7.8406160370018512</c:v>
                      </c:pt>
                      <c:pt idx="93">
                        <c:v>-9.0681721142404257</c:v>
                      </c:pt>
                      <c:pt idx="94">
                        <c:v>-8.44603606385067</c:v>
                      </c:pt>
                      <c:pt idx="95">
                        <c:v>-62.512914791130385</c:v>
                      </c:pt>
                      <c:pt idx="96">
                        <c:v>-62.56613331807722</c:v>
                      </c:pt>
                      <c:pt idx="97">
                        <c:v>-62.258916616414865</c:v>
                      </c:pt>
                      <c:pt idx="98">
                        <c:v>-62.476493912184736</c:v>
                      </c:pt>
                      <c:pt idx="99">
                        <c:v>-62.530203577927267</c:v>
                      </c:pt>
                      <c:pt idx="100">
                        <c:v>-62.072878464002429</c:v>
                      </c:pt>
                      <c:pt idx="101">
                        <c:v>-62.390651944161164</c:v>
                      </c:pt>
                      <c:pt idx="102">
                        <c:v>-61.917102297558984</c:v>
                      </c:pt>
                      <c:pt idx="103">
                        <c:v>-62.441071209145235</c:v>
                      </c:pt>
                      <c:pt idx="104">
                        <c:v>-62.224693728907766</c:v>
                      </c:pt>
                      <c:pt idx="105">
                        <c:v>-61.948309103081385</c:v>
                      </c:pt>
                      <c:pt idx="106">
                        <c:v>-62.428256891719485</c:v>
                      </c:pt>
                      <c:pt idx="107">
                        <c:v>-62.48801759308833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EC96-499F-83E8-E827C2A71FC2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Smithella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wrong'!$X$5:$X$112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wrong'!$AB$5:$AB$112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-5.3722365059812134</c:v>
                      </c:pt>
                      <c:pt idx="1">
                        <c:v>-6.0266735884879594</c:v>
                      </c:pt>
                      <c:pt idx="2">
                        <c:v>-7.4209076683856861</c:v>
                      </c:pt>
                      <c:pt idx="3">
                        <c:v>-5.9698343323254166</c:v>
                      </c:pt>
                      <c:pt idx="4">
                        <c:v>-5.0674881890066459</c:v>
                      </c:pt>
                      <c:pt idx="5">
                        <c:v>-6.0588233011171848</c:v>
                      </c:pt>
                      <c:pt idx="6">
                        <c:v>-5.6050405035824022</c:v>
                      </c:pt>
                      <c:pt idx="7">
                        <c:v>-7.0162432600922049</c:v>
                      </c:pt>
                      <c:pt idx="8">
                        <c:v>-6.2225604528164276</c:v>
                      </c:pt>
                      <c:pt idx="9">
                        <c:v>-16.267201172517044</c:v>
                      </c:pt>
                      <c:pt idx="10">
                        <c:v>-5.7802730303342695</c:v>
                      </c:pt>
                      <c:pt idx="11">
                        <c:v>-3.3514140179319347</c:v>
                      </c:pt>
                      <c:pt idx="12">
                        <c:v>-1.8255694387270534</c:v>
                      </c:pt>
                      <c:pt idx="13">
                        <c:v>-0.41911572602410141</c:v>
                      </c:pt>
                      <c:pt idx="14">
                        <c:v>1.4704490591946635</c:v>
                      </c:pt>
                      <c:pt idx="15">
                        <c:v>1.863508732879767</c:v>
                      </c:pt>
                      <c:pt idx="16">
                        <c:v>2.6928257116426</c:v>
                      </c:pt>
                      <c:pt idx="17">
                        <c:v>-0.41971353763284125</c:v>
                      </c:pt>
                      <c:pt idx="18">
                        <c:v>-5.4791908432491665</c:v>
                      </c:pt>
                      <c:pt idx="19">
                        <c:v>-5.690854781457289</c:v>
                      </c:pt>
                      <c:pt idx="20">
                        <c:v>-2.3743976460116696</c:v>
                      </c:pt>
                      <c:pt idx="21">
                        <c:v>1.1467621684674705</c:v>
                      </c:pt>
                      <c:pt idx="22">
                        <c:v>1.8069995277574811</c:v>
                      </c:pt>
                      <c:pt idx="23">
                        <c:v>1.6405494799174909</c:v>
                      </c:pt>
                      <c:pt idx="24">
                        <c:v>1.2657555187643059</c:v>
                      </c:pt>
                      <c:pt idx="25">
                        <c:v>0.70642200818305589</c:v>
                      </c:pt>
                      <c:pt idx="26">
                        <c:v>-0.49240310570892365</c:v>
                      </c:pt>
                      <c:pt idx="27">
                        <c:v>-3.2021328936540132</c:v>
                      </c:pt>
                      <c:pt idx="28">
                        <c:v>-2.697918518010836</c:v>
                      </c:pt>
                      <c:pt idx="29">
                        <c:v>-0.88413033060064328</c:v>
                      </c:pt>
                      <c:pt idx="30">
                        <c:v>-1.4903697277478352</c:v>
                      </c:pt>
                      <c:pt idx="31">
                        <c:v>-2.4410350337177307</c:v>
                      </c:pt>
                      <c:pt idx="32">
                        <c:v>-1.7543788190874141</c:v>
                      </c:pt>
                      <c:pt idx="33">
                        <c:v>-2.1807046916444488</c:v>
                      </c:pt>
                      <c:pt idx="34">
                        <c:v>-1.7907819303278227</c:v>
                      </c:pt>
                      <c:pt idx="35">
                        <c:v>-1.7329650270474752</c:v>
                      </c:pt>
                      <c:pt idx="36">
                        <c:v>-3.3269181082898149</c:v>
                      </c:pt>
                      <c:pt idx="37">
                        <c:v>-3.9744081004037204</c:v>
                      </c:pt>
                      <c:pt idx="38">
                        <c:v>-5.6184060464056547</c:v>
                      </c:pt>
                      <c:pt idx="39">
                        <c:v>-6.327536769188856</c:v>
                      </c:pt>
                      <c:pt idx="40">
                        <c:v>-8.0581410841507228</c:v>
                      </c:pt>
                      <c:pt idx="41">
                        <c:v>-8.6523852807342667</c:v>
                      </c:pt>
                      <c:pt idx="42">
                        <c:v>-9.9036182255245659</c:v>
                      </c:pt>
                      <c:pt idx="43">
                        <c:v>-11.055264018179709</c:v>
                      </c:pt>
                      <c:pt idx="44">
                        <c:v>-11.63124227335663</c:v>
                      </c:pt>
                      <c:pt idx="45">
                        <c:v>-12.024658583549554</c:v>
                      </c:pt>
                      <c:pt idx="46">
                        <c:v>-21.448377753697073</c:v>
                      </c:pt>
                      <c:pt idx="47">
                        <c:v>-21.903049094805151</c:v>
                      </c:pt>
                      <c:pt idx="48">
                        <c:v>-20.80776927019836</c:v>
                      </c:pt>
                      <c:pt idx="49">
                        <c:v>-19.906700957325047</c:v>
                      </c:pt>
                      <c:pt idx="50">
                        <c:v>-20.747764460422118</c:v>
                      </c:pt>
                      <c:pt idx="51">
                        <c:v>-20.842906325335303</c:v>
                      </c:pt>
                      <c:pt idx="52">
                        <c:v>-21.170240938670613</c:v>
                      </c:pt>
                      <c:pt idx="53">
                        <c:v>-21.119967525914774</c:v>
                      </c:pt>
                      <c:pt idx="54">
                        <c:v>-11.013430928149324</c:v>
                      </c:pt>
                      <c:pt idx="55">
                        <c:v>-21.244754526923199</c:v>
                      </c:pt>
                      <c:pt idx="56">
                        <c:v>-21.593572615930224</c:v>
                      </c:pt>
                      <c:pt idx="57">
                        <c:v>-21.083536967241592</c:v>
                      </c:pt>
                      <c:pt idx="58">
                        <c:v>-20.575009091286518</c:v>
                      </c:pt>
                      <c:pt idx="59">
                        <c:v>-20.40932982778207</c:v>
                      </c:pt>
                      <c:pt idx="60">
                        <c:v>-20.538812998432949</c:v>
                      </c:pt>
                      <c:pt idx="61">
                        <c:v>-20.720902927422809</c:v>
                      </c:pt>
                      <c:pt idx="62">
                        <c:v>-20.274324729730896</c:v>
                      </c:pt>
                      <c:pt idx="63">
                        <c:v>-20.496748530378905</c:v>
                      </c:pt>
                      <c:pt idx="64">
                        <c:v>-11.350840067127146</c:v>
                      </c:pt>
                      <c:pt idx="65">
                        <c:v>-19.639377316690506</c:v>
                      </c:pt>
                      <c:pt idx="66">
                        <c:v>-19.431606658840241</c:v>
                      </c:pt>
                      <c:pt idx="67">
                        <c:v>-19.515686290355017</c:v>
                      </c:pt>
                      <c:pt idx="68">
                        <c:v>-19.496232342522951</c:v>
                      </c:pt>
                      <c:pt idx="69">
                        <c:v>-19.686259520489667</c:v>
                      </c:pt>
                      <c:pt idx="70">
                        <c:v>-18.097953253636632</c:v>
                      </c:pt>
                      <c:pt idx="71">
                        <c:v>-17.200703774763898</c:v>
                      </c:pt>
                      <c:pt idx="72">
                        <c:v>-18.587600892946604</c:v>
                      </c:pt>
                      <c:pt idx="73">
                        <c:v>-17.89130367779784</c:v>
                      </c:pt>
                      <c:pt idx="74">
                        <c:v>-18.356673070469061</c:v>
                      </c:pt>
                      <c:pt idx="75">
                        <c:v>-17.951309163390167</c:v>
                      </c:pt>
                      <c:pt idx="76">
                        <c:v>-17.600691513206193</c:v>
                      </c:pt>
                      <c:pt idx="77">
                        <c:v>-17.067002357582009</c:v>
                      </c:pt>
                      <c:pt idx="78">
                        <c:v>-17.336047235802521</c:v>
                      </c:pt>
                      <c:pt idx="79">
                        <c:v>-17.840453827092926</c:v>
                      </c:pt>
                      <c:pt idx="80">
                        <c:v>-17.668273704293728</c:v>
                      </c:pt>
                      <c:pt idx="81">
                        <c:v>-18.267221946618154</c:v>
                      </c:pt>
                      <c:pt idx="82">
                        <c:v>-16.642817329703185</c:v>
                      </c:pt>
                      <c:pt idx="83">
                        <c:v>-17.356669839777226</c:v>
                      </c:pt>
                      <c:pt idx="84">
                        <c:v>-18.029456836142462</c:v>
                      </c:pt>
                      <c:pt idx="85">
                        <c:v>-17.686112993970493</c:v>
                      </c:pt>
                      <c:pt idx="86">
                        <c:v>-8.965588496874874</c:v>
                      </c:pt>
                      <c:pt idx="87">
                        <c:v>-16.305083198229465</c:v>
                      </c:pt>
                      <c:pt idx="88">
                        <c:v>-8.8919457906107766</c:v>
                      </c:pt>
                      <c:pt idx="89">
                        <c:v>-7.887004548978191</c:v>
                      </c:pt>
                      <c:pt idx="90">
                        <c:v>-9.6769651062245341</c:v>
                      </c:pt>
                      <c:pt idx="91">
                        <c:v>-8.0512053003118158</c:v>
                      </c:pt>
                      <c:pt idx="92">
                        <c:v>-7.5625187049739662</c:v>
                      </c:pt>
                      <c:pt idx="93">
                        <c:v>-8.1315656535659322</c:v>
                      </c:pt>
                      <c:pt idx="94">
                        <c:v>-8.4136140323073754</c:v>
                      </c:pt>
                      <c:pt idx="95">
                        <c:v>-15.61211229034031</c:v>
                      </c:pt>
                      <c:pt idx="96">
                        <c:v>-7.888448366591974</c:v>
                      </c:pt>
                      <c:pt idx="97">
                        <c:v>-7.3562101960163231</c:v>
                      </c:pt>
                      <c:pt idx="98">
                        <c:v>-7.7539364914184326</c:v>
                      </c:pt>
                      <c:pt idx="99">
                        <c:v>-7.3682363869979675</c:v>
                      </c:pt>
                      <c:pt idx="100">
                        <c:v>-6.9621672152708829</c:v>
                      </c:pt>
                      <c:pt idx="101">
                        <c:v>-7.2423106272763782</c:v>
                      </c:pt>
                      <c:pt idx="102">
                        <c:v>-6.1345308523003315</c:v>
                      </c:pt>
                      <c:pt idx="103">
                        <c:v>-7.1875835690518253</c:v>
                      </c:pt>
                      <c:pt idx="104">
                        <c:v>-6.6305953267873639</c:v>
                      </c:pt>
                      <c:pt idx="105">
                        <c:v>-6.4597955538511291</c:v>
                      </c:pt>
                      <c:pt idx="106">
                        <c:v>-6.7136691670462598</c:v>
                      </c:pt>
                      <c:pt idx="107">
                        <c:v>-7.4444226932002415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EC96-499F-83E8-E827C2A71FC2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SBOB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wrong'!$AE$5:$AE$112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wrong'!$AI$5:$AI$112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-31.070965042718768</c:v>
                      </c:pt>
                      <c:pt idx="1">
                        <c:v>-30.148682532829312</c:v>
                      </c:pt>
                      <c:pt idx="2">
                        <c:v>-29.32785453862445</c:v>
                      </c:pt>
                      <c:pt idx="3">
                        <c:v>-31.21239710966384</c:v>
                      </c:pt>
                      <c:pt idx="4">
                        <c:v>-22.141938226551972</c:v>
                      </c:pt>
                      <c:pt idx="5">
                        <c:v>-31.883634321552051</c:v>
                      </c:pt>
                      <c:pt idx="6">
                        <c:v>-34.24080307013017</c:v>
                      </c:pt>
                      <c:pt idx="7">
                        <c:v>-28.504261088355079</c:v>
                      </c:pt>
                      <c:pt idx="8">
                        <c:v>-26.573492127776376</c:v>
                      </c:pt>
                      <c:pt idx="9">
                        <c:v>-17.354690602840869</c:v>
                      </c:pt>
                      <c:pt idx="10">
                        <c:v>-27.391328892309744</c:v>
                      </c:pt>
                      <c:pt idx="11">
                        <c:v>-24.538050478568351</c:v>
                      </c:pt>
                      <c:pt idx="12">
                        <c:v>-19.517982045864784</c:v>
                      </c:pt>
                      <c:pt idx="13">
                        <c:v>-14.339038881345822</c:v>
                      </c:pt>
                      <c:pt idx="14">
                        <c:v>-8.8552420763294037</c:v>
                      </c:pt>
                      <c:pt idx="15">
                        <c:v>-7.05294705378099</c:v>
                      </c:pt>
                      <c:pt idx="16">
                        <c:v>-4.586915151732839</c:v>
                      </c:pt>
                      <c:pt idx="17">
                        <c:v>-22.942515256249095</c:v>
                      </c:pt>
                      <c:pt idx="18">
                        <c:v>-20.347729381713791</c:v>
                      </c:pt>
                      <c:pt idx="19">
                        <c:v>-19.861566319001909</c:v>
                      </c:pt>
                      <c:pt idx="20">
                        <c:v>-15.252793887263614</c:v>
                      </c:pt>
                      <c:pt idx="21">
                        <c:v>-9.32161833310699</c:v>
                      </c:pt>
                      <c:pt idx="22">
                        <c:v>-8.8105350272783554</c:v>
                      </c:pt>
                      <c:pt idx="23">
                        <c:v>-8.6285002184967539</c:v>
                      </c:pt>
                      <c:pt idx="24">
                        <c:v>-8.5901292661497024</c:v>
                      </c:pt>
                      <c:pt idx="25">
                        <c:v>-7.5033582581852158</c:v>
                      </c:pt>
                      <c:pt idx="26">
                        <c:v>-8.1895916955121706</c:v>
                      </c:pt>
                      <c:pt idx="27">
                        <c:v>-15.600270181201019</c:v>
                      </c:pt>
                      <c:pt idx="28">
                        <c:v>-16.164425645289391</c:v>
                      </c:pt>
                      <c:pt idx="29">
                        <c:v>-9.0420575672728489</c:v>
                      </c:pt>
                      <c:pt idx="30">
                        <c:v>-18.520371934273939</c:v>
                      </c:pt>
                      <c:pt idx="31">
                        <c:v>-14.966476899557243</c:v>
                      </c:pt>
                      <c:pt idx="32">
                        <c:v>-13.906412720600393</c:v>
                      </c:pt>
                      <c:pt idx="33">
                        <c:v>-13.849928824846408</c:v>
                      </c:pt>
                      <c:pt idx="34">
                        <c:v>-11.796927201240976</c:v>
                      </c:pt>
                      <c:pt idx="35">
                        <c:v>-11.168465336680349</c:v>
                      </c:pt>
                      <c:pt idx="36">
                        <c:v>-11.145163575511127</c:v>
                      </c:pt>
                      <c:pt idx="37">
                        <c:v>-15.641447075939816</c:v>
                      </c:pt>
                      <c:pt idx="38">
                        <c:v>-15.949071610607511</c:v>
                      </c:pt>
                      <c:pt idx="39">
                        <c:v>-17.266246802303776</c:v>
                      </c:pt>
                      <c:pt idx="40">
                        <c:v>-17.734219078640315</c:v>
                      </c:pt>
                      <c:pt idx="41">
                        <c:v>-17.20720562338937</c:v>
                      </c:pt>
                      <c:pt idx="42">
                        <c:v>-18.285402741244354</c:v>
                      </c:pt>
                      <c:pt idx="43">
                        <c:v>-18.916380652009167</c:v>
                      </c:pt>
                      <c:pt idx="44">
                        <c:v>-19.792008807506377</c:v>
                      </c:pt>
                      <c:pt idx="45">
                        <c:v>-21.495773968803704</c:v>
                      </c:pt>
                      <c:pt idx="46">
                        <c:v>-13.731750756529856</c:v>
                      </c:pt>
                      <c:pt idx="47">
                        <c:v>-14.919526782061595</c:v>
                      </c:pt>
                      <c:pt idx="48">
                        <c:v>-19.741838839127354</c:v>
                      </c:pt>
                      <c:pt idx="49">
                        <c:v>-17.897788672266095</c:v>
                      </c:pt>
                      <c:pt idx="50">
                        <c:v>-9.9362796732708674</c:v>
                      </c:pt>
                      <c:pt idx="51">
                        <c:v>-11.078971670841995</c:v>
                      </c:pt>
                      <c:pt idx="52">
                        <c:v>-13.886623658700429</c:v>
                      </c:pt>
                      <c:pt idx="53">
                        <c:v>-6.7458919299469926</c:v>
                      </c:pt>
                      <c:pt idx="54">
                        <c:v>-18.122989929333841</c:v>
                      </c:pt>
                      <c:pt idx="55">
                        <c:v>-13.615842951947805</c:v>
                      </c:pt>
                      <c:pt idx="56">
                        <c:v>-12.711905313285271</c:v>
                      </c:pt>
                      <c:pt idx="57">
                        <c:v>-13.455271971452419</c:v>
                      </c:pt>
                      <c:pt idx="58">
                        <c:v>-13.760701676578861</c:v>
                      </c:pt>
                      <c:pt idx="59">
                        <c:v>-13.973538034893636</c:v>
                      </c:pt>
                      <c:pt idx="60">
                        <c:v>-15.556312229789398</c:v>
                      </c:pt>
                      <c:pt idx="61">
                        <c:v>-13.96607968499368</c:v>
                      </c:pt>
                      <c:pt idx="62">
                        <c:v>-14.437887013133945</c:v>
                      </c:pt>
                      <c:pt idx="63">
                        <c:v>-12.566269089208618</c:v>
                      </c:pt>
                      <c:pt idx="64">
                        <c:v>-18.182291719609367</c:v>
                      </c:pt>
                      <c:pt idx="65">
                        <c:v>-14.139420493469494</c:v>
                      </c:pt>
                      <c:pt idx="66">
                        <c:v>-14.255086867637679</c:v>
                      </c:pt>
                      <c:pt idx="67">
                        <c:v>-7.8080940263550289</c:v>
                      </c:pt>
                      <c:pt idx="68">
                        <c:v>-6.2111391942853231</c:v>
                      </c:pt>
                      <c:pt idx="69">
                        <c:v>-18.353566958268658</c:v>
                      </c:pt>
                      <c:pt idx="70">
                        <c:v>-18.292232286589083</c:v>
                      </c:pt>
                      <c:pt idx="71">
                        <c:v>-13.460151681940069</c:v>
                      </c:pt>
                      <c:pt idx="72">
                        <c:v>-18.607223196031427</c:v>
                      </c:pt>
                      <c:pt idx="73">
                        <c:v>-16.991258839738059</c:v>
                      </c:pt>
                      <c:pt idx="74">
                        <c:v>-10.111298334916391</c:v>
                      </c:pt>
                      <c:pt idx="75">
                        <c:v>-18.074958918528807</c:v>
                      </c:pt>
                      <c:pt idx="76">
                        <c:v>-18.459078317094438</c:v>
                      </c:pt>
                      <c:pt idx="77">
                        <c:v>-18.54118241350622</c:v>
                      </c:pt>
                      <c:pt idx="78">
                        <c:v>-19.372447186604404</c:v>
                      </c:pt>
                      <c:pt idx="79">
                        <c:v>-16.259133233914739</c:v>
                      </c:pt>
                      <c:pt idx="80">
                        <c:v>-10.771824310871168</c:v>
                      </c:pt>
                      <c:pt idx="81">
                        <c:v>-8.8685002996914974</c:v>
                      </c:pt>
                      <c:pt idx="82">
                        <c:v>-17.651735115365433</c:v>
                      </c:pt>
                      <c:pt idx="83">
                        <c:v>-10.515506384557931</c:v>
                      </c:pt>
                      <c:pt idx="84">
                        <c:v>-14.915990345182344</c:v>
                      </c:pt>
                      <c:pt idx="85">
                        <c:v>-15.316795778134278</c:v>
                      </c:pt>
                      <c:pt idx="86">
                        <c:v>-23.776604847014468</c:v>
                      </c:pt>
                      <c:pt idx="87">
                        <c:v>-18.03327886105351</c:v>
                      </c:pt>
                      <c:pt idx="88">
                        <c:v>-22.084297765617691</c:v>
                      </c:pt>
                      <c:pt idx="89">
                        <c:v>-23.415222092062805</c:v>
                      </c:pt>
                      <c:pt idx="90">
                        <c:v>-22.554109682148862</c:v>
                      </c:pt>
                      <c:pt idx="91">
                        <c:v>-22.219482670131001</c:v>
                      </c:pt>
                      <c:pt idx="92">
                        <c:v>-24.953682148474911</c:v>
                      </c:pt>
                      <c:pt idx="93">
                        <c:v>-25.18767564019727</c:v>
                      </c:pt>
                      <c:pt idx="94">
                        <c:v>-25.212154725349095</c:v>
                      </c:pt>
                      <c:pt idx="95">
                        <c:v>-54.1106939379479</c:v>
                      </c:pt>
                      <c:pt idx="96">
                        <c:v>-60.8588449015745</c:v>
                      </c:pt>
                      <c:pt idx="97">
                        <c:v>-59.814041637240365</c:v>
                      </c:pt>
                      <c:pt idx="98">
                        <c:v>-60.538519606769938</c:v>
                      </c:pt>
                      <c:pt idx="99">
                        <c:v>-60.507732274374817</c:v>
                      </c:pt>
                      <c:pt idx="100">
                        <c:v>-60.313145636151702</c:v>
                      </c:pt>
                      <c:pt idx="101">
                        <c:v>-60.206466942131826</c:v>
                      </c:pt>
                      <c:pt idx="102">
                        <c:v>-60.32024364812689</c:v>
                      </c:pt>
                      <c:pt idx="103">
                        <c:v>-59.596960700799656</c:v>
                      </c:pt>
                      <c:pt idx="104">
                        <c:v>-61.10552832339026</c:v>
                      </c:pt>
                      <c:pt idx="105">
                        <c:v>-61.142771803464967</c:v>
                      </c:pt>
                      <c:pt idx="106">
                        <c:v>-62.598690220675167</c:v>
                      </c:pt>
                      <c:pt idx="107">
                        <c:v>-59.351288995318853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EC96-499F-83E8-E827C2A71FC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smithella pathway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wrong'!$AL$5:$AL$112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wrong'!$AP$5:$AP$112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-36.443201548699982</c:v>
                      </c:pt>
                      <c:pt idx="1">
                        <c:v>-36.175356121317272</c:v>
                      </c:pt>
                      <c:pt idx="2">
                        <c:v>-36.748762207010138</c:v>
                      </c:pt>
                      <c:pt idx="3">
                        <c:v>-37.182231441989259</c:v>
                      </c:pt>
                      <c:pt idx="4">
                        <c:v>-27.209426415558617</c:v>
                      </c:pt>
                      <c:pt idx="5">
                        <c:v>-37.942457622669238</c:v>
                      </c:pt>
                      <c:pt idx="6">
                        <c:v>-39.845843573712571</c:v>
                      </c:pt>
                      <c:pt idx="7">
                        <c:v>-35.520504348447282</c:v>
                      </c:pt>
                      <c:pt idx="8">
                        <c:v>-32.7960525805928</c:v>
                      </c:pt>
                      <c:pt idx="9">
                        <c:v>-33.621891775357909</c:v>
                      </c:pt>
                      <c:pt idx="10">
                        <c:v>-33.171601922644015</c:v>
                      </c:pt>
                      <c:pt idx="11">
                        <c:v>-27.889464496500285</c:v>
                      </c:pt>
                      <c:pt idx="12">
                        <c:v>-21.343551484591838</c:v>
                      </c:pt>
                      <c:pt idx="13">
                        <c:v>-14.758154607369923</c:v>
                      </c:pt>
                      <c:pt idx="14">
                        <c:v>-7.38479301713474</c:v>
                      </c:pt>
                      <c:pt idx="15">
                        <c:v>-5.1894383209012229</c:v>
                      </c:pt>
                      <c:pt idx="16">
                        <c:v>-1.8940894400902391</c:v>
                      </c:pt>
                      <c:pt idx="17">
                        <c:v>-23.362228793881936</c:v>
                      </c:pt>
                      <c:pt idx="18">
                        <c:v>-25.826920224962958</c:v>
                      </c:pt>
                      <c:pt idx="19">
                        <c:v>-25.552421100459199</c:v>
                      </c:pt>
                      <c:pt idx="20">
                        <c:v>-17.627191533275283</c:v>
                      </c:pt>
                      <c:pt idx="21">
                        <c:v>-8.1748561646395199</c:v>
                      </c:pt>
                      <c:pt idx="22">
                        <c:v>-7.0035354995208738</c:v>
                      </c:pt>
                      <c:pt idx="23">
                        <c:v>-6.9879507385792632</c:v>
                      </c:pt>
                      <c:pt idx="24">
                        <c:v>-7.3243737473853967</c:v>
                      </c:pt>
                      <c:pt idx="25">
                        <c:v>-6.79693625000216</c:v>
                      </c:pt>
                      <c:pt idx="26">
                        <c:v>-8.6819948012210943</c:v>
                      </c:pt>
                      <c:pt idx="27">
                        <c:v>-18.802403074855032</c:v>
                      </c:pt>
                      <c:pt idx="28">
                        <c:v>-18.862344163300229</c:v>
                      </c:pt>
                      <c:pt idx="29">
                        <c:v>-9.9261878978734917</c:v>
                      </c:pt>
                      <c:pt idx="30">
                        <c:v>-20.010741662021776</c:v>
                      </c:pt>
                      <c:pt idx="31">
                        <c:v>-17.407511933274975</c:v>
                      </c:pt>
                      <c:pt idx="32">
                        <c:v>-15.660791539687807</c:v>
                      </c:pt>
                      <c:pt idx="33">
                        <c:v>-16.030633516490859</c:v>
                      </c:pt>
                      <c:pt idx="34">
                        <c:v>-13.587709131568799</c:v>
                      </c:pt>
                      <c:pt idx="35">
                        <c:v>-12.901430363727824</c:v>
                      </c:pt>
                      <c:pt idx="36">
                        <c:v>-14.472081683800942</c:v>
                      </c:pt>
                      <c:pt idx="37">
                        <c:v>-19.615855176343537</c:v>
                      </c:pt>
                      <c:pt idx="38">
                        <c:v>-21.567477657013164</c:v>
                      </c:pt>
                      <c:pt idx="39">
                        <c:v>-23.593783571492633</c:v>
                      </c:pt>
                      <c:pt idx="40">
                        <c:v>-25.792360162791038</c:v>
                      </c:pt>
                      <c:pt idx="41">
                        <c:v>-25.859590904123635</c:v>
                      </c:pt>
                      <c:pt idx="42">
                        <c:v>-28.189020966768922</c:v>
                      </c:pt>
                      <c:pt idx="43">
                        <c:v>-29.971644670188876</c:v>
                      </c:pt>
                      <c:pt idx="44">
                        <c:v>-31.423251080863007</c:v>
                      </c:pt>
                      <c:pt idx="45">
                        <c:v>-33.520432552353256</c:v>
                      </c:pt>
                      <c:pt idx="46">
                        <c:v>-35.180128510226929</c:v>
                      </c:pt>
                      <c:pt idx="47">
                        <c:v>-36.82257587686675</c:v>
                      </c:pt>
                      <c:pt idx="48">
                        <c:v>-40.549608109325717</c:v>
                      </c:pt>
                      <c:pt idx="49">
                        <c:v>-37.804489629591146</c:v>
                      </c:pt>
                      <c:pt idx="50">
                        <c:v>-30.684044133692986</c:v>
                      </c:pt>
                      <c:pt idx="51">
                        <c:v>-31.921877996177297</c:v>
                      </c:pt>
                      <c:pt idx="52">
                        <c:v>-35.056864597371046</c:v>
                      </c:pt>
                      <c:pt idx="53">
                        <c:v>-27.865859455861766</c:v>
                      </c:pt>
                      <c:pt idx="54">
                        <c:v>-29.136420857483166</c:v>
                      </c:pt>
                      <c:pt idx="55">
                        <c:v>-34.860597478871</c:v>
                      </c:pt>
                      <c:pt idx="56">
                        <c:v>-34.305477929215499</c:v>
                      </c:pt>
                      <c:pt idx="57">
                        <c:v>-34.538808938694011</c:v>
                      </c:pt>
                      <c:pt idx="58">
                        <c:v>-34.335710767865379</c:v>
                      </c:pt>
                      <c:pt idx="59">
                        <c:v>-34.38286786267571</c:v>
                      </c:pt>
                      <c:pt idx="60">
                        <c:v>-36.095125228222344</c:v>
                      </c:pt>
                      <c:pt idx="61">
                        <c:v>-34.686982612416486</c:v>
                      </c:pt>
                      <c:pt idx="62">
                        <c:v>-34.712211742864838</c:v>
                      </c:pt>
                      <c:pt idx="63">
                        <c:v>-33.063017619587526</c:v>
                      </c:pt>
                      <c:pt idx="64">
                        <c:v>-29.533131786736512</c:v>
                      </c:pt>
                      <c:pt idx="65">
                        <c:v>-33.77879781016</c:v>
                      </c:pt>
                      <c:pt idx="66">
                        <c:v>-33.686693526477924</c:v>
                      </c:pt>
                      <c:pt idx="67">
                        <c:v>-27.323780316710046</c:v>
                      </c:pt>
                      <c:pt idx="68">
                        <c:v>-25.707371536808274</c:v>
                      </c:pt>
                      <c:pt idx="69">
                        <c:v>-38.039826478758329</c:v>
                      </c:pt>
                      <c:pt idx="70">
                        <c:v>-36.390185540225715</c:v>
                      </c:pt>
                      <c:pt idx="71">
                        <c:v>-30.660855456703967</c:v>
                      </c:pt>
                      <c:pt idx="72">
                        <c:v>-37.194824088978031</c:v>
                      </c:pt>
                      <c:pt idx="73">
                        <c:v>-34.882562517535902</c:v>
                      </c:pt>
                      <c:pt idx="74">
                        <c:v>-28.467971405385452</c:v>
                      </c:pt>
                      <c:pt idx="75">
                        <c:v>-36.026268081918971</c:v>
                      </c:pt>
                      <c:pt idx="76">
                        <c:v>-36.059769830300631</c:v>
                      </c:pt>
                      <c:pt idx="77">
                        <c:v>-35.608184771088233</c:v>
                      </c:pt>
                      <c:pt idx="78">
                        <c:v>-36.708494422406929</c:v>
                      </c:pt>
                      <c:pt idx="79">
                        <c:v>-34.099587061007668</c:v>
                      </c:pt>
                      <c:pt idx="80">
                        <c:v>-28.440098015164896</c:v>
                      </c:pt>
                      <c:pt idx="81">
                        <c:v>-27.135722246309651</c:v>
                      </c:pt>
                      <c:pt idx="82">
                        <c:v>-34.294552445068618</c:v>
                      </c:pt>
                      <c:pt idx="83">
                        <c:v>-27.872176224335156</c:v>
                      </c:pt>
                      <c:pt idx="84">
                        <c:v>-32.945447181324809</c:v>
                      </c:pt>
                      <c:pt idx="85">
                        <c:v>-33.002908772104774</c:v>
                      </c:pt>
                      <c:pt idx="86">
                        <c:v>-32.74219334388934</c:v>
                      </c:pt>
                      <c:pt idx="87">
                        <c:v>-34.338362059282971</c:v>
                      </c:pt>
                      <c:pt idx="88">
                        <c:v>-30.976243556228468</c:v>
                      </c:pt>
                      <c:pt idx="89">
                        <c:v>-31.302226641040996</c:v>
                      </c:pt>
                      <c:pt idx="90">
                        <c:v>-32.231074788373398</c:v>
                      </c:pt>
                      <c:pt idx="91">
                        <c:v>-30.270687970442815</c:v>
                      </c:pt>
                      <c:pt idx="92">
                        <c:v>-32.516200853448879</c:v>
                      </c:pt>
                      <c:pt idx="93">
                        <c:v>-33.319241293763199</c:v>
                      </c:pt>
                      <c:pt idx="94">
                        <c:v>-33.625768757656473</c:v>
                      </c:pt>
                      <c:pt idx="95">
                        <c:v>-69.722806228288206</c:v>
                      </c:pt>
                      <c:pt idx="96">
                        <c:v>-68.747293268166473</c:v>
                      </c:pt>
                      <c:pt idx="97">
                        <c:v>-67.170251833256685</c:v>
                      </c:pt>
                      <c:pt idx="98">
                        <c:v>-68.292456098188367</c:v>
                      </c:pt>
                      <c:pt idx="99">
                        <c:v>-67.875968661372781</c:v>
                      </c:pt>
                      <c:pt idx="100">
                        <c:v>-67.275312851422584</c:v>
                      </c:pt>
                      <c:pt idx="101">
                        <c:v>-67.448777569408207</c:v>
                      </c:pt>
                      <c:pt idx="102">
                        <c:v>-66.45477450042722</c:v>
                      </c:pt>
                      <c:pt idx="103">
                        <c:v>-66.78454426985148</c:v>
                      </c:pt>
                      <c:pt idx="104">
                        <c:v>-67.736123650177618</c:v>
                      </c:pt>
                      <c:pt idx="105">
                        <c:v>-67.60256735731609</c:v>
                      </c:pt>
                      <c:pt idx="106">
                        <c:v>-69.312359387721429</c:v>
                      </c:pt>
                      <c:pt idx="107">
                        <c:v>-66.795711688519091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C96-499F-83E8-E827C2A71FC2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EC96-499F-83E8-E827C2A71FC2}"/>
            </c:ext>
          </c:extLst>
        </c:ser>
        <c:ser>
          <c:idx val="5"/>
          <c:order val="5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EC96-499F-83E8-E827C2A71FC2}"/>
            </c:ext>
          </c:extLst>
        </c:ser>
        <c:ser>
          <c:idx val="6"/>
          <c:order val="6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EC96-499F-83E8-E827C2A71FC2}"/>
            </c:ext>
          </c:extLst>
        </c:ser>
        <c:ser>
          <c:idx val="7"/>
          <c:order val="7"/>
          <c:tx>
            <c:strRef>
              <c:f>'G 個別計算(old wrong'!$L$1</c:f>
              <c:strCache>
                <c:ptCount val="1"/>
                <c:pt idx="0">
                  <c:v>H2 (Pa)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 個別計算(old wrong'!$Q$3:$Q$112</c:f>
              <c:numCache>
                <c:formatCode>General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</c:numCache>
            </c:numRef>
          </c:xVal>
          <c:yVal>
            <c:numRef>
              <c:f>'G 個別計算(old wrong'!$L$3:$L$112</c:f>
              <c:numCache>
                <c:formatCode>General</c:formatCode>
                <c:ptCount val="110"/>
                <c:pt idx="0">
                  <c:v>580.64811954607387</c:v>
                </c:pt>
                <c:pt idx="1">
                  <c:v>4.460540688204511E-5</c:v>
                </c:pt>
                <c:pt idx="2">
                  <c:v>13.176156820507396</c:v>
                </c:pt>
                <c:pt idx="3">
                  <c:v>19.499910346379867</c:v>
                </c:pt>
                <c:pt idx="4">
                  <c:v>16.804356625155776</c:v>
                </c:pt>
                <c:pt idx="5">
                  <c:v>13.598999196824481</c:v>
                </c:pt>
                <c:pt idx="6">
                  <c:v>63.279414071325881</c:v>
                </c:pt>
                <c:pt idx="7">
                  <c:v>8.0624197853662896</c:v>
                </c:pt>
                <c:pt idx="8">
                  <c:v>5.5658141889576429</c:v>
                </c:pt>
                <c:pt idx="9">
                  <c:v>16.716226905622161</c:v>
                </c:pt>
                <c:pt idx="10">
                  <c:v>21.514523421640565</c:v>
                </c:pt>
                <c:pt idx="11">
                  <c:v>22.951010564592359</c:v>
                </c:pt>
                <c:pt idx="12">
                  <c:v>21.687376759288682</c:v>
                </c:pt>
                <c:pt idx="13">
                  <c:v>24.260277551939591</c:v>
                </c:pt>
                <c:pt idx="14">
                  <c:v>54.806951010294071</c:v>
                </c:pt>
                <c:pt idx="15">
                  <c:v>299.66405042815813</c:v>
                </c:pt>
                <c:pt idx="16">
                  <c:v>510.3176701638962</c:v>
                </c:pt>
                <c:pt idx="17">
                  <c:v>808.80025094745406</c:v>
                </c:pt>
                <c:pt idx="18">
                  <c:v>1226.7382489342672</c:v>
                </c:pt>
                <c:pt idx="19">
                  <c:v>61.36078640840671</c:v>
                </c:pt>
                <c:pt idx="20">
                  <c:v>68.12839560577153</c:v>
                </c:pt>
                <c:pt idx="21">
                  <c:v>55.356470534998842</c:v>
                </c:pt>
                <c:pt idx="22">
                  <c:v>91.182182387571643</c:v>
                </c:pt>
                <c:pt idx="23">
                  <c:v>324.10087479445752</c:v>
                </c:pt>
                <c:pt idx="24">
                  <c:v>417.96229809744403</c:v>
                </c:pt>
                <c:pt idx="25">
                  <c:v>408.81073519783627</c:v>
                </c:pt>
                <c:pt idx="26">
                  <c:v>391.95849578671823</c:v>
                </c:pt>
                <c:pt idx="27">
                  <c:v>457.80006680797061</c:v>
                </c:pt>
                <c:pt idx="28">
                  <c:v>394.50632369218232</c:v>
                </c:pt>
                <c:pt idx="29">
                  <c:v>114.98262477878171</c:v>
                </c:pt>
                <c:pt idx="30">
                  <c:v>216.2412976094094</c:v>
                </c:pt>
                <c:pt idx="31">
                  <c:v>317.49997044003703</c:v>
                </c:pt>
                <c:pt idx="32">
                  <c:v>61.573555241695907</c:v>
                </c:pt>
                <c:pt idx="33">
                  <c:v>113.59042109406717</c:v>
                </c:pt>
                <c:pt idx="34">
                  <c:v>124.21657505243373</c:v>
                </c:pt>
                <c:pt idx="35">
                  <c:v>107.24687282658518</c:v>
                </c:pt>
                <c:pt idx="36">
                  <c:v>166.43262687916274</c:v>
                </c:pt>
                <c:pt idx="37">
                  <c:v>181.4425509415108</c:v>
                </c:pt>
                <c:pt idx="38">
                  <c:v>166.63156442485527</c:v>
                </c:pt>
                <c:pt idx="39">
                  <c:v>71.370868172734305</c:v>
                </c:pt>
                <c:pt idx="40">
                  <c:v>58.779788141205557</c:v>
                </c:pt>
                <c:pt idx="41">
                  <c:v>41.096740685695814</c:v>
                </c:pt>
                <c:pt idx="42">
                  <c:v>36.203732241750203</c:v>
                </c:pt>
                <c:pt idx="43">
                  <c:v>34.617699956490817</c:v>
                </c:pt>
                <c:pt idx="44">
                  <c:v>29.046965595396102</c:v>
                </c:pt>
                <c:pt idx="45">
                  <c:v>27.485983300925273</c:v>
                </c:pt>
                <c:pt idx="46">
                  <c:v>24.974646025141126</c:v>
                </c:pt>
                <c:pt idx="47">
                  <c:v>19.56947270386393</c:v>
                </c:pt>
                <c:pt idx="48">
                  <c:v>21.219612312781113</c:v>
                </c:pt>
                <c:pt idx="49">
                  <c:v>19.310590698312048</c:v>
                </c:pt>
                <c:pt idx="50">
                  <c:v>17.942880585871208</c:v>
                </c:pt>
                <c:pt idx="51">
                  <c:v>20.431098936990598</c:v>
                </c:pt>
                <c:pt idx="52">
                  <c:v>75.957881690925703</c:v>
                </c:pt>
                <c:pt idx="53">
                  <c:v>50.583672854111676</c:v>
                </c:pt>
                <c:pt idx="54">
                  <c:v>25.607596898420443</c:v>
                </c:pt>
                <c:pt idx="55">
                  <c:v>105.4228176357543</c:v>
                </c:pt>
                <c:pt idx="56">
                  <c:v>45.718908934826793</c:v>
                </c:pt>
                <c:pt idx="57">
                  <c:v>28.473167231294568</c:v>
                </c:pt>
                <c:pt idx="58">
                  <c:v>26.376544563677392</c:v>
                </c:pt>
                <c:pt idx="59">
                  <c:v>23.254595829524497</c:v>
                </c:pt>
                <c:pt idx="60">
                  <c:v>25.681132318022879</c:v>
                </c:pt>
                <c:pt idx="61">
                  <c:v>22.983398216375825</c:v>
                </c:pt>
                <c:pt idx="62">
                  <c:v>16.946038362218584</c:v>
                </c:pt>
                <c:pt idx="63">
                  <c:v>19.366163335304591</c:v>
                </c:pt>
                <c:pt idx="64">
                  <c:v>17.877647128008856</c:v>
                </c:pt>
                <c:pt idx="65">
                  <c:v>19.804509901087552</c:v>
                </c:pt>
                <c:pt idx="66">
                  <c:v>38.934977362807281</c:v>
                </c:pt>
                <c:pt idx="67">
                  <c:v>16.719970146981002</c:v>
                </c:pt>
                <c:pt idx="68">
                  <c:v>16.850168086607461</c:v>
                </c:pt>
                <c:pt idx="69">
                  <c:v>57.457203940239523</c:v>
                </c:pt>
                <c:pt idx="70">
                  <c:v>77.348462617860292</c:v>
                </c:pt>
                <c:pt idx="71">
                  <c:v>13.823720285335224</c:v>
                </c:pt>
                <c:pt idx="72">
                  <c:v>18.341113529833059</c:v>
                </c:pt>
                <c:pt idx="73">
                  <c:v>34.43741701919091</c:v>
                </c:pt>
                <c:pt idx="74">
                  <c:v>13.933805885949859</c:v>
                </c:pt>
                <c:pt idx="75">
                  <c:v>16.305735696344403</c:v>
                </c:pt>
                <c:pt idx="76">
                  <c:v>54.628352327669397</c:v>
                </c:pt>
                <c:pt idx="77">
                  <c:v>11.517965895376857</c:v>
                </c:pt>
                <c:pt idx="78">
                  <c:v>11.30649283495878</c:v>
                </c:pt>
                <c:pt idx="79">
                  <c:v>11.542392536158562</c:v>
                </c:pt>
                <c:pt idx="80">
                  <c:v>10.913945365418034</c:v>
                </c:pt>
                <c:pt idx="81">
                  <c:v>15.380751302907768</c:v>
                </c:pt>
                <c:pt idx="82">
                  <c:v>40.613364047172112</c:v>
                </c:pt>
                <c:pt idx="83">
                  <c:v>46.028343941240699</c:v>
                </c:pt>
                <c:pt idx="84">
                  <c:v>13.930074253539848</c:v>
                </c:pt>
                <c:pt idx="85">
                  <c:v>38.922627350686071</c:v>
                </c:pt>
                <c:pt idx="86">
                  <c:v>12.521131164650154</c:v>
                </c:pt>
                <c:pt idx="87">
                  <c:v>12.103995140392955</c:v>
                </c:pt>
                <c:pt idx="88">
                  <c:v>11.058753448227346</c:v>
                </c:pt>
                <c:pt idx="89">
                  <c:v>10.975631007710657</c:v>
                </c:pt>
                <c:pt idx="90">
                  <c:v>15.416944389916976</c:v>
                </c:pt>
                <c:pt idx="91">
                  <c:v>14.792746441639185</c:v>
                </c:pt>
                <c:pt idx="92">
                  <c:v>13.331004587067627</c:v>
                </c:pt>
                <c:pt idx="93">
                  <c:v>15.167770378233749</c:v>
                </c:pt>
                <c:pt idx="94">
                  <c:v>10.710853608325381</c:v>
                </c:pt>
                <c:pt idx="95">
                  <c:v>9.4721488090336035</c:v>
                </c:pt>
                <c:pt idx="96">
                  <c:v>10.534000516493141</c:v>
                </c:pt>
                <c:pt idx="97">
                  <c:v>13.015526017864989</c:v>
                </c:pt>
                <c:pt idx="98">
                  <c:v>11.311771674565961</c:v>
                </c:pt>
                <c:pt idx="99">
                  <c:v>12.193371822018989</c:v>
                </c:pt>
                <c:pt idx="100">
                  <c:v>6.4299938139598103</c:v>
                </c:pt>
                <c:pt idx="101">
                  <c:v>11.510929728210922</c:v>
                </c:pt>
                <c:pt idx="102">
                  <c:v>12.764673638688784</c:v>
                </c:pt>
                <c:pt idx="103">
                  <c:v>13.321692214627612</c:v>
                </c:pt>
                <c:pt idx="104">
                  <c:v>55.452717239337069</c:v>
                </c:pt>
                <c:pt idx="105">
                  <c:v>38.081781258300516</c:v>
                </c:pt>
                <c:pt idx="106">
                  <c:v>52.163453333705583</c:v>
                </c:pt>
                <c:pt idx="107">
                  <c:v>15.84589218133074</c:v>
                </c:pt>
                <c:pt idx="108">
                  <c:v>84.11953307486823</c:v>
                </c:pt>
                <c:pt idx="109">
                  <c:v>10.41887787039504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EC96-499F-83E8-E827C2A71FC2}"/>
            </c:ext>
          </c:extLst>
        </c:ser>
        <c:ser>
          <c:idx val="10"/>
          <c:order val="10"/>
          <c:tx>
            <c:strRef>
              <c:f>'G 個別計算(old wrong'!$M$1</c:f>
              <c:strCache>
                <c:ptCount val="1"/>
                <c:pt idx="0">
                  <c:v>CH4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 個別計算(old wrong'!$Q$5:$Q$112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'G 個別計算(old wrong'!$M$5:$M$112</c:f>
              <c:numCache>
                <c:formatCode>General</c:formatCode>
                <c:ptCount val="108"/>
                <c:pt idx="0">
                  <c:v>63747.587143483324</c:v>
                </c:pt>
                <c:pt idx="1">
                  <c:v>63368.243698603728</c:v>
                </c:pt>
                <c:pt idx="2">
                  <c:v>63019.986907022991</c:v>
                </c:pt>
                <c:pt idx="3">
                  <c:v>63223.485506354642</c:v>
                </c:pt>
                <c:pt idx="4">
                  <c:v>63374.222586964148</c:v>
                </c:pt>
                <c:pt idx="5">
                  <c:v>64001.913046144167</c:v>
                </c:pt>
                <c:pt idx="6">
                  <c:v>63902.095487497922</c:v>
                </c:pt>
                <c:pt idx="7">
                  <c:v>63170.023698834106</c:v>
                </c:pt>
                <c:pt idx="8">
                  <c:v>63555.314538530853</c:v>
                </c:pt>
                <c:pt idx="9">
                  <c:v>62496.866211297369</c:v>
                </c:pt>
                <c:pt idx="10">
                  <c:v>62403.689760229616</c:v>
                </c:pt>
                <c:pt idx="11">
                  <c:v>62452.975822178189</c:v>
                </c:pt>
                <c:pt idx="12">
                  <c:v>60444.60338299159</c:v>
                </c:pt>
                <c:pt idx="13">
                  <c:v>60706.329908236861</c:v>
                </c:pt>
                <c:pt idx="14">
                  <c:v>60468.952543738953</c:v>
                </c:pt>
                <c:pt idx="15">
                  <c:v>60160.681325114463</c:v>
                </c:pt>
                <c:pt idx="16">
                  <c:v>58605.768525268286</c:v>
                </c:pt>
                <c:pt idx="17">
                  <c:v>63819.453893419748</c:v>
                </c:pt>
                <c:pt idx="18">
                  <c:v>62869.198791193368</c:v>
                </c:pt>
                <c:pt idx="19">
                  <c:v>62218.3403557688</c:v>
                </c:pt>
                <c:pt idx="20">
                  <c:v>60761.571995680817</c:v>
                </c:pt>
                <c:pt idx="21">
                  <c:v>59131.116673193363</c:v>
                </c:pt>
                <c:pt idx="22">
                  <c:v>59591.965266479325</c:v>
                </c:pt>
                <c:pt idx="23">
                  <c:v>58788.861667395839</c:v>
                </c:pt>
                <c:pt idx="24">
                  <c:v>58821.872170587281</c:v>
                </c:pt>
                <c:pt idx="25">
                  <c:v>58658.556603922203</c:v>
                </c:pt>
                <c:pt idx="26">
                  <c:v>58313.182889047384</c:v>
                </c:pt>
                <c:pt idx="27">
                  <c:v>62213.84983576549</c:v>
                </c:pt>
                <c:pt idx="28">
                  <c:v>61045.167539521623</c:v>
                </c:pt>
                <c:pt idx="29">
                  <c:v>59876.485243277755</c:v>
                </c:pt>
                <c:pt idx="30">
                  <c:v>62903.102478180488</c:v>
                </c:pt>
                <c:pt idx="31">
                  <c:v>61695.40324324464</c:v>
                </c:pt>
                <c:pt idx="32">
                  <c:v>60461.700341671771</c:v>
                </c:pt>
                <c:pt idx="33">
                  <c:v>60335.653436988883</c:v>
                </c:pt>
                <c:pt idx="34">
                  <c:v>59779.52273398023</c:v>
                </c:pt>
                <c:pt idx="35">
                  <c:v>59226.9088002512</c:v>
                </c:pt>
                <c:pt idx="36">
                  <c:v>59594.540272374412</c:v>
                </c:pt>
                <c:pt idx="37">
                  <c:v>59883.376266207466</c:v>
                </c:pt>
                <c:pt idx="38">
                  <c:v>59366.142013212353</c:v>
                </c:pt>
                <c:pt idx="39">
                  <c:v>59696.553075891032</c:v>
                </c:pt>
                <c:pt idx="40">
                  <c:v>60105.27810955271</c:v>
                </c:pt>
                <c:pt idx="41">
                  <c:v>59530.263138159586</c:v>
                </c:pt>
                <c:pt idx="42">
                  <c:v>59884.235495153691</c:v>
                </c:pt>
                <c:pt idx="43">
                  <c:v>59790.593764504607</c:v>
                </c:pt>
                <c:pt idx="44">
                  <c:v>59611.629697747252</c:v>
                </c:pt>
                <c:pt idx="45">
                  <c:v>59450.017388757682</c:v>
                </c:pt>
                <c:pt idx="46">
                  <c:v>59889.476804635859</c:v>
                </c:pt>
                <c:pt idx="47">
                  <c:v>60127.628651834129</c:v>
                </c:pt>
                <c:pt idx="48">
                  <c:v>64047.232024247816</c:v>
                </c:pt>
                <c:pt idx="49">
                  <c:v>60628.37533260139</c:v>
                </c:pt>
                <c:pt idx="50">
                  <c:v>60673.300139195948</c:v>
                </c:pt>
                <c:pt idx="51">
                  <c:v>60184.165388043635</c:v>
                </c:pt>
                <c:pt idx="52">
                  <c:v>60494.215374969885</c:v>
                </c:pt>
                <c:pt idx="53">
                  <c:v>62948.449231647188</c:v>
                </c:pt>
                <c:pt idx="54">
                  <c:v>62507.087632182993</c:v>
                </c:pt>
                <c:pt idx="55">
                  <c:v>56955.120594513188</c:v>
                </c:pt>
                <c:pt idx="56">
                  <c:v>59208.984118192864</c:v>
                </c:pt>
                <c:pt idx="57">
                  <c:v>59845.985343648746</c:v>
                </c:pt>
                <c:pt idx="58">
                  <c:v>60236.820465511351</c:v>
                </c:pt>
                <c:pt idx="59">
                  <c:v>60014.976654428574</c:v>
                </c:pt>
                <c:pt idx="60">
                  <c:v>60414.292885513132</c:v>
                </c:pt>
                <c:pt idx="61">
                  <c:v>59662.144820404399</c:v>
                </c:pt>
                <c:pt idx="62">
                  <c:v>58967.836027375866</c:v>
                </c:pt>
                <c:pt idx="63">
                  <c:v>58765.630983447954</c:v>
                </c:pt>
                <c:pt idx="64">
                  <c:v>59198.699856874708</c:v>
                </c:pt>
                <c:pt idx="65">
                  <c:v>59879.310317628799</c:v>
                </c:pt>
                <c:pt idx="66">
                  <c:v>60492.639880572955</c:v>
                </c:pt>
                <c:pt idx="67">
                  <c:v>60057.549532745208</c:v>
                </c:pt>
                <c:pt idx="68">
                  <c:v>59784.157465545803</c:v>
                </c:pt>
                <c:pt idx="69">
                  <c:v>61325.754034317128</c:v>
                </c:pt>
                <c:pt idx="70">
                  <c:v>61233.009849409311</c:v>
                </c:pt>
                <c:pt idx="71">
                  <c:v>60305.509825103072</c:v>
                </c:pt>
                <c:pt idx="72">
                  <c:v>60691.047668972235</c:v>
                </c:pt>
                <c:pt idx="73">
                  <c:v>60407.906595747976</c:v>
                </c:pt>
                <c:pt idx="74">
                  <c:v>59873.985333711396</c:v>
                </c:pt>
                <c:pt idx="75">
                  <c:v>60689.977699183662</c:v>
                </c:pt>
                <c:pt idx="76">
                  <c:v>60597.132775518658</c:v>
                </c:pt>
                <c:pt idx="77">
                  <c:v>60561.445319553284</c:v>
                </c:pt>
                <c:pt idx="78">
                  <c:v>60493.561041272653</c:v>
                </c:pt>
                <c:pt idx="79">
                  <c:v>60075.448580331511</c:v>
                </c:pt>
                <c:pt idx="80">
                  <c:v>59770.386994350061</c:v>
                </c:pt>
                <c:pt idx="81">
                  <c:v>60159.278078900694</c:v>
                </c:pt>
                <c:pt idx="82">
                  <c:v>60082.565460657956</c:v>
                </c:pt>
                <c:pt idx="83">
                  <c:v>59318.893529659857</c:v>
                </c:pt>
                <c:pt idx="84">
                  <c:v>59401.500381159072</c:v>
                </c:pt>
                <c:pt idx="85">
                  <c:v>59961.062452897451</c:v>
                </c:pt>
                <c:pt idx="86">
                  <c:v>59716.206614733092</c:v>
                </c:pt>
                <c:pt idx="87">
                  <c:v>59850.669215552451</c:v>
                </c:pt>
                <c:pt idx="88">
                  <c:v>59778.911214363208</c:v>
                </c:pt>
                <c:pt idx="89">
                  <c:v>59983.856204333992</c:v>
                </c:pt>
                <c:pt idx="90">
                  <c:v>59238.481616577941</c:v>
                </c:pt>
                <c:pt idx="91">
                  <c:v>59713.512065753363</c:v>
                </c:pt>
                <c:pt idx="92">
                  <c:v>60634.76054805758</c:v>
                </c:pt>
                <c:pt idx="93">
                  <c:v>59748.215215221848</c:v>
                </c:pt>
                <c:pt idx="94">
                  <c:v>60800.637228160696</c:v>
                </c:pt>
                <c:pt idx="95">
                  <c:v>59157.321183675362</c:v>
                </c:pt>
                <c:pt idx="96">
                  <c:v>58511.984349260558</c:v>
                </c:pt>
                <c:pt idx="97">
                  <c:v>59283.264407281604</c:v>
                </c:pt>
                <c:pt idx="98">
                  <c:v>60886.874835150578</c:v>
                </c:pt>
                <c:pt idx="99">
                  <c:v>59216.422916655305</c:v>
                </c:pt>
                <c:pt idx="100">
                  <c:v>59572.341416192474</c:v>
                </c:pt>
                <c:pt idx="101">
                  <c:v>59925.970945181754</c:v>
                </c:pt>
                <c:pt idx="102">
                  <c:v>59696.189382834098</c:v>
                </c:pt>
                <c:pt idx="103">
                  <c:v>60192.279094763551</c:v>
                </c:pt>
                <c:pt idx="104">
                  <c:v>58051.233532319995</c:v>
                </c:pt>
                <c:pt idx="105">
                  <c:v>58332.989797436545</c:v>
                </c:pt>
                <c:pt idx="106">
                  <c:v>58700.339175480287</c:v>
                </c:pt>
                <c:pt idx="107">
                  <c:v>61027.13061775727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EC96-499F-83E8-E827C2A71F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4624"/>
        <c:axId val="1242755232"/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valAx>
        <c:axId val="1242755232"/>
        <c:scaling>
          <c:orientation val="minMax"/>
          <c:min val="0"/>
        </c:scaling>
        <c:delete val="0"/>
        <c:axPos val="r"/>
        <c:numFmt formatCode="@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861164624"/>
        <c:crosses val="max"/>
        <c:crossBetween val="midCat"/>
      </c:valAx>
      <c:valAx>
        <c:axId val="8611646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242755232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8"/>
          <c:order val="8"/>
          <c:tx>
            <c:strRef>
              <c:f>'G 個別計算(old wrong'!$BA$2</c:f>
              <c:strCache>
                <c:ptCount val="1"/>
                <c:pt idx="0">
                  <c:v>Hydrogenotrophic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'G 個別計算(old wrong'!$BB$3:$BB$112</c:f>
              <c:numCache>
                <c:formatCode>General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</c:numCache>
            </c:numRef>
          </c:xVal>
          <c:yVal>
            <c:numRef>
              <c:f>'G 個別計算(old wrong'!$BF$3:$BF$112</c:f>
              <c:numCache>
                <c:formatCode>General</c:formatCode>
                <c:ptCount val="110"/>
                <c:pt idx="0">
                  <c:v>-90.798127478253917</c:v>
                </c:pt>
                <c:pt idx="1">
                  <c:v>0</c:v>
                </c:pt>
                <c:pt idx="2">
                  <c:v>-44.03560737686027</c:v>
                </c:pt>
                <c:pt idx="3">
                  <c:v>-47.928714215362177</c:v>
                </c:pt>
                <c:pt idx="4">
                  <c:v>-46.569535849416198</c:v>
                </c:pt>
                <c:pt idx="5">
                  <c:v>-44.42140839642137</c:v>
                </c:pt>
                <c:pt idx="6">
                  <c:v>-60.161864196166079</c:v>
                </c:pt>
                <c:pt idx="7">
                  <c:v>-39.621322029357827</c:v>
                </c:pt>
                <c:pt idx="8">
                  <c:v>-35.498878526376288</c:v>
                </c:pt>
                <c:pt idx="9">
                  <c:v>-46.305833625285189</c:v>
                </c:pt>
                <c:pt idx="10">
                  <c:v>-49.019227997032289</c:v>
                </c:pt>
                <c:pt idx="11">
                  <c:v>-49.388783594805531</c:v>
                </c:pt>
                <c:pt idx="12">
                  <c:v>-48.903034893234718</c:v>
                </c:pt>
                <c:pt idx="13">
                  <c:v>-50.158624763730501</c:v>
                </c:pt>
                <c:pt idx="14">
                  <c:v>-59.187622162041535</c:v>
                </c:pt>
                <c:pt idx="15">
                  <c:v>-76.432629370748046</c:v>
                </c:pt>
                <c:pt idx="16">
                  <c:v>-81.821915312267436</c:v>
                </c:pt>
                <c:pt idx="17">
                  <c:v>-86.562942885481831</c:v>
                </c:pt>
                <c:pt idx="18">
                  <c:v>-90.896253462615661</c:v>
                </c:pt>
                <c:pt idx="19">
                  <c:v>-59.738316838783632</c:v>
                </c:pt>
                <c:pt idx="20">
                  <c:v>-61.025648392974475</c:v>
                </c:pt>
                <c:pt idx="21">
                  <c:v>-58.954934908596343</c:v>
                </c:pt>
                <c:pt idx="22">
                  <c:v>-64.198352196203359</c:v>
                </c:pt>
                <c:pt idx="23">
                  <c:v>-77.391582859226943</c:v>
                </c:pt>
                <c:pt idx="24">
                  <c:v>-79.799844851657241</c:v>
                </c:pt>
                <c:pt idx="25">
                  <c:v>-79.669805609941022</c:v>
                </c:pt>
                <c:pt idx="26">
                  <c:v>-79.234601515152193</c:v>
                </c:pt>
                <c:pt idx="27">
                  <c:v>-80.93996094498155</c:v>
                </c:pt>
                <c:pt idx="28">
                  <c:v>-79.382270981847455</c:v>
                </c:pt>
                <c:pt idx="29">
                  <c:v>-66.435643980387169</c:v>
                </c:pt>
                <c:pt idx="30">
                  <c:v>-63.385349101709579</c:v>
                </c:pt>
                <c:pt idx="31">
                  <c:v>-77.004038540569098</c:v>
                </c:pt>
                <c:pt idx="32">
                  <c:v>-60.084223555463382</c:v>
                </c:pt>
                <c:pt idx="33">
                  <c:v>-66.154909562913957</c:v>
                </c:pt>
                <c:pt idx="34">
                  <c:v>-67.372040653247012</c:v>
                </c:pt>
                <c:pt idx="35">
                  <c:v>-66.170003227355977</c:v>
                </c:pt>
                <c:pt idx="36">
                  <c:v>-70.39926056185918</c:v>
                </c:pt>
                <c:pt idx="37">
                  <c:v>-71.215891809579176</c:v>
                </c:pt>
                <c:pt idx="38">
                  <c:v>-70.257936842748833</c:v>
                </c:pt>
                <c:pt idx="39">
                  <c:v>-61.558209332019445</c:v>
                </c:pt>
                <c:pt idx="40">
                  <c:v>-59.563913128061202</c:v>
                </c:pt>
                <c:pt idx="41">
                  <c:v>-55.979113175826711</c:v>
                </c:pt>
                <c:pt idx="42">
                  <c:v>-54.810691397970686</c:v>
                </c:pt>
                <c:pt idx="43">
                  <c:v>-54.305044770745027</c:v>
                </c:pt>
                <c:pt idx="44">
                  <c:v>-52.349255335303454</c:v>
                </c:pt>
                <c:pt idx="45">
                  <c:v>-51.721244551448706</c:v>
                </c:pt>
                <c:pt idx="46">
                  <c:v>-50.715955655327534</c:v>
                </c:pt>
                <c:pt idx="47">
                  <c:v>-48.233768830995473</c:v>
                </c:pt>
                <c:pt idx="48">
                  <c:v>-48.934852117159551</c:v>
                </c:pt>
                <c:pt idx="49">
                  <c:v>-47.4848026584406</c:v>
                </c:pt>
                <c:pt idx="50">
                  <c:v>-46.831806550939405</c:v>
                </c:pt>
                <c:pt idx="51">
                  <c:v>-48.534183000461198</c:v>
                </c:pt>
                <c:pt idx="52">
                  <c:v>-61.956066666741592</c:v>
                </c:pt>
                <c:pt idx="53">
                  <c:v>-57.990960105288977</c:v>
                </c:pt>
                <c:pt idx="54">
                  <c:v>-50.838403642574264</c:v>
                </c:pt>
                <c:pt idx="55">
                  <c:v>-64.822828085238413</c:v>
                </c:pt>
                <c:pt idx="56">
                  <c:v>-56.433128296468965</c:v>
                </c:pt>
                <c:pt idx="57">
                  <c:v>-52.154816045570286</c:v>
                </c:pt>
                <c:pt idx="58">
                  <c:v>-51.345373241779555</c:v>
                </c:pt>
                <c:pt idx="59">
                  <c:v>-49.932856934298997</c:v>
                </c:pt>
                <c:pt idx="60">
                  <c:v>-50.746660149224851</c:v>
                </c:pt>
                <c:pt idx="61">
                  <c:v>-49.615795097151505</c:v>
                </c:pt>
                <c:pt idx="62">
                  <c:v>-46.534564706541559</c:v>
                </c:pt>
                <c:pt idx="63">
                  <c:v>-47.885995398630556</c:v>
                </c:pt>
                <c:pt idx="64">
                  <c:v>-47.09893231877065</c:v>
                </c:pt>
                <c:pt idx="65">
                  <c:v>-48.182425389541038</c:v>
                </c:pt>
                <c:pt idx="66">
                  <c:v>-55.028252873631487</c:v>
                </c:pt>
                <c:pt idx="67">
                  <c:v>-46.372420704243609</c:v>
                </c:pt>
                <c:pt idx="68">
                  <c:v>-46.158383394264106</c:v>
                </c:pt>
                <c:pt idx="69">
                  <c:v>-58.846273160817603</c:v>
                </c:pt>
                <c:pt idx="70">
                  <c:v>-61.714229049332971</c:v>
                </c:pt>
                <c:pt idx="71">
                  <c:v>-44.018135857876658</c:v>
                </c:pt>
                <c:pt idx="72">
                  <c:v>-46.841351563005446</c:v>
                </c:pt>
                <c:pt idx="73">
                  <c:v>-53.443232487829221</c:v>
                </c:pt>
                <c:pt idx="74">
                  <c:v>-44.082688043960616</c:v>
                </c:pt>
                <c:pt idx="75">
                  <c:v>-45.875812923153092</c:v>
                </c:pt>
                <c:pt idx="76">
                  <c:v>-58.134413569547519</c:v>
                </c:pt>
                <c:pt idx="77">
                  <c:v>-42.190524368554705</c:v>
                </c:pt>
                <c:pt idx="78">
                  <c:v>-41.961508990597153</c:v>
                </c:pt>
                <c:pt idx="79">
                  <c:v>-42.11779672862454</c:v>
                </c:pt>
                <c:pt idx="80">
                  <c:v>-41.612602486169052</c:v>
                </c:pt>
                <c:pt idx="81">
                  <c:v>-45.178612003264632</c:v>
                </c:pt>
                <c:pt idx="82">
                  <c:v>-54.953609274036779</c:v>
                </c:pt>
                <c:pt idx="83">
                  <c:v>-56.293339363632512</c:v>
                </c:pt>
                <c:pt idx="84">
                  <c:v>-43.988892740726769</c:v>
                </c:pt>
                <c:pt idx="85">
                  <c:v>-54.444422749208584</c:v>
                </c:pt>
                <c:pt idx="86">
                  <c:v>-42.960278678338966</c:v>
                </c:pt>
                <c:pt idx="87">
                  <c:v>-42.55169485796236</c:v>
                </c:pt>
                <c:pt idx="88">
                  <c:v>-41.606690271550576</c:v>
                </c:pt>
                <c:pt idx="89">
                  <c:v>-41.552163392432604</c:v>
                </c:pt>
                <c:pt idx="90">
                  <c:v>-44.963152476957731</c:v>
                </c:pt>
                <c:pt idx="91">
                  <c:v>-44.498280411874575</c:v>
                </c:pt>
                <c:pt idx="92">
                  <c:v>-43.489004363125915</c:v>
                </c:pt>
                <c:pt idx="93">
                  <c:v>-44.805751712805773</c:v>
                </c:pt>
                <c:pt idx="94">
                  <c:v>-41.252142712661268</c:v>
                </c:pt>
                <c:pt idx="95">
                  <c:v>-39.947122055226913</c:v>
                </c:pt>
                <c:pt idx="96">
                  <c:v>-41.155663076399293</c:v>
                </c:pt>
                <c:pt idx="97">
                  <c:v>31.508533022496692</c:v>
                </c:pt>
                <c:pt idx="98">
                  <c:v>31.45853943512347</c:v>
                </c:pt>
                <c:pt idx="99">
                  <c:v>31.686120475575052</c:v>
                </c:pt>
                <c:pt idx="100">
                  <c:v>31.716315295672274</c:v>
                </c:pt>
                <c:pt idx="101">
                  <c:v>31.76375317610038</c:v>
                </c:pt>
                <c:pt idx="102">
                  <c:v>31.550297145677888</c:v>
                </c:pt>
                <c:pt idx="103">
                  <c:v>31.795721880845036</c:v>
                </c:pt>
                <c:pt idx="104">
                  <c:v>31.719402051740531</c:v>
                </c:pt>
                <c:pt idx="105">
                  <c:v>31.882168660884474</c:v>
                </c:pt>
                <c:pt idx="106">
                  <c:v>31.611082327395422</c:v>
                </c:pt>
                <c:pt idx="107">
                  <c:v>31.399412120989751</c:v>
                </c:pt>
                <c:pt idx="108">
                  <c:v>31.550375933468246</c:v>
                </c:pt>
                <c:pt idx="109">
                  <c:v>31.948499099433036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8F-40D8-BFF8-84F79915F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Syntrophbacter 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 個別計算(old wrong'!$Q$5:$Q$112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 個別計算(old wrong'!$U$5:$U$112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-6.5719045288958569</c:v>
                      </c:pt>
                      <c:pt idx="1">
                        <c:v>-4.2966532246209681</c:v>
                      </c:pt>
                      <c:pt idx="2">
                        <c:v>-5.5996312236194825</c:v>
                      </c:pt>
                      <c:pt idx="3">
                        <c:v>-6.9597821783648328</c:v>
                      </c:pt>
                      <c:pt idx="4">
                        <c:v>5.8901373274281212</c:v>
                      </c:pt>
                      <c:pt idx="5">
                        <c:v>-9.6279136546180268</c:v>
                      </c:pt>
                      <c:pt idx="6">
                        <c:v>-12.489273168452655</c:v>
                      </c:pt>
                      <c:pt idx="7">
                        <c:v>-5.1862922989325142</c:v>
                      </c:pt>
                      <c:pt idx="8">
                        <c:v>-2.751326977891722</c:v>
                      </c:pt>
                      <c:pt idx="9">
                        <c:v>-2.9572814555185403</c:v>
                      </c:pt>
                      <c:pt idx="10">
                        <c:v>-2.72065579661556</c:v>
                      </c:pt>
                      <c:pt idx="11">
                        <c:v>-0.94934969854647022</c:v>
                      </c:pt>
                      <c:pt idx="12">
                        <c:v>6.4190819598788238</c:v>
                      </c:pt>
                      <c:pt idx="13">
                        <c:v>19.271173854395336</c:v>
                      </c:pt>
                      <c:pt idx="14">
                        <c:v>24.00957921931316</c:v>
                      </c:pt>
                      <c:pt idx="15">
                        <c:v>27.726040285079065</c:v>
                      </c:pt>
                      <c:pt idx="16">
                        <c:v>31.245025152059881</c:v>
                      </c:pt>
                      <c:pt idx="17">
                        <c:v>6.7485429473319272</c:v>
                      </c:pt>
                      <c:pt idx="18">
                        <c:v>6.5702075802733333</c:v>
                      </c:pt>
                      <c:pt idx="19">
                        <c:v>5.2059098617073118</c:v>
                      </c:pt>
                      <c:pt idx="20">
                        <c:v>10.622439027644035</c:v>
                      </c:pt>
                      <c:pt idx="21">
                        <c:v>21.299426989107552</c:v>
                      </c:pt>
                      <c:pt idx="22">
                        <c:v>22.962241445716785</c:v>
                      </c:pt>
                      <c:pt idx="23">
                        <c:v>22.886435885774929</c:v>
                      </c:pt>
                      <c:pt idx="24">
                        <c:v>22.432608238874401</c:v>
                      </c:pt>
                      <c:pt idx="25">
                        <c:v>23.546573434362905</c:v>
                      </c:pt>
                      <c:pt idx="26">
                        <c:v>21.774101863929396</c:v>
                      </c:pt>
                      <c:pt idx="27">
                        <c:v>11.450169624514061</c:v>
                      </c:pt>
                      <c:pt idx="28">
                        <c:v>9.6271833357191525</c:v>
                      </c:pt>
                      <c:pt idx="29">
                        <c:v>20.285480398587907</c:v>
                      </c:pt>
                      <c:pt idx="30">
                        <c:v>7.495122528915644</c:v>
                      </c:pt>
                      <c:pt idx="31">
                        <c:v>11.991082676402137</c:v>
                      </c:pt>
                      <c:pt idx="32">
                        <c:v>13.275913963073457</c:v>
                      </c:pt>
                      <c:pt idx="33">
                        <c:v>12.167516001103564</c:v>
                      </c:pt>
                      <c:pt idx="34">
                        <c:v>15.295734377859361</c:v>
                      </c:pt>
                      <c:pt idx="35">
                        <c:v>15.64758571770524</c:v>
                      </c:pt>
                      <c:pt idx="36">
                        <c:v>14.513802532129525</c:v>
                      </c:pt>
                      <c:pt idx="37">
                        <c:v>7.7364339827508104</c:v>
                      </c:pt>
                      <c:pt idx="38">
                        <c:v>5.7130952451272066</c:v>
                      </c:pt>
                      <c:pt idx="39">
                        <c:v>2.9798271704763692</c:v>
                      </c:pt>
                      <c:pt idx="40">
                        <c:v>1.5708422376578426</c:v>
                      </c:pt>
                      <c:pt idx="41">
                        <c:v>1.1381349290401204</c:v>
                      </c:pt>
                      <c:pt idx="42">
                        <c:v>-0.74731734893703106</c:v>
                      </c:pt>
                      <c:pt idx="43">
                        <c:v>-1.7857501582504938</c:v>
                      </c:pt>
                      <c:pt idx="44">
                        <c:v>-2.7649332403566262</c:v>
                      </c:pt>
                      <c:pt idx="45">
                        <c:v>-4.8877068196136833</c:v>
                      </c:pt>
                      <c:pt idx="46">
                        <c:v>-4.9870567738454525</c:v>
                      </c:pt>
                      <c:pt idx="47">
                        <c:v>-6.4823115926145931</c:v>
                      </c:pt>
                      <c:pt idx="48">
                        <c:v>-7.4006058059848101</c:v>
                      </c:pt>
                      <c:pt idx="49">
                        <c:v>-5.4830612460737314</c:v>
                      </c:pt>
                      <c:pt idx="50">
                        <c:v>4.4742454665449714</c:v>
                      </c:pt>
                      <c:pt idx="51">
                        <c:v>1.6621524693916143</c:v>
                      </c:pt>
                      <c:pt idx="52">
                        <c:v>-3.6888280112422933</c:v>
                      </c:pt>
                      <c:pt idx="53">
                        <c:v>6.9190460992955423</c:v>
                      </c:pt>
                      <c:pt idx="54">
                        <c:v>1.6148337089564819</c:v>
                      </c:pt>
                      <c:pt idx="55">
                        <c:v>-2.8938418647188229</c:v>
                      </c:pt>
                      <c:pt idx="56">
                        <c:v>-3.2752499904918864</c:v>
                      </c:pt>
                      <c:pt idx="57">
                        <c:v>-4.0938729408485131</c:v>
                      </c:pt>
                      <c:pt idx="58">
                        <c:v>-3.4425615825160065</c:v>
                      </c:pt>
                      <c:pt idx="59">
                        <c:v>-4.1426904935108553</c:v>
                      </c:pt>
                      <c:pt idx="60">
                        <c:v>-6.4865848958537953</c:v>
                      </c:pt>
                      <c:pt idx="61">
                        <c:v>-5.3630196921735802</c:v>
                      </c:pt>
                      <c:pt idx="62">
                        <c:v>-5.7737144105022509</c:v>
                      </c:pt>
                      <c:pt idx="63">
                        <c:v>-4.7464886544094611</c:v>
                      </c:pt>
                      <c:pt idx="64">
                        <c:v>0.54786619164949002</c:v>
                      </c:pt>
                      <c:pt idx="65">
                        <c:v>-5.8193303138459811</c:v>
                      </c:pt>
                      <c:pt idx="66">
                        <c:v>-5.8722818905421832</c:v>
                      </c:pt>
                      <c:pt idx="67">
                        <c:v>3.6422057177322813</c:v>
                      </c:pt>
                      <c:pt idx="68">
                        <c:v>5.8269980612842147</c:v>
                      </c:pt>
                      <c:pt idx="69">
                        <c:v>-8.3331953899604798</c:v>
                      </c:pt>
                      <c:pt idx="70">
                        <c:v>-5.7710917828359669</c:v>
                      </c:pt>
                      <c:pt idx="71">
                        <c:v>-4.5114442667113508E-3</c:v>
                      </c:pt>
                      <c:pt idx="72">
                        <c:v>-7.8399969356845531</c:v>
                      </c:pt>
                      <c:pt idx="73">
                        <c:v>-5.9681257851061673</c:v>
                      </c:pt>
                      <c:pt idx="74">
                        <c:v>3.1765266619756432</c:v>
                      </c:pt>
                      <c:pt idx="75">
                        <c:v>-8.5785260153942318</c:v>
                      </c:pt>
                      <c:pt idx="76">
                        <c:v>-8.6370957953138401</c:v>
                      </c:pt>
                      <c:pt idx="77">
                        <c:v>-8.316395130077737</c:v>
                      </c:pt>
                      <c:pt idx="78">
                        <c:v>-8.9476178957174994</c:v>
                      </c:pt>
                      <c:pt idx="79">
                        <c:v>-6.2065730329513542</c:v>
                      </c:pt>
                      <c:pt idx="80">
                        <c:v>1.3396116760019794</c:v>
                      </c:pt>
                      <c:pt idx="81">
                        <c:v>2.3641763650044254</c:v>
                      </c:pt>
                      <c:pt idx="82">
                        <c:v>-6.7131110123723801</c:v>
                      </c:pt>
                      <c:pt idx="83">
                        <c:v>1.2247203318760143</c:v>
                      </c:pt>
                      <c:pt idx="84">
                        <c:v>-7.3809613939306047</c:v>
                      </c:pt>
                      <c:pt idx="85">
                        <c:v>-7.5508373074399486</c:v>
                      </c:pt>
                      <c:pt idx="86">
                        <c:v>-8.1306970922930759</c:v>
                      </c:pt>
                      <c:pt idx="87">
                        <c:v>-8.1705154920317682</c:v>
                      </c:pt>
                      <c:pt idx="88">
                        <c:v>-5.6095287287891011</c:v>
                      </c:pt>
                      <c:pt idx="89">
                        <c:v>-5.6983980057096772</c:v>
                      </c:pt>
                      <c:pt idx="90">
                        <c:v>-6.9743749856388888</c:v>
                      </c:pt>
                      <c:pt idx="91">
                        <c:v>-5.4309534687425867</c:v>
                      </c:pt>
                      <c:pt idx="92">
                        <c:v>-7.8406160370018512</c:v>
                      </c:pt>
                      <c:pt idx="93">
                        <c:v>-9.0681721142404257</c:v>
                      </c:pt>
                      <c:pt idx="94">
                        <c:v>-8.44603606385067</c:v>
                      </c:pt>
                      <c:pt idx="95">
                        <c:v>-62.512914791130385</c:v>
                      </c:pt>
                      <c:pt idx="96">
                        <c:v>-62.56613331807722</c:v>
                      </c:pt>
                      <c:pt idx="97">
                        <c:v>-62.258916616414865</c:v>
                      </c:pt>
                      <c:pt idx="98">
                        <c:v>-62.476493912184736</c:v>
                      </c:pt>
                      <c:pt idx="99">
                        <c:v>-62.530203577927267</c:v>
                      </c:pt>
                      <c:pt idx="100">
                        <c:v>-62.072878464002429</c:v>
                      </c:pt>
                      <c:pt idx="101">
                        <c:v>-62.390651944161164</c:v>
                      </c:pt>
                      <c:pt idx="102">
                        <c:v>-61.917102297558984</c:v>
                      </c:pt>
                      <c:pt idx="103">
                        <c:v>-62.441071209145235</c:v>
                      </c:pt>
                      <c:pt idx="104">
                        <c:v>-62.224693728907766</c:v>
                      </c:pt>
                      <c:pt idx="105">
                        <c:v>-61.948309103081385</c:v>
                      </c:pt>
                      <c:pt idx="106">
                        <c:v>-62.428256891719485</c:v>
                      </c:pt>
                      <c:pt idx="107">
                        <c:v>-62.48801759308833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7-0F8F-40D8-BFF8-84F79915FCF5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Smithella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wrong'!$X$5:$X$112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wrong'!$AB$5:$AB$112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-5.3722365059812134</c:v>
                      </c:pt>
                      <c:pt idx="1">
                        <c:v>-6.0266735884879594</c:v>
                      </c:pt>
                      <c:pt idx="2">
                        <c:v>-7.4209076683856861</c:v>
                      </c:pt>
                      <c:pt idx="3">
                        <c:v>-5.9698343323254166</c:v>
                      </c:pt>
                      <c:pt idx="4">
                        <c:v>-5.0674881890066459</c:v>
                      </c:pt>
                      <c:pt idx="5">
                        <c:v>-6.0588233011171848</c:v>
                      </c:pt>
                      <c:pt idx="6">
                        <c:v>-5.6050405035824022</c:v>
                      </c:pt>
                      <c:pt idx="7">
                        <c:v>-7.0162432600922049</c:v>
                      </c:pt>
                      <c:pt idx="8">
                        <c:v>-6.2225604528164276</c:v>
                      </c:pt>
                      <c:pt idx="9">
                        <c:v>-16.267201172517044</c:v>
                      </c:pt>
                      <c:pt idx="10">
                        <c:v>-5.7802730303342695</c:v>
                      </c:pt>
                      <c:pt idx="11">
                        <c:v>-3.3514140179319347</c:v>
                      </c:pt>
                      <c:pt idx="12">
                        <c:v>-1.8255694387270534</c:v>
                      </c:pt>
                      <c:pt idx="13">
                        <c:v>-0.41911572602410141</c:v>
                      </c:pt>
                      <c:pt idx="14">
                        <c:v>1.4704490591946635</c:v>
                      </c:pt>
                      <c:pt idx="15">
                        <c:v>1.863508732879767</c:v>
                      </c:pt>
                      <c:pt idx="16">
                        <c:v>2.6928257116426</c:v>
                      </c:pt>
                      <c:pt idx="17">
                        <c:v>-0.41971353763284125</c:v>
                      </c:pt>
                      <c:pt idx="18">
                        <c:v>-5.4791908432491665</c:v>
                      </c:pt>
                      <c:pt idx="19">
                        <c:v>-5.690854781457289</c:v>
                      </c:pt>
                      <c:pt idx="20">
                        <c:v>-2.3743976460116696</c:v>
                      </c:pt>
                      <c:pt idx="21">
                        <c:v>1.1467621684674705</c:v>
                      </c:pt>
                      <c:pt idx="22">
                        <c:v>1.8069995277574811</c:v>
                      </c:pt>
                      <c:pt idx="23">
                        <c:v>1.6405494799174909</c:v>
                      </c:pt>
                      <c:pt idx="24">
                        <c:v>1.2657555187643059</c:v>
                      </c:pt>
                      <c:pt idx="25">
                        <c:v>0.70642200818305589</c:v>
                      </c:pt>
                      <c:pt idx="26">
                        <c:v>-0.49240310570892365</c:v>
                      </c:pt>
                      <c:pt idx="27">
                        <c:v>-3.2021328936540132</c:v>
                      </c:pt>
                      <c:pt idx="28">
                        <c:v>-2.697918518010836</c:v>
                      </c:pt>
                      <c:pt idx="29">
                        <c:v>-0.88413033060064328</c:v>
                      </c:pt>
                      <c:pt idx="30">
                        <c:v>-1.4903697277478352</c:v>
                      </c:pt>
                      <c:pt idx="31">
                        <c:v>-2.4410350337177307</c:v>
                      </c:pt>
                      <c:pt idx="32">
                        <c:v>-1.7543788190874141</c:v>
                      </c:pt>
                      <c:pt idx="33">
                        <c:v>-2.1807046916444488</c:v>
                      </c:pt>
                      <c:pt idx="34">
                        <c:v>-1.7907819303278227</c:v>
                      </c:pt>
                      <c:pt idx="35">
                        <c:v>-1.7329650270474752</c:v>
                      </c:pt>
                      <c:pt idx="36">
                        <c:v>-3.3269181082898149</c:v>
                      </c:pt>
                      <c:pt idx="37">
                        <c:v>-3.9744081004037204</c:v>
                      </c:pt>
                      <c:pt idx="38">
                        <c:v>-5.6184060464056547</c:v>
                      </c:pt>
                      <c:pt idx="39">
                        <c:v>-6.327536769188856</c:v>
                      </c:pt>
                      <c:pt idx="40">
                        <c:v>-8.0581410841507228</c:v>
                      </c:pt>
                      <c:pt idx="41">
                        <c:v>-8.6523852807342667</c:v>
                      </c:pt>
                      <c:pt idx="42">
                        <c:v>-9.9036182255245659</c:v>
                      </c:pt>
                      <c:pt idx="43">
                        <c:v>-11.055264018179709</c:v>
                      </c:pt>
                      <c:pt idx="44">
                        <c:v>-11.63124227335663</c:v>
                      </c:pt>
                      <c:pt idx="45">
                        <c:v>-12.024658583549554</c:v>
                      </c:pt>
                      <c:pt idx="46">
                        <c:v>-21.448377753697073</c:v>
                      </c:pt>
                      <c:pt idx="47">
                        <c:v>-21.903049094805151</c:v>
                      </c:pt>
                      <c:pt idx="48">
                        <c:v>-20.80776927019836</c:v>
                      </c:pt>
                      <c:pt idx="49">
                        <c:v>-19.906700957325047</c:v>
                      </c:pt>
                      <c:pt idx="50">
                        <c:v>-20.747764460422118</c:v>
                      </c:pt>
                      <c:pt idx="51">
                        <c:v>-20.842906325335303</c:v>
                      </c:pt>
                      <c:pt idx="52">
                        <c:v>-21.170240938670613</c:v>
                      </c:pt>
                      <c:pt idx="53">
                        <c:v>-21.119967525914774</c:v>
                      </c:pt>
                      <c:pt idx="54">
                        <c:v>-11.013430928149324</c:v>
                      </c:pt>
                      <c:pt idx="55">
                        <c:v>-21.244754526923199</c:v>
                      </c:pt>
                      <c:pt idx="56">
                        <c:v>-21.593572615930224</c:v>
                      </c:pt>
                      <c:pt idx="57">
                        <c:v>-21.083536967241592</c:v>
                      </c:pt>
                      <c:pt idx="58">
                        <c:v>-20.575009091286518</c:v>
                      </c:pt>
                      <c:pt idx="59">
                        <c:v>-20.40932982778207</c:v>
                      </c:pt>
                      <c:pt idx="60">
                        <c:v>-20.538812998432949</c:v>
                      </c:pt>
                      <c:pt idx="61">
                        <c:v>-20.720902927422809</c:v>
                      </c:pt>
                      <c:pt idx="62">
                        <c:v>-20.274324729730896</c:v>
                      </c:pt>
                      <c:pt idx="63">
                        <c:v>-20.496748530378905</c:v>
                      </c:pt>
                      <c:pt idx="64">
                        <c:v>-11.350840067127146</c:v>
                      </c:pt>
                      <c:pt idx="65">
                        <c:v>-19.639377316690506</c:v>
                      </c:pt>
                      <c:pt idx="66">
                        <c:v>-19.431606658840241</c:v>
                      </c:pt>
                      <c:pt idx="67">
                        <c:v>-19.515686290355017</c:v>
                      </c:pt>
                      <c:pt idx="68">
                        <c:v>-19.496232342522951</c:v>
                      </c:pt>
                      <c:pt idx="69">
                        <c:v>-19.686259520489667</c:v>
                      </c:pt>
                      <c:pt idx="70">
                        <c:v>-18.097953253636632</c:v>
                      </c:pt>
                      <c:pt idx="71">
                        <c:v>-17.200703774763898</c:v>
                      </c:pt>
                      <c:pt idx="72">
                        <c:v>-18.587600892946604</c:v>
                      </c:pt>
                      <c:pt idx="73">
                        <c:v>-17.89130367779784</c:v>
                      </c:pt>
                      <c:pt idx="74">
                        <c:v>-18.356673070469061</c:v>
                      </c:pt>
                      <c:pt idx="75">
                        <c:v>-17.951309163390167</c:v>
                      </c:pt>
                      <c:pt idx="76">
                        <c:v>-17.600691513206193</c:v>
                      </c:pt>
                      <c:pt idx="77">
                        <c:v>-17.067002357582009</c:v>
                      </c:pt>
                      <c:pt idx="78">
                        <c:v>-17.336047235802521</c:v>
                      </c:pt>
                      <c:pt idx="79">
                        <c:v>-17.840453827092926</c:v>
                      </c:pt>
                      <c:pt idx="80">
                        <c:v>-17.668273704293728</c:v>
                      </c:pt>
                      <c:pt idx="81">
                        <c:v>-18.267221946618154</c:v>
                      </c:pt>
                      <c:pt idx="82">
                        <c:v>-16.642817329703185</c:v>
                      </c:pt>
                      <c:pt idx="83">
                        <c:v>-17.356669839777226</c:v>
                      </c:pt>
                      <c:pt idx="84">
                        <c:v>-18.029456836142462</c:v>
                      </c:pt>
                      <c:pt idx="85">
                        <c:v>-17.686112993970493</c:v>
                      </c:pt>
                      <c:pt idx="86">
                        <c:v>-8.965588496874874</c:v>
                      </c:pt>
                      <c:pt idx="87">
                        <c:v>-16.305083198229465</c:v>
                      </c:pt>
                      <c:pt idx="88">
                        <c:v>-8.8919457906107766</c:v>
                      </c:pt>
                      <c:pt idx="89">
                        <c:v>-7.887004548978191</c:v>
                      </c:pt>
                      <c:pt idx="90">
                        <c:v>-9.6769651062245341</c:v>
                      </c:pt>
                      <c:pt idx="91">
                        <c:v>-8.0512053003118158</c:v>
                      </c:pt>
                      <c:pt idx="92">
                        <c:v>-7.5625187049739662</c:v>
                      </c:pt>
                      <c:pt idx="93">
                        <c:v>-8.1315656535659322</c:v>
                      </c:pt>
                      <c:pt idx="94">
                        <c:v>-8.4136140323073754</c:v>
                      </c:pt>
                      <c:pt idx="95">
                        <c:v>-15.61211229034031</c:v>
                      </c:pt>
                      <c:pt idx="96">
                        <c:v>-7.888448366591974</c:v>
                      </c:pt>
                      <c:pt idx="97">
                        <c:v>-7.3562101960163231</c:v>
                      </c:pt>
                      <c:pt idx="98">
                        <c:v>-7.7539364914184326</c:v>
                      </c:pt>
                      <c:pt idx="99">
                        <c:v>-7.3682363869979675</c:v>
                      </c:pt>
                      <c:pt idx="100">
                        <c:v>-6.9621672152708829</c:v>
                      </c:pt>
                      <c:pt idx="101">
                        <c:v>-7.2423106272763782</c:v>
                      </c:pt>
                      <c:pt idx="102">
                        <c:v>-6.1345308523003315</c:v>
                      </c:pt>
                      <c:pt idx="103">
                        <c:v>-7.1875835690518253</c:v>
                      </c:pt>
                      <c:pt idx="104">
                        <c:v>-6.6305953267873639</c:v>
                      </c:pt>
                      <c:pt idx="105">
                        <c:v>-6.4597955538511291</c:v>
                      </c:pt>
                      <c:pt idx="106">
                        <c:v>-6.7136691670462598</c:v>
                      </c:pt>
                      <c:pt idx="107">
                        <c:v>-7.4444226932002415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F8F-40D8-BFF8-84F79915FCF5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SBOB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wrong'!$AE$5:$AE$112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wrong'!$AI$5:$AI$112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-31.070965042718768</c:v>
                      </c:pt>
                      <c:pt idx="1">
                        <c:v>-30.148682532829312</c:v>
                      </c:pt>
                      <c:pt idx="2">
                        <c:v>-29.32785453862445</c:v>
                      </c:pt>
                      <c:pt idx="3">
                        <c:v>-31.21239710966384</c:v>
                      </c:pt>
                      <c:pt idx="4">
                        <c:v>-22.141938226551972</c:v>
                      </c:pt>
                      <c:pt idx="5">
                        <c:v>-31.883634321552051</c:v>
                      </c:pt>
                      <c:pt idx="6">
                        <c:v>-34.24080307013017</c:v>
                      </c:pt>
                      <c:pt idx="7">
                        <c:v>-28.504261088355079</c:v>
                      </c:pt>
                      <c:pt idx="8">
                        <c:v>-26.573492127776376</c:v>
                      </c:pt>
                      <c:pt idx="9">
                        <c:v>-17.354690602840869</c:v>
                      </c:pt>
                      <c:pt idx="10">
                        <c:v>-27.391328892309744</c:v>
                      </c:pt>
                      <c:pt idx="11">
                        <c:v>-24.538050478568351</c:v>
                      </c:pt>
                      <c:pt idx="12">
                        <c:v>-19.517982045864784</c:v>
                      </c:pt>
                      <c:pt idx="13">
                        <c:v>-14.339038881345822</c:v>
                      </c:pt>
                      <c:pt idx="14">
                        <c:v>-8.8552420763294037</c:v>
                      </c:pt>
                      <c:pt idx="15">
                        <c:v>-7.05294705378099</c:v>
                      </c:pt>
                      <c:pt idx="16">
                        <c:v>-4.586915151732839</c:v>
                      </c:pt>
                      <c:pt idx="17">
                        <c:v>-22.942515256249095</c:v>
                      </c:pt>
                      <c:pt idx="18">
                        <c:v>-20.347729381713791</c:v>
                      </c:pt>
                      <c:pt idx="19">
                        <c:v>-19.861566319001909</c:v>
                      </c:pt>
                      <c:pt idx="20">
                        <c:v>-15.252793887263614</c:v>
                      </c:pt>
                      <c:pt idx="21">
                        <c:v>-9.32161833310699</c:v>
                      </c:pt>
                      <c:pt idx="22">
                        <c:v>-8.8105350272783554</c:v>
                      </c:pt>
                      <c:pt idx="23">
                        <c:v>-8.6285002184967539</c:v>
                      </c:pt>
                      <c:pt idx="24">
                        <c:v>-8.5901292661497024</c:v>
                      </c:pt>
                      <c:pt idx="25">
                        <c:v>-7.5033582581852158</c:v>
                      </c:pt>
                      <c:pt idx="26">
                        <c:v>-8.1895916955121706</c:v>
                      </c:pt>
                      <c:pt idx="27">
                        <c:v>-15.600270181201019</c:v>
                      </c:pt>
                      <c:pt idx="28">
                        <c:v>-16.164425645289391</c:v>
                      </c:pt>
                      <c:pt idx="29">
                        <c:v>-9.0420575672728489</c:v>
                      </c:pt>
                      <c:pt idx="30">
                        <c:v>-18.520371934273939</c:v>
                      </c:pt>
                      <c:pt idx="31">
                        <c:v>-14.966476899557243</c:v>
                      </c:pt>
                      <c:pt idx="32">
                        <c:v>-13.906412720600393</c:v>
                      </c:pt>
                      <c:pt idx="33">
                        <c:v>-13.849928824846408</c:v>
                      </c:pt>
                      <c:pt idx="34">
                        <c:v>-11.796927201240976</c:v>
                      </c:pt>
                      <c:pt idx="35">
                        <c:v>-11.168465336680349</c:v>
                      </c:pt>
                      <c:pt idx="36">
                        <c:v>-11.145163575511127</c:v>
                      </c:pt>
                      <c:pt idx="37">
                        <c:v>-15.641447075939816</c:v>
                      </c:pt>
                      <c:pt idx="38">
                        <c:v>-15.949071610607511</c:v>
                      </c:pt>
                      <c:pt idx="39">
                        <c:v>-17.266246802303776</c:v>
                      </c:pt>
                      <c:pt idx="40">
                        <c:v>-17.734219078640315</c:v>
                      </c:pt>
                      <c:pt idx="41">
                        <c:v>-17.20720562338937</c:v>
                      </c:pt>
                      <c:pt idx="42">
                        <c:v>-18.285402741244354</c:v>
                      </c:pt>
                      <c:pt idx="43">
                        <c:v>-18.916380652009167</c:v>
                      </c:pt>
                      <c:pt idx="44">
                        <c:v>-19.792008807506377</c:v>
                      </c:pt>
                      <c:pt idx="45">
                        <c:v>-21.495773968803704</c:v>
                      </c:pt>
                      <c:pt idx="46">
                        <c:v>-13.731750756529856</c:v>
                      </c:pt>
                      <c:pt idx="47">
                        <c:v>-14.919526782061595</c:v>
                      </c:pt>
                      <c:pt idx="48">
                        <c:v>-19.741838839127354</c:v>
                      </c:pt>
                      <c:pt idx="49">
                        <c:v>-17.897788672266095</c:v>
                      </c:pt>
                      <c:pt idx="50">
                        <c:v>-9.9362796732708674</c:v>
                      </c:pt>
                      <c:pt idx="51">
                        <c:v>-11.078971670841995</c:v>
                      </c:pt>
                      <c:pt idx="52">
                        <c:v>-13.886623658700429</c:v>
                      </c:pt>
                      <c:pt idx="53">
                        <c:v>-6.7458919299469926</c:v>
                      </c:pt>
                      <c:pt idx="54">
                        <c:v>-18.122989929333841</c:v>
                      </c:pt>
                      <c:pt idx="55">
                        <c:v>-13.615842951947805</c:v>
                      </c:pt>
                      <c:pt idx="56">
                        <c:v>-12.711905313285271</c:v>
                      </c:pt>
                      <c:pt idx="57">
                        <c:v>-13.455271971452419</c:v>
                      </c:pt>
                      <c:pt idx="58">
                        <c:v>-13.760701676578861</c:v>
                      </c:pt>
                      <c:pt idx="59">
                        <c:v>-13.973538034893636</c:v>
                      </c:pt>
                      <c:pt idx="60">
                        <c:v>-15.556312229789398</c:v>
                      </c:pt>
                      <c:pt idx="61">
                        <c:v>-13.96607968499368</c:v>
                      </c:pt>
                      <c:pt idx="62">
                        <c:v>-14.437887013133945</c:v>
                      </c:pt>
                      <c:pt idx="63">
                        <c:v>-12.566269089208618</c:v>
                      </c:pt>
                      <c:pt idx="64">
                        <c:v>-18.182291719609367</c:v>
                      </c:pt>
                      <c:pt idx="65">
                        <c:v>-14.139420493469494</c:v>
                      </c:pt>
                      <c:pt idx="66">
                        <c:v>-14.255086867637679</c:v>
                      </c:pt>
                      <c:pt idx="67">
                        <c:v>-7.8080940263550289</c:v>
                      </c:pt>
                      <c:pt idx="68">
                        <c:v>-6.2111391942853231</c:v>
                      </c:pt>
                      <c:pt idx="69">
                        <c:v>-18.353566958268658</c:v>
                      </c:pt>
                      <c:pt idx="70">
                        <c:v>-18.292232286589083</c:v>
                      </c:pt>
                      <c:pt idx="71">
                        <c:v>-13.460151681940069</c:v>
                      </c:pt>
                      <c:pt idx="72">
                        <c:v>-18.607223196031427</c:v>
                      </c:pt>
                      <c:pt idx="73">
                        <c:v>-16.991258839738059</c:v>
                      </c:pt>
                      <c:pt idx="74">
                        <c:v>-10.111298334916391</c:v>
                      </c:pt>
                      <c:pt idx="75">
                        <c:v>-18.074958918528807</c:v>
                      </c:pt>
                      <c:pt idx="76">
                        <c:v>-18.459078317094438</c:v>
                      </c:pt>
                      <c:pt idx="77">
                        <c:v>-18.54118241350622</c:v>
                      </c:pt>
                      <c:pt idx="78">
                        <c:v>-19.372447186604404</c:v>
                      </c:pt>
                      <c:pt idx="79">
                        <c:v>-16.259133233914739</c:v>
                      </c:pt>
                      <c:pt idx="80">
                        <c:v>-10.771824310871168</c:v>
                      </c:pt>
                      <c:pt idx="81">
                        <c:v>-8.8685002996914974</c:v>
                      </c:pt>
                      <c:pt idx="82">
                        <c:v>-17.651735115365433</c:v>
                      </c:pt>
                      <c:pt idx="83">
                        <c:v>-10.515506384557931</c:v>
                      </c:pt>
                      <c:pt idx="84">
                        <c:v>-14.915990345182344</c:v>
                      </c:pt>
                      <c:pt idx="85">
                        <c:v>-15.316795778134278</c:v>
                      </c:pt>
                      <c:pt idx="86">
                        <c:v>-23.776604847014468</c:v>
                      </c:pt>
                      <c:pt idx="87">
                        <c:v>-18.03327886105351</c:v>
                      </c:pt>
                      <c:pt idx="88">
                        <c:v>-22.084297765617691</c:v>
                      </c:pt>
                      <c:pt idx="89">
                        <c:v>-23.415222092062805</c:v>
                      </c:pt>
                      <c:pt idx="90">
                        <c:v>-22.554109682148862</c:v>
                      </c:pt>
                      <c:pt idx="91">
                        <c:v>-22.219482670131001</c:v>
                      </c:pt>
                      <c:pt idx="92">
                        <c:v>-24.953682148474911</c:v>
                      </c:pt>
                      <c:pt idx="93">
                        <c:v>-25.18767564019727</c:v>
                      </c:pt>
                      <c:pt idx="94">
                        <c:v>-25.212154725349095</c:v>
                      </c:pt>
                      <c:pt idx="95">
                        <c:v>-54.1106939379479</c:v>
                      </c:pt>
                      <c:pt idx="96">
                        <c:v>-60.8588449015745</c:v>
                      </c:pt>
                      <c:pt idx="97">
                        <c:v>-59.814041637240365</c:v>
                      </c:pt>
                      <c:pt idx="98">
                        <c:v>-60.538519606769938</c:v>
                      </c:pt>
                      <c:pt idx="99">
                        <c:v>-60.507732274374817</c:v>
                      </c:pt>
                      <c:pt idx="100">
                        <c:v>-60.313145636151702</c:v>
                      </c:pt>
                      <c:pt idx="101">
                        <c:v>-60.206466942131826</c:v>
                      </c:pt>
                      <c:pt idx="102">
                        <c:v>-60.32024364812689</c:v>
                      </c:pt>
                      <c:pt idx="103">
                        <c:v>-59.596960700799656</c:v>
                      </c:pt>
                      <c:pt idx="104">
                        <c:v>-61.10552832339026</c:v>
                      </c:pt>
                      <c:pt idx="105">
                        <c:v>-61.142771803464967</c:v>
                      </c:pt>
                      <c:pt idx="106">
                        <c:v>-62.598690220675167</c:v>
                      </c:pt>
                      <c:pt idx="107">
                        <c:v>-59.351288995318853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F8F-40D8-BFF8-84F79915FCF5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smithella pathway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wrong'!$AL$5:$AL$112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wrong'!$AP$5:$AP$112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-36.443201548699982</c:v>
                      </c:pt>
                      <c:pt idx="1">
                        <c:v>-36.175356121317272</c:v>
                      </c:pt>
                      <c:pt idx="2">
                        <c:v>-36.748762207010138</c:v>
                      </c:pt>
                      <c:pt idx="3">
                        <c:v>-37.182231441989259</c:v>
                      </c:pt>
                      <c:pt idx="4">
                        <c:v>-27.209426415558617</c:v>
                      </c:pt>
                      <c:pt idx="5">
                        <c:v>-37.942457622669238</c:v>
                      </c:pt>
                      <c:pt idx="6">
                        <c:v>-39.845843573712571</c:v>
                      </c:pt>
                      <c:pt idx="7">
                        <c:v>-35.520504348447282</c:v>
                      </c:pt>
                      <c:pt idx="8">
                        <c:v>-32.7960525805928</c:v>
                      </c:pt>
                      <c:pt idx="9">
                        <c:v>-33.621891775357909</c:v>
                      </c:pt>
                      <c:pt idx="10">
                        <c:v>-33.171601922644015</c:v>
                      </c:pt>
                      <c:pt idx="11">
                        <c:v>-27.889464496500285</c:v>
                      </c:pt>
                      <c:pt idx="12">
                        <c:v>-21.343551484591838</c:v>
                      </c:pt>
                      <c:pt idx="13">
                        <c:v>-14.758154607369923</c:v>
                      </c:pt>
                      <c:pt idx="14">
                        <c:v>-7.38479301713474</c:v>
                      </c:pt>
                      <c:pt idx="15">
                        <c:v>-5.1894383209012229</c:v>
                      </c:pt>
                      <c:pt idx="16">
                        <c:v>-1.8940894400902391</c:v>
                      </c:pt>
                      <c:pt idx="17">
                        <c:v>-23.362228793881936</c:v>
                      </c:pt>
                      <c:pt idx="18">
                        <c:v>-25.826920224962958</c:v>
                      </c:pt>
                      <c:pt idx="19">
                        <c:v>-25.552421100459199</c:v>
                      </c:pt>
                      <c:pt idx="20">
                        <c:v>-17.627191533275283</c:v>
                      </c:pt>
                      <c:pt idx="21">
                        <c:v>-8.1748561646395199</c:v>
                      </c:pt>
                      <c:pt idx="22">
                        <c:v>-7.0035354995208738</c:v>
                      </c:pt>
                      <c:pt idx="23">
                        <c:v>-6.9879507385792632</c:v>
                      </c:pt>
                      <c:pt idx="24">
                        <c:v>-7.3243737473853967</c:v>
                      </c:pt>
                      <c:pt idx="25">
                        <c:v>-6.79693625000216</c:v>
                      </c:pt>
                      <c:pt idx="26">
                        <c:v>-8.6819948012210943</c:v>
                      </c:pt>
                      <c:pt idx="27">
                        <c:v>-18.802403074855032</c:v>
                      </c:pt>
                      <c:pt idx="28">
                        <c:v>-18.862344163300229</c:v>
                      </c:pt>
                      <c:pt idx="29">
                        <c:v>-9.9261878978734917</c:v>
                      </c:pt>
                      <c:pt idx="30">
                        <c:v>-20.010741662021776</c:v>
                      </c:pt>
                      <c:pt idx="31">
                        <c:v>-17.407511933274975</c:v>
                      </c:pt>
                      <c:pt idx="32">
                        <c:v>-15.660791539687807</c:v>
                      </c:pt>
                      <c:pt idx="33">
                        <c:v>-16.030633516490859</c:v>
                      </c:pt>
                      <c:pt idx="34">
                        <c:v>-13.587709131568799</c:v>
                      </c:pt>
                      <c:pt idx="35">
                        <c:v>-12.901430363727824</c:v>
                      </c:pt>
                      <c:pt idx="36">
                        <c:v>-14.472081683800942</c:v>
                      </c:pt>
                      <c:pt idx="37">
                        <c:v>-19.615855176343537</c:v>
                      </c:pt>
                      <c:pt idx="38">
                        <c:v>-21.567477657013164</c:v>
                      </c:pt>
                      <c:pt idx="39">
                        <c:v>-23.593783571492633</c:v>
                      </c:pt>
                      <c:pt idx="40">
                        <c:v>-25.792360162791038</c:v>
                      </c:pt>
                      <c:pt idx="41">
                        <c:v>-25.859590904123635</c:v>
                      </c:pt>
                      <c:pt idx="42">
                        <c:v>-28.189020966768922</c:v>
                      </c:pt>
                      <c:pt idx="43">
                        <c:v>-29.971644670188876</c:v>
                      </c:pt>
                      <c:pt idx="44">
                        <c:v>-31.423251080863007</c:v>
                      </c:pt>
                      <c:pt idx="45">
                        <c:v>-33.520432552353256</c:v>
                      </c:pt>
                      <c:pt idx="46">
                        <c:v>-35.180128510226929</c:v>
                      </c:pt>
                      <c:pt idx="47">
                        <c:v>-36.82257587686675</c:v>
                      </c:pt>
                      <c:pt idx="48">
                        <c:v>-40.549608109325717</c:v>
                      </c:pt>
                      <c:pt idx="49">
                        <c:v>-37.804489629591146</c:v>
                      </c:pt>
                      <c:pt idx="50">
                        <c:v>-30.684044133692986</c:v>
                      </c:pt>
                      <c:pt idx="51">
                        <c:v>-31.921877996177297</c:v>
                      </c:pt>
                      <c:pt idx="52">
                        <c:v>-35.056864597371046</c:v>
                      </c:pt>
                      <c:pt idx="53">
                        <c:v>-27.865859455861766</c:v>
                      </c:pt>
                      <c:pt idx="54">
                        <c:v>-29.136420857483166</c:v>
                      </c:pt>
                      <c:pt idx="55">
                        <c:v>-34.860597478871</c:v>
                      </c:pt>
                      <c:pt idx="56">
                        <c:v>-34.305477929215499</c:v>
                      </c:pt>
                      <c:pt idx="57">
                        <c:v>-34.538808938694011</c:v>
                      </c:pt>
                      <c:pt idx="58">
                        <c:v>-34.335710767865379</c:v>
                      </c:pt>
                      <c:pt idx="59">
                        <c:v>-34.38286786267571</c:v>
                      </c:pt>
                      <c:pt idx="60">
                        <c:v>-36.095125228222344</c:v>
                      </c:pt>
                      <c:pt idx="61">
                        <c:v>-34.686982612416486</c:v>
                      </c:pt>
                      <c:pt idx="62">
                        <c:v>-34.712211742864838</c:v>
                      </c:pt>
                      <c:pt idx="63">
                        <c:v>-33.063017619587526</c:v>
                      </c:pt>
                      <c:pt idx="64">
                        <c:v>-29.533131786736512</c:v>
                      </c:pt>
                      <c:pt idx="65">
                        <c:v>-33.77879781016</c:v>
                      </c:pt>
                      <c:pt idx="66">
                        <c:v>-33.686693526477924</c:v>
                      </c:pt>
                      <c:pt idx="67">
                        <c:v>-27.323780316710046</c:v>
                      </c:pt>
                      <c:pt idx="68">
                        <c:v>-25.707371536808274</c:v>
                      </c:pt>
                      <c:pt idx="69">
                        <c:v>-38.039826478758329</c:v>
                      </c:pt>
                      <c:pt idx="70">
                        <c:v>-36.390185540225715</c:v>
                      </c:pt>
                      <c:pt idx="71">
                        <c:v>-30.660855456703967</c:v>
                      </c:pt>
                      <c:pt idx="72">
                        <c:v>-37.194824088978031</c:v>
                      </c:pt>
                      <c:pt idx="73">
                        <c:v>-34.882562517535902</c:v>
                      </c:pt>
                      <c:pt idx="74">
                        <c:v>-28.467971405385452</c:v>
                      </c:pt>
                      <c:pt idx="75">
                        <c:v>-36.026268081918971</c:v>
                      </c:pt>
                      <c:pt idx="76">
                        <c:v>-36.059769830300631</c:v>
                      </c:pt>
                      <c:pt idx="77">
                        <c:v>-35.608184771088233</c:v>
                      </c:pt>
                      <c:pt idx="78">
                        <c:v>-36.708494422406929</c:v>
                      </c:pt>
                      <c:pt idx="79">
                        <c:v>-34.099587061007668</c:v>
                      </c:pt>
                      <c:pt idx="80">
                        <c:v>-28.440098015164896</c:v>
                      </c:pt>
                      <c:pt idx="81">
                        <c:v>-27.135722246309651</c:v>
                      </c:pt>
                      <c:pt idx="82">
                        <c:v>-34.294552445068618</c:v>
                      </c:pt>
                      <c:pt idx="83">
                        <c:v>-27.872176224335156</c:v>
                      </c:pt>
                      <c:pt idx="84">
                        <c:v>-32.945447181324809</c:v>
                      </c:pt>
                      <c:pt idx="85">
                        <c:v>-33.002908772104774</c:v>
                      </c:pt>
                      <c:pt idx="86">
                        <c:v>-32.74219334388934</c:v>
                      </c:pt>
                      <c:pt idx="87">
                        <c:v>-34.338362059282971</c:v>
                      </c:pt>
                      <c:pt idx="88">
                        <c:v>-30.976243556228468</c:v>
                      </c:pt>
                      <c:pt idx="89">
                        <c:v>-31.302226641040996</c:v>
                      </c:pt>
                      <c:pt idx="90">
                        <c:v>-32.231074788373398</c:v>
                      </c:pt>
                      <c:pt idx="91">
                        <c:v>-30.270687970442815</c:v>
                      </c:pt>
                      <c:pt idx="92">
                        <c:v>-32.516200853448879</c:v>
                      </c:pt>
                      <c:pt idx="93">
                        <c:v>-33.319241293763199</c:v>
                      </c:pt>
                      <c:pt idx="94">
                        <c:v>-33.625768757656473</c:v>
                      </c:pt>
                      <c:pt idx="95">
                        <c:v>-69.722806228288206</c:v>
                      </c:pt>
                      <c:pt idx="96">
                        <c:v>-68.747293268166473</c:v>
                      </c:pt>
                      <c:pt idx="97">
                        <c:v>-67.170251833256685</c:v>
                      </c:pt>
                      <c:pt idx="98">
                        <c:v>-68.292456098188367</c:v>
                      </c:pt>
                      <c:pt idx="99">
                        <c:v>-67.875968661372781</c:v>
                      </c:pt>
                      <c:pt idx="100">
                        <c:v>-67.275312851422584</c:v>
                      </c:pt>
                      <c:pt idx="101">
                        <c:v>-67.448777569408207</c:v>
                      </c:pt>
                      <c:pt idx="102">
                        <c:v>-66.45477450042722</c:v>
                      </c:pt>
                      <c:pt idx="103">
                        <c:v>-66.78454426985148</c:v>
                      </c:pt>
                      <c:pt idx="104">
                        <c:v>-67.736123650177618</c:v>
                      </c:pt>
                      <c:pt idx="105">
                        <c:v>-67.60256735731609</c:v>
                      </c:pt>
                      <c:pt idx="106">
                        <c:v>-69.312359387721429</c:v>
                      </c:pt>
                      <c:pt idx="107">
                        <c:v>-66.795711688519091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F8F-40D8-BFF8-84F79915FCF5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wrong'!$BH$2</c15:sqref>
                        </c15:formulaRef>
                      </c:ext>
                    </c:extLst>
                    <c:strCache>
                      <c:ptCount val="1"/>
                      <c:pt idx="0">
                        <c:v>Acetoclastic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wrong'!$BI$3:$BI$112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wrong'!$BM$3:$BM$112</c15:sqref>
                        </c15:formulaRef>
                      </c:ext>
                    </c:extLst>
                    <c:numCache>
                      <c:formatCode>0.000_ </c:formatCode>
                      <c:ptCount val="110"/>
                      <c:pt idx="0">
                        <c:v>-18.21627464794247</c:v>
                      </c:pt>
                      <c:pt idx="1">
                        <c:v>-23.396570591044153</c:v>
                      </c:pt>
                      <c:pt idx="2">
                        <c:v>-20.736214885951725</c:v>
                      </c:pt>
                      <c:pt idx="3">
                        <c:v>-20.346664543286536</c:v>
                      </c:pt>
                      <c:pt idx="4">
                        <c:v>-21.020036089644726</c:v>
                      </c:pt>
                      <c:pt idx="5">
                        <c:v>-21.158741311161478</c:v>
                      </c:pt>
                      <c:pt idx="6">
                        <c:v>-21.172163125750927</c:v>
                      </c:pt>
                      <c:pt idx="7">
                        <c:v>-20.934691715924352</c:v>
                      </c:pt>
                      <c:pt idx="8">
                        <c:v>-20.631581289568736</c:v>
                      </c:pt>
                      <c:pt idx="9">
                        <c:v>-21.157913874702658</c:v>
                      </c:pt>
                      <c:pt idx="10">
                        <c:v>-21.725829372222652</c:v>
                      </c:pt>
                      <c:pt idx="11">
                        <c:v>-21.681454730484411</c:v>
                      </c:pt>
                      <c:pt idx="12">
                        <c:v>-21.172744563821549</c:v>
                      </c:pt>
                      <c:pt idx="13">
                        <c:v>-24.167859664322854</c:v>
                      </c:pt>
                      <c:pt idx="14">
                        <c:v>-25.005906757691768</c:v>
                      </c:pt>
                      <c:pt idx="15">
                        <c:v>-23.132127054587166</c:v>
                      </c:pt>
                      <c:pt idx="16">
                        <c:v>-26.417963856506095</c:v>
                      </c:pt>
                      <c:pt idx="17">
                        <c:v>-25.921423994422199</c:v>
                      </c:pt>
                      <c:pt idx="18">
                        <c:v>-26.512113718405384</c:v>
                      </c:pt>
                      <c:pt idx="19">
                        <c:v>-22.879002150237561</c:v>
                      </c:pt>
                      <c:pt idx="20">
                        <c:v>-22.058313007464569</c:v>
                      </c:pt>
                      <c:pt idx="21">
                        <c:v>-22.990694084722271</c:v>
                      </c:pt>
                      <c:pt idx="22">
                        <c:v>-25.326282607639726</c:v>
                      </c:pt>
                      <c:pt idx="23">
                        <c:v>-26.617872716372037</c:v>
                      </c:pt>
                      <c:pt idx="24">
                        <c:v>-26.871826460702518</c:v>
                      </c:pt>
                      <c:pt idx="25">
                        <c:v>-26.908983099811614</c:v>
                      </c:pt>
                      <c:pt idx="26">
                        <c:v>-27.045011290017708</c:v>
                      </c:pt>
                      <c:pt idx="27">
                        <c:v>-27.04987782625329</c:v>
                      </c:pt>
                      <c:pt idx="28">
                        <c:v>-27.152072452767293</c:v>
                      </c:pt>
                      <c:pt idx="29">
                        <c:v>-24.732901656503749</c:v>
                      </c:pt>
                      <c:pt idx="30">
                        <c:v>-25.268638266970775</c:v>
                      </c:pt>
                      <c:pt idx="31">
                        <c:v>-26.506889845519531</c:v>
                      </c:pt>
                      <c:pt idx="32">
                        <c:v>-25.083236835610045</c:v>
                      </c:pt>
                      <c:pt idx="33">
                        <c:v>-24.765232276834428</c:v>
                      </c:pt>
                      <c:pt idx="34">
                        <c:v>-25.159421187412008</c:v>
                      </c:pt>
                      <c:pt idx="35">
                        <c:v>-25.804337708657716</c:v>
                      </c:pt>
                      <c:pt idx="36">
                        <c:v>-26.220082674571373</c:v>
                      </c:pt>
                      <c:pt idx="37">
                        <c:v>-27.019290010440596</c:v>
                      </c:pt>
                      <c:pt idx="38">
                        <c:v>-26.758250094688545</c:v>
                      </c:pt>
                      <c:pt idx="39">
                        <c:v>-26.469486190174024</c:v>
                      </c:pt>
                      <c:pt idx="40">
                        <c:v>-26.570244980793341</c:v>
                      </c:pt>
                      <c:pt idx="41">
                        <c:v>-26.425675263381056</c:v>
                      </c:pt>
                      <c:pt idx="42">
                        <c:v>-25.876646759863689</c:v>
                      </c:pt>
                      <c:pt idx="43">
                        <c:v>-26.169184008540888</c:v>
                      </c:pt>
                      <c:pt idx="44">
                        <c:v>-25.654869066408303</c:v>
                      </c:pt>
                      <c:pt idx="45">
                        <c:v>-25.321100197760543</c:v>
                      </c:pt>
                      <c:pt idx="46">
                        <c:v>-24.822571055177495</c:v>
                      </c:pt>
                      <c:pt idx="47">
                        <c:v>-24.488749917869306</c:v>
                      </c:pt>
                      <c:pt idx="48">
                        <c:v>-23.728837154623236</c:v>
                      </c:pt>
                      <c:pt idx="49">
                        <c:v>-23.626849966802762</c:v>
                      </c:pt>
                      <c:pt idx="50">
                        <c:v>-21.08341005358302</c:v>
                      </c:pt>
                      <c:pt idx="51">
                        <c:v>-21.695815863017231</c:v>
                      </c:pt>
                      <c:pt idx="52">
                        <c:v>-22.323531599958386</c:v>
                      </c:pt>
                      <c:pt idx="53">
                        <c:v>-22.74477717032817</c:v>
                      </c:pt>
                      <c:pt idx="54">
                        <c:v>-23.159195067687531</c:v>
                      </c:pt>
                      <c:pt idx="55">
                        <c:v>-23.118876430785278</c:v>
                      </c:pt>
                      <c:pt idx="56">
                        <c:v>-24.067040021072557</c:v>
                      </c:pt>
                      <c:pt idx="57">
                        <c:v>-23.081902296136661</c:v>
                      </c:pt>
                      <c:pt idx="58">
                        <c:v>-23.590395293547552</c:v>
                      </c:pt>
                      <c:pt idx="59">
                        <c:v>-23.581793877301745</c:v>
                      </c:pt>
                      <c:pt idx="60">
                        <c:v>-23.296072546391208</c:v>
                      </c:pt>
                      <c:pt idx="61">
                        <c:v>-23.518308221497257</c:v>
                      </c:pt>
                      <c:pt idx="62">
                        <c:v>-23.412609270026511</c:v>
                      </c:pt>
                      <c:pt idx="63">
                        <c:v>-23.925052170560967</c:v>
                      </c:pt>
                      <c:pt idx="64">
                        <c:v>-23.934149396910041</c:v>
                      </c:pt>
                      <c:pt idx="65">
                        <c:v>-24.612385078772171</c:v>
                      </c:pt>
                      <c:pt idx="66">
                        <c:v>-24.399388703595704</c:v>
                      </c:pt>
                      <c:pt idx="67">
                        <c:v>-24.232283521775301</c:v>
                      </c:pt>
                      <c:pt idx="68">
                        <c:v>-24.216253648870243</c:v>
                      </c:pt>
                      <c:pt idx="69">
                        <c:v>-24.238081408642685</c:v>
                      </c:pt>
                      <c:pt idx="70">
                        <c:v>-24.352861389955997</c:v>
                      </c:pt>
                      <c:pt idx="71">
                        <c:v>-22.644700159038997</c:v>
                      </c:pt>
                      <c:pt idx="72">
                        <c:v>-21.99334958845138</c:v>
                      </c:pt>
                      <c:pt idx="73">
                        <c:v>-22.791399919658396</c:v>
                      </c:pt>
                      <c:pt idx="74">
                        <c:v>-22.567857826351414</c:v>
                      </c:pt>
                      <c:pt idx="75">
                        <c:v>-22.929501975829236</c:v>
                      </c:pt>
                      <c:pt idx="76">
                        <c:v>-23.313388840210493</c:v>
                      </c:pt>
                      <c:pt idx="77">
                        <c:v>-23.321308317423917</c:v>
                      </c:pt>
                      <c:pt idx="78">
                        <c:v>-23.175930750923897</c:v>
                      </c:pt>
                      <c:pt idx="79">
                        <c:v>-23.142402217691515</c:v>
                      </c:pt>
                      <c:pt idx="80">
                        <c:v>-22.79934385519682</c:v>
                      </c:pt>
                      <c:pt idx="81">
                        <c:v>-23.492171008159403</c:v>
                      </c:pt>
                      <c:pt idx="82">
                        <c:v>-23.83428790686764</c:v>
                      </c:pt>
                      <c:pt idx="83">
                        <c:v>-24.429264387313744</c:v>
                      </c:pt>
                      <c:pt idx="84">
                        <c:v>-23.12056232040262</c:v>
                      </c:pt>
                      <c:pt idx="85">
                        <c:v>-24.122805861121119</c:v>
                      </c:pt>
                      <c:pt idx="86">
                        <c:v>-24.776754284875057</c:v>
                      </c:pt>
                      <c:pt idx="87">
                        <c:v>-24.650460700737185</c:v>
                      </c:pt>
                      <c:pt idx="88">
                        <c:v>-25.125891112247089</c:v>
                      </c:pt>
                      <c:pt idx="89">
                        <c:v>-23.554832317212888</c:v>
                      </c:pt>
                      <c:pt idx="90">
                        <c:v>-25.205966378307195</c:v>
                      </c:pt>
                      <c:pt idx="91">
                        <c:v>-24.592849782252664</c:v>
                      </c:pt>
                      <c:pt idx="92">
                        <c:v>-25.206679546030013</c:v>
                      </c:pt>
                      <c:pt idx="93">
                        <c:v>-25.396970679847833</c:v>
                      </c:pt>
                      <c:pt idx="94">
                        <c:v>-24.417173933215814</c:v>
                      </c:pt>
                      <c:pt idx="95">
                        <c:v>-24.764224989944278</c:v>
                      </c:pt>
                      <c:pt idx="96">
                        <c:v>-24.421966446443871</c:v>
                      </c:pt>
                      <c:pt idx="97">
                        <c:v>-23.794490331475558</c:v>
                      </c:pt>
                      <c:pt idx="98">
                        <c:v>-24.926433932864203</c:v>
                      </c:pt>
                      <c:pt idx="99">
                        <c:v>-25.661460923997716</c:v>
                      </c:pt>
                      <c:pt idx="100">
                        <c:v>-24.944216430508529</c:v>
                      </c:pt>
                      <c:pt idx="101">
                        <c:v>-25.420685318381103</c:v>
                      </c:pt>
                      <c:pt idx="102">
                        <c:v>-25.320146930904116</c:v>
                      </c:pt>
                      <c:pt idx="103">
                        <c:v>-25.536804438068824</c:v>
                      </c:pt>
                      <c:pt idx="104">
                        <c:v>-25.660028042949921</c:v>
                      </c:pt>
                      <c:pt idx="105">
                        <c:v>-26.215429487554243</c:v>
                      </c:pt>
                      <c:pt idx="106">
                        <c:v>-25.10218148024218</c:v>
                      </c:pt>
                      <c:pt idx="107">
                        <c:v>-24.89463872785662</c:v>
                      </c:pt>
                      <c:pt idx="108">
                        <c:v>-23.993778462249022</c:v>
                      </c:pt>
                      <c:pt idx="109">
                        <c:v>-26.231824398224241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F8F-40D8-BFF8-84F79915FCF5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extLst xmlns:c15="http://schemas.microsoft.com/office/drawing/2012/chart"/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0F8F-40D8-BFF8-84F79915FCF5}"/>
            </c:ext>
          </c:extLst>
        </c:ser>
        <c:ser>
          <c:idx val="5"/>
          <c:order val="5"/>
          <c:tx>
            <c:strRef>
              <c:f>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extLst xmlns:c15="http://schemas.microsoft.com/office/drawing/2012/chart"/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0F8F-40D8-BFF8-84F79915FCF5}"/>
            </c:ext>
          </c:extLst>
        </c:ser>
        <c:ser>
          <c:idx val="6"/>
          <c:order val="6"/>
          <c:tx>
            <c:strRef>
              <c:f>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extLst xmlns:c15="http://schemas.microsoft.com/office/drawing/2012/chart"/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4-0F8F-40D8-BFF8-84F79915FCF5}"/>
            </c:ext>
          </c:extLst>
        </c:ser>
        <c:ser>
          <c:idx val="7"/>
          <c:order val="7"/>
          <c:tx>
            <c:strRef>
              <c:f>'G 個別計算(old wrong'!$L$1</c:f>
              <c:strCache>
                <c:ptCount val="1"/>
                <c:pt idx="0">
                  <c:v>H2 (Pa)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 個別計算(old wrong'!$Q$3:$Q$112</c:f>
              <c:numCache>
                <c:formatCode>General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</c:numCache>
            </c:numRef>
          </c:xVal>
          <c:yVal>
            <c:numRef>
              <c:f>'G 個別計算(old wrong'!$L$3:$L$112</c:f>
              <c:numCache>
                <c:formatCode>General</c:formatCode>
                <c:ptCount val="110"/>
                <c:pt idx="0">
                  <c:v>580.64811954607387</c:v>
                </c:pt>
                <c:pt idx="1">
                  <c:v>4.460540688204511E-5</c:v>
                </c:pt>
                <c:pt idx="2">
                  <c:v>13.176156820507396</c:v>
                </c:pt>
                <c:pt idx="3">
                  <c:v>19.499910346379867</c:v>
                </c:pt>
                <c:pt idx="4">
                  <c:v>16.804356625155776</c:v>
                </c:pt>
                <c:pt idx="5">
                  <c:v>13.598999196824481</c:v>
                </c:pt>
                <c:pt idx="6">
                  <c:v>63.279414071325881</c:v>
                </c:pt>
                <c:pt idx="7">
                  <c:v>8.0624197853662896</c:v>
                </c:pt>
                <c:pt idx="8">
                  <c:v>5.5658141889576429</c:v>
                </c:pt>
                <c:pt idx="9">
                  <c:v>16.716226905622161</c:v>
                </c:pt>
                <c:pt idx="10">
                  <c:v>21.514523421640565</c:v>
                </c:pt>
                <c:pt idx="11">
                  <c:v>22.951010564592359</c:v>
                </c:pt>
                <c:pt idx="12">
                  <c:v>21.687376759288682</c:v>
                </c:pt>
                <c:pt idx="13">
                  <c:v>24.260277551939591</c:v>
                </c:pt>
                <c:pt idx="14">
                  <c:v>54.806951010294071</c:v>
                </c:pt>
                <c:pt idx="15">
                  <c:v>299.66405042815813</c:v>
                </c:pt>
                <c:pt idx="16">
                  <c:v>510.3176701638962</c:v>
                </c:pt>
                <c:pt idx="17">
                  <c:v>808.80025094745406</c:v>
                </c:pt>
                <c:pt idx="18">
                  <c:v>1226.7382489342672</c:v>
                </c:pt>
                <c:pt idx="19">
                  <c:v>61.36078640840671</c:v>
                </c:pt>
                <c:pt idx="20">
                  <c:v>68.12839560577153</c:v>
                </c:pt>
                <c:pt idx="21">
                  <c:v>55.356470534998842</c:v>
                </c:pt>
                <c:pt idx="22">
                  <c:v>91.182182387571643</c:v>
                </c:pt>
                <c:pt idx="23">
                  <c:v>324.10087479445752</c:v>
                </c:pt>
                <c:pt idx="24">
                  <c:v>417.96229809744403</c:v>
                </c:pt>
                <c:pt idx="25">
                  <c:v>408.81073519783627</c:v>
                </c:pt>
                <c:pt idx="26">
                  <c:v>391.95849578671823</c:v>
                </c:pt>
                <c:pt idx="27">
                  <c:v>457.80006680797061</c:v>
                </c:pt>
                <c:pt idx="28">
                  <c:v>394.50632369218232</c:v>
                </c:pt>
                <c:pt idx="29">
                  <c:v>114.98262477878171</c:v>
                </c:pt>
                <c:pt idx="30">
                  <c:v>216.2412976094094</c:v>
                </c:pt>
                <c:pt idx="31">
                  <c:v>317.49997044003703</c:v>
                </c:pt>
                <c:pt idx="32">
                  <c:v>61.573555241695907</c:v>
                </c:pt>
                <c:pt idx="33">
                  <c:v>113.59042109406717</c:v>
                </c:pt>
                <c:pt idx="34">
                  <c:v>124.21657505243373</c:v>
                </c:pt>
                <c:pt idx="35">
                  <c:v>107.24687282658518</c:v>
                </c:pt>
                <c:pt idx="36">
                  <c:v>166.43262687916274</c:v>
                </c:pt>
                <c:pt idx="37">
                  <c:v>181.4425509415108</c:v>
                </c:pt>
                <c:pt idx="38">
                  <c:v>166.63156442485527</c:v>
                </c:pt>
                <c:pt idx="39">
                  <c:v>71.370868172734305</c:v>
                </c:pt>
                <c:pt idx="40">
                  <c:v>58.779788141205557</c:v>
                </c:pt>
                <c:pt idx="41">
                  <c:v>41.096740685695814</c:v>
                </c:pt>
                <c:pt idx="42">
                  <c:v>36.203732241750203</c:v>
                </c:pt>
                <c:pt idx="43">
                  <c:v>34.617699956490817</c:v>
                </c:pt>
                <c:pt idx="44">
                  <c:v>29.046965595396102</c:v>
                </c:pt>
                <c:pt idx="45">
                  <c:v>27.485983300925273</c:v>
                </c:pt>
                <c:pt idx="46">
                  <c:v>24.974646025141126</c:v>
                </c:pt>
                <c:pt idx="47">
                  <c:v>19.56947270386393</c:v>
                </c:pt>
                <c:pt idx="48">
                  <c:v>21.219612312781113</c:v>
                </c:pt>
                <c:pt idx="49">
                  <c:v>19.310590698312048</c:v>
                </c:pt>
                <c:pt idx="50">
                  <c:v>17.942880585871208</c:v>
                </c:pt>
                <c:pt idx="51">
                  <c:v>20.431098936990598</c:v>
                </c:pt>
                <c:pt idx="52">
                  <c:v>75.957881690925703</c:v>
                </c:pt>
                <c:pt idx="53">
                  <c:v>50.583672854111676</c:v>
                </c:pt>
                <c:pt idx="54">
                  <c:v>25.607596898420443</c:v>
                </c:pt>
                <c:pt idx="55">
                  <c:v>105.4228176357543</c:v>
                </c:pt>
                <c:pt idx="56">
                  <c:v>45.718908934826793</c:v>
                </c:pt>
                <c:pt idx="57">
                  <c:v>28.473167231294568</c:v>
                </c:pt>
                <c:pt idx="58">
                  <c:v>26.376544563677392</c:v>
                </c:pt>
                <c:pt idx="59">
                  <c:v>23.254595829524497</c:v>
                </c:pt>
                <c:pt idx="60">
                  <c:v>25.681132318022879</c:v>
                </c:pt>
                <c:pt idx="61">
                  <c:v>22.983398216375825</c:v>
                </c:pt>
                <c:pt idx="62">
                  <c:v>16.946038362218584</c:v>
                </c:pt>
                <c:pt idx="63">
                  <c:v>19.366163335304591</c:v>
                </c:pt>
                <c:pt idx="64">
                  <c:v>17.877647128008856</c:v>
                </c:pt>
                <c:pt idx="65">
                  <c:v>19.804509901087552</c:v>
                </c:pt>
                <c:pt idx="66">
                  <c:v>38.934977362807281</c:v>
                </c:pt>
                <c:pt idx="67">
                  <c:v>16.719970146981002</c:v>
                </c:pt>
                <c:pt idx="68">
                  <c:v>16.850168086607461</c:v>
                </c:pt>
                <c:pt idx="69">
                  <c:v>57.457203940239523</c:v>
                </c:pt>
                <c:pt idx="70">
                  <c:v>77.348462617860292</c:v>
                </c:pt>
                <c:pt idx="71">
                  <c:v>13.823720285335224</c:v>
                </c:pt>
                <c:pt idx="72">
                  <c:v>18.341113529833059</c:v>
                </c:pt>
                <c:pt idx="73">
                  <c:v>34.43741701919091</c:v>
                </c:pt>
                <c:pt idx="74">
                  <c:v>13.933805885949859</c:v>
                </c:pt>
                <c:pt idx="75">
                  <c:v>16.305735696344403</c:v>
                </c:pt>
                <c:pt idx="76">
                  <c:v>54.628352327669397</c:v>
                </c:pt>
                <c:pt idx="77">
                  <c:v>11.517965895376857</c:v>
                </c:pt>
                <c:pt idx="78">
                  <c:v>11.30649283495878</c:v>
                </c:pt>
                <c:pt idx="79">
                  <c:v>11.542392536158562</c:v>
                </c:pt>
                <c:pt idx="80">
                  <c:v>10.913945365418034</c:v>
                </c:pt>
                <c:pt idx="81">
                  <c:v>15.380751302907768</c:v>
                </c:pt>
                <c:pt idx="82">
                  <c:v>40.613364047172112</c:v>
                </c:pt>
                <c:pt idx="83">
                  <c:v>46.028343941240699</c:v>
                </c:pt>
                <c:pt idx="84">
                  <c:v>13.930074253539848</c:v>
                </c:pt>
                <c:pt idx="85">
                  <c:v>38.922627350686071</c:v>
                </c:pt>
                <c:pt idx="86">
                  <c:v>12.521131164650154</c:v>
                </c:pt>
                <c:pt idx="87">
                  <c:v>12.103995140392955</c:v>
                </c:pt>
                <c:pt idx="88">
                  <c:v>11.058753448227346</c:v>
                </c:pt>
                <c:pt idx="89">
                  <c:v>10.975631007710657</c:v>
                </c:pt>
                <c:pt idx="90">
                  <c:v>15.416944389916976</c:v>
                </c:pt>
                <c:pt idx="91">
                  <c:v>14.792746441639185</c:v>
                </c:pt>
                <c:pt idx="92">
                  <c:v>13.331004587067627</c:v>
                </c:pt>
                <c:pt idx="93">
                  <c:v>15.167770378233749</c:v>
                </c:pt>
                <c:pt idx="94">
                  <c:v>10.710853608325381</c:v>
                </c:pt>
                <c:pt idx="95">
                  <c:v>9.4721488090336035</c:v>
                </c:pt>
                <c:pt idx="96">
                  <c:v>10.534000516493141</c:v>
                </c:pt>
                <c:pt idx="97">
                  <c:v>13.015526017864989</c:v>
                </c:pt>
                <c:pt idx="98">
                  <c:v>11.311771674565961</c:v>
                </c:pt>
                <c:pt idx="99">
                  <c:v>12.193371822018989</c:v>
                </c:pt>
                <c:pt idx="100">
                  <c:v>6.4299938139598103</c:v>
                </c:pt>
                <c:pt idx="101">
                  <c:v>11.510929728210922</c:v>
                </c:pt>
                <c:pt idx="102">
                  <c:v>12.764673638688784</c:v>
                </c:pt>
                <c:pt idx="103">
                  <c:v>13.321692214627612</c:v>
                </c:pt>
                <c:pt idx="104">
                  <c:v>55.452717239337069</c:v>
                </c:pt>
                <c:pt idx="105">
                  <c:v>38.081781258300516</c:v>
                </c:pt>
                <c:pt idx="106">
                  <c:v>52.163453333705583</c:v>
                </c:pt>
                <c:pt idx="107">
                  <c:v>15.84589218133074</c:v>
                </c:pt>
                <c:pt idx="108">
                  <c:v>84.11953307486823</c:v>
                </c:pt>
                <c:pt idx="109">
                  <c:v>10.41887787039504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0F8F-40D8-BFF8-84F79915FC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4624"/>
        <c:axId val="1242755232"/>
        <c:extLst>
          <c:ext xmlns:c15="http://schemas.microsoft.com/office/drawing/2012/chart" uri="{02D57815-91ED-43cb-92C2-25804820EDAC}">
            <c15:filteredScatterSeries>
              <c15:ser>
                <c:idx val="10"/>
                <c:order val="10"/>
                <c:tx>
                  <c:strRef>
                    <c:extLst>
                      <c:ext uri="{02D57815-91ED-43cb-92C2-25804820EDAC}">
                        <c15:formulaRef>
                          <c15:sqref>'G 個別計算(old wrong'!$M$1</c15:sqref>
                        </c15:formulaRef>
                      </c:ext>
                    </c:extLst>
                    <c:strCache>
                      <c:ptCount val="1"/>
                      <c:pt idx="0">
                        <c:v>CH4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'G 個別計算(old wrong'!$Q$5:$Q$112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 個別計算(old wrong'!$M$5:$M$112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63747.587143483324</c:v>
                      </c:pt>
                      <c:pt idx="1">
                        <c:v>63368.243698603728</c:v>
                      </c:pt>
                      <c:pt idx="2">
                        <c:v>63019.986907022991</c:v>
                      </c:pt>
                      <c:pt idx="3">
                        <c:v>63223.485506354642</c:v>
                      </c:pt>
                      <c:pt idx="4">
                        <c:v>63374.222586964148</c:v>
                      </c:pt>
                      <c:pt idx="5">
                        <c:v>64001.913046144167</c:v>
                      </c:pt>
                      <c:pt idx="6">
                        <c:v>63902.095487497922</c:v>
                      </c:pt>
                      <c:pt idx="7">
                        <c:v>63170.023698834106</c:v>
                      </c:pt>
                      <c:pt idx="8">
                        <c:v>63555.314538530853</c:v>
                      </c:pt>
                      <c:pt idx="9">
                        <c:v>62496.866211297369</c:v>
                      </c:pt>
                      <c:pt idx="10">
                        <c:v>62403.689760229616</c:v>
                      </c:pt>
                      <c:pt idx="11">
                        <c:v>62452.975822178189</c:v>
                      </c:pt>
                      <c:pt idx="12">
                        <c:v>60444.60338299159</c:v>
                      </c:pt>
                      <c:pt idx="13">
                        <c:v>60706.329908236861</c:v>
                      </c:pt>
                      <c:pt idx="14">
                        <c:v>60468.952543738953</c:v>
                      </c:pt>
                      <c:pt idx="15">
                        <c:v>60160.681325114463</c:v>
                      </c:pt>
                      <c:pt idx="16">
                        <c:v>58605.768525268286</c:v>
                      </c:pt>
                      <c:pt idx="17">
                        <c:v>63819.453893419748</c:v>
                      </c:pt>
                      <c:pt idx="18">
                        <c:v>62869.198791193368</c:v>
                      </c:pt>
                      <c:pt idx="19">
                        <c:v>62218.3403557688</c:v>
                      </c:pt>
                      <c:pt idx="20">
                        <c:v>60761.571995680817</c:v>
                      </c:pt>
                      <c:pt idx="21">
                        <c:v>59131.116673193363</c:v>
                      </c:pt>
                      <c:pt idx="22">
                        <c:v>59591.965266479325</c:v>
                      </c:pt>
                      <c:pt idx="23">
                        <c:v>58788.861667395839</c:v>
                      </c:pt>
                      <c:pt idx="24">
                        <c:v>58821.872170587281</c:v>
                      </c:pt>
                      <c:pt idx="25">
                        <c:v>58658.556603922203</c:v>
                      </c:pt>
                      <c:pt idx="26">
                        <c:v>58313.182889047384</c:v>
                      </c:pt>
                      <c:pt idx="27">
                        <c:v>62213.84983576549</c:v>
                      </c:pt>
                      <c:pt idx="28">
                        <c:v>61045.167539521623</c:v>
                      </c:pt>
                      <c:pt idx="29">
                        <c:v>59876.485243277755</c:v>
                      </c:pt>
                      <c:pt idx="30">
                        <c:v>62903.102478180488</c:v>
                      </c:pt>
                      <c:pt idx="31">
                        <c:v>61695.40324324464</c:v>
                      </c:pt>
                      <c:pt idx="32">
                        <c:v>60461.700341671771</c:v>
                      </c:pt>
                      <c:pt idx="33">
                        <c:v>60335.653436988883</c:v>
                      </c:pt>
                      <c:pt idx="34">
                        <c:v>59779.52273398023</c:v>
                      </c:pt>
                      <c:pt idx="35">
                        <c:v>59226.9088002512</c:v>
                      </c:pt>
                      <c:pt idx="36">
                        <c:v>59594.540272374412</c:v>
                      </c:pt>
                      <c:pt idx="37">
                        <c:v>59883.376266207466</c:v>
                      </c:pt>
                      <c:pt idx="38">
                        <c:v>59366.142013212353</c:v>
                      </c:pt>
                      <c:pt idx="39">
                        <c:v>59696.553075891032</c:v>
                      </c:pt>
                      <c:pt idx="40">
                        <c:v>60105.27810955271</c:v>
                      </c:pt>
                      <c:pt idx="41">
                        <c:v>59530.263138159586</c:v>
                      </c:pt>
                      <c:pt idx="42">
                        <c:v>59884.235495153691</c:v>
                      </c:pt>
                      <c:pt idx="43">
                        <c:v>59790.593764504607</c:v>
                      </c:pt>
                      <c:pt idx="44">
                        <c:v>59611.629697747252</c:v>
                      </c:pt>
                      <c:pt idx="45">
                        <c:v>59450.017388757682</c:v>
                      </c:pt>
                      <c:pt idx="46">
                        <c:v>59889.476804635859</c:v>
                      </c:pt>
                      <c:pt idx="47">
                        <c:v>60127.628651834129</c:v>
                      </c:pt>
                      <c:pt idx="48">
                        <c:v>64047.232024247816</c:v>
                      </c:pt>
                      <c:pt idx="49">
                        <c:v>60628.37533260139</c:v>
                      </c:pt>
                      <c:pt idx="50">
                        <c:v>60673.300139195948</c:v>
                      </c:pt>
                      <c:pt idx="51">
                        <c:v>60184.165388043635</c:v>
                      </c:pt>
                      <c:pt idx="52">
                        <c:v>60494.215374969885</c:v>
                      </c:pt>
                      <c:pt idx="53">
                        <c:v>62948.449231647188</c:v>
                      </c:pt>
                      <c:pt idx="54">
                        <c:v>62507.087632182993</c:v>
                      </c:pt>
                      <c:pt idx="55">
                        <c:v>56955.120594513188</c:v>
                      </c:pt>
                      <c:pt idx="56">
                        <c:v>59208.984118192864</c:v>
                      </c:pt>
                      <c:pt idx="57">
                        <c:v>59845.985343648746</c:v>
                      </c:pt>
                      <c:pt idx="58">
                        <c:v>60236.820465511351</c:v>
                      </c:pt>
                      <c:pt idx="59">
                        <c:v>60014.976654428574</c:v>
                      </c:pt>
                      <c:pt idx="60">
                        <c:v>60414.292885513132</c:v>
                      </c:pt>
                      <c:pt idx="61">
                        <c:v>59662.144820404399</c:v>
                      </c:pt>
                      <c:pt idx="62">
                        <c:v>58967.836027375866</c:v>
                      </c:pt>
                      <c:pt idx="63">
                        <c:v>58765.630983447954</c:v>
                      </c:pt>
                      <c:pt idx="64">
                        <c:v>59198.699856874708</c:v>
                      </c:pt>
                      <c:pt idx="65">
                        <c:v>59879.310317628799</c:v>
                      </c:pt>
                      <c:pt idx="66">
                        <c:v>60492.639880572955</c:v>
                      </c:pt>
                      <c:pt idx="67">
                        <c:v>60057.549532745208</c:v>
                      </c:pt>
                      <c:pt idx="68">
                        <c:v>59784.157465545803</c:v>
                      </c:pt>
                      <c:pt idx="69">
                        <c:v>61325.754034317128</c:v>
                      </c:pt>
                      <c:pt idx="70">
                        <c:v>61233.009849409311</c:v>
                      </c:pt>
                      <c:pt idx="71">
                        <c:v>60305.509825103072</c:v>
                      </c:pt>
                      <c:pt idx="72">
                        <c:v>60691.047668972235</c:v>
                      </c:pt>
                      <c:pt idx="73">
                        <c:v>60407.906595747976</c:v>
                      </c:pt>
                      <c:pt idx="74">
                        <c:v>59873.985333711396</c:v>
                      </c:pt>
                      <c:pt idx="75">
                        <c:v>60689.977699183662</c:v>
                      </c:pt>
                      <c:pt idx="76">
                        <c:v>60597.132775518658</c:v>
                      </c:pt>
                      <c:pt idx="77">
                        <c:v>60561.445319553284</c:v>
                      </c:pt>
                      <c:pt idx="78">
                        <c:v>60493.561041272653</c:v>
                      </c:pt>
                      <c:pt idx="79">
                        <c:v>60075.448580331511</c:v>
                      </c:pt>
                      <c:pt idx="80">
                        <c:v>59770.386994350061</c:v>
                      </c:pt>
                      <c:pt idx="81">
                        <c:v>60159.278078900694</c:v>
                      </c:pt>
                      <c:pt idx="82">
                        <c:v>60082.565460657956</c:v>
                      </c:pt>
                      <c:pt idx="83">
                        <c:v>59318.893529659857</c:v>
                      </c:pt>
                      <c:pt idx="84">
                        <c:v>59401.500381159072</c:v>
                      </c:pt>
                      <c:pt idx="85">
                        <c:v>59961.062452897451</c:v>
                      </c:pt>
                      <c:pt idx="86">
                        <c:v>59716.206614733092</c:v>
                      </c:pt>
                      <c:pt idx="87">
                        <c:v>59850.669215552451</c:v>
                      </c:pt>
                      <c:pt idx="88">
                        <c:v>59778.911214363208</c:v>
                      </c:pt>
                      <c:pt idx="89">
                        <c:v>59983.856204333992</c:v>
                      </c:pt>
                      <c:pt idx="90">
                        <c:v>59238.481616577941</c:v>
                      </c:pt>
                      <c:pt idx="91">
                        <c:v>59713.512065753363</c:v>
                      </c:pt>
                      <c:pt idx="92">
                        <c:v>60634.76054805758</c:v>
                      </c:pt>
                      <c:pt idx="93">
                        <c:v>59748.215215221848</c:v>
                      </c:pt>
                      <c:pt idx="94">
                        <c:v>60800.637228160696</c:v>
                      </c:pt>
                      <c:pt idx="95">
                        <c:v>59157.321183675362</c:v>
                      </c:pt>
                      <c:pt idx="96">
                        <c:v>58511.984349260558</c:v>
                      </c:pt>
                      <c:pt idx="97">
                        <c:v>59283.264407281604</c:v>
                      </c:pt>
                      <c:pt idx="98">
                        <c:v>60886.874835150578</c:v>
                      </c:pt>
                      <c:pt idx="99">
                        <c:v>59216.422916655305</c:v>
                      </c:pt>
                      <c:pt idx="100">
                        <c:v>59572.341416192474</c:v>
                      </c:pt>
                      <c:pt idx="101">
                        <c:v>59925.970945181754</c:v>
                      </c:pt>
                      <c:pt idx="102">
                        <c:v>59696.189382834098</c:v>
                      </c:pt>
                      <c:pt idx="103">
                        <c:v>60192.279094763551</c:v>
                      </c:pt>
                      <c:pt idx="104">
                        <c:v>58051.233532319995</c:v>
                      </c:pt>
                      <c:pt idx="105">
                        <c:v>58332.989797436545</c:v>
                      </c:pt>
                      <c:pt idx="106">
                        <c:v>58700.339175480287</c:v>
                      </c:pt>
                      <c:pt idx="107">
                        <c:v>61027.13061775727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0F8F-40D8-BFF8-84F79915FCF5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valAx>
        <c:axId val="1242755232"/>
        <c:scaling>
          <c:orientation val="minMax"/>
          <c:min val="0"/>
        </c:scaling>
        <c:delete val="0"/>
        <c:axPos val="r"/>
        <c:numFmt formatCode="@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861164624"/>
        <c:crosses val="max"/>
        <c:crossBetween val="midCat"/>
      </c:valAx>
      <c:valAx>
        <c:axId val="8611646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242755232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9"/>
          <c:order val="9"/>
          <c:tx>
            <c:strRef>
              <c:f>'G 個別計算(old wrong'!$BH$2</c:f>
              <c:strCache>
                <c:ptCount val="1"/>
                <c:pt idx="0">
                  <c:v>Acetoclastic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'G 個別計算(old wrong'!$BI$3:$BI$112</c:f>
              <c:numCache>
                <c:formatCode>General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</c:numCache>
            </c:numRef>
          </c:xVal>
          <c:yVal>
            <c:numRef>
              <c:f>'G 個別計算(old wrong'!$BM$3:$BM$112</c:f>
              <c:numCache>
                <c:formatCode>0.000_ </c:formatCode>
                <c:ptCount val="110"/>
                <c:pt idx="0">
                  <c:v>-18.21627464794247</c:v>
                </c:pt>
                <c:pt idx="1">
                  <c:v>-23.396570591044153</c:v>
                </c:pt>
                <c:pt idx="2">
                  <c:v>-20.736214885951725</c:v>
                </c:pt>
                <c:pt idx="3">
                  <c:v>-20.346664543286536</c:v>
                </c:pt>
                <c:pt idx="4">
                  <c:v>-21.020036089644726</c:v>
                </c:pt>
                <c:pt idx="5">
                  <c:v>-21.158741311161478</c:v>
                </c:pt>
                <c:pt idx="6">
                  <c:v>-21.172163125750927</c:v>
                </c:pt>
                <c:pt idx="7">
                  <c:v>-20.934691715924352</c:v>
                </c:pt>
                <c:pt idx="8">
                  <c:v>-20.631581289568736</c:v>
                </c:pt>
                <c:pt idx="9">
                  <c:v>-21.157913874702658</c:v>
                </c:pt>
                <c:pt idx="10">
                  <c:v>-21.725829372222652</c:v>
                </c:pt>
                <c:pt idx="11">
                  <c:v>-21.681454730484411</c:v>
                </c:pt>
                <c:pt idx="12">
                  <c:v>-21.172744563821549</c:v>
                </c:pt>
                <c:pt idx="13">
                  <c:v>-24.167859664322854</c:v>
                </c:pt>
                <c:pt idx="14">
                  <c:v>-25.005906757691768</c:v>
                </c:pt>
                <c:pt idx="15">
                  <c:v>-23.132127054587166</c:v>
                </c:pt>
                <c:pt idx="16">
                  <c:v>-26.417963856506095</c:v>
                </c:pt>
                <c:pt idx="17">
                  <c:v>-25.921423994422199</c:v>
                </c:pt>
                <c:pt idx="18">
                  <c:v>-26.512113718405384</c:v>
                </c:pt>
                <c:pt idx="19">
                  <c:v>-22.879002150237561</c:v>
                </c:pt>
                <c:pt idx="20">
                  <c:v>-22.058313007464569</c:v>
                </c:pt>
                <c:pt idx="21">
                  <c:v>-22.990694084722271</c:v>
                </c:pt>
                <c:pt idx="22">
                  <c:v>-25.326282607639726</c:v>
                </c:pt>
                <c:pt idx="23">
                  <c:v>-26.617872716372037</c:v>
                </c:pt>
                <c:pt idx="24">
                  <c:v>-26.871826460702518</c:v>
                </c:pt>
                <c:pt idx="25">
                  <c:v>-26.908983099811614</c:v>
                </c:pt>
                <c:pt idx="26">
                  <c:v>-27.045011290017708</c:v>
                </c:pt>
                <c:pt idx="27">
                  <c:v>-27.04987782625329</c:v>
                </c:pt>
                <c:pt idx="28">
                  <c:v>-27.152072452767293</c:v>
                </c:pt>
                <c:pt idx="29">
                  <c:v>-24.732901656503749</c:v>
                </c:pt>
                <c:pt idx="30">
                  <c:v>-25.268638266970775</c:v>
                </c:pt>
                <c:pt idx="31">
                  <c:v>-26.506889845519531</c:v>
                </c:pt>
                <c:pt idx="32">
                  <c:v>-25.083236835610045</c:v>
                </c:pt>
                <c:pt idx="33">
                  <c:v>-24.765232276834428</c:v>
                </c:pt>
                <c:pt idx="34">
                  <c:v>-25.159421187412008</c:v>
                </c:pt>
                <c:pt idx="35">
                  <c:v>-25.804337708657716</c:v>
                </c:pt>
                <c:pt idx="36">
                  <c:v>-26.220082674571373</c:v>
                </c:pt>
                <c:pt idx="37">
                  <c:v>-27.019290010440596</c:v>
                </c:pt>
                <c:pt idx="38">
                  <c:v>-26.758250094688545</c:v>
                </c:pt>
                <c:pt idx="39">
                  <c:v>-26.469486190174024</c:v>
                </c:pt>
                <c:pt idx="40">
                  <c:v>-26.570244980793341</c:v>
                </c:pt>
                <c:pt idx="41">
                  <c:v>-26.425675263381056</c:v>
                </c:pt>
                <c:pt idx="42">
                  <c:v>-25.876646759863689</c:v>
                </c:pt>
                <c:pt idx="43">
                  <c:v>-26.169184008540888</c:v>
                </c:pt>
                <c:pt idx="44">
                  <c:v>-25.654869066408303</c:v>
                </c:pt>
                <c:pt idx="45">
                  <c:v>-25.321100197760543</c:v>
                </c:pt>
                <c:pt idx="46">
                  <c:v>-24.822571055177495</c:v>
                </c:pt>
                <c:pt idx="47">
                  <c:v>-24.488749917869306</c:v>
                </c:pt>
                <c:pt idx="48">
                  <c:v>-23.728837154623236</c:v>
                </c:pt>
                <c:pt idx="49">
                  <c:v>-23.626849966802762</c:v>
                </c:pt>
                <c:pt idx="50">
                  <c:v>-21.08341005358302</c:v>
                </c:pt>
                <c:pt idx="51">
                  <c:v>-21.695815863017231</c:v>
                </c:pt>
                <c:pt idx="52">
                  <c:v>-22.323531599958386</c:v>
                </c:pt>
                <c:pt idx="53">
                  <c:v>-22.74477717032817</c:v>
                </c:pt>
                <c:pt idx="54">
                  <c:v>-23.159195067687531</c:v>
                </c:pt>
                <c:pt idx="55">
                  <c:v>-23.118876430785278</c:v>
                </c:pt>
                <c:pt idx="56">
                  <c:v>-24.067040021072557</c:v>
                </c:pt>
                <c:pt idx="57">
                  <c:v>-23.081902296136661</c:v>
                </c:pt>
                <c:pt idx="58">
                  <c:v>-23.590395293547552</c:v>
                </c:pt>
                <c:pt idx="59">
                  <c:v>-23.581793877301745</c:v>
                </c:pt>
                <c:pt idx="60">
                  <c:v>-23.296072546391208</c:v>
                </c:pt>
                <c:pt idx="61">
                  <c:v>-23.518308221497257</c:v>
                </c:pt>
                <c:pt idx="62">
                  <c:v>-23.412609270026511</c:v>
                </c:pt>
                <c:pt idx="63">
                  <c:v>-23.925052170560967</c:v>
                </c:pt>
                <c:pt idx="64">
                  <c:v>-23.934149396910041</c:v>
                </c:pt>
                <c:pt idx="65">
                  <c:v>-24.612385078772171</c:v>
                </c:pt>
                <c:pt idx="66">
                  <c:v>-24.399388703595704</c:v>
                </c:pt>
                <c:pt idx="67">
                  <c:v>-24.232283521775301</c:v>
                </c:pt>
                <c:pt idx="68">
                  <c:v>-24.216253648870243</c:v>
                </c:pt>
                <c:pt idx="69">
                  <c:v>-24.238081408642685</c:v>
                </c:pt>
                <c:pt idx="70">
                  <c:v>-24.352861389955997</c:v>
                </c:pt>
                <c:pt idx="71">
                  <c:v>-22.644700159038997</c:v>
                </c:pt>
                <c:pt idx="72">
                  <c:v>-21.99334958845138</c:v>
                </c:pt>
                <c:pt idx="73">
                  <c:v>-22.791399919658396</c:v>
                </c:pt>
                <c:pt idx="74">
                  <c:v>-22.567857826351414</c:v>
                </c:pt>
                <c:pt idx="75">
                  <c:v>-22.929501975829236</c:v>
                </c:pt>
                <c:pt idx="76">
                  <c:v>-23.313388840210493</c:v>
                </c:pt>
                <c:pt idx="77">
                  <c:v>-23.321308317423917</c:v>
                </c:pt>
                <c:pt idx="78">
                  <c:v>-23.175930750923897</c:v>
                </c:pt>
                <c:pt idx="79">
                  <c:v>-23.142402217691515</c:v>
                </c:pt>
                <c:pt idx="80">
                  <c:v>-22.79934385519682</c:v>
                </c:pt>
                <c:pt idx="81">
                  <c:v>-23.492171008159403</c:v>
                </c:pt>
                <c:pt idx="82">
                  <c:v>-23.83428790686764</c:v>
                </c:pt>
                <c:pt idx="83">
                  <c:v>-24.429264387313744</c:v>
                </c:pt>
                <c:pt idx="84">
                  <c:v>-23.12056232040262</c:v>
                </c:pt>
                <c:pt idx="85">
                  <c:v>-24.122805861121119</c:v>
                </c:pt>
                <c:pt idx="86">
                  <c:v>-24.776754284875057</c:v>
                </c:pt>
                <c:pt idx="87">
                  <c:v>-24.650460700737185</c:v>
                </c:pt>
                <c:pt idx="88">
                  <c:v>-25.125891112247089</c:v>
                </c:pt>
                <c:pt idx="89">
                  <c:v>-23.554832317212888</c:v>
                </c:pt>
                <c:pt idx="90">
                  <c:v>-25.205966378307195</c:v>
                </c:pt>
                <c:pt idx="91">
                  <c:v>-24.592849782252664</c:v>
                </c:pt>
                <c:pt idx="92">
                  <c:v>-25.206679546030013</c:v>
                </c:pt>
                <c:pt idx="93">
                  <c:v>-25.396970679847833</c:v>
                </c:pt>
                <c:pt idx="94">
                  <c:v>-24.417173933215814</c:v>
                </c:pt>
                <c:pt idx="95">
                  <c:v>-24.764224989944278</c:v>
                </c:pt>
                <c:pt idx="96">
                  <c:v>-24.421966446443871</c:v>
                </c:pt>
                <c:pt idx="97">
                  <c:v>-23.794490331475558</c:v>
                </c:pt>
                <c:pt idx="98">
                  <c:v>-24.926433932864203</c:v>
                </c:pt>
                <c:pt idx="99">
                  <c:v>-25.661460923997716</c:v>
                </c:pt>
                <c:pt idx="100">
                  <c:v>-24.944216430508529</c:v>
                </c:pt>
                <c:pt idx="101">
                  <c:v>-25.420685318381103</c:v>
                </c:pt>
                <c:pt idx="102">
                  <c:v>-25.320146930904116</c:v>
                </c:pt>
                <c:pt idx="103">
                  <c:v>-25.536804438068824</c:v>
                </c:pt>
                <c:pt idx="104">
                  <c:v>-25.660028042949921</c:v>
                </c:pt>
                <c:pt idx="105">
                  <c:v>-26.215429487554243</c:v>
                </c:pt>
                <c:pt idx="106">
                  <c:v>-25.10218148024218</c:v>
                </c:pt>
                <c:pt idx="107">
                  <c:v>-24.89463872785662</c:v>
                </c:pt>
                <c:pt idx="108">
                  <c:v>-23.993778462249022</c:v>
                </c:pt>
                <c:pt idx="109">
                  <c:v>-26.231824398224241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8B0-4B85-A40D-19A6B2C8E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v>Syntrophbacter 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 個別計算(old wrong'!$Q$5:$Q$112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 個別計算(old wrong'!$U$5:$U$112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-6.5719045288958569</c:v>
                      </c:pt>
                      <c:pt idx="1">
                        <c:v>-4.2966532246209681</c:v>
                      </c:pt>
                      <c:pt idx="2">
                        <c:v>-5.5996312236194825</c:v>
                      </c:pt>
                      <c:pt idx="3">
                        <c:v>-6.9597821783648328</c:v>
                      </c:pt>
                      <c:pt idx="4">
                        <c:v>5.8901373274281212</c:v>
                      </c:pt>
                      <c:pt idx="5">
                        <c:v>-9.6279136546180268</c:v>
                      </c:pt>
                      <c:pt idx="6">
                        <c:v>-12.489273168452655</c:v>
                      </c:pt>
                      <c:pt idx="7">
                        <c:v>-5.1862922989325142</c:v>
                      </c:pt>
                      <c:pt idx="8">
                        <c:v>-2.751326977891722</c:v>
                      </c:pt>
                      <c:pt idx="9">
                        <c:v>-2.9572814555185403</c:v>
                      </c:pt>
                      <c:pt idx="10">
                        <c:v>-2.72065579661556</c:v>
                      </c:pt>
                      <c:pt idx="11">
                        <c:v>-0.94934969854647022</c:v>
                      </c:pt>
                      <c:pt idx="12">
                        <c:v>6.4190819598788238</c:v>
                      </c:pt>
                      <c:pt idx="13">
                        <c:v>19.271173854395336</c:v>
                      </c:pt>
                      <c:pt idx="14">
                        <c:v>24.00957921931316</c:v>
                      </c:pt>
                      <c:pt idx="15">
                        <c:v>27.726040285079065</c:v>
                      </c:pt>
                      <c:pt idx="16">
                        <c:v>31.245025152059881</c:v>
                      </c:pt>
                      <c:pt idx="17">
                        <c:v>6.7485429473319272</c:v>
                      </c:pt>
                      <c:pt idx="18">
                        <c:v>6.5702075802733333</c:v>
                      </c:pt>
                      <c:pt idx="19">
                        <c:v>5.2059098617073118</c:v>
                      </c:pt>
                      <c:pt idx="20">
                        <c:v>10.622439027644035</c:v>
                      </c:pt>
                      <c:pt idx="21">
                        <c:v>21.299426989107552</c:v>
                      </c:pt>
                      <c:pt idx="22">
                        <c:v>22.962241445716785</c:v>
                      </c:pt>
                      <c:pt idx="23">
                        <c:v>22.886435885774929</c:v>
                      </c:pt>
                      <c:pt idx="24">
                        <c:v>22.432608238874401</c:v>
                      </c:pt>
                      <c:pt idx="25">
                        <c:v>23.546573434362905</c:v>
                      </c:pt>
                      <c:pt idx="26">
                        <c:v>21.774101863929396</c:v>
                      </c:pt>
                      <c:pt idx="27">
                        <c:v>11.450169624514061</c:v>
                      </c:pt>
                      <c:pt idx="28">
                        <c:v>9.6271833357191525</c:v>
                      </c:pt>
                      <c:pt idx="29">
                        <c:v>20.285480398587907</c:v>
                      </c:pt>
                      <c:pt idx="30">
                        <c:v>7.495122528915644</c:v>
                      </c:pt>
                      <c:pt idx="31">
                        <c:v>11.991082676402137</c:v>
                      </c:pt>
                      <c:pt idx="32">
                        <c:v>13.275913963073457</c:v>
                      </c:pt>
                      <c:pt idx="33">
                        <c:v>12.167516001103564</c:v>
                      </c:pt>
                      <c:pt idx="34">
                        <c:v>15.295734377859361</c:v>
                      </c:pt>
                      <c:pt idx="35">
                        <c:v>15.64758571770524</c:v>
                      </c:pt>
                      <c:pt idx="36">
                        <c:v>14.513802532129525</c:v>
                      </c:pt>
                      <c:pt idx="37">
                        <c:v>7.7364339827508104</c:v>
                      </c:pt>
                      <c:pt idx="38">
                        <c:v>5.7130952451272066</c:v>
                      </c:pt>
                      <c:pt idx="39">
                        <c:v>2.9798271704763692</c:v>
                      </c:pt>
                      <c:pt idx="40">
                        <c:v>1.5708422376578426</c:v>
                      </c:pt>
                      <c:pt idx="41">
                        <c:v>1.1381349290401204</c:v>
                      </c:pt>
                      <c:pt idx="42">
                        <c:v>-0.74731734893703106</c:v>
                      </c:pt>
                      <c:pt idx="43">
                        <c:v>-1.7857501582504938</c:v>
                      </c:pt>
                      <c:pt idx="44">
                        <c:v>-2.7649332403566262</c:v>
                      </c:pt>
                      <c:pt idx="45">
                        <c:v>-4.8877068196136833</c:v>
                      </c:pt>
                      <c:pt idx="46">
                        <c:v>-4.9870567738454525</c:v>
                      </c:pt>
                      <c:pt idx="47">
                        <c:v>-6.4823115926145931</c:v>
                      </c:pt>
                      <c:pt idx="48">
                        <c:v>-7.4006058059848101</c:v>
                      </c:pt>
                      <c:pt idx="49">
                        <c:v>-5.4830612460737314</c:v>
                      </c:pt>
                      <c:pt idx="50">
                        <c:v>4.4742454665449714</c:v>
                      </c:pt>
                      <c:pt idx="51">
                        <c:v>1.6621524693916143</c:v>
                      </c:pt>
                      <c:pt idx="52">
                        <c:v>-3.6888280112422933</c:v>
                      </c:pt>
                      <c:pt idx="53">
                        <c:v>6.9190460992955423</c:v>
                      </c:pt>
                      <c:pt idx="54">
                        <c:v>1.6148337089564819</c:v>
                      </c:pt>
                      <c:pt idx="55">
                        <c:v>-2.8938418647188229</c:v>
                      </c:pt>
                      <c:pt idx="56">
                        <c:v>-3.2752499904918864</c:v>
                      </c:pt>
                      <c:pt idx="57">
                        <c:v>-4.0938729408485131</c:v>
                      </c:pt>
                      <c:pt idx="58">
                        <c:v>-3.4425615825160065</c:v>
                      </c:pt>
                      <c:pt idx="59">
                        <c:v>-4.1426904935108553</c:v>
                      </c:pt>
                      <c:pt idx="60">
                        <c:v>-6.4865848958537953</c:v>
                      </c:pt>
                      <c:pt idx="61">
                        <c:v>-5.3630196921735802</c:v>
                      </c:pt>
                      <c:pt idx="62">
                        <c:v>-5.7737144105022509</c:v>
                      </c:pt>
                      <c:pt idx="63">
                        <c:v>-4.7464886544094611</c:v>
                      </c:pt>
                      <c:pt idx="64">
                        <c:v>0.54786619164949002</c:v>
                      </c:pt>
                      <c:pt idx="65">
                        <c:v>-5.8193303138459811</c:v>
                      </c:pt>
                      <c:pt idx="66">
                        <c:v>-5.8722818905421832</c:v>
                      </c:pt>
                      <c:pt idx="67">
                        <c:v>3.6422057177322813</c:v>
                      </c:pt>
                      <c:pt idx="68">
                        <c:v>5.8269980612842147</c:v>
                      </c:pt>
                      <c:pt idx="69">
                        <c:v>-8.3331953899604798</c:v>
                      </c:pt>
                      <c:pt idx="70">
                        <c:v>-5.7710917828359669</c:v>
                      </c:pt>
                      <c:pt idx="71">
                        <c:v>-4.5114442667113508E-3</c:v>
                      </c:pt>
                      <c:pt idx="72">
                        <c:v>-7.8399969356845531</c:v>
                      </c:pt>
                      <c:pt idx="73">
                        <c:v>-5.9681257851061673</c:v>
                      </c:pt>
                      <c:pt idx="74">
                        <c:v>3.1765266619756432</c:v>
                      </c:pt>
                      <c:pt idx="75">
                        <c:v>-8.5785260153942318</c:v>
                      </c:pt>
                      <c:pt idx="76">
                        <c:v>-8.6370957953138401</c:v>
                      </c:pt>
                      <c:pt idx="77">
                        <c:v>-8.316395130077737</c:v>
                      </c:pt>
                      <c:pt idx="78">
                        <c:v>-8.9476178957174994</c:v>
                      </c:pt>
                      <c:pt idx="79">
                        <c:v>-6.2065730329513542</c:v>
                      </c:pt>
                      <c:pt idx="80">
                        <c:v>1.3396116760019794</c:v>
                      </c:pt>
                      <c:pt idx="81">
                        <c:v>2.3641763650044254</c:v>
                      </c:pt>
                      <c:pt idx="82">
                        <c:v>-6.7131110123723801</c:v>
                      </c:pt>
                      <c:pt idx="83">
                        <c:v>1.2247203318760143</c:v>
                      </c:pt>
                      <c:pt idx="84">
                        <c:v>-7.3809613939306047</c:v>
                      </c:pt>
                      <c:pt idx="85">
                        <c:v>-7.5508373074399486</c:v>
                      </c:pt>
                      <c:pt idx="86">
                        <c:v>-8.1306970922930759</c:v>
                      </c:pt>
                      <c:pt idx="87">
                        <c:v>-8.1705154920317682</c:v>
                      </c:pt>
                      <c:pt idx="88">
                        <c:v>-5.6095287287891011</c:v>
                      </c:pt>
                      <c:pt idx="89">
                        <c:v>-5.6983980057096772</c:v>
                      </c:pt>
                      <c:pt idx="90">
                        <c:v>-6.9743749856388888</c:v>
                      </c:pt>
                      <c:pt idx="91">
                        <c:v>-5.4309534687425867</c:v>
                      </c:pt>
                      <c:pt idx="92">
                        <c:v>-7.8406160370018512</c:v>
                      </c:pt>
                      <c:pt idx="93">
                        <c:v>-9.0681721142404257</c:v>
                      </c:pt>
                      <c:pt idx="94">
                        <c:v>-8.44603606385067</c:v>
                      </c:pt>
                      <c:pt idx="95">
                        <c:v>-62.512914791130385</c:v>
                      </c:pt>
                      <c:pt idx="96">
                        <c:v>-62.56613331807722</c:v>
                      </c:pt>
                      <c:pt idx="97">
                        <c:v>-62.258916616414865</c:v>
                      </c:pt>
                      <c:pt idx="98">
                        <c:v>-62.476493912184736</c:v>
                      </c:pt>
                      <c:pt idx="99">
                        <c:v>-62.530203577927267</c:v>
                      </c:pt>
                      <c:pt idx="100">
                        <c:v>-62.072878464002429</c:v>
                      </c:pt>
                      <c:pt idx="101">
                        <c:v>-62.390651944161164</c:v>
                      </c:pt>
                      <c:pt idx="102">
                        <c:v>-61.917102297558984</c:v>
                      </c:pt>
                      <c:pt idx="103">
                        <c:v>-62.441071209145235</c:v>
                      </c:pt>
                      <c:pt idx="104">
                        <c:v>-62.224693728907766</c:v>
                      </c:pt>
                      <c:pt idx="105">
                        <c:v>-61.948309103081385</c:v>
                      </c:pt>
                      <c:pt idx="106">
                        <c:v>-62.428256891719485</c:v>
                      </c:pt>
                      <c:pt idx="107">
                        <c:v>-62.48801759308833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E8B0-4B85-A40D-19A6B2C8E15E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v>Smithella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wrong'!$X$5:$X$112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wrong'!$AB$5:$AB$112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-5.3722365059812134</c:v>
                      </c:pt>
                      <c:pt idx="1">
                        <c:v>-6.0266735884879594</c:v>
                      </c:pt>
                      <c:pt idx="2">
                        <c:v>-7.4209076683856861</c:v>
                      </c:pt>
                      <c:pt idx="3">
                        <c:v>-5.9698343323254166</c:v>
                      </c:pt>
                      <c:pt idx="4">
                        <c:v>-5.0674881890066459</c:v>
                      </c:pt>
                      <c:pt idx="5">
                        <c:v>-6.0588233011171848</c:v>
                      </c:pt>
                      <c:pt idx="6">
                        <c:v>-5.6050405035824022</c:v>
                      </c:pt>
                      <c:pt idx="7">
                        <c:v>-7.0162432600922049</c:v>
                      </c:pt>
                      <c:pt idx="8">
                        <c:v>-6.2225604528164276</c:v>
                      </c:pt>
                      <c:pt idx="9">
                        <c:v>-16.267201172517044</c:v>
                      </c:pt>
                      <c:pt idx="10">
                        <c:v>-5.7802730303342695</c:v>
                      </c:pt>
                      <c:pt idx="11">
                        <c:v>-3.3514140179319347</c:v>
                      </c:pt>
                      <c:pt idx="12">
                        <c:v>-1.8255694387270534</c:v>
                      </c:pt>
                      <c:pt idx="13">
                        <c:v>-0.41911572602410141</c:v>
                      </c:pt>
                      <c:pt idx="14">
                        <c:v>1.4704490591946635</c:v>
                      </c:pt>
                      <c:pt idx="15">
                        <c:v>1.863508732879767</c:v>
                      </c:pt>
                      <c:pt idx="16">
                        <c:v>2.6928257116426</c:v>
                      </c:pt>
                      <c:pt idx="17">
                        <c:v>-0.41971353763284125</c:v>
                      </c:pt>
                      <c:pt idx="18">
                        <c:v>-5.4791908432491665</c:v>
                      </c:pt>
                      <c:pt idx="19">
                        <c:v>-5.690854781457289</c:v>
                      </c:pt>
                      <c:pt idx="20">
                        <c:v>-2.3743976460116696</c:v>
                      </c:pt>
                      <c:pt idx="21">
                        <c:v>1.1467621684674705</c:v>
                      </c:pt>
                      <c:pt idx="22">
                        <c:v>1.8069995277574811</c:v>
                      </c:pt>
                      <c:pt idx="23">
                        <c:v>1.6405494799174909</c:v>
                      </c:pt>
                      <c:pt idx="24">
                        <c:v>1.2657555187643059</c:v>
                      </c:pt>
                      <c:pt idx="25">
                        <c:v>0.70642200818305589</c:v>
                      </c:pt>
                      <c:pt idx="26">
                        <c:v>-0.49240310570892365</c:v>
                      </c:pt>
                      <c:pt idx="27">
                        <c:v>-3.2021328936540132</c:v>
                      </c:pt>
                      <c:pt idx="28">
                        <c:v>-2.697918518010836</c:v>
                      </c:pt>
                      <c:pt idx="29">
                        <c:v>-0.88413033060064328</c:v>
                      </c:pt>
                      <c:pt idx="30">
                        <c:v>-1.4903697277478352</c:v>
                      </c:pt>
                      <c:pt idx="31">
                        <c:v>-2.4410350337177307</c:v>
                      </c:pt>
                      <c:pt idx="32">
                        <c:v>-1.7543788190874141</c:v>
                      </c:pt>
                      <c:pt idx="33">
                        <c:v>-2.1807046916444488</c:v>
                      </c:pt>
                      <c:pt idx="34">
                        <c:v>-1.7907819303278227</c:v>
                      </c:pt>
                      <c:pt idx="35">
                        <c:v>-1.7329650270474752</c:v>
                      </c:pt>
                      <c:pt idx="36">
                        <c:v>-3.3269181082898149</c:v>
                      </c:pt>
                      <c:pt idx="37">
                        <c:v>-3.9744081004037204</c:v>
                      </c:pt>
                      <c:pt idx="38">
                        <c:v>-5.6184060464056547</c:v>
                      </c:pt>
                      <c:pt idx="39">
                        <c:v>-6.327536769188856</c:v>
                      </c:pt>
                      <c:pt idx="40">
                        <c:v>-8.0581410841507228</c:v>
                      </c:pt>
                      <c:pt idx="41">
                        <c:v>-8.6523852807342667</c:v>
                      </c:pt>
                      <c:pt idx="42">
                        <c:v>-9.9036182255245659</c:v>
                      </c:pt>
                      <c:pt idx="43">
                        <c:v>-11.055264018179709</c:v>
                      </c:pt>
                      <c:pt idx="44">
                        <c:v>-11.63124227335663</c:v>
                      </c:pt>
                      <c:pt idx="45">
                        <c:v>-12.024658583549554</c:v>
                      </c:pt>
                      <c:pt idx="46">
                        <c:v>-21.448377753697073</c:v>
                      </c:pt>
                      <c:pt idx="47">
                        <c:v>-21.903049094805151</c:v>
                      </c:pt>
                      <c:pt idx="48">
                        <c:v>-20.80776927019836</c:v>
                      </c:pt>
                      <c:pt idx="49">
                        <c:v>-19.906700957325047</c:v>
                      </c:pt>
                      <c:pt idx="50">
                        <c:v>-20.747764460422118</c:v>
                      </c:pt>
                      <c:pt idx="51">
                        <c:v>-20.842906325335303</c:v>
                      </c:pt>
                      <c:pt idx="52">
                        <c:v>-21.170240938670613</c:v>
                      </c:pt>
                      <c:pt idx="53">
                        <c:v>-21.119967525914774</c:v>
                      </c:pt>
                      <c:pt idx="54">
                        <c:v>-11.013430928149324</c:v>
                      </c:pt>
                      <c:pt idx="55">
                        <c:v>-21.244754526923199</c:v>
                      </c:pt>
                      <c:pt idx="56">
                        <c:v>-21.593572615930224</c:v>
                      </c:pt>
                      <c:pt idx="57">
                        <c:v>-21.083536967241592</c:v>
                      </c:pt>
                      <c:pt idx="58">
                        <c:v>-20.575009091286518</c:v>
                      </c:pt>
                      <c:pt idx="59">
                        <c:v>-20.40932982778207</c:v>
                      </c:pt>
                      <c:pt idx="60">
                        <c:v>-20.538812998432949</c:v>
                      </c:pt>
                      <c:pt idx="61">
                        <c:v>-20.720902927422809</c:v>
                      </c:pt>
                      <c:pt idx="62">
                        <c:v>-20.274324729730896</c:v>
                      </c:pt>
                      <c:pt idx="63">
                        <c:v>-20.496748530378905</c:v>
                      </c:pt>
                      <c:pt idx="64">
                        <c:v>-11.350840067127146</c:v>
                      </c:pt>
                      <c:pt idx="65">
                        <c:v>-19.639377316690506</c:v>
                      </c:pt>
                      <c:pt idx="66">
                        <c:v>-19.431606658840241</c:v>
                      </c:pt>
                      <c:pt idx="67">
                        <c:v>-19.515686290355017</c:v>
                      </c:pt>
                      <c:pt idx="68">
                        <c:v>-19.496232342522951</c:v>
                      </c:pt>
                      <c:pt idx="69">
                        <c:v>-19.686259520489667</c:v>
                      </c:pt>
                      <c:pt idx="70">
                        <c:v>-18.097953253636632</c:v>
                      </c:pt>
                      <c:pt idx="71">
                        <c:v>-17.200703774763898</c:v>
                      </c:pt>
                      <c:pt idx="72">
                        <c:v>-18.587600892946604</c:v>
                      </c:pt>
                      <c:pt idx="73">
                        <c:v>-17.89130367779784</c:v>
                      </c:pt>
                      <c:pt idx="74">
                        <c:v>-18.356673070469061</c:v>
                      </c:pt>
                      <c:pt idx="75">
                        <c:v>-17.951309163390167</c:v>
                      </c:pt>
                      <c:pt idx="76">
                        <c:v>-17.600691513206193</c:v>
                      </c:pt>
                      <c:pt idx="77">
                        <c:v>-17.067002357582009</c:v>
                      </c:pt>
                      <c:pt idx="78">
                        <c:v>-17.336047235802521</c:v>
                      </c:pt>
                      <c:pt idx="79">
                        <c:v>-17.840453827092926</c:v>
                      </c:pt>
                      <c:pt idx="80">
                        <c:v>-17.668273704293728</c:v>
                      </c:pt>
                      <c:pt idx="81">
                        <c:v>-18.267221946618154</c:v>
                      </c:pt>
                      <c:pt idx="82">
                        <c:v>-16.642817329703185</c:v>
                      </c:pt>
                      <c:pt idx="83">
                        <c:v>-17.356669839777226</c:v>
                      </c:pt>
                      <c:pt idx="84">
                        <c:v>-18.029456836142462</c:v>
                      </c:pt>
                      <c:pt idx="85">
                        <c:v>-17.686112993970493</c:v>
                      </c:pt>
                      <c:pt idx="86">
                        <c:v>-8.965588496874874</c:v>
                      </c:pt>
                      <c:pt idx="87">
                        <c:v>-16.305083198229465</c:v>
                      </c:pt>
                      <c:pt idx="88">
                        <c:v>-8.8919457906107766</c:v>
                      </c:pt>
                      <c:pt idx="89">
                        <c:v>-7.887004548978191</c:v>
                      </c:pt>
                      <c:pt idx="90">
                        <c:v>-9.6769651062245341</c:v>
                      </c:pt>
                      <c:pt idx="91">
                        <c:v>-8.0512053003118158</c:v>
                      </c:pt>
                      <c:pt idx="92">
                        <c:v>-7.5625187049739662</c:v>
                      </c:pt>
                      <c:pt idx="93">
                        <c:v>-8.1315656535659322</c:v>
                      </c:pt>
                      <c:pt idx="94">
                        <c:v>-8.4136140323073754</c:v>
                      </c:pt>
                      <c:pt idx="95">
                        <c:v>-15.61211229034031</c:v>
                      </c:pt>
                      <c:pt idx="96">
                        <c:v>-7.888448366591974</c:v>
                      </c:pt>
                      <c:pt idx="97">
                        <c:v>-7.3562101960163231</c:v>
                      </c:pt>
                      <c:pt idx="98">
                        <c:v>-7.7539364914184326</c:v>
                      </c:pt>
                      <c:pt idx="99">
                        <c:v>-7.3682363869979675</c:v>
                      </c:pt>
                      <c:pt idx="100">
                        <c:v>-6.9621672152708829</c:v>
                      </c:pt>
                      <c:pt idx="101">
                        <c:v>-7.2423106272763782</c:v>
                      </c:pt>
                      <c:pt idx="102">
                        <c:v>-6.1345308523003315</c:v>
                      </c:pt>
                      <c:pt idx="103">
                        <c:v>-7.1875835690518253</c:v>
                      </c:pt>
                      <c:pt idx="104">
                        <c:v>-6.6305953267873639</c:v>
                      </c:pt>
                      <c:pt idx="105">
                        <c:v>-6.4597955538511291</c:v>
                      </c:pt>
                      <c:pt idx="106">
                        <c:v>-6.7136691670462598</c:v>
                      </c:pt>
                      <c:pt idx="107">
                        <c:v>-7.4444226932002415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E8B0-4B85-A40D-19A6B2C8E15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SBOB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wrong'!$AE$5:$AE$112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wrong'!$AI$5:$AI$112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-31.070965042718768</c:v>
                      </c:pt>
                      <c:pt idx="1">
                        <c:v>-30.148682532829312</c:v>
                      </c:pt>
                      <c:pt idx="2">
                        <c:v>-29.32785453862445</c:v>
                      </c:pt>
                      <c:pt idx="3">
                        <c:v>-31.21239710966384</c:v>
                      </c:pt>
                      <c:pt idx="4">
                        <c:v>-22.141938226551972</c:v>
                      </c:pt>
                      <c:pt idx="5">
                        <c:v>-31.883634321552051</c:v>
                      </c:pt>
                      <c:pt idx="6">
                        <c:v>-34.24080307013017</c:v>
                      </c:pt>
                      <c:pt idx="7">
                        <c:v>-28.504261088355079</c:v>
                      </c:pt>
                      <c:pt idx="8">
                        <c:v>-26.573492127776376</c:v>
                      </c:pt>
                      <c:pt idx="9">
                        <c:v>-17.354690602840869</c:v>
                      </c:pt>
                      <c:pt idx="10">
                        <c:v>-27.391328892309744</c:v>
                      </c:pt>
                      <c:pt idx="11">
                        <c:v>-24.538050478568351</c:v>
                      </c:pt>
                      <c:pt idx="12">
                        <c:v>-19.517982045864784</c:v>
                      </c:pt>
                      <c:pt idx="13">
                        <c:v>-14.339038881345822</c:v>
                      </c:pt>
                      <c:pt idx="14">
                        <c:v>-8.8552420763294037</c:v>
                      </c:pt>
                      <c:pt idx="15">
                        <c:v>-7.05294705378099</c:v>
                      </c:pt>
                      <c:pt idx="16">
                        <c:v>-4.586915151732839</c:v>
                      </c:pt>
                      <c:pt idx="17">
                        <c:v>-22.942515256249095</c:v>
                      </c:pt>
                      <c:pt idx="18">
                        <c:v>-20.347729381713791</c:v>
                      </c:pt>
                      <c:pt idx="19">
                        <c:v>-19.861566319001909</c:v>
                      </c:pt>
                      <c:pt idx="20">
                        <c:v>-15.252793887263614</c:v>
                      </c:pt>
                      <c:pt idx="21">
                        <c:v>-9.32161833310699</c:v>
                      </c:pt>
                      <c:pt idx="22">
                        <c:v>-8.8105350272783554</c:v>
                      </c:pt>
                      <c:pt idx="23">
                        <c:v>-8.6285002184967539</c:v>
                      </c:pt>
                      <c:pt idx="24">
                        <c:v>-8.5901292661497024</c:v>
                      </c:pt>
                      <c:pt idx="25">
                        <c:v>-7.5033582581852158</c:v>
                      </c:pt>
                      <c:pt idx="26">
                        <c:v>-8.1895916955121706</c:v>
                      </c:pt>
                      <c:pt idx="27">
                        <c:v>-15.600270181201019</c:v>
                      </c:pt>
                      <c:pt idx="28">
                        <c:v>-16.164425645289391</c:v>
                      </c:pt>
                      <c:pt idx="29">
                        <c:v>-9.0420575672728489</c:v>
                      </c:pt>
                      <c:pt idx="30">
                        <c:v>-18.520371934273939</c:v>
                      </c:pt>
                      <c:pt idx="31">
                        <c:v>-14.966476899557243</c:v>
                      </c:pt>
                      <c:pt idx="32">
                        <c:v>-13.906412720600393</c:v>
                      </c:pt>
                      <c:pt idx="33">
                        <c:v>-13.849928824846408</c:v>
                      </c:pt>
                      <c:pt idx="34">
                        <c:v>-11.796927201240976</c:v>
                      </c:pt>
                      <c:pt idx="35">
                        <c:v>-11.168465336680349</c:v>
                      </c:pt>
                      <c:pt idx="36">
                        <c:v>-11.145163575511127</c:v>
                      </c:pt>
                      <c:pt idx="37">
                        <c:v>-15.641447075939816</c:v>
                      </c:pt>
                      <c:pt idx="38">
                        <c:v>-15.949071610607511</c:v>
                      </c:pt>
                      <c:pt idx="39">
                        <c:v>-17.266246802303776</c:v>
                      </c:pt>
                      <c:pt idx="40">
                        <c:v>-17.734219078640315</c:v>
                      </c:pt>
                      <c:pt idx="41">
                        <c:v>-17.20720562338937</c:v>
                      </c:pt>
                      <c:pt idx="42">
                        <c:v>-18.285402741244354</c:v>
                      </c:pt>
                      <c:pt idx="43">
                        <c:v>-18.916380652009167</c:v>
                      </c:pt>
                      <c:pt idx="44">
                        <c:v>-19.792008807506377</c:v>
                      </c:pt>
                      <c:pt idx="45">
                        <c:v>-21.495773968803704</c:v>
                      </c:pt>
                      <c:pt idx="46">
                        <c:v>-13.731750756529856</c:v>
                      </c:pt>
                      <c:pt idx="47">
                        <c:v>-14.919526782061595</c:v>
                      </c:pt>
                      <c:pt idx="48">
                        <c:v>-19.741838839127354</c:v>
                      </c:pt>
                      <c:pt idx="49">
                        <c:v>-17.897788672266095</c:v>
                      </c:pt>
                      <c:pt idx="50">
                        <c:v>-9.9362796732708674</c:v>
                      </c:pt>
                      <c:pt idx="51">
                        <c:v>-11.078971670841995</c:v>
                      </c:pt>
                      <c:pt idx="52">
                        <c:v>-13.886623658700429</c:v>
                      </c:pt>
                      <c:pt idx="53">
                        <c:v>-6.7458919299469926</c:v>
                      </c:pt>
                      <c:pt idx="54">
                        <c:v>-18.122989929333841</c:v>
                      </c:pt>
                      <c:pt idx="55">
                        <c:v>-13.615842951947805</c:v>
                      </c:pt>
                      <c:pt idx="56">
                        <c:v>-12.711905313285271</c:v>
                      </c:pt>
                      <c:pt idx="57">
                        <c:v>-13.455271971452419</c:v>
                      </c:pt>
                      <c:pt idx="58">
                        <c:v>-13.760701676578861</c:v>
                      </c:pt>
                      <c:pt idx="59">
                        <c:v>-13.973538034893636</c:v>
                      </c:pt>
                      <c:pt idx="60">
                        <c:v>-15.556312229789398</c:v>
                      </c:pt>
                      <c:pt idx="61">
                        <c:v>-13.96607968499368</c:v>
                      </c:pt>
                      <c:pt idx="62">
                        <c:v>-14.437887013133945</c:v>
                      </c:pt>
                      <c:pt idx="63">
                        <c:v>-12.566269089208618</c:v>
                      </c:pt>
                      <c:pt idx="64">
                        <c:v>-18.182291719609367</c:v>
                      </c:pt>
                      <c:pt idx="65">
                        <c:v>-14.139420493469494</c:v>
                      </c:pt>
                      <c:pt idx="66">
                        <c:v>-14.255086867637679</c:v>
                      </c:pt>
                      <c:pt idx="67">
                        <c:v>-7.8080940263550289</c:v>
                      </c:pt>
                      <c:pt idx="68">
                        <c:v>-6.2111391942853231</c:v>
                      </c:pt>
                      <c:pt idx="69">
                        <c:v>-18.353566958268658</c:v>
                      </c:pt>
                      <c:pt idx="70">
                        <c:v>-18.292232286589083</c:v>
                      </c:pt>
                      <c:pt idx="71">
                        <c:v>-13.460151681940069</c:v>
                      </c:pt>
                      <c:pt idx="72">
                        <c:v>-18.607223196031427</c:v>
                      </c:pt>
                      <c:pt idx="73">
                        <c:v>-16.991258839738059</c:v>
                      </c:pt>
                      <c:pt idx="74">
                        <c:v>-10.111298334916391</c:v>
                      </c:pt>
                      <c:pt idx="75">
                        <c:v>-18.074958918528807</c:v>
                      </c:pt>
                      <c:pt idx="76">
                        <c:v>-18.459078317094438</c:v>
                      </c:pt>
                      <c:pt idx="77">
                        <c:v>-18.54118241350622</c:v>
                      </c:pt>
                      <c:pt idx="78">
                        <c:v>-19.372447186604404</c:v>
                      </c:pt>
                      <c:pt idx="79">
                        <c:v>-16.259133233914739</c:v>
                      </c:pt>
                      <c:pt idx="80">
                        <c:v>-10.771824310871168</c:v>
                      </c:pt>
                      <c:pt idx="81">
                        <c:v>-8.8685002996914974</c:v>
                      </c:pt>
                      <c:pt idx="82">
                        <c:v>-17.651735115365433</c:v>
                      </c:pt>
                      <c:pt idx="83">
                        <c:v>-10.515506384557931</c:v>
                      </c:pt>
                      <c:pt idx="84">
                        <c:v>-14.915990345182344</c:v>
                      </c:pt>
                      <c:pt idx="85">
                        <c:v>-15.316795778134278</c:v>
                      </c:pt>
                      <c:pt idx="86">
                        <c:v>-23.776604847014468</c:v>
                      </c:pt>
                      <c:pt idx="87">
                        <c:v>-18.03327886105351</c:v>
                      </c:pt>
                      <c:pt idx="88">
                        <c:v>-22.084297765617691</c:v>
                      </c:pt>
                      <c:pt idx="89">
                        <c:v>-23.415222092062805</c:v>
                      </c:pt>
                      <c:pt idx="90">
                        <c:v>-22.554109682148862</c:v>
                      </c:pt>
                      <c:pt idx="91">
                        <c:v>-22.219482670131001</c:v>
                      </c:pt>
                      <c:pt idx="92">
                        <c:v>-24.953682148474911</c:v>
                      </c:pt>
                      <c:pt idx="93">
                        <c:v>-25.18767564019727</c:v>
                      </c:pt>
                      <c:pt idx="94">
                        <c:v>-25.212154725349095</c:v>
                      </c:pt>
                      <c:pt idx="95">
                        <c:v>-54.1106939379479</c:v>
                      </c:pt>
                      <c:pt idx="96">
                        <c:v>-60.8588449015745</c:v>
                      </c:pt>
                      <c:pt idx="97">
                        <c:v>-59.814041637240365</c:v>
                      </c:pt>
                      <c:pt idx="98">
                        <c:v>-60.538519606769938</c:v>
                      </c:pt>
                      <c:pt idx="99">
                        <c:v>-60.507732274374817</c:v>
                      </c:pt>
                      <c:pt idx="100">
                        <c:v>-60.313145636151702</c:v>
                      </c:pt>
                      <c:pt idx="101">
                        <c:v>-60.206466942131826</c:v>
                      </c:pt>
                      <c:pt idx="102">
                        <c:v>-60.32024364812689</c:v>
                      </c:pt>
                      <c:pt idx="103">
                        <c:v>-59.596960700799656</c:v>
                      </c:pt>
                      <c:pt idx="104">
                        <c:v>-61.10552832339026</c:v>
                      </c:pt>
                      <c:pt idx="105">
                        <c:v>-61.142771803464967</c:v>
                      </c:pt>
                      <c:pt idx="106">
                        <c:v>-62.598690220675167</c:v>
                      </c:pt>
                      <c:pt idx="107">
                        <c:v>-59.351288995318853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E8B0-4B85-A40D-19A6B2C8E15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smithella pathway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wrong'!$AL$5:$AL$112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wrong'!$AP$5:$AP$112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-36.443201548699982</c:v>
                      </c:pt>
                      <c:pt idx="1">
                        <c:v>-36.175356121317272</c:v>
                      </c:pt>
                      <c:pt idx="2">
                        <c:v>-36.748762207010138</c:v>
                      </c:pt>
                      <c:pt idx="3">
                        <c:v>-37.182231441989259</c:v>
                      </c:pt>
                      <c:pt idx="4">
                        <c:v>-27.209426415558617</c:v>
                      </c:pt>
                      <c:pt idx="5">
                        <c:v>-37.942457622669238</c:v>
                      </c:pt>
                      <c:pt idx="6">
                        <c:v>-39.845843573712571</c:v>
                      </c:pt>
                      <c:pt idx="7">
                        <c:v>-35.520504348447282</c:v>
                      </c:pt>
                      <c:pt idx="8">
                        <c:v>-32.7960525805928</c:v>
                      </c:pt>
                      <c:pt idx="9">
                        <c:v>-33.621891775357909</c:v>
                      </c:pt>
                      <c:pt idx="10">
                        <c:v>-33.171601922644015</c:v>
                      </c:pt>
                      <c:pt idx="11">
                        <c:v>-27.889464496500285</c:v>
                      </c:pt>
                      <c:pt idx="12">
                        <c:v>-21.343551484591838</c:v>
                      </c:pt>
                      <c:pt idx="13">
                        <c:v>-14.758154607369923</c:v>
                      </c:pt>
                      <c:pt idx="14">
                        <c:v>-7.38479301713474</c:v>
                      </c:pt>
                      <c:pt idx="15">
                        <c:v>-5.1894383209012229</c:v>
                      </c:pt>
                      <c:pt idx="16">
                        <c:v>-1.8940894400902391</c:v>
                      </c:pt>
                      <c:pt idx="17">
                        <c:v>-23.362228793881936</c:v>
                      </c:pt>
                      <c:pt idx="18">
                        <c:v>-25.826920224962958</c:v>
                      </c:pt>
                      <c:pt idx="19">
                        <c:v>-25.552421100459199</c:v>
                      </c:pt>
                      <c:pt idx="20">
                        <c:v>-17.627191533275283</c:v>
                      </c:pt>
                      <c:pt idx="21">
                        <c:v>-8.1748561646395199</c:v>
                      </c:pt>
                      <c:pt idx="22">
                        <c:v>-7.0035354995208738</c:v>
                      </c:pt>
                      <c:pt idx="23">
                        <c:v>-6.9879507385792632</c:v>
                      </c:pt>
                      <c:pt idx="24">
                        <c:v>-7.3243737473853967</c:v>
                      </c:pt>
                      <c:pt idx="25">
                        <c:v>-6.79693625000216</c:v>
                      </c:pt>
                      <c:pt idx="26">
                        <c:v>-8.6819948012210943</c:v>
                      </c:pt>
                      <c:pt idx="27">
                        <c:v>-18.802403074855032</c:v>
                      </c:pt>
                      <c:pt idx="28">
                        <c:v>-18.862344163300229</c:v>
                      </c:pt>
                      <c:pt idx="29">
                        <c:v>-9.9261878978734917</c:v>
                      </c:pt>
                      <c:pt idx="30">
                        <c:v>-20.010741662021776</c:v>
                      </c:pt>
                      <c:pt idx="31">
                        <c:v>-17.407511933274975</c:v>
                      </c:pt>
                      <c:pt idx="32">
                        <c:v>-15.660791539687807</c:v>
                      </c:pt>
                      <c:pt idx="33">
                        <c:v>-16.030633516490859</c:v>
                      </c:pt>
                      <c:pt idx="34">
                        <c:v>-13.587709131568799</c:v>
                      </c:pt>
                      <c:pt idx="35">
                        <c:v>-12.901430363727824</c:v>
                      </c:pt>
                      <c:pt idx="36">
                        <c:v>-14.472081683800942</c:v>
                      </c:pt>
                      <c:pt idx="37">
                        <c:v>-19.615855176343537</c:v>
                      </c:pt>
                      <c:pt idx="38">
                        <c:v>-21.567477657013164</c:v>
                      </c:pt>
                      <c:pt idx="39">
                        <c:v>-23.593783571492633</c:v>
                      </c:pt>
                      <c:pt idx="40">
                        <c:v>-25.792360162791038</c:v>
                      </c:pt>
                      <c:pt idx="41">
                        <c:v>-25.859590904123635</c:v>
                      </c:pt>
                      <c:pt idx="42">
                        <c:v>-28.189020966768922</c:v>
                      </c:pt>
                      <c:pt idx="43">
                        <c:v>-29.971644670188876</c:v>
                      </c:pt>
                      <c:pt idx="44">
                        <c:v>-31.423251080863007</c:v>
                      </c:pt>
                      <c:pt idx="45">
                        <c:v>-33.520432552353256</c:v>
                      </c:pt>
                      <c:pt idx="46">
                        <c:v>-35.180128510226929</c:v>
                      </c:pt>
                      <c:pt idx="47">
                        <c:v>-36.82257587686675</c:v>
                      </c:pt>
                      <c:pt idx="48">
                        <c:v>-40.549608109325717</c:v>
                      </c:pt>
                      <c:pt idx="49">
                        <c:v>-37.804489629591146</c:v>
                      </c:pt>
                      <c:pt idx="50">
                        <c:v>-30.684044133692986</c:v>
                      </c:pt>
                      <c:pt idx="51">
                        <c:v>-31.921877996177297</c:v>
                      </c:pt>
                      <c:pt idx="52">
                        <c:v>-35.056864597371046</c:v>
                      </c:pt>
                      <c:pt idx="53">
                        <c:v>-27.865859455861766</c:v>
                      </c:pt>
                      <c:pt idx="54">
                        <c:v>-29.136420857483166</c:v>
                      </c:pt>
                      <c:pt idx="55">
                        <c:v>-34.860597478871</c:v>
                      </c:pt>
                      <c:pt idx="56">
                        <c:v>-34.305477929215499</c:v>
                      </c:pt>
                      <c:pt idx="57">
                        <c:v>-34.538808938694011</c:v>
                      </c:pt>
                      <c:pt idx="58">
                        <c:v>-34.335710767865379</c:v>
                      </c:pt>
                      <c:pt idx="59">
                        <c:v>-34.38286786267571</c:v>
                      </c:pt>
                      <c:pt idx="60">
                        <c:v>-36.095125228222344</c:v>
                      </c:pt>
                      <c:pt idx="61">
                        <c:v>-34.686982612416486</c:v>
                      </c:pt>
                      <c:pt idx="62">
                        <c:v>-34.712211742864838</c:v>
                      </c:pt>
                      <c:pt idx="63">
                        <c:v>-33.063017619587526</c:v>
                      </c:pt>
                      <c:pt idx="64">
                        <c:v>-29.533131786736512</c:v>
                      </c:pt>
                      <c:pt idx="65">
                        <c:v>-33.77879781016</c:v>
                      </c:pt>
                      <c:pt idx="66">
                        <c:v>-33.686693526477924</c:v>
                      </c:pt>
                      <c:pt idx="67">
                        <c:v>-27.323780316710046</c:v>
                      </c:pt>
                      <c:pt idx="68">
                        <c:v>-25.707371536808274</c:v>
                      </c:pt>
                      <c:pt idx="69">
                        <c:v>-38.039826478758329</c:v>
                      </c:pt>
                      <c:pt idx="70">
                        <c:v>-36.390185540225715</c:v>
                      </c:pt>
                      <c:pt idx="71">
                        <c:v>-30.660855456703967</c:v>
                      </c:pt>
                      <c:pt idx="72">
                        <c:v>-37.194824088978031</c:v>
                      </c:pt>
                      <c:pt idx="73">
                        <c:v>-34.882562517535902</c:v>
                      </c:pt>
                      <c:pt idx="74">
                        <c:v>-28.467971405385452</c:v>
                      </c:pt>
                      <c:pt idx="75">
                        <c:v>-36.026268081918971</c:v>
                      </c:pt>
                      <c:pt idx="76">
                        <c:v>-36.059769830300631</c:v>
                      </c:pt>
                      <c:pt idx="77">
                        <c:v>-35.608184771088233</c:v>
                      </c:pt>
                      <c:pt idx="78">
                        <c:v>-36.708494422406929</c:v>
                      </c:pt>
                      <c:pt idx="79">
                        <c:v>-34.099587061007668</c:v>
                      </c:pt>
                      <c:pt idx="80">
                        <c:v>-28.440098015164896</c:v>
                      </c:pt>
                      <c:pt idx="81">
                        <c:v>-27.135722246309651</c:v>
                      </c:pt>
                      <c:pt idx="82">
                        <c:v>-34.294552445068618</c:v>
                      </c:pt>
                      <c:pt idx="83">
                        <c:v>-27.872176224335156</c:v>
                      </c:pt>
                      <c:pt idx="84">
                        <c:v>-32.945447181324809</c:v>
                      </c:pt>
                      <c:pt idx="85">
                        <c:v>-33.002908772104774</c:v>
                      </c:pt>
                      <c:pt idx="86">
                        <c:v>-32.74219334388934</c:v>
                      </c:pt>
                      <c:pt idx="87">
                        <c:v>-34.338362059282971</c:v>
                      </c:pt>
                      <c:pt idx="88">
                        <c:v>-30.976243556228468</c:v>
                      </c:pt>
                      <c:pt idx="89">
                        <c:v>-31.302226641040996</c:v>
                      </c:pt>
                      <c:pt idx="90">
                        <c:v>-32.231074788373398</c:v>
                      </c:pt>
                      <c:pt idx="91">
                        <c:v>-30.270687970442815</c:v>
                      </c:pt>
                      <c:pt idx="92">
                        <c:v>-32.516200853448879</c:v>
                      </c:pt>
                      <c:pt idx="93">
                        <c:v>-33.319241293763199</c:v>
                      </c:pt>
                      <c:pt idx="94">
                        <c:v>-33.625768757656473</c:v>
                      </c:pt>
                      <c:pt idx="95">
                        <c:v>-69.722806228288206</c:v>
                      </c:pt>
                      <c:pt idx="96">
                        <c:v>-68.747293268166473</c:v>
                      </c:pt>
                      <c:pt idx="97">
                        <c:v>-67.170251833256685</c:v>
                      </c:pt>
                      <c:pt idx="98">
                        <c:v>-68.292456098188367</c:v>
                      </c:pt>
                      <c:pt idx="99">
                        <c:v>-67.875968661372781</c:v>
                      </c:pt>
                      <c:pt idx="100">
                        <c:v>-67.275312851422584</c:v>
                      </c:pt>
                      <c:pt idx="101">
                        <c:v>-67.448777569408207</c:v>
                      </c:pt>
                      <c:pt idx="102">
                        <c:v>-66.45477450042722</c:v>
                      </c:pt>
                      <c:pt idx="103">
                        <c:v>-66.78454426985148</c:v>
                      </c:pt>
                      <c:pt idx="104">
                        <c:v>-67.736123650177618</c:v>
                      </c:pt>
                      <c:pt idx="105">
                        <c:v>-67.60256735731609</c:v>
                      </c:pt>
                      <c:pt idx="106">
                        <c:v>-69.312359387721429</c:v>
                      </c:pt>
                      <c:pt idx="107">
                        <c:v>-66.795711688519091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E8B0-4B85-A40D-19A6B2C8E15E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wrong'!$BA$2</c15:sqref>
                        </c15:formulaRef>
                      </c:ext>
                    </c:extLst>
                    <c:strCache>
                      <c:ptCount val="1"/>
                      <c:pt idx="0">
                        <c:v>Hydrogenotrophic 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wrong'!$BB$3:$BB$112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wrong'!$BF$3:$BF$112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-90.798127478253917</c:v>
                      </c:pt>
                      <c:pt idx="1">
                        <c:v>0</c:v>
                      </c:pt>
                      <c:pt idx="2">
                        <c:v>-44.03560737686027</c:v>
                      </c:pt>
                      <c:pt idx="3">
                        <c:v>-47.928714215362177</c:v>
                      </c:pt>
                      <c:pt idx="4">
                        <c:v>-46.569535849416198</c:v>
                      </c:pt>
                      <c:pt idx="5">
                        <c:v>-44.42140839642137</c:v>
                      </c:pt>
                      <c:pt idx="6">
                        <c:v>-60.161864196166079</c:v>
                      </c:pt>
                      <c:pt idx="7">
                        <c:v>-39.621322029357827</c:v>
                      </c:pt>
                      <c:pt idx="8">
                        <c:v>-35.498878526376288</c:v>
                      </c:pt>
                      <c:pt idx="9">
                        <c:v>-46.305833625285189</c:v>
                      </c:pt>
                      <c:pt idx="10">
                        <c:v>-49.019227997032289</c:v>
                      </c:pt>
                      <c:pt idx="11">
                        <c:v>-49.388783594805531</c:v>
                      </c:pt>
                      <c:pt idx="12">
                        <c:v>-48.903034893234718</c:v>
                      </c:pt>
                      <c:pt idx="13">
                        <c:v>-50.158624763730501</c:v>
                      </c:pt>
                      <c:pt idx="14">
                        <c:v>-59.187622162041535</c:v>
                      </c:pt>
                      <c:pt idx="15">
                        <c:v>-76.432629370748046</c:v>
                      </c:pt>
                      <c:pt idx="16">
                        <c:v>-81.821915312267436</c:v>
                      </c:pt>
                      <c:pt idx="17">
                        <c:v>-86.562942885481831</c:v>
                      </c:pt>
                      <c:pt idx="18">
                        <c:v>-90.896253462615661</c:v>
                      </c:pt>
                      <c:pt idx="19">
                        <c:v>-59.738316838783632</c:v>
                      </c:pt>
                      <c:pt idx="20">
                        <c:v>-61.025648392974475</c:v>
                      </c:pt>
                      <c:pt idx="21">
                        <c:v>-58.954934908596343</c:v>
                      </c:pt>
                      <c:pt idx="22">
                        <c:v>-64.198352196203359</c:v>
                      </c:pt>
                      <c:pt idx="23">
                        <c:v>-77.391582859226943</c:v>
                      </c:pt>
                      <c:pt idx="24">
                        <c:v>-79.799844851657241</c:v>
                      </c:pt>
                      <c:pt idx="25">
                        <c:v>-79.669805609941022</c:v>
                      </c:pt>
                      <c:pt idx="26">
                        <c:v>-79.234601515152193</c:v>
                      </c:pt>
                      <c:pt idx="27">
                        <c:v>-80.93996094498155</c:v>
                      </c:pt>
                      <c:pt idx="28">
                        <c:v>-79.382270981847455</c:v>
                      </c:pt>
                      <c:pt idx="29">
                        <c:v>-66.435643980387169</c:v>
                      </c:pt>
                      <c:pt idx="30">
                        <c:v>-63.385349101709579</c:v>
                      </c:pt>
                      <c:pt idx="31">
                        <c:v>-77.004038540569098</c:v>
                      </c:pt>
                      <c:pt idx="32">
                        <c:v>-60.084223555463382</c:v>
                      </c:pt>
                      <c:pt idx="33">
                        <c:v>-66.154909562913957</c:v>
                      </c:pt>
                      <c:pt idx="34">
                        <c:v>-67.372040653247012</c:v>
                      </c:pt>
                      <c:pt idx="35">
                        <c:v>-66.170003227355977</c:v>
                      </c:pt>
                      <c:pt idx="36">
                        <c:v>-70.39926056185918</c:v>
                      </c:pt>
                      <c:pt idx="37">
                        <c:v>-71.215891809579176</c:v>
                      </c:pt>
                      <c:pt idx="38">
                        <c:v>-70.257936842748833</c:v>
                      </c:pt>
                      <c:pt idx="39">
                        <c:v>-61.558209332019445</c:v>
                      </c:pt>
                      <c:pt idx="40">
                        <c:v>-59.563913128061202</c:v>
                      </c:pt>
                      <c:pt idx="41">
                        <c:v>-55.979113175826711</c:v>
                      </c:pt>
                      <c:pt idx="42">
                        <c:v>-54.810691397970686</c:v>
                      </c:pt>
                      <c:pt idx="43">
                        <c:v>-54.305044770745027</c:v>
                      </c:pt>
                      <c:pt idx="44">
                        <c:v>-52.349255335303454</c:v>
                      </c:pt>
                      <c:pt idx="45">
                        <c:v>-51.721244551448706</c:v>
                      </c:pt>
                      <c:pt idx="46">
                        <c:v>-50.715955655327534</c:v>
                      </c:pt>
                      <c:pt idx="47">
                        <c:v>-48.233768830995473</c:v>
                      </c:pt>
                      <c:pt idx="48">
                        <c:v>-48.934852117159551</c:v>
                      </c:pt>
                      <c:pt idx="49">
                        <c:v>-47.4848026584406</c:v>
                      </c:pt>
                      <c:pt idx="50">
                        <c:v>-46.831806550939405</c:v>
                      </c:pt>
                      <c:pt idx="51">
                        <c:v>-48.534183000461198</c:v>
                      </c:pt>
                      <c:pt idx="52">
                        <c:v>-61.956066666741592</c:v>
                      </c:pt>
                      <c:pt idx="53">
                        <c:v>-57.990960105288977</c:v>
                      </c:pt>
                      <c:pt idx="54">
                        <c:v>-50.838403642574264</c:v>
                      </c:pt>
                      <c:pt idx="55">
                        <c:v>-64.822828085238413</c:v>
                      </c:pt>
                      <c:pt idx="56">
                        <c:v>-56.433128296468965</c:v>
                      </c:pt>
                      <c:pt idx="57">
                        <c:v>-52.154816045570286</c:v>
                      </c:pt>
                      <c:pt idx="58">
                        <c:v>-51.345373241779555</c:v>
                      </c:pt>
                      <c:pt idx="59">
                        <c:v>-49.932856934298997</c:v>
                      </c:pt>
                      <c:pt idx="60">
                        <c:v>-50.746660149224851</c:v>
                      </c:pt>
                      <c:pt idx="61">
                        <c:v>-49.615795097151505</c:v>
                      </c:pt>
                      <c:pt idx="62">
                        <c:v>-46.534564706541559</c:v>
                      </c:pt>
                      <c:pt idx="63">
                        <c:v>-47.885995398630556</c:v>
                      </c:pt>
                      <c:pt idx="64">
                        <c:v>-47.09893231877065</c:v>
                      </c:pt>
                      <c:pt idx="65">
                        <c:v>-48.182425389541038</c:v>
                      </c:pt>
                      <c:pt idx="66">
                        <c:v>-55.028252873631487</c:v>
                      </c:pt>
                      <c:pt idx="67">
                        <c:v>-46.372420704243609</c:v>
                      </c:pt>
                      <c:pt idx="68">
                        <c:v>-46.158383394264106</c:v>
                      </c:pt>
                      <c:pt idx="69">
                        <c:v>-58.846273160817603</c:v>
                      </c:pt>
                      <c:pt idx="70">
                        <c:v>-61.714229049332971</c:v>
                      </c:pt>
                      <c:pt idx="71">
                        <c:v>-44.018135857876658</c:v>
                      </c:pt>
                      <c:pt idx="72">
                        <c:v>-46.841351563005446</c:v>
                      </c:pt>
                      <c:pt idx="73">
                        <c:v>-53.443232487829221</c:v>
                      </c:pt>
                      <c:pt idx="74">
                        <c:v>-44.082688043960616</c:v>
                      </c:pt>
                      <c:pt idx="75">
                        <c:v>-45.875812923153092</c:v>
                      </c:pt>
                      <c:pt idx="76">
                        <c:v>-58.134413569547519</c:v>
                      </c:pt>
                      <c:pt idx="77">
                        <c:v>-42.190524368554705</c:v>
                      </c:pt>
                      <c:pt idx="78">
                        <c:v>-41.961508990597153</c:v>
                      </c:pt>
                      <c:pt idx="79">
                        <c:v>-42.11779672862454</c:v>
                      </c:pt>
                      <c:pt idx="80">
                        <c:v>-41.612602486169052</c:v>
                      </c:pt>
                      <c:pt idx="81">
                        <c:v>-45.178612003264632</c:v>
                      </c:pt>
                      <c:pt idx="82">
                        <c:v>-54.953609274036779</c:v>
                      </c:pt>
                      <c:pt idx="83">
                        <c:v>-56.293339363632512</c:v>
                      </c:pt>
                      <c:pt idx="84">
                        <c:v>-43.988892740726769</c:v>
                      </c:pt>
                      <c:pt idx="85">
                        <c:v>-54.444422749208584</c:v>
                      </c:pt>
                      <c:pt idx="86">
                        <c:v>-42.960278678338966</c:v>
                      </c:pt>
                      <c:pt idx="87">
                        <c:v>-42.55169485796236</c:v>
                      </c:pt>
                      <c:pt idx="88">
                        <c:v>-41.606690271550576</c:v>
                      </c:pt>
                      <c:pt idx="89">
                        <c:v>-41.552163392432604</c:v>
                      </c:pt>
                      <c:pt idx="90">
                        <c:v>-44.963152476957731</c:v>
                      </c:pt>
                      <c:pt idx="91">
                        <c:v>-44.498280411874575</c:v>
                      </c:pt>
                      <c:pt idx="92">
                        <c:v>-43.489004363125915</c:v>
                      </c:pt>
                      <c:pt idx="93">
                        <c:v>-44.805751712805773</c:v>
                      </c:pt>
                      <c:pt idx="94">
                        <c:v>-41.252142712661268</c:v>
                      </c:pt>
                      <c:pt idx="95">
                        <c:v>-39.947122055226913</c:v>
                      </c:pt>
                      <c:pt idx="96">
                        <c:v>-41.155663076399293</c:v>
                      </c:pt>
                      <c:pt idx="97">
                        <c:v>31.508533022496692</c:v>
                      </c:pt>
                      <c:pt idx="98">
                        <c:v>31.45853943512347</c:v>
                      </c:pt>
                      <c:pt idx="99">
                        <c:v>31.686120475575052</c:v>
                      </c:pt>
                      <c:pt idx="100">
                        <c:v>31.716315295672274</c:v>
                      </c:pt>
                      <c:pt idx="101">
                        <c:v>31.76375317610038</c:v>
                      </c:pt>
                      <c:pt idx="102">
                        <c:v>31.550297145677888</c:v>
                      </c:pt>
                      <c:pt idx="103">
                        <c:v>31.795721880845036</c:v>
                      </c:pt>
                      <c:pt idx="104">
                        <c:v>31.719402051740531</c:v>
                      </c:pt>
                      <c:pt idx="105">
                        <c:v>31.882168660884474</c:v>
                      </c:pt>
                      <c:pt idx="106">
                        <c:v>31.611082327395422</c:v>
                      </c:pt>
                      <c:pt idx="107">
                        <c:v>31.399412120989751</c:v>
                      </c:pt>
                      <c:pt idx="108">
                        <c:v>31.550375933468246</c:v>
                      </c:pt>
                      <c:pt idx="109">
                        <c:v>31.948499099433036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E8B0-4B85-A40D-19A6B2C8E15E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extLst xmlns:c15="http://schemas.microsoft.com/office/drawing/2012/chart"/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8-E8B0-4B85-A40D-19A6B2C8E15E}"/>
            </c:ext>
          </c:extLst>
        </c:ser>
        <c:ser>
          <c:idx val="5"/>
          <c:order val="5"/>
          <c:tx>
            <c:strRef>
              <c:f>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extLst xmlns:c15="http://schemas.microsoft.com/office/drawing/2012/chart"/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E8B0-4B85-A40D-19A6B2C8E15E}"/>
            </c:ext>
          </c:extLst>
        </c:ser>
        <c:ser>
          <c:idx val="6"/>
          <c:order val="6"/>
          <c:tx>
            <c:strRef>
              <c:f>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extLst xmlns:c15="http://schemas.microsoft.com/office/drawing/2012/chart"/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A-E8B0-4B85-A40D-19A6B2C8E1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4624"/>
        <c:axId val="1242755232"/>
        <c:extLst>
          <c:ext xmlns:c15="http://schemas.microsoft.com/office/drawing/2012/chart" uri="{02D57815-91ED-43cb-92C2-25804820EDAC}">
            <c15:filteredScatterSeries>
              <c15:ser>
                <c:idx val="7"/>
                <c:order val="7"/>
                <c:tx>
                  <c:strRef>
                    <c:extLst>
                      <c:ext uri="{02D57815-91ED-43cb-92C2-25804820EDAC}">
                        <c15:formulaRef>
                          <c15:sqref>'G 個別計算(old wrong'!$L$1</c15:sqref>
                        </c15:formulaRef>
                      </c:ext>
                    </c:extLst>
                    <c:strCache>
                      <c:ptCount val="1"/>
                      <c:pt idx="0">
                        <c:v>H2 (Pa)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'G 個別計算(old wrong'!$Q$3:$Q$112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  <c:pt idx="25">
                        <c:v>26</c:v>
                      </c:pt>
                      <c:pt idx="26">
                        <c:v>27</c:v>
                      </c:pt>
                      <c:pt idx="27">
                        <c:v>28</c:v>
                      </c:pt>
                      <c:pt idx="28">
                        <c:v>29</c:v>
                      </c:pt>
                      <c:pt idx="29">
                        <c:v>30</c:v>
                      </c:pt>
                      <c:pt idx="30">
                        <c:v>31</c:v>
                      </c:pt>
                      <c:pt idx="31">
                        <c:v>32</c:v>
                      </c:pt>
                      <c:pt idx="32">
                        <c:v>33</c:v>
                      </c:pt>
                      <c:pt idx="33">
                        <c:v>34</c:v>
                      </c:pt>
                      <c:pt idx="34">
                        <c:v>35</c:v>
                      </c:pt>
                      <c:pt idx="35">
                        <c:v>36</c:v>
                      </c:pt>
                      <c:pt idx="36">
                        <c:v>37</c:v>
                      </c:pt>
                      <c:pt idx="37">
                        <c:v>38</c:v>
                      </c:pt>
                      <c:pt idx="38">
                        <c:v>39</c:v>
                      </c:pt>
                      <c:pt idx="39">
                        <c:v>40</c:v>
                      </c:pt>
                      <c:pt idx="40">
                        <c:v>41</c:v>
                      </c:pt>
                      <c:pt idx="41">
                        <c:v>42</c:v>
                      </c:pt>
                      <c:pt idx="42">
                        <c:v>43</c:v>
                      </c:pt>
                      <c:pt idx="43">
                        <c:v>44</c:v>
                      </c:pt>
                      <c:pt idx="44">
                        <c:v>45</c:v>
                      </c:pt>
                      <c:pt idx="45">
                        <c:v>46</c:v>
                      </c:pt>
                      <c:pt idx="46">
                        <c:v>47</c:v>
                      </c:pt>
                      <c:pt idx="47">
                        <c:v>48</c:v>
                      </c:pt>
                      <c:pt idx="48">
                        <c:v>49</c:v>
                      </c:pt>
                      <c:pt idx="49">
                        <c:v>50</c:v>
                      </c:pt>
                      <c:pt idx="50">
                        <c:v>51</c:v>
                      </c:pt>
                      <c:pt idx="51">
                        <c:v>52</c:v>
                      </c:pt>
                      <c:pt idx="52">
                        <c:v>53</c:v>
                      </c:pt>
                      <c:pt idx="53">
                        <c:v>54</c:v>
                      </c:pt>
                      <c:pt idx="54">
                        <c:v>55</c:v>
                      </c:pt>
                      <c:pt idx="55">
                        <c:v>56</c:v>
                      </c:pt>
                      <c:pt idx="56">
                        <c:v>57</c:v>
                      </c:pt>
                      <c:pt idx="57">
                        <c:v>58</c:v>
                      </c:pt>
                      <c:pt idx="58">
                        <c:v>59</c:v>
                      </c:pt>
                      <c:pt idx="59">
                        <c:v>60</c:v>
                      </c:pt>
                      <c:pt idx="60">
                        <c:v>61</c:v>
                      </c:pt>
                      <c:pt idx="61">
                        <c:v>62</c:v>
                      </c:pt>
                      <c:pt idx="62">
                        <c:v>63</c:v>
                      </c:pt>
                      <c:pt idx="63">
                        <c:v>64</c:v>
                      </c:pt>
                      <c:pt idx="64">
                        <c:v>65</c:v>
                      </c:pt>
                      <c:pt idx="65">
                        <c:v>66</c:v>
                      </c:pt>
                      <c:pt idx="66">
                        <c:v>67</c:v>
                      </c:pt>
                      <c:pt idx="67">
                        <c:v>68</c:v>
                      </c:pt>
                      <c:pt idx="68">
                        <c:v>69</c:v>
                      </c:pt>
                      <c:pt idx="69">
                        <c:v>70</c:v>
                      </c:pt>
                      <c:pt idx="70">
                        <c:v>71</c:v>
                      </c:pt>
                      <c:pt idx="71">
                        <c:v>72</c:v>
                      </c:pt>
                      <c:pt idx="72">
                        <c:v>73</c:v>
                      </c:pt>
                      <c:pt idx="73">
                        <c:v>74</c:v>
                      </c:pt>
                      <c:pt idx="74">
                        <c:v>75</c:v>
                      </c:pt>
                      <c:pt idx="75">
                        <c:v>76</c:v>
                      </c:pt>
                      <c:pt idx="76">
                        <c:v>77</c:v>
                      </c:pt>
                      <c:pt idx="77">
                        <c:v>78</c:v>
                      </c:pt>
                      <c:pt idx="78">
                        <c:v>79</c:v>
                      </c:pt>
                      <c:pt idx="79">
                        <c:v>80</c:v>
                      </c:pt>
                      <c:pt idx="80">
                        <c:v>81</c:v>
                      </c:pt>
                      <c:pt idx="81">
                        <c:v>82</c:v>
                      </c:pt>
                      <c:pt idx="82">
                        <c:v>83</c:v>
                      </c:pt>
                      <c:pt idx="83">
                        <c:v>84</c:v>
                      </c:pt>
                      <c:pt idx="84">
                        <c:v>85</c:v>
                      </c:pt>
                      <c:pt idx="85">
                        <c:v>86</c:v>
                      </c:pt>
                      <c:pt idx="86">
                        <c:v>87</c:v>
                      </c:pt>
                      <c:pt idx="87">
                        <c:v>88</c:v>
                      </c:pt>
                      <c:pt idx="88">
                        <c:v>89</c:v>
                      </c:pt>
                      <c:pt idx="89">
                        <c:v>90</c:v>
                      </c:pt>
                      <c:pt idx="90">
                        <c:v>91</c:v>
                      </c:pt>
                      <c:pt idx="91">
                        <c:v>92</c:v>
                      </c:pt>
                      <c:pt idx="92">
                        <c:v>93</c:v>
                      </c:pt>
                      <c:pt idx="93">
                        <c:v>94</c:v>
                      </c:pt>
                      <c:pt idx="94">
                        <c:v>95</c:v>
                      </c:pt>
                      <c:pt idx="95">
                        <c:v>96</c:v>
                      </c:pt>
                      <c:pt idx="96">
                        <c:v>97</c:v>
                      </c:pt>
                      <c:pt idx="97">
                        <c:v>98</c:v>
                      </c:pt>
                      <c:pt idx="98">
                        <c:v>99</c:v>
                      </c:pt>
                      <c:pt idx="99">
                        <c:v>100</c:v>
                      </c:pt>
                      <c:pt idx="100">
                        <c:v>101</c:v>
                      </c:pt>
                      <c:pt idx="101">
                        <c:v>102</c:v>
                      </c:pt>
                      <c:pt idx="102">
                        <c:v>103</c:v>
                      </c:pt>
                      <c:pt idx="103">
                        <c:v>104</c:v>
                      </c:pt>
                      <c:pt idx="104">
                        <c:v>105</c:v>
                      </c:pt>
                      <c:pt idx="105">
                        <c:v>106</c:v>
                      </c:pt>
                      <c:pt idx="106">
                        <c:v>107</c:v>
                      </c:pt>
                      <c:pt idx="107">
                        <c:v>108</c:v>
                      </c:pt>
                      <c:pt idx="108">
                        <c:v>109</c:v>
                      </c:pt>
                      <c:pt idx="109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 個別計算(old wrong'!$L$3:$L$112</c15:sqref>
                        </c15:formulaRef>
                      </c:ext>
                    </c:extLst>
                    <c:numCache>
                      <c:formatCode>General</c:formatCode>
                      <c:ptCount val="110"/>
                      <c:pt idx="0">
                        <c:v>580.64811954607387</c:v>
                      </c:pt>
                      <c:pt idx="1">
                        <c:v>4.460540688204511E-5</c:v>
                      </c:pt>
                      <c:pt idx="2">
                        <c:v>13.176156820507396</c:v>
                      </c:pt>
                      <c:pt idx="3">
                        <c:v>19.499910346379867</c:v>
                      </c:pt>
                      <c:pt idx="4">
                        <c:v>16.804356625155776</c:v>
                      </c:pt>
                      <c:pt idx="5">
                        <c:v>13.598999196824481</c:v>
                      </c:pt>
                      <c:pt idx="6">
                        <c:v>63.279414071325881</c:v>
                      </c:pt>
                      <c:pt idx="7">
                        <c:v>8.0624197853662896</c:v>
                      </c:pt>
                      <c:pt idx="8">
                        <c:v>5.5658141889576429</c:v>
                      </c:pt>
                      <c:pt idx="9">
                        <c:v>16.716226905622161</c:v>
                      </c:pt>
                      <c:pt idx="10">
                        <c:v>21.514523421640565</c:v>
                      </c:pt>
                      <c:pt idx="11">
                        <c:v>22.951010564592359</c:v>
                      </c:pt>
                      <c:pt idx="12">
                        <c:v>21.687376759288682</c:v>
                      </c:pt>
                      <c:pt idx="13">
                        <c:v>24.260277551939591</c:v>
                      </c:pt>
                      <c:pt idx="14">
                        <c:v>54.806951010294071</c:v>
                      </c:pt>
                      <c:pt idx="15">
                        <c:v>299.66405042815813</c:v>
                      </c:pt>
                      <c:pt idx="16">
                        <c:v>510.3176701638962</c:v>
                      </c:pt>
                      <c:pt idx="17">
                        <c:v>808.80025094745406</c:v>
                      </c:pt>
                      <c:pt idx="18">
                        <c:v>1226.7382489342672</c:v>
                      </c:pt>
                      <c:pt idx="19">
                        <c:v>61.36078640840671</c:v>
                      </c:pt>
                      <c:pt idx="20">
                        <c:v>68.12839560577153</c:v>
                      </c:pt>
                      <c:pt idx="21">
                        <c:v>55.356470534998842</c:v>
                      </c:pt>
                      <c:pt idx="22">
                        <c:v>91.182182387571643</c:v>
                      </c:pt>
                      <c:pt idx="23">
                        <c:v>324.10087479445752</c:v>
                      </c:pt>
                      <c:pt idx="24">
                        <c:v>417.96229809744403</c:v>
                      </c:pt>
                      <c:pt idx="25">
                        <c:v>408.81073519783627</c:v>
                      </c:pt>
                      <c:pt idx="26">
                        <c:v>391.95849578671823</c:v>
                      </c:pt>
                      <c:pt idx="27">
                        <c:v>457.80006680797061</c:v>
                      </c:pt>
                      <c:pt idx="28">
                        <c:v>394.50632369218232</c:v>
                      </c:pt>
                      <c:pt idx="29">
                        <c:v>114.98262477878171</c:v>
                      </c:pt>
                      <c:pt idx="30">
                        <c:v>216.2412976094094</c:v>
                      </c:pt>
                      <c:pt idx="31">
                        <c:v>317.49997044003703</c:v>
                      </c:pt>
                      <c:pt idx="32">
                        <c:v>61.573555241695907</c:v>
                      </c:pt>
                      <c:pt idx="33">
                        <c:v>113.59042109406717</c:v>
                      </c:pt>
                      <c:pt idx="34">
                        <c:v>124.21657505243373</c:v>
                      </c:pt>
                      <c:pt idx="35">
                        <c:v>107.24687282658518</c:v>
                      </c:pt>
                      <c:pt idx="36">
                        <c:v>166.43262687916274</c:v>
                      </c:pt>
                      <c:pt idx="37">
                        <c:v>181.4425509415108</c:v>
                      </c:pt>
                      <c:pt idx="38">
                        <c:v>166.63156442485527</c:v>
                      </c:pt>
                      <c:pt idx="39">
                        <c:v>71.370868172734305</c:v>
                      </c:pt>
                      <c:pt idx="40">
                        <c:v>58.779788141205557</c:v>
                      </c:pt>
                      <c:pt idx="41">
                        <c:v>41.096740685695814</c:v>
                      </c:pt>
                      <c:pt idx="42">
                        <c:v>36.203732241750203</c:v>
                      </c:pt>
                      <c:pt idx="43">
                        <c:v>34.617699956490817</c:v>
                      </c:pt>
                      <c:pt idx="44">
                        <c:v>29.046965595396102</c:v>
                      </c:pt>
                      <c:pt idx="45">
                        <c:v>27.485983300925273</c:v>
                      </c:pt>
                      <c:pt idx="46">
                        <c:v>24.974646025141126</c:v>
                      </c:pt>
                      <c:pt idx="47">
                        <c:v>19.56947270386393</c:v>
                      </c:pt>
                      <c:pt idx="48">
                        <c:v>21.219612312781113</c:v>
                      </c:pt>
                      <c:pt idx="49">
                        <c:v>19.310590698312048</c:v>
                      </c:pt>
                      <c:pt idx="50">
                        <c:v>17.942880585871208</c:v>
                      </c:pt>
                      <c:pt idx="51">
                        <c:v>20.431098936990598</c:v>
                      </c:pt>
                      <c:pt idx="52">
                        <c:v>75.957881690925703</c:v>
                      </c:pt>
                      <c:pt idx="53">
                        <c:v>50.583672854111676</c:v>
                      </c:pt>
                      <c:pt idx="54">
                        <c:v>25.607596898420443</c:v>
                      </c:pt>
                      <c:pt idx="55">
                        <c:v>105.4228176357543</c:v>
                      </c:pt>
                      <c:pt idx="56">
                        <c:v>45.718908934826793</c:v>
                      </c:pt>
                      <c:pt idx="57">
                        <c:v>28.473167231294568</c:v>
                      </c:pt>
                      <c:pt idx="58">
                        <c:v>26.376544563677392</c:v>
                      </c:pt>
                      <c:pt idx="59">
                        <c:v>23.254595829524497</c:v>
                      </c:pt>
                      <c:pt idx="60">
                        <c:v>25.681132318022879</c:v>
                      </c:pt>
                      <c:pt idx="61">
                        <c:v>22.983398216375825</c:v>
                      </c:pt>
                      <c:pt idx="62">
                        <c:v>16.946038362218584</c:v>
                      </c:pt>
                      <c:pt idx="63">
                        <c:v>19.366163335304591</c:v>
                      </c:pt>
                      <c:pt idx="64">
                        <c:v>17.877647128008856</c:v>
                      </c:pt>
                      <c:pt idx="65">
                        <c:v>19.804509901087552</c:v>
                      </c:pt>
                      <c:pt idx="66">
                        <c:v>38.934977362807281</c:v>
                      </c:pt>
                      <c:pt idx="67">
                        <c:v>16.719970146981002</c:v>
                      </c:pt>
                      <c:pt idx="68">
                        <c:v>16.850168086607461</c:v>
                      </c:pt>
                      <c:pt idx="69">
                        <c:v>57.457203940239523</c:v>
                      </c:pt>
                      <c:pt idx="70">
                        <c:v>77.348462617860292</c:v>
                      </c:pt>
                      <c:pt idx="71">
                        <c:v>13.823720285335224</c:v>
                      </c:pt>
                      <c:pt idx="72">
                        <c:v>18.341113529833059</c:v>
                      </c:pt>
                      <c:pt idx="73">
                        <c:v>34.43741701919091</c:v>
                      </c:pt>
                      <c:pt idx="74">
                        <c:v>13.933805885949859</c:v>
                      </c:pt>
                      <c:pt idx="75">
                        <c:v>16.305735696344403</c:v>
                      </c:pt>
                      <c:pt idx="76">
                        <c:v>54.628352327669397</c:v>
                      </c:pt>
                      <c:pt idx="77">
                        <c:v>11.517965895376857</c:v>
                      </c:pt>
                      <c:pt idx="78">
                        <c:v>11.30649283495878</c:v>
                      </c:pt>
                      <c:pt idx="79">
                        <c:v>11.542392536158562</c:v>
                      </c:pt>
                      <c:pt idx="80">
                        <c:v>10.913945365418034</c:v>
                      </c:pt>
                      <c:pt idx="81">
                        <c:v>15.380751302907768</c:v>
                      </c:pt>
                      <c:pt idx="82">
                        <c:v>40.613364047172112</c:v>
                      </c:pt>
                      <c:pt idx="83">
                        <c:v>46.028343941240699</c:v>
                      </c:pt>
                      <c:pt idx="84">
                        <c:v>13.930074253539848</c:v>
                      </c:pt>
                      <c:pt idx="85">
                        <c:v>38.922627350686071</c:v>
                      </c:pt>
                      <c:pt idx="86">
                        <c:v>12.521131164650154</c:v>
                      </c:pt>
                      <c:pt idx="87">
                        <c:v>12.103995140392955</c:v>
                      </c:pt>
                      <c:pt idx="88">
                        <c:v>11.058753448227346</c:v>
                      </c:pt>
                      <c:pt idx="89">
                        <c:v>10.975631007710657</c:v>
                      </c:pt>
                      <c:pt idx="90">
                        <c:v>15.416944389916976</c:v>
                      </c:pt>
                      <c:pt idx="91">
                        <c:v>14.792746441639185</c:v>
                      </c:pt>
                      <c:pt idx="92">
                        <c:v>13.331004587067627</c:v>
                      </c:pt>
                      <c:pt idx="93">
                        <c:v>15.167770378233749</c:v>
                      </c:pt>
                      <c:pt idx="94">
                        <c:v>10.710853608325381</c:v>
                      </c:pt>
                      <c:pt idx="95">
                        <c:v>9.4721488090336035</c:v>
                      </c:pt>
                      <c:pt idx="96">
                        <c:v>10.534000516493141</c:v>
                      </c:pt>
                      <c:pt idx="97">
                        <c:v>13.015526017864989</c:v>
                      </c:pt>
                      <c:pt idx="98">
                        <c:v>11.311771674565961</c:v>
                      </c:pt>
                      <c:pt idx="99">
                        <c:v>12.193371822018989</c:v>
                      </c:pt>
                      <c:pt idx="100">
                        <c:v>6.4299938139598103</c:v>
                      </c:pt>
                      <c:pt idx="101">
                        <c:v>11.510929728210922</c:v>
                      </c:pt>
                      <c:pt idx="102">
                        <c:v>12.764673638688784</c:v>
                      </c:pt>
                      <c:pt idx="103">
                        <c:v>13.321692214627612</c:v>
                      </c:pt>
                      <c:pt idx="104">
                        <c:v>55.452717239337069</c:v>
                      </c:pt>
                      <c:pt idx="105">
                        <c:v>38.081781258300516</c:v>
                      </c:pt>
                      <c:pt idx="106">
                        <c:v>52.163453333705583</c:v>
                      </c:pt>
                      <c:pt idx="107">
                        <c:v>15.84589218133074</c:v>
                      </c:pt>
                      <c:pt idx="108">
                        <c:v>84.11953307486823</c:v>
                      </c:pt>
                      <c:pt idx="109">
                        <c:v>10.41887787039504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E8B0-4B85-A40D-19A6B2C8E15E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wrong'!$M$1</c15:sqref>
                        </c15:formulaRef>
                      </c:ext>
                    </c:extLst>
                    <c:strCache>
                      <c:ptCount val="1"/>
                      <c:pt idx="0">
                        <c:v>CH4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wrong'!$Q$5:$Q$112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wrong'!$M$5:$M$112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63747.587143483324</c:v>
                      </c:pt>
                      <c:pt idx="1">
                        <c:v>63368.243698603728</c:v>
                      </c:pt>
                      <c:pt idx="2">
                        <c:v>63019.986907022991</c:v>
                      </c:pt>
                      <c:pt idx="3">
                        <c:v>63223.485506354642</c:v>
                      </c:pt>
                      <c:pt idx="4">
                        <c:v>63374.222586964148</c:v>
                      </c:pt>
                      <c:pt idx="5">
                        <c:v>64001.913046144167</c:v>
                      </c:pt>
                      <c:pt idx="6">
                        <c:v>63902.095487497922</c:v>
                      </c:pt>
                      <c:pt idx="7">
                        <c:v>63170.023698834106</c:v>
                      </c:pt>
                      <c:pt idx="8">
                        <c:v>63555.314538530853</c:v>
                      </c:pt>
                      <c:pt idx="9">
                        <c:v>62496.866211297369</c:v>
                      </c:pt>
                      <c:pt idx="10">
                        <c:v>62403.689760229616</c:v>
                      </c:pt>
                      <c:pt idx="11">
                        <c:v>62452.975822178189</c:v>
                      </c:pt>
                      <c:pt idx="12">
                        <c:v>60444.60338299159</c:v>
                      </c:pt>
                      <c:pt idx="13">
                        <c:v>60706.329908236861</c:v>
                      </c:pt>
                      <c:pt idx="14">
                        <c:v>60468.952543738953</c:v>
                      </c:pt>
                      <c:pt idx="15">
                        <c:v>60160.681325114463</c:v>
                      </c:pt>
                      <c:pt idx="16">
                        <c:v>58605.768525268286</c:v>
                      </c:pt>
                      <c:pt idx="17">
                        <c:v>63819.453893419748</c:v>
                      </c:pt>
                      <c:pt idx="18">
                        <c:v>62869.198791193368</c:v>
                      </c:pt>
                      <c:pt idx="19">
                        <c:v>62218.3403557688</c:v>
                      </c:pt>
                      <c:pt idx="20">
                        <c:v>60761.571995680817</c:v>
                      </c:pt>
                      <c:pt idx="21">
                        <c:v>59131.116673193363</c:v>
                      </c:pt>
                      <c:pt idx="22">
                        <c:v>59591.965266479325</c:v>
                      </c:pt>
                      <c:pt idx="23">
                        <c:v>58788.861667395839</c:v>
                      </c:pt>
                      <c:pt idx="24">
                        <c:v>58821.872170587281</c:v>
                      </c:pt>
                      <c:pt idx="25">
                        <c:v>58658.556603922203</c:v>
                      </c:pt>
                      <c:pt idx="26">
                        <c:v>58313.182889047384</c:v>
                      </c:pt>
                      <c:pt idx="27">
                        <c:v>62213.84983576549</c:v>
                      </c:pt>
                      <c:pt idx="28">
                        <c:v>61045.167539521623</c:v>
                      </c:pt>
                      <c:pt idx="29">
                        <c:v>59876.485243277755</c:v>
                      </c:pt>
                      <c:pt idx="30">
                        <c:v>62903.102478180488</c:v>
                      </c:pt>
                      <c:pt idx="31">
                        <c:v>61695.40324324464</c:v>
                      </c:pt>
                      <c:pt idx="32">
                        <c:v>60461.700341671771</c:v>
                      </c:pt>
                      <c:pt idx="33">
                        <c:v>60335.653436988883</c:v>
                      </c:pt>
                      <c:pt idx="34">
                        <c:v>59779.52273398023</c:v>
                      </c:pt>
                      <c:pt idx="35">
                        <c:v>59226.9088002512</c:v>
                      </c:pt>
                      <c:pt idx="36">
                        <c:v>59594.540272374412</c:v>
                      </c:pt>
                      <c:pt idx="37">
                        <c:v>59883.376266207466</c:v>
                      </c:pt>
                      <c:pt idx="38">
                        <c:v>59366.142013212353</c:v>
                      </c:pt>
                      <c:pt idx="39">
                        <c:v>59696.553075891032</c:v>
                      </c:pt>
                      <c:pt idx="40">
                        <c:v>60105.27810955271</c:v>
                      </c:pt>
                      <c:pt idx="41">
                        <c:v>59530.263138159586</c:v>
                      </c:pt>
                      <c:pt idx="42">
                        <c:v>59884.235495153691</c:v>
                      </c:pt>
                      <c:pt idx="43">
                        <c:v>59790.593764504607</c:v>
                      </c:pt>
                      <c:pt idx="44">
                        <c:v>59611.629697747252</c:v>
                      </c:pt>
                      <c:pt idx="45">
                        <c:v>59450.017388757682</c:v>
                      </c:pt>
                      <c:pt idx="46">
                        <c:v>59889.476804635859</c:v>
                      </c:pt>
                      <c:pt idx="47">
                        <c:v>60127.628651834129</c:v>
                      </c:pt>
                      <c:pt idx="48">
                        <c:v>64047.232024247816</c:v>
                      </c:pt>
                      <c:pt idx="49">
                        <c:v>60628.37533260139</c:v>
                      </c:pt>
                      <c:pt idx="50">
                        <c:v>60673.300139195948</c:v>
                      </c:pt>
                      <c:pt idx="51">
                        <c:v>60184.165388043635</c:v>
                      </c:pt>
                      <c:pt idx="52">
                        <c:v>60494.215374969885</c:v>
                      </c:pt>
                      <c:pt idx="53">
                        <c:v>62948.449231647188</c:v>
                      </c:pt>
                      <c:pt idx="54">
                        <c:v>62507.087632182993</c:v>
                      </c:pt>
                      <c:pt idx="55">
                        <c:v>56955.120594513188</c:v>
                      </c:pt>
                      <c:pt idx="56">
                        <c:v>59208.984118192864</c:v>
                      </c:pt>
                      <c:pt idx="57">
                        <c:v>59845.985343648746</c:v>
                      </c:pt>
                      <c:pt idx="58">
                        <c:v>60236.820465511351</c:v>
                      </c:pt>
                      <c:pt idx="59">
                        <c:v>60014.976654428574</c:v>
                      </c:pt>
                      <c:pt idx="60">
                        <c:v>60414.292885513132</c:v>
                      </c:pt>
                      <c:pt idx="61">
                        <c:v>59662.144820404399</c:v>
                      </c:pt>
                      <c:pt idx="62">
                        <c:v>58967.836027375866</c:v>
                      </c:pt>
                      <c:pt idx="63">
                        <c:v>58765.630983447954</c:v>
                      </c:pt>
                      <c:pt idx="64">
                        <c:v>59198.699856874708</c:v>
                      </c:pt>
                      <c:pt idx="65">
                        <c:v>59879.310317628799</c:v>
                      </c:pt>
                      <c:pt idx="66">
                        <c:v>60492.639880572955</c:v>
                      </c:pt>
                      <c:pt idx="67">
                        <c:v>60057.549532745208</c:v>
                      </c:pt>
                      <c:pt idx="68">
                        <c:v>59784.157465545803</c:v>
                      </c:pt>
                      <c:pt idx="69">
                        <c:v>61325.754034317128</c:v>
                      </c:pt>
                      <c:pt idx="70">
                        <c:v>61233.009849409311</c:v>
                      </c:pt>
                      <c:pt idx="71">
                        <c:v>60305.509825103072</c:v>
                      </c:pt>
                      <c:pt idx="72">
                        <c:v>60691.047668972235</c:v>
                      </c:pt>
                      <c:pt idx="73">
                        <c:v>60407.906595747976</c:v>
                      </c:pt>
                      <c:pt idx="74">
                        <c:v>59873.985333711396</c:v>
                      </c:pt>
                      <c:pt idx="75">
                        <c:v>60689.977699183662</c:v>
                      </c:pt>
                      <c:pt idx="76">
                        <c:v>60597.132775518658</c:v>
                      </c:pt>
                      <c:pt idx="77">
                        <c:v>60561.445319553284</c:v>
                      </c:pt>
                      <c:pt idx="78">
                        <c:v>60493.561041272653</c:v>
                      </c:pt>
                      <c:pt idx="79">
                        <c:v>60075.448580331511</c:v>
                      </c:pt>
                      <c:pt idx="80">
                        <c:v>59770.386994350061</c:v>
                      </c:pt>
                      <c:pt idx="81">
                        <c:v>60159.278078900694</c:v>
                      </c:pt>
                      <c:pt idx="82">
                        <c:v>60082.565460657956</c:v>
                      </c:pt>
                      <c:pt idx="83">
                        <c:v>59318.893529659857</c:v>
                      </c:pt>
                      <c:pt idx="84">
                        <c:v>59401.500381159072</c:v>
                      </c:pt>
                      <c:pt idx="85">
                        <c:v>59961.062452897451</c:v>
                      </c:pt>
                      <c:pt idx="86">
                        <c:v>59716.206614733092</c:v>
                      </c:pt>
                      <c:pt idx="87">
                        <c:v>59850.669215552451</c:v>
                      </c:pt>
                      <c:pt idx="88">
                        <c:v>59778.911214363208</c:v>
                      </c:pt>
                      <c:pt idx="89">
                        <c:v>59983.856204333992</c:v>
                      </c:pt>
                      <c:pt idx="90">
                        <c:v>59238.481616577941</c:v>
                      </c:pt>
                      <c:pt idx="91">
                        <c:v>59713.512065753363</c:v>
                      </c:pt>
                      <c:pt idx="92">
                        <c:v>60634.76054805758</c:v>
                      </c:pt>
                      <c:pt idx="93">
                        <c:v>59748.215215221848</c:v>
                      </c:pt>
                      <c:pt idx="94">
                        <c:v>60800.637228160696</c:v>
                      </c:pt>
                      <c:pt idx="95">
                        <c:v>59157.321183675362</c:v>
                      </c:pt>
                      <c:pt idx="96">
                        <c:v>58511.984349260558</c:v>
                      </c:pt>
                      <c:pt idx="97">
                        <c:v>59283.264407281604</c:v>
                      </c:pt>
                      <c:pt idx="98">
                        <c:v>60886.874835150578</c:v>
                      </c:pt>
                      <c:pt idx="99">
                        <c:v>59216.422916655305</c:v>
                      </c:pt>
                      <c:pt idx="100">
                        <c:v>59572.341416192474</c:v>
                      </c:pt>
                      <c:pt idx="101">
                        <c:v>59925.970945181754</c:v>
                      </c:pt>
                      <c:pt idx="102">
                        <c:v>59696.189382834098</c:v>
                      </c:pt>
                      <c:pt idx="103">
                        <c:v>60192.279094763551</c:v>
                      </c:pt>
                      <c:pt idx="104">
                        <c:v>58051.233532319995</c:v>
                      </c:pt>
                      <c:pt idx="105">
                        <c:v>58332.989797436545</c:v>
                      </c:pt>
                      <c:pt idx="106">
                        <c:v>58700.339175480287</c:v>
                      </c:pt>
                      <c:pt idx="107">
                        <c:v>61027.13061775727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E8B0-4B85-A40D-19A6B2C8E15E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0.000_ 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valAx>
        <c:axId val="1242755232"/>
        <c:scaling>
          <c:orientation val="minMax"/>
          <c:min val="0"/>
        </c:scaling>
        <c:delete val="0"/>
        <c:axPos val="r"/>
        <c:numFmt formatCode="@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861164624"/>
        <c:crosses val="max"/>
        <c:crossBetween val="midCat"/>
      </c:valAx>
      <c:valAx>
        <c:axId val="8611646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242755232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Syntrophbacter 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 個別計算(old wrong'!$Q$5:$Q$112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  <c:extLst xmlns:c15="http://schemas.microsoft.com/office/drawing/2012/chart"/>
            </c:numRef>
          </c:xVal>
          <c:yVal>
            <c:numRef>
              <c:f>'G 個別計算(old wrong'!$U$5:$U$112</c:f>
              <c:numCache>
                <c:formatCode>General</c:formatCode>
                <c:ptCount val="108"/>
                <c:pt idx="0">
                  <c:v>-6.5719045288958569</c:v>
                </c:pt>
                <c:pt idx="1">
                  <c:v>-4.2966532246209681</c:v>
                </c:pt>
                <c:pt idx="2">
                  <c:v>-5.5996312236194825</c:v>
                </c:pt>
                <c:pt idx="3">
                  <c:v>-6.9597821783648328</c:v>
                </c:pt>
                <c:pt idx="4">
                  <c:v>5.8901373274281212</c:v>
                </c:pt>
                <c:pt idx="5">
                  <c:v>-9.6279136546180268</c:v>
                </c:pt>
                <c:pt idx="6">
                  <c:v>-12.489273168452655</c:v>
                </c:pt>
                <c:pt idx="7">
                  <c:v>-5.1862922989325142</c:v>
                </c:pt>
                <c:pt idx="8">
                  <c:v>-2.751326977891722</c:v>
                </c:pt>
                <c:pt idx="9">
                  <c:v>-2.9572814555185403</c:v>
                </c:pt>
                <c:pt idx="10">
                  <c:v>-2.72065579661556</c:v>
                </c:pt>
                <c:pt idx="11">
                  <c:v>-0.94934969854647022</c:v>
                </c:pt>
                <c:pt idx="12">
                  <c:v>6.4190819598788238</c:v>
                </c:pt>
                <c:pt idx="13">
                  <c:v>19.271173854395336</c:v>
                </c:pt>
                <c:pt idx="14">
                  <c:v>24.00957921931316</c:v>
                </c:pt>
                <c:pt idx="15">
                  <c:v>27.726040285079065</c:v>
                </c:pt>
                <c:pt idx="16">
                  <c:v>31.245025152059881</c:v>
                </c:pt>
                <c:pt idx="17">
                  <c:v>6.7485429473319272</c:v>
                </c:pt>
                <c:pt idx="18">
                  <c:v>6.5702075802733333</c:v>
                </c:pt>
                <c:pt idx="19">
                  <c:v>5.2059098617073118</c:v>
                </c:pt>
                <c:pt idx="20">
                  <c:v>10.622439027644035</c:v>
                </c:pt>
                <c:pt idx="21">
                  <c:v>21.299426989107552</c:v>
                </c:pt>
                <c:pt idx="22">
                  <c:v>22.962241445716785</c:v>
                </c:pt>
                <c:pt idx="23">
                  <c:v>22.886435885774929</c:v>
                </c:pt>
                <c:pt idx="24">
                  <c:v>22.432608238874401</c:v>
                </c:pt>
                <c:pt idx="25">
                  <c:v>23.546573434362905</c:v>
                </c:pt>
                <c:pt idx="26">
                  <c:v>21.774101863929396</c:v>
                </c:pt>
                <c:pt idx="27">
                  <c:v>11.450169624514061</c:v>
                </c:pt>
                <c:pt idx="28">
                  <c:v>9.6271833357191525</c:v>
                </c:pt>
                <c:pt idx="29">
                  <c:v>20.285480398587907</c:v>
                </c:pt>
                <c:pt idx="30">
                  <c:v>7.495122528915644</c:v>
                </c:pt>
                <c:pt idx="31">
                  <c:v>11.991082676402137</c:v>
                </c:pt>
                <c:pt idx="32">
                  <c:v>13.275913963073457</c:v>
                </c:pt>
                <c:pt idx="33">
                  <c:v>12.167516001103564</c:v>
                </c:pt>
                <c:pt idx="34">
                  <c:v>15.295734377859361</c:v>
                </c:pt>
                <c:pt idx="35">
                  <c:v>15.64758571770524</c:v>
                </c:pt>
                <c:pt idx="36">
                  <c:v>14.513802532129525</c:v>
                </c:pt>
                <c:pt idx="37">
                  <c:v>7.7364339827508104</c:v>
                </c:pt>
                <c:pt idx="38">
                  <c:v>5.7130952451272066</c:v>
                </c:pt>
                <c:pt idx="39">
                  <c:v>2.9798271704763692</c:v>
                </c:pt>
                <c:pt idx="40">
                  <c:v>1.5708422376578426</c:v>
                </c:pt>
                <c:pt idx="41">
                  <c:v>1.1381349290401204</c:v>
                </c:pt>
                <c:pt idx="42">
                  <c:v>-0.74731734893703106</c:v>
                </c:pt>
                <c:pt idx="43">
                  <c:v>-1.7857501582504938</c:v>
                </c:pt>
                <c:pt idx="44">
                  <c:v>-2.7649332403566262</c:v>
                </c:pt>
                <c:pt idx="45">
                  <c:v>-4.8877068196136833</c:v>
                </c:pt>
                <c:pt idx="46">
                  <c:v>-4.9870567738454525</c:v>
                </c:pt>
                <c:pt idx="47">
                  <c:v>-6.4823115926145931</c:v>
                </c:pt>
                <c:pt idx="48">
                  <c:v>-7.4006058059848101</c:v>
                </c:pt>
                <c:pt idx="49">
                  <c:v>-5.4830612460737314</c:v>
                </c:pt>
                <c:pt idx="50">
                  <c:v>4.4742454665449714</c:v>
                </c:pt>
                <c:pt idx="51">
                  <c:v>1.6621524693916143</c:v>
                </c:pt>
                <c:pt idx="52">
                  <c:v>-3.6888280112422933</c:v>
                </c:pt>
                <c:pt idx="53">
                  <c:v>6.9190460992955423</c:v>
                </c:pt>
                <c:pt idx="54">
                  <c:v>1.6148337089564819</c:v>
                </c:pt>
                <c:pt idx="55">
                  <c:v>-2.8938418647188229</c:v>
                </c:pt>
                <c:pt idx="56">
                  <c:v>-3.2752499904918864</c:v>
                </c:pt>
                <c:pt idx="57">
                  <c:v>-4.0938729408485131</c:v>
                </c:pt>
                <c:pt idx="58">
                  <c:v>-3.4425615825160065</c:v>
                </c:pt>
                <c:pt idx="59">
                  <c:v>-4.1426904935108553</c:v>
                </c:pt>
                <c:pt idx="60">
                  <c:v>-6.4865848958537953</c:v>
                </c:pt>
                <c:pt idx="61">
                  <c:v>-5.3630196921735802</c:v>
                </c:pt>
                <c:pt idx="62">
                  <c:v>-5.7737144105022509</c:v>
                </c:pt>
                <c:pt idx="63">
                  <c:v>-4.7464886544094611</c:v>
                </c:pt>
                <c:pt idx="64">
                  <c:v>0.54786619164949002</c:v>
                </c:pt>
                <c:pt idx="65">
                  <c:v>-5.8193303138459811</c:v>
                </c:pt>
                <c:pt idx="66">
                  <c:v>-5.8722818905421832</c:v>
                </c:pt>
                <c:pt idx="67">
                  <c:v>3.6422057177322813</c:v>
                </c:pt>
                <c:pt idx="68">
                  <c:v>5.8269980612842147</c:v>
                </c:pt>
                <c:pt idx="69">
                  <c:v>-8.3331953899604798</c:v>
                </c:pt>
                <c:pt idx="70">
                  <c:v>-5.7710917828359669</c:v>
                </c:pt>
                <c:pt idx="71">
                  <c:v>-4.5114442667113508E-3</c:v>
                </c:pt>
                <c:pt idx="72">
                  <c:v>-7.8399969356845531</c:v>
                </c:pt>
                <c:pt idx="73">
                  <c:v>-5.9681257851061673</c:v>
                </c:pt>
                <c:pt idx="74">
                  <c:v>3.1765266619756432</c:v>
                </c:pt>
                <c:pt idx="75">
                  <c:v>-8.5785260153942318</c:v>
                </c:pt>
                <c:pt idx="76">
                  <c:v>-8.6370957953138401</c:v>
                </c:pt>
                <c:pt idx="77">
                  <c:v>-8.316395130077737</c:v>
                </c:pt>
                <c:pt idx="78">
                  <c:v>-8.9476178957174994</c:v>
                </c:pt>
                <c:pt idx="79">
                  <c:v>-6.2065730329513542</c:v>
                </c:pt>
                <c:pt idx="80">
                  <c:v>1.3396116760019794</c:v>
                </c:pt>
                <c:pt idx="81">
                  <c:v>2.3641763650044254</c:v>
                </c:pt>
                <c:pt idx="82">
                  <c:v>-6.7131110123723801</c:v>
                </c:pt>
                <c:pt idx="83">
                  <c:v>1.2247203318760143</c:v>
                </c:pt>
                <c:pt idx="84">
                  <c:v>-7.3809613939306047</c:v>
                </c:pt>
                <c:pt idx="85">
                  <c:v>-7.5508373074399486</c:v>
                </c:pt>
                <c:pt idx="86">
                  <c:v>-8.1306970922930759</c:v>
                </c:pt>
                <c:pt idx="87">
                  <c:v>-8.1705154920317682</c:v>
                </c:pt>
                <c:pt idx="88">
                  <c:v>-5.6095287287891011</c:v>
                </c:pt>
                <c:pt idx="89">
                  <c:v>-5.6983980057096772</c:v>
                </c:pt>
                <c:pt idx="90">
                  <c:v>-6.9743749856388888</c:v>
                </c:pt>
                <c:pt idx="91">
                  <c:v>-5.4309534687425867</c:v>
                </c:pt>
                <c:pt idx="92">
                  <c:v>-7.8406160370018512</c:v>
                </c:pt>
                <c:pt idx="93">
                  <c:v>-9.0681721142404257</c:v>
                </c:pt>
                <c:pt idx="94">
                  <c:v>-8.44603606385067</c:v>
                </c:pt>
                <c:pt idx="95">
                  <c:v>-62.512914791130385</c:v>
                </c:pt>
                <c:pt idx="96">
                  <c:v>-62.56613331807722</c:v>
                </c:pt>
                <c:pt idx="97">
                  <c:v>-62.258916616414865</c:v>
                </c:pt>
                <c:pt idx="98">
                  <c:v>-62.476493912184736</c:v>
                </c:pt>
                <c:pt idx="99">
                  <c:v>-62.530203577927267</c:v>
                </c:pt>
                <c:pt idx="100">
                  <c:v>-62.072878464002429</c:v>
                </c:pt>
                <c:pt idx="101">
                  <c:v>-62.390651944161164</c:v>
                </c:pt>
                <c:pt idx="102">
                  <c:v>-61.917102297558984</c:v>
                </c:pt>
                <c:pt idx="103">
                  <c:v>-62.441071209145235</c:v>
                </c:pt>
                <c:pt idx="104">
                  <c:v>-62.224693728907766</c:v>
                </c:pt>
                <c:pt idx="105">
                  <c:v>-61.948309103081385</c:v>
                </c:pt>
                <c:pt idx="106">
                  <c:v>-62.428256891719485</c:v>
                </c:pt>
                <c:pt idx="107">
                  <c:v>-62.48801759308833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AD3A-4D27-8E52-3379ABFDF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v>Smithella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'G 個別計算(old wrong'!$X$5:$X$112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'G 個別計算(old wrong'!$AB$5:$AB$112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-5.3722365059812134</c:v>
                      </c:pt>
                      <c:pt idx="1">
                        <c:v>-6.0266735884879594</c:v>
                      </c:pt>
                      <c:pt idx="2">
                        <c:v>-7.4209076683856861</c:v>
                      </c:pt>
                      <c:pt idx="3">
                        <c:v>-5.9698343323254166</c:v>
                      </c:pt>
                      <c:pt idx="4">
                        <c:v>-5.0674881890066459</c:v>
                      </c:pt>
                      <c:pt idx="5">
                        <c:v>-6.0588233011171848</c:v>
                      </c:pt>
                      <c:pt idx="6">
                        <c:v>-5.6050405035824022</c:v>
                      </c:pt>
                      <c:pt idx="7">
                        <c:v>-7.0162432600922049</c:v>
                      </c:pt>
                      <c:pt idx="8">
                        <c:v>-6.2225604528164276</c:v>
                      </c:pt>
                      <c:pt idx="9">
                        <c:v>-16.267201172517044</c:v>
                      </c:pt>
                      <c:pt idx="10">
                        <c:v>-5.7802730303342695</c:v>
                      </c:pt>
                      <c:pt idx="11">
                        <c:v>-3.3514140179319347</c:v>
                      </c:pt>
                      <c:pt idx="12">
                        <c:v>-1.8255694387270534</c:v>
                      </c:pt>
                      <c:pt idx="13">
                        <c:v>-0.41911572602410141</c:v>
                      </c:pt>
                      <c:pt idx="14">
                        <c:v>1.4704490591946635</c:v>
                      </c:pt>
                      <c:pt idx="15">
                        <c:v>1.863508732879767</c:v>
                      </c:pt>
                      <c:pt idx="16">
                        <c:v>2.6928257116426</c:v>
                      </c:pt>
                      <c:pt idx="17">
                        <c:v>-0.41971353763284125</c:v>
                      </c:pt>
                      <c:pt idx="18">
                        <c:v>-5.4791908432491665</c:v>
                      </c:pt>
                      <c:pt idx="19">
                        <c:v>-5.690854781457289</c:v>
                      </c:pt>
                      <c:pt idx="20">
                        <c:v>-2.3743976460116696</c:v>
                      </c:pt>
                      <c:pt idx="21">
                        <c:v>1.1467621684674705</c:v>
                      </c:pt>
                      <c:pt idx="22">
                        <c:v>1.8069995277574811</c:v>
                      </c:pt>
                      <c:pt idx="23">
                        <c:v>1.6405494799174909</c:v>
                      </c:pt>
                      <c:pt idx="24">
                        <c:v>1.2657555187643059</c:v>
                      </c:pt>
                      <c:pt idx="25">
                        <c:v>0.70642200818305589</c:v>
                      </c:pt>
                      <c:pt idx="26">
                        <c:v>-0.49240310570892365</c:v>
                      </c:pt>
                      <c:pt idx="27">
                        <c:v>-3.2021328936540132</c:v>
                      </c:pt>
                      <c:pt idx="28">
                        <c:v>-2.697918518010836</c:v>
                      </c:pt>
                      <c:pt idx="29">
                        <c:v>-0.88413033060064328</c:v>
                      </c:pt>
                      <c:pt idx="30">
                        <c:v>-1.4903697277478352</c:v>
                      </c:pt>
                      <c:pt idx="31">
                        <c:v>-2.4410350337177307</c:v>
                      </c:pt>
                      <c:pt idx="32">
                        <c:v>-1.7543788190874141</c:v>
                      </c:pt>
                      <c:pt idx="33">
                        <c:v>-2.1807046916444488</c:v>
                      </c:pt>
                      <c:pt idx="34">
                        <c:v>-1.7907819303278227</c:v>
                      </c:pt>
                      <c:pt idx="35">
                        <c:v>-1.7329650270474752</c:v>
                      </c:pt>
                      <c:pt idx="36">
                        <c:v>-3.3269181082898149</c:v>
                      </c:pt>
                      <c:pt idx="37">
                        <c:v>-3.9744081004037204</c:v>
                      </c:pt>
                      <c:pt idx="38">
                        <c:v>-5.6184060464056547</c:v>
                      </c:pt>
                      <c:pt idx="39">
                        <c:v>-6.327536769188856</c:v>
                      </c:pt>
                      <c:pt idx="40">
                        <c:v>-8.0581410841507228</c:v>
                      </c:pt>
                      <c:pt idx="41">
                        <c:v>-8.6523852807342667</c:v>
                      </c:pt>
                      <c:pt idx="42">
                        <c:v>-9.9036182255245659</c:v>
                      </c:pt>
                      <c:pt idx="43">
                        <c:v>-11.055264018179709</c:v>
                      </c:pt>
                      <c:pt idx="44">
                        <c:v>-11.63124227335663</c:v>
                      </c:pt>
                      <c:pt idx="45">
                        <c:v>-12.024658583549554</c:v>
                      </c:pt>
                      <c:pt idx="46">
                        <c:v>-21.448377753697073</c:v>
                      </c:pt>
                      <c:pt idx="47">
                        <c:v>-21.903049094805151</c:v>
                      </c:pt>
                      <c:pt idx="48">
                        <c:v>-20.80776927019836</c:v>
                      </c:pt>
                      <c:pt idx="49">
                        <c:v>-19.906700957325047</c:v>
                      </c:pt>
                      <c:pt idx="50">
                        <c:v>-20.747764460422118</c:v>
                      </c:pt>
                      <c:pt idx="51">
                        <c:v>-20.842906325335303</c:v>
                      </c:pt>
                      <c:pt idx="52">
                        <c:v>-21.170240938670613</c:v>
                      </c:pt>
                      <c:pt idx="53">
                        <c:v>-21.119967525914774</c:v>
                      </c:pt>
                      <c:pt idx="54">
                        <c:v>-11.013430928149324</c:v>
                      </c:pt>
                      <c:pt idx="55">
                        <c:v>-21.244754526923199</c:v>
                      </c:pt>
                      <c:pt idx="56">
                        <c:v>-21.593572615930224</c:v>
                      </c:pt>
                      <c:pt idx="57">
                        <c:v>-21.083536967241592</c:v>
                      </c:pt>
                      <c:pt idx="58">
                        <c:v>-20.575009091286518</c:v>
                      </c:pt>
                      <c:pt idx="59">
                        <c:v>-20.40932982778207</c:v>
                      </c:pt>
                      <c:pt idx="60">
                        <c:v>-20.538812998432949</c:v>
                      </c:pt>
                      <c:pt idx="61">
                        <c:v>-20.720902927422809</c:v>
                      </c:pt>
                      <c:pt idx="62">
                        <c:v>-20.274324729730896</c:v>
                      </c:pt>
                      <c:pt idx="63">
                        <c:v>-20.496748530378905</c:v>
                      </c:pt>
                      <c:pt idx="64">
                        <c:v>-11.350840067127146</c:v>
                      </c:pt>
                      <c:pt idx="65">
                        <c:v>-19.639377316690506</c:v>
                      </c:pt>
                      <c:pt idx="66">
                        <c:v>-19.431606658840241</c:v>
                      </c:pt>
                      <c:pt idx="67">
                        <c:v>-19.515686290355017</c:v>
                      </c:pt>
                      <c:pt idx="68">
                        <c:v>-19.496232342522951</c:v>
                      </c:pt>
                      <c:pt idx="69">
                        <c:v>-19.686259520489667</c:v>
                      </c:pt>
                      <c:pt idx="70">
                        <c:v>-18.097953253636632</c:v>
                      </c:pt>
                      <c:pt idx="71">
                        <c:v>-17.200703774763898</c:v>
                      </c:pt>
                      <c:pt idx="72">
                        <c:v>-18.587600892946604</c:v>
                      </c:pt>
                      <c:pt idx="73">
                        <c:v>-17.89130367779784</c:v>
                      </c:pt>
                      <c:pt idx="74">
                        <c:v>-18.356673070469061</c:v>
                      </c:pt>
                      <c:pt idx="75">
                        <c:v>-17.951309163390167</c:v>
                      </c:pt>
                      <c:pt idx="76">
                        <c:v>-17.600691513206193</c:v>
                      </c:pt>
                      <c:pt idx="77">
                        <c:v>-17.067002357582009</c:v>
                      </c:pt>
                      <c:pt idx="78">
                        <c:v>-17.336047235802521</c:v>
                      </c:pt>
                      <c:pt idx="79">
                        <c:v>-17.840453827092926</c:v>
                      </c:pt>
                      <c:pt idx="80">
                        <c:v>-17.668273704293728</c:v>
                      </c:pt>
                      <c:pt idx="81">
                        <c:v>-18.267221946618154</c:v>
                      </c:pt>
                      <c:pt idx="82">
                        <c:v>-16.642817329703185</c:v>
                      </c:pt>
                      <c:pt idx="83">
                        <c:v>-17.356669839777226</c:v>
                      </c:pt>
                      <c:pt idx="84">
                        <c:v>-18.029456836142462</c:v>
                      </c:pt>
                      <c:pt idx="85">
                        <c:v>-17.686112993970493</c:v>
                      </c:pt>
                      <c:pt idx="86">
                        <c:v>-8.965588496874874</c:v>
                      </c:pt>
                      <c:pt idx="87">
                        <c:v>-16.305083198229465</c:v>
                      </c:pt>
                      <c:pt idx="88">
                        <c:v>-8.8919457906107766</c:v>
                      </c:pt>
                      <c:pt idx="89">
                        <c:v>-7.887004548978191</c:v>
                      </c:pt>
                      <c:pt idx="90">
                        <c:v>-9.6769651062245341</c:v>
                      </c:pt>
                      <c:pt idx="91">
                        <c:v>-8.0512053003118158</c:v>
                      </c:pt>
                      <c:pt idx="92">
                        <c:v>-7.5625187049739662</c:v>
                      </c:pt>
                      <c:pt idx="93">
                        <c:v>-8.1315656535659322</c:v>
                      </c:pt>
                      <c:pt idx="94">
                        <c:v>-8.4136140323073754</c:v>
                      </c:pt>
                      <c:pt idx="95">
                        <c:v>-15.61211229034031</c:v>
                      </c:pt>
                      <c:pt idx="96">
                        <c:v>-7.888448366591974</c:v>
                      </c:pt>
                      <c:pt idx="97">
                        <c:v>-7.3562101960163231</c:v>
                      </c:pt>
                      <c:pt idx="98">
                        <c:v>-7.7539364914184326</c:v>
                      </c:pt>
                      <c:pt idx="99">
                        <c:v>-7.3682363869979675</c:v>
                      </c:pt>
                      <c:pt idx="100">
                        <c:v>-6.9621672152708829</c:v>
                      </c:pt>
                      <c:pt idx="101">
                        <c:v>-7.2423106272763782</c:v>
                      </c:pt>
                      <c:pt idx="102">
                        <c:v>-6.1345308523003315</c:v>
                      </c:pt>
                      <c:pt idx="103">
                        <c:v>-7.1875835690518253</c:v>
                      </c:pt>
                      <c:pt idx="104">
                        <c:v>-6.6305953267873639</c:v>
                      </c:pt>
                      <c:pt idx="105">
                        <c:v>-6.4597955538511291</c:v>
                      </c:pt>
                      <c:pt idx="106">
                        <c:v>-6.7136691670462598</c:v>
                      </c:pt>
                      <c:pt idx="107">
                        <c:v>-7.4444226932002415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AD3A-4D27-8E52-3379ABFDF34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v>SBOB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wrong'!$AE$5:$AE$112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wrong'!$AI$5:$AI$112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-31.070965042718768</c:v>
                      </c:pt>
                      <c:pt idx="1">
                        <c:v>-30.148682532829312</c:v>
                      </c:pt>
                      <c:pt idx="2">
                        <c:v>-29.32785453862445</c:v>
                      </c:pt>
                      <c:pt idx="3">
                        <c:v>-31.21239710966384</c:v>
                      </c:pt>
                      <c:pt idx="4">
                        <c:v>-22.141938226551972</c:v>
                      </c:pt>
                      <c:pt idx="5">
                        <c:v>-31.883634321552051</c:v>
                      </c:pt>
                      <c:pt idx="6">
                        <c:v>-34.24080307013017</c:v>
                      </c:pt>
                      <c:pt idx="7">
                        <c:v>-28.504261088355079</c:v>
                      </c:pt>
                      <c:pt idx="8">
                        <c:v>-26.573492127776376</c:v>
                      </c:pt>
                      <c:pt idx="9">
                        <c:v>-17.354690602840869</c:v>
                      </c:pt>
                      <c:pt idx="10">
                        <c:v>-27.391328892309744</c:v>
                      </c:pt>
                      <c:pt idx="11">
                        <c:v>-24.538050478568351</c:v>
                      </c:pt>
                      <c:pt idx="12">
                        <c:v>-19.517982045864784</c:v>
                      </c:pt>
                      <c:pt idx="13">
                        <c:v>-14.339038881345822</c:v>
                      </c:pt>
                      <c:pt idx="14">
                        <c:v>-8.8552420763294037</c:v>
                      </c:pt>
                      <c:pt idx="15">
                        <c:v>-7.05294705378099</c:v>
                      </c:pt>
                      <c:pt idx="16">
                        <c:v>-4.586915151732839</c:v>
                      </c:pt>
                      <c:pt idx="17">
                        <c:v>-22.942515256249095</c:v>
                      </c:pt>
                      <c:pt idx="18">
                        <c:v>-20.347729381713791</c:v>
                      </c:pt>
                      <c:pt idx="19">
                        <c:v>-19.861566319001909</c:v>
                      </c:pt>
                      <c:pt idx="20">
                        <c:v>-15.252793887263614</c:v>
                      </c:pt>
                      <c:pt idx="21">
                        <c:v>-9.32161833310699</c:v>
                      </c:pt>
                      <c:pt idx="22">
                        <c:v>-8.8105350272783554</c:v>
                      </c:pt>
                      <c:pt idx="23">
                        <c:v>-8.6285002184967539</c:v>
                      </c:pt>
                      <c:pt idx="24">
                        <c:v>-8.5901292661497024</c:v>
                      </c:pt>
                      <c:pt idx="25">
                        <c:v>-7.5033582581852158</c:v>
                      </c:pt>
                      <c:pt idx="26">
                        <c:v>-8.1895916955121706</c:v>
                      </c:pt>
                      <c:pt idx="27">
                        <c:v>-15.600270181201019</c:v>
                      </c:pt>
                      <c:pt idx="28">
                        <c:v>-16.164425645289391</c:v>
                      </c:pt>
                      <c:pt idx="29">
                        <c:v>-9.0420575672728489</c:v>
                      </c:pt>
                      <c:pt idx="30">
                        <c:v>-18.520371934273939</c:v>
                      </c:pt>
                      <c:pt idx="31">
                        <c:v>-14.966476899557243</c:v>
                      </c:pt>
                      <c:pt idx="32">
                        <c:v>-13.906412720600393</c:v>
                      </c:pt>
                      <c:pt idx="33">
                        <c:v>-13.849928824846408</c:v>
                      </c:pt>
                      <c:pt idx="34">
                        <c:v>-11.796927201240976</c:v>
                      </c:pt>
                      <c:pt idx="35">
                        <c:v>-11.168465336680349</c:v>
                      </c:pt>
                      <c:pt idx="36">
                        <c:v>-11.145163575511127</c:v>
                      </c:pt>
                      <c:pt idx="37">
                        <c:v>-15.641447075939816</c:v>
                      </c:pt>
                      <c:pt idx="38">
                        <c:v>-15.949071610607511</c:v>
                      </c:pt>
                      <c:pt idx="39">
                        <c:v>-17.266246802303776</c:v>
                      </c:pt>
                      <c:pt idx="40">
                        <c:v>-17.734219078640315</c:v>
                      </c:pt>
                      <c:pt idx="41">
                        <c:v>-17.20720562338937</c:v>
                      </c:pt>
                      <c:pt idx="42">
                        <c:v>-18.285402741244354</c:v>
                      </c:pt>
                      <c:pt idx="43">
                        <c:v>-18.916380652009167</c:v>
                      </c:pt>
                      <c:pt idx="44">
                        <c:v>-19.792008807506377</c:v>
                      </c:pt>
                      <c:pt idx="45">
                        <c:v>-21.495773968803704</c:v>
                      </c:pt>
                      <c:pt idx="46">
                        <c:v>-13.731750756529856</c:v>
                      </c:pt>
                      <c:pt idx="47">
                        <c:v>-14.919526782061595</c:v>
                      </c:pt>
                      <c:pt idx="48">
                        <c:v>-19.741838839127354</c:v>
                      </c:pt>
                      <c:pt idx="49">
                        <c:v>-17.897788672266095</c:v>
                      </c:pt>
                      <c:pt idx="50">
                        <c:v>-9.9362796732708674</c:v>
                      </c:pt>
                      <c:pt idx="51">
                        <c:v>-11.078971670841995</c:v>
                      </c:pt>
                      <c:pt idx="52">
                        <c:v>-13.886623658700429</c:v>
                      </c:pt>
                      <c:pt idx="53">
                        <c:v>-6.7458919299469926</c:v>
                      </c:pt>
                      <c:pt idx="54">
                        <c:v>-18.122989929333841</c:v>
                      </c:pt>
                      <c:pt idx="55">
                        <c:v>-13.615842951947805</c:v>
                      </c:pt>
                      <c:pt idx="56">
                        <c:v>-12.711905313285271</c:v>
                      </c:pt>
                      <c:pt idx="57">
                        <c:v>-13.455271971452419</c:v>
                      </c:pt>
                      <c:pt idx="58">
                        <c:v>-13.760701676578861</c:v>
                      </c:pt>
                      <c:pt idx="59">
                        <c:v>-13.973538034893636</c:v>
                      </c:pt>
                      <c:pt idx="60">
                        <c:v>-15.556312229789398</c:v>
                      </c:pt>
                      <c:pt idx="61">
                        <c:v>-13.96607968499368</c:v>
                      </c:pt>
                      <c:pt idx="62">
                        <c:v>-14.437887013133945</c:v>
                      </c:pt>
                      <c:pt idx="63">
                        <c:v>-12.566269089208618</c:v>
                      </c:pt>
                      <c:pt idx="64">
                        <c:v>-18.182291719609367</c:v>
                      </c:pt>
                      <c:pt idx="65">
                        <c:v>-14.139420493469494</c:v>
                      </c:pt>
                      <c:pt idx="66">
                        <c:v>-14.255086867637679</c:v>
                      </c:pt>
                      <c:pt idx="67">
                        <c:v>-7.8080940263550289</c:v>
                      </c:pt>
                      <c:pt idx="68">
                        <c:v>-6.2111391942853231</c:v>
                      </c:pt>
                      <c:pt idx="69">
                        <c:v>-18.353566958268658</c:v>
                      </c:pt>
                      <c:pt idx="70">
                        <c:v>-18.292232286589083</c:v>
                      </c:pt>
                      <c:pt idx="71">
                        <c:v>-13.460151681940069</c:v>
                      </c:pt>
                      <c:pt idx="72">
                        <c:v>-18.607223196031427</c:v>
                      </c:pt>
                      <c:pt idx="73">
                        <c:v>-16.991258839738059</c:v>
                      </c:pt>
                      <c:pt idx="74">
                        <c:v>-10.111298334916391</c:v>
                      </c:pt>
                      <c:pt idx="75">
                        <c:v>-18.074958918528807</c:v>
                      </c:pt>
                      <c:pt idx="76">
                        <c:v>-18.459078317094438</c:v>
                      </c:pt>
                      <c:pt idx="77">
                        <c:v>-18.54118241350622</c:v>
                      </c:pt>
                      <c:pt idx="78">
                        <c:v>-19.372447186604404</c:v>
                      </c:pt>
                      <c:pt idx="79">
                        <c:v>-16.259133233914739</c:v>
                      </c:pt>
                      <c:pt idx="80">
                        <c:v>-10.771824310871168</c:v>
                      </c:pt>
                      <c:pt idx="81">
                        <c:v>-8.8685002996914974</c:v>
                      </c:pt>
                      <c:pt idx="82">
                        <c:v>-17.651735115365433</c:v>
                      </c:pt>
                      <c:pt idx="83">
                        <c:v>-10.515506384557931</c:v>
                      </c:pt>
                      <c:pt idx="84">
                        <c:v>-14.915990345182344</c:v>
                      </c:pt>
                      <c:pt idx="85">
                        <c:v>-15.316795778134278</c:v>
                      </c:pt>
                      <c:pt idx="86">
                        <c:v>-23.776604847014468</c:v>
                      </c:pt>
                      <c:pt idx="87">
                        <c:v>-18.03327886105351</c:v>
                      </c:pt>
                      <c:pt idx="88">
                        <c:v>-22.084297765617691</c:v>
                      </c:pt>
                      <c:pt idx="89">
                        <c:v>-23.415222092062805</c:v>
                      </c:pt>
                      <c:pt idx="90">
                        <c:v>-22.554109682148862</c:v>
                      </c:pt>
                      <c:pt idx="91">
                        <c:v>-22.219482670131001</c:v>
                      </c:pt>
                      <c:pt idx="92">
                        <c:v>-24.953682148474911</c:v>
                      </c:pt>
                      <c:pt idx="93">
                        <c:v>-25.18767564019727</c:v>
                      </c:pt>
                      <c:pt idx="94">
                        <c:v>-25.212154725349095</c:v>
                      </c:pt>
                      <c:pt idx="95">
                        <c:v>-54.1106939379479</c:v>
                      </c:pt>
                      <c:pt idx="96">
                        <c:v>-60.8588449015745</c:v>
                      </c:pt>
                      <c:pt idx="97">
                        <c:v>-59.814041637240365</c:v>
                      </c:pt>
                      <c:pt idx="98">
                        <c:v>-60.538519606769938</c:v>
                      </c:pt>
                      <c:pt idx="99">
                        <c:v>-60.507732274374817</c:v>
                      </c:pt>
                      <c:pt idx="100">
                        <c:v>-60.313145636151702</c:v>
                      </c:pt>
                      <c:pt idx="101">
                        <c:v>-60.206466942131826</c:v>
                      </c:pt>
                      <c:pt idx="102">
                        <c:v>-60.32024364812689</c:v>
                      </c:pt>
                      <c:pt idx="103">
                        <c:v>-59.596960700799656</c:v>
                      </c:pt>
                      <c:pt idx="104">
                        <c:v>-61.10552832339026</c:v>
                      </c:pt>
                      <c:pt idx="105">
                        <c:v>-61.142771803464967</c:v>
                      </c:pt>
                      <c:pt idx="106">
                        <c:v>-62.598690220675167</c:v>
                      </c:pt>
                      <c:pt idx="107">
                        <c:v>-59.351288995318853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D3A-4D27-8E52-3379ABFDF34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v>smithella pathway</c:v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wrong'!$AL$5:$AL$112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'G 個別計算(old wrong'!$AP$5:$AP$112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-36.443201548699982</c:v>
                      </c:pt>
                      <c:pt idx="1">
                        <c:v>-36.175356121317272</c:v>
                      </c:pt>
                      <c:pt idx="2">
                        <c:v>-36.748762207010138</c:v>
                      </c:pt>
                      <c:pt idx="3">
                        <c:v>-37.182231441989259</c:v>
                      </c:pt>
                      <c:pt idx="4">
                        <c:v>-27.209426415558617</c:v>
                      </c:pt>
                      <c:pt idx="5">
                        <c:v>-37.942457622669238</c:v>
                      </c:pt>
                      <c:pt idx="6">
                        <c:v>-39.845843573712571</c:v>
                      </c:pt>
                      <c:pt idx="7">
                        <c:v>-35.520504348447282</c:v>
                      </c:pt>
                      <c:pt idx="8">
                        <c:v>-32.7960525805928</c:v>
                      </c:pt>
                      <c:pt idx="9">
                        <c:v>-33.621891775357909</c:v>
                      </c:pt>
                      <c:pt idx="10">
                        <c:v>-33.171601922644015</c:v>
                      </c:pt>
                      <c:pt idx="11">
                        <c:v>-27.889464496500285</c:v>
                      </c:pt>
                      <c:pt idx="12">
                        <c:v>-21.343551484591838</c:v>
                      </c:pt>
                      <c:pt idx="13">
                        <c:v>-14.758154607369923</c:v>
                      </c:pt>
                      <c:pt idx="14">
                        <c:v>-7.38479301713474</c:v>
                      </c:pt>
                      <c:pt idx="15">
                        <c:v>-5.1894383209012229</c:v>
                      </c:pt>
                      <c:pt idx="16">
                        <c:v>-1.8940894400902391</c:v>
                      </c:pt>
                      <c:pt idx="17">
                        <c:v>-23.362228793881936</c:v>
                      </c:pt>
                      <c:pt idx="18">
                        <c:v>-25.826920224962958</c:v>
                      </c:pt>
                      <c:pt idx="19">
                        <c:v>-25.552421100459199</c:v>
                      </c:pt>
                      <c:pt idx="20">
                        <c:v>-17.627191533275283</c:v>
                      </c:pt>
                      <c:pt idx="21">
                        <c:v>-8.1748561646395199</c:v>
                      </c:pt>
                      <c:pt idx="22">
                        <c:v>-7.0035354995208738</c:v>
                      </c:pt>
                      <c:pt idx="23">
                        <c:v>-6.9879507385792632</c:v>
                      </c:pt>
                      <c:pt idx="24">
                        <c:v>-7.3243737473853967</c:v>
                      </c:pt>
                      <c:pt idx="25">
                        <c:v>-6.79693625000216</c:v>
                      </c:pt>
                      <c:pt idx="26">
                        <c:v>-8.6819948012210943</c:v>
                      </c:pt>
                      <c:pt idx="27">
                        <c:v>-18.802403074855032</c:v>
                      </c:pt>
                      <c:pt idx="28">
                        <c:v>-18.862344163300229</c:v>
                      </c:pt>
                      <c:pt idx="29">
                        <c:v>-9.9261878978734917</c:v>
                      </c:pt>
                      <c:pt idx="30">
                        <c:v>-20.010741662021776</c:v>
                      </c:pt>
                      <c:pt idx="31">
                        <c:v>-17.407511933274975</c:v>
                      </c:pt>
                      <c:pt idx="32">
                        <c:v>-15.660791539687807</c:v>
                      </c:pt>
                      <c:pt idx="33">
                        <c:v>-16.030633516490859</c:v>
                      </c:pt>
                      <c:pt idx="34">
                        <c:v>-13.587709131568799</c:v>
                      </c:pt>
                      <c:pt idx="35">
                        <c:v>-12.901430363727824</c:v>
                      </c:pt>
                      <c:pt idx="36">
                        <c:v>-14.472081683800942</c:v>
                      </c:pt>
                      <c:pt idx="37">
                        <c:v>-19.615855176343537</c:v>
                      </c:pt>
                      <c:pt idx="38">
                        <c:v>-21.567477657013164</c:v>
                      </c:pt>
                      <c:pt idx="39">
                        <c:v>-23.593783571492633</c:v>
                      </c:pt>
                      <c:pt idx="40">
                        <c:v>-25.792360162791038</c:v>
                      </c:pt>
                      <c:pt idx="41">
                        <c:v>-25.859590904123635</c:v>
                      </c:pt>
                      <c:pt idx="42">
                        <c:v>-28.189020966768922</c:v>
                      </c:pt>
                      <c:pt idx="43">
                        <c:v>-29.971644670188876</c:v>
                      </c:pt>
                      <c:pt idx="44">
                        <c:v>-31.423251080863007</c:v>
                      </c:pt>
                      <c:pt idx="45">
                        <c:v>-33.520432552353256</c:v>
                      </c:pt>
                      <c:pt idx="46">
                        <c:v>-35.180128510226929</c:v>
                      </c:pt>
                      <c:pt idx="47">
                        <c:v>-36.82257587686675</c:v>
                      </c:pt>
                      <c:pt idx="48">
                        <c:v>-40.549608109325717</c:v>
                      </c:pt>
                      <c:pt idx="49">
                        <c:v>-37.804489629591146</c:v>
                      </c:pt>
                      <c:pt idx="50">
                        <c:v>-30.684044133692986</c:v>
                      </c:pt>
                      <c:pt idx="51">
                        <c:v>-31.921877996177297</c:v>
                      </c:pt>
                      <c:pt idx="52">
                        <c:v>-35.056864597371046</c:v>
                      </c:pt>
                      <c:pt idx="53">
                        <c:v>-27.865859455861766</c:v>
                      </c:pt>
                      <c:pt idx="54">
                        <c:v>-29.136420857483166</c:v>
                      </c:pt>
                      <c:pt idx="55">
                        <c:v>-34.860597478871</c:v>
                      </c:pt>
                      <c:pt idx="56">
                        <c:v>-34.305477929215499</c:v>
                      </c:pt>
                      <c:pt idx="57">
                        <c:v>-34.538808938694011</c:v>
                      </c:pt>
                      <c:pt idx="58">
                        <c:v>-34.335710767865379</c:v>
                      </c:pt>
                      <c:pt idx="59">
                        <c:v>-34.38286786267571</c:v>
                      </c:pt>
                      <c:pt idx="60">
                        <c:v>-36.095125228222344</c:v>
                      </c:pt>
                      <c:pt idx="61">
                        <c:v>-34.686982612416486</c:v>
                      </c:pt>
                      <c:pt idx="62">
                        <c:v>-34.712211742864838</c:v>
                      </c:pt>
                      <c:pt idx="63">
                        <c:v>-33.063017619587526</c:v>
                      </c:pt>
                      <c:pt idx="64">
                        <c:v>-29.533131786736512</c:v>
                      </c:pt>
                      <c:pt idx="65">
                        <c:v>-33.77879781016</c:v>
                      </c:pt>
                      <c:pt idx="66">
                        <c:v>-33.686693526477924</c:v>
                      </c:pt>
                      <c:pt idx="67">
                        <c:v>-27.323780316710046</c:v>
                      </c:pt>
                      <c:pt idx="68">
                        <c:v>-25.707371536808274</c:v>
                      </c:pt>
                      <c:pt idx="69">
                        <c:v>-38.039826478758329</c:v>
                      </c:pt>
                      <c:pt idx="70">
                        <c:v>-36.390185540225715</c:v>
                      </c:pt>
                      <c:pt idx="71">
                        <c:v>-30.660855456703967</c:v>
                      </c:pt>
                      <c:pt idx="72">
                        <c:v>-37.194824088978031</c:v>
                      </c:pt>
                      <c:pt idx="73">
                        <c:v>-34.882562517535902</c:v>
                      </c:pt>
                      <c:pt idx="74">
                        <c:v>-28.467971405385452</c:v>
                      </c:pt>
                      <c:pt idx="75">
                        <c:v>-36.026268081918971</c:v>
                      </c:pt>
                      <c:pt idx="76">
                        <c:v>-36.059769830300631</c:v>
                      </c:pt>
                      <c:pt idx="77">
                        <c:v>-35.608184771088233</c:v>
                      </c:pt>
                      <c:pt idx="78">
                        <c:v>-36.708494422406929</c:v>
                      </c:pt>
                      <c:pt idx="79">
                        <c:v>-34.099587061007668</c:v>
                      </c:pt>
                      <c:pt idx="80">
                        <c:v>-28.440098015164896</c:v>
                      </c:pt>
                      <c:pt idx="81">
                        <c:v>-27.135722246309651</c:v>
                      </c:pt>
                      <c:pt idx="82">
                        <c:v>-34.294552445068618</c:v>
                      </c:pt>
                      <c:pt idx="83">
                        <c:v>-27.872176224335156</c:v>
                      </c:pt>
                      <c:pt idx="84">
                        <c:v>-32.945447181324809</c:v>
                      </c:pt>
                      <c:pt idx="85">
                        <c:v>-33.002908772104774</c:v>
                      </c:pt>
                      <c:pt idx="86">
                        <c:v>-32.74219334388934</c:v>
                      </c:pt>
                      <c:pt idx="87">
                        <c:v>-34.338362059282971</c:v>
                      </c:pt>
                      <c:pt idx="88">
                        <c:v>-30.976243556228468</c:v>
                      </c:pt>
                      <c:pt idx="89">
                        <c:v>-31.302226641040996</c:v>
                      </c:pt>
                      <c:pt idx="90">
                        <c:v>-32.231074788373398</c:v>
                      </c:pt>
                      <c:pt idx="91">
                        <c:v>-30.270687970442815</c:v>
                      </c:pt>
                      <c:pt idx="92">
                        <c:v>-32.516200853448879</c:v>
                      </c:pt>
                      <c:pt idx="93">
                        <c:v>-33.319241293763199</c:v>
                      </c:pt>
                      <c:pt idx="94">
                        <c:v>-33.625768757656473</c:v>
                      </c:pt>
                      <c:pt idx="95">
                        <c:v>-69.722806228288206</c:v>
                      </c:pt>
                      <c:pt idx="96">
                        <c:v>-68.747293268166473</c:v>
                      </c:pt>
                      <c:pt idx="97">
                        <c:v>-67.170251833256685</c:v>
                      </c:pt>
                      <c:pt idx="98">
                        <c:v>-68.292456098188367</c:v>
                      </c:pt>
                      <c:pt idx="99">
                        <c:v>-67.875968661372781</c:v>
                      </c:pt>
                      <c:pt idx="100">
                        <c:v>-67.275312851422584</c:v>
                      </c:pt>
                      <c:pt idx="101">
                        <c:v>-67.448777569408207</c:v>
                      </c:pt>
                      <c:pt idx="102">
                        <c:v>-66.45477450042722</c:v>
                      </c:pt>
                      <c:pt idx="103">
                        <c:v>-66.78454426985148</c:v>
                      </c:pt>
                      <c:pt idx="104">
                        <c:v>-67.736123650177618</c:v>
                      </c:pt>
                      <c:pt idx="105">
                        <c:v>-67.60256735731609</c:v>
                      </c:pt>
                      <c:pt idx="106">
                        <c:v>-69.312359387721429</c:v>
                      </c:pt>
                      <c:pt idx="107">
                        <c:v>-66.795711688519091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D3A-4D27-8E52-3379ABFDF34E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extLst xmlns:c15="http://schemas.microsoft.com/office/drawing/2012/chart"/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AD3A-4D27-8E52-3379ABFDF34E}"/>
            </c:ext>
          </c:extLst>
        </c:ser>
        <c:ser>
          <c:idx val="5"/>
          <c:order val="5"/>
          <c:tx>
            <c:strRef>
              <c:f>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extLst xmlns:c15="http://schemas.microsoft.com/office/drawing/2012/chart"/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AD3A-4D27-8E52-3379ABFDF34E}"/>
            </c:ext>
          </c:extLst>
        </c:ser>
        <c:ser>
          <c:idx val="6"/>
          <c:order val="6"/>
          <c:tx>
            <c:strRef>
              <c:f>#REF!</c:f>
              <c:strCache>
                <c:ptCount val="1"/>
                <c:pt idx="0">
                  <c:v>#REF!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#REF!</c:f>
              <c:extLst xmlns:c15="http://schemas.microsoft.com/office/drawing/2012/chart"/>
            </c:numRef>
          </c:xVal>
          <c:y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3-AD3A-4D27-8E52-3379ABFDF34E}"/>
            </c:ext>
          </c:extLst>
        </c:ser>
        <c:ser>
          <c:idx val="7"/>
          <c:order val="7"/>
          <c:tx>
            <c:strRef>
              <c:f>'G 個別計算(old wrong'!$L$1</c:f>
              <c:strCache>
                <c:ptCount val="1"/>
                <c:pt idx="0">
                  <c:v>H2 (Pa)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'G 個別計算(old wrong'!$Q$3:$Q$112</c:f>
              <c:numCache>
                <c:formatCode>General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</c:numCache>
              <c:extLst xmlns:c15="http://schemas.microsoft.com/office/drawing/2012/chart"/>
            </c:numRef>
          </c:xVal>
          <c:yVal>
            <c:numRef>
              <c:f>'G 個別計算(old wrong'!$L$3:$L$112</c:f>
              <c:numCache>
                <c:formatCode>General</c:formatCode>
                <c:ptCount val="110"/>
                <c:pt idx="0">
                  <c:v>580.64811954607387</c:v>
                </c:pt>
                <c:pt idx="1">
                  <c:v>4.460540688204511E-5</c:v>
                </c:pt>
                <c:pt idx="2">
                  <c:v>13.176156820507396</c:v>
                </c:pt>
                <c:pt idx="3">
                  <c:v>19.499910346379867</c:v>
                </c:pt>
                <c:pt idx="4">
                  <c:v>16.804356625155776</c:v>
                </c:pt>
                <c:pt idx="5">
                  <c:v>13.598999196824481</c:v>
                </c:pt>
                <c:pt idx="6">
                  <c:v>63.279414071325881</c:v>
                </c:pt>
                <c:pt idx="7">
                  <c:v>8.0624197853662896</c:v>
                </c:pt>
                <c:pt idx="8">
                  <c:v>5.5658141889576429</c:v>
                </c:pt>
                <c:pt idx="9">
                  <c:v>16.716226905622161</c:v>
                </c:pt>
                <c:pt idx="10">
                  <c:v>21.514523421640565</c:v>
                </c:pt>
                <c:pt idx="11">
                  <c:v>22.951010564592359</c:v>
                </c:pt>
                <c:pt idx="12">
                  <c:v>21.687376759288682</c:v>
                </c:pt>
                <c:pt idx="13">
                  <c:v>24.260277551939591</c:v>
                </c:pt>
                <c:pt idx="14">
                  <c:v>54.806951010294071</c:v>
                </c:pt>
                <c:pt idx="15">
                  <c:v>299.66405042815813</c:v>
                </c:pt>
                <c:pt idx="16">
                  <c:v>510.3176701638962</c:v>
                </c:pt>
                <c:pt idx="17">
                  <c:v>808.80025094745406</c:v>
                </c:pt>
                <c:pt idx="18">
                  <c:v>1226.7382489342672</c:v>
                </c:pt>
                <c:pt idx="19">
                  <c:v>61.36078640840671</c:v>
                </c:pt>
                <c:pt idx="20">
                  <c:v>68.12839560577153</c:v>
                </c:pt>
                <c:pt idx="21">
                  <c:v>55.356470534998842</c:v>
                </c:pt>
                <c:pt idx="22">
                  <c:v>91.182182387571643</c:v>
                </c:pt>
                <c:pt idx="23">
                  <c:v>324.10087479445752</c:v>
                </c:pt>
                <c:pt idx="24">
                  <c:v>417.96229809744403</c:v>
                </c:pt>
                <c:pt idx="25">
                  <c:v>408.81073519783627</c:v>
                </c:pt>
                <c:pt idx="26">
                  <c:v>391.95849578671823</c:v>
                </c:pt>
                <c:pt idx="27">
                  <c:v>457.80006680797061</c:v>
                </c:pt>
                <c:pt idx="28">
                  <c:v>394.50632369218232</c:v>
                </c:pt>
                <c:pt idx="29">
                  <c:v>114.98262477878171</c:v>
                </c:pt>
                <c:pt idx="30">
                  <c:v>216.2412976094094</c:v>
                </c:pt>
                <c:pt idx="31">
                  <c:v>317.49997044003703</c:v>
                </c:pt>
                <c:pt idx="32">
                  <c:v>61.573555241695907</c:v>
                </c:pt>
                <c:pt idx="33">
                  <c:v>113.59042109406717</c:v>
                </c:pt>
                <c:pt idx="34">
                  <c:v>124.21657505243373</c:v>
                </c:pt>
                <c:pt idx="35">
                  <c:v>107.24687282658518</c:v>
                </c:pt>
                <c:pt idx="36">
                  <c:v>166.43262687916274</c:v>
                </c:pt>
                <c:pt idx="37">
                  <c:v>181.4425509415108</c:v>
                </c:pt>
                <c:pt idx="38">
                  <c:v>166.63156442485527</c:v>
                </c:pt>
                <c:pt idx="39">
                  <c:v>71.370868172734305</c:v>
                </c:pt>
                <c:pt idx="40">
                  <c:v>58.779788141205557</c:v>
                </c:pt>
                <c:pt idx="41">
                  <c:v>41.096740685695814</c:v>
                </c:pt>
                <c:pt idx="42">
                  <c:v>36.203732241750203</c:v>
                </c:pt>
                <c:pt idx="43">
                  <c:v>34.617699956490817</c:v>
                </c:pt>
                <c:pt idx="44">
                  <c:v>29.046965595396102</c:v>
                </c:pt>
                <c:pt idx="45">
                  <c:v>27.485983300925273</c:v>
                </c:pt>
                <c:pt idx="46">
                  <c:v>24.974646025141126</c:v>
                </c:pt>
                <c:pt idx="47">
                  <c:v>19.56947270386393</c:v>
                </c:pt>
                <c:pt idx="48">
                  <c:v>21.219612312781113</c:v>
                </c:pt>
                <c:pt idx="49">
                  <c:v>19.310590698312048</c:v>
                </c:pt>
                <c:pt idx="50">
                  <c:v>17.942880585871208</c:v>
                </c:pt>
                <c:pt idx="51">
                  <c:v>20.431098936990598</c:v>
                </c:pt>
                <c:pt idx="52">
                  <c:v>75.957881690925703</c:v>
                </c:pt>
                <c:pt idx="53">
                  <c:v>50.583672854111676</c:v>
                </c:pt>
                <c:pt idx="54">
                  <c:v>25.607596898420443</c:v>
                </c:pt>
                <c:pt idx="55">
                  <c:v>105.4228176357543</c:v>
                </c:pt>
                <c:pt idx="56">
                  <c:v>45.718908934826793</c:v>
                </c:pt>
                <c:pt idx="57">
                  <c:v>28.473167231294568</c:v>
                </c:pt>
                <c:pt idx="58">
                  <c:v>26.376544563677392</c:v>
                </c:pt>
                <c:pt idx="59">
                  <c:v>23.254595829524497</c:v>
                </c:pt>
                <c:pt idx="60">
                  <c:v>25.681132318022879</c:v>
                </c:pt>
                <c:pt idx="61">
                  <c:v>22.983398216375825</c:v>
                </c:pt>
                <c:pt idx="62">
                  <c:v>16.946038362218584</c:v>
                </c:pt>
                <c:pt idx="63">
                  <c:v>19.366163335304591</c:v>
                </c:pt>
                <c:pt idx="64">
                  <c:v>17.877647128008856</c:v>
                </c:pt>
                <c:pt idx="65">
                  <c:v>19.804509901087552</c:v>
                </c:pt>
                <c:pt idx="66">
                  <c:v>38.934977362807281</c:v>
                </c:pt>
                <c:pt idx="67">
                  <c:v>16.719970146981002</c:v>
                </c:pt>
                <c:pt idx="68">
                  <c:v>16.850168086607461</c:v>
                </c:pt>
                <c:pt idx="69">
                  <c:v>57.457203940239523</c:v>
                </c:pt>
                <c:pt idx="70">
                  <c:v>77.348462617860292</c:v>
                </c:pt>
                <c:pt idx="71">
                  <c:v>13.823720285335224</c:v>
                </c:pt>
                <c:pt idx="72">
                  <c:v>18.341113529833059</c:v>
                </c:pt>
                <c:pt idx="73">
                  <c:v>34.43741701919091</c:v>
                </c:pt>
                <c:pt idx="74">
                  <c:v>13.933805885949859</c:v>
                </c:pt>
                <c:pt idx="75">
                  <c:v>16.305735696344403</c:v>
                </c:pt>
                <c:pt idx="76">
                  <c:v>54.628352327669397</c:v>
                </c:pt>
                <c:pt idx="77">
                  <c:v>11.517965895376857</c:v>
                </c:pt>
                <c:pt idx="78">
                  <c:v>11.30649283495878</c:v>
                </c:pt>
                <c:pt idx="79">
                  <c:v>11.542392536158562</c:v>
                </c:pt>
                <c:pt idx="80">
                  <c:v>10.913945365418034</c:v>
                </c:pt>
                <c:pt idx="81">
                  <c:v>15.380751302907768</c:v>
                </c:pt>
                <c:pt idx="82">
                  <c:v>40.613364047172112</c:v>
                </c:pt>
                <c:pt idx="83">
                  <c:v>46.028343941240699</c:v>
                </c:pt>
                <c:pt idx="84">
                  <c:v>13.930074253539848</c:v>
                </c:pt>
                <c:pt idx="85">
                  <c:v>38.922627350686071</c:v>
                </c:pt>
                <c:pt idx="86">
                  <c:v>12.521131164650154</c:v>
                </c:pt>
                <c:pt idx="87">
                  <c:v>12.103995140392955</c:v>
                </c:pt>
                <c:pt idx="88">
                  <c:v>11.058753448227346</c:v>
                </c:pt>
                <c:pt idx="89">
                  <c:v>10.975631007710657</c:v>
                </c:pt>
                <c:pt idx="90">
                  <c:v>15.416944389916976</c:v>
                </c:pt>
                <c:pt idx="91">
                  <c:v>14.792746441639185</c:v>
                </c:pt>
                <c:pt idx="92">
                  <c:v>13.331004587067627</c:v>
                </c:pt>
                <c:pt idx="93">
                  <c:v>15.167770378233749</c:v>
                </c:pt>
                <c:pt idx="94">
                  <c:v>10.710853608325381</c:v>
                </c:pt>
                <c:pt idx="95">
                  <c:v>9.4721488090336035</c:v>
                </c:pt>
                <c:pt idx="96">
                  <c:v>10.534000516493141</c:v>
                </c:pt>
                <c:pt idx="97">
                  <c:v>13.015526017864989</c:v>
                </c:pt>
                <c:pt idx="98">
                  <c:v>11.311771674565961</c:v>
                </c:pt>
                <c:pt idx="99">
                  <c:v>12.193371822018989</c:v>
                </c:pt>
                <c:pt idx="100">
                  <c:v>6.4299938139598103</c:v>
                </c:pt>
                <c:pt idx="101">
                  <c:v>11.510929728210922</c:v>
                </c:pt>
                <c:pt idx="102">
                  <c:v>12.764673638688784</c:v>
                </c:pt>
                <c:pt idx="103">
                  <c:v>13.321692214627612</c:v>
                </c:pt>
                <c:pt idx="104">
                  <c:v>55.452717239337069</c:v>
                </c:pt>
                <c:pt idx="105">
                  <c:v>38.081781258300516</c:v>
                </c:pt>
                <c:pt idx="106">
                  <c:v>52.163453333705583</c:v>
                </c:pt>
                <c:pt idx="107">
                  <c:v>15.84589218133074</c:v>
                </c:pt>
                <c:pt idx="108">
                  <c:v>84.11953307486823</c:v>
                </c:pt>
                <c:pt idx="109">
                  <c:v>10.41887787039504</c:v>
                </c:pt>
              </c:numCache>
              <c:extLst xmlns:c15="http://schemas.microsoft.com/office/drawing/2012/chart"/>
            </c:numRef>
          </c:yVal>
          <c:smooth val="1"/>
          <c:extLst>
            <c:ext xmlns:c16="http://schemas.microsoft.com/office/drawing/2014/chart" uri="{C3380CC4-5D6E-409C-BE32-E72D297353CC}">
              <c16:uniqueId val="{00000007-AD3A-4D27-8E52-3379ABFDF3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61164624"/>
        <c:axId val="1242755232"/>
        <c:extLst/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valAx>
        <c:axId val="1242755232"/>
        <c:scaling>
          <c:orientation val="minMax"/>
          <c:min val="0"/>
        </c:scaling>
        <c:delete val="0"/>
        <c:axPos val="r"/>
        <c:numFmt formatCode="@" sourceLinked="0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861164624"/>
        <c:crosses val="max"/>
        <c:crossBetween val="midCat"/>
      </c:valAx>
      <c:valAx>
        <c:axId val="861164624"/>
        <c:scaling>
          <c:orientation val="minMax"/>
        </c:scaling>
        <c:delete val="1"/>
        <c:axPos val="t"/>
        <c:numFmt formatCode="General" sourceLinked="1"/>
        <c:majorTickMark val="out"/>
        <c:minorTickMark val="none"/>
        <c:tickLblPos val="nextTo"/>
        <c:crossAx val="1242755232"/>
        <c:crosses val="max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Syntrophbacter </c:v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 個別計算(old wrong'!$Q$5:$Q$112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'G 個別計算(old wrong'!$U$5:$U$112</c:f>
              <c:numCache>
                <c:formatCode>General</c:formatCode>
                <c:ptCount val="108"/>
                <c:pt idx="0">
                  <c:v>-6.5719045288958569</c:v>
                </c:pt>
                <c:pt idx="1">
                  <c:v>-4.2966532246209681</c:v>
                </c:pt>
                <c:pt idx="2">
                  <c:v>-5.5996312236194825</c:v>
                </c:pt>
                <c:pt idx="3">
                  <c:v>-6.9597821783648328</c:v>
                </c:pt>
                <c:pt idx="4">
                  <c:v>5.8901373274281212</c:v>
                </c:pt>
                <c:pt idx="5">
                  <c:v>-9.6279136546180268</c:v>
                </c:pt>
                <c:pt idx="6">
                  <c:v>-12.489273168452655</c:v>
                </c:pt>
                <c:pt idx="7">
                  <c:v>-5.1862922989325142</c:v>
                </c:pt>
                <c:pt idx="8">
                  <c:v>-2.751326977891722</c:v>
                </c:pt>
                <c:pt idx="9">
                  <c:v>-2.9572814555185403</c:v>
                </c:pt>
                <c:pt idx="10">
                  <c:v>-2.72065579661556</c:v>
                </c:pt>
                <c:pt idx="11">
                  <c:v>-0.94934969854647022</c:v>
                </c:pt>
                <c:pt idx="12">
                  <c:v>6.4190819598788238</c:v>
                </c:pt>
                <c:pt idx="13">
                  <c:v>19.271173854395336</c:v>
                </c:pt>
                <c:pt idx="14">
                  <c:v>24.00957921931316</c:v>
                </c:pt>
                <c:pt idx="15">
                  <c:v>27.726040285079065</c:v>
                </c:pt>
                <c:pt idx="16">
                  <c:v>31.245025152059881</c:v>
                </c:pt>
                <c:pt idx="17">
                  <c:v>6.7485429473319272</c:v>
                </c:pt>
                <c:pt idx="18">
                  <c:v>6.5702075802733333</c:v>
                </c:pt>
                <c:pt idx="19">
                  <c:v>5.2059098617073118</c:v>
                </c:pt>
                <c:pt idx="20">
                  <c:v>10.622439027644035</c:v>
                </c:pt>
                <c:pt idx="21">
                  <c:v>21.299426989107552</c:v>
                </c:pt>
                <c:pt idx="22">
                  <c:v>22.962241445716785</c:v>
                </c:pt>
                <c:pt idx="23">
                  <c:v>22.886435885774929</c:v>
                </c:pt>
                <c:pt idx="24">
                  <c:v>22.432608238874401</c:v>
                </c:pt>
                <c:pt idx="25">
                  <c:v>23.546573434362905</c:v>
                </c:pt>
                <c:pt idx="26">
                  <c:v>21.774101863929396</c:v>
                </c:pt>
                <c:pt idx="27">
                  <c:v>11.450169624514061</c:v>
                </c:pt>
                <c:pt idx="28">
                  <c:v>9.6271833357191525</c:v>
                </c:pt>
                <c:pt idx="29">
                  <c:v>20.285480398587907</c:v>
                </c:pt>
                <c:pt idx="30">
                  <c:v>7.495122528915644</c:v>
                </c:pt>
                <c:pt idx="31">
                  <c:v>11.991082676402137</c:v>
                </c:pt>
                <c:pt idx="32">
                  <c:v>13.275913963073457</c:v>
                </c:pt>
                <c:pt idx="33">
                  <c:v>12.167516001103564</c:v>
                </c:pt>
                <c:pt idx="34">
                  <c:v>15.295734377859361</c:v>
                </c:pt>
                <c:pt idx="35">
                  <c:v>15.64758571770524</c:v>
                </c:pt>
                <c:pt idx="36">
                  <c:v>14.513802532129525</c:v>
                </c:pt>
                <c:pt idx="37">
                  <c:v>7.7364339827508104</c:v>
                </c:pt>
                <c:pt idx="38">
                  <c:v>5.7130952451272066</c:v>
                </c:pt>
                <c:pt idx="39">
                  <c:v>2.9798271704763692</c:v>
                </c:pt>
                <c:pt idx="40">
                  <c:v>1.5708422376578426</c:v>
                </c:pt>
                <c:pt idx="41">
                  <c:v>1.1381349290401204</c:v>
                </c:pt>
                <c:pt idx="42">
                  <c:v>-0.74731734893703106</c:v>
                </c:pt>
                <c:pt idx="43">
                  <c:v>-1.7857501582504938</c:v>
                </c:pt>
                <c:pt idx="44">
                  <c:v>-2.7649332403566262</c:v>
                </c:pt>
                <c:pt idx="45">
                  <c:v>-4.8877068196136833</c:v>
                </c:pt>
                <c:pt idx="46">
                  <c:v>-4.9870567738454525</c:v>
                </c:pt>
                <c:pt idx="47">
                  <c:v>-6.4823115926145931</c:v>
                </c:pt>
                <c:pt idx="48">
                  <c:v>-7.4006058059848101</c:v>
                </c:pt>
                <c:pt idx="49">
                  <c:v>-5.4830612460737314</c:v>
                </c:pt>
                <c:pt idx="50">
                  <c:v>4.4742454665449714</c:v>
                </c:pt>
                <c:pt idx="51">
                  <c:v>1.6621524693916143</c:v>
                </c:pt>
                <c:pt idx="52">
                  <c:v>-3.6888280112422933</c:v>
                </c:pt>
                <c:pt idx="53">
                  <c:v>6.9190460992955423</c:v>
                </c:pt>
                <c:pt idx="54">
                  <c:v>1.6148337089564819</c:v>
                </c:pt>
                <c:pt idx="55">
                  <c:v>-2.8938418647188229</c:v>
                </c:pt>
                <c:pt idx="56">
                  <c:v>-3.2752499904918864</c:v>
                </c:pt>
                <c:pt idx="57">
                  <c:v>-4.0938729408485131</c:v>
                </c:pt>
                <c:pt idx="58">
                  <c:v>-3.4425615825160065</c:v>
                </c:pt>
                <c:pt idx="59">
                  <c:v>-4.1426904935108553</c:v>
                </c:pt>
                <c:pt idx="60">
                  <c:v>-6.4865848958537953</c:v>
                </c:pt>
                <c:pt idx="61">
                  <c:v>-5.3630196921735802</c:v>
                </c:pt>
                <c:pt idx="62">
                  <c:v>-5.7737144105022509</c:v>
                </c:pt>
                <c:pt idx="63">
                  <c:v>-4.7464886544094611</c:v>
                </c:pt>
                <c:pt idx="64">
                  <c:v>0.54786619164949002</c:v>
                </c:pt>
                <c:pt idx="65">
                  <c:v>-5.8193303138459811</c:v>
                </c:pt>
                <c:pt idx="66">
                  <c:v>-5.8722818905421832</c:v>
                </c:pt>
                <c:pt idx="67">
                  <c:v>3.6422057177322813</c:v>
                </c:pt>
                <c:pt idx="68">
                  <c:v>5.8269980612842147</c:v>
                </c:pt>
                <c:pt idx="69">
                  <c:v>-8.3331953899604798</c:v>
                </c:pt>
                <c:pt idx="70">
                  <c:v>-5.7710917828359669</c:v>
                </c:pt>
                <c:pt idx="71">
                  <c:v>-4.5114442667113508E-3</c:v>
                </c:pt>
                <c:pt idx="72">
                  <c:v>-7.8399969356845531</c:v>
                </c:pt>
                <c:pt idx="73">
                  <c:v>-5.9681257851061673</c:v>
                </c:pt>
                <c:pt idx="74">
                  <c:v>3.1765266619756432</c:v>
                </c:pt>
                <c:pt idx="75">
                  <c:v>-8.5785260153942318</c:v>
                </c:pt>
                <c:pt idx="76">
                  <c:v>-8.6370957953138401</c:v>
                </c:pt>
                <c:pt idx="77">
                  <c:v>-8.316395130077737</c:v>
                </c:pt>
                <c:pt idx="78">
                  <c:v>-8.9476178957174994</c:v>
                </c:pt>
                <c:pt idx="79">
                  <c:v>-6.2065730329513542</c:v>
                </c:pt>
                <c:pt idx="80">
                  <c:v>1.3396116760019794</c:v>
                </c:pt>
                <c:pt idx="81">
                  <c:v>2.3641763650044254</c:v>
                </c:pt>
                <c:pt idx="82">
                  <c:v>-6.7131110123723801</c:v>
                </c:pt>
                <c:pt idx="83">
                  <c:v>1.2247203318760143</c:v>
                </c:pt>
                <c:pt idx="84">
                  <c:v>-7.3809613939306047</c:v>
                </c:pt>
                <c:pt idx="85">
                  <c:v>-7.5508373074399486</c:v>
                </c:pt>
                <c:pt idx="86">
                  <c:v>-8.1306970922930759</c:v>
                </c:pt>
                <c:pt idx="87">
                  <c:v>-8.1705154920317682</c:v>
                </c:pt>
                <c:pt idx="88">
                  <c:v>-5.6095287287891011</c:v>
                </c:pt>
                <c:pt idx="89">
                  <c:v>-5.6983980057096772</c:v>
                </c:pt>
                <c:pt idx="90">
                  <c:v>-6.9743749856388888</c:v>
                </c:pt>
                <c:pt idx="91">
                  <c:v>-5.4309534687425867</c:v>
                </c:pt>
                <c:pt idx="92">
                  <c:v>-7.8406160370018512</c:v>
                </c:pt>
                <c:pt idx="93">
                  <c:v>-9.0681721142404257</c:v>
                </c:pt>
                <c:pt idx="94">
                  <c:v>-8.44603606385067</c:v>
                </c:pt>
                <c:pt idx="95">
                  <c:v>-62.512914791130385</c:v>
                </c:pt>
                <c:pt idx="96">
                  <c:v>-62.56613331807722</c:v>
                </c:pt>
                <c:pt idx="97">
                  <c:v>-62.258916616414865</c:v>
                </c:pt>
                <c:pt idx="98">
                  <c:v>-62.476493912184736</c:v>
                </c:pt>
                <c:pt idx="99">
                  <c:v>-62.530203577927267</c:v>
                </c:pt>
                <c:pt idx="100">
                  <c:v>-62.072878464002429</c:v>
                </c:pt>
                <c:pt idx="101">
                  <c:v>-62.390651944161164</c:v>
                </c:pt>
                <c:pt idx="102">
                  <c:v>-61.917102297558984</c:v>
                </c:pt>
                <c:pt idx="103">
                  <c:v>-62.441071209145235</c:v>
                </c:pt>
                <c:pt idx="104">
                  <c:v>-62.224693728907766</c:v>
                </c:pt>
                <c:pt idx="105">
                  <c:v>-61.948309103081385</c:v>
                </c:pt>
                <c:pt idx="106">
                  <c:v>-62.428256891719485</c:v>
                </c:pt>
                <c:pt idx="107">
                  <c:v>-62.48801759308833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E5-42ED-BD6B-AE68FAF685C1}"/>
            </c:ext>
          </c:extLst>
        </c:ser>
        <c:ser>
          <c:idx val="1"/>
          <c:order val="1"/>
          <c:tx>
            <c:v>Smithella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'G 個別計算(old wrong'!$X$5:$X$112</c:f>
              <c:numCache>
                <c:formatCode>General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  <c:extLst xmlns:c15="http://schemas.microsoft.com/office/drawing/2012/chart"/>
            </c:numRef>
          </c:xVal>
          <c:yVal>
            <c:numRef>
              <c:f>'G 個別計算(old wrong'!$AB$5:$AB$112</c:f>
              <c:numCache>
                <c:formatCode>General</c:formatCode>
                <c:ptCount val="108"/>
                <c:pt idx="0">
                  <c:v>-5.3722365059812134</c:v>
                </c:pt>
                <c:pt idx="1">
                  <c:v>-6.0266735884879594</c:v>
                </c:pt>
                <c:pt idx="2">
                  <c:v>-7.4209076683856861</c:v>
                </c:pt>
                <c:pt idx="3">
                  <c:v>-5.9698343323254166</c:v>
                </c:pt>
                <c:pt idx="4">
                  <c:v>-5.0674881890066459</c:v>
                </c:pt>
                <c:pt idx="5">
                  <c:v>-6.0588233011171848</c:v>
                </c:pt>
                <c:pt idx="6">
                  <c:v>-5.6050405035824022</c:v>
                </c:pt>
                <c:pt idx="7">
                  <c:v>-7.0162432600922049</c:v>
                </c:pt>
                <c:pt idx="8">
                  <c:v>-6.2225604528164276</c:v>
                </c:pt>
                <c:pt idx="9">
                  <c:v>-16.267201172517044</c:v>
                </c:pt>
                <c:pt idx="10">
                  <c:v>-5.7802730303342695</c:v>
                </c:pt>
                <c:pt idx="11">
                  <c:v>-3.3514140179319347</c:v>
                </c:pt>
                <c:pt idx="12">
                  <c:v>-1.8255694387270534</c:v>
                </c:pt>
                <c:pt idx="13">
                  <c:v>-0.41911572602410141</c:v>
                </c:pt>
                <c:pt idx="14">
                  <c:v>1.4704490591946635</c:v>
                </c:pt>
                <c:pt idx="15">
                  <c:v>1.863508732879767</c:v>
                </c:pt>
                <c:pt idx="16">
                  <c:v>2.6928257116426</c:v>
                </c:pt>
                <c:pt idx="17">
                  <c:v>-0.41971353763284125</c:v>
                </c:pt>
                <c:pt idx="18">
                  <c:v>-5.4791908432491665</c:v>
                </c:pt>
                <c:pt idx="19">
                  <c:v>-5.690854781457289</c:v>
                </c:pt>
                <c:pt idx="20">
                  <c:v>-2.3743976460116696</c:v>
                </c:pt>
                <c:pt idx="21">
                  <c:v>1.1467621684674705</c:v>
                </c:pt>
                <c:pt idx="22">
                  <c:v>1.8069995277574811</c:v>
                </c:pt>
                <c:pt idx="23">
                  <c:v>1.6405494799174909</c:v>
                </c:pt>
                <c:pt idx="24">
                  <c:v>1.2657555187643059</c:v>
                </c:pt>
                <c:pt idx="25">
                  <c:v>0.70642200818305589</c:v>
                </c:pt>
                <c:pt idx="26">
                  <c:v>-0.49240310570892365</c:v>
                </c:pt>
                <c:pt idx="27">
                  <c:v>-3.2021328936540132</c:v>
                </c:pt>
                <c:pt idx="28">
                  <c:v>-2.697918518010836</c:v>
                </c:pt>
                <c:pt idx="29">
                  <c:v>-0.88413033060064328</c:v>
                </c:pt>
                <c:pt idx="30">
                  <c:v>-1.4903697277478352</c:v>
                </c:pt>
                <c:pt idx="31">
                  <c:v>-2.4410350337177307</c:v>
                </c:pt>
                <c:pt idx="32">
                  <c:v>-1.7543788190874141</c:v>
                </c:pt>
                <c:pt idx="33">
                  <c:v>-2.1807046916444488</c:v>
                </c:pt>
                <c:pt idx="34">
                  <c:v>-1.7907819303278227</c:v>
                </c:pt>
                <c:pt idx="35">
                  <c:v>-1.7329650270474752</c:v>
                </c:pt>
                <c:pt idx="36">
                  <c:v>-3.3269181082898149</c:v>
                </c:pt>
                <c:pt idx="37">
                  <c:v>-3.9744081004037204</c:v>
                </c:pt>
                <c:pt idx="38">
                  <c:v>-5.6184060464056547</c:v>
                </c:pt>
                <c:pt idx="39">
                  <c:v>-6.327536769188856</c:v>
                </c:pt>
                <c:pt idx="40">
                  <c:v>-8.0581410841507228</c:v>
                </c:pt>
                <c:pt idx="41">
                  <c:v>-8.6523852807342667</c:v>
                </c:pt>
                <c:pt idx="42">
                  <c:v>-9.9036182255245659</c:v>
                </c:pt>
                <c:pt idx="43">
                  <c:v>-11.055264018179709</c:v>
                </c:pt>
                <c:pt idx="44">
                  <c:v>-11.63124227335663</c:v>
                </c:pt>
                <c:pt idx="45">
                  <c:v>-12.024658583549554</c:v>
                </c:pt>
                <c:pt idx="46">
                  <c:v>-21.448377753697073</c:v>
                </c:pt>
                <c:pt idx="47">
                  <c:v>-21.903049094805151</c:v>
                </c:pt>
                <c:pt idx="48">
                  <c:v>-20.80776927019836</c:v>
                </c:pt>
                <c:pt idx="49">
                  <c:v>-19.906700957325047</c:v>
                </c:pt>
                <c:pt idx="50">
                  <c:v>-20.747764460422118</c:v>
                </c:pt>
                <c:pt idx="51">
                  <c:v>-20.842906325335303</c:v>
                </c:pt>
                <c:pt idx="52">
                  <c:v>-21.170240938670613</c:v>
                </c:pt>
                <c:pt idx="53">
                  <c:v>-21.119967525914774</c:v>
                </c:pt>
                <c:pt idx="54">
                  <c:v>-11.013430928149324</c:v>
                </c:pt>
                <c:pt idx="55">
                  <c:v>-21.244754526923199</c:v>
                </c:pt>
                <c:pt idx="56">
                  <c:v>-21.593572615930224</c:v>
                </c:pt>
                <c:pt idx="57">
                  <c:v>-21.083536967241592</c:v>
                </c:pt>
                <c:pt idx="58">
                  <c:v>-20.575009091286518</c:v>
                </c:pt>
                <c:pt idx="59">
                  <c:v>-20.40932982778207</c:v>
                </c:pt>
                <c:pt idx="60">
                  <c:v>-20.538812998432949</c:v>
                </c:pt>
                <c:pt idx="61">
                  <c:v>-20.720902927422809</c:v>
                </c:pt>
                <c:pt idx="62">
                  <c:v>-20.274324729730896</c:v>
                </c:pt>
                <c:pt idx="63">
                  <c:v>-20.496748530378905</c:v>
                </c:pt>
                <c:pt idx="64">
                  <c:v>-11.350840067127146</c:v>
                </c:pt>
                <c:pt idx="65">
                  <c:v>-19.639377316690506</c:v>
                </c:pt>
                <c:pt idx="66">
                  <c:v>-19.431606658840241</c:v>
                </c:pt>
                <c:pt idx="67">
                  <c:v>-19.515686290355017</c:v>
                </c:pt>
                <c:pt idx="68">
                  <c:v>-19.496232342522951</c:v>
                </c:pt>
                <c:pt idx="69">
                  <c:v>-19.686259520489667</c:v>
                </c:pt>
                <c:pt idx="70">
                  <c:v>-18.097953253636632</c:v>
                </c:pt>
                <c:pt idx="71">
                  <c:v>-17.200703774763898</c:v>
                </c:pt>
                <c:pt idx="72">
                  <c:v>-18.587600892946604</c:v>
                </c:pt>
                <c:pt idx="73">
                  <c:v>-17.89130367779784</c:v>
                </c:pt>
                <c:pt idx="74">
                  <c:v>-18.356673070469061</c:v>
                </c:pt>
                <c:pt idx="75">
                  <c:v>-17.951309163390167</c:v>
                </c:pt>
                <c:pt idx="76">
                  <c:v>-17.600691513206193</c:v>
                </c:pt>
                <c:pt idx="77">
                  <c:v>-17.067002357582009</c:v>
                </c:pt>
                <c:pt idx="78">
                  <c:v>-17.336047235802521</c:v>
                </c:pt>
                <c:pt idx="79">
                  <c:v>-17.840453827092926</c:v>
                </c:pt>
                <c:pt idx="80">
                  <c:v>-17.668273704293728</c:v>
                </c:pt>
                <c:pt idx="81">
                  <c:v>-18.267221946618154</c:v>
                </c:pt>
                <c:pt idx="82">
                  <c:v>-16.642817329703185</c:v>
                </c:pt>
                <c:pt idx="83">
                  <c:v>-17.356669839777226</c:v>
                </c:pt>
                <c:pt idx="84">
                  <c:v>-18.029456836142462</c:v>
                </c:pt>
                <c:pt idx="85">
                  <c:v>-17.686112993970493</c:v>
                </c:pt>
                <c:pt idx="86">
                  <c:v>-8.965588496874874</c:v>
                </c:pt>
                <c:pt idx="87">
                  <c:v>-16.305083198229465</c:v>
                </c:pt>
                <c:pt idx="88">
                  <c:v>-8.8919457906107766</c:v>
                </c:pt>
                <c:pt idx="89">
                  <c:v>-7.887004548978191</c:v>
                </c:pt>
                <c:pt idx="90">
                  <c:v>-9.6769651062245341</c:v>
                </c:pt>
                <c:pt idx="91">
                  <c:v>-8.0512053003118158</c:v>
                </c:pt>
                <c:pt idx="92">
                  <c:v>-7.5625187049739662</c:v>
                </c:pt>
                <c:pt idx="93">
                  <c:v>-8.1315656535659322</c:v>
                </c:pt>
                <c:pt idx="94">
                  <c:v>-8.4136140323073754</c:v>
                </c:pt>
                <c:pt idx="95">
                  <c:v>-15.61211229034031</c:v>
                </c:pt>
                <c:pt idx="96">
                  <c:v>-7.888448366591974</c:v>
                </c:pt>
                <c:pt idx="97">
                  <c:v>-7.3562101960163231</c:v>
                </c:pt>
                <c:pt idx="98">
                  <c:v>-7.7539364914184326</c:v>
                </c:pt>
                <c:pt idx="99">
                  <c:v>-7.3682363869979675</c:v>
                </c:pt>
                <c:pt idx="100">
                  <c:v>-6.9621672152708829</c:v>
                </c:pt>
                <c:pt idx="101">
                  <c:v>-7.2423106272763782</c:v>
                </c:pt>
                <c:pt idx="102">
                  <c:v>-6.1345308523003315</c:v>
                </c:pt>
                <c:pt idx="103">
                  <c:v>-7.1875835690518253</c:v>
                </c:pt>
                <c:pt idx="104">
                  <c:v>-6.6305953267873639</c:v>
                </c:pt>
                <c:pt idx="105">
                  <c:v>-6.4597955538511291</c:v>
                </c:pt>
                <c:pt idx="106">
                  <c:v>-6.7136691670462598</c:v>
                </c:pt>
                <c:pt idx="107">
                  <c:v>-7.4444226932002415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8BE5-42ED-BD6B-AE68FAF685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/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9722096"/>
        <c:crosses val="autoZero"/>
        <c:crossBetween val="midCat"/>
        <c:majorUnit val="10"/>
      </c:valAx>
      <c:valAx>
        <c:axId val="35972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b="1"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'G 個別計算(old wrong'!$U$5:$U$112</c:f>
              <c:numCache>
                <c:formatCode>General</c:formatCode>
                <c:ptCount val="108"/>
                <c:pt idx="0">
                  <c:v>-6.5719045288958569</c:v>
                </c:pt>
                <c:pt idx="1">
                  <c:v>-4.2966532246209681</c:v>
                </c:pt>
                <c:pt idx="2">
                  <c:v>-5.5996312236194825</c:v>
                </c:pt>
                <c:pt idx="3">
                  <c:v>-6.9597821783648328</c:v>
                </c:pt>
                <c:pt idx="4">
                  <c:v>5.8901373274281212</c:v>
                </c:pt>
                <c:pt idx="5">
                  <c:v>-9.6279136546180268</c:v>
                </c:pt>
                <c:pt idx="6">
                  <c:v>-12.489273168452655</c:v>
                </c:pt>
                <c:pt idx="7">
                  <c:v>-5.1862922989325142</c:v>
                </c:pt>
                <c:pt idx="8">
                  <c:v>-2.751326977891722</c:v>
                </c:pt>
                <c:pt idx="9">
                  <c:v>-2.9572814555185403</c:v>
                </c:pt>
                <c:pt idx="10">
                  <c:v>-2.72065579661556</c:v>
                </c:pt>
                <c:pt idx="11">
                  <c:v>-0.94934969854647022</c:v>
                </c:pt>
                <c:pt idx="12">
                  <c:v>6.4190819598788238</c:v>
                </c:pt>
                <c:pt idx="13">
                  <c:v>19.271173854395336</c:v>
                </c:pt>
                <c:pt idx="14">
                  <c:v>24.00957921931316</c:v>
                </c:pt>
                <c:pt idx="15">
                  <c:v>27.726040285079065</c:v>
                </c:pt>
                <c:pt idx="16">
                  <c:v>31.245025152059881</c:v>
                </c:pt>
                <c:pt idx="17">
                  <c:v>6.7485429473319272</c:v>
                </c:pt>
                <c:pt idx="18">
                  <c:v>6.5702075802733333</c:v>
                </c:pt>
                <c:pt idx="19">
                  <c:v>5.2059098617073118</c:v>
                </c:pt>
                <c:pt idx="20">
                  <c:v>10.622439027644035</c:v>
                </c:pt>
                <c:pt idx="21">
                  <c:v>21.299426989107552</c:v>
                </c:pt>
                <c:pt idx="22">
                  <c:v>22.962241445716785</c:v>
                </c:pt>
                <c:pt idx="23">
                  <c:v>22.886435885774929</c:v>
                </c:pt>
                <c:pt idx="24">
                  <c:v>22.432608238874401</c:v>
                </c:pt>
                <c:pt idx="25">
                  <c:v>23.546573434362905</c:v>
                </c:pt>
                <c:pt idx="26">
                  <c:v>21.774101863929396</c:v>
                </c:pt>
                <c:pt idx="27">
                  <c:v>11.450169624514061</c:v>
                </c:pt>
                <c:pt idx="28">
                  <c:v>9.6271833357191525</c:v>
                </c:pt>
                <c:pt idx="29">
                  <c:v>20.285480398587907</c:v>
                </c:pt>
                <c:pt idx="30">
                  <c:v>7.495122528915644</c:v>
                </c:pt>
                <c:pt idx="31">
                  <c:v>11.991082676402137</c:v>
                </c:pt>
                <c:pt idx="32">
                  <c:v>13.275913963073457</c:v>
                </c:pt>
                <c:pt idx="33">
                  <c:v>12.167516001103564</c:v>
                </c:pt>
                <c:pt idx="34">
                  <c:v>15.295734377859361</c:v>
                </c:pt>
                <c:pt idx="35">
                  <c:v>15.64758571770524</c:v>
                </c:pt>
                <c:pt idx="36">
                  <c:v>14.513802532129525</c:v>
                </c:pt>
                <c:pt idx="37">
                  <c:v>7.7364339827508104</c:v>
                </c:pt>
                <c:pt idx="38">
                  <c:v>5.7130952451272066</c:v>
                </c:pt>
                <c:pt idx="39">
                  <c:v>2.9798271704763692</c:v>
                </c:pt>
                <c:pt idx="40">
                  <c:v>1.5708422376578426</c:v>
                </c:pt>
                <c:pt idx="41">
                  <c:v>1.1381349290401204</c:v>
                </c:pt>
                <c:pt idx="42">
                  <c:v>-0.74731734893703106</c:v>
                </c:pt>
                <c:pt idx="43">
                  <c:v>-1.7857501582504938</c:v>
                </c:pt>
                <c:pt idx="44">
                  <c:v>-2.7649332403566262</c:v>
                </c:pt>
                <c:pt idx="45">
                  <c:v>-4.8877068196136833</c:v>
                </c:pt>
                <c:pt idx="46">
                  <c:v>-4.9870567738454525</c:v>
                </c:pt>
                <c:pt idx="47">
                  <c:v>-6.4823115926145931</c:v>
                </c:pt>
                <c:pt idx="48">
                  <c:v>-7.4006058059848101</c:v>
                </c:pt>
                <c:pt idx="49">
                  <c:v>-5.4830612460737314</c:v>
                </c:pt>
                <c:pt idx="50">
                  <c:v>4.4742454665449714</c:v>
                </c:pt>
                <c:pt idx="51">
                  <c:v>1.6621524693916143</c:v>
                </c:pt>
                <c:pt idx="52">
                  <c:v>-3.6888280112422933</c:v>
                </c:pt>
                <c:pt idx="53">
                  <c:v>6.9190460992955423</c:v>
                </c:pt>
                <c:pt idx="54">
                  <c:v>1.6148337089564819</c:v>
                </c:pt>
                <c:pt idx="55">
                  <c:v>-2.8938418647188229</c:v>
                </c:pt>
                <c:pt idx="56">
                  <c:v>-3.2752499904918864</c:v>
                </c:pt>
                <c:pt idx="57">
                  <c:v>-4.0938729408485131</c:v>
                </c:pt>
                <c:pt idx="58">
                  <c:v>-3.4425615825160065</c:v>
                </c:pt>
                <c:pt idx="59">
                  <c:v>-4.1426904935108553</c:v>
                </c:pt>
                <c:pt idx="60">
                  <c:v>-6.4865848958537953</c:v>
                </c:pt>
                <c:pt idx="61">
                  <c:v>-5.3630196921735802</c:v>
                </c:pt>
                <c:pt idx="62">
                  <c:v>-5.7737144105022509</c:v>
                </c:pt>
                <c:pt idx="63">
                  <c:v>-4.7464886544094611</c:v>
                </c:pt>
                <c:pt idx="64">
                  <c:v>0.54786619164949002</c:v>
                </c:pt>
                <c:pt idx="65">
                  <c:v>-5.8193303138459811</c:v>
                </c:pt>
                <c:pt idx="66">
                  <c:v>-5.8722818905421832</c:v>
                </c:pt>
                <c:pt idx="67">
                  <c:v>3.6422057177322813</c:v>
                </c:pt>
                <c:pt idx="68">
                  <c:v>5.8269980612842147</c:v>
                </c:pt>
                <c:pt idx="69">
                  <c:v>-8.3331953899604798</c:v>
                </c:pt>
                <c:pt idx="70">
                  <c:v>-5.7710917828359669</c:v>
                </c:pt>
                <c:pt idx="71">
                  <c:v>-4.5114442667113508E-3</c:v>
                </c:pt>
                <c:pt idx="72">
                  <c:v>-7.8399969356845531</c:v>
                </c:pt>
                <c:pt idx="73">
                  <c:v>-5.9681257851061673</c:v>
                </c:pt>
                <c:pt idx="74">
                  <c:v>3.1765266619756432</c:v>
                </c:pt>
                <c:pt idx="75">
                  <c:v>-8.5785260153942318</c:v>
                </c:pt>
                <c:pt idx="76">
                  <c:v>-8.6370957953138401</c:v>
                </c:pt>
                <c:pt idx="77">
                  <c:v>-8.316395130077737</c:v>
                </c:pt>
                <c:pt idx="78">
                  <c:v>-8.9476178957174994</c:v>
                </c:pt>
                <c:pt idx="79">
                  <c:v>-6.2065730329513542</c:v>
                </c:pt>
                <c:pt idx="80">
                  <c:v>1.3396116760019794</c:v>
                </c:pt>
                <c:pt idx="81">
                  <c:v>2.3641763650044254</c:v>
                </c:pt>
                <c:pt idx="82">
                  <c:v>-6.7131110123723801</c:v>
                </c:pt>
                <c:pt idx="83">
                  <c:v>1.2247203318760143</c:v>
                </c:pt>
                <c:pt idx="84">
                  <c:v>-7.3809613939306047</c:v>
                </c:pt>
                <c:pt idx="85">
                  <c:v>-7.5508373074399486</c:v>
                </c:pt>
                <c:pt idx="86">
                  <c:v>-8.1306970922930759</c:v>
                </c:pt>
                <c:pt idx="87">
                  <c:v>-8.1705154920317682</c:v>
                </c:pt>
                <c:pt idx="88">
                  <c:v>-5.6095287287891011</c:v>
                </c:pt>
                <c:pt idx="89">
                  <c:v>-5.6983980057096772</c:v>
                </c:pt>
                <c:pt idx="90">
                  <c:v>-6.9743749856388888</c:v>
                </c:pt>
                <c:pt idx="91">
                  <c:v>-5.4309534687425867</c:v>
                </c:pt>
                <c:pt idx="92">
                  <c:v>-7.8406160370018512</c:v>
                </c:pt>
                <c:pt idx="93">
                  <c:v>-9.0681721142404257</c:v>
                </c:pt>
                <c:pt idx="94">
                  <c:v>-8.44603606385067</c:v>
                </c:pt>
                <c:pt idx="95">
                  <c:v>-62.512914791130385</c:v>
                </c:pt>
                <c:pt idx="96">
                  <c:v>-62.56613331807722</c:v>
                </c:pt>
                <c:pt idx="97">
                  <c:v>-62.258916616414865</c:v>
                </c:pt>
                <c:pt idx="98">
                  <c:v>-62.476493912184736</c:v>
                </c:pt>
                <c:pt idx="99">
                  <c:v>-62.530203577927267</c:v>
                </c:pt>
                <c:pt idx="100">
                  <c:v>-62.072878464002429</c:v>
                </c:pt>
                <c:pt idx="101">
                  <c:v>-62.390651944161164</c:v>
                </c:pt>
                <c:pt idx="102">
                  <c:v>-61.917102297558984</c:v>
                </c:pt>
                <c:pt idx="103">
                  <c:v>-62.441071209145235</c:v>
                </c:pt>
                <c:pt idx="104">
                  <c:v>-62.224693728907766</c:v>
                </c:pt>
                <c:pt idx="105">
                  <c:v>-61.948309103081385</c:v>
                </c:pt>
                <c:pt idx="106">
                  <c:v>-62.428256891719485</c:v>
                </c:pt>
                <c:pt idx="107">
                  <c:v>-62.48801759308833</c:v>
                </c:pt>
              </c:numCache>
            </c:numRef>
          </c:xVal>
          <c:yVal>
            <c:numRef>
              <c:f>'G 個別計算(old wrong'!$AB$5:$AB$112</c:f>
              <c:numCache>
                <c:formatCode>General</c:formatCode>
                <c:ptCount val="108"/>
                <c:pt idx="0">
                  <c:v>-5.3722365059812134</c:v>
                </c:pt>
                <c:pt idx="1">
                  <c:v>-6.0266735884879594</c:v>
                </c:pt>
                <c:pt idx="2">
                  <c:v>-7.4209076683856861</c:v>
                </c:pt>
                <c:pt idx="3">
                  <c:v>-5.9698343323254166</c:v>
                </c:pt>
                <c:pt idx="4">
                  <c:v>-5.0674881890066459</c:v>
                </c:pt>
                <c:pt idx="5">
                  <c:v>-6.0588233011171848</c:v>
                </c:pt>
                <c:pt idx="6">
                  <c:v>-5.6050405035824022</c:v>
                </c:pt>
                <c:pt idx="7">
                  <c:v>-7.0162432600922049</c:v>
                </c:pt>
                <c:pt idx="8">
                  <c:v>-6.2225604528164276</c:v>
                </c:pt>
                <c:pt idx="9">
                  <c:v>-16.267201172517044</c:v>
                </c:pt>
                <c:pt idx="10">
                  <c:v>-5.7802730303342695</c:v>
                </c:pt>
                <c:pt idx="11">
                  <c:v>-3.3514140179319347</c:v>
                </c:pt>
                <c:pt idx="12">
                  <c:v>-1.8255694387270534</c:v>
                </c:pt>
                <c:pt idx="13">
                  <c:v>-0.41911572602410141</c:v>
                </c:pt>
                <c:pt idx="14">
                  <c:v>1.4704490591946635</c:v>
                </c:pt>
                <c:pt idx="15">
                  <c:v>1.863508732879767</c:v>
                </c:pt>
                <c:pt idx="16">
                  <c:v>2.6928257116426</c:v>
                </c:pt>
                <c:pt idx="17">
                  <c:v>-0.41971353763284125</c:v>
                </c:pt>
                <c:pt idx="18">
                  <c:v>-5.4791908432491665</c:v>
                </c:pt>
                <c:pt idx="19">
                  <c:v>-5.690854781457289</c:v>
                </c:pt>
                <c:pt idx="20">
                  <c:v>-2.3743976460116696</c:v>
                </c:pt>
                <c:pt idx="21">
                  <c:v>1.1467621684674705</c:v>
                </c:pt>
                <c:pt idx="22">
                  <c:v>1.8069995277574811</c:v>
                </c:pt>
                <c:pt idx="23">
                  <c:v>1.6405494799174909</c:v>
                </c:pt>
                <c:pt idx="24">
                  <c:v>1.2657555187643059</c:v>
                </c:pt>
                <c:pt idx="25">
                  <c:v>0.70642200818305589</c:v>
                </c:pt>
                <c:pt idx="26">
                  <c:v>-0.49240310570892365</c:v>
                </c:pt>
                <c:pt idx="27">
                  <c:v>-3.2021328936540132</c:v>
                </c:pt>
                <c:pt idx="28">
                  <c:v>-2.697918518010836</c:v>
                </c:pt>
                <c:pt idx="29">
                  <c:v>-0.88413033060064328</c:v>
                </c:pt>
                <c:pt idx="30">
                  <c:v>-1.4903697277478352</c:v>
                </c:pt>
                <c:pt idx="31">
                  <c:v>-2.4410350337177307</c:v>
                </c:pt>
                <c:pt idx="32">
                  <c:v>-1.7543788190874141</c:v>
                </c:pt>
                <c:pt idx="33">
                  <c:v>-2.1807046916444488</c:v>
                </c:pt>
                <c:pt idx="34">
                  <c:v>-1.7907819303278227</c:v>
                </c:pt>
                <c:pt idx="35">
                  <c:v>-1.7329650270474752</c:v>
                </c:pt>
                <c:pt idx="36">
                  <c:v>-3.3269181082898149</c:v>
                </c:pt>
                <c:pt idx="37">
                  <c:v>-3.9744081004037204</c:v>
                </c:pt>
                <c:pt idx="38">
                  <c:v>-5.6184060464056547</c:v>
                </c:pt>
                <c:pt idx="39">
                  <c:v>-6.327536769188856</c:v>
                </c:pt>
                <c:pt idx="40">
                  <c:v>-8.0581410841507228</c:v>
                </c:pt>
                <c:pt idx="41">
                  <c:v>-8.6523852807342667</c:v>
                </c:pt>
                <c:pt idx="42">
                  <c:v>-9.9036182255245659</c:v>
                </c:pt>
                <c:pt idx="43">
                  <c:v>-11.055264018179709</c:v>
                </c:pt>
                <c:pt idx="44">
                  <c:v>-11.63124227335663</c:v>
                </c:pt>
                <c:pt idx="45">
                  <c:v>-12.024658583549554</c:v>
                </c:pt>
                <c:pt idx="46">
                  <c:v>-21.448377753697073</c:v>
                </c:pt>
                <c:pt idx="47">
                  <c:v>-21.903049094805151</c:v>
                </c:pt>
                <c:pt idx="48">
                  <c:v>-20.80776927019836</c:v>
                </c:pt>
                <c:pt idx="49">
                  <c:v>-19.906700957325047</c:v>
                </c:pt>
                <c:pt idx="50">
                  <c:v>-20.747764460422118</c:v>
                </c:pt>
                <c:pt idx="51">
                  <c:v>-20.842906325335303</c:v>
                </c:pt>
                <c:pt idx="52">
                  <c:v>-21.170240938670613</c:v>
                </c:pt>
                <c:pt idx="53">
                  <c:v>-21.119967525914774</c:v>
                </c:pt>
                <c:pt idx="54">
                  <c:v>-11.013430928149324</c:v>
                </c:pt>
                <c:pt idx="55">
                  <c:v>-21.244754526923199</c:v>
                </c:pt>
                <c:pt idx="56">
                  <c:v>-21.593572615930224</c:v>
                </c:pt>
                <c:pt idx="57">
                  <c:v>-21.083536967241592</c:v>
                </c:pt>
                <c:pt idx="58">
                  <c:v>-20.575009091286518</c:v>
                </c:pt>
                <c:pt idx="59">
                  <c:v>-20.40932982778207</c:v>
                </c:pt>
                <c:pt idx="60">
                  <c:v>-20.538812998432949</c:v>
                </c:pt>
                <c:pt idx="61">
                  <c:v>-20.720902927422809</c:v>
                </c:pt>
                <c:pt idx="62">
                  <c:v>-20.274324729730896</c:v>
                </c:pt>
                <c:pt idx="63">
                  <c:v>-20.496748530378905</c:v>
                </c:pt>
                <c:pt idx="64">
                  <c:v>-11.350840067127146</c:v>
                </c:pt>
                <c:pt idx="65">
                  <c:v>-19.639377316690506</c:v>
                </c:pt>
                <c:pt idx="66">
                  <c:v>-19.431606658840241</c:v>
                </c:pt>
                <c:pt idx="67">
                  <c:v>-19.515686290355017</c:v>
                </c:pt>
                <c:pt idx="68">
                  <c:v>-19.496232342522951</c:v>
                </c:pt>
                <c:pt idx="69">
                  <c:v>-19.686259520489667</c:v>
                </c:pt>
                <c:pt idx="70">
                  <c:v>-18.097953253636632</c:v>
                </c:pt>
                <c:pt idx="71">
                  <c:v>-17.200703774763898</c:v>
                </c:pt>
                <c:pt idx="72">
                  <c:v>-18.587600892946604</c:v>
                </c:pt>
                <c:pt idx="73">
                  <c:v>-17.89130367779784</c:v>
                </c:pt>
                <c:pt idx="74">
                  <c:v>-18.356673070469061</c:v>
                </c:pt>
                <c:pt idx="75">
                  <c:v>-17.951309163390167</c:v>
                </c:pt>
                <c:pt idx="76">
                  <c:v>-17.600691513206193</c:v>
                </c:pt>
                <c:pt idx="77">
                  <c:v>-17.067002357582009</c:v>
                </c:pt>
                <c:pt idx="78">
                  <c:v>-17.336047235802521</c:v>
                </c:pt>
                <c:pt idx="79">
                  <c:v>-17.840453827092926</c:v>
                </c:pt>
                <c:pt idx="80">
                  <c:v>-17.668273704293728</c:v>
                </c:pt>
                <c:pt idx="81">
                  <c:v>-18.267221946618154</c:v>
                </c:pt>
                <c:pt idx="82">
                  <c:v>-16.642817329703185</c:v>
                </c:pt>
                <c:pt idx="83">
                  <c:v>-17.356669839777226</c:v>
                </c:pt>
                <c:pt idx="84">
                  <c:v>-18.029456836142462</c:v>
                </c:pt>
                <c:pt idx="85">
                  <c:v>-17.686112993970493</c:v>
                </c:pt>
                <c:pt idx="86">
                  <c:v>-8.965588496874874</c:v>
                </c:pt>
                <c:pt idx="87">
                  <c:v>-16.305083198229465</c:v>
                </c:pt>
                <c:pt idx="88">
                  <c:v>-8.8919457906107766</c:v>
                </c:pt>
                <c:pt idx="89">
                  <c:v>-7.887004548978191</c:v>
                </c:pt>
                <c:pt idx="90">
                  <c:v>-9.6769651062245341</c:v>
                </c:pt>
                <c:pt idx="91">
                  <c:v>-8.0512053003118158</c:v>
                </c:pt>
                <c:pt idx="92">
                  <c:v>-7.5625187049739662</c:v>
                </c:pt>
                <c:pt idx="93">
                  <c:v>-8.1315656535659322</c:v>
                </c:pt>
                <c:pt idx="94">
                  <c:v>-8.4136140323073754</c:v>
                </c:pt>
                <c:pt idx="95">
                  <c:v>-15.61211229034031</c:v>
                </c:pt>
                <c:pt idx="96">
                  <c:v>-7.888448366591974</c:v>
                </c:pt>
                <c:pt idx="97">
                  <c:v>-7.3562101960163231</c:v>
                </c:pt>
                <c:pt idx="98">
                  <c:v>-7.7539364914184326</c:v>
                </c:pt>
                <c:pt idx="99">
                  <c:v>-7.3682363869979675</c:v>
                </c:pt>
                <c:pt idx="100">
                  <c:v>-6.9621672152708829</c:v>
                </c:pt>
                <c:pt idx="101">
                  <c:v>-7.2423106272763782</c:v>
                </c:pt>
                <c:pt idx="102">
                  <c:v>-6.1345308523003315</c:v>
                </c:pt>
                <c:pt idx="103">
                  <c:v>-7.1875835690518253</c:v>
                </c:pt>
                <c:pt idx="104">
                  <c:v>-6.6305953267873639</c:v>
                </c:pt>
                <c:pt idx="105">
                  <c:v>-6.4597955538511291</c:v>
                </c:pt>
                <c:pt idx="106">
                  <c:v>-6.7136691670462598</c:v>
                </c:pt>
                <c:pt idx="107">
                  <c:v>-7.4444226932002415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93-43E7-A60F-E942E0EF09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0140768"/>
        <c:axId val="1440139520"/>
      </c:scatterChart>
      <c:valAx>
        <c:axId val="1440140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440139520"/>
        <c:crosses val="autoZero"/>
        <c:crossBetween val="midCat"/>
      </c:valAx>
      <c:valAx>
        <c:axId val="1440139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4401407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8"/>
          <c:order val="4"/>
          <c:tx>
            <c:strRef>
              <c:f>總圖!$CS$1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總圖!$DG$5:$DG$112</c:f>
              <c:numCache>
                <c:formatCode>General</c:formatCode>
                <c:ptCount val="108"/>
              </c:numCache>
            </c:numRef>
          </c:xVal>
          <c:yVal>
            <c:numRef>
              <c:f>總圖!$DK$5:$DK$112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B5-4491-9B4C-47BC927D3E71}"/>
            </c:ext>
          </c:extLst>
        </c:ser>
        <c:ser>
          <c:idx val="4"/>
          <c:order val="5"/>
          <c:tx>
            <c:strRef>
              <c:f>總圖!$DM$1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總圖!$EA$5:$EA$112</c:f>
              <c:numCache>
                <c:formatCode>General</c:formatCode>
                <c:ptCount val="108"/>
              </c:numCache>
            </c:numRef>
          </c:xVal>
          <c:yVal>
            <c:numRef>
              <c:f>總圖!$EE$5:$EE$112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B5-4491-9B4C-47BC927D3E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總圖!$O$1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總圖!$AD$6:$AD$112</c15:sqref>
                        </c15:formulaRef>
                      </c:ext>
                    </c:extLst>
                    <c:strCache>
                      <c:ptCount val="22"/>
                      <c:pt idx="0">
                        <c:v>全產丙酸 WITH H2 &amp; 1CO2</c:v>
                      </c:pt>
                      <c:pt idx="1">
                        <c:v>全產丙酸 WITH H2 &amp; 2CO2</c:v>
                      </c:pt>
                      <c:pt idx="2">
                        <c:v>全產丁酸</c:v>
                      </c:pt>
                      <c:pt idx="3">
                        <c:v>一半乙酸一半丁酸</c:v>
                      </c:pt>
                      <c:pt idx="4">
                        <c:v>一半乙酸一半丁酸 WITH 1 H2</c:v>
                      </c:pt>
                      <c:pt idx="5">
                        <c:v>一半乙酸一半丁酸 WITH H2 &amp; 1CO2</c:v>
                      </c:pt>
                      <c:pt idx="6">
                        <c:v>一半乙酸一半丙酸</c:v>
                      </c:pt>
                      <c:pt idx="7">
                        <c:v>乙酸:丙酸=1:2</c:v>
                      </c:pt>
                      <c:pt idx="8">
                        <c:v>乙酸:丁酸=1:3</c:v>
                      </c:pt>
                      <c:pt idx="13">
                        <c:v>全產乳酸</c:v>
                      </c:pt>
                      <c:pt idx="19">
                        <c:v>全產乙酸 (Brock)</c:v>
                      </c:pt>
                      <c:pt idx="20">
                        <c:v>全產丙酸 (Brock)</c:v>
                      </c:pt>
                      <c:pt idx="21">
                        <c:v>全產丁酸 (Brock)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ADB5-4491-9B4C-47BC927D3E71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總圖!$BJ$5:$BJ$112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總圖!$BN$5:$BN$112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-5.3722365059812134</c:v>
                      </c:pt>
                      <c:pt idx="1">
                        <c:v>-6.0266735884879594</c:v>
                      </c:pt>
                      <c:pt idx="2">
                        <c:v>-7.4209076683856861</c:v>
                      </c:pt>
                      <c:pt idx="3">
                        <c:v>-5.9698343323254166</c:v>
                      </c:pt>
                      <c:pt idx="4">
                        <c:v>-5.0674881890066459</c:v>
                      </c:pt>
                      <c:pt idx="5">
                        <c:v>-6.0588233011171848</c:v>
                      </c:pt>
                      <c:pt idx="6">
                        <c:v>-5.6050405035824022</c:v>
                      </c:pt>
                      <c:pt idx="7">
                        <c:v>-7.0162432600922049</c:v>
                      </c:pt>
                      <c:pt idx="8">
                        <c:v>-6.2225604528164276</c:v>
                      </c:pt>
                      <c:pt idx="9">
                        <c:v>-16.267201172517044</c:v>
                      </c:pt>
                      <c:pt idx="10">
                        <c:v>-5.7802730303342695</c:v>
                      </c:pt>
                      <c:pt idx="11">
                        <c:v>-3.3514140179319347</c:v>
                      </c:pt>
                      <c:pt idx="12">
                        <c:v>-1.8255694387270534</c:v>
                      </c:pt>
                      <c:pt idx="13">
                        <c:v>-0.41911572602410141</c:v>
                      </c:pt>
                      <c:pt idx="14">
                        <c:v>1.4704490591946635</c:v>
                      </c:pt>
                      <c:pt idx="15">
                        <c:v>1.863508732879767</c:v>
                      </c:pt>
                      <c:pt idx="16">
                        <c:v>2.6928257116426</c:v>
                      </c:pt>
                      <c:pt idx="17">
                        <c:v>-0.41971353763284125</c:v>
                      </c:pt>
                      <c:pt idx="18">
                        <c:v>-5.4791908432491665</c:v>
                      </c:pt>
                      <c:pt idx="19">
                        <c:v>-5.690854781457289</c:v>
                      </c:pt>
                      <c:pt idx="20">
                        <c:v>-2.3743976460116696</c:v>
                      </c:pt>
                      <c:pt idx="21">
                        <c:v>1.1467621684674705</c:v>
                      </c:pt>
                      <c:pt idx="22">
                        <c:v>1.8069995277574811</c:v>
                      </c:pt>
                      <c:pt idx="23">
                        <c:v>1.6405494799174909</c:v>
                      </c:pt>
                      <c:pt idx="24">
                        <c:v>1.2657555187643059</c:v>
                      </c:pt>
                      <c:pt idx="25">
                        <c:v>0.70642200818305589</c:v>
                      </c:pt>
                      <c:pt idx="26">
                        <c:v>-0.49240310570892365</c:v>
                      </c:pt>
                      <c:pt idx="27">
                        <c:v>-3.2021328936540132</c:v>
                      </c:pt>
                      <c:pt idx="28">
                        <c:v>-2.697918518010836</c:v>
                      </c:pt>
                      <c:pt idx="29">
                        <c:v>-0.88413033060064328</c:v>
                      </c:pt>
                      <c:pt idx="30">
                        <c:v>-1.4903697277478352</c:v>
                      </c:pt>
                      <c:pt idx="31">
                        <c:v>-2.4410350337177307</c:v>
                      </c:pt>
                      <c:pt idx="32">
                        <c:v>-1.7543788190874141</c:v>
                      </c:pt>
                      <c:pt idx="33">
                        <c:v>-2.1807046916444488</c:v>
                      </c:pt>
                      <c:pt idx="34">
                        <c:v>-1.7907819303278227</c:v>
                      </c:pt>
                      <c:pt idx="35">
                        <c:v>-1.7329650270474752</c:v>
                      </c:pt>
                      <c:pt idx="36">
                        <c:v>-3.3269181082898149</c:v>
                      </c:pt>
                      <c:pt idx="37">
                        <c:v>-3.9744081004037204</c:v>
                      </c:pt>
                      <c:pt idx="38">
                        <c:v>-5.6184060464056547</c:v>
                      </c:pt>
                      <c:pt idx="39">
                        <c:v>-6.327536769188856</c:v>
                      </c:pt>
                      <c:pt idx="40">
                        <c:v>-8.0581410841507228</c:v>
                      </c:pt>
                      <c:pt idx="41">
                        <c:v>-8.6523852807342667</c:v>
                      </c:pt>
                      <c:pt idx="42">
                        <c:v>-9.9036182255245659</c:v>
                      </c:pt>
                      <c:pt idx="43">
                        <c:v>-11.055264018179709</c:v>
                      </c:pt>
                      <c:pt idx="44">
                        <c:v>-11.63124227335663</c:v>
                      </c:pt>
                      <c:pt idx="45">
                        <c:v>-12.024658583549554</c:v>
                      </c:pt>
                      <c:pt idx="46">
                        <c:v>-21.448377753697073</c:v>
                      </c:pt>
                      <c:pt idx="47">
                        <c:v>-21.903049094805151</c:v>
                      </c:pt>
                      <c:pt idx="48">
                        <c:v>-20.80776927019836</c:v>
                      </c:pt>
                      <c:pt idx="49">
                        <c:v>-19.906700957325047</c:v>
                      </c:pt>
                      <c:pt idx="50">
                        <c:v>-20.747764460422118</c:v>
                      </c:pt>
                      <c:pt idx="51">
                        <c:v>-20.842906325335303</c:v>
                      </c:pt>
                      <c:pt idx="52">
                        <c:v>-21.170240938670613</c:v>
                      </c:pt>
                      <c:pt idx="53">
                        <c:v>-21.119967525914774</c:v>
                      </c:pt>
                      <c:pt idx="54">
                        <c:v>-11.013430928149324</c:v>
                      </c:pt>
                      <c:pt idx="55">
                        <c:v>-21.244754526923199</c:v>
                      </c:pt>
                      <c:pt idx="56">
                        <c:v>-21.593572615930224</c:v>
                      </c:pt>
                      <c:pt idx="57">
                        <c:v>-21.083536967241592</c:v>
                      </c:pt>
                      <c:pt idx="58">
                        <c:v>-20.575009091286518</c:v>
                      </c:pt>
                      <c:pt idx="59">
                        <c:v>-20.40932982778207</c:v>
                      </c:pt>
                      <c:pt idx="60">
                        <c:v>-20.538812998432949</c:v>
                      </c:pt>
                      <c:pt idx="61">
                        <c:v>-20.720902927422809</c:v>
                      </c:pt>
                      <c:pt idx="62">
                        <c:v>-20.274324729730896</c:v>
                      </c:pt>
                      <c:pt idx="63">
                        <c:v>-20.496748530378905</c:v>
                      </c:pt>
                      <c:pt idx="64">
                        <c:v>-11.350840067127146</c:v>
                      </c:pt>
                      <c:pt idx="65">
                        <c:v>-19.639377316690506</c:v>
                      </c:pt>
                      <c:pt idx="66">
                        <c:v>-19.431606658840241</c:v>
                      </c:pt>
                      <c:pt idx="67">
                        <c:v>-19.515686290355017</c:v>
                      </c:pt>
                      <c:pt idx="68">
                        <c:v>-19.496232342522951</c:v>
                      </c:pt>
                      <c:pt idx="69">
                        <c:v>-19.686259520489667</c:v>
                      </c:pt>
                      <c:pt idx="70">
                        <c:v>-18.097953253636632</c:v>
                      </c:pt>
                      <c:pt idx="71">
                        <c:v>-17.200703774763898</c:v>
                      </c:pt>
                      <c:pt idx="72">
                        <c:v>-18.587600892946604</c:v>
                      </c:pt>
                      <c:pt idx="73">
                        <c:v>-17.89130367779784</c:v>
                      </c:pt>
                      <c:pt idx="74">
                        <c:v>-18.356673070469061</c:v>
                      </c:pt>
                      <c:pt idx="75">
                        <c:v>-17.951309163390167</c:v>
                      </c:pt>
                      <c:pt idx="76">
                        <c:v>-17.600691513206193</c:v>
                      </c:pt>
                      <c:pt idx="77">
                        <c:v>-17.067002357582009</c:v>
                      </c:pt>
                      <c:pt idx="78">
                        <c:v>-17.336047235802521</c:v>
                      </c:pt>
                      <c:pt idx="79">
                        <c:v>-17.840453827092926</c:v>
                      </c:pt>
                      <c:pt idx="80">
                        <c:v>-17.668273704293728</c:v>
                      </c:pt>
                      <c:pt idx="81">
                        <c:v>-18.267221946618154</c:v>
                      </c:pt>
                      <c:pt idx="82">
                        <c:v>-16.642817329703185</c:v>
                      </c:pt>
                      <c:pt idx="83">
                        <c:v>-17.356669839777226</c:v>
                      </c:pt>
                      <c:pt idx="84">
                        <c:v>-18.029456836142462</c:v>
                      </c:pt>
                      <c:pt idx="85">
                        <c:v>-17.686112993970493</c:v>
                      </c:pt>
                      <c:pt idx="86">
                        <c:v>-8.965588496874874</c:v>
                      </c:pt>
                      <c:pt idx="87">
                        <c:v>-16.305083198229465</c:v>
                      </c:pt>
                      <c:pt idx="88">
                        <c:v>-8.8919457906107766</c:v>
                      </c:pt>
                      <c:pt idx="89">
                        <c:v>-7.887004548978191</c:v>
                      </c:pt>
                      <c:pt idx="90">
                        <c:v>-9.6769651062245341</c:v>
                      </c:pt>
                      <c:pt idx="91">
                        <c:v>-8.0512053003118158</c:v>
                      </c:pt>
                      <c:pt idx="92">
                        <c:v>-7.5625187049739662</c:v>
                      </c:pt>
                      <c:pt idx="93">
                        <c:v>-8.1315656535659322</c:v>
                      </c:pt>
                      <c:pt idx="94">
                        <c:v>-8.4136140323073754</c:v>
                      </c:pt>
                      <c:pt idx="95">
                        <c:v>-15.61211229034031</c:v>
                      </c:pt>
                      <c:pt idx="96">
                        <c:v>-7.888448366591974</c:v>
                      </c:pt>
                      <c:pt idx="97">
                        <c:v>-7.3562101960163231</c:v>
                      </c:pt>
                      <c:pt idx="98">
                        <c:v>-7.7539364914184326</c:v>
                      </c:pt>
                      <c:pt idx="99">
                        <c:v>-7.3682363869979675</c:v>
                      </c:pt>
                      <c:pt idx="100">
                        <c:v>-6.9621672152708829</c:v>
                      </c:pt>
                      <c:pt idx="101">
                        <c:v>-7.2423106272763782</c:v>
                      </c:pt>
                      <c:pt idx="102">
                        <c:v>-6.1345308523003315</c:v>
                      </c:pt>
                      <c:pt idx="103">
                        <c:v>-7.1875835690518253</c:v>
                      </c:pt>
                      <c:pt idx="104">
                        <c:v>-6.6305953267873639</c:v>
                      </c:pt>
                      <c:pt idx="105">
                        <c:v>-6.4597955538511291</c:v>
                      </c:pt>
                      <c:pt idx="106">
                        <c:v>-6.7136691670462598</c:v>
                      </c:pt>
                      <c:pt idx="107">
                        <c:v>-7.4444226932002415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DB5-4491-9B4C-47BC927D3E71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總圖!$BQ$1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總圖!$BP$5:$BP$112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-36.443201548699982</c:v>
                      </c:pt>
                      <c:pt idx="1">
                        <c:v>-36.175356121317272</c:v>
                      </c:pt>
                      <c:pt idx="2">
                        <c:v>-36.748762207010138</c:v>
                      </c:pt>
                      <c:pt idx="3">
                        <c:v>-37.182231441989259</c:v>
                      </c:pt>
                      <c:pt idx="4">
                        <c:v>-27.209426415558617</c:v>
                      </c:pt>
                      <c:pt idx="5">
                        <c:v>-37.942457622669238</c:v>
                      </c:pt>
                      <c:pt idx="6">
                        <c:v>-39.845843573712571</c:v>
                      </c:pt>
                      <c:pt idx="7">
                        <c:v>-35.520504348447282</c:v>
                      </c:pt>
                      <c:pt idx="8">
                        <c:v>-32.7960525805928</c:v>
                      </c:pt>
                      <c:pt idx="9">
                        <c:v>-33.621891775357909</c:v>
                      </c:pt>
                      <c:pt idx="10">
                        <c:v>-33.171601922644015</c:v>
                      </c:pt>
                      <c:pt idx="11">
                        <c:v>-27.889464496500285</c:v>
                      </c:pt>
                      <c:pt idx="12">
                        <c:v>-21.343551484591838</c:v>
                      </c:pt>
                      <c:pt idx="13">
                        <c:v>-14.758154607369923</c:v>
                      </c:pt>
                      <c:pt idx="14">
                        <c:v>-7.38479301713474</c:v>
                      </c:pt>
                      <c:pt idx="15">
                        <c:v>-5.1894383209012229</c:v>
                      </c:pt>
                      <c:pt idx="16">
                        <c:v>-1.8940894400902391</c:v>
                      </c:pt>
                      <c:pt idx="17">
                        <c:v>-23.362228793881936</c:v>
                      </c:pt>
                      <c:pt idx="18">
                        <c:v>-25.826920224962958</c:v>
                      </c:pt>
                      <c:pt idx="19">
                        <c:v>-25.552421100459199</c:v>
                      </c:pt>
                      <c:pt idx="20">
                        <c:v>-17.627191533275283</c:v>
                      </c:pt>
                      <c:pt idx="21">
                        <c:v>-8.1748561646395199</c:v>
                      </c:pt>
                      <c:pt idx="22">
                        <c:v>-7.0035354995208738</c:v>
                      </c:pt>
                      <c:pt idx="23">
                        <c:v>-6.9879507385792632</c:v>
                      </c:pt>
                      <c:pt idx="24">
                        <c:v>-7.3243737473853967</c:v>
                      </c:pt>
                      <c:pt idx="25">
                        <c:v>-6.79693625000216</c:v>
                      </c:pt>
                      <c:pt idx="26">
                        <c:v>-8.6819948012210943</c:v>
                      </c:pt>
                      <c:pt idx="27">
                        <c:v>-18.802403074855032</c:v>
                      </c:pt>
                      <c:pt idx="28">
                        <c:v>-18.862344163300229</c:v>
                      </c:pt>
                      <c:pt idx="29">
                        <c:v>-9.9261878978734917</c:v>
                      </c:pt>
                      <c:pt idx="30">
                        <c:v>-20.010741662021776</c:v>
                      </c:pt>
                      <c:pt idx="31">
                        <c:v>-17.407511933274975</c:v>
                      </c:pt>
                      <c:pt idx="32">
                        <c:v>-15.660791539687807</c:v>
                      </c:pt>
                      <c:pt idx="33">
                        <c:v>-16.030633516490859</c:v>
                      </c:pt>
                      <c:pt idx="34">
                        <c:v>-13.587709131568799</c:v>
                      </c:pt>
                      <c:pt idx="35">
                        <c:v>-12.901430363727824</c:v>
                      </c:pt>
                      <c:pt idx="36">
                        <c:v>-14.472081683800942</c:v>
                      </c:pt>
                      <c:pt idx="37">
                        <c:v>-19.615855176343537</c:v>
                      </c:pt>
                      <c:pt idx="38">
                        <c:v>-21.567477657013164</c:v>
                      </c:pt>
                      <c:pt idx="39">
                        <c:v>-23.593783571492633</c:v>
                      </c:pt>
                      <c:pt idx="40">
                        <c:v>-25.792360162791038</c:v>
                      </c:pt>
                      <c:pt idx="41">
                        <c:v>-25.859590904123635</c:v>
                      </c:pt>
                      <c:pt idx="42">
                        <c:v>-28.189020966768922</c:v>
                      </c:pt>
                      <c:pt idx="43">
                        <c:v>-29.971644670188876</c:v>
                      </c:pt>
                      <c:pt idx="44">
                        <c:v>-31.423251080863007</c:v>
                      </c:pt>
                      <c:pt idx="45">
                        <c:v>-33.520432552353256</c:v>
                      </c:pt>
                      <c:pt idx="46">
                        <c:v>-35.180128510226929</c:v>
                      </c:pt>
                      <c:pt idx="47">
                        <c:v>-36.82257587686675</c:v>
                      </c:pt>
                      <c:pt idx="48">
                        <c:v>-40.549608109325717</c:v>
                      </c:pt>
                      <c:pt idx="49">
                        <c:v>-37.804489629591146</c:v>
                      </c:pt>
                      <c:pt idx="50">
                        <c:v>-30.684044133692986</c:v>
                      </c:pt>
                      <c:pt idx="51">
                        <c:v>-31.921877996177297</c:v>
                      </c:pt>
                      <c:pt idx="52">
                        <c:v>-35.056864597371046</c:v>
                      </c:pt>
                      <c:pt idx="53">
                        <c:v>-27.865859455861766</c:v>
                      </c:pt>
                      <c:pt idx="54">
                        <c:v>-29.136420857483166</c:v>
                      </c:pt>
                      <c:pt idx="55">
                        <c:v>-34.860597478871</c:v>
                      </c:pt>
                      <c:pt idx="56">
                        <c:v>-34.305477929215499</c:v>
                      </c:pt>
                      <c:pt idx="57">
                        <c:v>-34.538808938694011</c:v>
                      </c:pt>
                      <c:pt idx="58">
                        <c:v>-34.335710767865379</c:v>
                      </c:pt>
                      <c:pt idx="59">
                        <c:v>-34.38286786267571</c:v>
                      </c:pt>
                      <c:pt idx="60">
                        <c:v>-36.095125228222344</c:v>
                      </c:pt>
                      <c:pt idx="61">
                        <c:v>-34.686982612416486</c:v>
                      </c:pt>
                      <c:pt idx="62">
                        <c:v>-34.712211742864838</c:v>
                      </c:pt>
                      <c:pt idx="63">
                        <c:v>-33.063017619587526</c:v>
                      </c:pt>
                      <c:pt idx="64">
                        <c:v>-29.533131786736512</c:v>
                      </c:pt>
                      <c:pt idx="65">
                        <c:v>-33.77879781016</c:v>
                      </c:pt>
                      <c:pt idx="66">
                        <c:v>-33.686693526477924</c:v>
                      </c:pt>
                      <c:pt idx="67">
                        <c:v>-27.323780316710046</c:v>
                      </c:pt>
                      <c:pt idx="68">
                        <c:v>-25.707371536808274</c:v>
                      </c:pt>
                      <c:pt idx="69">
                        <c:v>-38.039826478758329</c:v>
                      </c:pt>
                      <c:pt idx="70">
                        <c:v>-36.390185540225715</c:v>
                      </c:pt>
                      <c:pt idx="71">
                        <c:v>-30.660855456703967</c:v>
                      </c:pt>
                      <c:pt idx="72">
                        <c:v>-37.194824088978031</c:v>
                      </c:pt>
                      <c:pt idx="73">
                        <c:v>-34.882562517535902</c:v>
                      </c:pt>
                      <c:pt idx="74">
                        <c:v>-28.467971405385452</c:v>
                      </c:pt>
                      <c:pt idx="75">
                        <c:v>-36.026268081918971</c:v>
                      </c:pt>
                      <c:pt idx="76">
                        <c:v>-36.059769830300631</c:v>
                      </c:pt>
                      <c:pt idx="77">
                        <c:v>-35.608184771088233</c:v>
                      </c:pt>
                      <c:pt idx="78">
                        <c:v>-36.708494422406929</c:v>
                      </c:pt>
                      <c:pt idx="79">
                        <c:v>-34.099587061007668</c:v>
                      </c:pt>
                      <c:pt idx="80">
                        <c:v>-28.440098015164896</c:v>
                      </c:pt>
                      <c:pt idx="81">
                        <c:v>-27.135722246309651</c:v>
                      </c:pt>
                      <c:pt idx="82">
                        <c:v>-34.294552445068618</c:v>
                      </c:pt>
                      <c:pt idx="83">
                        <c:v>-27.872176224335156</c:v>
                      </c:pt>
                      <c:pt idx="84">
                        <c:v>-32.945447181324809</c:v>
                      </c:pt>
                      <c:pt idx="85">
                        <c:v>-33.002908772104774</c:v>
                      </c:pt>
                      <c:pt idx="86">
                        <c:v>-32.74219334388934</c:v>
                      </c:pt>
                      <c:pt idx="87">
                        <c:v>-34.338362059282971</c:v>
                      </c:pt>
                      <c:pt idx="88">
                        <c:v>-30.976243556228468</c:v>
                      </c:pt>
                      <c:pt idx="89">
                        <c:v>-31.302226641040996</c:v>
                      </c:pt>
                      <c:pt idx="90">
                        <c:v>-32.231074788373398</c:v>
                      </c:pt>
                      <c:pt idx="91">
                        <c:v>-30.270687970442815</c:v>
                      </c:pt>
                      <c:pt idx="92">
                        <c:v>-32.516200853448879</c:v>
                      </c:pt>
                      <c:pt idx="93">
                        <c:v>-33.319241293763199</c:v>
                      </c:pt>
                      <c:pt idx="94">
                        <c:v>-33.625768757656473</c:v>
                      </c:pt>
                      <c:pt idx="95">
                        <c:v>-69.722806228288206</c:v>
                      </c:pt>
                      <c:pt idx="96">
                        <c:v>-68.747293268166473</c:v>
                      </c:pt>
                      <c:pt idx="97">
                        <c:v>-67.170251833256685</c:v>
                      </c:pt>
                      <c:pt idx="98">
                        <c:v>-68.292456098188367</c:v>
                      </c:pt>
                      <c:pt idx="99">
                        <c:v>-67.875968661372781</c:v>
                      </c:pt>
                      <c:pt idx="100">
                        <c:v>-67.275312851422584</c:v>
                      </c:pt>
                      <c:pt idx="101">
                        <c:v>-67.448777569408207</c:v>
                      </c:pt>
                      <c:pt idx="102">
                        <c:v>-66.45477450042722</c:v>
                      </c:pt>
                      <c:pt idx="103">
                        <c:v>-66.78454426985148</c:v>
                      </c:pt>
                      <c:pt idx="104">
                        <c:v>-67.736123650177618</c:v>
                      </c:pt>
                      <c:pt idx="105">
                        <c:v>-67.60256735731609</c:v>
                      </c:pt>
                      <c:pt idx="106">
                        <c:v>-69.312359387721429</c:v>
                      </c:pt>
                      <c:pt idx="107">
                        <c:v>-66.795711688519091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總圖!$BW$5:$BW$112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DB5-4491-9B4C-47BC927D3E7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總圖!$BY$1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總圖!$CM$5:$CM$112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總圖!$CQ$5:$CQ$112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DB5-4491-9B4C-47BC927D3E71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0.000_ 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總圖!$O$1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總圖!$AD$6:$AD$112</c:f>
              <c:strCache>
                <c:ptCount val="22"/>
                <c:pt idx="0">
                  <c:v>全產丙酸 WITH H2 &amp; 1CO2</c:v>
                </c:pt>
                <c:pt idx="1">
                  <c:v>全產丙酸 WITH H2 &amp; 2CO2</c:v>
                </c:pt>
                <c:pt idx="2">
                  <c:v>全產丁酸</c:v>
                </c:pt>
                <c:pt idx="3">
                  <c:v>一半乙酸一半丁酸</c:v>
                </c:pt>
                <c:pt idx="4">
                  <c:v>一半乙酸一半丁酸 WITH 1 H2</c:v>
                </c:pt>
                <c:pt idx="5">
                  <c:v>一半乙酸一半丁酸 WITH H2 &amp; 1CO2</c:v>
                </c:pt>
                <c:pt idx="6">
                  <c:v>一半乙酸一半丙酸</c:v>
                </c:pt>
                <c:pt idx="7">
                  <c:v>乙酸:丙酸=1:2</c:v>
                </c:pt>
                <c:pt idx="8">
                  <c:v>乙酸:丁酸=1:3</c:v>
                </c:pt>
                <c:pt idx="13">
                  <c:v>全產乳酸</c:v>
                </c:pt>
                <c:pt idx="19">
                  <c:v>全產乙酸 (Brock)</c:v>
                </c:pt>
                <c:pt idx="20">
                  <c:v>全產丙酸 (Brock)</c:v>
                </c:pt>
                <c:pt idx="21">
                  <c:v>全產丁酸 (Brock)</c:v>
                </c:pt>
              </c:strCache>
            </c:strRef>
          </c:xVal>
          <c:y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304-4DCC-A8A8-D4C779366110}"/>
            </c:ext>
          </c:extLst>
        </c:ser>
        <c:ser>
          <c:idx val="1"/>
          <c:order val="1"/>
          <c:tx>
            <c:strRef>
              <c:f>總圖!$AJ$1</c:f>
              <c:strCache>
                <c:ptCount val="1"/>
                <c:pt idx="0">
                  <c:v>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總圖!$BJ$5:$BJ$112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總圖!$BN$5:$BN$112</c:f>
              <c:numCache>
                <c:formatCode>General</c:formatCode>
                <c:ptCount val="108"/>
                <c:pt idx="0">
                  <c:v>-5.3722365059812134</c:v>
                </c:pt>
                <c:pt idx="1">
                  <c:v>-6.0266735884879594</c:v>
                </c:pt>
                <c:pt idx="2">
                  <c:v>-7.4209076683856861</c:v>
                </c:pt>
                <c:pt idx="3">
                  <c:v>-5.9698343323254166</c:v>
                </c:pt>
                <c:pt idx="4">
                  <c:v>-5.0674881890066459</c:v>
                </c:pt>
                <c:pt idx="5">
                  <c:v>-6.0588233011171848</c:v>
                </c:pt>
                <c:pt idx="6">
                  <c:v>-5.6050405035824022</c:v>
                </c:pt>
                <c:pt idx="7">
                  <c:v>-7.0162432600922049</c:v>
                </c:pt>
                <c:pt idx="8">
                  <c:v>-6.2225604528164276</c:v>
                </c:pt>
                <c:pt idx="9">
                  <c:v>-16.267201172517044</c:v>
                </c:pt>
                <c:pt idx="10">
                  <c:v>-5.7802730303342695</c:v>
                </c:pt>
                <c:pt idx="11">
                  <c:v>-3.3514140179319347</c:v>
                </c:pt>
                <c:pt idx="12">
                  <c:v>-1.8255694387270534</c:v>
                </c:pt>
                <c:pt idx="13">
                  <c:v>-0.41911572602410141</c:v>
                </c:pt>
                <c:pt idx="14">
                  <c:v>1.4704490591946635</c:v>
                </c:pt>
                <c:pt idx="15">
                  <c:v>1.863508732879767</c:v>
                </c:pt>
                <c:pt idx="16">
                  <c:v>2.6928257116426</c:v>
                </c:pt>
                <c:pt idx="17">
                  <c:v>-0.41971353763284125</c:v>
                </c:pt>
                <c:pt idx="18">
                  <c:v>-5.4791908432491665</c:v>
                </c:pt>
                <c:pt idx="19">
                  <c:v>-5.690854781457289</c:v>
                </c:pt>
                <c:pt idx="20">
                  <c:v>-2.3743976460116696</c:v>
                </c:pt>
                <c:pt idx="21">
                  <c:v>1.1467621684674705</c:v>
                </c:pt>
                <c:pt idx="22">
                  <c:v>1.8069995277574811</c:v>
                </c:pt>
                <c:pt idx="23">
                  <c:v>1.6405494799174909</c:v>
                </c:pt>
                <c:pt idx="24">
                  <c:v>1.2657555187643059</c:v>
                </c:pt>
                <c:pt idx="25">
                  <c:v>0.70642200818305589</c:v>
                </c:pt>
                <c:pt idx="26">
                  <c:v>-0.49240310570892365</c:v>
                </c:pt>
                <c:pt idx="27">
                  <c:v>-3.2021328936540132</c:v>
                </c:pt>
                <c:pt idx="28">
                  <c:v>-2.697918518010836</c:v>
                </c:pt>
                <c:pt idx="29">
                  <c:v>-0.88413033060064328</c:v>
                </c:pt>
                <c:pt idx="30">
                  <c:v>-1.4903697277478352</c:v>
                </c:pt>
                <c:pt idx="31">
                  <c:v>-2.4410350337177307</c:v>
                </c:pt>
                <c:pt idx="32">
                  <c:v>-1.7543788190874141</c:v>
                </c:pt>
                <c:pt idx="33">
                  <c:v>-2.1807046916444488</c:v>
                </c:pt>
                <c:pt idx="34">
                  <c:v>-1.7907819303278227</c:v>
                </c:pt>
                <c:pt idx="35">
                  <c:v>-1.7329650270474752</c:v>
                </c:pt>
                <c:pt idx="36">
                  <c:v>-3.3269181082898149</c:v>
                </c:pt>
                <c:pt idx="37">
                  <c:v>-3.9744081004037204</c:v>
                </c:pt>
                <c:pt idx="38">
                  <c:v>-5.6184060464056547</c:v>
                </c:pt>
                <c:pt idx="39">
                  <c:v>-6.327536769188856</c:v>
                </c:pt>
                <c:pt idx="40">
                  <c:v>-8.0581410841507228</c:v>
                </c:pt>
                <c:pt idx="41">
                  <c:v>-8.6523852807342667</c:v>
                </c:pt>
                <c:pt idx="42">
                  <c:v>-9.9036182255245659</c:v>
                </c:pt>
                <c:pt idx="43">
                  <c:v>-11.055264018179709</c:v>
                </c:pt>
                <c:pt idx="44">
                  <c:v>-11.63124227335663</c:v>
                </c:pt>
                <c:pt idx="45">
                  <c:v>-12.024658583549554</c:v>
                </c:pt>
                <c:pt idx="46">
                  <c:v>-21.448377753697073</c:v>
                </c:pt>
                <c:pt idx="47">
                  <c:v>-21.903049094805151</c:v>
                </c:pt>
                <c:pt idx="48">
                  <c:v>-20.80776927019836</c:v>
                </c:pt>
                <c:pt idx="49">
                  <c:v>-19.906700957325047</c:v>
                </c:pt>
                <c:pt idx="50">
                  <c:v>-20.747764460422118</c:v>
                </c:pt>
                <c:pt idx="51">
                  <c:v>-20.842906325335303</c:v>
                </c:pt>
                <c:pt idx="52">
                  <c:v>-21.170240938670613</c:v>
                </c:pt>
                <c:pt idx="53">
                  <c:v>-21.119967525914774</c:v>
                </c:pt>
                <c:pt idx="54">
                  <c:v>-11.013430928149324</c:v>
                </c:pt>
                <c:pt idx="55">
                  <c:v>-21.244754526923199</c:v>
                </c:pt>
                <c:pt idx="56">
                  <c:v>-21.593572615930224</c:v>
                </c:pt>
                <c:pt idx="57">
                  <c:v>-21.083536967241592</c:v>
                </c:pt>
                <c:pt idx="58">
                  <c:v>-20.575009091286518</c:v>
                </c:pt>
                <c:pt idx="59">
                  <c:v>-20.40932982778207</c:v>
                </c:pt>
                <c:pt idx="60">
                  <c:v>-20.538812998432949</c:v>
                </c:pt>
                <c:pt idx="61">
                  <c:v>-20.720902927422809</c:v>
                </c:pt>
                <c:pt idx="62">
                  <c:v>-20.274324729730896</c:v>
                </c:pt>
                <c:pt idx="63">
                  <c:v>-20.496748530378905</c:v>
                </c:pt>
                <c:pt idx="64">
                  <c:v>-11.350840067127146</c:v>
                </c:pt>
                <c:pt idx="65">
                  <c:v>-19.639377316690506</c:v>
                </c:pt>
                <c:pt idx="66">
                  <c:v>-19.431606658840241</c:v>
                </c:pt>
                <c:pt idx="67">
                  <c:v>-19.515686290355017</c:v>
                </c:pt>
                <c:pt idx="68">
                  <c:v>-19.496232342522951</c:v>
                </c:pt>
                <c:pt idx="69">
                  <c:v>-19.686259520489667</c:v>
                </c:pt>
                <c:pt idx="70">
                  <c:v>-18.097953253636632</c:v>
                </c:pt>
                <c:pt idx="71">
                  <c:v>-17.200703774763898</c:v>
                </c:pt>
                <c:pt idx="72">
                  <c:v>-18.587600892946604</c:v>
                </c:pt>
                <c:pt idx="73">
                  <c:v>-17.89130367779784</c:v>
                </c:pt>
                <c:pt idx="74">
                  <c:v>-18.356673070469061</c:v>
                </c:pt>
                <c:pt idx="75">
                  <c:v>-17.951309163390167</c:v>
                </c:pt>
                <c:pt idx="76">
                  <c:v>-17.600691513206193</c:v>
                </c:pt>
                <c:pt idx="77">
                  <c:v>-17.067002357582009</c:v>
                </c:pt>
                <c:pt idx="78">
                  <c:v>-17.336047235802521</c:v>
                </c:pt>
                <c:pt idx="79">
                  <c:v>-17.840453827092926</c:v>
                </c:pt>
                <c:pt idx="80">
                  <c:v>-17.668273704293728</c:v>
                </c:pt>
                <c:pt idx="81">
                  <c:v>-18.267221946618154</c:v>
                </c:pt>
                <c:pt idx="82">
                  <c:v>-16.642817329703185</c:v>
                </c:pt>
                <c:pt idx="83">
                  <c:v>-17.356669839777226</c:v>
                </c:pt>
                <c:pt idx="84">
                  <c:v>-18.029456836142462</c:v>
                </c:pt>
                <c:pt idx="85">
                  <c:v>-17.686112993970493</c:v>
                </c:pt>
                <c:pt idx="86">
                  <c:v>-8.965588496874874</c:v>
                </c:pt>
                <c:pt idx="87">
                  <c:v>-16.305083198229465</c:v>
                </c:pt>
                <c:pt idx="88">
                  <c:v>-8.8919457906107766</c:v>
                </c:pt>
                <c:pt idx="89">
                  <c:v>-7.887004548978191</c:v>
                </c:pt>
                <c:pt idx="90">
                  <c:v>-9.6769651062245341</c:v>
                </c:pt>
                <c:pt idx="91">
                  <c:v>-8.0512053003118158</c:v>
                </c:pt>
                <c:pt idx="92">
                  <c:v>-7.5625187049739662</c:v>
                </c:pt>
                <c:pt idx="93">
                  <c:v>-8.1315656535659322</c:v>
                </c:pt>
                <c:pt idx="94">
                  <c:v>-8.4136140323073754</c:v>
                </c:pt>
                <c:pt idx="95">
                  <c:v>-15.61211229034031</c:v>
                </c:pt>
                <c:pt idx="96">
                  <c:v>-7.888448366591974</c:v>
                </c:pt>
                <c:pt idx="97">
                  <c:v>-7.3562101960163231</c:v>
                </c:pt>
                <c:pt idx="98">
                  <c:v>-7.7539364914184326</c:v>
                </c:pt>
                <c:pt idx="99">
                  <c:v>-7.3682363869979675</c:v>
                </c:pt>
                <c:pt idx="100">
                  <c:v>-6.9621672152708829</c:v>
                </c:pt>
                <c:pt idx="101">
                  <c:v>-7.2423106272763782</c:v>
                </c:pt>
                <c:pt idx="102">
                  <c:v>-6.1345308523003315</c:v>
                </c:pt>
                <c:pt idx="103">
                  <c:v>-7.1875835690518253</c:v>
                </c:pt>
                <c:pt idx="104">
                  <c:v>-6.6305953267873639</c:v>
                </c:pt>
                <c:pt idx="105">
                  <c:v>-6.4597955538511291</c:v>
                </c:pt>
                <c:pt idx="106">
                  <c:v>-6.7136691670462598</c:v>
                </c:pt>
                <c:pt idx="107">
                  <c:v>-7.4444226932002415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304-4DCC-A8A8-D4C779366110}"/>
            </c:ext>
          </c:extLst>
        </c:ser>
        <c:ser>
          <c:idx val="2"/>
          <c:order val="2"/>
          <c:tx>
            <c:strRef>
              <c:f>總圖!$BQ$1</c:f>
              <c:strCache>
                <c:ptCount val="1"/>
                <c:pt idx="0">
                  <c:v>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總圖!$BP$5:$BP$112</c:f>
              <c:numCache>
                <c:formatCode>General</c:formatCode>
                <c:ptCount val="108"/>
                <c:pt idx="0">
                  <c:v>-36.443201548699982</c:v>
                </c:pt>
                <c:pt idx="1">
                  <c:v>-36.175356121317272</c:v>
                </c:pt>
                <c:pt idx="2">
                  <c:v>-36.748762207010138</c:v>
                </c:pt>
                <c:pt idx="3">
                  <c:v>-37.182231441989259</c:v>
                </c:pt>
                <c:pt idx="4">
                  <c:v>-27.209426415558617</c:v>
                </c:pt>
                <c:pt idx="5">
                  <c:v>-37.942457622669238</c:v>
                </c:pt>
                <c:pt idx="6">
                  <c:v>-39.845843573712571</c:v>
                </c:pt>
                <c:pt idx="7">
                  <c:v>-35.520504348447282</c:v>
                </c:pt>
                <c:pt idx="8">
                  <c:v>-32.7960525805928</c:v>
                </c:pt>
                <c:pt idx="9">
                  <c:v>-33.621891775357909</c:v>
                </c:pt>
                <c:pt idx="10">
                  <c:v>-33.171601922644015</c:v>
                </c:pt>
                <c:pt idx="11">
                  <c:v>-27.889464496500285</c:v>
                </c:pt>
                <c:pt idx="12">
                  <c:v>-21.343551484591838</c:v>
                </c:pt>
                <c:pt idx="13">
                  <c:v>-14.758154607369923</c:v>
                </c:pt>
                <c:pt idx="14">
                  <c:v>-7.38479301713474</c:v>
                </c:pt>
                <c:pt idx="15">
                  <c:v>-5.1894383209012229</c:v>
                </c:pt>
                <c:pt idx="16">
                  <c:v>-1.8940894400902391</c:v>
                </c:pt>
                <c:pt idx="17">
                  <c:v>-23.362228793881936</c:v>
                </c:pt>
                <c:pt idx="18">
                  <c:v>-25.826920224962958</c:v>
                </c:pt>
                <c:pt idx="19">
                  <c:v>-25.552421100459199</c:v>
                </c:pt>
                <c:pt idx="20">
                  <c:v>-17.627191533275283</c:v>
                </c:pt>
                <c:pt idx="21">
                  <c:v>-8.1748561646395199</c:v>
                </c:pt>
                <c:pt idx="22">
                  <c:v>-7.0035354995208738</c:v>
                </c:pt>
                <c:pt idx="23">
                  <c:v>-6.9879507385792632</c:v>
                </c:pt>
                <c:pt idx="24">
                  <c:v>-7.3243737473853967</c:v>
                </c:pt>
                <c:pt idx="25">
                  <c:v>-6.79693625000216</c:v>
                </c:pt>
                <c:pt idx="26">
                  <c:v>-8.6819948012210943</c:v>
                </c:pt>
                <c:pt idx="27">
                  <c:v>-18.802403074855032</c:v>
                </c:pt>
                <c:pt idx="28">
                  <c:v>-18.862344163300229</c:v>
                </c:pt>
                <c:pt idx="29">
                  <c:v>-9.9261878978734917</c:v>
                </c:pt>
                <c:pt idx="30">
                  <c:v>-20.010741662021776</c:v>
                </c:pt>
                <c:pt idx="31">
                  <c:v>-17.407511933274975</c:v>
                </c:pt>
                <c:pt idx="32">
                  <c:v>-15.660791539687807</c:v>
                </c:pt>
                <c:pt idx="33">
                  <c:v>-16.030633516490859</c:v>
                </c:pt>
                <c:pt idx="34">
                  <c:v>-13.587709131568799</c:v>
                </c:pt>
                <c:pt idx="35">
                  <c:v>-12.901430363727824</c:v>
                </c:pt>
                <c:pt idx="36">
                  <c:v>-14.472081683800942</c:v>
                </c:pt>
                <c:pt idx="37">
                  <c:v>-19.615855176343537</c:v>
                </c:pt>
                <c:pt idx="38">
                  <c:v>-21.567477657013164</c:v>
                </c:pt>
                <c:pt idx="39">
                  <c:v>-23.593783571492633</c:v>
                </c:pt>
                <c:pt idx="40">
                  <c:v>-25.792360162791038</c:v>
                </c:pt>
                <c:pt idx="41">
                  <c:v>-25.859590904123635</c:v>
                </c:pt>
                <c:pt idx="42">
                  <c:v>-28.189020966768922</c:v>
                </c:pt>
                <c:pt idx="43">
                  <c:v>-29.971644670188876</c:v>
                </c:pt>
                <c:pt idx="44">
                  <c:v>-31.423251080863007</c:v>
                </c:pt>
                <c:pt idx="45">
                  <c:v>-33.520432552353256</c:v>
                </c:pt>
                <c:pt idx="46">
                  <c:v>-35.180128510226929</c:v>
                </c:pt>
                <c:pt idx="47">
                  <c:v>-36.82257587686675</c:v>
                </c:pt>
                <c:pt idx="48">
                  <c:v>-40.549608109325717</c:v>
                </c:pt>
                <c:pt idx="49">
                  <c:v>-37.804489629591146</c:v>
                </c:pt>
                <c:pt idx="50">
                  <c:v>-30.684044133692986</c:v>
                </c:pt>
                <c:pt idx="51">
                  <c:v>-31.921877996177297</c:v>
                </c:pt>
                <c:pt idx="52">
                  <c:v>-35.056864597371046</c:v>
                </c:pt>
                <c:pt idx="53">
                  <c:v>-27.865859455861766</c:v>
                </c:pt>
                <c:pt idx="54">
                  <c:v>-29.136420857483166</c:v>
                </c:pt>
                <c:pt idx="55">
                  <c:v>-34.860597478871</c:v>
                </c:pt>
                <c:pt idx="56">
                  <c:v>-34.305477929215499</c:v>
                </c:pt>
                <c:pt idx="57">
                  <c:v>-34.538808938694011</c:v>
                </c:pt>
                <c:pt idx="58">
                  <c:v>-34.335710767865379</c:v>
                </c:pt>
                <c:pt idx="59">
                  <c:v>-34.38286786267571</c:v>
                </c:pt>
                <c:pt idx="60">
                  <c:v>-36.095125228222344</c:v>
                </c:pt>
                <c:pt idx="61">
                  <c:v>-34.686982612416486</c:v>
                </c:pt>
                <c:pt idx="62">
                  <c:v>-34.712211742864838</c:v>
                </c:pt>
                <c:pt idx="63">
                  <c:v>-33.063017619587526</c:v>
                </c:pt>
                <c:pt idx="64">
                  <c:v>-29.533131786736512</c:v>
                </c:pt>
                <c:pt idx="65">
                  <c:v>-33.77879781016</c:v>
                </c:pt>
                <c:pt idx="66">
                  <c:v>-33.686693526477924</c:v>
                </c:pt>
                <c:pt idx="67">
                  <c:v>-27.323780316710046</c:v>
                </c:pt>
                <c:pt idx="68">
                  <c:v>-25.707371536808274</c:v>
                </c:pt>
                <c:pt idx="69">
                  <c:v>-38.039826478758329</c:v>
                </c:pt>
                <c:pt idx="70">
                  <c:v>-36.390185540225715</c:v>
                </c:pt>
                <c:pt idx="71">
                  <c:v>-30.660855456703967</c:v>
                </c:pt>
                <c:pt idx="72">
                  <c:v>-37.194824088978031</c:v>
                </c:pt>
                <c:pt idx="73">
                  <c:v>-34.882562517535902</c:v>
                </c:pt>
                <c:pt idx="74">
                  <c:v>-28.467971405385452</c:v>
                </c:pt>
                <c:pt idx="75">
                  <c:v>-36.026268081918971</c:v>
                </c:pt>
                <c:pt idx="76">
                  <c:v>-36.059769830300631</c:v>
                </c:pt>
                <c:pt idx="77">
                  <c:v>-35.608184771088233</c:v>
                </c:pt>
                <c:pt idx="78">
                  <c:v>-36.708494422406929</c:v>
                </c:pt>
                <c:pt idx="79">
                  <c:v>-34.099587061007668</c:v>
                </c:pt>
                <c:pt idx="80">
                  <c:v>-28.440098015164896</c:v>
                </c:pt>
                <c:pt idx="81">
                  <c:v>-27.135722246309651</c:v>
                </c:pt>
                <c:pt idx="82">
                  <c:v>-34.294552445068618</c:v>
                </c:pt>
                <c:pt idx="83">
                  <c:v>-27.872176224335156</c:v>
                </c:pt>
                <c:pt idx="84">
                  <c:v>-32.945447181324809</c:v>
                </c:pt>
                <c:pt idx="85">
                  <c:v>-33.002908772104774</c:v>
                </c:pt>
                <c:pt idx="86">
                  <c:v>-32.74219334388934</c:v>
                </c:pt>
                <c:pt idx="87">
                  <c:v>-34.338362059282971</c:v>
                </c:pt>
                <c:pt idx="88">
                  <c:v>-30.976243556228468</c:v>
                </c:pt>
                <c:pt idx="89">
                  <c:v>-31.302226641040996</c:v>
                </c:pt>
                <c:pt idx="90">
                  <c:v>-32.231074788373398</c:v>
                </c:pt>
                <c:pt idx="91">
                  <c:v>-30.270687970442815</c:v>
                </c:pt>
                <c:pt idx="92">
                  <c:v>-32.516200853448879</c:v>
                </c:pt>
                <c:pt idx="93">
                  <c:v>-33.319241293763199</c:v>
                </c:pt>
                <c:pt idx="94">
                  <c:v>-33.625768757656473</c:v>
                </c:pt>
                <c:pt idx="95">
                  <c:v>-69.722806228288206</c:v>
                </c:pt>
                <c:pt idx="96">
                  <c:v>-68.747293268166473</c:v>
                </c:pt>
                <c:pt idx="97">
                  <c:v>-67.170251833256685</c:v>
                </c:pt>
                <c:pt idx="98">
                  <c:v>-68.292456098188367</c:v>
                </c:pt>
                <c:pt idx="99">
                  <c:v>-67.875968661372781</c:v>
                </c:pt>
                <c:pt idx="100">
                  <c:v>-67.275312851422584</c:v>
                </c:pt>
                <c:pt idx="101">
                  <c:v>-67.448777569408207</c:v>
                </c:pt>
                <c:pt idx="102">
                  <c:v>-66.45477450042722</c:v>
                </c:pt>
                <c:pt idx="103">
                  <c:v>-66.78454426985148</c:v>
                </c:pt>
                <c:pt idx="104">
                  <c:v>-67.736123650177618</c:v>
                </c:pt>
                <c:pt idx="105">
                  <c:v>-67.60256735731609</c:v>
                </c:pt>
                <c:pt idx="106">
                  <c:v>-69.312359387721429</c:v>
                </c:pt>
                <c:pt idx="107">
                  <c:v>-66.795711688519091</c:v>
                </c:pt>
              </c:numCache>
            </c:numRef>
          </c:xVal>
          <c:yVal>
            <c:numRef>
              <c:f>總圖!$BW$5:$BW$112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304-4DCC-A8A8-D4C779366110}"/>
            </c:ext>
          </c:extLst>
        </c:ser>
        <c:ser>
          <c:idx val="3"/>
          <c:order val="3"/>
          <c:tx>
            <c:strRef>
              <c:f>總圖!$BY$1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總圖!$CM$5:$CM$112</c:f>
              <c:numCache>
                <c:formatCode>General</c:formatCode>
                <c:ptCount val="108"/>
              </c:numCache>
            </c:numRef>
          </c:xVal>
          <c:yVal>
            <c:numRef>
              <c:f>總圖!$CQ$5:$CQ$112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304-4DCC-A8A8-D4C779366110}"/>
            </c:ext>
          </c:extLst>
        </c:ser>
        <c:ser>
          <c:idx val="8"/>
          <c:order val="4"/>
          <c:tx>
            <c:strRef>
              <c:f>總圖!$CS$1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總圖!$DG$5:$DG$112</c:f>
              <c:numCache>
                <c:formatCode>General</c:formatCode>
                <c:ptCount val="108"/>
              </c:numCache>
            </c:numRef>
          </c:xVal>
          <c:yVal>
            <c:numRef>
              <c:f>總圖!$DK$5:$DK$112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304-4DCC-A8A8-D4C779366110}"/>
            </c:ext>
          </c:extLst>
        </c:ser>
        <c:ser>
          <c:idx val="4"/>
          <c:order val="5"/>
          <c:tx>
            <c:strRef>
              <c:f>總圖!$DM$1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總圖!$EA$5:$EA$112</c:f>
              <c:numCache>
                <c:formatCode>General</c:formatCode>
                <c:ptCount val="108"/>
              </c:numCache>
            </c:numRef>
          </c:xVal>
          <c:yVal>
            <c:numRef>
              <c:f>總圖!$EE$5:$EE$112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304-4DCC-A8A8-D4C779366110}"/>
            </c:ext>
          </c:extLst>
        </c:ser>
        <c:ser>
          <c:idx val="5"/>
          <c:order val="6"/>
          <c:tx>
            <c:strRef>
              <c:f>總圖!$EG$1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總圖!$EU$5:$EU$112</c:f>
              <c:numCache>
                <c:formatCode>General</c:formatCode>
                <c:ptCount val="108"/>
              </c:numCache>
            </c:numRef>
          </c:xVal>
          <c:yVal>
            <c:numRef>
              <c:f>總圖!$EY$5:$EY$112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304-4DCC-A8A8-D4C779366110}"/>
            </c:ext>
          </c:extLst>
        </c:ser>
        <c:ser>
          <c:idx val="6"/>
          <c:order val="7"/>
          <c:tx>
            <c:strRef>
              <c:f>總圖!$FA$1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總圖!$FO$5:$FO$112</c:f>
              <c:numCache>
                <c:formatCode>General</c:formatCode>
                <c:ptCount val="108"/>
              </c:numCache>
            </c:numRef>
          </c:xVal>
          <c:yVal>
            <c:numRef>
              <c:f>總圖!$FS$5:$FS$112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04-4DCC-A8A8-D4C779366110}"/>
            </c:ext>
          </c:extLst>
        </c:ser>
        <c:ser>
          <c:idx val="7"/>
          <c:order val="8"/>
          <c:tx>
            <c:strRef>
              <c:f>總圖!$FU$1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總圖!$GI$5:$GI$112</c:f>
              <c:numCache>
                <c:formatCode>General</c:formatCode>
                <c:ptCount val="108"/>
              </c:numCache>
            </c:numRef>
          </c:xVal>
          <c:yVal>
            <c:numRef>
              <c:f>總圖!$GM$5:$GM$112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04-4DCC-A8A8-D4C779366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/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8"/>
          <c:order val="0"/>
          <c:tx>
            <c:strRef>
              <c:f>總圖!$AJ$1</c:f>
              <c:strCache>
                <c:ptCount val="1"/>
                <c:pt idx="0">
                  <c:v>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總圖!$BJ$5:$BJ$112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總圖!$BN$5:$BN$112</c:f>
              <c:numCache>
                <c:formatCode>General</c:formatCode>
                <c:ptCount val="108"/>
                <c:pt idx="0">
                  <c:v>-5.3722365059812134</c:v>
                </c:pt>
                <c:pt idx="1">
                  <c:v>-6.0266735884879594</c:v>
                </c:pt>
                <c:pt idx="2">
                  <c:v>-7.4209076683856861</c:v>
                </c:pt>
                <c:pt idx="3">
                  <c:v>-5.9698343323254166</c:v>
                </c:pt>
                <c:pt idx="4">
                  <c:v>-5.0674881890066459</c:v>
                </c:pt>
                <c:pt idx="5">
                  <c:v>-6.0588233011171848</c:v>
                </c:pt>
                <c:pt idx="6">
                  <c:v>-5.6050405035824022</c:v>
                </c:pt>
                <c:pt idx="7">
                  <c:v>-7.0162432600922049</c:v>
                </c:pt>
                <c:pt idx="8">
                  <c:v>-6.2225604528164276</c:v>
                </c:pt>
                <c:pt idx="9">
                  <c:v>-16.267201172517044</c:v>
                </c:pt>
                <c:pt idx="10">
                  <c:v>-5.7802730303342695</c:v>
                </c:pt>
                <c:pt idx="11">
                  <c:v>-3.3514140179319347</c:v>
                </c:pt>
                <c:pt idx="12">
                  <c:v>-1.8255694387270534</c:v>
                </c:pt>
                <c:pt idx="13">
                  <c:v>-0.41911572602410141</c:v>
                </c:pt>
                <c:pt idx="14">
                  <c:v>1.4704490591946635</c:v>
                </c:pt>
                <c:pt idx="15">
                  <c:v>1.863508732879767</c:v>
                </c:pt>
                <c:pt idx="16">
                  <c:v>2.6928257116426</c:v>
                </c:pt>
                <c:pt idx="17">
                  <c:v>-0.41971353763284125</c:v>
                </c:pt>
                <c:pt idx="18">
                  <c:v>-5.4791908432491665</c:v>
                </c:pt>
                <c:pt idx="19">
                  <c:v>-5.690854781457289</c:v>
                </c:pt>
                <c:pt idx="20">
                  <c:v>-2.3743976460116696</c:v>
                </c:pt>
                <c:pt idx="21">
                  <c:v>1.1467621684674705</c:v>
                </c:pt>
                <c:pt idx="22">
                  <c:v>1.8069995277574811</c:v>
                </c:pt>
                <c:pt idx="23">
                  <c:v>1.6405494799174909</c:v>
                </c:pt>
                <c:pt idx="24">
                  <c:v>1.2657555187643059</c:v>
                </c:pt>
                <c:pt idx="25">
                  <c:v>0.70642200818305589</c:v>
                </c:pt>
                <c:pt idx="26">
                  <c:v>-0.49240310570892365</c:v>
                </c:pt>
                <c:pt idx="27">
                  <c:v>-3.2021328936540132</c:v>
                </c:pt>
                <c:pt idx="28">
                  <c:v>-2.697918518010836</c:v>
                </c:pt>
                <c:pt idx="29">
                  <c:v>-0.88413033060064328</c:v>
                </c:pt>
                <c:pt idx="30">
                  <c:v>-1.4903697277478352</c:v>
                </c:pt>
                <c:pt idx="31">
                  <c:v>-2.4410350337177307</c:v>
                </c:pt>
                <c:pt idx="32">
                  <c:v>-1.7543788190874141</c:v>
                </c:pt>
                <c:pt idx="33">
                  <c:v>-2.1807046916444488</c:v>
                </c:pt>
                <c:pt idx="34">
                  <c:v>-1.7907819303278227</c:v>
                </c:pt>
                <c:pt idx="35">
                  <c:v>-1.7329650270474752</c:v>
                </c:pt>
                <c:pt idx="36">
                  <c:v>-3.3269181082898149</c:v>
                </c:pt>
                <c:pt idx="37">
                  <c:v>-3.9744081004037204</c:v>
                </c:pt>
                <c:pt idx="38">
                  <c:v>-5.6184060464056547</c:v>
                </c:pt>
                <c:pt idx="39">
                  <c:v>-6.327536769188856</c:v>
                </c:pt>
                <c:pt idx="40">
                  <c:v>-8.0581410841507228</c:v>
                </c:pt>
                <c:pt idx="41">
                  <c:v>-8.6523852807342667</c:v>
                </c:pt>
                <c:pt idx="42">
                  <c:v>-9.9036182255245659</c:v>
                </c:pt>
                <c:pt idx="43">
                  <c:v>-11.055264018179709</c:v>
                </c:pt>
                <c:pt idx="44">
                  <c:v>-11.63124227335663</c:v>
                </c:pt>
                <c:pt idx="45">
                  <c:v>-12.024658583549554</c:v>
                </c:pt>
                <c:pt idx="46">
                  <c:v>-21.448377753697073</c:v>
                </c:pt>
                <c:pt idx="47">
                  <c:v>-21.903049094805151</c:v>
                </c:pt>
                <c:pt idx="48">
                  <c:v>-20.80776927019836</c:v>
                </c:pt>
                <c:pt idx="49">
                  <c:v>-19.906700957325047</c:v>
                </c:pt>
                <c:pt idx="50">
                  <c:v>-20.747764460422118</c:v>
                </c:pt>
                <c:pt idx="51">
                  <c:v>-20.842906325335303</c:v>
                </c:pt>
                <c:pt idx="52">
                  <c:v>-21.170240938670613</c:v>
                </c:pt>
                <c:pt idx="53">
                  <c:v>-21.119967525914774</c:v>
                </c:pt>
                <c:pt idx="54">
                  <c:v>-11.013430928149324</c:v>
                </c:pt>
                <c:pt idx="55">
                  <c:v>-21.244754526923199</c:v>
                </c:pt>
                <c:pt idx="56">
                  <c:v>-21.593572615930224</c:v>
                </c:pt>
                <c:pt idx="57">
                  <c:v>-21.083536967241592</c:v>
                </c:pt>
                <c:pt idx="58">
                  <c:v>-20.575009091286518</c:v>
                </c:pt>
                <c:pt idx="59">
                  <c:v>-20.40932982778207</c:v>
                </c:pt>
                <c:pt idx="60">
                  <c:v>-20.538812998432949</c:v>
                </c:pt>
                <c:pt idx="61">
                  <c:v>-20.720902927422809</c:v>
                </c:pt>
                <c:pt idx="62">
                  <c:v>-20.274324729730896</c:v>
                </c:pt>
                <c:pt idx="63">
                  <c:v>-20.496748530378905</c:v>
                </c:pt>
                <c:pt idx="64">
                  <c:v>-11.350840067127146</c:v>
                </c:pt>
                <c:pt idx="65">
                  <c:v>-19.639377316690506</c:v>
                </c:pt>
                <c:pt idx="66">
                  <c:v>-19.431606658840241</c:v>
                </c:pt>
                <c:pt idx="67">
                  <c:v>-19.515686290355017</c:v>
                </c:pt>
                <c:pt idx="68">
                  <c:v>-19.496232342522951</c:v>
                </c:pt>
                <c:pt idx="69">
                  <c:v>-19.686259520489667</c:v>
                </c:pt>
                <c:pt idx="70">
                  <c:v>-18.097953253636632</c:v>
                </c:pt>
                <c:pt idx="71">
                  <c:v>-17.200703774763898</c:v>
                </c:pt>
                <c:pt idx="72">
                  <c:v>-18.587600892946604</c:v>
                </c:pt>
                <c:pt idx="73">
                  <c:v>-17.89130367779784</c:v>
                </c:pt>
                <c:pt idx="74">
                  <c:v>-18.356673070469061</c:v>
                </c:pt>
                <c:pt idx="75">
                  <c:v>-17.951309163390167</c:v>
                </c:pt>
                <c:pt idx="76">
                  <c:v>-17.600691513206193</c:v>
                </c:pt>
                <c:pt idx="77">
                  <c:v>-17.067002357582009</c:v>
                </c:pt>
                <c:pt idx="78">
                  <c:v>-17.336047235802521</c:v>
                </c:pt>
                <c:pt idx="79">
                  <c:v>-17.840453827092926</c:v>
                </c:pt>
                <c:pt idx="80">
                  <c:v>-17.668273704293728</c:v>
                </c:pt>
                <c:pt idx="81">
                  <c:v>-18.267221946618154</c:v>
                </c:pt>
                <c:pt idx="82">
                  <c:v>-16.642817329703185</c:v>
                </c:pt>
                <c:pt idx="83">
                  <c:v>-17.356669839777226</c:v>
                </c:pt>
                <c:pt idx="84">
                  <c:v>-18.029456836142462</c:v>
                </c:pt>
                <c:pt idx="85">
                  <c:v>-17.686112993970493</c:v>
                </c:pt>
                <c:pt idx="86">
                  <c:v>-8.965588496874874</c:v>
                </c:pt>
                <c:pt idx="87">
                  <c:v>-16.305083198229465</c:v>
                </c:pt>
                <c:pt idx="88">
                  <c:v>-8.8919457906107766</c:v>
                </c:pt>
                <c:pt idx="89">
                  <c:v>-7.887004548978191</c:v>
                </c:pt>
                <c:pt idx="90">
                  <c:v>-9.6769651062245341</c:v>
                </c:pt>
                <c:pt idx="91">
                  <c:v>-8.0512053003118158</c:v>
                </c:pt>
                <c:pt idx="92">
                  <c:v>-7.5625187049739662</c:v>
                </c:pt>
                <c:pt idx="93">
                  <c:v>-8.1315656535659322</c:v>
                </c:pt>
                <c:pt idx="94">
                  <c:v>-8.4136140323073754</c:v>
                </c:pt>
                <c:pt idx="95">
                  <c:v>-15.61211229034031</c:v>
                </c:pt>
                <c:pt idx="96">
                  <c:v>-7.888448366591974</c:v>
                </c:pt>
                <c:pt idx="97">
                  <c:v>-7.3562101960163231</c:v>
                </c:pt>
                <c:pt idx="98">
                  <c:v>-7.7539364914184326</c:v>
                </c:pt>
                <c:pt idx="99">
                  <c:v>-7.3682363869979675</c:v>
                </c:pt>
                <c:pt idx="100">
                  <c:v>-6.9621672152708829</c:v>
                </c:pt>
                <c:pt idx="101">
                  <c:v>-7.2423106272763782</c:v>
                </c:pt>
                <c:pt idx="102">
                  <c:v>-6.1345308523003315</c:v>
                </c:pt>
                <c:pt idx="103">
                  <c:v>-7.1875835690518253</c:v>
                </c:pt>
                <c:pt idx="104">
                  <c:v>-6.6305953267873639</c:v>
                </c:pt>
                <c:pt idx="105">
                  <c:v>-6.4597955538511291</c:v>
                </c:pt>
                <c:pt idx="106">
                  <c:v>-6.7136691670462598</c:v>
                </c:pt>
                <c:pt idx="107">
                  <c:v>-7.4444226932002415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FB-420F-BDC3-2506C9472B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/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8"/>
          <c:order val="4"/>
          <c:tx>
            <c:strRef>
              <c:f>總圖!$CS$1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總圖!$DG$5:$DG$112</c:f>
              <c:numCache>
                <c:formatCode>General</c:formatCode>
                <c:ptCount val="108"/>
              </c:numCache>
            </c:numRef>
          </c:xVal>
          <c:yVal>
            <c:numRef>
              <c:f>總圖!$DK$5:$DK$112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9E1-4B0F-B10D-2AD58D2F6AD7}"/>
            </c:ext>
          </c:extLst>
        </c:ser>
        <c:ser>
          <c:idx val="4"/>
          <c:order val="5"/>
          <c:tx>
            <c:strRef>
              <c:f>總圖!$DM$1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總圖!$EA$5:$EA$112</c:f>
              <c:numCache>
                <c:formatCode>General</c:formatCode>
                <c:ptCount val="108"/>
              </c:numCache>
            </c:numRef>
          </c:xVal>
          <c:yVal>
            <c:numRef>
              <c:f>總圖!$EE$5:$EE$112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9E1-4B0F-B10D-2AD58D2F6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總圖!$O$1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總圖!$AD$6:$AD$112</c15:sqref>
                        </c15:formulaRef>
                      </c:ext>
                    </c:extLst>
                    <c:strCache>
                      <c:ptCount val="22"/>
                      <c:pt idx="0">
                        <c:v>全產丙酸 WITH H2 &amp; 1CO2</c:v>
                      </c:pt>
                      <c:pt idx="1">
                        <c:v>全產丙酸 WITH H2 &amp; 2CO2</c:v>
                      </c:pt>
                      <c:pt idx="2">
                        <c:v>全產丁酸</c:v>
                      </c:pt>
                      <c:pt idx="3">
                        <c:v>一半乙酸一半丁酸</c:v>
                      </c:pt>
                      <c:pt idx="4">
                        <c:v>一半乙酸一半丁酸 WITH 1 H2</c:v>
                      </c:pt>
                      <c:pt idx="5">
                        <c:v>一半乙酸一半丁酸 WITH H2 &amp; 1CO2</c:v>
                      </c:pt>
                      <c:pt idx="6">
                        <c:v>一半乙酸一半丙酸</c:v>
                      </c:pt>
                      <c:pt idx="7">
                        <c:v>乙酸:丙酸=1:2</c:v>
                      </c:pt>
                      <c:pt idx="8">
                        <c:v>乙酸:丁酸=1:3</c:v>
                      </c:pt>
                      <c:pt idx="13">
                        <c:v>全產乳酸</c:v>
                      </c:pt>
                      <c:pt idx="19">
                        <c:v>全產乙酸 (Brock)</c:v>
                      </c:pt>
                      <c:pt idx="20">
                        <c:v>全產丙酸 (Brock)</c:v>
                      </c:pt>
                      <c:pt idx="21">
                        <c:v>全產丁酸 (Brock)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49E1-4B0F-B10D-2AD58D2F6AD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總圖!$BJ$5:$BJ$112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總圖!$BN$5:$BN$112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-5.3722365059812134</c:v>
                      </c:pt>
                      <c:pt idx="1">
                        <c:v>-6.0266735884879594</c:v>
                      </c:pt>
                      <c:pt idx="2">
                        <c:v>-7.4209076683856861</c:v>
                      </c:pt>
                      <c:pt idx="3">
                        <c:v>-5.9698343323254166</c:v>
                      </c:pt>
                      <c:pt idx="4">
                        <c:v>-5.0674881890066459</c:v>
                      </c:pt>
                      <c:pt idx="5">
                        <c:v>-6.0588233011171848</c:v>
                      </c:pt>
                      <c:pt idx="6">
                        <c:v>-5.6050405035824022</c:v>
                      </c:pt>
                      <c:pt idx="7">
                        <c:v>-7.0162432600922049</c:v>
                      </c:pt>
                      <c:pt idx="8">
                        <c:v>-6.2225604528164276</c:v>
                      </c:pt>
                      <c:pt idx="9">
                        <c:v>-16.267201172517044</c:v>
                      </c:pt>
                      <c:pt idx="10">
                        <c:v>-5.7802730303342695</c:v>
                      </c:pt>
                      <c:pt idx="11">
                        <c:v>-3.3514140179319347</c:v>
                      </c:pt>
                      <c:pt idx="12">
                        <c:v>-1.8255694387270534</c:v>
                      </c:pt>
                      <c:pt idx="13">
                        <c:v>-0.41911572602410141</c:v>
                      </c:pt>
                      <c:pt idx="14">
                        <c:v>1.4704490591946635</c:v>
                      </c:pt>
                      <c:pt idx="15">
                        <c:v>1.863508732879767</c:v>
                      </c:pt>
                      <c:pt idx="16">
                        <c:v>2.6928257116426</c:v>
                      </c:pt>
                      <c:pt idx="17">
                        <c:v>-0.41971353763284125</c:v>
                      </c:pt>
                      <c:pt idx="18">
                        <c:v>-5.4791908432491665</c:v>
                      </c:pt>
                      <c:pt idx="19">
                        <c:v>-5.690854781457289</c:v>
                      </c:pt>
                      <c:pt idx="20">
                        <c:v>-2.3743976460116696</c:v>
                      </c:pt>
                      <c:pt idx="21">
                        <c:v>1.1467621684674705</c:v>
                      </c:pt>
                      <c:pt idx="22">
                        <c:v>1.8069995277574811</c:v>
                      </c:pt>
                      <c:pt idx="23">
                        <c:v>1.6405494799174909</c:v>
                      </c:pt>
                      <c:pt idx="24">
                        <c:v>1.2657555187643059</c:v>
                      </c:pt>
                      <c:pt idx="25">
                        <c:v>0.70642200818305589</c:v>
                      </c:pt>
                      <c:pt idx="26">
                        <c:v>-0.49240310570892365</c:v>
                      </c:pt>
                      <c:pt idx="27">
                        <c:v>-3.2021328936540132</c:v>
                      </c:pt>
                      <c:pt idx="28">
                        <c:v>-2.697918518010836</c:v>
                      </c:pt>
                      <c:pt idx="29">
                        <c:v>-0.88413033060064328</c:v>
                      </c:pt>
                      <c:pt idx="30">
                        <c:v>-1.4903697277478352</c:v>
                      </c:pt>
                      <c:pt idx="31">
                        <c:v>-2.4410350337177307</c:v>
                      </c:pt>
                      <c:pt idx="32">
                        <c:v>-1.7543788190874141</c:v>
                      </c:pt>
                      <c:pt idx="33">
                        <c:v>-2.1807046916444488</c:v>
                      </c:pt>
                      <c:pt idx="34">
                        <c:v>-1.7907819303278227</c:v>
                      </c:pt>
                      <c:pt idx="35">
                        <c:v>-1.7329650270474752</c:v>
                      </c:pt>
                      <c:pt idx="36">
                        <c:v>-3.3269181082898149</c:v>
                      </c:pt>
                      <c:pt idx="37">
                        <c:v>-3.9744081004037204</c:v>
                      </c:pt>
                      <c:pt idx="38">
                        <c:v>-5.6184060464056547</c:v>
                      </c:pt>
                      <c:pt idx="39">
                        <c:v>-6.327536769188856</c:v>
                      </c:pt>
                      <c:pt idx="40">
                        <c:v>-8.0581410841507228</c:v>
                      </c:pt>
                      <c:pt idx="41">
                        <c:v>-8.6523852807342667</c:v>
                      </c:pt>
                      <c:pt idx="42">
                        <c:v>-9.9036182255245659</c:v>
                      </c:pt>
                      <c:pt idx="43">
                        <c:v>-11.055264018179709</c:v>
                      </c:pt>
                      <c:pt idx="44">
                        <c:v>-11.63124227335663</c:v>
                      </c:pt>
                      <c:pt idx="45">
                        <c:v>-12.024658583549554</c:v>
                      </c:pt>
                      <c:pt idx="46">
                        <c:v>-21.448377753697073</c:v>
                      </c:pt>
                      <c:pt idx="47">
                        <c:v>-21.903049094805151</c:v>
                      </c:pt>
                      <c:pt idx="48">
                        <c:v>-20.80776927019836</c:v>
                      </c:pt>
                      <c:pt idx="49">
                        <c:v>-19.906700957325047</c:v>
                      </c:pt>
                      <c:pt idx="50">
                        <c:v>-20.747764460422118</c:v>
                      </c:pt>
                      <c:pt idx="51">
                        <c:v>-20.842906325335303</c:v>
                      </c:pt>
                      <c:pt idx="52">
                        <c:v>-21.170240938670613</c:v>
                      </c:pt>
                      <c:pt idx="53">
                        <c:v>-21.119967525914774</c:v>
                      </c:pt>
                      <c:pt idx="54">
                        <c:v>-11.013430928149324</c:v>
                      </c:pt>
                      <c:pt idx="55">
                        <c:v>-21.244754526923199</c:v>
                      </c:pt>
                      <c:pt idx="56">
                        <c:v>-21.593572615930224</c:v>
                      </c:pt>
                      <c:pt idx="57">
                        <c:v>-21.083536967241592</c:v>
                      </c:pt>
                      <c:pt idx="58">
                        <c:v>-20.575009091286518</c:v>
                      </c:pt>
                      <c:pt idx="59">
                        <c:v>-20.40932982778207</c:v>
                      </c:pt>
                      <c:pt idx="60">
                        <c:v>-20.538812998432949</c:v>
                      </c:pt>
                      <c:pt idx="61">
                        <c:v>-20.720902927422809</c:v>
                      </c:pt>
                      <c:pt idx="62">
                        <c:v>-20.274324729730896</c:v>
                      </c:pt>
                      <c:pt idx="63">
                        <c:v>-20.496748530378905</c:v>
                      </c:pt>
                      <c:pt idx="64">
                        <c:v>-11.350840067127146</c:v>
                      </c:pt>
                      <c:pt idx="65">
                        <c:v>-19.639377316690506</c:v>
                      </c:pt>
                      <c:pt idx="66">
                        <c:v>-19.431606658840241</c:v>
                      </c:pt>
                      <c:pt idx="67">
                        <c:v>-19.515686290355017</c:v>
                      </c:pt>
                      <c:pt idx="68">
                        <c:v>-19.496232342522951</c:v>
                      </c:pt>
                      <c:pt idx="69">
                        <c:v>-19.686259520489667</c:v>
                      </c:pt>
                      <c:pt idx="70">
                        <c:v>-18.097953253636632</c:v>
                      </c:pt>
                      <c:pt idx="71">
                        <c:v>-17.200703774763898</c:v>
                      </c:pt>
                      <c:pt idx="72">
                        <c:v>-18.587600892946604</c:v>
                      </c:pt>
                      <c:pt idx="73">
                        <c:v>-17.89130367779784</c:v>
                      </c:pt>
                      <c:pt idx="74">
                        <c:v>-18.356673070469061</c:v>
                      </c:pt>
                      <c:pt idx="75">
                        <c:v>-17.951309163390167</c:v>
                      </c:pt>
                      <c:pt idx="76">
                        <c:v>-17.600691513206193</c:v>
                      </c:pt>
                      <c:pt idx="77">
                        <c:v>-17.067002357582009</c:v>
                      </c:pt>
                      <c:pt idx="78">
                        <c:v>-17.336047235802521</c:v>
                      </c:pt>
                      <c:pt idx="79">
                        <c:v>-17.840453827092926</c:v>
                      </c:pt>
                      <c:pt idx="80">
                        <c:v>-17.668273704293728</c:v>
                      </c:pt>
                      <c:pt idx="81">
                        <c:v>-18.267221946618154</c:v>
                      </c:pt>
                      <c:pt idx="82">
                        <c:v>-16.642817329703185</c:v>
                      </c:pt>
                      <c:pt idx="83">
                        <c:v>-17.356669839777226</c:v>
                      </c:pt>
                      <c:pt idx="84">
                        <c:v>-18.029456836142462</c:v>
                      </c:pt>
                      <c:pt idx="85">
                        <c:v>-17.686112993970493</c:v>
                      </c:pt>
                      <c:pt idx="86">
                        <c:v>-8.965588496874874</c:v>
                      </c:pt>
                      <c:pt idx="87">
                        <c:v>-16.305083198229465</c:v>
                      </c:pt>
                      <c:pt idx="88">
                        <c:v>-8.8919457906107766</c:v>
                      </c:pt>
                      <c:pt idx="89">
                        <c:v>-7.887004548978191</c:v>
                      </c:pt>
                      <c:pt idx="90">
                        <c:v>-9.6769651062245341</c:v>
                      </c:pt>
                      <c:pt idx="91">
                        <c:v>-8.0512053003118158</c:v>
                      </c:pt>
                      <c:pt idx="92">
                        <c:v>-7.5625187049739662</c:v>
                      </c:pt>
                      <c:pt idx="93">
                        <c:v>-8.1315656535659322</c:v>
                      </c:pt>
                      <c:pt idx="94">
                        <c:v>-8.4136140323073754</c:v>
                      </c:pt>
                      <c:pt idx="95">
                        <c:v>-15.61211229034031</c:v>
                      </c:pt>
                      <c:pt idx="96">
                        <c:v>-7.888448366591974</c:v>
                      </c:pt>
                      <c:pt idx="97">
                        <c:v>-7.3562101960163231</c:v>
                      </c:pt>
                      <c:pt idx="98">
                        <c:v>-7.7539364914184326</c:v>
                      </c:pt>
                      <c:pt idx="99">
                        <c:v>-7.3682363869979675</c:v>
                      </c:pt>
                      <c:pt idx="100">
                        <c:v>-6.9621672152708829</c:v>
                      </c:pt>
                      <c:pt idx="101">
                        <c:v>-7.2423106272763782</c:v>
                      </c:pt>
                      <c:pt idx="102">
                        <c:v>-6.1345308523003315</c:v>
                      </c:pt>
                      <c:pt idx="103">
                        <c:v>-7.1875835690518253</c:v>
                      </c:pt>
                      <c:pt idx="104">
                        <c:v>-6.6305953267873639</c:v>
                      </c:pt>
                      <c:pt idx="105">
                        <c:v>-6.4597955538511291</c:v>
                      </c:pt>
                      <c:pt idx="106">
                        <c:v>-6.7136691670462598</c:v>
                      </c:pt>
                      <c:pt idx="107">
                        <c:v>-7.4444226932002415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49E1-4B0F-B10D-2AD58D2F6AD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總圖!$BQ$1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總圖!$BP$5:$BP$112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-36.443201548699982</c:v>
                      </c:pt>
                      <c:pt idx="1">
                        <c:v>-36.175356121317272</c:v>
                      </c:pt>
                      <c:pt idx="2">
                        <c:v>-36.748762207010138</c:v>
                      </c:pt>
                      <c:pt idx="3">
                        <c:v>-37.182231441989259</c:v>
                      </c:pt>
                      <c:pt idx="4">
                        <c:v>-27.209426415558617</c:v>
                      </c:pt>
                      <c:pt idx="5">
                        <c:v>-37.942457622669238</c:v>
                      </c:pt>
                      <c:pt idx="6">
                        <c:v>-39.845843573712571</c:v>
                      </c:pt>
                      <c:pt idx="7">
                        <c:v>-35.520504348447282</c:v>
                      </c:pt>
                      <c:pt idx="8">
                        <c:v>-32.7960525805928</c:v>
                      </c:pt>
                      <c:pt idx="9">
                        <c:v>-33.621891775357909</c:v>
                      </c:pt>
                      <c:pt idx="10">
                        <c:v>-33.171601922644015</c:v>
                      </c:pt>
                      <c:pt idx="11">
                        <c:v>-27.889464496500285</c:v>
                      </c:pt>
                      <c:pt idx="12">
                        <c:v>-21.343551484591838</c:v>
                      </c:pt>
                      <c:pt idx="13">
                        <c:v>-14.758154607369923</c:v>
                      </c:pt>
                      <c:pt idx="14">
                        <c:v>-7.38479301713474</c:v>
                      </c:pt>
                      <c:pt idx="15">
                        <c:v>-5.1894383209012229</c:v>
                      </c:pt>
                      <c:pt idx="16">
                        <c:v>-1.8940894400902391</c:v>
                      </c:pt>
                      <c:pt idx="17">
                        <c:v>-23.362228793881936</c:v>
                      </c:pt>
                      <c:pt idx="18">
                        <c:v>-25.826920224962958</c:v>
                      </c:pt>
                      <c:pt idx="19">
                        <c:v>-25.552421100459199</c:v>
                      </c:pt>
                      <c:pt idx="20">
                        <c:v>-17.627191533275283</c:v>
                      </c:pt>
                      <c:pt idx="21">
                        <c:v>-8.1748561646395199</c:v>
                      </c:pt>
                      <c:pt idx="22">
                        <c:v>-7.0035354995208738</c:v>
                      </c:pt>
                      <c:pt idx="23">
                        <c:v>-6.9879507385792632</c:v>
                      </c:pt>
                      <c:pt idx="24">
                        <c:v>-7.3243737473853967</c:v>
                      </c:pt>
                      <c:pt idx="25">
                        <c:v>-6.79693625000216</c:v>
                      </c:pt>
                      <c:pt idx="26">
                        <c:v>-8.6819948012210943</c:v>
                      </c:pt>
                      <c:pt idx="27">
                        <c:v>-18.802403074855032</c:v>
                      </c:pt>
                      <c:pt idx="28">
                        <c:v>-18.862344163300229</c:v>
                      </c:pt>
                      <c:pt idx="29">
                        <c:v>-9.9261878978734917</c:v>
                      </c:pt>
                      <c:pt idx="30">
                        <c:v>-20.010741662021776</c:v>
                      </c:pt>
                      <c:pt idx="31">
                        <c:v>-17.407511933274975</c:v>
                      </c:pt>
                      <c:pt idx="32">
                        <c:v>-15.660791539687807</c:v>
                      </c:pt>
                      <c:pt idx="33">
                        <c:v>-16.030633516490859</c:v>
                      </c:pt>
                      <c:pt idx="34">
                        <c:v>-13.587709131568799</c:v>
                      </c:pt>
                      <c:pt idx="35">
                        <c:v>-12.901430363727824</c:v>
                      </c:pt>
                      <c:pt idx="36">
                        <c:v>-14.472081683800942</c:v>
                      </c:pt>
                      <c:pt idx="37">
                        <c:v>-19.615855176343537</c:v>
                      </c:pt>
                      <c:pt idx="38">
                        <c:v>-21.567477657013164</c:v>
                      </c:pt>
                      <c:pt idx="39">
                        <c:v>-23.593783571492633</c:v>
                      </c:pt>
                      <c:pt idx="40">
                        <c:v>-25.792360162791038</c:v>
                      </c:pt>
                      <c:pt idx="41">
                        <c:v>-25.859590904123635</c:v>
                      </c:pt>
                      <c:pt idx="42">
                        <c:v>-28.189020966768922</c:v>
                      </c:pt>
                      <c:pt idx="43">
                        <c:v>-29.971644670188876</c:v>
                      </c:pt>
                      <c:pt idx="44">
                        <c:v>-31.423251080863007</c:v>
                      </c:pt>
                      <c:pt idx="45">
                        <c:v>-33.520432552353256</c:v>
                      </c:pt>
                      <c:pt idx="46">
                        <c:v>-35.180128510226929</c:v>
                      </c:pt>
                      <c:pt idx="47">
                        <c:v>-36.82257587686675</c:v>
                      </c:pt>
                      <c:pt idx="48">
                        <c:v>-40.549608109325717</c:v>
                      </c:pt>
                      <c:pt idx="49">
                        <c:v>-37.804489629591146</c:v>
                      </c:pt>
                      <c:pt idx="50">
                        <c:v>-30.684044133692986</c:v>
                      </c:pt>
                      <c:pt idx="51">
                        <c:v>-31.921877996177297</c:v>
                      </c:pt>
                      <c:pt idx="52">
                        <c:v>-35.056864597371046</c:v>
                      </c:pt>
                      <c:pt idx="53">
                        <c:v>-27.865859455861766</c:v>
                      </c:pt>
                      <c:pt idx="54">
                        <c:v>-29.136420857483166</c:v>
                      </c:pt>
                      <c:pt idx="55">
                        <c:v>-34.860597478871</c:v>
                      </c:pt>
                      <c:pt idx="56">
                        <c:v>-34.305477929215499</c:v>
                      </c:pt>
                      <c:pt idx="57">
                        <c:v>-34.538808938694011</c:v>
                      </c:pt>
                      <c:pt idx="58">
                        <c:v>-34.335710767865379</c:v>
                      </c:pt>
                      <c:pt idx="59">
                        <c:v>-34.38286786267571</c:v>
                      </c:pt>
                      <c:pt idx="60">
                        <c:v>-36.095125228222344</c:v>
                      </c:pt>
                      <c:pt idx="61">
                        <c:v>-34.686982612416486</c:v>
                      </c:pt>
                      <c:pt idx="62">
                        <c:v>-34.712211742864838</c:v>
                      </c:pt>
                      <c:pt idx="63">
                        <c:v>-33.063017619587526</c:v>
                      </c:pt>
                      <c:pt idx="64">
                        <c:v>-29.533131786736512</c:v>
                      </c:pt>
                      <c:pt idx="65">
                        <c:v>-33.77879781016</c:v>
                      </c:pt>
                      <c:pt idx="66">
                        <c:v>-33.686693526477924</c:v>
                      </c:pt>
                      <c:pt idx="67">
                        <c:v>-27.323780316710046</c:v>
                      </c:pt>
                      <c:pt idx="68">
                        <c:v>-25.707371536808274</c:v>
                      </c:pt>
                      <c:pt idx="69">
                        <c:v>-38.039826478758329</c:v>
                      </c:pt>
                      <c:pt idx="70">
                        <c:v>-36.390185540225715</c:v>
                      </c:pt>
                      <c:pt idx="71">
                        <c:v>-30.660855456703967</c:v>
                      </c:pt>
                      <c:pt idx="72">
                        <c:v>-37.194824088978031</c:v>
                      </c:pt>
                      <c:pt idx="73">
                        <c:v>-34.882562517535902</c:v>
                      </c:pt>
                      <c:pt idx="74">
                        <c:v>-28.467971405385452</c:v>
                      </c:pt>
                      <c:pt idx="75">
                        <c:v>-36.026268081918971</c:v>
                      </c:pt>
                      <c:pt idx="76">
                        <c:v>-36.059769830300631</c:v>
                      </c:pt>
                      <c:pt idx="77">
                        <c:v>-35.608184771088233</c:v>
                      </c:pt>
                      <c:pt idx="78">
                        <c:v>-36.708494422406929</c:v>
                      </c:pt>
                      <c:pt idx="79">
                        <c:v>-34.099587061007668</c:v>
                      </c:pt>
                      <c:pt idx="80">
                        <c:v>-28.440098015164896</c:v>
                      </c:pt>
                      <c:pt idx="81">
                        <c:v>-27.135722246309651</c:v>
                      </c:pt>
                      <c:pt idx="82">
                        <c:v>-34.294552445068618</c:v>
                      </c:pt>
                      <c:pt idx="83">
                        <c:v>-27.872176224335156</c:v>
                      </c:pt>
                      <c:pt idx="84">
                        <c:v>-32.945447181324809</c:v>
                      </c:pt>
                      <c:pt idx="85">
                        <c:v>-33.002908772104774</c:v>
                      </c:pt>
                      <c:pt idx="86">
                        <c:v>-32.74219334388934</c:v>
                      </c:pt>
                      <c:pt idx="87">
                        <c:v>-34.338362059282971</c:v>
                      </c:pt>
                      <c:pt idx="88">
                        <c:v>-30.976243556228468</c:v>
                      </c:pt>
                      <c:pt idx="89">
                        <c:v>-31.302226641040996</c:v>
                      </c:pt>
                      <c:pt idx="90">
                        <c:v>-32.231074788373398</c:v>
                      </c:pt>
                      <c:pt idx="91">
                        <c:v>-30.270687970442815</c:v>
                      </c:pt>
                      <c:pt idx="92">
                        <c:v>-32.516200853448879</c:v>
                      </c:pt>
                      <c:pt idx="93">
                        <c:v>-33.319241293763199</c:v>
                      </c:pt>
                      <c:pt idx="94">
                        <c:v>-33.625768757656473</c:v>
                      </c:pt>
                      <c:pt idx="95">
                        <c:v>-69.722806228288206</c:v>
                      </c:pt>
                      <c:pt idx="96">
                        <c:v>-68.747293268166473</c:v>
                      </c:pt>
                      <c:pt idx="97">
                        <c:v>-67.170251833256685</c:v>
                      </c:pt>
                      <c:pt idx="98">
                        <c:v>-68.292456098188367</c:v>
                      </c:pt>
                      <c:pt idx="99">
                        <c:v>-67.875968661372781</c:v>
                      </c:pt>
                      <c:pt idx="100">
                        <c:v>-67.275312851422584</c:v>
                      </c:pt>
                      <c:pt idx="101">
                        <c:v>-67.448777569408207</c:v>
                      </c:pt>
                      <c:pt idx="102">
                        <c:v>-66.45477450042722</c:v>
                      </c:pt>
                      <c:pt idx="103">
                        <c:v>-66.78454426985148</c:v>
                      </c:pt>
                      <c:pt idx="104">
                        <c:v>-67.736123650177618</c:v>
                      </c:pt>
                      <c:pt idx="105">
                        <c:v>-67.60256735731609</c:v>
                      </c:pt>
                      <c:pt idx="106">
                        <c:v>-69.312359387721429</c:v>
                      </c:pt>
                      <c:pt idx="107">
                        <c:v>-66.795711688519091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總圖!$BW$5:$BW$112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9E1-4B0F-B10D-2AD58D2F6AD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總圖!$BY$1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總圖!$CM$5:$CM$112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總圖!$CQ$5:$CQ$112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9E1-4B0F-B10D-2AD58D2F6AD7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總圖!$EG$1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總圖!$EU$5:$EU$112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總圖!$EY$5:$EY$112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9E1-4B0F-B10D-2AD58D2F6AD7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總圖!$FA$1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總圖!$FO$5:$FO$112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總圖!$FS$5:$FS$112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9E1-4B0F-B10D-2AD58D2F6AD7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0.000_ 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5"/>
          <c:order val="6"/>
          <c:tx>
            <c:strRef>
              <c:f>總圖!$EG$1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總圖!$EU$5:$EU$112</c:f>
              <c:numCache>
                <c:formatCode>General</c:formatCode>
                <c:ptCount val="108"/>
              </c:numCache>
            </c:numRef>
          </c:xVal>
          <c:yVal>
            <c:numRef>
              <c:f>總圖!$EY$5:$EY$112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C7-471E-B98E-454A6C2604AB}"/>
            </c:ext>
          </c:extLst>
        </c:ser>
        <c:ser>
          <c:idx val="6"/>
          <c:order val="7"/>
          <c:tx>
            <c:strRef>
              <c:f>總圖!$FA$1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總圖!$FO$5:$FO$112</c:f>
              <c:numCache>
                <c:formatCode>General</c:formatCode>
                <c:ptCount val="108"/>
              </c:numCache>
            </c:numRef>
          </c:xVal>
          <c:yVal>
            <c:numRef>
              <c:f>總圖!$FS$5:$FS$112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8C7-471E-B98E-454A6C2604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總圖!$O$1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總圖!$AD$6:$AD$112</c15:sqref>
                        </c15:formulaRef>
                      </c:ext>
                    </c:extLst>
                    <c:strCache>
                      <c:ptCount val="22"/>
                      <c:pt idx="0">
                        <c:v>全產丙酸 WITH H2 &amp; 1CO2</c:v>
                      </c:pt>
                      <c:pt idx="1">
                        <c:v>全產丙酸 WITH H2 &amp; 2CO2</c:v>
                      </c:pt>
                      <c:pt idx="2">
                        <c:v>全產丁酸</c:v>
                      </c:pt>
                      <c:pt idx="3">
                        <c:v>一半乙酸一半丁酸</c:v>
                      </c:pt>
                      <c:pt idx="4">
                        <c:v>一半乙酸一半丁酸 WITH 1 H2</c:v>
                      </c:pt>
                      <c:pt idx="5">
                        <c:v>一半乙酸一半丁酸 WITH H2 &amp; 1CO2</c:v>
                      </c:pt>
                      <c:pt idx="6">
                        <c:v>一半乙酸一半丙酸</c:v>
                      </c:pt>
                      <c:pt idx="7">
                        <c:v>乙酸:丙酸=1:2</c:v>
                      </c:pt>
                      <c:pt idx="8">
                        <c:v>乙酸:丁酸=1:3</c:v>
                      </c:pt>
                      <c:pt idx="13">
                        <c:v>全產乳酸</c:v>
                      </c:pt>
                      <c:pt idx="19">
                        <c:v>全產乙酸 (Brock)</c:v>
                      </c:pt>
                      <c:pt idx="20">
                        <c:v>全產丙酸 (Brock)</c:v>
                      </c:pt>
                      <c:pt idx="21">
                        <c:v>全產丁酸 (Brock)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38C7-471E-B98E-454A6C2604A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總圖!$BJ$5:$BJ$112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總圖!$BN$5:$BN$112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-5.3722365059812134</c:v>
                      </c:pt>
                      <c:pt idx="1">
                        <c:v>-6.0266735884879594</c:v>
                      </c:pt>
                      <c:pt idx="2">
                        <c:v>-7.4209076683856861</c:v>
                      </c:pt>
                      <c:pt idx="3">
                        <c:v>-5.9698343323254166</c:v>
                      </c:pt>
                      <c:pt idx="4">
                        <c:v>-5.0674881890066459</c:v>
                      </c:pt>
                      <c:pt idx="5">
                        <c:v>-6.0588233011171848</c:v>
                      </c:pt>
                      <c:pt idx="6">
                        <c:v>-5.6050405035824022</c:v>
                      </c:pt>
                      <c:pt idx="7">
                        <c:v>-7.0162432600922049</c:v>
                      </c:pt>
                      <c:pt idx="8">
                        <c:v>-6.2225604528164276</c:v>
                      </c:pt>
                      <c:pt idx="9">
                        <c:v>-16.267201172517044</c:v>
                      </c:pt>
                      <c:pt idx="10">
                        <c:v>-5.7802730303342695</c:v>
                      </c:pt>
                      <c:pt idx="11">
                        <c:v>-3.3514140179319347</c:v>
                      </c:pt>
                      <c:pt idx="12">
                        <c:v>-1.8255694387270534</c:v>
                      </c:pt>
                      <c:pt idx="13">
                        <c:v>-0.41911572602410141</c:v>
                      </c:pt>
                      <c:pt idx="14">
                        <c:v>1.4704490591946635</c:v>
                      </c:pt>
                      <c:pt idx="15">
                        <c:v>1.863508732879767</c:v>
                      </c:pt>
                      <c:pt idx="16">
                        <c:v>2.6928257116426</c:v>
                      </c:pt>
                      <c:pt idx="17">
                        <c:v>-0.41971353763284125</c:v>
                      </c:pt>
                      <c:pt idx="18">
                        <c:v>-5.4791908432491665</c:v>
                      </c:pt>
                      <c:pt idx="19">
                        <c:v>-5.690854781457289</c:v>
                      </c:pt>
                      <c:pt idx="20">
                        <c:v>-2.3743976460116696</c:v>
                      </c:pt>
                      <c:pt idx="21">
                        <c:v>1.1467621684674705</c:v>
                      </c:pt>
                      <c:pt idx="22">
                        <c:v>1.8069995277574811</c:v>
                      </c:pt>
                      <c:pt idx="23">
                        <c:v>1.6405494799174909</c:v>
                      </c:pt>
                      <c:pt idx="24">
                        <c:v>1.2657555187643059</c:v>
                      </c:pt>
                      <c:pt idx="25">
                        <c:v>0.70642200818305589</c:v>
                      </c:pt>
                      <c:pt idx="26">
                        <c:v>-0.49240310570892365</c:v>
                      </c:pt>
                      <c:pt idx="27">
                        <c:v>-3.2021328936540132</c:v>
                      </c:pt>
                      <c:pt idx="28">
                        <c:v>-2.697918518010836</c:v>
                      </c:pt>
                      <c:pt idx="29">
                        <c:v>-0.88413033060064328</c:v>
                      </c:pt>
                      <c:pt idx="30">
                        <c:v>-1.4903697277478352</c:v>
                      </c:pt>
                      <c:pt idx="31">
                        <c:v>-2.4410350337177307</c:v>
                      </c:pt>
                      <c:pt idx="32">
                        <c:v>-1.7543788190874141</c:v>
                      </c:pt>
                      <c:pt idx="33">
                        <c:v>-2.1807046916444488</c:v>
                      </c:pt>
                      <c:pt idx="34">
                        <c:v>-1.7907819303278227</c:v>
                      </c:pt>
                      <c:pt idx="35">
                        <c:v>-1.7329650270474752</c:v>
                      </c:pt>
                      <c:pt idx="36">
                        <c:v>-3.3269181082898149</c:v>
                      </c:pt>
                      <c:pt idx="37">
                        <c:v>-3.9744081004037204</c:v>
                      </c:pt>
                      <c:pt idx="38">
                        <c:v>-5.6184060464056547</c:v>
                      </c:pt>
                      <c:pt idx="39">
                        <c:v>-6.327536769188856</c:v>
                      </c:pt>
                      <c:pt idx="40">
                        <c:v>-8.0581410841507228</c:v>
                      </c:pt>
                      <c:pt idx="41">
                        <c:v>-8.6523852807342667</c:v>
                      </c:pt>
                      <c:pt idx="42">
                        <c:v>-9.9036182255245659</c:v>
                      </c:pt>
                      <c:pt idx="43">
                        <c:v>-11.055264018179709</c:v>
                      </c:pt>
                      <c:pt idx="44">
                        <c:v>-11.63124227335663</c:v>
                      </c:pt>
                      <c:pt idx="45">
                        <c:v>-12.024658583549554</c:v>
                      </c:pt>
                      <c:pt idx="46">
                        <c:v>-21.448377753697073</c:v>
                      </c:pt>
                      <c:pt idx="47">
                        <c:v>-21.903049094805151</c:v>
                      </c:pt>
                      <c:pt idx="48">
                        <c:v>-20.80776927019836</c:v>
                      </c:pt>
                      <c:pt idx="49">
                        <c:v>-19.906700957325047</c:v>
                      </c:pt>
                      <c:pt idx="50">
                        <c:v>-20.747764460422118</c:v>
                      </c:pt>
                      <c:pt idx="51">
                        <c:v>-20.842906325335303</c:v>
                      </c:pt>
                      <c:pt idx="52">
                        <c:v>-21.170240938670613</c:v>
                      </c:pt>
                      <c:pt idx="53">
                        <c:v>-21.119967525914774</c:v>
                      </c:pt>
                      <c:pt idx="54">
                        <c:v>-11.013430928149324</c:v>
                      </c:pt>
                      <c:pt idx="55">
                        <c:v>-21.244754526923199</c:v>
                      </c:pt>
                      <c:pt idx="56">
                        <c:v>-21.593572615930224</c:v>
                      </c:pt>
                      <c:pt idx="57">
                        <c:v>-21.083536967241592</c:v>
                      </c:pt>
                      <c:pt idx="58">
                        <c:v>-20.575009091286518</c:v>
                      </c:pt>
                      <c:pt idx="59">
                        <c:v>-20.40932982778207</c:v>
                      </c:pt>
                      <c:pt idx="60">
                        <c:v>-20.538812998432949</c:v>
                      </c:pt>
                      <c:pt idx="61">
                        <c:v>-20.720902927422809</c:v>
                      </c:pt>
                      <c:pt idx="62">
                        <c:v>-20.274324729730896</c:v>
                      </c:pt>
                      <c:pt idx="63">
                        <c:v>-20.496748530378905</c:v>
                      </c:pt>
                      <c:pt idx="64">
                        <c:v>-11.350840067127146</c:v>
                      </c:pt>
                      <c:pt idx="65">
                        <c:v>-19.639377316690506</c:v>
                      </c:pt>
                      <c:pt idx="66">
                        <c:v>-19.431606658840241</c:v>
                      </c:pt>
                      <c:pt idx="67">
                        <c:v>-19.515686290355017</c:v>
                      </c:pt>
                      <c:pt idx="68">
                        <c:v>-19.496232342522951</c:v>
                      </c:pt>
                      <c:pt idx="69">
                        <c:v>-19.686259520489667</c:v>
                      </c:pt>
                      <c:pt idx="70">
                        <c:v>-18.097953253636632</c:v>
                      </c:pt>
                      <c:pt idx="71">
                        <c:v>-17.200703774763898</c:v>
                      </c:pt>
                      <c:pt idx="72">
                        <c:v>-18.587600892946604</c:v>
                      </c:pt>
                      <c:pt idx="73">
                        <c:v>-17.89130367779784</c:v>
                      </c:pt>
                      <c:pt idx="74">
                        <c:v>-18.356673070469061</c:v>
                      </c:pt>
                      <c:pt idx="75">
                        <c:v>-17.951309163390167</c:v>
                      </c:pt>
                      <c:pt idx="76">
                        <c:v>-17.600691513206193</c:v>
                      </c:pt>
                      <c:pt idx="77">
                        <c:v>-17.067002357582009</c:v>
                      </c:pt>
                      <c:pt idx="78">
                        <c:v>-17.336047235802521</c:v>
                      </c:pt>
                      <c:pt idx="79">
                        <c:v>-17.840453827092926</c:v>
                      </c:pt>
                      <c:pt idx="80">
                        <c:v>-17.668273704293728</c:v>
                      </c:pt>
                      <c:pt idx="81">
                        <c:v>-18.267221946618154</c:v>
                      </c:pt>
                      <c:pt idx="82">
                        <c:v>-16.642817329703185</c:v>
                      </c:pt>
                      <c:pt idx="83">
                        <c:v>-17.356669839777226</c:v>
                      </c:pt>
                      <c:pt idx="84">
                        <c:v>-18.029456836142462</c:v>
                      </c:pt>
                      <c:pt idx="85">
                        <c:v>-17.686112993970493</c:v>
                      </c:pt>
                      <c:pt idx="86">
                        <c:v>-8.965588496874874</c:v>
                      </c:pt>
                      <c:pt idx="87">
                        <c:v>-16.305083198229465</c:v>
                      </c:pt>
                      <c:pt idx="88">
                        <c:v>-8.8919457906107766</c:v>
                      </c:pt>
                      <c:pt idx="89">
                        <c:v>-7.887004548978191</c:v>
                      </c:pt>
                      <c:pt idx="90">
                        <c:v>-9.6769651062245341</c:v>
                      </c:pt>
                      <c:pt idx="91">
                        <c:v>-8.0512053003118158</c:v>
                      </c:pt>
                      <c:pt idx="92">
                        <c:v>-7.5625187049739662</c:v>
                      </c:pt>
                      <c:pt idx="93">
                        <c:v>-8.1315656535659322</c:v>
                      </c:pt>
                      <c:pt idx="94">
                        <c:v>-8.4136140323073754</c:v>
                      </c:pt>
                      <c:pt idx="95">
                        <c:v>-15.61211229034031</c:v>
                      </c:pt>
                      <c:pt idx="96">
                        <c:v>-7.888448366591974</c:v>
                      </c:pt>
                      <c:pt idx="97">
                        <c:v>-7.3562101960163231</c:v>
                      </c:pt>
                      <c:pt idx="98">
                        <c:v>-7.7539364914184326</c:v>
                      </c:pt>
                      <c:pt idx="99">
                        <c:v>-7.3682363869979675</c:v>
                      </c:pt>
                      <c:pt idx="100">
                        <c:v>-6.9621672152708829</c:v>
                      </c:pt>
                      <c:pt idx="101">
                        <c:v>-7.2423106272763782</c:v>
                      </c:pt>
                      <c:pt idx="102">
                        <c:v>-6.1345308523003315</c:v>
                      </c:pt>
                      <c:pt idx="103">
                        <c:v>-7.1875835690518253</c:v>
                      </c:pt>
                      <c:pt idx="104">
                        <c:v>-6.6305953267873639</c:v>
                      </c:pt>
                      <c:pt idx="105">
                        <c:v>-6.4597955538511291</c:v>
                      </c:pt>
                      <c:pt idx="106">
                        <c:v>-6.7136691670462598</c:v>
                      </c:pt>
                      <c:pt idx="107">
                        <c:v>-7.4444226932002415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8C7-471E-B98E-454A6C2604A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總圖!$BQ$1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總圖!$BP$5:$BP$112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-36.443201548699982</c:v>
                      </c:pt>
                      <c:pt idx="1">
                        <c:v>-36.175356121317272</c:v>
                      </c:pt>
                      <c:pt idx="2">
                        <c:v>-36.748762207010138</c:v>
                      </c:pt>
                      <c:pt idx="3">
                        <c:v>-37.182231441989259</c:v>
                      </c:pt>
                      <c:pt idx="4">
                        <c:v>-27.209426415558617</c:v>
                      </c:pt>
                      <c:pt idx="5">
                        <c:v>-37.942457622669238</c:v>
                      </c:pt>
                      <c:pt idx="6">
                        <c:v>-39.845843573712571</c:v>
                      </c:pt>
                      <c:pt idx="7">
                        <c:v>-35.520504348447282</c:v>
                      </c:pt>
                      <c:pt idx="8">
                        <c:v>-32.7960525805928</c:v>
                      </c:pt>
                      <c:pt idx="9">
                        <c:v>-33.621891775357909</c:v>
                      </c:pt>
                      <c:pt idx="10">
                        <c:v>-33.171601922644015</c:v>
                      </c:pt>
                      <c:pt idx="11">
                        <c:v>-27.889464496500285</c:v>
                      </c:pt>
                      <c:pt idx="12">
                        <c:v>-21.343551484591838</c:v>
                      </c:pt>
                      <c:pt idx="13">
                        <c:v>-14.758154607369923</c:v>
                      </c:pt>
                      <c:pt idx="14">
                        <c:v>-7.38479301713474</c:v>
                      </c:pt>
                      <c:pt idx="15">
                        <c:v>-5.1894383209012229</c:v>
                      </c:pt>
                      <c:pt idx="16">
                        <c:v>-1.8940894400902391</c:v>
                      </c:pt>
                      <c:pt idx="17">
                        <c:v>-23.362228793881936</c:v>
                      </c:pt>
                      <c:pt idx="18">
                        <c:v>-25.826920224962958</c:v>
                      </c:pt>
                      <c:pt idx="19">
                        <c:v>-25.552421100459199</c:v>
                      </c:pt>
                      <c:pt idx="20">
                        <c:v>-17.627191533275283</c:v>
                      </c:pt>
                      <c:pt idx="21">
                        <c:v>-8.1748561646395199</c:v>
                      </c:pt>
                      <c:pt idx="22">
                        <c:v>-7.0035354995208738</c:v>
                      </c:pt>
                      <c:pt idx="23">
                        <c:v>-6.9879507385792632</c:v>
                      </c:pt>
                      <c:pt idx="24">
                        <c:v>-7.3243737473853967</c:v>
                      </c:pt>
                      <c:pt idx="25">
                        <c:v>-6.79693625000216</c:v>
                      </c:pt>
                      <c:pt idx="26">
                        <c:v>-8.6819948012210943</c:v>
                      </c:pt>
                      <c:pt idx="27">
                        <c:v>-18.802403074855032</c:v>
                      </c:pt>
                      <c:pt idx="28">
                        <c:v>-18.862344163300229</c:v>
                      </c:pt>
                      <c:pt idx="29">
                        <c:v>-9.9261878978734917</c:v>
                      </c:pt>
                      <c:pt idx="30">
                        <c:v>-20.010741662021776</c:v>
                      </c:pt>
                      <c:pt idx="31">
                        <c:v>-17.407511933274975</c:v>
                      </c:pt>
                      <c:pt idx="32">
                        <c:v>-15.660791539687807</c:v>
                      </c:pt>
                      <c:pt idx="33">
                        <c:v>-16.030633516490859</c:v>
                      </c:pt>
                      <c:pt idx="34">
                        <c:v>-13.587709131568799</c:v>
                      </c:pt>
                      <c:pt idx="35">
                        <c:v>-12.901430363727824</c:v>
                      </c:pt>
                      <c:pt idx="36">
                        <c:v>-14.472081683800942</c:v>
                      </c:pt>
                      <c:pt idx="37">
                        <c:v>-19.615855176343537</c:v>
                      </c:pt>
                      <c:pt idx="38">
                        <c:v>-21.567477657013164</c:v>
                      </c:pt>
                      <c:pt idx="39">
                        <c:v>-23.593783571492633</c:v>
                      </c:pt>
                      <c:pt idx="40">
                        <c:v>-25.792360162791038</c:v>
                      </c:pt>
                      <c:pt idx="41">
                        <c:v>-25.859590904123635</c:v>
                      </c:pt>
                      <c:pt idx="42">
                        <c:v>-28.189020966768922</c:v>
                      </c:pt>
                      <c:pt idx="43">
                        <c:v>-29.971644670188876</c:v>
                      </c:pt>
                      <c:pt idx="44">
                        <c:v>-31.423251080863007</c:v>
                      </c:pt>
                      <c:pt idx="45">
                        <c:v>-33.520432552353256</c:v>
                      </c:pt>
                      <c:pt idx="46">
                        <c:v>-35.180128510226929</c:v>
                      </c:pt>
                      <c:pt idx="47">
                        <c:v>-36.82257587686675</c:v>
                      </c:pt>
                      <c:pt idx="48">
                        <c:v>-40.549608109325717</c:v>
                      </c:pt>
                      <c:pt idx="49">
                        <c:v>-37.804489629591146</c:v>
                      </c:pt>
                      <c:pt idx="50">
                        <c:v>-30.684044133692986</c:v>
                      </c:pt>
                      <c:pt idx="51">
                        <c:v>-31.921877996177297</c:v>
                      </c:pt>
                      <c:pt idx="52">
                        <c:v>-35.056864597371046</c:v>
                      </c:pt>
                      <c:pt idx="53">
                        <c:v>-27.865859455861766</c:v>
                      </c:pt>
                      <c:pt idx="54">
                        <c:v>-29.136420857483166</c:v>
                      </c:pt>
                      <c:pt idx="55">
                        <c:v>-34.860597478871</c:v>
                      </c:pt>
                      <c:pt idx="56">
                        <c:v>-34.305477929215499</c:v>
                      </c:pt>
                      <c:pt idx="57">
                        <c:v>-34.538808938694011</c:v>
                      </c:pt>
                      <c:pt idx="58">
                        <c:v>-34.335710767865379</c:v>
                      </c:pt>
                      <c:pt idx="59">
                        <c:v>-34.38286786267571</c:v>
                      </c:pt>
                      <c:pt idx="60">
                        <c:v>-36.095125228222344</c:v>
                      </c:pt>
                      <c:pt idx="61">
                        <c:v>-34.686982612416486</c:v>
                      </c:pt>
                      <c:pt idx="62">
                        <c:v>-34.712211742864838</c:v>
                      </c:pt>
                      <c:pt idx="63">
                        <c:v>-33.063017619587526</c:v>
                      </c:pt>
                      <c:pt idx="64">
                        <c:v>-29.533131786736512</c:v>
                      </c:pt>
                      <c:pt idx="65">
                        <c:v>-33.77879781016</c:v>
                      </c:pt>
                      <c:pt idx="66">
                        <c:v>-33.686693526477924</c:v>
                      </c:pt>
                      <c:pt idx="67">
                        <c:v>-27.323780316710046</c:v>
                      </c:pt>
                      <c:pt idx="68">
                        <c:v>-25.707371536808274</c:v>
                      </c:pt>
                      <c:pt idx="69">
                        <c:v>-38.039826478758329</c:v>
                      </c:pt>
                      <c:pt idx="70">
                        <c:v>-36.390185540225715</c:v>
                      </c:pt>
                      <c:pt idx="71">
                        <c:v>-30.660855456703967</c:v>
                      </c:pt>
                      <c:pt idx="72">
                        <c:v>-37.194824088978031</c:v>
                      </c:pt>
                      <c:pt idx="73">
                        <c:v>-34.882562517535902</c:v>
                      </c:pt>
                      <c:pt idx="74">
                        <c:v>-28.467971405385452</c:v>
                      </c:pt>
                      <c:pt idx="75">
                        <c:v>-36.026268081918971</c:v>
                      </c:pt>
                      <c:pt idx="76">
                        <c:v>-36.059769830300631</c:v>
                      </c:pt>
                      <c:pt idx="77">
                        <c:v>-35.608184771088233</c:v>
                      </c:pt>
                      <c:pt idx="78">
                        <c:v>-36.708494422406929</c:v>
                      </c:pt>
                      <c:pt idx="79">
                        <c:v>-34.099587061007668</c:v>
                      </c:pt>
                      <c:pt idx="80">
                        <c:v>-28.440098015164896</c:v>
                      </c:pt>
                      <c:pt idx="81">
                        <c:v>-27.135722246309651</c:v>
                      </c:pt>
                      <c:pt idx="82">
                        <c:v>-34.294552445068618</c:v>
                      </c:pt>
                      <c:pt idx="83">
                        <c:v>-27.872176224335156</c:v>
                      </c:pt>
                      <c:pt idx="84">
                        <c:v>-32.945447181324809</c:v>
                      </c:pt>
                      <c:pt idx="85">
                        <c:v>-33.002908772104774</c:v>
                      </c:pt>
                      <c:pt idx="86">
                        <c:v>-32.74219334388934</c:v>
                      </c:pt>
                      <c:pt idx="87">
                        <c:v>-34.338362059282971</c:v>
                      </c:pt>
                      <c:pt idx="88">
                        <c:v>-30.976243556228468</c:v>
                      </c:pt>
                      <c:pt idx="89">
                        <c:v>-31.302226641040996</c:v>
                      </c:pt>
                      <c:pt idx="90">
                        <c:v>-32.231074788373398</c:v>
                      </c:pt>
                      <c:pt idx="91">
                        <c:v>-30.270687970442815</c:v>
                      </c:pt>
                      <c:pt idx="92">
                        <c:v>-32.516200853448879</c:v>
                      </c:pt>
                      <c:pt idx="93">
                        <c:v>-33.319241293763199</c:v>
                      </c:pt>
                      <c:pt idx="94">
                        <c:v>-33.625768757656473</c:v>
                      </c:pt>
                      <c:pt idx="95">
                        <c:v>-69.722806228288206</c:v>
                      </c:pt>
                      <c:pt idx="96">
                        <c:v>-68.747293268166473</c:v>
                      </c:pt>
                      <c:pt idx="97">
                        <c:v>-67.170251833256685</c:v>
                      </c:pt>
                      <c:pt idx="98">
                        <c:v>-68.292456098188367</c:v>
                      </c:pt>
                      <c:pt idx="99">
                        <c:v>-67.875968661372781</c:v>
                      </c:pt>
                      <c:pt idx="100">
                        <c:v>-67.275312851422584</c:v>
                      </c:pt>
                      <c:pt idx="101">
                        <c:v>-67.448777569408207</c:v>
                      </c:pt>
                      <c:pt idx="102">
                        <c:v>-66.45477450042722</c:v>
                      </c:pt>
                      <c:pt idx="103">
                        <c:v>-66.78454426985148</c:v>
                      </c:pt>
                      <c:pt idx="104">
                        <c:v>-67.736123650177618</c:v>
                      </c:pt>
                      <c:pt idx="105">
                        <c:v>-67.60256735731609</c:v>
                      </c:pt>
                      <c:pt idx="106">
                        <c:v>-69.312359387721429</c:v>
                      </c:pt>
                      <c:pt idx="107">
                        <c:v>-66.795711688519091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總圖!$BW$5:$BW$112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8C7-471E-B98E-454A6C2604A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總圖!$BY$1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總圖!$CM$5:$CM$112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總圖!$CQ$5:$CQ$112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8C7-471E-B98E-454A6C2604AB}"/>
                  </c:ext>
                </c:extLst>
              </c15:ser>
            </c15:filteredScatterSeries>
            <c15:filteredScatterSeries>
              <c15:ser>
                <c:idx val="8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總圖!$CS$1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總圖!$DG$5:$DG$112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總圖!$DK$5:$DK$112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8C7-471E-B98E-454A6C2604AB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總圖!$DM$1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總圖!$EA$5:$EA$112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總圖!$EE$5:$EE$112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8C7-471E-B98E-454A6C2604AB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0.000_ 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5"/>
          <c:tx>
            <c:strRef>
              <c:f>總圖!$DM$1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總圖!$EA$5:$EA$112</c:f>
              <c:numCache>
                <c:formatCode>General</c:formatCode>
                <c:ptCount val="108"/>
              </c:numCache>
            </c:numRef>
          </c:xVal>
          <c:yVal>
            <c:numRef>
              <c:f>總圖!$EE$5:$EE$112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1B-41FD-8128-F35AE931A1F7}"/>
            </c:ext>
          </c:extLst>
        </c:ser>
        <c:ser>
          <c:idx val="6"/>
          <c:order val="7"/>
          <c:tx>
            <c:strRef>
              <c:f>總圖!$FA$1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總圖!$FO$5:$FO$112</c:f>
              <c:numCache>
                <c:formatCode>General</c:formatCode>
                <c:ptCount val="108"/>
              </c:numCache>
            </c:numRef>
          </c:xVal>
          <c:yVal>
            <c:numRef>
              <c:f>總圖!$FS$5:$FS$112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1B-41FD-8128-F35AE931A1F7}"/>
            </c:ext>
          </c:extLst>
        </c:ser>
        <c:ser>
          <c:idx val="7"/>
          <c:order val="8"/>
          <c:tx>
            <c:strRef>
              <c:f>總圖!$FU$1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總圖!$GI$5:$GI$112</c:f>
              <c:numCache>
                <c:formatCode>General</c:formatCode>
                <c:ptCount val="108"/>
              </c:numCache>
            </c:numRef>
          </c:xVal>
          <c:yVal>
            <c:numRef>
              <c:f>總圖!$GM$5:$GM$112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1B-41FD-8128-F35AE931A1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總圖!$O$1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總圖!$AD$6:$AD$112</c15:sqref>
                        </c15:formulaRef>
                      </c:ext>
                    </c:extLst>
                    <c:strCache>
                      <c:ptCount val="22"/>
                      <c:pt idx="0">
                        <c:v>全產丙酸 WITH H2 &amp; 1CO2</c:v>
                      </c:pt>
                      <c:pt idx="1">
                        <c:v>全產丙酸 WITH H2 &amp; 2CO2</c:v>
                      </c:pt>
                      <c:pt idx="2">
                        <c:v>全產丁酸</c:v>
                      </c:pt>
                      <c:pt idx="3">
                        <c:v>一半乙酸一半丁酸</c:v>
                      </c:pt>
                      <c:pt idx="4">
                        <c:v>一半乙酸一半丁酸 WITH 1 H2</c:v>
                      </c:pt>
                      <c:pt idx="5">
                        <c:v>一半乙酸一半丁酸 WITH H2 &amp; 1CO2</c:v>
                      </c:pt>
                      <c:pt idx="6">
                        <c:v>一半乙酸一半丙酸</c:v>
                      </c:pt>
                      <c:pt idx="7">
                        <c:v>乙酸:丙酸=1:2</c:v>
                      </c:pt>
                      <c:pt idx="8">
                        <c:v>乙酸:丁酸=1:3</c:v>
                      </c:pt>
                      <c:pt idx="13">
                        <c:v>全產乳酸</c:v>
                      </c:pt>
                      <c:pt idx="19">
                        <c:v>全產乙酸 (Brock)</c:v>
                      </c:pt>
                      <c:pt idx="20">
                        <c:v>全產丙酸 (Brock)</c:v>
                      </c:pt>
                      <c:pt idx="21">
                        <c:v>全產丁酸 (Brock)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AA1B-41FD-8128-F35AE931A1F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總圖!$BJ$5:$BJ$112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總圖!$BN$5:$BN$112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-5.3722365059812134</c:v>
                      </c:pt>
                      <c:pt idx="1">
                        <c:v>-6.0266735884879594</c:v>
                      </c:pt>
                      <c:pt idx="2">
                        <c:v>-7.4209076683856861</c:v>
                      </c:pt>
                      <c:pt idx="3">
                        <c:v>-5.9698343323254166</c:v>
                      </c:pt>
                      <c:pt idx="4">
                        <c:v>-5.0674881890066459</c:v>
                      </c:pt>
                      <c:pt idx="5">
                        <c:v>-6.0588233011171848</c:v>
                      </c:pt>
                      <c:pt idx="6">
                        <c:v>-5.6050405035824022</c:v>
                      </c:pt>
                      <c:pt idx="7">
                        <c:v>-7.0162432600922049</c:v>
                      </c:pt>
                      <c:pt idx="8">
                        <c:v>-6.2225604528164276</c:v>
                      </c:pt>
                      <c:pt idx="9">
                        <c:v>-16.267201172517044</c:v>
                      </c:pt>
                      <c:pt idx="10">
                        <c:v>-5.7802730303342695</c:v>
                      </c:pt>
                      <c:pt idx="11">
                        <c:v>-3.3514140179319347</c:v>
                      </c:pt>
                      <c:pt idx="12">
                        <c:v>-1.8255694387270534</c:v>
                      </c:pt>
                      <c:pt idx="13">
                        <c:v>-0.41911572602410141</c:v>
                      </c:pt>
                      <c:pt idx="14">
                        <c:v>1.4704490591946635</c:v>
                      </c:pt>
                      <c:pt idx="15">
                        <c:v>1.863508732879767</c:v>
                      </c:pt>
                      <c:pt idx="16">
                        <c:v>2.6928257116426</c:v>
                      </c:pt>
                      <c:pt idx="17">
                        <c:v>-0.41971353763284125</c:v>
                      </c:pt>
                      <c:pt idx="18">
                        <c:v>-5.4791908432491665</c:v>
                      </c:pt>
                      <c:pt idx="19">
                        <c:v>-5.690854781457289</c:v>
                      </c:pt>
                      <c:pt idx="20">
                        <c:v>-2.3743976460116696</c:v>
                      </c:pt>
                      <c:pt idx="21">
                        <c:v>1.1467621684674705</c:v>
                      </c:pt>
                      <c:pt idx="22">
                        <c:v>1.8069995277574811</c:v>
                      </c:pt>
                      <c:pt idx="23">
                        <c:v>1.6405494799174909</c:v>
                      </c:pt>
                      <c:pt idx="24">
                        <c:v>1.2657555187643059</c:v>
                      </c:pt>
                      <c:pt idx="25">
                        <c:v>0.70642200818305589</c:v>
                      </c:pt>
                      <c:pt idx="26">
                        <c:v>-0.49240310570892365</c:v>
                      </c:pt>
                      <c:pt idx="27">
                        <c:v>-3.2021328936540132</c:v>
                      </c:pt>
                      <c:pt idx="28">
                        <c:v>-2.697918518010836</c:v>
                      </c:pt>
                      <c:pt idx="29">
                        <c:v>-0.88413033060064328</c:v>
                      </c:pt>
                      <c:pt idx="30">
                        <c:v>-1.4903697277478352</c:v>
                      </c:pt>
                      <c:pt idx="31">
                        <c:v>-2.4410350337177307</c:v>
                      </c:pt>
                      <c:pt idx="32">
                        <c:v>-1.7543788190874141</c:v>
                      </c:pt>
                      <c:pt idx="33">
                        <c:v>-2.1807046916444488</c:v>
                      </c:pt>
                      <c:pt idx="34">
                        <c:v>-1.7907819303278227</c:v>
                      </c:pt>
                      <c:pt idx="35">
                        <c:v>-1.7329650270474752</c:v>
                      </c:pt>
                      <c:pt idx="36">
                        <c:v>-3.3269181082898149</c:v>
                      </c:pt>
                      <c:pt idx="37">
                        <c:v>-3.9744081004037204</c:v>
                      </c:pt>
                      <c:pt idx="38">
                        <c:v>-5.6184060464056547</c:v>
                      </c:pt>
                      <c:pt idx="39">
                        <c:v>-6.327536769188856</c:v>
                      </c:pt>
                      <c:pt idx="40">
                        <c:v>-8.0581410841507228</c:v>
                      </c:pt>
                      <c:pt idx="41">
                        <c:v>-8.6523852807342667</c:v>
                      </c:pt>
                      <c:pt idx="42">
                        <c:v>-9.9036182255245659</c:v>
                      </c:pt>
                      <c:pt idx="43">
                        <c:v>-11.055264018179709</c:v>
                      </c:pt>
                      <c:pt idx="44">
                        <c:v>-11.63124227335663</c:v>
                      </c:pt>
                      <c:pt idx="45">
                        <c:v>-12.024658583549554</c:v>
                      </c:pt>
                      <c:pt idx="46">
                        <c:v>-21.448377753697073</c:v>
                      </c:pt>
                      <c:pt idx="47">
                        <c:v>-21.903049094805151</c:v>
                      </c:pt>
                      <c:pt idx="48">
                        <c:v>-20.80776927019836</c:v>
                      </c:pt>
                      <c:pt idx="49">
                        <c:v>-19.906700957325047</c:v>
                      </c:pt>
                      <c:pt idx="50">
                        <c:v>-20.747764460422118</c:v>
                      </c:pt>
                      <c:pt idx="51">
                        <c:v>-20.842906325335303</c:v>
                      </c:pt>
                      <c:pt idx="52">
                        <c:v>-21.170240938670613</c:v>
                      </c:pt>
                      <c:pt idx="53">
                        <c:v>-21.119967525914774</c:v>
                      </c:pt>
                      <c:pt idx="54">
                        <c:v>-11.013430928149324</c:v>
                      </c:pt>
                      <c:pt idx="55">
                        <c:v>-21.244754526923199</c:v>
                      </c:pt>
                      <c:pt idx="56">
                        <c:v>-21.593572615930224</c:v>
                      </c:pt>
                      <c:pt idx="57">
                        <c:v>-21.083536967241592</c:v>
                      </c:pt>
                      <c:pt idx="58">
                        <c:v>-20.575009091286518</c:v>
                      </c:pt>
                      <c:pt idx="59">
                        <c:v>-20.40932982778207</c:v>
                      </c:pt>
                      <c:pt idx="60">
                        <c:v>-20.538812998432949</c:v>
                      </c:pt>
                      <c:pt idx="61">
                        <c:v>-20.720902927422809</c:v>
                      </c:pt>
                      <c:pt idx="62">
                        <c:v>-20.274324729730896</c:v>
                      </c:pt>
                      <c:pt idx="63">
                        <c:v>-20.496748530378905</c:v>
                      </c:pt>
                      <c:pt idx="64">
                        <c:v>-11.350840067127146</c:v>
                      </c:pt>
                      <c:pt idx="65">
                        <c:v>-19.639377316690506</c:v>
                      </c:pt>
                      <c:pt idx="66">
                        <c:v>-19.431606658840241</c:v>
                      </c:pt>
                      <c:pt idx="67">
                        <c:v>-19.515686290355017</c:v>
                      </c:pt>
                      <c:pt idx="68">
                        <c:v>-19.496232342522951</c:v>
                      </c:pt>
                      <c:pt idx="69">
                        <c:v>-19.686259520489667</c:v>
                      </c:pt>
                      <c:pt idx="70">
                        <c:v>-18.097953253636632</c:v>
                      </c:pt>
                      <c:pt idx="71">
                        <c:v>-17.200703774763898</c:v>
                      </c:pt>
                      <c:pt idx="72">
                        <c:v>-18.587600892946604</c:v>
                      </c:pt>
                      <c:pt idx="73">
                        <c:v>-17.89130367779784</c:v>
                      </c:pt>
                      <c:pt idx="74">
                        <c:v>-18.356673070469061</c:v>
                      </c:pt>
                      <c:pt idx="75">
                        <c:v>-17.951309163390167</c:v>
                      </c:pt>
                      <c:pt idx="76">
                        <c:v>-17.600691513206193</c:v>
                      </c:pt>
                      <c:pt idx="77">
                        <c:v>-17.067002357582009</c:v>
                      </c:pt>
                      <c:pt idx="78">
                        <c:v>-17.336047235802521</c:v>
                      </c:pt>
                      <c:pt idx="79">
                        <c:v>-17.840453827092926</c:v>
                      </c:pt>
                      <c:pt idx="80">
                        <c:v>-17.668273704293728</c:v>
                      </c:pt>
                      <c:pt idx="81">
                        <c:v>-18.267221946618154</c:v>
                      </c:pt>
                      <c:pt idx="82">
                        <c:v>-16.642817329703185</c:v>
                      </c:pt>
                      <c:pt idx="83">
                        <c:v>-17.356669839777226</c:v>
                      </c:pt>
                      <c:pt idx="84">
                        <c:v>-18.029456836142462</c:v>
                      </c:pt>
                      <c:pt idx="85">
                        <c:v>-17.686112993970493</c:v>
                      </c:pt>
                      <c:pt idx="86">
                        <c:v>-8.965588496874874</c:v>
                      </c:pt>
                      <c:pt idx="87">
                        <c:v>-16.305083198229465</c:v>
                      </c:pt>
                      <c:pt idx="88">
                        <c:v>-8.8919457906107766</c:v>
                      </c:pt>
                      <c:pt idx="89">
                        <c:v>-7.887004548978191</c:v>
                      </c:pt>
                      <c:pt idx="90">
                        <c:v>-9.6769651062245341</c:v>
                      </c:pt>
                      <c:pt idx="91">
                        <c:v>-8.0512053003118158</c:v>
                      </c:pt>
                      <c:pt idx="92">
                        <c:v>-7.5625187049739662</c:v>
                      </c:pt>
                      <c:pt idx="93">
                        <c:v>-8.1315656535659322</c:v>
                      </c:pt>
                      <c:pt idx="94">
                        <c:v>-8.4136140323073754</c:v>
                      </c:pt>
                      <c:pt idx="95">
                        <c:v>-15.61211229034031</c:v>
                      </c:pt>
                      <c:pt idx="96">
                        <c:v>-7.888448366591974</c:v>
                      </c:pt>
                      <c:pt idx="97">
                        <c:v>-7.3562101960163231</c:v>
                      </c:pt>
                      <c:pt idx="98">
                        <c:v>-7.7539364914184326</c:v>
                      </c:pt>
                      <c:pt idx="99">
                        <c:v>-7.3682363869979675</c:v>
                      </c:pt>
                      <c:pt idx="100">
                        <c:v>-6.9621672152708829</c:v>
                      </c:pt>
                      <c:pt idx="101">
                        <c:v>-7.2423106272763782</c:v>
                      </c:pt>
                      <c:pt idx="102">
                        <c:v>-6.1345308523003315</c:v>
                      </c:pt>
                      <c:pt idx="103">
                        <c:v>-7.1875835690518253</c:v>
                      </c:pt>
                      <c:pt idx="104">
                        <c:v>-6.6305953267873639</c:v>
                      </c:pt>
                      <c:pt idx="105">
                        <c:v>-6.4597955538511291</c:v>
                      </c:pt>
                      <c:pt idx="106">
                        <c:v>-6.7136691670462598</c:v>
                      </c:pt>
                      <c:pt idx="107">
                        <c:v>-7.4444226932002415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A1B-41FD-8128-F35AE931A1F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總圖!$BQ$1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總圖!$BP$5:$BP$112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-36.443201548699982</c:v>
                      </c:pt>
                      <c:pt idx="1">
                        <c:v>-36.175356121317272</c:v>
                      </c:pt>
                      <c:pt idx="2">
                        <c:v>-36.748762207010138</c:v>
                      </c:pt>
                      <c:pt idx="3">
                        <c:v>-37.182231441989259</c:v>
                      </c:pt>
                      <c:pt idx="4">
                        <c:v>-27.209426415558617</c:v>
                      </c:pt>
                      <c:pt idx="5">
                        <c:v>-37.942457622669238</c:v>
                      </c:pt>
                      <c:pt idx="6">
                        <c:v>-39.845843573712571</c:v>
                      </c:pt>
                      <c:pt idx="7">
                        <c:v>-35.520504348447282</c:v>
                      </c:pt>
                      <c:pt idx="8">
                        <c:v>-32.7960525805928</c:v>
                      </c:pt>
                      <c:pt idx="9">
                        <c:v>-33.621891775357909</c:v>
                      </c:pt>
                      <c:pt idx="10">
                        <c:v>-33.171601922644015</c:v>
                      </c:pt>
                      <c:pt idx="11">
                        <c:v>-27.889464496500285</c:v>
                      </c:pt>
                      <c:pt idx="12">
                        <c:v>-21.343551484591838</c:v>
                      </c:pt>
                      <c:pt idx="13">
                        <c:v>-14.758154607369923</c:v>
                      </c:pt>
                      <c:pt idx="14">
                        <c:v>-7.38479301713474</c:v>
                      </c:pt>
                      <c:pt idx="15">
                        <c:v>-5.1894383209012229</c:v>
                      </c:pt>
                      <c:pt idx="16">
                        <c:v>-1.8940894400902391</c:v>
                      </c:pt>
                      <c:pt idx="17">
                        <c:v>-23.362228793881936</c:v>
                      </c:pt>
                      <c:pt idx="18">
                        <c:v>-25.826920224962958</c:v>
                      </c:pt>
                      <c:pt idx="19">
                        <c:v>-25.552421100459199</c:v>
                      </c:pt>
                      <c:pt idx="20">
                        <c:v>-17.627191533275283</c:v>
                      </c:pt>
                      <c:pt idx="21">
                        <c:v>-8.1748561646395199</c:v>
                      </c:pt>
                      <c:pt idx="22">
                        <c:v>-7.0035354995208738</c:v>
                      </c:pt>
                      <c:pt idx="23">
                        <c:v>-6.9879507385792632</c:v>
                      </c:pt>
                      <c:pt idx="24">
                        <c:v>-7.3243737473853967</c:v>
                      </c:pt>
                      <c:pt idx="25">
                        <c:v>-6.79693625000216</c:v>
                      </c:pt>
                      <c:pt idx="26">
                        <c:v>-8.6819948012210943</c:v>
                      </c:pt>
                      <c:pt idx="27">
                        <c:v>-18.802403074855032</c:v>
                      </c:pt>
                      <c:pt idx="28">
                        <c:v>-18.862344163300229</c:v>
                      </c:pt>
                      <c:pt idx="29">
                        <c:v>-9.9261878978734917</c:v>
                      </c:pt>
                      <c:pt idx="30">
                        <c:v>-20.010741662021776</c:v>
                      </c:pt>
                      <c:pt idx="31">
                        <c:v>-17.407511933274975</c:v>
                      </c:pt>
                      <c:pt idx="32">
                        <c:v>-15.660791539687807</c:v>
                      </c:pt>
                      <c:pt idx="33">
                        <c:v>-16.030633516490859</c:v>
                      </c:pt>
                      <c:pt idx="34">
                        <c:v>-13.587709131568799</c:v>
                      </c:pt>
                      <c:pt idx="35">
                        <c:v>-12.901430363727824</c:v>
                      </c:pt>
                      <c:pt idx="36">
                        <c:v>-14.472081683800942</c:v>
                      </c:pt>
                      <c:pt idx="37">
                        <c:v>-19.615855176343537</c:v>
                      </c:pt>
                      <c:pt idx="38">
                        <c:v>-21.567477657013164</c:v>
                      </c:pt>
                      <c:pt idx="39">
                        <c:v>-23.593783571492633</c:v>
                      </c:pt>
                      <c:pt idx="40">
                        <c:v>-25.792360162791038</c:v>
                      </c:pt>
                      <c:pt idx="41">
                        <c:v>-25.859590904123635</c:v>
                      </c:pt>
                      <c:pt idx="42">
                        <c:v>-28.189020966768922</c:v>
                      </c:pt>
                      <c:pt idx="43">
                        <c:v>-29.971644670188876</c:v>
                      </c:pt>
                      <c:pt idx="44">
                        <c:v>-31.423251080863007</c:v>
                      </c:pt>
                      <c:pt idx="45">
                        <c:v>-33.520432552353256</c:v>
                      </c:pt>
                      <c:pt idx="46">
                        <c:v>-35.180128510226929</c:v>
                      </c:pt>
                      <c:pt idx="47">
                        <c:v>-36.82257587686675</c:v>
                      </c:pt>
                      <c:pt idx="48">
                        <c:v>-40.549608109325717</c:v>
                      </c:pt>
                      <c:pt idx="49">
                        <c:v>-37.804489629591146</c:v>
                      </c:pt>
                      <c:pt idx="50">
                        <c:v>-30.684044133692986</c:v>
                      </c:pt>
                      <c:pt idx="51">
                        <c:v>-31.921877996177297</c:v>
                      </c:pt>
                      <c:pt idx="52">
                        <c:v>-35.056864597371046</c:v>
                      </c:pt>
                      <c:pt idx="53">
                        <c:v>-27.865859455861766</c:v>
                      </c:pt>
                      <c:pt idx="54">
                        <c:v>-29.136420857483166</c:v>
                      </c:pt>
                      <c:pt idx="55">
                        <c:v>-34.860597478871</c:v>
                      </c:pt>
                      <c:pt idx="56">
                        <c:v>-34.305477929215499</c:v>
                      </c:pt>
                      <c:pt idx="57">
                        <c:v>-34.538808938694011</c:v>
                      </c:pt>
                      <c:pt idx="58">
                        <c:v>-34.335710767865379</c:v>
                      </c:pt>
                      <c:pt idx="59">
                        <c:v>-34.38286786267571</c:v>
                      </c:pt>
                      <c:pt idx="60">
                        <c:v>-36.095125228222344</c:v>
                      </c:pt>
                      <c:pt idx="61">
                        <c:v>-34.686982612416486</c:v>
                      </c:pt>
                      <c:pt idx="62">
                        <c:v>-34.712211742864838</c:v>
                      </c:pt>
                      <c:pt idx="63">
                        <c:v>-33.063017619587526</c:v>
                      </c:pt>
                      <c:pt idx="64">
                        <c:v>-29.533131786736512</c:v>
                      </c:pt>
                      <c:pt idx="65">
                        <c:v>-33.77879781016</c:v>
                      </c:pt>
                      <c:pt idx="66">
                        <c:v>-33.686693526477924</c:v>
                      </c:pt>
                      <c:pt idx="67">
                        <c:v>-27.323780316710046</c:v>
                      </c:pt>
                      <c:pt idx="68">
                        <c:v>-25.707371536808274</c:v>
                      </c:pt>
                      <c:pt idx="69">
                        <c:v>-38.039826478758329</c:v>
                      </c:pt>
                      <c:pt idx="70">
                        <c:v>-36.390185540225715</c:v>
                      </c:pt>
                      <c:pt idx="71">
                        <c:v>-30.660855456703967</c:v>
                      </c:pt>
                      <c:pt idx="72">
                        <c:v>-37.194824088978031</c:v>
                      </c:pt>
                      <c:pt idx="73">
                        <c:v>-34.882562517535902</c:v>
                      </c:pt>
                      <c:pt idx="74">
                        <c:v>-28.467971405385452</c:v>
                      </c:pt>
                      <c:pt idx="75">
                        <c:v>-36.026268081918971</c:v>
                      </c:pt>
                      <c:pt idx="76">
                        <c:v>-36.059769830300631</c:v>
                      </c:pt>
                      <c:pt idx="77">
                        <c:v>-35.608184771088233</c:v>
                      </c:pt>
                      <c:pt idx="78">
                        <c:v>-36.708494422406929</c:v>
                      </c:pt>
                      <c:pt idx="79">
                        <c:v>-34.099587061007668</c:v>
                      </c:pt>
                      <c:pt idx="80">
                        <c:v>-28.440098015164896</c:v>
                      </c:pt>
                      <c:pt idx="81">
                        <c:v>-27.135722246309651</c:v>
                      </c:pt>
                      <c:pt idx="82">
                        <c:v>-34.294552445068618</c:v>
                      </c:pt>
                      <c:pt idx="83">
                        <c:v>-27.872176224335156</c:v>
                      </c:pt>
                      <c:pt idx="84">
                        <c:v>-32.945447181324809</c:v>
                      </c:pt>
                      <c:pt idx="85">
                        <c:v>-33.002908772104774</c:v>
                      </c:pt>
                      <c:pt idx="86">
                        <c:v>-32.74219334388934</c:v>
                      </c:pt>
                      <c:pt idx="87">
                        <c:v>-34.338362059282971</c:v>
                      </c:pt>
                      <c:pt idx="88">
                        <c:v>-30.976243556228468</c:v>
                      </c:pt>
                      <c:pt idx="89">
                        <c:v>-31.302226641040996</c:v>
                      </c:pt>
                      <c:pt idx="90">
                        <c:v>-32.231074788373398</c:v>
                      </c:pt>
                      <c:pt idx="91">
                        <c:v>-30.270687970442815</c:v>
                      </c:pt>
                      <c:pt idx="92">
                        <c:v>-32.516200853448879</c:v>
                      </c:pt>
                      <c:pt idx="93">
                        <c:v>-33.319241293763199</c:v>
                      </c:pt>
                      <c:pt idx="94">
                        <c:v>-33.625768757656473</c:v>
                      </c:pt>
                      <c:pt idx="95">
                        <c:v>-69.722806228288206</c:v>
                      </c:pt>
                      <c:pt idx="96">
                        <c:v>-68.747293268166473</c:v>
                      </c:pt>
                      <c:pt idx="97">
                        <c:v>-67.170251833256685</c:v>
                      </c:pt>
                      <c:pt idx="98">
                        <c:v>-68.292456098188367</c:v>
                      </c:pt>
                      <c:pt idx="99">
                        <c:v>-67.875968661372781</c:v>
                      </c:pt>
                      <c:pt idx="100">
                        <c:v>-67.275312851422584</c:v>
                      </c:pt>
                      <c:pt idx="101">
                        <c:v>-67.448777569408207</c:v>
                      </c:pt>
                      <c:pt idx="102">
                        <c:v>-66.45477450042722</c:v>
                      </c:pt>
                      <c:pt idx="103">
                        <c:v>-66.78454426985148</c:v>
                      </c:pt>
                      <c:pt idx="104">
                        <c:v>-67.736123650177618</c:v>
                      </c:pt>
                      <c:pt idx="105">
                        <c:v>-67.60256735731609</c:v>
                      </c:pt>
                      <c:pt idx="106">
                        <c:v>-69.312359387721429</c:v>
                      </c:pt>
                      <c:pt idx="107">
                        <c:v>-66.795711688519091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總圖!$BW$5:$BW$112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A1B-41FD-8128-F35AE931A1F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總圖!$BY$1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總圖!$CM$5:$CM$112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總圖!$CQ$5:$CQ$112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A1B-41FD-8128-F35AE931A1F7}"/>
                  </c:ext>
                </c:extLst>
              </c15:ser>
            </c15:filteredScatterSeries>
            <c15:filteredScatterSeries>
              <c15:ser>
                <c:idx val="8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總圖!$CS$1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總圖!$DG$5:$DG$112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總圖!$DK$5:$DK$112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A1B-41FD-8128-F35AE931A1F7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總圖!$EG$1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總圖!$EU$5:$EU$112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總圖!$EY$5:$EY$112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A1B-41FD-8128-F35AE931A1F7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0.000_ 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4"/>
          <c:tx>
            <c:strRef>
              <c:f>總圖!$CS$1</c:f>
              <c:strCache>
                <c:ptCount val="1"/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總圖!$DG$5:$DG$112</c:f>
              <c:numCache>
                <c:formatCode>General</c:formatCode>
                <c:ptCount val="108"/>
              </c:numCache>
            </c:numRef>
          </c:xVal>
          <c:yVal>
            <c:numRef>
              <c:f>總圖!$DK$5:$DK$112</c:f>
              <c:numCache>
                <c:formatCode>0.000_ </c:formatCode>
                <c:ptCount val="108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B29E-46E3-87FA-91E9A38A37DB}"/>
            </c:ext>
          </c:extLst>
        </c:ser>
        <c:ser>
          <c:idx val="4"/>
          <c:order val="5"/>
          <c:tx>
            <c:strRef>
              <c:f>總圖!$DM$1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總圖!$EA$5:$EA$112</c:f>
              <c:numCache>
                <c:formatCode>General</c:formatCode>
                <c:ptCount val="108"/>
              </c:numCache>
            </c:numRef>
          </c:xVal>
          <c:yVal>
            <c:numRef>
              <c:f>總圖!$EE$5:$EE$112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29E-46E3-87FA-91E9A38A37DB}"/>
            </c:ext>
          </c:extLst>
        </c:ser>
        <c:ser>
          <c:idx val="5"/>
          <c:order val="6"/>
          <c:tx>
            <c:strRef>
              <c:f>總圖!$EG$1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總圖!$EU$5:$EU$112</c:f>
              <c:numCache>
                <c:formatCode>General</c:formatCode>
                <c:ptCount val="108"/>
              </c:numCache>
            </c:numRef>
          </c:xVal>
          <c:yVal>
            <c:numRef>
              <c:f>總圖!$EY$5:$EY$112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29E-46E3-87FA-91E9A38A37DB}"/>
            </c:ext>
          </c:extLst>
        </c:ser>
        <c:ser>
          <c:idx val="6"/>
          <c:order val="7"/>
          <c:tx>
            <c:strRef>
              <c:f>總圖!$FA$1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總圖!$FO$5:$FO$112</c:f>
              <c:numCache>
                <c:formatCode>General</c:formatCode>
                <c:ptCount val="108"/>
              </c:numCache>
            </c:numRef>
          </c:xVal>
          <c:yVal>
            <c:numRef>
              <c:f>總圖!$FS$5:$FS$112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29E-46E3-87FA-91E9A38A37DB}"/>
            </c:ext>
          </c:extLst>
        </c:ser>
        <c:ser>
          <c:idx val="7"/>
          <c:order val="8"/>
          <c:tx>
            <c:strRef>
              <c:f>總圖!$FU$1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總圖!$GI$5:$GI$112</c:f>
              <c:numCache>
                <c:formatCode>General</c:formatCode>
                <c:ptCount val="108"/>
              </c:numCache>
            </c:numRef>
          </c:xVal>
          <c:yVal>
            <c:numRef>
              <c:f>總圖!$GM$5:$GM$112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29E-46E3-87FA-91E9A38A37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總圖!$O$1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總圖!$AD$6:$AD$112</c15:sqref>
                        </c15:formulaRef>
                      </c:ext>
                    </c:extLst>
                    <c:strCache>
                      <c:ptCount val="22"/>
                      <c:pt idx="0">
                        <c:v>全產丙酸 WITH H2 &amp; 1CO2</c:v>
                      </c:pt>
                      <c:pt idx="1">
                        <c:v>全產丙酸 WITH H2 &amp; 2CO2</c:v>
                      </c:pt>
                      <c:pt idx="2">
                        <c:v>全產丁酸</c:v>
                      </c:pt>
                      <c:pt idx="3">
                        <c:v>一半乙酸一半丁酸</c:v>
                      </c:pt>
                      <c:pt idx="4">
                        <c:v>一半乙酸一半丁酸 WITH 1 H2</c:v>
                      </c:pt>
                      <c:pt idx="5">
                        <c:v>一半乙酸一半丁酸 WITH H2 &amp; 1CO2</c:v>
                      </c:pt>
                      <c:pt idx="6">
                        <c:v>一半乙酸一半丙酸</c:v>
                      </c:pt>
                      <c:pt idx="7">
                        <c:v>乙酸:丙酸=1:2</c:v>
                      </c:pt>
                      <c:pt idx="8">
                        <c:v>乙酸:丁酸=1:3</c:v>
                      </c:pt>
                      <c:pt idx="13">
                        <c:v>全產乳酸</c:v>
                      </c:pt>
                      <c:pt idx="19">
                        <c:v>全產乙酸 (Brock)</c:v>
                      </c:pt>
                      <c:pt idx="20">
                        <c:v>全產丙酸 (Brock)</c:v>
                      </c:pt>
                      <c:pt idx="21">
                        <c:v>全產丁酸 (Brock)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B29E-46E3-87FA-91E9A38A37DB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總圖!$BJ$5:$BJ$112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總圖!$BN$5:$BN$112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-5.3722365059812134</c:v>
                      </c:pt>
                      <c:pt idx="1">
                        <c:v>-6.0266735884879594</c:v>
                      </c:pt>
                      <c:pt idx="2">
                        <c:v>-7.4209076683856861</c:v>
                      </c:pt>
                      <c:pt idx="3">
                        <c:v>-5.9698343323254166</c:v>
                      </c:pt>
                      <c:pt idx="4">
                        <c:v>-5.0674881890066459</c:v>
                      </c:pt>
                      <c:pt idx="5">
                        <c:v>-6.0588233011171848</c:v>
                      </c:pt>
                      <c:pt idx="6">
                        <c:v>-5.6050405035824022</c:v>
                      </c:pt>
                      <c:pt idx="7">
                        <c:v>-7.0162432600922049</c:v>
                      </c:pt>
                      <c:pt idx="8">
                        <c:v>-6.2225604528164276</c:v>
                      </c:pt>
                      <c:pt idx="9">
                        <c:v>-16.267201172517044</c:v>
                      </c:pt>
                      <c:pt idx="10">
                        <c:v>-5.7802730303342695</c:v>
                      </c:pt>
                      <c:pt idx="11">
                        <c:v>-3.3514140179319347</c:v>
                      </c:pt>
                      <c:pt idx="12">
                        <c:v>-1.8255694387270534</c:v>
                      </c:pt>
                      <c:pt idx="13">
                        <c:v>-0.41911572602410141</c:v>
                      </c:pt>
                      <c:pt idx="14">
                        <c:v>1.4704490591946635</c:v>
                      </c:pt>
                      <c:pt idx="15">
                        <c:v>1.863508732879767</c:v>
                      </c:pt>
                      <c:pt idx="16">
                        <c:v>2.6928257116426</c:v>
                      </c:pt>
                      <c:pt idx="17">
                        <c:v>-0.41971353763284125</c:v>
                      </c:pt>
                      <c:pt idx="18">
                        <c:v>-5.4791908432491665</c:v>
                      </c:pt>
                      <c:pt idx="19">
                        <c:v>-5.690854781457289</c:v>
                      </c:pt>
                      <c:pt idx="20">
                        <c:v>-2.3743976460116696</c:v>
                      </c:pt>
                      <c:pt idx="21">
                        <c:v>1.1467621684674705</c:v>
                      </c:pt>
                      <c:pt idx="22">
                        <c:v>1.8069995277574811</c:v>
                      </c:pt>
                      <c:pt idx="23">
                        <c:v>1.6405494799174909</c:v>
                      </c:pt>
                      <c:pt idx="24">
                        <c:v>1.2657555187643059</c:v>
                      </c:pt>
                      <c:pt idx="25">
                        <c:v>0.70642200818305589</c:v>
                      </c:pt>
                      <c:pt idx="26">
                        <c:v>-0.49240310570892365</c:v>
                      </c:pt>
                      <c:pt idx="27">
                        <c:v>-3.2021328936540132</c:v>
                      </c:pt>
                      <c:pt idx="28">
                        <c:v>-2.697918518010836</c:v>
                      </c:pt>
                      <c:pt idx="29">
                        <c:v>-0.88413033060064328</c:v>
                      </c:pt>
                      <c:pt idx="30">
                        <c:v>-1.4903697277478352</c:v>
                      </c:pt>
                      <c:pt idx="31">
                        <c:v>-2.4410350337177307</c:v>
                      </c:pt>
                      <c:pt idx="32">
                        <c:v>-1.7543788190874141</c:v>
                      </c:pt>
                      <c:pt idx="33">
                        <c:v>-2.1807046916444488</c:v>
                      </c:pt>
                      <c:pt idx="34">
                        <c:v>-1.7907819303278227</c:v>
                      </c:pt>
                      <c:pt idx="35">
                        <c:v>-1.7329650270474752</c:v>
                      </c:pt>
                      <c:pt idx="36">
                        <c:v>-3.3269181082898149</c:v>
                      </c:pt>
                      <c:pt idx="37">
                        <c:v>-3.9744081004037204</c:v>
                      </c:pt>
                      <c:pt idx="38">
                        <c:v>-5.6184060464056547</c:v>
                      </c:pt>
                      <c:pt idx="39">
                        <c:v>-6.327536769188856</c:v>
                      </c:pt>
                      <c:pt idx="40">
                        <c:v>-8.0581410841507228</c:v>
                      </c:pt>
                      <c:pt idx="41">
                        <c:v>-8.6523852807342667</c:v>
                      </c:pt>
                      <c:pt idx="42">
                        <c:v>-9.9036182255245659</c:v>
                      </c:pt>
                      <c:pt idx="43">
                        <c:v>-11.055264018179709</c:v>
                      </c:pt>
                      <c:pt idx="44">
                        <c:v>-11.63124227335663</c:v>
                      </c:pt>
                      <c:pt idx="45">
                        <c:v>-12.024658583549554</c:v>
                      </c:pt>
                      <c:pt idx="46">
                        <c:v>-21.448377753697073</c:v>
                      </c:pt>
                      <c:pt idx="47">
                        <c:v>-21.903049094805151</c:v>
                      </c:pt>
                      <c:pt idx="48">
                        <c:v>-20.80776927019836</c:v>
                      </c:pt>
                      <c:pt idx="49">
                        <c:v>-19.906700957325047</c:v>
                      </c:pt>
                      <c:pt idx="50">
                        <c:v>-20.747764460422118</c:v>
                      </c:pt>
                      <c:pt idx="51">
                        <c:v>-20.842906325335303</c:v>
                      </c:pt>
                      <c:pt idx="52">
                        <c:v>-21.170240938670613</c:v>
                      </c:pt>
                      <c:pt idx="53">
                        <c:v>-21.119967525914774</c:v>
                      </c:pt>
                      <c:pt idx="54">
                        <c:v>-11.013430928149324</c:v>
                      </c:pt>
                      <c:pt idx="55">
                        <c:v>-21.244754526923199</c:v>
                      </c:pt>
                      <c:pt idx="56">
                        <c:v>-21.593572615930224</c:v>
                      </c:pt>
                      <c:pt idx="57">
                        <c:v>-21.083536967241592</c:v>
                      </c:pt>
                      <c:pt idx="58">
                        <c:v>-20.575009091286518</c:v>
                      </c:pt>
                      <c:pt idx="59">
                        <c:v>-20.40932982778207</c:v>
                      </c:pt>
                      <c:pt idx="60">
                        <c:v>-20.538812998432949</c:v>
                      </c:pt>
                      <c:pt idx="61">
                        <c:v>-20.720902927422809</c:v>
                      </c:pt>
                      <c:pt idx="62">
                        <c:v>-20.274324729730896</c:v>
                      </c:pt>
                      <c:pt idx="63">
                        <c:v>-20.496748530378905</c:v>
                      </c:pt>
                      <c:pt idx="64">
                        <c:v>-11.350840067127146</c:v>
                      </c:pt>
                      <c:pt idx="65">
                        <c:v>-19.639377316690506</c:v>
                      </c:pt>
                      <c:pt idx="66">
                        <c:v>-19.431606658840241</c:v>
                      </c:pt>
                      <c:pt idx="67">
                        <c:v>-19.515686290355017</c:v>
                      </c:pt>
                      <c:pt idx="68">
                        <c:v>-19.496232342522951</c:v>
                      </c:pt>
                      <c:pt idx="69">
                        <c:v>-19.686259520489667</c:v>
                      </c:pt>
                      <c:pt idx="70">
                        <c:v>-18.097953253636632</c:v>
                      </c:pt>
                      <c:pt idx="71">
                        <c:v>-17.200703774763898</c:v>
                      </c:pt>
                      <c:pt idx="72">
                        <c:v>-18.587600892946604</c:v>
                      </c:pt>
                      <c:pt idx="73">
                        <c:v>-17.89130367779784</c:v>
                      </c:pt>
                      <c:pt idx="74">
                        <c:v>-18.356673070469061</c:v>
                      </c:pt>
                      <c:pt idx="75">
                        <c:v>-17.951309163390167</c:v>
                      </c:pt>
                      <c:pt idx="76">
                        <c:v>-17.600691513206193</c:v>
                      </c:pt>
                      <c:pt idx="77">
                        <c:v>-17.067002357582009</c:v>
                      </c:pt>
                      <c:pt idx="78">
                        <c:v>-17.336047235802521</c:v>
                      </c:pt>
                      <c:pt idx="79">
                        <c:v>-17.840453827092926</c:v>
                      </c:pt>
                      <c:pt idx="80">
                        <c:v>-17.668273704293728</c:v>
                      </c:pt>
                      <c:pt idx="81">
                        <c:v>-18.267221946618154</c:v>
                      </c:pt>
                      <c:pt idx="82">
                        <c:v>-16.642817329703185</c:v>
                      </c:pt>
                      <c:pt idx="83">
                        <c:v>-17.356669839777226</c:v>
                      </c:pt>
                      <c:pt idx="84">
                        <c:v>-18.029456836142462</c:v>
                      </c:pt>
                      <c:pt idx="85">
                        <c:v>-17.686112993970493</c:v>
                      </c:pt>
                      <c:pt idx="86">
                        <c:v>-8.965588496874874</c:v>
                      </c:pt>
                      <c:pt idx="87">
                        <c:v>-16.305083198229465</c:v>
                      </c:pt>
                      <c:pt idx="88">
                        <c:v>-8.8919457906107766</c:v>
                      </c:pt>
                      <c:pt idx="89">
                        <c:v>-7.887004548978191</c:v>
                      </c:pt>
                      <c:pt idx="90">
                        <c:v>-9.6769651062245341</c:v>
                      </c:pt>
                      <c:pt idx="91">
                        <c:v>-8.0512053003118158</c:v>
                      </c:pt>
                      <c:pt idx="92">
                        <c:v>-7.5625187049739662</c:v>
                      </c:pt>
                      <c:pt idx="93">
                        <c:v>-8.1315656535659322</c:v>
                      </c:pt>
                      <c:pt idx="94">
                        <c:v>-8.4136140323073754</c:v>
                      </c:pt>
                      <c:pt idx="95">
                        <c:v>-15.61211229034031</c:v>
                      </c:pt>
                      <c:pt idx="96">
                        <c:v>-7.888448366591974</c:v>
                      </c:pt>
                      <c:pt idx="97">
                        <c:v>-7.3562101960163231</c:v>
                      </c:pt>
                      <c:pt idx="98">
                        <c:v>-7.7539364914184326</c:v>
                      </c:pt>
                      <c:pt idx="99">
                        <c:v>-7.3682363869979675</c:v>
                      </c:pt>
                      <c:pt idx="100">
                        <c:v>-6.9621672152708829</c:v>
                      </c:pt>
                      <c:pt idx="101">
                        <c:v>-7.2423106272763782</c:v>
                      </c:pt>
                      <c:pt idx="102">
                        <c:v>-6.1345308523003315</c:v>
                      </c:pt>
                      <c:pt idx="103">
                        <c:v>-7.1875835690518253</c:v>
                      </c:pt>
                      <c:pt idx="104">
                        <c:v>-6.6305953267873639</c:v>
                      </c:pt>
                      <c:pt idx="105">
                        <c:v>-6.4597955538511291</c:v>
                      </c:pt>
                      <c:pt idx="106">
                        <c:v>-6.7136691670462598</c:v>
                      </c:pt>
                      <c:pt idx="107">
                        <c:v>-7.4444226932002415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29E-46E3-87FA-91E9A38A37DB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總圖!$BQ$1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總圖!$BP$5:$BP$112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-36.443201548699982</c:v>
                      </c:pt>
                      <c:pt idx="1">
                        <c:v>-36.175356121317272</c:v>
                      </c:pt>
                      <c:pt idx="2">
                        <c:v>-36.748762207010138</c:v>
                      </c:pt>
                      <c:pt idx="3">
                        <c:v>-37.182231441989259</c:v>
                      </c:pt>
                      <c:pt idx="4">
                        <c:v>-27.209426415558617</c:v>
                      </c:pt>
                      <c:pt idx="5">
                        <c:v>-37.942457622669238</c:v>
                      </c:pt>
                      <c:pt idx="6">
                        <c:v>-39.845843573712571</c:v>
                      </c:pt>
                      <c:pt idx="7">
                        <c:v>-35.520504348447282</c:v>
                      </c:pt>
                      <c:pt idx="8">
                        <c:v>-32.7960525805928</c:v>
                      </c:pt>
                      <c:pt idx="9">
                        <c:v>-33.621891775357909</c:v>
                      </c:pt>
                      <c:pt idx="10">
                        <c:v>-33.171601922644015</c:v>
                      </c:pt>
                      <c:pt idx="11">
                        <c:v>-27.889464496500285</c:v>
                      </c:pt>
                      <c:pt idx="12">
                        <c:v>-21.343551484591838</c:v>
                      </c:pt>
                      <c:pt idx="13">
                        <c:v>-14.758154607369923</c:v>
                      </c:pt>
                      <c:pt idx="14">
                        <c:v>-7.38479301713474</c:v>
                      </c:pt>
                      <c:pt idx="15">
                        <c:v>-5.1894383209012229</c:v>
                      </c:pt>
                      <c:pt idx="16">
                        <c:v>-1.8940894400902391</c:v>
                      </c:pt>
                      <c:pt idx="17">
                        <c:v>-23.362228793881936</c:v>
                      </c:pt>
                      <c:pt idx="18">
                        <c:v>-25.826920224962958</c:v>
                      </c:pt>
                      <c:pt idx="19">
                        <c:v>-25.552421100459199</c:v>
                      </c:pt>
                      <c:pt idx="20">
                        <c:v>-17.627191533275283</c:v>
                      </c:pt>
                      <c:pt idx="21">
                        <c:v>-8.1748561646395199</c:v>
                      </c:pt>
                      <c:pt idx="22">
                        <c:v>-7.0035354995208738</c:v>
                      </c:pt>
                      <c:pt idx="23">
                        <c:v>-6.9879507385792632</c:v>
                      </c:pt>
                      <c:pt idx="24">
                        <c:v>-7.3243737473853967</c:v>
                      </c:pt>
                      <c:pt idx="25">
                        <c:v>-6.79693625000216</c:v>
                      </c:pt>
                      <c:pt idx="26">
                        <c:v>-8.6819948012210943</c:v>
                      </c:pt>
                      <c:pt idx="27">
                        <c:v>-18.802403074855032</c:v>
                      </c:pt>
                      <c:pt idx="28">
                        <c:v>-18.862344163300229</c:v>
                      </c:pt>
                      <c:pt idx="29">
                        <c:v>-9.9261878978734917</c:v>
                      </c:pt>
                      <c:pt idx="30">
                        <c:v>-20.010741662021776</c:v>
                      </c:pt>
                      <c:pt idx="31">
                        <c:v>-17.407511933274975</c:v>
                      </c:pt>
                      <c:pt idx="32">
                        <c:v>-15.660791539687807</c:v>
                      </c:pt>
                      <c:pt idx="33">
                        <c:v>-16.030633516490859</c:v>
                      </c:pt>
                      <c:pt idx="34">
                        <c:v>-13.587709131568799</c:v>
                      </c:pt>
                      <c:pt idx="35">
                        <c:v>-12.901430363727824</c:v>
                      </c:pt>
                      <c:pt idx="36">
                        <c:v>-14.472081683800942</c:v>
                      </c:pt>
                      <c:pt idx="37">
                        <c:v>-19.615855176343537</c:v>
                      </c:pt>
                      <c:pt idx="38">
                        <c:v>-21.567477657013164</c:v>
                      </c:pt>
                      <c:pt idx="39">
                        <c:v>-23.593783571492633</c:v>
                      </c:pt>
                      <c:pt idx="40">
                        <c:v>-25.792360162791038</c:v>
                      </c:pt>
                      <c:pt idx="41">
                        <c:v>-25.859590904123635</c:v>
                      </c:pt>
                      <c:pt idx="42">
                        <c:v>-28.189020966768922</c:v>
                      </c:pt>
                      <c:pt idx="43">
                        <c:v>-29.971644670188876</c:v>
                      </c:pt>
                      <c:pt idx="44">
                        <c:v>-31.423251080863007</c:v>
                      </c:pt>
                      <c:pt idx="45">
                        <c:v>-33.520432552353256</c:v>
                      </c:pt>
                      <c:pt idx="46">
                        <c:v>-35.180128510226929</c:v>
                      </c:pt>
                      <c:pt idx="47">
                        <c:v>-36.82257587686675</c:v>
                      </c:pt>
                      <c:pt idx="48">
                        <c:v>-40.549608109325717</c:v>
                      </c:pt>
                      <c:pt idx="49">
                        <c:v>-37.804489629591146</c:v>
                      </c:pt>
                      <c:pt idx="50">
                        <c:v>-30.684044133692986</c:v>
                      </c:pt>
                      <c:pt idx="51">
                        <c:v>-31.921877996177297</c:v>
                      </c:pt>
                      <c:pt idx="52">
                        <c:v>-35.056864597371046</c:v>
                      </c:pt>
                      <c:pt idx="53">
                        <c:v>-27.865859455861766</c:v>
                      </c:pt>
                      <c:pt idx="54">
                        <c:v>-29.136420857483166</c:v>
                      </c:pt>
                      <c:pt idx="55">
                        <c:v>-34.860597478871</c:v>
                      </c:pt>
                      <c:pt idx="56">
                        <c:v>-34.305477929215499</c:v>
                      </c:pt>
                      <c:pt idx="57">
                        <c:v>-34.538808938694011</c:v>
                      </c:pt>
                      <c:pt idx="58">
                        <c:v>-34.335710767865379</c:v>
                      </c:pt>
                      <c:pt idx="59">
                        <c:v>-34.38286786267571</c:v>
                      </c:pt>
                      <c:pt idx="60">
                        <c:v>-36.095125228222344</c:v>
                      </c:pt>
                      <c:pt idx="61">
                        <c:v>-34.686982612416486</c:v>
                      </c:pt>
                      <c:pt idx="62">
                        <c:v>-34.712211742864838</c:v>
                      </c:pt>
                      <c:pt idx="63">
                        <c:v>-33.063017619587526</c:v>
                      </c:pt>
                      <c:pt idx="64">
                        <c:v>-29.533131786736512</c:v>
                      </c:pt>
                      <c:pt idx="65">
                        <c:v>-33.77879781016</c:v>
                      </c:pt>
                      <c:pt idx="66">
                        <c:v>-33.686693526477924</c:v>
                      </c:pt>
                      <c:pt idx="67">
                        <c:v>-27.323780316710046</c:v>
                      </c:pt>
                      <c:pt idx="68">
                        <c:v>-25.707371536808274</c:v>
                      </c:pt>
                      <c:pt idx="69">
                        <c:v>-38.039826478758329</c:v>
                      </c:pt>
                      <c:pt idx="70">
                        <c:v>-36.390185540225715</c:v>
                      </c:pt>
                      <c:pt idx="71">
                        <c:v>-30.660855456703967</c:v>
                      </c:pt>
                      <c:pt idx="72">
                        <c:v>-37.194824088978031</c:v>
                      </c:pt>
                      <c:pt idx="73">
                        <c:v>-34.882562517535902</c:v>
                      </c:pt>
                      <c:pt idx="74">
                        <c:v>-28.467971405385452</c:v>
                      </c:pt>
                      <c:pt idx="75">
                        <c:v>-36.026268081918971</c:v>
                      </c:pt>
                      <c:pt idx="76">
                        <c:v>-36.059769830300631</c:v>
                      </c:pt>
                      <c:pt idx="77">
                        <c:v>-35.608184771088233</c:v>
                      </c:pt>
                      <c:pt idx="78">
                        <c:v>-36.708494422406929</c:v>
                      </c:pt>
                      <c:pt idx="79">
                        <c:v>-34.099587061007668</c:v>
                      </c:pt>
                      <c:pt idx="80">
                        <c:v>-28.440098015164896</c:v>
                      </c:pt>
                      <c:pt idx="81">
                        <c:v>-27.135722246309651</c:v>
                      </c:pt>
                      <c:pt idx="82">
                        <c:v>-34.294552445068618</c:v>
                      </c:pt>
                      <c:pt idx="83">
                        <c:v>-27.872176224335156</c:v>
                      </c:pt>
                      <c:pt idx="84">
                        <c:v>-32.945447181324809</c:v>
                      </c:pt>
                      <c:pt idx="85">
                        <c:v>-33.002908772104774</c:v>
                      </c:pt>
                      <c:pt idx="86">
                        <c:v>-32.74219334388934</c:v>
                      </c:pt>
                      <c:pt idx="87">
                        <c:v>-34.338362059282971</c:v>
                      </c:pt>
                      <c:pt idx="88">
                        <c:v>-30.976243556228468</c:v>
                      </c:pt>
                      <c:pt idx="89">
                        <c:v>-31.302226641040996</c:v>
                      </c:pt>
                      <c:pt idx="90">
                        <c:v>-32.231074788373398</c:v>
                      </c:pt>
                      <c:pt idx="91">
                        <c:v>-30.270687970442815</c:v>
                      </c:pt>
                      <c:pt idx="92">
                        <c:v>-32.516200853448879</c:v>
                      </c:pt>
                      <c:pt idx="93">
                        <c:v>-33.319241293763199</c:v>
                      </c:pt>
                      <c:pt idx="94">
                        <c:v>-33.625768757656473</c:v>
                      </c:pt>
                      <c:pt idx="95">
                        <c:v>-69.722806228288206</c:v>
                      </c:pt>
                      <c:pt idx="96">
                        <c:v>-68.747293268166473</c:v>
                      </c:pt>
                      <c:pt idx="97">
                        <c:v>-67.170251833256685</c:v>
                      </c:pt>
                      <c:pt idx="98">
                        <c:v>-68.292456098188367</c:v>
                      </c:pt>
                      <c:pt idx="99">
                        <c:v>-67.875968661372781</c:v>
                      </c:pt>
                      <c:pt idx="100">
                        <c:v>-67.275312851422584</c:v>
                      </c:pt>
                      <c:pt idx="101">
                        <c:v>-67.448777569408207</c:v>
                      </c:pt>
                      <c:pt idx="102">
                        <c:v>-66.45477450042722</c:v>
                      </c:pt>
                      <c:pt idx="103">
                        <c:v>-66.78454426985148</c:v>
                      </c:pt>
                      <c:pt idx="104">
                        <c:v>-67.736123650177618</c:v>
                      </c:pt>
                      <c:pt idx="105">
                        <c:v>-67.60256735731609</c:v>
                      </c:pt>
                      <c:pt idx="106">
                        <c:v>-69.312359387721429</c:v>
                      </c:pt>
                      <c:pt idx="107">
                        <c:v>-66.795711688519091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總圖!$BW$5:$BW$112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29E-46E3-87FA-91E9A38A37DB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總圖!$BY$1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總圖!$CM$5:$CM$112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總圖!$CQ$5:$CQ$112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29E-46E3-87FA-91E9A38A37DB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  <c:min val="-960"/>
        </c:scaling>
        <c:delete val="0"/>
        <c:axPos val="l"/>
        <c:numFmt formatCode="0.000_ 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tx>
            <c:strRef>
              <c:f>總圖!$AJ$1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總圖!$BJ$5:$BJ$112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總圖!$BN$5:$BN$112</c:f>
              <c:numCache>
                <c:formatCode>General</c:formatCode>
                <c:ptCount val="108"/>
                <c:pt idx="0">
                  <c:v>-5.3722365059812134</c:v>
                </c:pt>
                <c:pt idx="1">
                  <c:v>-6.0266735884879594</c:v>
                </c:pt>
                <c:pt idx="2">
                  <c:v>-7.4209076683856861</c:v>
                </c:pt>
                <c:pt idx="3">
                  <c:v>-5.9698343323254166</c:v>
                </c:pt>
                <c:pt idx="4">
                  <c:v>-5.0674881890066459</c:v>
                </c:pt>
                <c:pt idx="5">
                  <c:v>-6.0588233011171848</c:v>
                </c:pt>
                <c:pt idx="6">
                  <c:v>-5.6050405035824022</c:v>
                </c:pt>
                <c:pt idx="7">
                  <c:v>-7.0162432600922049</c:v>
                </c:pt>
                <c:pt idx="8">
                  <c:v>-6.2225604528164276</c:v>
                </c:pt>
                <c:pt idx="9">
                  <c:v>-16.267201172517044</c:v>
                </c:pt>
                <c:pt idx="10">
                  <c:v>-5.7802730303342695</c:v>
                </c:pt>
                <c:pt idx="11">
                  <c:v>-3.3514140179319347</c:v>
                </c:pt>
                <c:pt idx="12">
                  <c:v>-1.8255694387270534</c:v>
                </c:pt>
                <c:pt idx="13">
                  <c:v>-0.41911572602410141</c:v>
                </c:pt>
                <c:pt idx="14">
                  <c:v>1.4704490591946635</c:v>
                </c:pt>
                <c:pt idx="15">
                  <c:v>1.863508732879767</c:v>
                </c:pt>
                <c:pt idx="16">
                  <c:v>2.6928257116426</c:v>
                </c:pt>
                <c:pt idx="17">
                  <c:v>-0.41971353763284125</c:v>
                </c:pt>
                <c:pt idx="18">
                  <c:v>-5.4791908432491665</c:v>
                </c:pt>
                <c:pt idx="19">
                  <c:v>-5.690854781457289</c:v>
                </c:pt>
                <c:pt idx="20">
                  <c:v>-2.3743976460116696</c:v>
                </c:pt>
                <c:pt idx="21">
                  <c:v>1.1467621684674705</c:v>
                </c:pt>
                <c:pt idx="22">
                  <c:v>1.8069995277574811</c:v>
                </c:pt>
                <c:pt idx="23">
                  <c:v>1.6405494799174909</c:v>
                </c:pt>
                <c:pt idx="24">
                  <c:v>1.2657555187643059</c:v>
                </c:pt>
                <c:pt idx="25">
                  <c:v>0.70642200818305589</c:v>
                </c:pt>
                <c:pt idx="26">
                  <c:v>-0.49240310570892365</c:v>
                </c:pt>
                <c:pt idx="27">
                  <c:v>-3.2021328936540132</c:v>
                </c:pt>
                <c:pt idx="28">
                  <c:v>-2.697918518010836</c:v>
                </c:pt>
                <c:pt idx="29">
                  <c:v>-0.88413033060064328</c:v>
                </c:pt>
                <c:pt idx="30">
                  <c:v>-1.4903697277478352</c:v>
                </c:pt>
                <c:pt idx="31">
                  <c:v>-2.4410350337177307</c:v>
                </c:pt>
                <c:pt idx="32">
                  <c:v>-1.7543788190874141</c:v>
                </c:pt>
                <c:pt idx="33">
                  <c:v>-2.1807046916444488</c:v>
                </c:pt>
                <c:pt idx="34">
                  <c:v>-1.7907819303278227</c:v>
                </c:pt>
                <c:pt idx="35">
                  <c:v>-1.7329650270474752</c:v>
                </c:pt>
                <c:pt idx="36">
                  <c:v>-3.3269181082898149</c:v>
                </c:pt>
                <c:pt idx="37">
                  <c:v>-3.9744081004037204</c:v>
                </c:pt>
                <c:pt idx="38">
                  <c:v>-5.6184060464056547</c:v>
                </c:pt>
                <c:pt idx="39">
                  <c:v>-6.327536769188856</c:v>
                </c:pt>
                <c:pt idx="40">
                  <c:v>-8.0581410841507228</c:v>
                </c:pt>
                <c:pt idx="41">
                  <c:v>-8.6523852807342667</c:v>
                </c:pt>
                <c:pt idx="42">
                  <c:v>-9.9036182255245659</c:v>
                </c:pt>
                <c:pt idx="43">
                  <c:v>-11.055264018179709</c:v>
                </c:pt>
                <c:pt idx="44">
                  <c:v>-11.63124227335663</c:v>
                </c:pt>
                <c:pt idx="45">
                  <c:v>-12.024658583549554</c:v>
                </c:pt>
                <c:pt idx="46">
                  <c:v>-21.448377753697073</c:v>
                </c:pt>
                <c:pt idx="47">
                  <c:v>-21.903049094805151</c:v>
                </c:pt>
                <c:pt idx="48">
                  <c:v>-20.80776927019836</c:v>
                </c:pt>
                <c:pt idx="49">
                  <c:v>-19.906700957325047</c:v>
                </c:pt>
                <c:pt idx="50">
                  <c:v>-20.747764460422118</c:v>
                </c:pt>
                <c:pt idx="51">
                  <c:v>-20.842906325335303</c:v>
                </c:pt>
                <c:pt idx="52">
                  <c:v>-21.170240938670613</c:v>
                </c:pt>
                <c:pt idx="53">
                  <c:v>-21.119967525914774</c:v>
                </c:pt>
                <c:pt idx="54">
                  <c:v>-11.013430928149324</c:v>
                </c:pt>
                <c:pt idx="55">
                  <c:v>-21.244754526923199</c:v>
                </c:pt>
                <c:pt idx="56">
                  <c:v>-21.593572615930224</c:v>
                </c:pt>
                <c:pt idx="57">
                  <c:v>-21.083536967241592</c:v>
                </c:pt>
                <c:pt idx="58">
                  <c:v>-20.575009091286518</c:v>
                </c:pt>
                <c:pt idx="59">
                  <c:v>-20.40932982778207</c:v>
                </c:pt>
                <c:pt idx="60">
                  <c:v>-20.538812998432949</c:v>
                </c:pt>
                <c:pt idx="61">
                  <c:v>-20.720902927422809</c:v>
                </c:pt>
                <c:pt idx="62">
                  <c:v>-20.274324729730896</c:v>
                </c:pt>
                <c:pt idx="63">
                  <c:v>-20.496748530378905</c:v>
                </c:pt>
                <c:pt idx="64">
                  <c:v>-11.350840067127146</c:v>
                </c:pt>
                <c:pt idx="65">
                  <c:v>-19.639377316690506</c:v>
                </c:pt>
                <c:pt idx="66">
                  <c:v>-19.431606658840241</c:v>
                </c:pt>
                <c:pt idx="67">
                  <c:v>-19.515686290355017</c:v>
                </c:pt>
                <c:pt idx="68">
                  <c:v>-19.496232342522951</c:v>
                </c:pt>
                <c:pt idx="69">
                  <c:v>-19.686259520489667</c:v>
                </c:pt>
                <c:pt idx="70">
                  <c:v>-18.097953253636632</c:v>
                </c:pt>
                <c:pt idx="71">
                  <c:v>-17.200703774763898</c:v>
                </c:pt>
                <c:pt idx="72">
                  <c:v>-18.587600892946604</c:v>
                </c:pt>
                <c:pt idx="73">
                  <c:v>-17.89130367779784</c:v>
                </c:pt>
                <c:pt idx="74">
                  <c:v>-18.356673070469061</c:v>
                </c:pt>
                <c:pt idx="75">
                  <c:v>-17.951309163390167</c:v>
                </c:pt>
                <c:pt idx="76">
                  <c:v>-17.600691513206193</c:v>
                </c:pt>
                <c:pt idx="77">
                  <c:v>-17.067002357582009</c:v>
                </c:pt>
                <c:pt idx="78">
                  <c:v>-17.336047235802521</c:v>
                </c:pt>
                <c:pt idx="79">
                  <c:v>-17.840453827092926</c:v>
                </c:pt>
                <c:pt idx="80">
                  <c:v>-17.668273704293728</c:v>
                </c:pt>
                <c:pt idx="81">
                  <c:v>-18.267221946618154</c:v>
                </c:pt>
                <c:pt idx="82">
                  <c:v>-16.642817329703185</c:v>
                </c:pt>
                <c:pt idx="83">
                  <c:v>-17.356669839777226</c:v>
                </c:pt>
                <c:pt idx="84">
                  <c:v>-18.029456836142462</c:v>
                </c:pt>
                <c:pt idx="85">
                  <c:v>-17.686112993970493</c:v>
                </c:pt>
                <c:pt idx="86">
                  <c:v>-8.965588496874874</c:v>
                </c:pt>
                <c:pt idx="87">
                  <c:v>-16.305083198229465</c:v>
                </c:pt>
                <c:pt idx="88">
                  <c:v>-8.8919457906107766</c:v>
                </c:pt>
                <c:pt idx="89">
                  <c:v>-7.887004548978191</c:v>
                </c:pt>
                <c:pt idx="90">
                  <c:v>-9.6769651062245341</c:v>
                </c:pt>
                <c:pt idx="91">
                  <c:v>-8.0512053003118158</c:v>
                </c:pt>
                <c:pt idx="92">
                  <c:v>-7.5625187049739662</c:v>
                </c:pt>
                <c:pt idx="93">
                  <c:v>-8.1315656535659322</c:v>
                </c:pt>
                <c:pt idx="94">
                  <c:v>-8.4136140323073754</c:v>
                </c:pt>
                <c:pt idx="95">
                  <c:v>-15.61211229034031</c:v>
                </c:pt>
                <c:pt idx="96">
                  <c:v>-7.888448366591974</c:v>
                </c:pt>
                <c:pt idx="97">
                  <c:v>-7.3562101960163231</c:v>
                </c:pt>
                <c:pt idx="98">
                  <c:v>-7.7539364914184326</c:v>
                </c:pt>
                <c:pt idx="99">
                  <c:v>-7.3682363869979675</c:v>
                </c:pt>
                <c:pt idx="100">
                  <c:v>-6.9621672152708829</c:v>
                </c:pt>
                <c:pt idx="101">
                  <c:v>-7.2423106272763782</c:v>
                </c:pt>
                <c:pt idx="102">
                  <c:v>-6.1345308523003315</c:v>
                </c:pt>
                <c:pt idx="103">
                  <c:v>-7.1875835690518253</c:v>
                </c:pt>
                <c:pt idx="104">
                  <c:v>-6.6305953267873639</c:v>
                </c:pt>
                <c:pt idx="105">
                  <c:v>-6.4597955538511291</c:v>
                </c:pt>
                <c:pt idx="106">
                  <c:v>-6.7136691670462598</c:v>
                </c:pt>
                <c:pt idx="107">
                  <c:v>-7.4444226932002415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06AD-48EF-B157-3E8CD27B67FA}"/>
            </c:ext>
          </c:extLst>
        </c:ser>
        <c:ser>
          <c:idx val="3"/>
          <c:order val="3"/>
          <c:tx>
            <c:strRef>
              <c:f>總圖!$BY$1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總圖!$CM$5:$CM$112</c:f>
              <c:numCache>
                <c:formatCode>General</c:formatCode>
                <c:ptCount val="108"/>
              </c:numCache>
            </c:numRef>
          </c:xVal>
          <c:yVal>
            <c:numRef>
              <c:f>總圖!$CQ$5:$CQ$112</c:f>
              <c:numCache>
                <c:formatCode>0.000_ </c:formatCode>
                <c:ptCount val="108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06AD-48EF-B157-3E8CD27B67FA}"/>
            </c:ext>
          </c:extLst>
        </c:ser>
        <c:ser>
          <c:idx val="8"/>
          <c:order val="4"/>
          <c:tx>
            <c:strRef>
              <c:f>總圖!$CS$1</c:f>
              <c:strCache>
                <c:ptCount val="1"/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總圖!$DG$5:$DG$112</c:f>
              <c:numCache>
                <c:formatCode>General</c:formatCode>
                <c:ptCount val="108"/>
              </c:numCache>
            </c:numRef>
          </c:xVal>
          <c:yVal>
            <c:numRef>
              <c:f>總圖!$DK$5:$DK$112</c:f>
              <c:numCache>
                <c:formatCode>0.000_ </c:formatCode>
                <c:ptCount val="108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06AD-48EF-B157-3E8CD27B67FA}"/>
            </c:ext>
          </c:extLst>
        </c:ser>
        <c:ser>
          <c:idx val="4"/>
          <c:order val="5"/>
          <c:tx>
            <c:strRef>
              <c:f>總圖!$DM$1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總圖!$EA$5:$EA$112</c:f>
              <c:numCache>
                <c:formatCode>General</c:formatCode>
                <c:ptCount val="108"/>
              </c:numCache>
            </c:numRef>
          </c:xVal>
          <c:yVal>
            <c:numRef>
              <c:f>總圖!$EE$5:$EE$112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06AD-48EF-B157-3E8CD27B67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總圖!$O$1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總圖!$AD$6:$AD$112</c15:sqref>
                        </c15:formulaRef>
                      </c:ext>
                    </c:extLst>
                    <c:strCache>
                      <c:ptCount val="22"/>
                      <c:pt idx="0">
                        <c:v>全產丙酸 WITH H2 &amp; 1CO2</c:v>
                      </c:pt>
                      <c:pt idx="1">
                        <c:v>全產丙酸 WITH H2 &amp; 2CO2</c:v>
                      </c:pt>
                      <c:pt idx="2">
                        <c:v>全產丁酸</c:v>
                      </c:pt>
                      <c:pt idx="3">
                        <c:v>一半乙酸一半丁酸</c:v>
                      </c:pt>
                      <c:pt idx="4">
                        <c:v>一半乙酸一半丁酸 WITH 1 H2</c:v>
                      </c:pt>
                      <c:pt idx="5">
                        <c:v>一半乙酸一半丁酸 WITH H2 &amp; 1CO2</c:v>
                      </c:pt>
                      <c:pt idx="6">
                        <c:v>一半乙酸一半丙酸</c:v>
                      </c:pt>
                      <c:pt idx="7">
                        <c:v>乙酸:丙酸=1:2</c:v>
                      </c:pt>
                      <c:pt idx="8">
                        <c:v>乙酸:丁酸=1:3</c:v>
                      </c:pt>
                      <c:pt idx="13">
                        <c:v>全產乳酸</c:v>
                      </c:pt>
                      <c:pt idx="19">
                        <c:v>全產乙酸 (Brock)</c:v>
                      </c:pt>
                      <c:pt idx="20">
                        <c:v>全產丙酸 (Brock)</c:v>
                      </c:pt>
                      <c:pt idx="21">
                        <c:v>全產丁酸 (Brock)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06AD-48EF-B157-3E8CD27B67F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總圖!$BQ$1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總圖!$BP$5:$BP$112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-36.443201548699982</c:v>
                      </c:pt>
                      <c:pt idx="1">
                        <c:v>-36.175356121317272</c:v>
                      </c:pt>
                      <c:pt idx="2">
                        <c:v>-36.748762207010138</c:v>
                      </c:pt>
                      <c:pt idx="3">
                        <c:v>-37.182231441989259</c:v>
                      </c:pt>
                      <c:pt idx="4">
                        <c:v>-27.209426415558617</c:v>
                      </c:pt>
                      <c:pt idx="5">
                        <c:v>-37.942457622669238</c:v>
                      </c:pt>
                      <c:pt idx="6">
                        <c:v>-39.845843573712571</c:v>
                      </c:pt>
                      <c:pt idx="7">
                        <c:v>-35.520504348447282</c:v>
                      </c:pt>
                      <c:pt idx="8">
                        <c:v>-32.7960525805928</c:v>
                      </c:pt>
                      <c:pt idx="9">
                        <c:v>-33.621891775357909</c:v>
                      </c:pt>
                      <c:pt idx="10">
                        <c:v>-33.171601922644015</c:v>
                      </c:pt>
                      <c:pt idx="11">
                        <c:v>-27.889464496500285</c:v>
                      </c:pt>
                      <c:pt idx="12">
                        <c:v>-21.343551484591838</c:v>
                      </c:pt>
                      <c:pt idx="13">
                        <c:v>-14.758154607369923</c:v>
                      </c:pt>
                      <c:pt idx="14">
                        <c:v>-7.38479301713474</c:v>
                      </c:pt>
                      <c:pt idx="15">
                        <c:v>-5.1894383209012229</c:v>
                      </c:pt>
                      <c:pt idx="16">
                        <c:v>-1.8940894400902391</c:v>
                      </c:pt>
                      <c:pt idx="17">
                        <c:v>-23.362228793881936</c:v>
                      </c:pt>
                      <c:pt idx="18">
                        <c:v>-25.826920224962958</c:v>
                      </c:pt>
                      <c:pt idx="19">
                        <c:v>-25.552421100459199</c:v>
                      </c:pt>
                      <c:pt idx="20">
                        <c:v>-17.627191533275283</c:v>
                      </c:pt>
                      <c:pt idx="21">
                        <c:v>-8.1748561646395199</c:v>
                      </c:pt>
                      <c:pt idx="22">
                        <c:v>-7.0035354995208738</c:v>
                      </c:pt>
                      <c:pt idx="23">
                        <c:v>-6.9879507385792632</c:v>
                      </c:pt>
                      <c:pt idx="24">
                        <c:v>-7.3243737473853967</c:v>
                      </c:pt>
                      <c:pt idx="25">
                        <c:v>-6.79693625000216</c:v>
                      </c:pt>
                      <c:pt idx="26">
                        <c:v>-8.6819948012210943</c:v>
                      </c:pt>
                      <c:pt idx="27">
                        <c:v>-18.802403074855032</c:v>
                      </c:pt>
                      <c:pt idx="28">
                        <c:v>-18.862344163300229</c:v>
                      </c:pt>
                      <c:pt idx="29">
                        <c:v>-9.9261878978734917</c:v>
                      </c:pt>
                      <c:pt idx="30">
                        <c:v>-20.010741662021776</c:v>
                      </c:pt>
                      <c:pt idx="31">
                        <c:v>-17.407511933274975</c:v>
                      </c:pt>
                      <c:pt idx="32">
                        <c:v>-15.660791539687807</c:v>
                      </c:pt>
                      <c:pt idx="33">
                        <c:v>-16.030633516490859</c:v>
                      </c:pt>
                      <c:pt idx="34">
                        <c:v>-13.587709131568799</c:v>
                      </c:pt>
                      <c:pt idx="35">
                        <c:v>-12.901430363727824</c:v>
                      </c:pt>
                      <c:pt idx="36">
                        <c:v>-14.472081683800942</c:v>
                      </c:pt>
                      <c:pt idx="37">
                        <c:v>-19.615855176343537</c:v>
                      </c:pt>
                      <c:pt idx="38">
                        <c:v>-21.567477657013164</c:v>
                      </c:pt>
                      <c:pt idx="39">
                        <c:v>-23.593783571492633</c:v>
                      </c:pt>
                      <c:pt idx="40">
                        <c:v>-25.792360162791038</c:v>
                      </c:pt>
                      <c:pt idx="41">
                        <c:v>-25.859590904123635</c:v>
                      </c:pt>
                      <c:pt idx="42">
                        <c:v>-28.189020966768922</c:v>
                      </c:pt>
                      <c:pt idx="43">
                        <c:v>-29.971644670188876</c:v>
                      </c:pt>
                      <c:pt idx="44">
                        <c:v>-31.423251080863007</c:v>
                      </c:pt>
                      <c:pt idx="45">
                        <c:v>-33.520432552353256</c:v>
                      </c:pt>
                      <c:pt idx="46">
                        <c:v>-35.180128510226929</c:v>
                      </c:pt>
                      <c:pt idx="47">
                        <c:v>-36.82257587686675</c:v>
                      </c:pt>
                      <c:pt idx="48">
                        <c:v>-40.549608109325717</c:v>
                      </c:pt>
                      <c:pt idx="49">
                        <c:v>-37.804489629591146</c:v>
                      </c:pt>
                      <c:pt idx="50">
                        <c:v>-30.684044133692986</c:v>
                      </c:pt>
                      <c:pt idx="51">
                        <c:v>-31.921877996177297</c:v>
                      </c:pt>
                      <c:pt idx="52">
                        <c:v>-35.056864597371046</c:v>
                      </c:pt>
                      <c:pt idx="53">
                        <c:v>-27.865859455861766</c:v>
                      </c:pt>
                      <c:pt idx="54">
                        <c:v>-29.136420857483166</c:v>
                      </c:pt>
                      <c:pt idx="55">
                        <c:v>-34.860597478871</c:v>
                      </c:pt>
                      <c:pt idx="56">
                        <c:v>-34.305477929215499</c:v>
                      </c:pt>
                      <c:pt idx="57">
                        <c:v>-34.538808938694011</c:v>
                      </c:pt>
                      <c:pt idx="58">
                        <c:v>-34.335710767865379</c:v>
                      </c:pt>
                      <c:pt idx="59">
                        <c:v>-34.38286786267571</c:v>
                      </c:pt>
                      <c:pt idx="60">
                        <c:v>-36.095125228222344</c:v>
                      </c:pt>
                      <c:pt idx="61">
                        <c:v>-34.686982612416486</c:v>
                      </c:pt>
                      <c:pt idx="62">
                        <c:v>-34.712211742864838</c:v>
                      </c:pt>
                      <c:pt idx="63">
                        <c:v>-33.063017619587526</c:v>
                      </c:pt>
                      <c:pt idx="64">
                        <c:v>-29.533131786736512</c:v>
                      </c:pt>
                      <c:pt idx="65">
                        <c:v>-33.77879781016</c:v>
                      </c:pt>
                      <c:pt idx="66">
                        <c:v>-33.686693526477924</c:v>
                      </c:pt>
                      <c:pt idx="67">
                        <c:v>-27.323780316710046</c:v>
                      </c:pt>
                      <c:pt idx="68">
                        <c:v>-25.707371536808274</c:v>
                      </c:pt>
                      <c:pt idx="69">
                        <c:v>-38.039826478758329</c:v>
                      </c:pt>
                      <c:pt idx="70">
                        <c:v>-36.390185540225715</c:v>
                      </c:pt>
                      <c:pt idx="71">
                        <c:v>-30.660855456703967</c:v>
                      </c:pt>
                      <c:pt idx="72">
                        <c:v>-37.194824088978031</c:v>
                      </c:pt>
                      <c:pt idx="73">
                        <c:v>-34.882562517535902</c:v>
                      </c:pt>
                      <c:pt idx="74">
                        <c:v>-28.467971405385452</c:v>
                      </c:pt>
                      <c:pt idx="75">
                        <c:v>-36.026268081918971</c:v>
                      </c:pt>
                      <c:pt idx="76">
                        <c:v>-36.059769830300631</c:v>
                      </c:pt>
                      <c:pt idx="77">
                        <c:v>-35.608184771088233</c:v>
                      </c:pt>
                      <c:pt idx="78">
                        <c:v>-36.708494422406929</c:v>
                      </c:pt>
                      <c:pt idx="79">
                        <c:v>-34.099587061007668</c:v>
                      </c:pt>
                      <c:pt idx="80">
                        <c:v>-28.440098015164896</c:v>
                      </c:pt>
                      <c:pt idx="81">
                        <c:v>-27.135722246309651</c:v>
                      </c:pt>
                      <c:pt idx="82">
                        <c:v>-34.294552445068618</c:v>
                      </c:pt>
                      <c:pt idx="83">
                        <c:v>-27.872176224335156</c:v>
                      </c:pt>
                      <c:pt idx="84">
                        <c:v>-32.945447181324809</c:v>
                      </c:pt>
                      <c:pt idx="85">
                        <c:v>-33.002908772104774</c:v>
                      </c:pt>
                      <c:pt idx="86">
                        <c:v>-32.74219334388934</c:v>
                      </c:pt>
                      <c:pt idx="87">
                        <c:v>-34.338362059282971</c:v>
                      </c:pt>
                      <c:pt idx="88">
                        <c:v>-30.976243556228468</c:v>
                      </c:pt>
                      <c:pt idx="89">
                        <c:v>-31.302226641040996</c:v>
                      </c:pt>
                      <c:pt idx="90">
                        <c:v>-32.231074788373398</c:v>
                      </c:pt>
                      <c:pt idx="91">
                        <c:v>-30.270687970442815</c:v>
                      </c:pt>
                      <c:pt idx="92">
                        <c:v>-32.516200853448879</c:v>
                      </c:pt>
                      <c:pt idx="93">
                        <c:v>-33.319241293763199</c:v>
                      </c:pt>
                      <c:pt idx="94">
                        <c:v>-33.625768757656473</c:v>
                      </c:pt>
                      <c:pt idx="95">
                        <c:v>-69.722806228288206</c:v>
                      </c:pt>
                      <c:pt idx="96">
                        <c:v>-68.747293268166473</c:v>
                      </c:pt>
                      <c:pt idx="97">
                        <c:v>-67.170251833256685</c:v>
                      </c:pt>
                      <c:pt idx="98">
                        <c:v>-68.292456098188367</c:v>
                      </c:pt>
                      <c:pt idx="99">
                        <c:v>-67.875968661372781</c:v>
                      </c:pt>
                      <c:pt idx="100">
                        <c:v>-67.275312851422584</c:v>
                      </c:pt>
                      <c:pt idx="101">
                        <c:v>-67.448777569408207</c:v>
                      </c:pt>
                      <c:pt idx="102">
                        <c:v>-66.45477450042722</c:v>
                      </c:pt>
                      <c:pt idx="103">
                        <c:v>-66.78454426985148</c:v>
                      </c:pt>
                      <c:pt idx="104">
                        <c:v>-67.736123650177618</c:v>
                      </c:pt>
                      <c:pt idx="105">
                        <c:v>-67.60256735731609</c:v>
                      </c:pt>
                      <c:pt idx="106">
                        <c:v>-69.312359387721429</c:v>
                      </c:pt>
                      <c:pt idx="107">
                        <c:v>-66.795711688519091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總圖!$BW$5:$BW$112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6AD-48EF-B157-3E8CD27B67FA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總圖!$EG$1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總圖!$EU$5:$EU$112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總圖!$EY$5:$EY$112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6AD-48EF-B157-3E8CD27B67FA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總圖!$FA$1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總圖!$FO$5:$FO$112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總圖!$FS$5:$FS$112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6AD-48EF-B157-3E8CD27B67FA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4"/>
          <c:tx>
            <c:strRef>
              <c:f>總圖!$CS$1</c:f>
              <c:strCache>
                <c:ptCount val="1"/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總圖!$DG$5:$DG$112</c:f>
              <c:numCache>
                <c:formatCode>General</c:formatCode>
                <c:ptCount val="108"/>
              </c:numCache>
            </c:numRef>
          </c:xVal>
          <c:yVal>
            <c:numRef>
              <c:f>總圖!$DI$5:$DI$112</c:f>
              <c:numCache>
                <c:formatCode>0.000_ </c:formatCode>
                <c:ptCount val="108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3895-437B-8A88-32FD2BE53BC0}"/>
            </c:ext>
          </c:extLst>
        </c:ser>
        <c:ser>
          <c:idx val="4"/>
          <c:order val="5"/>
          <c:tx>
            <c:strRef>
              <c:f>總圖!$DM$1</c:f>
              <c:strCache>
                <c:ptCount val="1"/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總圖!$EA$5:$EA$112</c:f>
              <c:numCache>
                <c:formatCode>General</c:formatCode>
                <c:ptCount val="108"/>
              </c:numCache>
            </c:numRef>
          </c:xVal>
          <c:yVal>
            <c:numRef>
              <c:f>總圖!$EC$5:$EC$112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895-437B-8A88-32FD2BE53BC0}"/>
            </c:ext>
          </c:extLst>
        </c:ser>
        <c:ser>
          <c:idx val="5"/>
          <c:order val="6"/>
          <c:tx>
            <c:strRef>
              <c:f>總圖!$EG$1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總圖!$EU$5:$EU$112</c:f>
              <c:numCache>
                <c:formatCode>General</c:formatCode>
                <c:ptCount val="108"/>
              </c:numCache>
            </c:numRef>
          </c:xVal>
          <c:yVal>
            <c:numRef>
              <c:f>總圖!$EW$5:$EW$112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895-437B-8A88-32FD2BE53BC0}"/>
            </c:ext>
          </c:extLst>
        </c:ser>
        <c:ser>
          <c:idx val="6"/>
          <c:order val="7"/>
          <c:tx>
            <c:strRef>
              <c:f>總圖!$FA$1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總圖!$FO$5:$FO$112</c:f>
              <c:numCache>
                <c:formatCode>General</c:formatCode>
                <c:ptCount val="108"/>
              </c:numCache>
            </c:numRef>
          </c:xVal>
          <c:yVal>
            <c:numRef>
              <c:f>總圖!$FQ$5:$FQ$112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895-437B-8A88-32FD2BE53BC0}"/>
            </c:ext>
          </c:extLst>
        </c:ser>
        <c:ser>
          <c:idx val="7"/>
          <c:order val="8"/>
          <c:tx>
            <c:strRef>
              <c:f>總圖!$FU$1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總圖!$GI$5:$GI$112</c:f>
              <c:numCache>
                <c:formatCode>General</c:formatCode>
                <c:ptCount val="108"/>
              </c:numCache>
            </c:numRef>
          </c:xVal>
          <c:yVal>
            <c:numRef>
              <c:f>總圖!$GK$5:$GK$112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895-437B-8A88-32FD2BE53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總圖!$O$1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總圖!$AD$6:$AD$112</c15:sqref>
                        </c15:formulaRef>
                      </c:ext>
                    </c:extLst>
                    <c:strCache>
                      <c:ptCount val="22"/>
                      <c:pt idx="0">
                        <c:v>全產丙酸 WITH H2 &amp; 1CO2</c:v>
                      </c:pt>
                      <c:pt idx="1">
                        <c:v>全產丙酸 WITH H2 &amp; 2CO2</c:v>
                      </c:pt>
                      <c:pt idx="2">
                        <c:v>全產丁酸</c:v>
                      </c:pt>
                      <c:pt idx="3">
                        <c:v>一半乙酸一半丁酸</c:v>
                      </c:pt>
                      <c:pt idx="4">
                        <c:v>一半乙酸一半丁酸 WITH 1 H2</c:v>
                      </c:pt>
                      <c:pt idx="5">
                        <c:v>一半乙酸一半丁酸 WITH H2 &amp; 1CO2</c:v>
                      </c:pt>
                      <c:pt idx="6">
                        <c:v>一半乙酸一半丙酸</c:v>
                      </c:pt>
                      <c:pt idx="7">
                        <c:v>乙酸:丙酸=1:2</c:v>
                      </c:pt>
                      <c:pt idx="8">
                        <c:v>乙酸:丁酸=1:3</c:v>
                      </c:pt>
                      <c:pt idx="13">
                        <c:v>全產乳酸</c:v>
                      </c:pt>
                      <c:pt idx="19">
                        <c:v>全產乙酸 (Brock)</c:v>
                      </c:pt>
                      <c:pt idx="20">
                        <c:v>全產丙酸 (Brock)</c:v>
                      </c:pt>
                      <c:pt idx="21">
                        <c:v>全產丁酸 (Brock)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3895-437B-8A88-32FD2BE53BC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總圖!$BJ$5:$BJ$112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總圖!$BN$5:$BN$112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-5.3722365059812134</c:v>
                      </c:pt>
                      <c:pt idx="1">
                        <c:v>-6.0266735884879594</c:v>
                      </c:pt>
                      <c:pt idx="2">
                        <c:v>-7.4209076683856861</c:v>
                      </c:pt>
                      <c:pt idx="3">
                        <c:v>-5.9698343323254166</c:v>
                      </c:pt>
                      <c:pt idx="4">
                        <c:v>-5.0674881890066459</c:v>
                      </c:pt>
                      <c:pt idx="5">
                        <c:v>-6.0588233011171848</c:v>
                      </c:pt>
                      <c:pt idx="6">
                        <c:v>-5.6050405035824022</c:v>
                      </c:pt>
                      <c:pt idx="7">
                        <c:v>-7.0162432600922049</c:v>
                      </c:pt>
                      <c:pt idx="8">
                        <c:v>-6.2225604528164276</c:v>
                      </c:pt>
                      <c:pt idx="9">
                        <c:v>-16.267201172517044</c:v>
                      </c:pt>
                      <c:pt idx="10">
                        <c:v>-5.7802730303342695</c:v>
                      </c:pt>
                      <c:pt idx="11">
                        <c:v>-3.3514140179319347</c:v>
                      </c:pt>
                      <c:pt idx="12">
                        <c:v>-1.8255694387270534</c:v>
                      </c:pt>
                      <c:pt idx="13">
                        <c:v>-0.41911572602410141</c:v>
                      </c:pt>
                      <c:pt idx="14">
                        <c:v>1.4704490591946635</c:v>
                      </c:pt>
                      <c:pt idx="15">
                        <c:v>1.863508732879767</c:v>
                      </c:pt>
                      <c:pt idx="16">
                        <c:v>2.6928257116426</c:v>
                      </c:pt>
                      <c:pt idx="17">
                        <c:v>-0.41971353763284125</c:v>
                      </c:pt>
                      <c:pt idx="18">
                        <c:v>-5.4791908432491665</c:v>
                      </c:pt>
                      <c:pt idx="19">
                        <c:v>-5.690854781457289</c:v>
                      </c:pt>
                      <c:pt idx="20">
                        <c:v>-2.3743976460116696</c:v>
                      </c:pt>
                      <c:pt idx="21">
                        <c:v>1.1467621684674705</c:v>
                      </c:pt>
                      <c:pt idx="22">
                        <c:v>1.8069995277574811</c:v>
                      </c:pt>
                      <c:pt idx="23">
                        <c:v>1.6405494799174909</c:v>
                      </c:pt>
                      <c:pt idx="24">
                        <c:v>1.2657555187643059</c:v>
                      </c:pt>
                      <c:pt idx="25">
                        <c:v>0.70642200818305589</c:v>
                      </c:pt>
                      <c:pt idx="26">
                        <c:v>-0.49240310570892365</c:v>
                      </c:pt>
                      <c:pt idx="27">
                        <c:v>-3.2021328936540132</c:v>
                      </c:pt>
                      <c:pt idx="28">
                        <c:v>-2.697918518010836</c:v>
                      </c:pt>
                      <c:pt idx="29">
                        <c:v>-0.88413033060064328</c:v>
                      </c:pt>
                      <c:pt idx="30">
                        <c:v>-1.4903697277478352</c:v>
                      </c:pt>
                      <c:pt idx="31">
                        <c:v>-2.4410350337177307</c:v>
                      </c:pt>
                      <c:pt idx="32">
                        <c:v>-1.7543788190874141</c:v>
                      </c:pt>
                      <c:pt idx="33">
                        <c:v>-2.1807046916444488</c:v>
                      </c:pt>
                      <c:pt idx="34">
                        <c:v>-1.7907819303278227</c:v>
                      </c:pt>
                      <c:pt idx="35">
                        <c:v>-1.7329650270474752</c:v>
                      </c:pt>
                      <c:pt idx="36">
                        <c:v>-3.3269181082898149</c:v>
                      </c:pt>
                      <c:pt idx="37">
                        <c:v>-3.9744081004037204</c:v>
                      </c:pt>
                      <c:pt idx="38">
                        <c:v>-5.6184060464056547</c:v>
                      </c:pt>
                      <c:pt idx="39">
                        <c:v>-6.327536769188856</c:v>
                      </c:pt>
                      <c:pt idx="40">
                        <c:v>-8.0581410841507228</c:v>
                      </c:pt>
                      <c:pt idx="41">
                        <c:v>-8.6523852807342667</c:v>
                      </c:pt>
                      <c:pt idx="42">
                        <c:v>-9.9036182255245659</c:v>
                      </c:pt>
                      <c:pt idx="43">
                        <c:v>-11.055264018179709</c:v>
                      </c:pt>
                      <c:pt idx="44">
                        <c:v>-11.63124227335663</c:v>
                      </c:pt>
                      <c:pt idx="45">
                        <c:v>-12.024658583549554</c:v>
                      </c:pt>
                      <c:pt idx="46">
                        <c:v>-21.448377753697073</c:v>
                      </c:pt>
                      <c:pt idx="47">
                        <c:v>-21.903049094805151</c:v>
                      </c:pt>
                      <c:pt idx="48">
                        <c:v>-20.80776927019836</c:v>
                      </c:pt>
                      <c:pt idx="49">
                        <c:v>-19.906700957325047</c:v>
                      </c:pt>
                      <c:pt idx="50">
                        <c:v>-20.747764460422118</c:v>
                      </c:pt>
                      <c:pt idx="51">
                        <c:v>-20.842906325335303</c:v>
                      </c:pt>
                      <c:pt idx="52">
                        <c:v>-21.170240938670613</c:v>
                      </c:pt>
                      <c:pt idx="53">
                        <c:v>-21.119967525914774</c:v>
                      </c:pt>
                      <c:pt idx="54">
                        <c:v>-11.013430928149324</c:v>
                      </c:pt>
                      <c:pt idx="55">
                        <c:v>-21.244754526923199</c:v>
                      </c:pt>
                      <c:pt idx="56">
                        <c:v>-21.593572615930224</c:v>
                      </c:pt>
                      <c:pt idx="57">
                        <c:v>-21.083536967241592</c:v>
                      </c:pt>
                      <c:pt idx="58">
                        <c:v>-20.575009091286518</c:v>
                      </c:pt>
                      <c:pt idx="59">
                        <c:v>-20.40932982778207</c:v>
                      </c:pt>
                      <c:pt idx="60">
                        <c:v>-20.538812998432949</c:v>
                      </c:pt>
                      <c:pt idx="61">
                        <c:v>-20.720902927422809</c:v>
                      </c:pt>
                      <c:pt idx="62">
                        <c:v>-20.274324729730896</c:v>
                      </c:pt>
                      <c:pt idx="63">
                        <c:v>-20.496748530378905</c:v>
                      </c:pt>
                      <c:pt idx="64">
                        <c:v>-11.350840067127146</c:v>
                      </c:pt>
                      <c:pt idx="65">
                        <c:v>-19.639377316690506</c:v>
                      </c:pt>
                      <c:pt idx="66">
                        <c:v>-19.431606658840241</c:v>
                      </c:pt>
                      <c:pt idx="67">
                        <c:v>-19.515686290355017</c:v>
                      </c:pt>
                      <c:pt idx="68">
                        <c:v>-19.496232342522951</c:v>
                      </c:pt>
                      <c:pt idx="69">
                        <c:v>-19.686259520489667</c:v>
                      </c:pt>
                      <c:pt idx="70">
                        <c:v>-18.097953253636632</c:v>
                      </c:pt>
                      <c:pt idx="71">
                        <c:v>-17.200703774763898</c:v>
                      </c:pt>
                      <c:pt idx="72">
                        <c:v>-18.587600892946604</c:v>
                      </c:pt>
                      <c:pt idx="73">
                        <c:v>-17.89130367779784</c:v>
                      </c:pt>
                      <c:pt idx="74">
                        <c:v>-18.356673070469061</c:v>
                      </c:pt>
                      <c:pt idx="75">
                        <c:v>-17.951309163390167</c:v>
                      </c:pt>
                      <c:pt idx="76">
                        <c:v>-17.600691513206193</c:v>
                      </c:pt>
                      <c:pt idx="77">
                        <c:v>-17.067002357582009</c:v>
                      </c:pt>
                      <c:pt idx="78">
                        <c:v>-17.336047235802521</c:v>
                      </c:pt>
                      <c:pt idx="79">
                        <c:v>-17.840453827092926</c:v>
                      </c:pt>
                      <c:pt idx="80">
                        <c:v>-17.668273704293728</c:v>
                      </c:pt>
                      <c:pt idx="81">
                        <c:v>-18.267221946618154</c:v>
                      </c:pt>
                      <c:pt idx="82">
                        <c:v>-16.642817329703185</c:v>
                      </c:pt>
                      <c:pt idx="83">
                        <c:v>-17.356669839777226</c:v>
                      </c:pt>
                      <c:pt idx="84">
                        <c:v>-18.029456836142462</c:v>
                      </c:pt>
                      <c:pt idx="85">
                        <c:v>-17.686112993970493</c:v>
                      </c:pt>
                      <c:pt idx="86">
                        <c:v>-8.965588496874874</c:v>
                      </c:pt>
                      <c:pt idx="87">
                        <c:v>-16.305083198229465</c:v>
                      </c:pt>
                      <c:pt idx="88">
                        <c:v>-8.8919457906107766</c:v>
                      </c:pt>
                      <c:pt idx="89">
                        <c:v>-7.887004548978191</c:v>
                      </c:pt>
                      <c:pt idx="90">
                        <c:v>-9.6769651062245341</c:v>
                      </c:pt>
                      <c:pt idx="91">
                        <c:v>-8.0512053003118158</c:v>
                      </c:pt>
                      <c:pt idx="92">
                        <c:v>-7.5625187049739662</c:v>
                      </c:pt>
                      <c:pt idx="93">
                        <c:v>-8.1315656535659322</c:v>
                      </c:pt>
                      <c:pt idx="94">
                        <c:v>-8.4136140323073754</c:v>
                      </c:pt>
                      <c:pt idx="95">
                        <c:v>-15.61211229034031</c:v>
                      </c:pt>
                      <c:pt idx="96">
                        <c:v>-7.888448366591974</c:v>
                      </c:pt>
                      <c:pt idx="97">
                        <c:v>-7.3562101960163231</c:v>
                      </c:pt>
                      <c:pt idx="98">
                        <c:v>-7.7539364914184326</c:v>
                      </c:pt>
                      <c:pt idx="99">
                        <c:v>-7.3682363869979675</c:v>
                      </c:pt>
                      <c:pt idx="100">
                        <c:v>-6.9621672152708829</c:v>
                      </c:pt>
                      <c:pt idx="101">
                        <c:v>-7.2423106272763782</c:v>
                      </c:pt>
                      <c:pt idx="102">
                        <c:v>-6.1345308523003315</c:v>
                      </c:pt>
                      <c:pt idx="103">
                        <c:v>-7.1875835690518253</c:v>
                      </c:pt>
                      <c:pt idx="104">
                        <c:v>-6.6305953267873639</c:v>
                      </c:pt>
                      <c:pt idx="105">
                        <c:v>-6.4597955538511291</c:v>
                      </c:pt>
                      <c:pt idx="106">
                        <c:v>-6.7136691670462598</c:v>
                      </c:pt>
                      <c:pt idx="107">
                        <c:v>-7.4444226932002415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3895-437B-8A88-32FD2BE53BC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總圖!$BQ$1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總圖!$BP$5:$BP$112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-36.443201548699982</c:v>
                      </c:pt>
                      <c:pt idx="1">
                        <c:v>-36.175356121317272</c:v>
                      </c:pt>
                      <c:pt idx="2">
                        <c:v>-36.748762207010138</c:v>
                      </c:pt>
                      <c:pt idx="3">
                        <c:v>-37.182231441989259</c:v>
                      </c:pt>
                      <c:pt idx="4">
                        <c:v>-27.209426415558617</c:v>
                      </c:pt>
                      <c:pt idx="5">
                        <c:v>-37.942457622669238</c:v>
                      </c:pt>
                      <c:pt idx="6">
                        <c:v>-39.845843573712571</c:v>
                      </c:pt>
                      <c:pt idx="7">
                        <c:v>-35.520504348447282</c:v>
                      </c:pt>
                      <c:pt idx="8">
                        <c:v>-32.7960525805928</c:v>
                      </c:pt>
                      <c:pt idx="9">
                        <c:v>-33.621891775357909</c:v>
                      </c:pt>
                      <c:pt idx="10">
                        <c:v>-33.171601922644015</c:v>
                      </c:pt>
                      <c:pt idx="11">
                        <c:v>-27.889464496500285</c:v>
                      </c:pt>
                      <c:pt idx="12">
                        <c:v>-21.343551484591838</c:v>
                      </c:pt>
                      <c:pt idx="13">
                        <c:v>-14.758154607369923</c:v>
                      </c:pt>
                      <c:pt idx="14">
                        <c:v>-7.38479301713474</c:v>
                      </c:pt>
                      <c:pt idx="15">
                        <c:v>-5.1894383209012229</c:v>
                      </c:pt>
                      <c:pt idx="16">
                        <c:v>-1.8940894400902391</c:v>
                      </c:pt>
                      <c:pt idx="17">
                        <c:v>-23.362228793881936</c:v>
                      </c:pt>
                      <c:pt idx="18">
                        <c:v>-25.826920224962958</c:v>
                      </c:pt>
                      <c:pt idx="19">
                        <c:v>-25.552421100459199</c:v>
                      </c:pt>
                      <c:pt idx="20">
                        <c:v>-17.627191533275283</c:v>
                      </c:pt>
                      <c:pt idx="21">
                        <c:v>-8.1748561646395199</c:v>
                      </c:pt>
                      <c:pt idx="22">
                        <c:v>-7.0035354995208738</c:v>
                      </c:pt>
                      <c:pt idx="23">
                        <c:v>-6.9879507385792632</c:v>
                      </c:pt>
                      <c:pt idx="24">
                        <c:v>-7.3243737473853967</c:v>
                      </c:pt>
                      <c:pt idx="25">
                        <c:v>-6.79693625000216</c:v>
                      </c:pt>
                      <c:pt idx="26">
                        <c:v>-8.6819948012210943</c:v>
                      </c:pt>
                      <c:pt idx="27">
                        <c:v>-18.802403074855032</c:v>
                      </c:pt>
                      <c:pt idx="28">
                        <c:v>-18.862344163300229</c:v>
                      </c:pt>
                      <c:pt idx="29">
                        <c:v>-9.9261878978734917</c:v>
                      </c:pt>
                      <c:pt idx="30">
                        <c:v>-20.010741662021776</c:v>
                      </c:pt>
                      <c:pt idx="31">
                        <c:v>-17.407511933274975</c:v>
                      </c:pt>
                      <c:pt idx="32">
                        <c:v>-15.660791539687807</c:v>
                      </c:pt>
                      <c:pt idx="33">
                        <c:v>-16.030633516490859</c:v>
                      </c:pt>
                      <c:pt idx="34">
                        <c:v>-13.587709131568799</c:v>
                      </c:pt>
                      <c:pt idx="35">
                        <c:v>-12.901430363727824</c:v>
                      </c:pt>
                      <c:pt idx="36">
                        <c:v>-14.472081683800942</c:v>
                      </c:pt>
                      <c:pt idx="37">
                        <c:v>-19.615855176343537</c:v>
                      </c:pt>
                      <c:pt idx="38">
                        <c:v>-21.567477657013164</c:v>
                      </c:pt>
                      <c:pt idx="39">
                        <c:v>-23.593783571492633</c:v>
                      </c:pt>
                      <c:pt idx="40">
                        <c:v>-25.792360162791038</c:v>
                      </c:pt>
                      <c:pt idx="41">
                        <c:v>-25.859590904123635</c:v>
                      </c:pt>
                      <c:pt idx="42">
                        <c:v>-28.189020966768922</c:v>
                      </c:pt>
                      <c:pt idx="43">
                        <c:v>-29.971644670188876</c:v>
                      </c:pt>
                      <c:pt idx="44">
                        <c:v>-31.423251080863007</c:v>
                      </c:pt>
                      <c:pt idx="45">
                        <c:v>-33.520432552353256</c:v>
                      </c:pt>
                      <c:pt idx="46">
                        <c:v>-35.180128510226929</c:v>
                      </c:pt>
                      <c:pt idx="47">
                        <c:v>-36.82257587686675</c:v>
                      </c:pt>
                      <c:pt idx="48">
                        <c:v>-40.549608109325717</c:v>
                      </c:pt>
                      <c:pt idx="49">
                        <c:v>-37.804489629591146</c:v>
                      </c:pt>
                      <c:pt idx="50">
                        <c:v>-30.684044133692986</c:v>
                      </c:pt>
                      <c:pt idx="51">
                        <c:v>-31.921877996177297</c:v>
                      </c:pt>
                      <c:pt idx="52">
                        <c:v>-35.056864597371046</c:v>
                      </c:pt>
                      <c:pt idx="53">
                        <c:v>-27.865859455861766</c:v>
                      </c:pt>
                      <c:pt idx="54">
                        <c:v>-29.136420857483166</c:v>
                      </c:pt>
                      <c:pt idx="55">
                        <c:v>-34.860597478871</c:v>
                      </c:pt>
                      <c:pt idx="56">
                        <c:v>-34.305477929215499</c:v>
                      </c:pt>
                      <c:pt idx="57">
                        <c:v>-34.538808938694011</c:v>
                      </c:pt>
                      <c:pt idx="58">
                        <c:v>-34.335710767865379</c:v>
                      </c:pt>
                      <c:pt idx="59">
                        <c:v>-34.38286786267571</c:v>
                      </c:pt>
                      <c:pt idx="60">
                        <c:v>-36.095125228222344</c:v>
                      </c:pt>
                      <c:pt idx="61">
                        <c:v>-34.686982612416486</c:v>
                      </c:pt>
                      <c:pt idx="62">
                        <c:v>-34.712211742864838</c:v>
                      </c:pt>
                      <c:pt idx="63">
                        <c:v>-33.063017619587526</c:v>
                      </c:pt>
                      <c:pt idx="64">
                        <c:v>-29.533131786736512</c:v>
                      </c:pt>
                      <c:pt idx="65">
                        <c:v>-33.77879781016</c:v>
                      </c:pt>
                      <c:pt idx="66">
                        <c:v>-33.686693526477924</c:v>
                      </c:pt>
                      <c:pt idx="67">
                        <c:v>-27.323780316710046</c:v>
                      </c:pt>
                      <c:pt idx="68">
                        <c:v>-25.707371536808274</c:v>
                      </c:pt>
                      <c:pt idx="69">
                        <c:v>-38.039826478758329</c:v>
                      </c:pt>
                      <c:pt idx="70">
                        <c:v>-36.390185540225715</c:v>
                      </c:pt>
                      <c:pt idx="71">
                        <c:v>-30.660855456703967</c:v>
                      </c:pt>
                      <c:pt idx="72">
                        <c:v>-37.194824088978031</c:v>
                      </c:pt>
                      <c:pt idx="73">
                        <c:v>-34.882562517535902</c:v>
                      </c:pt>
                      <c:pt idx="74">
                        <c:v>-28.467971405385452</c:v>
                      </c:pt>
                      <c:pt idx="75">
                        <c:v>-36.026268081918971</c:v>
                      </c:pt>
                      <c:pt idx="76">
                        <c:v>-36.059769830300631</c:v>
                      </c:pt>
                      <c:pt idx="77">
                        <c:v>-35.608184771088233</c:v>
                      </c:pt>
                      <c:pt idx="78">
                        <c:v>-36.708494422406929</c:v>
                      </c:pt>
                      <c:pt idx="79">
                        <c:v>-34.099587061007668</c:v>
                      </c:pt>
                      <c:pt idx="80">
                        <c:v>-28.440098015164896</c:v>
                      </c:pt>
                      <c:pt idx="81">
                        <c:v>-27.135722246309651</c:v>
                      </c:pt>
                      <c:pt idx="82">
                        <c:v>-34.294552445068618</c:v>
                      </c:pt>
                      <c:pt idx="83">
                        <c:v>-27.872176224335156</c:v>
                      </c:pt>
                      <c:pt idx="84">
                        <c:v>-32.945447181324809</c:v>
                      </c:pt>
                      <c:pt idx="85">
                        <c:v>-33.002908772104774</c:v>
                      </c:pt>
                      <c:pt idx="86">
                        <c:v>-32.74219334388934</c:v>
                      </c:pt>
                      <c:pt idx="87">
                        <c:v>-34.338362059282971</c:v>
                      </c:pt>
                      <c:pt idx="88">
                        <c:v>-30.976243556228468</c:v>
                      </c:pt>
                      <c:pt idx="89">
                        <c:v>-31.302226641040996</c:v>
                      </c:pt>
                      <c:pt idx="90">
                        <c:v>-32.231074788373398</c:v>
                      </c:pt>
                      <c:pt idx="91">
                        <c:v>-30.270687970442815</c:v>
                      </c:pt>
                      <c:pt idx="92">
                        <c:v>-32.516200853448879</c:v>
                      </c:pt>
                      <c:pt idx="93">
                        <c:v>-33.319241293763199</c:v>
                      </c:pt>
                      <c:pt idx="94">
                        <c:v>-33.625768757656473</c:v>
                      </c:pt>
                      <c:pt idx="95">
                        <c:v>-69.722806228288206</c:v>
                      </c:pt>
                      <c:pt idx="96">
                        <c:v>-68.747293268166473</c:v>
                      </c:pt>
                      <c:pt idx="97">
                        <c:v>-67.170251833256685</c:v>
                      </c:pt>
                      <c:pt idx="98">
                        <c:v>-68.292456098188367</c:v>
                      </c:pt>
                      <c:pt idx="99">
                        <c:v>-67.875968661372781</c:v>
                      </c:pt>
                      <c:pt idx="100">
                        <c:v>-67.275312851422584</c:v>
                      </c:pt>
                      <c:pt idx="101">
                        <c:v>-67.448777569408207</c:v>
                      </c:pt>
                      <c:pt idx="102">
                        <c:v>-66.45477450042722</c:v>
                      </c:pt>
                      <c:pt idx="103">
                        <c:v>-66.78454426985148</c:v>
                      </c:pt>
                      <c:pt idx="104">
                        <c:v>-67.736123650177618</c:v>
                      </c:pt>
                      <c:pt idx="105">
                        <c:v>-67.60256735731609</c:v>
                      </c:pt>
                      <c:pt idx="106">
                        <c:v>-69.312359387721429</c:v>
                      </c:pt>
                      <c:pt idx="107">
                        <c:v>-66.795711688519091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總圖!$BW$5:$BW$112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895-437B-8A88-32FD2BE53BC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總圖!$BY$1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總圖!$CM$5:$CM$112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總圖!$CQ$5:$CQ$112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895-437B-8A88-32FD2BE53BC0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0.000_ 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總圖!$AJ$1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總圖!$BJ$5:$BJ$112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總圖!$BL$5:$BL$112</c:f>
              <c:numCache>
                <c:formatCode>General</c:formatCode>
                <c:ptCount val="108"/>
                <c:pt idx="0">
                  <c:v>-6.5719045288958569</c:v>
                </c:pt>
                <c:pt idx="1">
                  <c:v>-4.2966532246209681</c:v>
                </c:pt>
                <c:pt idx="2">
                  <c:v>-5.5996312236194825</c:v>
                </c:pt>
                <c:pt idx="3">
                  <c:v>-6.9597821783648328</c:v>
                </c:pt>
                <c:pt idx="4">
                  <c:v>5.8901373274281212</c:v>
                </c:pt>
                <c:pt idx="5">
                  <c:v>-9.6279136546180268</c:v>
                </c:pt>
                <c:pt idx="6">
                  <c:v>-12.489273168452655</c:v>
                </c:pt>
                <c:pt idx="7">
                  <c:v>-5.1862922989325142</c:v>
                </c:pt>
                <c:pt idx="8">
                  <c:v>-2.751326977891722</c:v>
                </c:pt>
                <c:pt idx="9">
                  <c:v>-2.9572814555185403</c:v>
                </c:pt>
                <c:pt idx="10">
                  <c:v>-2.72065579661556</c:v>
                </c:pt>
                <c:pt idx="11">
                  <c:v>-0.94934969854647022</c:v>
                </c:pt>
                <c:pt idx="12">
                  <c:v>6.4190819598788238</c:v>
                </c:pt>
                <c:pt idx="13">
                  <c:v>19.271173854395336</c:v>
                </c:pt>
                <c:pt idx="14">
                  <c:v>24.00957921931316</c:v>
                </c:pt>
                <c:pt idx="15">
                  <c:v>27.726040285079065</c:v>
                </c:pt>
                <c:pt idx="16">
                  <c:v>31.245025152059881</c:v>
                </c:pt>
                <c:pt idx="17">
                  <c:v>6.7485429473319272</c:v>
                </c:pt>
                <c:pt idx="18">
                  <c:v>6.5702075802733333</c:v>
                </c:pt>
                <c:pt idx="19">
                  <c:v>5.2059098617073118</c:v>
                </c:pt>
                <c:pt idx="20">
                  <c:v>10.622439027644035</c:v>
                </c:pt>
                <c:pt idx="21">
                  <c:v>21.299426989107552</c:v>
                </c:pt>
                <c:pt idx="22">
                  <c:v>22.962241445716785</c:v>
                </c:pt>
                <c:pt idx="23">
                  <c:v>22.886435885774929</c:v>
                </c:pt>
                <c:pt idx="24">
                  <c:v>22.432608238874401</c:v>
                </c:pt>
                <c:pt idx="25">
                  <c:v>23.546573434362905</c:v>
                </c:pt>
                <c:pt idx="26">
                  <c:v>21.774101863929396</c:v>
                </c:pt>
                <c:pt idx="27">
                  <c:v>11.450169624514061</c:v>
                </c:pt>
                <c:pt idx="28">
                  <c:v>9.6271833357191525</c:v>
                </c:pt>
                <c:pt idx="29">
                  <c:v>20.285480398587907</c:v>
                </c:pt>
                <c:pt idx="30">
                  <c:v>7.495122528915644</c:v>
                </c:pt>
                <c:pt idx="31">
                  <c:v>11.991082676402137</c:v>
                </c:pt>
                <c:pt idx="32">
                  <c:v>13.275913963073457</c:v>
                </c:pt>
                <c:pt idx="33">
                  <c:v>12.167516001103564</c:v>
                </c:pt>
                <c:pt idx="34">
                  <c:v>15.295734377859361</c:v>
                </c:pt>
                <c:pt idx="35">
                  <c:v>15.64758571770524</c:v>
                </c:pt>
                <c:pt idx="36">
                  <c:v>14.513802532129525</c:v>
                </c:pt>
                <c:pt idx="37">
                  <c:v>7.7364339827508104</c:v>
                </c:pt>
                <c:pt idx="38">
                  <c:v>5.7130952451272066</c:v>
                </c:pt>
                <c:pt idx="39">
                  <c:v>2.9798271704763692</c:v>
                </c:pt>
                <c:pt idx="40">
                  <c:v>1.5708422376578426</c:v>
                </c:pt>
                <c:pt idx="41">
                  <c:v>1.1381349290401204</c:v>
                </c:pt>
                <c:pt idx="42">
                  <c:v>-0.74731734893703106</c:v>
                </c:pt>
                <c:pt idx="43">
                  <c:v>-1.7857501582504938</c:v>
                </c:pt>
                <c:pt idx="44">
                  <c:v>-2.7649332403566262</c:v>
                </c:pt>
                <c:pt idx="45">
                  <c:v>-4.8877068196136833</c:v>
                </c:pt>
                <c:pt idx="46">
                  <c:v>-4.9870567738454525</c:v>
                </c:pt>
                <c:pt idx="47">
                  <c:v>-6.4823115926145931</c:v>
                </c:pt>
                <c:pt idx="48">
                  <c:v>-7.4006058059848101</c:v>
                </c:pt>
                <c:pt idx="49">
                  <c:v>-5.4830612460737314</c:v>
                </c:pt>
                <c:pt idx="50">
                  <c:v>4.4742454665449714</c:v>
                </c:pt>
                <c:pt idx="51">
                  <c:v>1.6621524693916143</c:v>
                </c:pt>
                <c:pt idx="52">
                  <c:v>-3.6888280112422933</c:v>
                </c:pt>
                <c:pt idx="53">
                  <c:v>6.9190460992955423</c:v>
                </c:pt>
                <c:pt idx="54">
                  <c:v>1.6148337089564819</c:v>
                </c:pt>
                <c:pt idx="55">
                  <c:v>-2.8938418647188229</c:v>
                </c:pt>
                <c:pt idx="56">
                  <c:v>-3.2752499904918864</c:v>
                </c:pt>
                <c:pt idx="57">
                  <c:v>-4.0938729408485131</c:v>
                </c:pt>
                <c:pt idx="58">
                  <c:v>-3.4425615825160065</c:v>
                </c:pt>
                <c:pt idx="59">
                  <c:v>-4.1426904935108553</c:v>
                </c:pt>
                <c:pt idx="60">
                  <c:v>-6.4865848958537953</c:v>
                </c:pt>
                <c:pt idx="61">
                  <c:v>-5.3630196921735802</c:v>
                </c:pt>
                <c:pt idx="62">
                  <c:v>-5.7737144105022509</c:v>
                </c:pt>
                <c:pt idx="63">
                  <c:v>-4.7464886544094611</c:v>
                </c:pt>
                <c:pt idx="64">
                  <c:v>0.54786619164949002</c:v>
                </c:pt>
                <c:pt idx="65">
                  <c:v>-5.8193303138459811</c:v>
                </c:pt>
                <c:pt idx="66">
                  <c:v>-5.8722818905421832</c:v>
                </c:pt>
                <c:pt idx="67">
                  <c:v>3.6422057177322813</c:v>
                </c:pt>
                <c:pt idx="68">
                  <c:v>5.8269980612842147</c:v>
                </c:pt>
                <c:pt idx="69">
                  <c:v>-8.3331953899604798</c:v>
                </c:pt>
                <c:pt idx="70">
                  <c:v>-5.7710917828359669</c:v>
                </c:pt>
                <c:pt idx="71">
                  <c:v>-4.5114442667113508E-3</c:v>
                </c:pt>
                <c:pt idx="72">
                  <c:v>-7.8399969356845531</c:v>
                </c:pt>
                <c:pt idx="73">
                  <c:v>-5.9681257851061673</c:v>
                </c:pt>
                <c:pt idx="74">
                  <c:v>3.1765266619756432</c:v>
                </c:pt>
                <c:pt idx="75">
                  <c:v>-8.5785260153942318</c:v>
                </c:pt>
                <c:pt idx="76">
                  <c:v>-8.6370957953138401</c:v>
                </c:pt>
                <c:pt idx="77">
                  <c:v>-8.316395130077737</c:v>
                </c:pt>
                <c:pt idx="78">
                  <c:v>-8.9476178957174994</c:v>
                </c:pt>
                <c:pt idx="79">
                  <c:v>-6.2065730329513542</c:v>
                </c:pt>
                <c:pt idx="80">
                  <c:v>1.3396116760019794</c:v>
                </c:pt>
                <c:pt idx="81">
                  <c:v>2.3641763650044254</c:v>
                </c:pt>
                <c:pt idx="82">
                  <c:v>-6.7131110123723801</c:v>
                </c:pt>
                <c:pt idx="83">
                  <c:v>1.2247203318760143</c:v>
                </c:pt>
                <c:pt idx="84">
                  <c:v>-7.3809613939306047</c:v>
                </c:pt>
                <c:pt idx="85">
                  <c:v>-7.5508373074399486</c:v>
                </c:pt>
                <c:pt idx="86">
                  <c:v>-8.1306970922930759</c:v>
                </c:pt>
                <c:pt idx="87">
                  <c:v>-8.1705154920317682</c:v>
                </c:pt>
                <c:pt idx="88">
                  <c:v>-5.6095287287891011</c:v>
                </c:pt>
                <c:pt idx="89">
                  <c:v>-5.6983980057096772</c:v>
                </c:pt>
                <c:pt idx="90">
                  <c:v>-6.9743749856388888</c:v>
                </c:pt>
                <c:pt idx="91">
                  <c:v>-5.4309534687425867</c:v>
                </c:pt>
                <c:pt idx="92">
                  <c:v>-7.8406160370018512</c:v>
                </c:pt>
                <c:pt idx="93">
                  <c:v>-9.0681721142404257</c:v>
                </c:pt>
                <c:pt idx="94">
                  <c:v>-8.44603606385067</c:v>
                </c:pt>
                <c:pt idx="95">
                  <c:v>-62.512914791130385</c:v>
                </c:pt>
                <c:pt idx="96">
                  <c:v>-62.56613331807722</c:v>
                </c:pt>
                <c:pt idx="97">
                  <c:v>-62.258916616414865</c:v>
                </c:pt>
                <c:pt idx="98">
                  <c:v>-62.476493912184736</c:v>
                </c:pt>
                <c:pt idx="99">
                  <c:v>-62.530203577927267</c:v>
                </c:pt>
                <c:pt idx="100">
                  <c:v>-62.072878464002429</c:v>
                </c:pt>
                <c:pt idx="101">
                  <c:v>-62.390651944161164</c:v>
                </c:pt>
                <c:pt idx="102">
                  <c:v>-61.917102297558984</c:v>
                </c:pt>
                <c:pt idx="103">
                  <c:v>-62.441071209145235</c:v>
                </c:pt>
                <c:pt idx="104">
                  <c:v>-62.224693728907766</c:v>
                </c:pt>
                <c:pt idx="105">
                  <c:v>-61.948309103081385</c:v>
                </c:pt>
                <c:pt idx="106">
                  <c:v>-62.428256891719485</c:v>
                </c:pt>
                <c:pt idx="107">
                  <c:v>-62.48801759308833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2030-44FB-A2EA-D9607986027D}"/>
            </c:ext>
          </c:extLst>
        </c:ser>
        <c:ser>
          <c:idx val="4"/>
          <c:order val="3"/>
          <c:tx>
            <c:strRef>
              <c:f>總圖!$DM$1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總圖!$EA$5:$EA$112</c:f>
              <c:numCache>
                <c:formatCode>General</c:formatCode>
                <c:ptCount val="108"/>
              </c:numCache>
            </c:numRef>
          </c:xVal>
          <c:yVal>
            <c:numRef>
              <c:f>總圖!$EC$5:$EC$112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030-44FB-A2EA-D960798602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總圖!$BY$1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總圖!$CM$5:$CM$112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總圖!$CO$5:$CO$112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2030-44FB-A2EA-D9607986027D}"/>
                  </c:ext>
                </c:extLst>
              </c15:ser>
            </c15:filteredScatterSeries>
            <c15:filteredScatterSeries>
              <c15:ser>
                <c:idx val="8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總圖!$CS$1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總圖!$DG$5:$DG$112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總圖!$DI$5:$DI$112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30-44FB-A2EA-D9607986027D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總圖!$AJ$1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總圖!$AJ$5:$AJ$112</c:f>
              <c:numCache>
                <c:formatCode>General</c:formatCode>
                <c:ptCount val="108"/>
                <c:pt idx="0">
                  <c:v>-999.82292647929569</c:v>
                </c:pt>
                <c:pt idx="1">
                  <c:v>-1002.4757630568151</c:v>
                </c:pt>
                <c:pt idx="2">
                  <c:v>-998.24851771377871</c:v>
                </c:pt>
                <c:pt idx="3">
                  <c:v>-997.30459353853576</c:v>
                </c:pt>
                <c:pt idx="4">
                  <c:v>-996.76668074447832</c:v>
                </c:pt>
                <c:pt idx="5">
                  <c:v>-995.14085271451881</c:v>
                </c:pt>
                <c:pt idx="6">
                  <c:v>-999.08694377754159</c:v>
                </c:pt>
                <c:pt idx="7">
                  <c:v>-999.32863077237084</c:v>
                </c:pt>
                <c:pt idx="8">
                  <c:v>-995.17737789225316</c:v>
                </c:pt>
                <c:pt idx="9">
                  <c:v>-996.94474519238304</c:v>
                </c:pt>
                <c:pt idx="10">
                  <c:v>-999.7274279199969</c:v>
                </c:pt>
                <c:pt idx="11">
                  <c:v>-981.19448606847243</c:v>
                </c:pt>
                <c:pt idx="12">
                  <c:v>-972.26152308777023</c:v>
                </c:pt>
                <c:pt idx="13">
                  <c:v>-983.48492621584307</c:v>
                </c:pt>
                <c:pt idx="14">
                  <c:v>-964.02393057553149</c:v>
                </c:pt>
                <c:pt idx="15">
                  <c:v>-966.84893206440961</c:v>
                </c:pt>
                <c:pt idx="16">
                  <c:v>-963.49370748103786</c:v>
                </c:pt>
                <c:pt idx="17">
                  <c:v>-986.67461707589143</c:v>
                </c:pt>
                <c:pt idx="18">
                  <c:v>-990.78113069491246</c:v>
                </c:pt>
                <c:pt idx="19">
                  <c:v>-985.35318251392835</c:v>
                </c:pt>
                <c:pt idx="20">
                  <c:v>-970.94669864249397</c:v>
                </c:pt>
                <c:pt idx="21">
                  <c:v>-962.31778977270244</c:v>
                </c:pt>
                <c:pt idx="22">
                  <c:v>-961.66545941681568</c:v>
                </c:pt>
                <c:pt idx="23">
                  <c:v>-961.25302422919026</c:v>
                </c:pt>
                <c:pt idx="24">
                  <c:v>-960.46041397206864</c:v>
                </c:pt>
                <c:pt idx="25">
                  <c:v>-959.79997849901861</c:v>
                </c:pt>
                <c:pt idx="26">
                  <c:v>-959.59882484597028</c:v>
                </c:pt>
                <c:pt idx="27">
                  <c:v>-974.58539122726347</c:v>
                </c:pt>
                <c:pt idx="28">
                  <c:v>-971.04158591375619</c:v>
                </c:pt>
                <c:pt idx="29">
                  <c:v>-963.69570599458939</c:v>
                </c:pt>
                <c:pt idx="30">
                  <c:v>-971.98220490041922</c:v>
                </c:pt>
                <c:pt idx="31">
                  <c:v>-975.49876777988118</c:v>
                </c:pt>
                <c:pt idx="32">
                  <c:v>-971.87596490559508</c:v>
                </c:pt>
                <c:pt idx="33">
                  <c:v>-966.29076942766051</c:v>
                </c:pt>
                <c:pt idx="34">
                  <c:v>-965.57729873628625</c:v>
                </c:pt>
                <c:pt idx="35">
                  <c:v>-961.37846773696015</c:v>
                </c:pt>
                <c:pt idx="36">
                  <c:v>-963.33684246022256</c:v>
                </c:pt>
                <c:pt idx="37">
                  <c:v>-965.31577459636424</c:v>
                </c:pt>
                <c:pt idx="38">
                  <c:v>-965.08616286394886</c:v>
                </c:pt>
                <c:pt idx="39">
                  <c:v>-965.38279019437459</c:v>
                </c:pt>
                <c:pt idx="40">
                  <c:v>-968.03736529508456</c:v>
                </c:pt>
                <c:pt idx="41">
                  <c:v>-966.71934245989496</c:v>
                </c:pt>
                <c:pt idx="42">
                  <c:v>-970.51527361395972</c:v>
                </c:pt>
                <c:pt idx="43">
                  <c:v>-972.91494902797774</c:v>
                </c:pt>
                <c:pt idx="44">
                  <c:v>-976.2119394921009</c:v>
                </c:pt>
                <c:pt idx="45">
                  <c:v>-978.17797711084017</c:v>
                </c:pt>
                <c:pt idx="46">
                  <c:v>-983.29259594380892</c:v>
                </c:pt>
                <c:pt idx="47">
                  <c:v>-986.68386009603273</c:v>
                </c:pt>
                <c:pt idx="48">
                  <c:v>-999.88099756587644</c:v>
                </c:pt>
                <c:pt idx="49">
                  <c:v>-995.45739406975736</c:v>
                </c:pt>
                <c:pt idx="50">
                  <c:v>-991.32689188963752</c:v>
                </c:pt>
                <c:pt idx="51">
                  <c:v>-988.07380431534762</c:v>
                </c:pt>
                <c:pt idx="52">
                  <c:v>-986.57729763952216</c:v>
                </c:pt>
                <c:pt idx="53">
                  <c:v>-988.34375885773329</c:v>
                </c:pt>
                <c:pt idx="54">
                  <c:v>-981.97240661892943</c:v>
                </c:pt>
                <c:pt idx="55">
                  <c:v>-987.13821477133592</c:v>
                </c:pt>
                <c:pt idx="56">
                  <c:v>-983.35009871535703</c:v>
                </c:pt>
                <c:pt idx="57">
                  <c:v>-984.07741109795484</c:v>
                </c:pt>
                <c:pt idx="58">
                  <c:v>-986.83719428428697</c:v>
                </c:pt>
                <c:pt idx="59">
                  <c:v>-985.72171937136932</c:v>
                </c:pt>
                <c:pt idx="60">
                  <c:v>-985.78389074136487</c:v>
                </c:pt>
                <c:pt idx="61">
                  <c:v>-983.06253822801364</c:v>
                </c:pt>
                <c:pt idx="62">
                  <c:v>-983.22900970312594</c:v>
                </c:pt>
                <c:pt idx="63">
                  <c:v>-979.12180953497614</c:v>
                </c:pt>
                <c:pt idx="64">
                  <c:v>-980.49265155953572</c:v>
                </c:pt>
                <c:pt idx="65">
                  <c:v>-981.54432579006789</c:v>
                </c:pt>
                <c:pt idx="66">
                  <c:v>-982.60196064422234</c:v>
                </c:pt>
                <c:pt idx="67">
                  <c:v>-981.82294129671754</c:v>
                </c:pt>
                <c:pt idx="68">
                  <c:v>-982.06158298796811</c:v>
                </c:pt>
                <c:pt idx="69">
                  <c:v>-992.5412262804042</c:v>
                </c:pt>
                <c:pt idx="70">
                  <c:v>-996.96131516622222</c:v>
                </c:pt>
                <c:pt idx="71">
                  <c:v>-991.73239388678076</c:v>
                </c:pt>
                <c:pt idx="72">
                  <c:v>-993.40052667112036</c:v>
                </c:pt>
                <c:pt idx="73">
                  <c:v>-990.60245055712062</c:v>
                </c:pt>
                <c:pt idx="74">
                  <c:v>-988.47237734597752</c:v>
                </c:pt>
                <c:pt idx="75">
                  <c:v>-988.6879356543194</c:v>
                </c:pt>
                <c:pt idx="76">
                  <c:v>-989.88857944203437</c:v>
                </c:pt>
                <c:pt idx="77">
                  <c:v>-990.56542037799136</c:v>
                </c:pt>
                <c:pt idx="78">
                  <c:v>-992.0928615004475</c:v>
                </c:pt>
                <c:pt idx="79">
                  <c:v>-987.78283812483346</c:v>
                </c:pt>
                <c:pt idx="80">
                  <c:v>-986.39828757467274</c:v>
                </c:pt>
                <c:pt idx="81">
                  <c:v>-982.26724987246803</c:v>
                </c:pt>
                <c:pt idx="82">
                  <c:v>-991.01605675995438</c:v>
                </c:pt>
                <c:pt idx="83">
                  <c:v>-985.43081570232107</c:v>
                </c:pt>
                <c:pt idx="84">
                  <c:v>-981.13567335860387</c:v>
                </c:pt>
                <c:pt idx="85">
                  <c:v>-982.00630689281775</c:v>
                </c:pt>
                <c:pt idx="86">
                  <c:v>-979.37047042652341</c:v>
                </c:pt>
                <c:pt idx="87">
                  <c:v>-988.65803346498865</c:v>
                </c:pt>
                <c:pt idx="88">
                  <c:v>-978.94782664186437</c:v>
                </c:pt>
                <c:pt idx="89">
                  <c:v>-982.82823394627417</c:v>
                </c:pt>
                <c:pt idx="90">
                  <c:v>-979.11638699877381</c:v>
                </c:pt>
                <c:pt idx="91">
                  <c:v>-977.87227784630886</c:v>
                </c:pt>
                <c:pt idx="92">
                  <c:v>-983.47760948045845</c:v>
                </c:pt>
                <c:pt idx="93">
                  <c:v>-982.00369660928095</c:v>
                </c:pt>
                <c:pt idx="94">
                  <c:v>-982.86965483001177</c:v>
                </c:pt>
                <c:pt idx="95">
                  <c:v>-987.34081683239947</c:v>
                </c:pt>
                <c:pt idx="96">
                  <c:v>-981.23895248881263</c:v>
                </c:pt>
                <c:pt idx="97">
                  <c:v>-977.45273767627805</c:v>
                </c:pt>
                <c:pt idx="98">
                  <c:v>-981.13841699455929</c:v>
                </c:pt>
                <c:pt idx="99">
                  <c:v>-979.02397483798927</c:v>
                </c:pt>
                <c:pt idx="100">
                  <c:v>-979.03090869219068</c:v>
                </c:pt>
                <c:pt idx="101">
                  <c:v>-978.47830892227091</c:v>
                </c:pt>
                <c:pt idx="102">
                  <c:v>-977.65716672763006</c:v>
                </c:pt>
                <c:pt idx="103">
                  <c:v>-974.54681858103163</c:v>
                </c:pt>
                <c:pt idx="104">
                  <c:v>-981.11123783236917</c:v>
                </c:pt>
                <c:pt idx="105">
                  <c:v>-981.3309117413329</c:v>
                </c:pt>
                <c:pt idx="106">
                  <c:v>-987.48907516225108</c:v>
                </c:pt>
                <c:pt idx="107">
                  <c:v>-974.54345590062258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EFB-4CF1-970F-AEE9E8626651}"/>
            </c:ext>
          </c:extLst>
        </c:ser>
        <c:ser>
          <c:idx val="1"/>
          <c:order val="1"/>
          <c:tx>
            <c:strRef>
              <c:f>總圖!$AK$1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總圖!$AK$5:$AK$112</c:f>
              <c:numCache>
                <c:formatCode>General</c:formatCode>
                <c:ptCount val="108"/>
                <c:pt idx="0">
                  <c:v>-917.3779588321745</c:v>
                </c:pt>
                <c:pt idx="1">
                  <c:v>-916.81910998706394</c:v>
                </c:pt>
                <c:pt idx="2">
                  <c:v>-913.35106842195773</c:v>
                </c:pt>
                <c:pt idx="3">
                  <c:v>-913.62419642204611</c:v>
                </c:pt>
                <c:pt idx="4">
                  <c:v>-916.7022059717367</c:v>
                </c:pt>
                <c:pt idx="5">
                  <c:v>-914.07952794985749</c:v>
                </c:pt>
                <c:pt idx="6">
                  <c:v>-918.0363857339139</c:v>
                </c:pt>
                <c:pt idx="7">
                  <c:v>-916.88097781739089</c:v>
                </c:pt>
                <c:pt idx="8">
                  <c:v>-915.561231789972</c:v>
                </c:pt>
                <c:pt idx="9">
                  <c:v>-915.55807740806608</c:v>
                </c:pt>
                <c:pt idx="10">
                  <c:v>-919.09300434168199</c:v>
                </c:pt>
                <c:pt idx="11">
                  <c:v>-911.10617684640863</c:v>
                </c:pt>
                <c:pt idx="12">
                  <c:v>-906.37396448188485</c:v>
                </c:pt>
                <c:pt idx="13">
                  <c:v>-912.49908776078576</c:v>
                </c:pt>
                <c:pt idx="14">
                  <c:v>-903.87518415550539</c:v>
                </c:pt>
                <c:pt idx="15">
                  <c:v>-905.97430732195687</c:v>
                </c:pt>
                <c:pt idx="16">
                  <c:v>-905.06029151727478</c:v>
                </c:pt>
                <c:pt idx="17">
                  <c:v>-915.03138369619762</c:v>
                </c:pt>
                <c:pt idx="18">
                  <c:v>-913.10583712168227</c:v>
                </c:pt>
                <c:pt idx="19">
                  <c:v>-910.72253992124956</c:v>
                </c:pt>
                <c:pt idx="20">
                  <c:v>-907.40973922382511</c:v>
                </c:pt>
                <c:pt idx="21">
                  <c:v>-904.783427653731</c:v>
                </c:pt>
                <c:pt idx="22">
                  <c:v>-904.292525653962</c:v>
                </c:pt>
                <c:pt idx="23">
                  <c:v>-904.05011795437247</c:v>
                </c:pt>
                <c:pt idx="24">
                  <c:v>-903.17041021215027</c:v>
                </c:pt>
                <c:pt idx="25">
                  <c:v>-901.95658796867679</c:v>
                </c:pt>
                <c:pt idx="26">
                  <c:v>-899.94666359038013</c:v>
                </c:pt>
                <c:pt idx="27">
                  <c:v>-906.60749253561232</c:v>
                </c:pt>
                <c:pt idx="28">
                  <c:v>-906.03467234689447</c:v>
                </c:pt>
                <c:pt idx="29">
                  <c:v>-903.39611357390697</c:v>
                </c:pt>
                <c:pt idx="30">
                  <c:v>-907.67723057707951</c:v>
                </c:pt>
                <c:pt idx="31">
                  <c:v>-910.18045250619923</c:v>
                </c:pt>
                <c:pt idx="32">
                  <c:v>-908.84664843827215</c:v>
                </c:pt>
                <c:pt idx="33">
                  <c:v>-904.21054152622082</c:v>
                </c:pt>
                <c:pt idx="34">
                  <c:v>-904.41621632163628</c:v>
                </c:pt>
                <c:pt idx="35">
                  <c:v>-901.37892842845122</c:v>
                </c:pt>
                <c:pt idx="36">
                  <c:v>-901.24211378965538</c:v>
                </c:pt>
                <c:pt idx="37">
                  <c:v>-901.61254588676536</c:v>
                </c:pt>
                <c:pt idx="38">
                  <c:v>-899.8330570399828</c:v>
                </c:pt>
                <c:pt idx="39">
                  <c:v>-899.60478586114857</c:v>
                </c:pt>
                <c:pt idx="40">
                  <c:v>-899.02128104049439</c:v>
                </c:pt>
                <c:pt idx="41">
                  <c:v>-898.27216311379425</c:v>
                </c:pt>
                <c:pt idx="42">
                  <c:v>-899.31033515473189</c:v>
                </c:pt>
                <c:pt idx="43">
                  <c:v>-898.90629157592161</c:v>
                </c:pt>
                <c:pt idx="44">
                  <c:v>-900.14917941049328</c:v>
                </c:pt>
                <c:pt idx="45">
                  <c:v>-900.36150509555534</c:v>
                </c:pt>
                <c:pt idx="46">
                  <c:v>-901.37864852981784</c:v>
                </c:pt>
                <c:pt idx="47">
                  <c:v>-903.10977057142918</c:v>
                </c:pt>
                <c:pt idx="48">
                  <c:v>-908.29732952358449</c:v>
                </c:pt>
                <c:pt idx="49">
                  <c:v>-907.64538287264963</c:v>
                </c:pt>
                <c:pt idx="50">
                  <c:v>-904.7549290317786</c:v>
                </c:pt>
                <c:pt idx="51">
                  <c:v>-903.13957094907767</c:v>
                </c:pt>
                <c:pt idx="52">
                  <c:v>-902.75477955126928</c:v>
                </c:pt>
                <c:pt idx="53">
                  <c:v>-904.82746980101092</c:v>
                </c:pt>
                <c:pt idx="54">
                  <c:v>-904.28189519861894</c:v>
                </c:pt>
                <c:pt idx="55">
                  <c:v>-902.45755016518581</c:v>
                </c:pt>
                <c:pt idx="56">
                  <c:v>-900.7507268810748</c:v>
                </c:pt>
                <c:pt idx="57">
                  <c:v>-902.28139886848226</c:v>
                </c:pt>
                <c:pt idx="58">
                  <c:v>-904.44690073694642</c:v>
                </c:pt>
                <c:pt idx="59">
                  <c:v>-904.41038571336492</c:v>
                </c:pt>
                <c:pt idx="60">
                  <c:v>-904.08771426168551</c:v>
                </c:pt>
                <c:pt idx="61">
                  <c:v>-903.0611881255262</c:v>
                </c:pt>
                <c:pt idx="62">
                  <c:v>-903.86683278233465</c:v>
                </c:pt>
                <c:pt idx="63">
                  <c:v>-902.23945906359609</c:v>
                </c:pt>
                <c:pt idx="64">
                  <c:v>-903.6111134936715</c:v>
                </c:pt>
                <c:pt idx="65">
                  <c:v>-904.66055481624971</c:v>
                </c:pt>
                <c:pt idx="66">
                  <c:v>-906.04580338849451</c:v>
                </c:pt>
                <c:pt idx="67">
                  <c:v>-905.31801068049367</c:v>
                </c:pt>
                <c:pt idx="68">
                  <c:v>-905.96777378825982</c:v>
                </c:pt>
                <c:pt idx="69">
                  <c:v>-909.01000743210091</c:v>
                </c:pt>
                <c:pt idx="70">
                  <c:v>-913.27985254764644</c:v>
                </c:pt>
                <c:pt idx="71">
                  <c:v>-912.89792804542799</c:v>
                </c:pt>
                <c:pt idx="72">
                  <c:v>-911.19668804635057</c:v>
                </c:pt>
                <c:pt idx="73">
                  <c:v>-911.13550542935332</c:v>
                </c:pt>
                <c:pt idx="74">
                  <c:v>-909.82354802588554</c:v>
                </c:pt>
                <c:pt idx="75">
                  <c:v>-910.7550051843466</c:v>
                </c:pt>
                <c:pt idx="76">
                  <c:v>-911.96990695608508</c:v>
                </c:pt>
                <c:pt idx="77">
                  <c:v>-913.25819404675508</c:v>
                </c:pt>
                <c:pt idx="78">
                  <c:v>-913.03836366405983</c:v>
                </c:pt>
                <c:pt idx="79">
                  <c:v>-910.738025167302</c:v>
                </c:pt>
                <c:pt idx="80">
                  <c:v>-910.97012980538841</c:v>
                </c:pt>
                <c:pt idx="81">
                  <c:v>-908.43680461337874</c:v>
                </c:pt>
                <c:pt idx="82">
                  <c:v>-914.33825506527364</c:v>
                </c:pt>
                <c:pt idx="83">
                  <c:v>-911.65998484224338</c:v>
                </c:pt>
                <c:pt idx="84">
                  <c:v>-909.07188585336417</c:v>
                </c:pt>
                <c:pt idx="85">
                  <c:v>-910.08597686301698</c:v>
                </c:pt>
                <c:pt idx="86">
                  <c:v>-909.11459684331044</c:v>
                </c:pt>
                <c:pt idx="87">
                  <c:v>-914.36598615602998</c:v>
                </c:pt>
                <c:pt idx="88">
                  <c:v>-908.91096388948688</c:v>
                </c:pt>
                <c:pt idx="89">
                  <c:v>-912.10547630767132</c:v>
                </c:pt>
                <c:pt idx="90">
                  <c:v>-908.19255180405196</c:v>
                </c:pt>
                <c:pt idx="91">
                  <c:v>-909.3435718687291</c:v>
                </c:pt>
                <c:pt idx="92">
                  <c:v>-913.3055776350219</c:v>
                </c:pt>
                <c:pt idx="93">
                  <c:v>-911.87108547830223</c:v>
                </c:pt>
                <c:pt idx="94">
                  <c:v>-910.88231127692507</c:v>
                </c:pt>
                <c:pt idx="95">
                  <c:v>-915.21859760159623</c:v>
                </c:pt>
                <c:pt idx="96">
                  <c:v>-911.7164269159457</c:v>
                </c:pt>
                <c:pt idx="97">
                  <c:v>-911.45880430461511</c:v>
                </c:pt>
                <c:pt idx="98">
                  <c:v>-912.63180516296313</c:v>
                </c:pt>
                <c:pt idx="99">
                  <c:v>-911.6804044137632</c:v>
                </c:pt>
                <c:pt idx="100">
                  <c:v>-912.44789586967977</c:v>
                </c:pt>
                <c:pt idx="101">
                  <c:v>-911.99399850521206</c:v>
                </c:pt>
                <c:pt idx="102">
                  <c:v>-912.91706480806135</c:v>
                </c:pt>
                <c:pt idx="103">
                  <c:v>-909.85696967423428</c:v>
                </c:pt>
                <c:pt idx="104">
                  <c:v>-913.60353769575454</c:v>
                </c:pt>
                <c:pt idx="105">
                  <c:v>-913.69283985637412</c:v>
                </c:pt>
                <c:pt idx="106">
                  <c:v>-916.27716283677239</c:v>
                </c:pt>
                <c:pt idx="107">
                  <c:v>-909.90537028972324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EFB-4CF1-970F-AEE9E8626651}"/>
            </c:ext>
          </c:extLst>
        </c:ser>
        <c:ser>
          <c:idx val="2"/>
          <c:order val="2"/>
          <c:tx>
            <c:strRef>
              <c:f>總圖!$AL$1</c:f>
              <c:strCache>
                <c:ptCount val="1"/>
                <c:pt idx="0">
                  <c:v>3-1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總圖!$AL$5:$AL$112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EFB-4CF1-970F-AEE9E8626651}"/>
            </c:ext>
          </c:extLst>
        </c:ser>
        <c:ser>
          <c:idx val="3"/>
          <c:order val="3"/>
          <c:tx>
            <c:strRef>
              <c:f>總圖!$AM$1</c:f>
              <c:strCache>
                <c:ptCount val="1"/>
                <c:pt idx="0">
                  <c:v>3-2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總圖!$AM$5:$AM$112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EFB-4CF1-970F-AEE9E8626651}"/>
            </c:ext>
          </c:extLst>
        </c:ser>
        <c:ser>
          <c:idx val="4"/>
          <c:order val="4"/>
          <c:tx>
            <c:strRef>
              <c:f>總圖!$AN$1</c:f>
              <c:strCache>
                <c:ptCount val="1"/>
                <c:pt idx="0">
                  <c:v>3-3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總圖!$AN$5:$AN$112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EFB-4CF1-970F-AEE9E8626651}"/>
            </c:ext>
          </c:extLst>
        </c:ser>
        <c:ser>
          <c:idx val="5"/>
          <c:order val="5"/>
          <c:tx>
            <c:strRef>
              <c:f>總圖!$AO$1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總圖!$AO$5:$AO$112</c:f>
              <c:numCache>
                <c:formatCode>General</c:formatCode>
                <c:ptCount val="108"/>
                <c:pt idx="0">
                  <c:v>-897.29333938768082</c:v>
                </c:pt>
                <c:pt idx="1">
                  <c:v>-897.02046537153444</c:v>
                </c:pt>
                <c:pt idx="2">
                  <c:v>-897.20226710935481</c:v>
                </c:pt>
                <c:pt idx="3">
                  <c:v>-894.47963997303111</c:v>
                </c:pt>
                <c:pt idx="4">
                  <c:v>-896.83838771625585</c:v>
                </c:pt>
                <c:pt idx="5">
                  <c:v>-896.19617396667411</c:v>
                </c:pt>
                <c:pt idx="6">
                  <c:v>-899.06825972506056</c:v>
                </c:pt>
                <c:pt idx="7">
                  <c:v>-900.74090045962009</c:v>
                </c:pt>
                <c:pt idx="8">
                  <c:v>-898.64891843581881</c:v>
                </c:pt>
                <c:pt idx="9">
                  <c:v>-922.04469310838022</c:v>
                </c:pt>
                <c:pt idx="10">
                  <c:v>-900.71189018315806</c:v>
                </c:pt>
                <c:pt idx="11">
                  <c:v>-891.11424680061964</c:v>
                </c:pt>
                <c:pt idx="12">
                  <c:v>-884.40030769247551</c:v>
                </c:pt>
                <c:pt idx="13">
                  <c:v>-885.11063012122054</c:v>
                </c:pt>
                <c:pt idx="14">
                  <c:v>-876.28660784542774</c:v>
                </c:pt>
                <c:pt idx="15">
                  <c:v>-877.15203646606415</c:v>
                </c:pt>
                <c:pt idx="16">
                  <c:v>-875.22414342382717</c:v>
                </c:pt>
                <c:pt idx="17">
                  <c:v>-887.38140283463883</c:v>
                </c:pt>
                <c:pt idx="18">
                  <c:v>-895.185777716188</c:v>
                </c:pt>
                <c:pt idx="19">
                  <c:v>-894.52833435967534</c:v>
                </c:pt>
                <c:pt idx="20">
                  <c:v>-887.69350980678541</c:v>
                </c:pt>
                <c:pt idx="21">
                  <c:v>-879.01745360182031</c:v>
                </c:pt>
                <c:pt idx="22">
                  <c:v>-877.00655328220239</c:v>
                </c:pt>
                <c:pt idx="23">
                  <c:v>-877.23163669264318</c:v>
                </c:pt>
                <c:pt idx="24">
                  <c:v>-877.21659546314845</c:v>
                </c:pt>
                <c:pt idx="25">
                  <c:v>-877.12381893690053</c:v>
                </c:pt>
                <c:pt idx="26">
                  <c:v>-877.26756654184533</c:v>
                </c:pt>
                <c:pt idx="27">
                  <c:v>-887.10145200372131</c:v>
                </c:pt>
                <c:pt idx="28">
                  <c:v>-886.50691136337559</c:v>
                </c:pt>
                <c:pt idx="29">
                  <c:v>-881.39818939907548</c:v>
                </c:pt>
                <c:pt idx="30">
                  <c:v>-885.53212819433838</c:v>
                </c:pt>
                <c:pt idx="31">
                  <c:v>-889.91161047764888</c:v>
                </c:pt>
                <c:pt idx="32">
                  <c:v>-887.84543101715269</c:v>
                </c:pt>
                <c:pt idx="33">
                  <c:v>-884.61214162559168</c:v>
                </c:pt>
                <c:pt idx="34">
                  <c:v>-884.24965998856305</c:v>
                </c:pt>
                <c:pt idx="35">
                  <c:v>-881.53822876996151</c:v>
                </c:pt>
                <c:pt idx="36">
                  <c:v>-884.38882578132393</c:v>
                </c:pt>
                <c:pt idx="37">
                  <c:v>-885.66983384389459</c:v>
                </c:pt>
                <c:pt idx="38">
                  <c:v>-887.21598922176986</c:v>
                </c:pt>
                <c:pt idx="39">
                  <c:v>-888.47967237391128</c:v>
                </c:pt>
                <c:pt idx="40">
                  <c:v>-890.75438594061995</c:v>
                </c:pt>
                <c:pt idx="41">
                  <c:v>-891.65901604911608</c:v>
                </c:pt>
                <c:pt idx="42">
                  <c:v>-894.59704351229959</c:v>
                </c:pt>
                <c:pt idx="43">
                  <c:v>-895.83546223873043</c:v>
                </c:pt>
                <c:pt idx="44">
                  <c:v>-897.63905683390601</c:v>
                </c:pt>
                <c:pt idx="45">
                  <c:v>-898.09409688996027</c:v>
                </c:pt>
                <c:pt idx="46">
                  <c:v>-920.08917617309419</c:v>
                </c:pt>
                <c:pt idx="47">
                  <c:v>-922.24745258912003</c:v>
                </c:pt>
                <c:pt idx="48">
                  <c:v>-921.60250855514369</c:v>
                </c:pt>
                <c:pt idx="49">
                  <c:v>-920.29666069138648</c:v>
                </c:pt>
                <c:pt idx="50">
                  <c:v>-919.92077859364804</c:v>
                </c:pt>
                <c:pt idx="51">
                  <c:v>-919.18885278337427</c:v>
                </c:pt>
                <c:pt idx="52">
                  <c:v>-920.03435056877754</c:v>
                </c:pt>
                <c:pt idx="53">
                  <c:v>-922.10887624051725</c:v>
                </c:pt>
                <c:pt idx="54">
                  <c:v>-899.63792485805288</c:v>
                </c:pt>
                <c:pt idx="55">
                  <c:v>-919.5726951873412</c:v>
                </c:pt>
                <c:pt idx="56">
                  <c:v>-919.53555242559435</c:v>
                </c:pt>
                <c:pt idx="57">
                  <c:v>-920.16348269807281</c:v>
                </c:pt>
                <c:pt idx="58">
                  <c:v>-920.87080513709782</c:v>
                </c:pt>
                <c:pt idx="59">
                  <c:v>-920.86824383683995</c:v>
                </c:pt>
                <c:pt idx="60">
                  <c:v>-920.70239486605283</c:v>
                </c:pt>
                <c:pt idx="61">
                  <c:v>-920.79081511034587</c:v>
                </c:pt>
                <c:pt idx="62">
                  <c:v>-920.78034136537224</c:v>
                </c:pt>
                <c:pt idx="63">
                  <c:v>-920.67871534795324</c:v>
                </c:pt>
                <c:pt idx="64">
                  <c:v>-900.10051442843087</c:v>
                </c:pt>
                <c:pt idx="65">
                  <c:v>-921.04155198677961</c:v>
                </c:pt>
                <c:pt idx="66">
                  <c:v>-922.05919646741984</c:v>
                </c:pt>
                <c:pt idx="67">
                  <c:v>-921.553685530856</c:v>
                </c:pt>
                <c:pt idx="68">
                  <c:v>-922.32120773043152</c:v>
                </c:pt>
                <c:pt idx="69">
                  <c:v>-922.84454274195468</c:v>
                </c:pt>
                <c:pt idx="70">
                  <c:v>-923.24235530894407</c:v>
                </c:pt>
                <c:pt idx="71">
                  <c:v>-922.64583076832002</c:v>
                </c:pt>
                <c:pt idx="72">
                  <c:v>-922.92539473951445</c:v>
                </c:pt>
                <c:pt idx="73">
                  <c:v>-922.28785620496114</c:v>
                </c:pt>
                <c:pt idx="74">
                  <c:v>-922.4200316669743</c:v>
                </c:pt>
                <c:pt idx="75">
                  <c:v>-922.66497498849378</c:v>
                </c:pt>
                <c:pt idx="76">
                  <c:v>-923.04409759340024</c:v>
                </c:pt>
                <c:pt idx="77">
                  <c:v>-923.29610917245714</c:v>
                </c:pt>
                <c:pt idx="78">
                  <c:v>-923.02307789543067</c:v>
                </c:pt>
                <c:pt idx="79">
                  <c:v>-922.73718916931239</c:v>
                </c:pt>
                <c:pt idx="80">
                  <c:v>-923.20272358797945</c:v>
                </c:pt>
                <c:pt idx="81">
                  <c:v>-922.7459591816264</c:v>
                </c:pt>
                <c:pt idx="82">
                  <c:v>-923.60989597868888</c:v>
                </c:pt>
                <c:pt idx="83">
                  <c:v>-923.80766011367757</c:v>
                </c:pt>
                <c:pt idx="84">
                  <c:v>-923.51706725801</c:v>
                </c:pt>
                <c:pt idx="85">
                  <c:v>-923.76451603662576</c:v>
                </c:pt>
                <c:pt idx="86">
                  <c:v>-902.52965980252498</c:v>
                </c:pt>
                <c:pt idx="87">
                  <c:v>-923.78136690819701</c:v>
                </c:pt>
                <c:pt idx="88">
                  <c:v>-902.23688868600175</c:v>
                </c:pt>
                <c:pt idx="89">
                  <c:v>-902.74518416977764</c:v>
                </c:pt>
                <c:pt idx="90">
                  <c:v>-903.04773398110206</c:v>
                </c:pt>
                <c:pt idx="91">
                  <c:v>-901.25498219844542</c:v>
                </c:pt>
                <c:pt idx="92">
                  <c:v>-903.3868097887846</c:v>
                </c:pt>
                <c:pt idx="93">
                  <c:v>-903.33379859446882</c:v>
                </c:pt>
                <c:pt idx="94">
                  <c:v>-902.28004753322784</c:v>
                </c:pt>
                <c:pt idx="95">
                  <c:v>-923.83877940609159</c:v>
                </c:pt>
                <c:pt idx="96">
                  <c:v>-902.83969276661958</c:v>
                </c:pt>
                <c:pt idx="97">
                  <c:v>-902.71613542638897</c:v>
                </c:pt>
                <c:pt idx="98">
                  <c:v>-903.83860800972877</c:v>
                </c:pt>
                <c:pt idx="99">
                  <c:v>-902.42674357286785</c:v>
                </c:pt>
                <c:pt idx="100">
                  <c:v>-902.52389205732538</c:v>
                </c:pt>
                <c:pt idx="101">
                  <c:v>-902.78181984385174</c:v>
                </c:pt>
                <c:pt idx="102">
                  <c:v>-901.74389808575461</c:v>
                </c:pt>
                <c:pt idx="103">
                  <c:v>-901.23123067723952</c:v>
                </c:pt>
                <c:pt idx="104">
                  <c:v>-902.51388642539825</c:v>
                </c:pt>
                <c:pt idx="105">
                  <c:v>-902.14112043163311</c:v>
                </c:pt>
                <c:pt idx="106">
                  <c:v>-903.9052039074918</c:v>
                </c:pt>
                <c:pt idx="107">
                  <c:v>-901.91675050904644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EFB-4CF1-970F-AEE9E8626651}"/>
            </c:ext>
          </c:extLst>
        </c:ser>
        <c:ser>
          <c:idx val="6"/>
          <c:order val="6"/>
          <c:tx>
            <c:strRef>
              <c:f>總圖!$AP$1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總圖!$AP$5:$AP$112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FB-4CF1-970F-AEE9E8626651}"/>
            </c:ext>
          </c:extLst>
        </c:ser>
        <c:ser>
          <c:idx val="7"/>
          <c:order val="7"/>
          <c:tx>
            <c:strRef>
              <c:f>總圖!$AQ$1</c:f>
              <c:strCache>
                <c:ptCount val="1"/>
                <c:pt idx="0">
                  <c:v>5-1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總圖!$AQ$5:$AQ$112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FB-4CF1-970F-AEE9E8626651}"/>
            </c:ext>
          </c:extLst>
        </c:ser>
        <c:ser>
          <c:idx val="8"/>
          <c:order val="8"/>
          <c:tx>
            <c:strRef>
              <c:f>總圖!$AR$1</c:f>
              <c:strCache>
                <c:ptCount val="1"/>
                <c:pt idx="0">
                  <c:v>5-2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總圖!$AR$5:$AR$112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EFB-4CF1-970F-AEE9E86266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876976"/>
        <c:axId val="1710869904"/>
      </c:scatterChart>
      <c:valAx>
        <c:axId val="1710876976"/>
        <c:scaling>
          <c:orientation val="minMax"/>
          <c:max val="11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69904"/>
        <c:crosses val="autoZero"/>
        <c:crossBetween val="midCat"/>
        <c:majorUnit val="10"/>
      </c:valAx>
      <c:valAx>
        <c:axId val="1710869904"/>
        <c:scaling>
          <c:orientation val="minMax"/>
          <c:max val="-8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7697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總圖!$AJ$1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總圖!$AJ$5:$AJ$112</c:f>
              <c:numCache>
                <c:formatCode>General</c:formatCode>
                <c:ptCount val="108"/>
                <c:pt idx="0">
                  <c:v>-999.82292647929569</c:v>
                </c:pt>
                <c:pt idx="1">
                  <c:v>-1002.4757630568151</c:v>
                </c:pt>
                <c:pt idx="2">
                  <c:v>-998.24851771377871</c:v>
                </c:pt>
                <c:pt idx="3">
                  <c:v>-997.30459353853576</c:v>
                </c:pt>
                <c:pt idx="4">
                  <c:v>-996.76668074447832</c:v>
                </c:pt>
                <c:pt idx="5">
                  <c:v>-995.14085271451881</c:v>
                </c:pt>
                <c:pt idx="6">
                  <c:v>-999.08694377754159</c:v>
                </c:pt>
                <c:pt idx="7">
                  <c:v>-999.32863077237084</c:v>
                </c:pt>
                <c:pt idx="8">
                  <c:v>-995.17737789225316</c:v>
                </c:pt>
                <c:pt idx="9">
                  <c:v>-996.94474519238304</c:v>
                </c:pt>
                <c:pt idx="10">
                  <c:v>-999.7274279199969</c:v>
                </c:pt>
                <c:pt idx="11">
                  <c:v>-981.19448606847243</c:v>
                </c:pt>
                <c:pt idx="12">
                  <c:v>-972.26152308777023</c:v>
                </c:pt>
                <c:pt idx="13">
                  <c:v>-983.48492621584307</c:v>
                </c:pt>
                <c:pt idx="14">
                  <c:v>-964.02393057553149</c:v>
                </c:pt>
                <c:pt idx="15">
                  <c:v>-966.84893206440961</c:v>
                </c:pt>
                <c:pt idx="16">
                  <c:v>-963.49370748103786</c:v>
                </c:pt>
                <c:pt idx="17">
                  <c:v>-986.67461707589143</c:v>
                </c:pt>
                <c:pt idx="18">
                  <c:v>-990.78113069491246</c:v>
                </c:pt>
                <c:pt idx="19">
                  <c:v>-985.35318251392835</c:v>
                </c:pt>
                <c:pt idx="20">
                  <c:v>-970.94669864249397</c:v>
                </c:pt>
                <c:pt idx="21">
                  <c:v>-962.31778977270244</c:v>
                </c:pt>
                <c:pt idx="22">
                  <c:v>-961.66545941681568</c:v>
                </c:pt>
                <c:pt idx="23">
                  <c:v>-961.25302422919026</c:v>
                </c:pt>
                <c:pt idx="24">
                  <c:v>-960.46041397206864</c:v>
                </c:pt>
                <c:pt idx="25">
                  <c:v>-959.79997849901861</c:v>
                </c:pt>
                <c:pt idx="26">
                  <c:v>-959.59882484597028</c:v>
                </c:pt>
                <c:pt idx="27">
                  <c:v>-974.58539122726347</c:v>
                </c:pt>
                <c:pt idx="28">
                  <c:v>-971.04158591375619</c:v>
                </c:pt>
                <c:pt idx="29">
                  <c:v>-963.69570599458939</c:v>
                </c:pt>
                <c:pt idx="30">
                  <c:v>-971.98220490041922</c:v>
                </c:pt>
                <c:pt idx="31">
                  <c:v>-975.49876777988118</c:v>
                </c:pt>
                <c:pt idx="32">
                  <c:v>-971.87596490559508</c:v>
                </c:pt>
                <c:pt idx="33">
                  <c:v>-966.29076942766051</c:v>
                </c:pt>
                <c:pt idx="34">
                  <c:v>-965.57729873628625</c:v>
                </c:pt>
                <c:pt idx="35">
                  <c:v>-961.37846773696015</c:v>
                </c:pt>
                <c:pt idx="36">
                  <c:v>-963.33684246022256</c:v>
                </c:pt>
                <c:pt idx="37">
                  <c:v>-965.31577459636424</c:v>
                </c:pt>
                <c:pt idx="38">
                  <c:v>-965.08616286394886</c:v>
                </c:pt>
                <c:pt idx="39">
                  <c:v>-965.38279019437459</c:v>
                </c:pt>
                <c:pt idx="40">
                  <c:v>-968.03736529508456</c:v>
                </c:pt>
                <c:pt idx="41">
                  <c:v>-966.71934245989496</c:v>
                </c:pt>
                <c:pt idx="42">
                  <c:v>-970.51527361395972</c:v>
                </c:pt>
                <c:pt idx="43">
                  <c:v>-972.91494902797774</c:v>
                </c:pt>
                <c:pt idx="44">
                  <c:v>-976.2119394921009</c:v>
                </c:pt>
                <c:pt idx="45">
                  <c:v>-978.17797711084017</c:v>
                </c:pt>
                <c:pt idx="46">
                  <c:v>-983.29259594380892</c:v>
                </c:pt>
                <c:pt idx="47">
                  <c:v>-986.68386009603273</c:v>
                </c:pt>
                <c:pt idx="48">
                  <c:v>-999.88099756587644</c:v>
                </c:pt>
                <c:pt idx="49">
                  <c:v>-995.45739406975736</c:v>
                </c:pt>
                <c:pt idx="50">
                  <c:v>-991.32689188963752</c:v>
                </c:pt>
                <c:pt idx="51">
                  <c:v>-988.07380431534762</c:v>
                </c:pt>
                <c:pt idx="52">
                  <c:v>-986.57729763952216</c:v>
                </c:pt>
                <c:pt idx="53">
                  <c:v>-988.34375885773329</c:v>
                </c:pt>
                <c:pt idx="54">
                  <c:v>-981.97240661892943</c:v>
                </c:pt>
                <c:pt idx="55">
                  <c:v>-987.13821477133592</c:v>
                </c:pt>
                <c:pt idx="56">
                  <c:v>-983.35009871535703</c:v>
                </c:pt>
                <c:pt idx="57">
                  <c:v>-984.07741109795484</c:v>
                </c:pt>
                <c:pt idx="58">
                  <c:v>-986.83719428428697</c:v>
                </c:pt>
                <c:pt idx="59">
                  <c:v>-985.72171937136932</c:v>
                </c:pt>
                <c:pt idx="60">
                  <c:v>-985.78389074136487</c:v>
                </c:pt>
                <c:pt idx="61">
                  <c:v>-983.06253822801364</c:v>
                </c:pt>
                <c:pt idx="62">
                  <c:v>-983.22900970312594</c:v>
                </c:pt>
                <c:pt idx="63">
                  <c:v>-979.12180953497614</c:v>
                </c:pt>
                <c:pt idx="64">
                  <c:v>-980.49265155953572</c:v>
                </c:pt>
                <c:pt idx="65">
                  <c:v>-981.54432579006789</c:v>
                </c:pt>
                <c:pt idx="66">
                  <c:v>-982.60196064422234</c:v>
                </c:pt>
                <c:pt idx="67">
                  <c:v>-981.82294129671754</c:v>
                </c:pt>
                <c:pt idx="68">
                  <c:v>-982.06158298796811</c:v>
                </c:pt>
                <c:pt idx="69">
                  <c:v>-992.5412262804042</c:v>
                </c:pt>
                <c:pt idx="70">
                  <c:v>-996.96131516622222</c:v>
                </c:pt>
                <c:pt idx="71">
                  <c:v>-991.73239388678076</c:v>
                </c:pt>
                <c:pt idx="72">
                  <c:v>-993.40052667112036</c:v>
                </c:pt>
                <c:pt idx="73">
                  <c:v>-990.60245055712062</c:v>
                </c:pt>
                <c:pt idx="74">
                  <c:v>-988.47237734597752</c:v>
                </c:pt>
                <c:pt idx="75">
                  <c:v>-988.6879356543194</c:v>
                </c:pt>
                <c:pt idx="76">
                  <c:v>-989.88857944203437</c:v>
                </c:pt>
                <c:pt idx="77">
                  <c:v>-990.56542037799136</c:v>
                </c:pt>
                <c:pt idx="78">
                  <c:v>-992.0928615004475</c:v>
                </c:pt>
                <c:pt idx="79">
                  <c:v>-987.78283812483346</c:v>
                </c:pt>
                <c:pt idx="80">
                  <c:v>-986.39828757467274</c:v>
                </c:pt>
                <c:pt idx="81">
                  <c:v>-982.26724987246803</c:v>
                </c:pt>
                <c:pt idx="82">
                  <c:v>-991.01605675995438</c:v>
                </c:pt>
                <c:pt idx="83">
                  <c:v>-985.43081570232107</c:v>
                </c:pt>
                <c:pt idx="84">
                  <c:v>-981.13567335860387</c:v>
                </c:pt>
                <c:pt idx="85">
                  <c:v>-982.00630689281775</c:v>
                </c:pt>
                <c:pt idx="86">
                  <c:v>-979.37047042652341</c:v>
                </c:pt>
                <c:pt idx="87">
                  <c:v>-988.65803346498865</c:v>
                </c:pt>
                <c:pt idx="88">
                  <c:v>-978.94782664186437</c:v>
                </c:pt>
                <c:pt idx="89">
                  <c:v>-982.82823394627417</c:v>
                </c:pt>
                <c:pt idx="90">
                  <c:v>-979.11638699877381</c:v>
                </c:pt>
                <c:pt idx="91">
                  <c:v>-977.87227784630886</c:v>
                </c:pt>
                <c:pt idx="92">
                  <c:v>-983.47760948045845</c:v>
                </c:pt>
                <c:pt idx="93">
                  <c:v>-982.00369660928095</c:v>
                </c:pt>
                <c:pt idx="94">
                  <c:v>-982.86965483001177</c:v>
                </c:pt>
                <c:pt idx="95">
                  <c:v>-987.34081683239947</c:v>
                </c:pt>
                <c:pt idx="96">
                  <c:v>-981.23895248881263</c:v>
                </c:pt>
                <c:pt idx="97">
                  <c:v>-977.45273767627805</c:v>
                </c:pt>
                <c:pt idx="98">
                  <c:v>-981.13841699455929</c:v>
                </c:pt>
                <c:pt idx="99">
                  <c:v>-979.02397483798927</c:v>
                </c:pt>
                <c:pt idx="100">
                  <c:v>-979.03090869219068</c:v>
                </c:pt>
                <c:pt idx="101">
                  <c:v>-978.47830892227091</c:v>
                </c:pt>
                <c:pt idx="102">
                  <c:v>-977.65716672763006</c:v>
                </c:pt>
                <c:pt idx="103">
                  <c:v>-974.54681858103163</c:v>
                </c:pt>
                <c:pt idx="104">
                  <c:v>-981.11123783236917</c:v>
                </c:pt>
                <c:pt idx="105">
                  <c:v>-981.3309117413329</c:v>
                </c:pt>
                <c:pt idx="106">
                  <c:v>-987.48907516225108</c:v>
                </c:pt>
                <c:pt idx="107">
                  <c:v>-974.54345590062258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C02-408A-AC13-B59DD348880F}"/>
            </c:ext>
          </c:extLst>
        </c:ser>
        <c:ser>
          <c:idx val="1"/>
          <c:order val="1"/>
          <c:tx>
            <c:strRef>
              <c:f>總圖!$AK$1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總圖!$AK$5:$AK$112</c:f>
              <c:numCache>
                <c:formatCode>General</c:formatCode>
                <c:ptCount val="108"/>
                <c:pt idx="0">
                  <c:v>-917.3779588321745</c:v>
                </c:pt>
                <c:pt idx="1">
                  <c:v>-916.81910998706394</c:v>
                </c:pt>
                <c:pt idx="2">
                  <c:v>-913.35106842195773</c:v>
                </c:pt>
                <c:pt idx="3">
                  <c:v>-913.62419642204611</c:v>
                </c:pt>
                <c:pt idx="4">
                  <c:v>-916.7022059717367</c:v>
                </c:pt>
                <c:pt idx="5">
                  <c:v>-914.07952794985749</c:v>
                </c:pt>
                <c:pt idx="6">
                  <c:v>-918.0363857339139</c:v>
                </c:pt>
                <c:pt idx="7">
                  <c:v>-916.88097781739089</c:v>
                </c:pt>
                <c:pt idx="8">
                  <c:v>-915.561231789972</c:v>
                </c:pt>
                <c:pt idx="9">
                  <c:v>-915.55807740806608</c:v>
                </c:pt>
                <c:pt idx="10">
                  <c:v>-919.09300434168199</c:v>
                </c:pt>
                <c:pt idx="11">
                  <c:v>-911.10617684640863</c:v>
                </c:pt>
                <c:pt idx="12">
                  <c:v>-906.37396448188485</c:v>
                </c:pt>
                <c:pt idx="13">
                  <c:v>-912.49908776078576</c:v>
                </c:pt>
                <c:pt idx="14">
                  <c:v>-903.87518415550539</c:v>
                </c:pt>
                <c:pt idx="15">
                  <c:v>-905.97430732195687</c:v>
                </c:pt>
                <c:pt idx="16">
                  <c:v>-905.06029151727478</c:v>
                </c:pt>
                <c:pt idx="17">
                  <c:v>-915.03138369619762</c:v>
                </c:pt>
                <c:pt idx="18">
                  <c:v>-913.10583712168227</c:v>
                </c:pt>
                <c:pt idx="19">
                  <c:v>-910.72253992124956</c:v>
                </c:pt>
                <c:pt idx="20">
                  <c:v>-907.40973922382511</c:v>
                </c:pt>
                <c:pt idx="21">
                  <c:v>-904.783427653731</c:v>
                </c:pt>
                <c:pt idx="22">
                  <c:v>-904.292525653962</c:v>
                </c:pt>
                <c:pt idx="23">
                  <c:v>-904.05011795437247</c:v>
                </c:pt>
                <c:pt idx="24">
                  <c:v>-903.17041021215027</c:v>
                </c:pt>
                <c:pt idx="25">
                  <c:v>-901.95658796867679</c:v>
                </c:pt>
                <c:pt idx="26">
                  <c:v>-899.94666359038013</c:v>
                </c:pt>
                <c:pt idx="27">
                  <c:v>-906.60749253561232</c:v>
                </c:pt>
                <c:pt idx="28">
                  <c:v>-906.03467234689447</c:v>
                </c:pt>
                <c:pt idx="29">
                  <c:v>-903.39611357390697</c:v>
                </c:pt>
                <c:pt idx="30">
                  <c:v>-907.67723057707951</c:v>
                </c:pt>
                <c:pt idx="31">
                  <c:v>-910.18045250619923</c:v>
                </c:pt>
                <c:pt idx="32">
                  <c:v>-908.84664843827215</c:v>
                </c:pt>
                <c:pt idx="33">
                  <c:v>-904.21054152622082</c:v>
                </c:pt>
                <c:pt idx="34">
                  <c:v>-904.41621632163628</c:v>
                </c:pt>
                <c:pt idx="35">
                  <c:v>-901.37892842845122</c:v>
                </c:pt>
                <c:pt idx="36">
                  <c:v>-901.24211378965538</c:v>
                </c:pt>
                <c:pt idx="37">
                  <c:v>-901.61254588676536</c:v>
                </c:pt>
                <c:pt idx="38">
                  <c:v>-899.8330570399828</c:v>
                </c:pt>
                <c:pt idx="39">
                  <c:v>-899.60478586114857</c:v>
                </c:pt>
                <c:pt idx="40">
                  <c:v>-899.02128104049439</c:v>
                </c:pt>
                <c:pt idx="41">
                  <c:v>-898.27216311379425</c:v>
                </c:pt>
                <c:pt idx="42">
                  <c:v>-899.31033515473189</c:v>
                </c:pt>
                <c:pt idx="43">
                  <c:v>-898.90629157592161</c:v>
                </c:pt>
                <c:pt idx="44">
                  <c:v>-900.14917941049328</c:v>
                </c:pt>
                <c:pt idx="45">
                  <c:v>-900.36150509555534</c:v>
                </c:pt>
                <c:pt idx="46">
                  <c:v>-901.37864852981784</c:v>
                </c:pt>
                <c:pt idx="47">
                  <c:v>-903.10977057142918</c:v>
                </c:pt>
                <c:pt idx="48">
                  <c:v>-908.29732952358449</c:v>
                </c:pt>
                <c:pt idx="49">
                  <c:v>-907.64538287264963</c:v>
                </c:pt>
                <c:pt idx="50">
                  <c:v>-904.7549290317786</c:v>
                </c:pt>
                <c:pt idx="51">
                  <c:v>-903.13957094907767</c:v>
                </c:pt>
                <c:pt idx="52">
                  <c:v>-902.75477955126928</c:v>
                </c:pt>
                <c:pt idx="53">
                  <c:v>-904.82746980101092</c:v>
                </c:pt>
                <c:pt idx="54">
                  <c:v>-904.28189519861894</c:v>
                </c:pt>
                <c:pt idx="55">
                  <c:v>-902.45755016518581</c:v>
                </c:pt>
                <c:pt idx="56">
                  <c:v>-900.7507268810748</c:v>
                </c:pt>
                <c:pt idx="57">
                  <c:v>-902.28139886848226</c:v>
                </c:pt>
                <c:pt idx="58">
                  <c:v>-904.44690073694642</c:v>
                </c:pt>
                <c:pt idx="59">
                  <c:v>-904.41038571336492</c:v>
                </c:pt>
                <c:pt idx="60">
                  <c:v>-904.08771426168551</c:v>
                </c:pt>
                <c:pt idx="61">
                  <c:v>-903.0611881255262</c:v>
                </c:pt>
                <c:pt idx="62">
                  <c:v>-903.86683278233465</c:v>
                </c:pt>
                <c:pt idx="63">
                  <c:v>-902.23945906359609</c:v>
                </c:pt>
                <c:pt idx="64">
                  <c:v>-903.6111134936715</c:v>
                </c:pt>
                <c:pt idx="65">
                  <c:v>-904.66055481624971</c:v>
                </c:pt>
                <c:pt idx="66">
                  <c:v>-906.04580338849451</c:v>
                </c:pt>
                <c:pt idx="67">
                  <c:v>-905.31801068049367</c:v>
                </c:pt>
                <c:pt idx="68">
                  <c:v>-905.96777378825982</c:v>
                </c:pt>
                <c:pt idx="69">
                  <c:v>-909.01000743210091</c:v>
                </c:pt>
                <c:pt idx="70">
                  <c:v>-913.27985254764644</c:v>
                </c:pt>
                <c:pt idx="71">
                  <c:v>-912.89792804542799</c:v>
                </c:pt>
                <c:pt idx="72">
                  <c:v>-911.19668804635057</c:v>
                </c:pt>
                <c:pt idx="73">
                  <c:v>-911.13550542935332</c:v>
                </c:pt>
                <c:pt idx="74">
                  <c:v>-909.82354802588554</c:v>
                </c:pt>
                <c:pt idx="75">
                  <c:v>-910.7550051843466</c:v>
                </c:pt>
                <c:pt idx="76">
                  <c:v>-911.96990695608508</c:v>
                </c:pt>
                <c:pt idx="77">
                  <c:v>-913.25819404675508</c:v>
                </c:pt>
                <c:pt idx="78">
                  <c:v>-913.03836366405983</c:v>
                </c:pt>
                <c:pt idx="79">
                  <c:v>-910.738025167302</c:v>
                </c:pt>
                <c:pt idx="80">
                  <c:v>-910.97012980538841</c:v>
                </c:pt>
                <c:pt idx="81">
                  <c:v>-908.43680461337874</c:v>
                </c:pt>
                <c:pt idx="82">
                  <c:v>-914.33825506527364</c:v>
                </c:pt>
                <c:pt idx="83">
                  <c:v>-911.65998484224338</c:v>
                </c:pt>
                <c:pt idx="84">
                  <c:v>-909.07188585336417</c:v>
                </c:pt>
                <c:pt idx="85">
                  <c:v>-910.08597686301698</c:v>
                </c:pt>
                <c:pt idx="86">
                  <c:v>-909.11459684331044</c:v>
                </c:pt>
                <c:pt idx="87">
                  <c:v>-914.36598615602998</c:v>
                </c:pt>
                <c:pt idx="88">
                  <c:v>-908.91096388948688</c:v>
                </c:pt>
                <c:pt idx="89">
                  <c:v>-912.10547630767132</c:v>
                </c:pt>
                <c:pt idx="90">
                  <c:v>-908.19255180405196</c:v>
                </c:pt>
                <c:pt idx="91">
                  <c:v>-909.3435718687291</c:v>
                </c:pt>
                <c:pt idx="92">
                  <c:v>-913.3055776350219</c:v>
                </c:pt>
                <c:pt idx="93">
                  <c:v>-911.87108547830223</c:v>
                </c:pt>
                <c:pt idx="94">
                  <c:v>-910.88231127692507</c:v>
                </c:pt>
                <c:pt idx="95">
                  <c:v>-915.21859760159623</c:v>
                </c:pt>
                <c:pt idx="96">
                  <c:v>-911.7164269159457</c:v>
                </c:pt>
                <c:pt idx="97">
                  <c:v>-911.45880430461511</c:v>
                </c:pt>
                <c:pt idx="98">
                  <c:v>-912.63180516296313</c:v>
                </c:pt>
                <c:pt idx="99">
                  <c:v>-911.6804044137632</c:v>
                </c:pt>
                <c:pt idx="100">
                  <c:v>-912.44789586967977</c:v>
                </c:pt>
                <c:pt idx="101">
                  <c:v>-911.99399850521206</c:v>
                </c:pt>
                <c:pt idx="102">
                  <c:v>-912.91706480806135</c:v>
                </c:pt>
                <c:pt idx="103">
                  <c:v>-909.85696967423428</c:v>
                </c:pt>
                <c:pt idx="104">
                  <c:v>-913.60353769575454</c:v>
                </c:pt>
                <c:pt idx="105">
                  <c:v>-913.69283985637412</c:v>
                </c:pt>
                <c:pt idx="106">
                  <c:v>-916.27716283677239</c:v>
                </c:pt>
                <c:pt idx="107">
                  <c:v>-909.90537028972324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C02-408A-AC13-B59DD348880F}"/>
            </c:ext>
          </c:extLst>
        </c:ser>
        <c:ser>
          <c:idx val="5"/>
          <c:order val="5"/>
          <c:tx>
            <c:strRef>
              <c:f>總圖!$AO$1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總圖!$AO$5:$AO$112</c:f>
              <c:numCache>
                <c:formatCode>General</c:formatCode>
                <c:ptCount val="108"/>
                <c:pt idx="0">
                  <c:v>-897.29333938768082</c:v>
                </c:pt>
                <c:pt idx="1">
                  <c:v>-897.02046537153444</c:v>
                </c:pt>
                <c:pt idx="2">
                  <c:v>-897.20226710935481</c:v>
                </c:pt>
                <c:pt idx="3">
                  <c:v>-894.47963997303111</c:v>
                </c:pt>
                <c:pt idx="4">
                  <c:v>-896.83838771625585</c:v>
                </c:pt>
                <c:pt idx="5">
                  <c:v>-896.19617396667411</c:v>
                </c:pt>
                <c:pt idx="6">
                  <c:v>-899.06825972506056</c:v>
                </c:pt>
                <c:pt idx="7">
                  <c:v>-900.74090045962009</c:v>
                </c:pt>
                <c:pt idx="8">
                  <c:v>-898.64891843581881</c:v>
                </c:pt>
                <c:pt idx="9">
                  <c:v>-922.04469310838022</c:v>
                </c:pt>
                <c:pt idx="10">
                  <c:v>-900.71189018315806</c:v>
                </c:pt>
                <c:pt idx="11">
                  <c:v>-891.11424680061964</c:v>
                </c:pt>
                <c:pt idx="12">
                  <c:v>-884.40030769247551</c:v>
                </c:pt>
                <c:pt idx="13">
                  <c:v>-885.11063012122054</c:v>
                </c:pt>
                <c:pt idx="14">
                  <c:v>-876.28660784542774</c:v>
                </c:pt>
                <c:pt idx="15">
                  <c:v>-877.15203646606415</c:v>
                </c:pt>
                <c:pt idx="16">
                  <c:v>-875.22414342382717</c:v>
                </c:pt>
                <c:pt idx="17">
                  <c:v>-887.38140283463883</c:v>
                </c:pt>
                <c:pt idx="18">
                  <c:v>-895.185777716188</c:v>
                </c:pt>
                <c:pt idx="19">
                  <c:v>-894.52833435967534</c:v>
                </c:pt>
                <c:pt idx="20">
                  <c:v>-887.69350980678541</c:v>
                </c:pt>
                <c:pt idx="21">
                  <c:v>-879.01745360182031</c:v>
                </c:pt>
                <c:pt idx="22">
                  <c:v>-877.00655328220239</c:v>
                </c:pt>
                <c:pt idx="23">
                  <c:v>-877.23163669264318</c:v>
                </c:pt>
                <c:pt idx="24">
                  <c:v>-877.21659546314845</c:v>
                </c:pt>
                <c:pt idx="25">
                  <c:v>-877.12381893690053</c:v>
                </c:pt>
                <c:pt idx="26">
                  <c:v>-877.26756654184533</c:v>
                </c:pt>
                <c:pt idx="27">
                  <c:v>-887.10145200372131</c:v>
                </c:pt>
                <c:pt idx="28">
                  <c:v>-886.50691136337559</c:v>
                </c:pt>
                <c:pt idx="29">
                  <c:v>-881.39818939907548</c:v>
                </c:pt>
                <c:pt idx="30">
                  <c:v>-885.53212819433838</c:v>
                </c:pt>
                <c:pt idx="31">
                  <c:v>-889.91161047764888</c:v>
                </c:pt>
                <c:pt idx="32">
                  <c:v>-887.84543101715269</c:v>
                </c:pt>
                <c:pt idx="33">
                  <c:v>-884.61214162559168</c:v>
                </c:pt>
                <c:pt idx="34">
                  <c:v>-884.24965998856305</c:v>
                </c:pt>
                <c:pt idx="35">
                  <c:v>-881.53822876996151</c:v>
                </c:pt>
                <c:pt idx="36">
                  <c:v>-884.38882578132393</c:v>
                </c:pt>
                <c:pt idx="37">
                  <c:v>-885.66983384389459</c:v>
                </c:pt>
                <c:pt idx="38">
                  <c:v>-887.21598922176986</c:v>
                </c:pt>
                <c:pt idx="39">
                  <c:v>-888.47967237391128</c:v>
                </c:pt>
                <c:pt idx="40">
                  <c:v>-890.75438594061995</c:v>
                </c:pt>
                <c:pt idx="41">
                  <c:v>-891.65901604911608</c:v>
                </c:pt>
                <c:pt idx="42">
                  <c:v>-894.59704351229959</c:v>
                </c:pt>
                <c:pt idx="43">
                  <c:v>-895.83546223873043</c:v>
                </c:pt>
                <c:pt idx="44">
                  <c:v>-897.63905683390601</c:v>
                </c:pt>
                <c:pt idx="45">
                  <c:v>-898.09409688996027</c:v>
                </c:pt>
                <c:pt idx="46">
                  <c:v>-920.08917617309419</c:v>
                </c:pt>
                <c:pt idx="47">
                  <c:v>-922.24745258912003</c:v>
                </c:pt>
                <c:pt idx="48">
                  <c:v>-921.60250855514369</c:v>
                </c:pt>
                <c:pt idx="49">
                  <c:v>-920.29666069138648</c:v>
                </c:pt>
                <c:pt idx="50">
                  <c:v>-919.92077859364804</c:v>
                </c:pt>
                <c:pt idx="51">
                  <c:v>-919.18885278337427</c:v>
                </c:pt>
                <c:pt idx="52">
                  <c:v>-920.03435056877754</c:v>
                </c:pt>
                <c:pt idx="53">
                  <c:v>-922.10887624051725</c:v>
                </c:pt>
                <c:pt idx="54">
                  <c:v>-899.63792485805288</c:v>
                </c:pt>
                <c:pt idx="55">
                  <c:v>-919.5726951873412</c:v>
                </c:pt>
                <c:pt idx="56">
                  <c:v>-919.53555242559435</c:v>
                </c:pt>
                <c:pt idx="57">
                  <c:v>-920.16348269807281</c:v>
                </c:pt>
                <c:pt idx="58">
                  <c:v>-920.87080513709782</c:v>
                </c:pt>
                <c:pt idx="59">
                  <c:v>-920.86824383683995</c:v>
                </c:pt>
                <c:pt idx="60">
                  <c:v>-920.70239486605283</c:v>
                </c:pt>
                <c:pt idx="61">
                  <c:v>-920.79081511034587</c:v>
                </c:pt>
                <c:pt idx="62">
                  <c:v>-920.78034136537224</c:v>
                </c:pt>
                <c:pt idx="63">
                  <c:v>-920.67871534795324</c:v>
                </c:pt>
                <c:pt idx="64">
                  <c:v>-900.10051442843087</c:v>
                </c:pt>
                <c:pt idx="65">
                  <c:v>-921.04155198677961</c:v>
                </c:pt>
                <c:pt idx="66">
                  <c:v>-922.05919646741984</c:v>
                </c:pt>
                <c:pt idx="67">
                  <c:v>-921.553685530856</c:v>
                </c:pt>
                <c:pt idx="68">
                  <c:v>-922.32120773043152</c:v>
                </c:pt>
                <c:pt idx="69">
                  <c:v>-922.84454274195468</c:v>
                </c:pt>
                <c:pt idx="70">
                  <c:v>-923.24235530894407</c:v>
                </c:pt>
                <c:pt idx="71">
                  <c:v>-922.64583076832002</c:v>
                </c:pt>
                <c:pt idx="72">
                  <c:v>-922.92539473951445</c:v>
                </c:pt>
                <c:pt idx="73">
                  <c:v>-922.28785620496114</c:v>
                </c:pt>
                <c:pt idx="74">
                  <c:v>-922.4200316669743</c:v>
                </c:pt>
                <c:pt idx="75">
                  <c:v>-922.66497498849378</c:v>
                </c:pt>
                <c:pt idx="76">
                  <c:v>-923.04409759340024</c:v>
                </c:pt>
                <c:pt idx="77">
                  <c:v>-923.29610917245714</c:v>
                </c:pt>
                <c:pt idx="78">
                  <c:v>-923.02307789543067</c:v>
                </c:pt>
                <c:pt idx="79">
                  <c:v>-922.73718916931239</c:v>
                </c:pt>
                <c:pt idx="80">
                  <c:v>-923.20272358797945</c:v>
                </c:pt>
                <c:pt idx="81">
                  <c:v>-922.7459591816264</c:v>
                </c:pt>
                <c:pt idx="82">
                  <c:v>-923.60989597868888</c:v>
                </c:pt>
                <c:pt idx="83">
                  <c:v>-923.80766011367757</c:v>
                </c:pt>
                <c:pt idx="84">
                  <c:v>-923.51706725801</c:v>
                </c:pt>
                <c:pt idx="85">
                  <c:v>-923.76451603662576</c:v>
                </c:pt>
                <c:pt idx="86">
                  <c:v>-902.52965980252498</c:v>
                </c:pt>
                <c:pt idx="87">
                  <c:v>-923.78136690819701</c:v>
                </c:pt>
                <c:pt idx="88">
                  <c:v>-902.23688868600175</c:v>
                </c:pt>
                <c:pt idx="89">
                  <c:v>-902.74518416977764</c:v>
                </c:pt>
                <c:pt idx="90">
                  <c:v>-903.04773398110206</c:v>
                </c:pt>
                <c:pt idx="91">
                  <c:v>-901.25498219844542</c:v>
                </c:pt>
                <c:pt idx="92">
                  <c:v>-903.3868097887846</c:v>
                </c:pt>
                <c:pt idx="93">
                  <c:v>-903.33379859446882</c:v>
                </c:pt>
                <c:pt idx="94">
                  <c:v>-902.28004753322784</c:v>
                </c:pt>
                <c:pt idx="95">
                  <c:v>-923.83877940609159</c:v>
                </c:pt>
                <c:pt idx="96">
                  <c:v>-902.83969276661958</c:v>
                </c:pt>
                <c:pt idx="97">
                  <c:v>-902.71613542638897</c:v>
                </c:pt>
                <c:pt idx="98">
                  <c:v>-903.83860800972877</c:v>
                </c:pt>
                <c:pt idx="99">
                  <c:v>-902.42674357286785</c:v>
                </c:pt>
                <c:pt idx="100">
                  <c:v>-902.52389205732538</c:v>
                </c:pt>
                <c:pt idx="101">
                  <c:v>-902.78181984385174</c:v>
                </c:pt>
                <c:pt idx="102">
                  <c:v>-901.74389808575461</c:v>
                </c:pt>
                <c:pt idx="103">
                  <c:v>-901.23123067723952</c:v>
                </c:pt>
                <c:pt idx="104">
                  <c:v>-902.51388642539825</c:v>
                </c:pt>
                <c:pt idx="105">
                  <c:v>-902.14112043163311</c:v>
                </c:pt>
                <c:pt idx="106">
                  <c:v>-903.9052039074918</c:v>
                </c:pt>
                <c:pt idx="107">
                  <c:v>-901.91675050904644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C02-408A-AC13-B59DD348880F}"/>
            </c:ext>
          </c:extLst>
        </c:ser>
        <c:ser>
          <c:idx val="12"/>
          <c:order val="12"/>
          <c:tx>
            <c:strRef>
              <c:f>總圖!$AV$1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總圖!$AV$5:$AV$112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404-4258-982D-DC0E59A7D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876976"/>
        <c:axId val="1710869904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總圖!$AL$1</c15:sqref>
                        </c15:formulaRef>
                      </c:ext>
                    </c:extLst>
                    <c:strCache>
                      <c:ptCount val="1"/>
                      <c:pt idx="0">
                        <c:v>3-1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總圖!$AL$5:$AL$112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FC02-408A-AC13-B59DD348880F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總圖!$AM$1</c15:sqref>
                        </c15:formulaRef>
                      </c:ext>
                    </c:extLst>
                    <c:strCache>
                      <c:ptCount val="1"/>
                      <c:pt idx="0">
                        <c:v>3-2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總圖!$AM$5:$AM$112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C02-408A-AC13-B59DD348880F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總圖!$AN$1</c15:sqref>
                        </c15:formulaRef>
                      </c:ext>
                    </c:extLst>
                    <c:strCache>
                      <c:ptCount val="1"/>
                      <c:pt idx="0">
                        <c:v>3-3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總圖!$AN$5:$AN$112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C02-408A-AC13-B59DD348880F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總圖!$AP$1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總圖!$AP$5:$AP$112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C02-408A-AC13-B59DD348880F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總圖!$AQ$1</c15:sqref>
                        </c15:formulaRef>
                      </c:ext>
                    </c:extLst>
                    <c:strCache>
                      <c:ptCount val="1"/>
                      <c:pt idx="0">
                        <c:v>5-1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總圖!$AQ$5:$AQ$112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C02-408A-AC13-B59DD348880F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總圖!$AR$1</c15:sqref>
                        </c15:formulaRef>
                      </c:ext>
                    </c:extLst>
                    <c:strCache>
                      <c:ptCount val="1"/>
                      <c:pt idx="0">
                        <c:v>5-2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總圖!$AR$5:$AR$112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C02-408A-AC13-B59DD348880F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總圖!$AS$1</c15:sqref>
                        </c15:formulaRef>
                      </c:ext>
                    </c:extLst>
                    <c:strCache>
                      <c:ptCount val="1"/>
                      <c:pt idx="0">
                        <c:v>5-3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總圖!$AS$5:$AS$112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744F-4852-A637-170317AAF2B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總圖!$AT$1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總圖!$AT$5:$AT$112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44F-4852-A637-170317AAF2B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總圖!$AU$1</c15:sqref>
                        </c15:formulaRef>
                      </c:ext>
                    </c:extLst>
                    <c:strCache>
                      <c:ptCount val="1"/>
                      <c:pt idx="0">
                        <c:v>6-1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總圖!$AU$5:$AU$112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44F-4852-A637-170317AAF2BB}"/>
                  </c:ext>
                </c:extLst>
              </c15:ser>
            </c15:filteredScatterSeries>
          </c:ext>
        </c:extLst>
      </c:scatterChart>
      <c:valAx>
        <c:axId val="1710876976"/>
        <c:scaling>
          <c:orientation val="minMax"/>
          <c:max val="11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69904"/>
        <c:crosses val="autoZero"/>
        <c:crossBetween val="midCat"/>
        <c:majorUnit val="10"/>
      </c:valAx>
      <c:valAx>
        <c:axId val="1710869904"/>
        <c:scaling>
          <c:orientation val="minMax"/>
          <c:max val="-6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7697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2"/>
          <c:order val="2"/>
          <c:tx>
            <c:strRef>
              <c:f>總圖!$AL$1</c:f>
              <c:strCache>
                <c:ptCount val="1"/>
                <c:pt idx="0">
                  <c:v>3-1</c:v>
                </c:pt>
              </c:strCache>
              <c:extLst xmlns:c15="http://schemas.microsoft.com/office/drawing/2012/chart"/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  <c:extLst xmlns:c15="http://schemas.microsoft.com/office/drawing/2012/chart"/>
            </c:numRef>
          </c:xVal>
          <c:yVal>
            <c:numRef>
              <c:f>總圖!$AL$5:$AL$112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4-C9E1-4403-9021-DCBD262E42BA}"/>
            </c:ext>
          </c:extLst>
        </c:ser>
        <c:ser>
          <c:idx val="3"/>
          <c:order val="3"/>
          <c:tx>
            <c:strRef>
              <c:f>總圖!$AM$1</c:f>
              <c:strCache>
                <c:ptCount val="1"/>
                <c:pt idx="0">
                  <c:v>3-2</c:v>
                </c:pt>
              </c:strCache>
              <c:extLst xmlns:c15="http://schemas.microsoft.com/office/drawing/2012/chart"/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  <c:extLst xmlns:c15="http://schemas.microsoft.com/office/drawing/2012/chart"/>
            </c:numRef>
          </c:xVal>
          <c:yVal>
            <c:numRef>
              <c:f>總圖!$AM$5:$AM$112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5-C9E1-4403-9021-DCBD262E42BA}"/>
            </c:ext>
          </c:extLst>
        </c:ser>
        <c:ser>
          <c:idx val="4"/>
          <c:order val="4"/>
          <c:tx>
            <c:strRef>
              <c:f>總圖!$AN$1</c:f>
              <c:strCache>
                <c:ptCount val="1"/>
                <c:pt idx="0">
                  <c:v>3-3</c:v>
                </c:pt>
              </c:strCache>
              <c:extLst xmlns:c15="http://schemas.microsoft.com/office/drawing/2012/chart"/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  <c:extLst xmlns:c15="http://schemas.microsoft.com/office/drawing/2012/chart"/>
            </c:numRef>
          </c:xVal>
          <c:yVal>
            <c:numRef>
              <c:f>總圖!$AN$5:$AN$112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6-C9E1-4403-9021-DCBD262E42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876976"/>
        <c:axId val="171086990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總圖!$AJ$1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總圖!$AJ$5:$AJ$112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-999.82292647929569</c:v>
                      </c:pt>
                      <c:pt idx="1">
                        <c:v>-1002.4757630568151</c:v>
                      </c:pt>
                      <c:pt idx="2">
                        <c:v>-998.24851771377871</c:v>
                      </c:pt>
                      <c:pt idx="3">
                        <c:v>-997.30459353853576</c:v>
                      </c:pt>
                      <c:pt idx="4">
                        <c:v>-996.76668074447832</c:v>
                      </c:pt>
                      <c:pt idx="5">
                        <c:v>-995.14085271451881</c:v>
                      </c:pt>
                      <c:pt idx="6">
                        <c:v>-999.08694377754159</c:v>
                      </c:pt>
                      <c:pt idx="7">
                        <c:v>-999.32863077237084</c:v>
                      </c:pt>
                      <c:pt idx="8">
                        <c:v>-995.17737789225316</c:v>
                      </c:pt>
                      <c:pt idx="9">
                        <c:v>-996.94474519238304</c:v>
                      </c:pt>
                      <c:pt idx="10">
                        <c:v>-999.7274279199969</c:v>
                      </c:pt>
                      <c:pt idx="11">
                        <c:v>-981.19448606847243</c:v>
                      </c:pt>
                      <c:pt idx="12">
                        <c:v>-972.26152308777023</c:v>
                      </c:pt>
                      <c:pt idx="13">
                        <c:v>-983.48492621584307</c:v>
                      </c:pt>
                      <c:pt idx="14">
                        <c:v>-964.02393057553149</c:v>
                      </c:pt>
                      <c:pt idx="15">
                        <c:v>-966.84893206440961</c:v>
                      </c:pt>
                      <c:pt idx="16">
                        <c:v>-963.49370748103786</c:v>
                      </c:pt>
                      <c:pt idx="17">
                        <c:v>-986.67461707589143</c:v>
                      </c:pt>
                      <c:pt idx="18">
                        <c:v>-990.78113069491246</c:v>
                      </c:pt>
                      <c:pt idx="19">
                        <c:v>-985.35318251392835</c:v>
                      </c:pt>
                      <c:pt idx="20">
                        <c:v>-970.94669864249397</c:v>
                      </c:pt>
                      <c:pt idx="21">
                        <c:v>-962.31778977270244</c:v>
                      </c:pt>
                      <c:pt idx="22">
                        <c:v>-961.66545941681568</c:v>
                      </c:pt>
                      <c:pt idx="23">
                        <c:v>-961.25302422919026</c:v>
                      </c:pt>
                      <c:pt idx="24">
                        <c:v>-960.46041397206864</c:v>
                      </c:pt>
                      <c:pt idx="25">
                        <c:v>-959.79997849901861</c:v>
                      </c:pt>
                      <c:pt idx="26">
                        <c:v>-959.59882484597028</c:v>
                      </c:pt>
                      <c:pt idx="27">
                        <c:v>-974.58539122726347</c:v>
                      </c:pt>
                      <c:pt idx="28">
                        <c:v>-971.04158591375619</c:v>
                      </c:pt>
                      <c:pt idx="29">
                        <c:v>-963.69570599458939</c:v>
                      </c:pt>
                      <c:pt idx="30">
                        <c:v>-971.98220490041922</c:v>
                      </c:pt>
                      <c:pt idx="31">
                        <c:v>-975.49876777988118</c:v>
                      </c:pt>
                      <c:pt idx="32">
                        <c:v>-971.87596490559508</c:v>
                      </c:pt>
                      <c:pt idx="33">
                        <c:v>-966.29076942766051</c:v>
                      </c:pt>
                      <c:pt idx="34">
                        <c:v>-965.57729873628625</c:v>
                      </c:pt>
                      <c:pt idx="35">
                        <c:v>-961.37846773696015</c:v>
                      </c:pt>
                      <c:pt idx="36">
                        <c:v>-963.33684246022256</c:v>
                      </c:pt>
                      <c:pt idx="37">
                        <c:v>-965.31577459636424</c:v>
                      </c:pt>
                      <c:pt idx="38">
                        <c:v>-965.08616286394886</c:v>
                      </c:pt>
                      <c:pt idx="39">
                        <c:v>-965.38279019437459</c:v>
                      </c:pt>
                      <c:pt idx="40">
                        <c:v>-968.03736529508456</c:v>
                      </c:pt>
                      <c:pt idx="41">
                        <c:v>-966.71934245989496</c:v>
                      </c:pt>
                      <c:pt idx="42">
                        <c:v>-970.51527361395972</c:v>
                      </c:pt>
                      <c:pt idx="43">
                        <c:v>-972.91494902797774</c:v>
                      </c:pt>
                      <c:pt idx="44">
                        <c:v>-976.2119394921009</c:v>
                      </c:pt>
                      <c:pt idx="45">
                        <c:v>-978.17797711084017</c:v>
                      </c:pt>
                      <c:pt idx="46">
                        <c:v>-983.29259594380892</c:v>
                      </c:pt>
                      <c:pt idx="47">
                        <c:v>-986.68386009603273</c:v>
                      </c:pt>
                      <c:pt idx="48">
                        <c:v>-999.88099756587644</c:v>
                      </c:pt>
                      <c:pt idx="49">
                        <c:v>-995.45739406975736</c:v>
                      </c:pt>
                      <c:pt idx="50">
                        <c:v>-991.32689188963752</c:v>
                      </c:pt>
                      <c:pt idx="51">
                        <c:v>-988.07380431534762</c:v>
                      </c:pt>
                      <c:pt idx="52">
                        <c:v>-986.57729763952216</c:v>
                      </c:pt>
                      <c:pt idx="53">
                        <c:v>-988.34375885773329</c:v>
                      </c:pt>
                      <c:pt idx="54">
                        <c:v>-981.97240661892943</c:v>
                      </c:pt>
                      <c:pt idx="55">
                        <c:v>-987.13821477133592</c:v>
                      </c:pt>
                      <c:pt idx="56">
                        <c:v>-983.35009871535703</c:v>
                      </c:pt>
                      <c:pt idx="57">
                        <c:v>-984.07741109795484</c:v>
                      </c:pt>
                      <c:pt idx="58">
                        <c:v>-986.83719428428697</c:v>
                      </c:pt>
                      <c:pt idx="59">
                        <c:v>-985.72171937136932</c:v>
                      </c:pt>
                      <c:pt idx="60">
                        <c:v>-985.78389074136487</c:v>
                      </c:pt>
                      <c:pt idx="61">
                        <c:v>-983.06253822801364</c:v>
                      </c:pt>
                      <c:pt idx="62">
                        <c:v>-983.22900970312594</c:v>
                      </c:pt>
                      <c:pt idx="63">
                        <c:v>-979.12180953497614</c:v>
                      </c:pt>
                      <c:pt idx="64">
                        <c:v>-980.49265155953572</c:v>
                      </c:pt>
                      <c:pt idx="65">
                        <c:v>-981.54432579006789</c:v>
                      </c:pt>
                      <c:pt idx="66">
                        <c:v>-982.60196064422234</c:v>
                      </c:pt>
                      <c:pt idx="67">
                        <c:v>-981.82294129671754</c:v>
                      </c:pt>
                      <c:pt idx="68">
                        <c:v>-982.06158298796811</c:v>
                      </c:pt>
                      <c:pt idx="69">
                        <c:v>-992.5412262804042</c:v>
                      </c:pt>
                      <c:pt idx="70">
                        <c:v>-996.96131516622222</c:v>
                      </c:pt>
                      <c:pt idx="71">
                        <c:v>-991.73239388678076</c:v>
                      </c:pt>
                      <c:pt idx="72">
                        <c:v>-993.40052667112036</c:v>
                      </c:pt>
                      <c:pt idx="73">
                        <c:v>-990.60245055712062</c:v>
                      </c:pt>
                      <c:pt idx="74">
                        <c:v>-988.47237734597752</c:v>
                      </c:pt>
                      <c:pt idx="75">
                        <c:v>-988.6879356543194</c:v>
                      </c:pt>
                      <c:pt idx="76">
                        <c:v>-989.88857944203437</c:v>
                      </c:pt>
                      <c:pt idx="77">
                        <c:v>-990.56542037799136</c:v>
                      </c:pt>
                      <c:pt idx="78">
                        <c:v>-992.0928615004475</c:v>
                      </c:pt>
                      <c:pt idx="79">
                        <c:v>-987.78283812483346</c:v>
                      </c:pt>
                      <c:pt idx="80">
                        <c:v>-986.39828757467274</c:v>
                      </c:pt>
                      <c:pt idx="81">
                        <c:v>-982.26724987246803</c:v>
                      </c:pt>
                      <c:pt idx="82">
                        <c:v>-991.01605675995438</c:v>
                      </c:pt>
                      <c:pt idx="83">
                        <c:v>-985.43081570232107</c:v>
                      </c:pt>
                      <c:pt idx="84">
                        <c:v>-981.13567335860387</c:v>
                      </c:pt>
                      <c:pt idx="85">
                        <c:v>-982.00630689281775</c:v>
                      </c:pt>
                      <c:pt idx="86">
                        <c:v>-979.37047042652341</c:v>
                      </c:pt>
                      <c:pt idx="87">
                        <c:v>-988.65803346498865</c:v>
                      </c:pt>
                      <c:pt idx="88">
                        <c:v>-978.94782664186437</c:v>
                      </c:pt>
                      <c:pt idx="89">
                        <c:v>-982.82823394627417</c:v>
                      </c:pt>
                      <c:pt idx="90">
                        <c:v>-979.11638699877381</c:v>
                      </c:pt>
                      <c:pt idx="91">
                        <c:v>-977.87227784630886</c:v>
                      </c:pt>
                      <c:pt idx="92">
                        <c:v>-983.47760948045845</c:v>
                      </c:pt>
                      <c:pt idx="93">
                        <c:v>-982.00369660928095</c:v>
                      </c:pt>
                      <c:pt idx="94">
                        <c:v>-982.86965483001177</c:v>
                      </c:pt>
                      <c:pt idx="95">
                        <c:v>-987.34081683239947</c:v>
                      </c:pt>
                      <c:pt idx="96">
                        <c:v>-981.23895248881263</c:v>
                      </c:pt>
                      <c:pt idx="97">
                        <c:v>-977.45273767627805</c:v>
                      </c:pt>
                      <c:pt idx="98">
                        <c:v>-981.13841699455929</c:v>
                      </c:pt>
                      <c:pt idx="99">
                        <c:v>-979.02397483798927</c:v>
                      </c:pt>
                      <c:pt idx="100">
                        <c:v>-979.03090869219068</c:v>
                      </c:pt>
                      <c:pt idx="101">
                        <c:v>-978.47830892227091</c:v>
                      </c:pt>
                      <c:pt idx="102">
                        <c:v>-977.65716672763006</c:v>
                      </c:pt>
                      <c:pt idx="103">
                        <c:v>-974.54681858103163</c:v>
                      </c:pt>
                      <c:pt idx="104">
                        <c:v>-981.11123783236917</c:v>
                      </c:pt>
                      <c:pt idx="105">
                        <c:v>-981.3309117413329</c:v>
                      </c:pt>
                      <c:pt idx="106">
                        <c:v>-987.48907516225108</c:v>
                      </c:pt>
                      <c:pt idx="107">
                        <c:v>-974.54345590062258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0-C9E1-4403-9021-DCBD262E42B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總圖!$AK$1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總圖!$AK$5:$AK$112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-917.3779588321745</c:v>
                      </c:pt>
                      <c:pt idx="1">
                        <c:v>-916.81910998706394</c:v>
                      </c:pt>
                      <c:pt idx="2">
                        <c:v>-913.35106842195773</c:v>
                      </c:pt>
                      <c:pt idx="3">
                        <c:v>-913.62419642204611</c:v>
                      </c:pt>
                      <c:pt idx="4">
                        <c:v>-916.7022059717367</c:v>
                      </c:pt>
                      <c:pt idx="5">
                        <c:v>-914.07952794985749</c:v>
                      </c:pt>
                      <c:pt idx="6">
                        <c:v>-918.0363857339139</c:v>
                      </c:pt>
                      <c:pt idx="7">
                        <c:v>-916.88097781739089</c:v>
                      </c:pt>
                      <c:pt idx="8">
                        <c:v>-915.561231789972</c:v>
                      </c:pt>
                      <c:pt idx="9">
                        <c:v>-915.55807740806608</c:v>
                      </c:pt>
                      <c:pt idx="10">
                        <c:v>-919.09300434168199</c:v>
                      </c:pt>
                      <c:pt idx="11">
                        <c:v>-911.10617684640863</c:v>
                      </c:pt>
                      <c:pt idx="12">
                        <c:v>-906.37396448188485</c:v>
                      </c:pt>
                      <c:pt idx="13">
                        <c:v>-912.49908776078576</c:v>
                      </c:pt>
                      <c:pt idx="14">
                        <c:v>-903.87518415550539</c:v>
                      </c:pt>
                      <c:pt idx="15">
                        <c:v>-905.97430732195687</c:v>
                      </c:pt>
                      <c:pt idx="16">
                        <c:v>-905.06029151727478</c:v>
                      </c:pt>
                      <c:pt idx="17">
                        <c:v>-915.03138369619762</c:v>
                      </c:pt>
                      <c:pt idx="18">
                        <c:v>-913.10583712168227</c:v>
                      </c:pt>
                      <c:pt idx="19">
                        <c:v>-910.72253992124956</c:v>
                      </c:pt>
                      <c:pt idx="20">
                        <c:v>-907.40973922382511</c:v>
                      </c:pt>
                      <c:pt idx="21">
                        <c:v>-904.783427653731</c:v>
                      </c:pt>
                      <c:pt idx="22">
                        <c:v>-904.292525653962</c:v>
                      </c:pt>
                      <c:pt idx="23">
                        <c:v>-904.05011795437247</c:v>
                      </c:pt>
                      <c:pt idx="24">
                        <c:v>-903.17041021215027</c:v>
                      </c:pt>
                      <c:pt idx="25">
                        <c:v>-901.95658796867679</c:v>
                      </c:pt>
                      <c:pt idx="26">
                        <c:v>-899.94666359038013</c:v>
                      </c:pt>
                      <c:pt idx="27">
                        <c:v>-906.60749253561232</c:v>
                      </c:pt>
                      <c:pt idx="28">
                        <c:v>-906.03467234689447</c:v>
                      </c:pt>
                      <c:pt idx="29">
                        <c:v>-903.39611357390697</c:v>
                      </c:pt>
                      <c:pt idx="30">
                        <c:v>-907.67723057707951</c:v>
                      </c:pt>
                      <c:pt idx="31">
                        <c:v>-910.18045250619923</c:v>
                      </c:pt>
                      <c:pt idx="32">
                        <c:v>-908.84664843827215</c:v>
                      </c:pt>
                      <c:pt idx="33">
                        <c:v>-904.21054152622082</c:v>
                      </c:pt>
                      <c:pt idx="34">
                        <c:v>-904.41621632163628</c:v>
                      </c:pt>
                      <c:pt idx="35">
                        <c:v>-901.37892842845122</c:v>
                      </c:pt>
                      <c:pt idx="36">
                        <c:v>-901.24211378965538</c:v>
                      </c:pt>
                      <c:pt idx="37">
                        <c:v>-901.61254588676536</c:v>
                      </c:pt>
                      <c:pt idx="38">
                        <c:v>-899.8330570399828</c:v>
                      </c:pt>
                      <c:pt idx="39">
                        <c:v>-899.60478586114857</c:v>
                      </c:pt>
                      <c:pt idx="40">
                        <c:v>-899.02128104049439</c:v>
                      </c:pt>
                      <c:pt idx="41">
                        <c:v>-898.27216311379425</c:v>
                      </c:pt>
                      <c:pt idx="42">
                        <c:v>-899.31033515473189</c:v>
                      </c:pt>
                      <c:pt idx="43">
                        <c:v>-898.90629157592161</c:v>
                      </c:pt>
                      <c:pt idx="44">
                        <c:v>-900.14917941049328</c:v>
                      </c:pt>
                      <c:pt idx="45">
                        <c:v>-900.36150509555534</c:v>
                      </c:pt>
                      <c:pt idx="46">
                        <c:v>-901.37864852981784</c:v>
                      </c:pt>
                      <c:pt idx="47">
                        <c:v>-903.10977057142918</c:v>
                      </c:pt>
                      <c:pt idx="48">
                        <c:v>-908.29732952358449</c:v>
                      </c:pt>
                      <c:pt idx="49">
                        <c:v>-907.64538287264963</c:v>
                      </c:pt>
                      <c:pt idx="50">
                        <c:v>-904.7549290317786</c:v>
                      </c:pt>
                      <c:pt idx="51">
                        <c:v>-903.13957094907767</c:v>
                      </c:pt>
                      <c:pt idx="52">
                        <c:v>-902.75477955126928</c:v>
                      </c:pt>
                      <c:pt idx="53">
                        <c:v>-904.82746980101092</c:v>
                      </c:pt>
                      <c:pt idx="54">
                        <c:v>-904.28189519861894</c:v>
                      </c:pt>
                      <c:pt idx="55">
                        <c:v>-902.45755016518581</c:v>
                      </c:pt>
                      <c:pt idx="56">
                        <c:v>-900.7507268810748</c:v>
                      </c:pt>
                      <c:pt idx="57">
                        <c:v>-902.28139886848226</c:v>
                      </c:pt>
                      <c:pt idx="58">
                        <c:v>-904.44690073694642</c:v>
                      </c:pt>
                      <c:pt idx="59">
                        <c:v>-904.41038571336492</c:v>
                      </c:pt>
                      <c:pt idx="60">
                        <c:v>-904.08771426168551</c:v>
                      </c:pt>
                      <c:pt idx="61">
                        <c:v>-903.0611881255262</c:v>
                      </c:pt>
                      <c:pt idx="62">
                        <c:v>-903.86683278233465</c:v>
                      </c:pt>
                      <c:pt idx="63">
                        <c:v>-902.23945906359609</c:v>
                      </c:pt>
                      <c:pt idx="64">
                        <c:v>-903.6111134936715</c:v>
                      </c:pt>
                      <c:pt idx="65">
                        <c:v>-904.66055481624971</c:v>
                      </c:pt>
                      <c:pt idx="66">
                        <c:v>-906.04580338849451</c:v>
                      </c:pt>
                      <c:pt idx="67">
                        <c:v>-905.31801068049367</c:v>
                      </c:pt>
                      <c:pt idx="68">
                        <c:v>-905.96777378825982</c:v>
                      </c:pt>
                      <c:pt idx="69">
                        <c:v>-909.01000743210091</c:v>
                      </c:pt>
                      <c:pt idx="70">
                        <c:v>-913.27985254764644</c:v>
                      </c:pt>
                      <c:pt idx="71">
                        <c:v>-912.89792804542799</c:v>
                      </c:pt>
                      <c:pt idx="72">
                        <c:v>-911.19668804635057</c:v>
                      </c:pt>
                      <c:pt idx="73">
                        <c:v>-911.13550542935332</c:v>
                      </c:pt>
                      <c:pt idx="74">
                        <c:v>-909.82354802588554</c:v>
                      </c:pt>
                      <c:pt idx="75">
                        <c:v>-910.7550051843466</c:v>
                      </c:pt>
                      <c:pt idx="76">
                        <c:v>-911.96990695608508</c:v>
                      </c:pt>
                      <c:pt idx="77">
                        <c:v>-913.25819404675508</c:v>
                      </c:pt>
                      <c:pt idx="78">
                        <c:v>-913.03836366405983</c:v>
                      </c:pt>
                      <c:pt idx="79">
                        <c:v>-910.738025167302</c:v>
                      </c:pt>
                      <c:pt idx="80">
                        <c:v>-910.97012980538841</c:v>
                      </c:pt>
                      <c:pt idx="81">
                        <c:v>-908.43680461337874</c:v>
                      </c:pt>
                      <c:pt idx="82">
                        <c:v>-914.33825506527364</c:v>
                      </c:pt>
                      <c:pt idx="83">
                        <c:v>-911.65998484224338</c:v>
                      </c:pt>
                      <c:pt idx="84">
                        <c:v>-909.07188585336417</c:v>
                      </c:pt>
                      <c:pt idx="85">
                        <c:v>-910.08597686301698</c:v>
                      </c:pt>
                      <c:pt idx="86">
                        <c:v>-909.11459684331044</c:v>
                      </c:pt>
                      <c:pt idx="87">
                        <c:v>-914.36598615602998</c:v>
                      </c:pt>
                      <c:pt idx="88">
                        <c:v>-908.91096388948688</c:v>
                      </c:pt>
                      <c:pt idx="89">
                        <c:v>-912.10547630767132</c:v>
                      </c:pt>
                      <c:pt idx="90">
                        <c:v>-908.19255180405196</c:v>
                      </c:pt>
                      <c:pt idx="91">
                        <c:v>-909.3435718687291</c:v>
                      </c:pt>
                      <c:pt idx="92">
                        <c:v>-913.3055776350219</c:v>
                      </c:pt>
                      <c:pt idx="93">
                        <c:v>-911.87108547830223</c:v>
                      </c:pt>
                      <c:pt idx="94">
                        <c:v>-910.88231127692507</c:v>
                      </c:pt>
                      <c:pt idx="95">
                        <c:v>-915.21859760159623</c:v>
                      </c:pt>
                      <c:pt idx="96">
                        <c:v>-911.7164269159457</c:v>
                      </c:pt>
                      <c:pt idx="97">
                        <c:v>-911.45880430461511</c:v>
                      </c:pt>
                      <c:pt idx="98">
                        <c:v>-912.63180516296313</c:v>
                      </c:pt>
                      <c:pt idx="99">
                        <c:v>-911.6804044137632</c:v>
                      </c:pt>
                      <c:pt idx="100">
                        <c:v>-912.44789586967977</c:v>
                      </c:pt>
                      <c:pt idx="101">
                        <c:v>-911.99399850521206</c:v>
                      </c:pt>
                      <c:pt idx="102">
                        <c:v>-912.91706480806135</c:v>
                      </c:pt>
                      <c:pt idx="103">
                        <c:v>-909.85696967423428</c:v>
                      </c:pt>
                      <c:pt idx="104">
                        <c:v>-913.60353769575454</c:v>
                      </c:pt>
                      <c:pt idx="105">
                        <c:v>-913.69283985637412</c:v>
                      </c:pt>
                      <c:pt idx="106">
                        <c:v>-916.27716283677239</c:v>
                      </c:pt>
                      <c:pt idx="107">
                        <c:v>-909.90537028972324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C9E1-4403-9021-DCBD262E42B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總圖!$AO$1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總圖!$AO$5:$AO$112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-897.29333938768082</c:v>
                      </c:pt>
                      <c:pt idx="1">
                        <c:v>-897.02046537153444</c:v>
                      </c:pt>
                      <c:pt idx="2">
                        <c:v>-897.20226710935481</c:v>
                      </c:pt>
                      <c:pt idx="3">
                        <c:v>-894.47963997303111</c:v>
                      </c:pt>
                      <c:pt idx="4">
                        <c:v>-896.83838771625585</c:v>
                      </c:pt>
                      <c:pt idx="5">
                        <c:v>-896.19617396667411</c:v>
                      </c:pt>
                      <c:pt idx="6">
                        <c:v>-899.06825972506056</c:v>
                      </c:pt>
                      <c:pt idx="7">
                        <c:v>-900.74090045962009</c:v>
                      </c:pt>
                      <c:pt idx="8">
                        <c:v>-898.64891843581881</c:v>
                      </c:pt>
                      <c:pt idx="9">
                        <c:v>-922.04469310838022</c:v>
                      </c:pt>
                      <c:pt idx="10">
                        <c:v>-900.71189018315806</c:v>
                      </c:pt>
                      <c:pt idx="11">
                        <c:v>-891.11424680061964</c:v>
                      </c:pt>
                      <c:pt idx="12">
                        <c:v>-884.40030769247551</c:v>
                      </c:pt>
                      <c:pt idx="13">
                        <c:v>-885.11063012122054</c:v>
                      </c:pt>
                      <c:pt idx="14">
                        <c:v>-876.28660784542774</c:v>
                      </c:pt>
                      <c:pt idx="15">
                        <c:v>-877.15203646606415</c:v>
                      </c:pt>
                      <c:pt idx="16">
                        <c:v>-875.22414342382717</c:v>
                      </c:pt>
                      <c:pt idx="17">
                        <c:v>-887.38140283463883</c:v>
                      </c:pt>
                      <c:pt idx="18">
                        <c:v>-895.185777716188</c:v>
                      </c:pt>
                      <c:pt idx="19">
                        <c:v>-894.52833435967534</c:v>
                      </c:pt>
                      <c:pt idx="20">
                        <c:v>-887.69350980678541</c:v>
                      </c:pt>
                      <c:pt idx="21">
                        <c:v>-879.01745360182031</c:v>
                      </c:pt>
                      <c:pt idx="22">
                        <c:v>-877.00655328220239</c:v>
                      </c:pt>
                      <c:pt idx="23">
                        <c:v>-877.23163669264318</c:v>
                      </c:pt>
                      <c:pt idx="24">
                        <c:v>-877.21659546314845</c:v>
                      </c:pt>
                      <c:pt idx="25">
                        <c:v>-877.12381893690053</c:v>
                      </c:pt>
                      <c:pt idx="26">
                        <c:v>-877.26756654184533</c:v>
                      </c:pt>
                      <c:pt idx="27">
                        <c:v>-887.10145200372131</c:v>
                      </c:pt>
                      <c:pt idx="28">
                        <c:v>-886.50691136337559</c:v>
                      </c:pt>
                      <c:pt idx="29">
                        <c:v>-881.39818939907548</c:v>
                      </c:pt>
                      <c:pt idx="30">
                        <c:v>-885.53212819433838</c:v>
                      </c:pt>
                      <c:pt idx="31">
                        <c:v>-889.91161047764888</c:v>
                      </c:pt>
                      <c:pt idx="32">
                        <c:v>-887.84543101715269</c:v>
                      </c:pt>
                      <c:pt idx="33">
                        <c:v>-884.61214162559168</c:v>
                      </c:pt>
                      <c:pt idx="34">
                        <c:v>-884.24965998856305</c:v>
                      </c:pt>
                      <c:pt idx="35">
                        <c:v>-881.53822876996151</c:v>
                      </c:pt>
                      <c:pt idx="36">
                        <c:v>-884.38882578132393</c:v>
                      </c:pt>
                      <c:pt idx="37">
                        <c:v>-885.66983384389459</c:v>
                      </c:pt>
                      <c:pt idx="38">
                        <c:v>-887.21598922176986</c:v>
                      </c:pt>
                      <c:pt idx="39">
                        <c:v>-888.47967237391128</c:v>
                      </c:pt>
                      <c:pt idx="40">
                        <c:v>-890.75438594061995</c:v>
                      </c:pt>
                      <c:pt idx="41">
                        <c:v>-891.65901604911608</c:v>
                      </c:pt>
                      <c:pt idx="42">
                        <c:v>-894.59704351229959</c:v>
                      </c:pt>
                      <c:pt idx="43">
                        <c:v>-895.83546223873043</c:v>
                      </c:pt>
                      <c:pt idx="44">
                        <c:v>-897.63905683390601</c:v>
                      </c:pt>
                      <c:pt idx="45">
                        <c:v>-898.09409688996027</c:v>
                      </c:pt>
                      <c:pt idx="46">
                        <c:v>-920.08917617309419</c:v>
                      </c:pt>
                      <c:pt idx="47">
                        <c:v>-922.24745258912003</c:v>
                      </c:pt>
                      <c:pt idx="48">
                        <c:v>-921.60250855514369</c:v>
                      </c:pt>
                      <c:pt idx="49">
                        <c:v>-920.29666069138648</c:v>
                      </c:pt>
                      <c:pt idx="50">
                        <c:v>-919.92077859364804</c:v>
                      </c:pt>
                      <c:pt idx="51">
                        <c:v>-919.18885278337427</c:v>
                      </c:pt>
                      <c:pt idx="52">
                        <c:v>-920.03435056877754</c:v>
                      </c:pt>
                      <c:pt idx="53">
                        <c:v>-922.10887624051725</c:v>
                      </c:pt>
                      <c:pt idx="54">
                        <c:v>-899.63792485805288</c:v>
                      </c:pt>
                      <c:pt idx="55">
                        <c:v>-919.5726951873412</c:v>
                      </c:pt>
                      <c:pt idx="56">
                        <c:v>-919.53555242559435</c:v>
                      </c:pt>
                      <c:pt idx="57">
                        <c:v>-920.16348269807281</c:v>
                      </c:pt>
                      <c:pt idx="58">
                        <c:v>-920.87080513709782</c:v>
                      </c:pt>
                      <c:pt idx="59">
                        <c:v>-920.86824383683995</c:v>
                      </c:pt>
                      <c:pt idx="60">
                        <c:v>-920.70239486605283</c:v>
                      </c:pt>
                      <c:pt idx="61">
                        <c:v>-920.79081511034587</c:v>
                      </c:pt>
                      <c:pt idx="62">
                        <c:v>-920.78034136537224</c:v>
                      </c:pt>
                      <c:pt idx="63">
                        <c:v>-920.67871534795324</c:v>
                      </c:pt>
                      <c:pt idx="64">
                        <c:v>-900.10051442843087</c:v>
                      </c:pt>
                      <c:pt idx="65">
                        <c:v>-921.04155198677961</c:v>
                      </c:pt>
                      <c:pt idx="66">
                        <c:v>-922.05919646741984</c:v>
                      </c:pt>
                      <c:pt idx="67">
                        <c:v>-921.553685530856</c:v>
                      </c:pt>
                      <c:pt idx="68">
                        <c:v>-922.32120773043152</c:v>
                      </c:pt>
                      <c:pt idx="69">
                        <c:v>-922.84454274195468</c:v>
                      </c:pt>
                      <c:pt idx="70">
                        <c:v>-923.24235530894407</c:v>
                      </c:pt>
                      <c:pt idx="71">
                        <c:v>-922.64583076832002</c:v>
                      </c:pt>
                      <c:pt idx="72">
                        <c:v>-922.92539473951445</c:v>
                      </c:pt>
                      <c:pt idx="73">
                        <c:v>-922.28785620496114</c:v>
                      </c:pt>
                      <c:pt idx="74">
                        <c:v>-922.4200316669743</c:v>
                      </c:pt>
                      <c:pt idx="75">
                        <c:v>-922.66497498849378</c:v>
                      </c:pt>
                      <c:pt idx="76">
                        <c:v>-923.04409759340024</c:v>
                      </c:pt>
                      <c:pt idx="77">
                        <c:v>-923.29610917245714</c:v>
                      </c:pt>
                      <c:pt idx="78">
                        <c:v>-923.02307789543067</c:v>
                      </c:pt>
                      <c:pt idx="79">
                        <c:v>-922.73718916931239</c:v>
                      </c:pt>
                      <c:pt idx="80">
                        <c:v>-923.20272358797945</c:v>
                      </c:pt>
                      <c:pt idx="81">
                        <c:v>-922.7459591816264</c:v>
                      </c:pt>
                      <c:pt idx="82">
                        <c:v>-923.60989597868888</c:v>
                      </c:pt>
                      <c:pt idx="83">
                        <c:v>-923.80766011367757</c:v>
                      </c:pt>
                      <c:pt idx="84">
                        <c:v>-923.51706725801</c:v>
                      </c:pt>
                      <c:pt idx="85">
                        <c:v>-923.76451603662576</c:v>
                      </c:pt>
                      <c:pt idx="86">
                        <c:v>-902.52965980252498</c:v>
                      </c:pt>
                      <c:pt idx="87">
                        <c:v>-923.78136690819701</c:v>
                      </c:pt>
                      <c:pt idx="88">
                        <c:v>-902.23688868600175</c:v>
                      </c:pt>
                      <c:pt idx="89">
                        <c:v>-902.74518416977764</c:v>
                      </c:pt>
                      <c:pt idx="90">
                        <c:v>-903.04773398110206</c:v>
                      </c:pt>
                      <c:pt idx="91">
                        <c:v>-901.25498219844542</c:v>
                      </c:pt>
                      <c:pt idx="92">
                        <c:v>-903.3868097887846</c:v>
                      </c:pt>
                      <c:pt idx="93">
                        <c:v>-903.33379859446882</c:v>
                      </c:pt>
                      <c:pt idx="94">
                        <c:v>-902.28004753322784</c:v>
                      </c:pt>
                      <c:pt idx="95">
                        <c:v>-923.83877940609159</c:v>
                      </c:pt>
                      <c:pt idx="96">
                        <c:v>-902.83969276661958</c:v>
                      </c:pt>
                      <c:pt idx="97">
                        <c:v>-902.71613542638897</c:v>
                      </c:pt>
                      <c:pt idx="98">
                        <c:v>-903.83860800972877</c:v>
                      </c:pt>
                      <c:pt idx="99">
                        <c:v>-902.42674357286785</c:v>
                      </c:pt>
                      <c:pt idx="100">
                        <c:v>-902.52389205732538</c:v>
                      </c:pt>
                      <c:pt idx="101">
                        <c:v>-902.78181984385174</c:v>
                      </c:pt>
                      <c:pt idx="102">
                        <c:v>-901.74389808575461</c:v>
                      </c:pt>
                      <c:pt idx="103">
                        <c:v>-901.23123067723952</c:v>
                      </c:pt>
                      <c:pt idx="104">
                        <c:v>-902.51388642539825</c:v>
                      </c:pt>
                      <c:pt idx="105">
                        <c:v>-902.14112043163311</c:v>
                      </c:pt>
                      <c:pt idx="106">
                        <c:v>-903.9052039074918</c:v>
                      </c:pt>
                      <c:pt idx="107">
                        <c:v>-901.91675050904644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C9E1-4403-9021-DCBD262E42BA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總圖!$AP$1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總圖!$AP$5:$AP$112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C9E1-4403-9021-DCBD262E42B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總圖!$AQ$1</c15:sqref>
                        </c15:formulaRef>
                      </c:ext>
                    </c:extLst>
                    <c:strCache>
                      <c:ptCount val="1"/>
                      <c:pt idx="0">
                        <c:v>5-1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總圖!$AQ$5:$AQ$112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9E1-4403-9021-DCBD262E42B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總圖!$AR$1</c15:sqref>
                        </c15:formulaRef>
                      </c:ext>
                    </c:extLst>
                    <c:strCache>
                      <c:ptCount val="1"/>
                      <c:pt idx="0">
                        <c:v>5-2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總圖!$AR$5:$AR$112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9E1-4403-9021-DCBD262E42BA}"/>
                  </c:ext>
                </c:extLst>
              </c15:ser>
            </c15:filteredScatterSeries>
          </c:ext>
        </c:extLst>
      </c:scatterChart>
      <c:valAx>
        <c:axId val="1710876976"/>
        <c:scaling>
          <c:orientation val="minMax"/>
          <c:max val="11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69904"/>
        <c:crosses val="autoZero"/>
        <c:crossBetween val="midCat"/>
        <c:majorUnit val="10"/>
      </c:valAx>
      <c:valAx>
        <c:axId val="1710869904"/>
        <c:scaling>
          <c:orientation val="minMax"/>
          <c:max val="-8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7697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6"/>
          <c:order val="6"/>
          <c:tx>
            <c:strRef>
              <c:f>總圖!$AP$1</c:f>
              <c:strCache>
                <c:ptCount val="1"/>
                <c:pt idx="0">
                  <c:v>5</c:v>
                </c:pt>
              </c:strCache>
              <c:extLst xmlns:c15="http://schemas.microsoft.com/office/drawing/2012/chart"/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  <c:extLst xmlns:c15="http://schemas.microsoft.com/office/drawing/2012/chart"/>
            </c:numRef>
          </c:xVal>
          <c:yVal>
            <c:numRef>
              <c:f>總圖!$AP$5:$AP$112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6-9EB1-4B70-B657-350ECADE4057}"/>
            </c:ext>
          </c:extLst>
        </c:ser>
        <c:ser>
          <c:idx val="7"/>
          <c:order val="7"/>
          <c:tx>
            <c:strRef>
              <c:f>總圖!$AQ$1</c:f>
              <c:strCache>
                <c:ptCount val="1"/>
                <c:pt idx="0">
                  <c:v>5-1</c:v>
                </c:pt>
              </c:strCache>
              <c:extLst xmlns:c15="http://schemas.microsoft.com/office/drawing/2012/chart"/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  <c:extLst xmlns:c15="http://schemas.microsoft.com/office/drawing/2012/chart"/>
            </c:numRef>
          </c:xVal>
          <c:yVal>
            <c:numRef>
              <c:f>總圖!$AQ$5:$AQ$112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7-9EB1-4B70-B657-350ECADE4057}"/>
            </c:ext>
          </c:extLst>
        </c:ser>
        <c:ser>
          <c:idx val="8"/>
          <c:order val="8"/>
          <c:tx>
            <c:strRef>
              <c:f>總圖!$AR$1</c:f>
              <c:strCache>
                <c:ptCount val="1"/>
                <c:pt idx="0">
                  <c:v>5-2</c:v>
                </c:pt>
              </c:strCache>
              <c:extLst xmlns:c15="http://schemas.microsoft.com/office/drawing/2012/chart"/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  <c:extLst xmlns:c15="http://schemas.microsoft.com/office/drawing/2012/chart"/>
            </c:numRef>
          </c:xVal>
          <c:yVal>
            <c:numRef>
              <c:f>總圖!$AR$5:$AR$112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  <c:extLst xmlns:c15="http://schemas.microsoft.com/office/drawing/2012/chart"/>
            </c:numRef>
          </c:yVal>
          <c:smooth val="0"/>
          <c:extLst>
            <c:ext xmlns:c16="http://schemas.microsoft.com/office/drawing/2014/chart" uri="{C3380CC4-5D6E-409C-BE32-E72D297353CC}">
              <c16:uniqueId val="{00000008-9EB1-4B70-B657-350ECADE4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876976"/>
        <c:axId val="171086990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總圖!$AJ$1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總圖!$AJ$5:$AJ$112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-999.82292647929569</c:v>
                      </c:pt>
                      <c:pt idx="1">
                        <c:v>-1002.4757630568151</c:v>
                      </c:pt>
                      <c:pt idx="2">
                        <c:v>-998.24851771377871</c:v>
                      </c:pt>
                      <c:pt idx="3">
                        <c:v>-997.30459353853576</c:v>
                      </c:pt>
                      <c:pt idx="4">
                        <c:v>-996.76668074447832</c:v>
                      </c:pt>
                      <c:pt idx="5">
                        <c:v>-995.14085271451881</c:v>
                      </c:pt>
                      <c:pt idx="6">
                        <c:v>-999.08694377754159</c:v>
                      </c:pt>
                      <c:pt idx="7">
                        <c:v>-999.32863077237084</c:v>
                      </c:pt>
                      <c:pt idx="8">
                        <c:v>-995.17737789225316</c:v>
                      </c:pt>
                      <c:pt idx="9">
                        <c:v>-996.94474519238304</c:v>
                      </c:pt>
                      <c:pt idx="10">
                        <c:v>-999.7274279199969</c:v>
                      </c:pt>
                      <c:pt idx="11">
                        <c:v>-981.19448606847243</c:v>
                      </c:pt>
                      <c:pt idx="12">
                        <c:v>-972.26152308777023</c:v>
                      </c:pt>
                      <c:pt idx="13">
                        <c:v>-983.48492621584307</c:v>
                      </c:pt>
                      <c:pt idx="14">
                        <c:v>-964.02393057553149</c:v>
                      </c:pt>
                      <c:pt idx="15">
                        <c:v>-966.84893206440961</c:v>
                      </c:pt>
                      <c:pt idx="16">
                        <c:v>-963.49370748103786</c:v>
                      </c:pt>
                      <c:pt idx="17">
                        <c:v>-986.67461707589143</c:v>
                      </c:pt>
                      <c:pt idx="18">
                        <c:v>-990.78113069491246</c:v>
                      </c:pt>
                      <c:pt idx="19">
                        <c:v>-985.35318251392835</c:v>
                      </c:pt>
                      <c:pt idx="20">
                        <c:v>-970.94669864249397</c:v>
                      </c:pt>
                      <c:pt idx="21">
                        <c:v>-962.31778977270244</c:v>
                      </c:pt>
                      <c:pt idx="22">
                        <c:v>-961.66545941681568</c:v>
                      </c:pt>
                      <c:pt idx="23">
                        <c:v>-961.25302422919026</c:v>
                      </c:pt>
                      <c:pt idx="24">
                        <c:v>-960.46041397206864</c:v>
                      </c:pt>
                      <c:pt idx="25">
                        <c:v>-959.79997849901861</c:v>
                      </c:pt>
                      <c:pt idx="26">
                        <c:v>-959.59882484597028</c:v>
                      </c:pt>
                      <c:pt idx="27">
                        <c:v>-974.58539122726347</c:v>
                      </c:pt>
                      <c:pt idx="28">
                        <c:v>-971.04158591375619</c:v>
                      </c:pt>
                      <c:pt idx="29">
                        <c:v>-963.69570599458939</c:v>
                      </c:pt>
                      <c:pt idx="30">
                        <c:v>-971.98220490041922</c:v>
                      </c:pt>
                      <c:pt idx="31">
                        <c:v>-975.49876777988118</c:v>
                      </c:pt>
                      <c:pt idx="32">
                        <c:v>-971.87596490559508</c:v>
                      </c:pt>
                      <c:pt idx="33">
                        <c:v>-966.29076942766051</c:v>
                      </c:pt>
                      <c:pt idx="34">
                        <c:v>-965.57729873628625</c:v>
                      </c:pt>
                      <c:pt idx="35">
                        <c:v>-961.37846773696015</c:v>
                      </c:pt>
                      <c:pt idx="36">
                        <c:v>-963.33684246022256</c:v>
                      </c:pt>
                      <c:pt idx="37">
                        <c:v>-965.31577459636424</c:v>
                      </c:pt>
                      <c:pt idx="38">
                        <c:v>-965.08616286394886</c:v>
                      </c:pt>
                      <c:pt idx="39">
                        <c:v>-965.38279019437459</c:v>
                      </c:pt>
                      <c:pt idx="40">
                        <c:v>-968.03736529508456</c:v>
                      </c:pt>
                      <c:pt idx="41">
                        <c:v>-966.71934245989496</c:v>
                      </c:pt>
                      <c:pt idx="42">
                        <c:v>-970.51527361395972</c:v>
                      </c:pt>
                      <c:pt idx="43">
                        <c:v>-972.91494902797774</c:v>
                      </c:pt>
                      <c:pt idx="44">
                        <c:v>-976.2119394921009</c:v>
                      </c:pt>
                      <c:pt idx="45">
                        <c:v>-978.17797711084017</c:v>
                      </c:pt>
                      <c:pt idx="46">
                        <c:v>-983.29259594380892</c:v>
                      </c:pt>
                      <c:pt idx="47">
                        <c:v>-986.68386009603273</c:v>
                      </c:pt>
                      <c:pt idx="48">
                        <c:v>-999.88099756587644</c:v>
                      </c:pt>
                      <c:pt idx="49">
                        <c:v>-995.45739406975736</c:v>
                      </c:pt>
                      <c:pt idx="50">
                        <c:v>-991.32689188963752</c:v>
                      </c:pt>
                      <c:pt idx="51">
                        <c:v>-988.07380431534762</c:v>
                      </c:pt>
                      <c:pt idx="52">
                        <c:v>-986.57729763952216</c:v>
                      </c:pt>
                      <c:pt idx="53">
                        <c:v>-988.34375885773329</c:v>
                      </c:pt>
                      <c:pt idx="54">
                        <c:v>-981.97240661892943</c:v>
                      </c:pt>
                      <c:pt idx="55">
                        <c:v>-987.13821477133592</c:v>
                      </c:pt>
                      <c:pt idx="56">
                        <c:v>-983.35009871535703</c:v>
                      </c:pt>
                      <c:pt idx="57">
                        <c:v>-984.07741109795484</c:v>
                      </c:pt>
                      <c:pt idx="58">
                        <c:v>-986.83719428428697</c:v>
                      </c:pt>
                      <c:pt idx="59">
                        <c:v>-985.72171937136932</c:v>
                      </c:pt>
                      <c:pt idx="60">
                        <c:v>-985.78389074136487</c:v>
                      </c:pt>
                      <c:pt idx="61">
                        <c:v>-983.06253822801364</c:v>
                      </c:pt>
                      <c:pt idx="62">
                        <c:v>-983.22900970312594</c:v>
                      </c:pt>
                      <c:pt idx="63">
                        <c:v>-979.12180953497614</c:v>
                      </c:pt>
                      <c:pt idx="64">
                        <c:v>-980.49265155953572</c:v>
                      </c:pt>
                      <c:pt idx="65">
                        <c:v>-981.54432579006789</c:v>
                      </c:pt>
                      <c:pt idx="66">
                        <c:v>-982.60196064422234</c:v>
                      </c:pt>
                      <c:pt idx="67">
                        <c:v>-981.82294129671754</c:v>
                      </c:pt>
                      <c:pt idx="68">
                        <c:v>-982.06158298796811</c:v>
                      </c:pt>
                      <c:pt idx="69">
                        <c:v>-992.5412262804042</c:v>
                      </c:pt>
                      <c:pt idx="70">
                        <c:v>-996.96131516622222</c:v>
                      </c:pt>
                      <c:pt idx="71">
                        <c:v>-991.73239388678076</c:v>
                      </c:pt>
                      <c:pt idx="72">
                        <c:v>-993.40052667112036</c:v>
                      </c:pt>
                      <c:pt idx="73">
                        <c:v>-990.60245055712062</c:v>
                      </c:pt>
                      <c:pt idx="74">
                        <c:v>-988.47237734597752</c:v>
                      </c:pt>
                      <c:pt idx="75">
                        <c:v>-988.6879356543194</c:v>
                      </c:pt>
                      <c:pt idx="76">
                        <c:v>-989.88857944203437</c:v>
                      </c:pt>
                      <c:pt idx="77">
                        <c:v>-990.56542037799136</c:v>
                      </c:pt>
                      <c:pt idx="78">
                        <c:v>-992.0928615004475</c:v>
                      </c:pt>
                      <c:pt idx="79">
                        <c:v>-987.78283812483346</c:v>
                      </c:pt>
                      <c:pt idx="80">
                        <c:v>-986.39828757467274</c:v>
                      </c:pt>
                      <c:pt idx="81">
                        <c:v>-982.26724987246803</c:v>
                      </c:pt>
                      <c:pt idx="82">
                        <c:v>-991.01605675995438</c:v>
                      </c:pt>
                      <c:pt idx="83">
                        <c:v>-985.43081570232107</c:v>
                      </c:pt>
                      <c:pt idx="84">
                        <c:v>-981.13567335860387</c:v>
                      </c:pt>
                      <c:pt idx="85">
                        <c:v>-982.00630689281775</c:v>
                      </c:pt>
                      <c:pt idx="86">
                        <c:v>-979.37047042652341</c:v>
                      </c:pt>
                      <c:pt idx="87">
                        <c:v>-988.65803346498865</c:v>
                      </c:pt>
                      <c:pt idx="88">
                        <c:v>-978.94782664186437</c:v>
                      </c:pt>
                      <c:pt idx="89">
                        <c:v>-982.82823394627417</c:v>
                      </c:pt>
                      <c:pt idx="90">
                        <c:v>-979.11638699877381</c:v>
                      </c:pt>
                      <c:pt idx="91">
                        <c:v>-977.87227784630886</c:v>
                      </c:pt>
                      <c:pt idx="92">
                        <c:v>-983.47760948045845</c:v>
                      </c:pt>
                      <c:pt idx="93">
                        <c:v>-982.00369660928095</c:v>
                      </c:pt>
                      <c:pt idx="94">
                        <c:v>-982.86965483001177</c:v>
                      </c:pt>
                      <c:pt idx="95">
                        <c:v>-987.34081683239947</c:v>
                      </c:pt>
                      <c:pt idx="96">
                        <c:v>-981.23895248881263</c:v>
                      </c:pt>
                      <c:pt idx="97">
                        <c:v>-977.45273767627805</c:v>
                      </c:pt>
                      <c:pt idx="98">
                        <c:v>-981.13841699455929</c:v>
                      </c:pt>
                      <c:pt idx="99">
                        <c:v>-979.02397483798927</c:v>
                      </c:pt>
                      <c:pt idx="100">
                        <c:v>-979.03090869219068</c:v>
                      </c:pt>
                      <c:pt idx="101">
                        <c:v>-978.47830892227091</c:v>
                      </c:pt>
                      <c:pt idx="102">
                        <c:v>-977.65716672763006</c:v>
                      </c:pt>
                      <c:pt idx="103">
                        <c:v>-974.54681858103163</c:v>
                      </c:pt>
                      <c:pt idx="104">
                        <c:v>-981.11123783236917</c:v>
                      </c:pt>
                      <c:pt idx="105">
                        <c:v>-981.3309117413329</c:v>
                      </c:pt>
                      <c:pt idx="106">
                        <c:v>-987.48907516225108</c:v>
                      </c:pt>
                      <c:pt idx="107">
                        <c:v>-974.54345590062258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9EB1-4B70-B657-350ECADE405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總圖!$AK$1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總圖!$AK$5:$AK$112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-917.3779588321745</c:v>
                      </c:pt>
                      <c:pt idx="1">
                        <c:v>-916.81910998706394</c:v>
                      </c:pt>
                      <c:pt idx="2">
                        <c:v>-913.35106842195773</c:v>
                      </c:pt>
                      <c:pt idx="3">
                        <c:v>-913.62419642204611</c:v>
                      </c:pt>
                      <c:pt idx="4">
                        <c:v>-916.7022059717367</c:v>
                      </c:pt>
                      <c:pt idx="5">
                        <c:v>-914.07952794985749</c:v>
                      </c:pt>
                      <c:pt idx="6">
                        <c:v>-918.0363857339139</c:v>
                      </c:pt>
                      <c:pt idx="7">
                        <c:v>-916.88097781739089</c:v>
                      </c:pt>
                      <c:pt idx="8">
                        <c:v>-915.561231789972</c:v>
                      </c:pt>
                      <c:pt idx="9">
                        <c:v>-915.55807740806608</c:v>
                      </c:pt>
                      <c:pt idx="10">
                        <c:v>-919.09300434168199</c:v>
                      </c:pt>
                      <c:pt idx="11">
                        <c:v>-911.10617684640863</c:v>
                      </c:pt>
                      <c:pt idx="12">
                        <c:v>-906.37396448188485</c:v>
                      </c:pt>
                      <c:pt idx="13">
                        <c:v>-912.49908776078576</c:v>
                      </c:pt>
                      <c:pt idx="14">
                        <c:v>-903.87518415550539</c:v>
                      </c:pt>
                      <c:pt idx="15">
                        <c:v>-905.97430732195687</c:v>
                      </c:pt>
                      <c:pt idx="16">
                        <c:v>-905.06029151727478</c:v>
                      </c:pt>
                      <c:pt idx="17">
                        <c:v>-915.03138369619762</c:v>
                      </c:pt>
                      <c:pt idx="18">
                        <c:v>-913.10583712168227</c:v>
                      </c:pt>
                      <c:pt idx="19">
                        <c:v>-910.72253992124956</c:v>
                      </c:pt>
                      <c:pt idx="20">
                        <c:v>-907.40973922382511</c:v>
                      </c:pt>
                      <c:pt idx="21">
                        <c:v>-904.783427653731</c:v>
                      </c:pt>
                      <c:pt idx="22">
                        <c:v>-904.292525653962</c:v>
                      </c:pt>
                      <c:pt idx="23">
                        <c:v>-904.05011795437247</c:v>
                      </c:pt>
                      <c:pt idx="24">
                        <c:v>-903.17041021215027</c:v>
                      </c:pt>
                      <c:pt idx="25">
                        <c:v>-901.95658796867679</c:v>
                      </c:pt>
                      <c:pt idx="26">
                        <c:v>-899.94666359038013</c:v>
                      </c:pt>
                      <c:pt idx="27">
                        <c:v>-906.60749253561232</c:v>
                      </c:pt>
                      <c:pt idx="28">
                        <c:v>-906.03467234689447</c:v>
                      </c:pt>
                      <c:pt idx="29">
                        <c:v>-903.39611357390697</c:v>
                      </c:pt>
                      <c:pt idx="30">
                        <c:v>-907.67723057707951</c:v>
                      </c:pt>
                      <c:pt idx="31">
                        <c:v>-910.18045250619923</c:v>
                      </c:pt>
                      <c:pt idx="32">
                        <c:v>-908.84664843827215</c:v>
                      </c:pt>
                      <c:pt idx="33">
                        <c:v>-904.21054152622082</c:v>
                      </c:pt>
                      <c:pt idx="34">
                        <c:v>-904.41621632163628</c:v>
                      </c:pt>
                      <c:pt idx="35">
                        <c:v>-901.37892842845122</c:v>
                      </c:pt>
                      <c:pt idx="36">
                        <c:v>-901.24211378965538</c:v>
                      </c:pt>
                      <c:pt idx="37">
                        <c:v>-901.61254588676536</c:v>
                      </c:pt>
                      <c:pt idx="38">
                        <c:v>-899.8330570399828</c:v>
                      </c:pt>
                      <c:pt idx="39">
                        <c:v>-899.60478586114857</c:v>
                      </c:pt>
                      <c:pt idx="40">
                        <c:v>-899.02128104049439</c:v>
                      </c:pt>
                      <c:pt idx="41">
                        <c:v>-898.27216311379425</c:v>
                      </c:pt>
                      <c:pt idx="42">
                        <c:v>-899.31033515473189</c:v>
                      </c:pt>
                      <c:pt idx="43">
                        <c:v>-898.90629157592161</c:v>
                      </c:pt>
                      <c:pt idx="44">
                        <c:v>-900.14917941049328</c:v>
                      </c:pt>
                      <c:pt idx="45">
                        <c:v>-900.36150509555534</c:v>
                      </c:pt>
                      <c:pt idx="46">
                        <c:v>-901.37864852981784</c:v>
                      </c:pt>
                      <c:pt idx="47">
                        <c:v>-903.10977057142918</c:v>
                      </c:pt>
                      <c:pt idx="48">
                        <c:v>-908.29732952358449</c:v>
                      </c:pt>
                      <c:pt idx="49">
                        <c:v>-907.64538287264963</c:v>
                      </c:pt>
                      <c:pt idx="50">
                        <c:v>-904.7549290317786</c:v>
                      </c:pt>
                      <c:pt idx="51">
                        <c:v>-903.13957094907767</c:v>
                      </c:pt>
                      <c:pt idx="52">
                        <c:v>-902.75477955126928</c:v>
                      </c:pt>
                      <c:pt idx="53">
                        <c:v>-904.82746980101092</c:v>
                      </c:pt>
                      <c:pt idx="54">
                        <c:v>-904.28189519861894</c:v>
                      </c:pt>
                      <c:pt idx="55">
                        <c:v>-902.45755016518581</c:v>
                      </c:pt>
                      <c:pt idx="56">
                        <c:v>-900.7507268810748</c:v>
                      </c:pt>
                      <c:pt idx="57">
                        <c:v>-902.28139886848226</c:v>
                      </c:pt>
                      <c:pt idx="58">
                        <c:v>-904.44690073694642</c:v>
                      </c:pt>
                      <c:pt idx="59">
                        <c:v>-904.41038571336492</c:v>
                      </c:pt>
                      <c:pt idx="60">
                        <c:v>-904.08771426168551</c:v>
                      </c:pt>
                      <c:pt idx="61">
                        <c:v>-903.0611881255262</c:v>
                      </c:pt>
                      <c:pt idx="62">
                        <c:v>-903.86683278233465</c:v>
                      </c:pt>
                      <c:pt idx="63">
                        <c:v>-902.23945906359609</c:v>
                      </c:pt>
                      <c:pt idx="64">
                        <c:v>-903.6111134936715</c:v>
                      </c:pt>
                      <c:pt idx="65">
                        <c:v>-904.66055481624971</c:v>
                      </c:pt>
                      <c:pt idx="66">
                        <c:v>-906.04580338849451</c:v>
                      </c:pt>
                      <c:pt idx="67">
                        <c:v>-905.31801068049367</c:v>
                      </c:pt>
                      <c:pt idx="68">
                        <c:v>-905.96777378825982</c:v>
                      </c:pt>
                      <c:pt idx="69">
                        <c:v>-909.01000743210091</c:v>
                      </c:pt>
                      <c:pt idx="70">
                        <c:v>-913.27985254764644</c:v>
                      </c:pt>
                      <c:pt idx="71">
                        <c:v>-912.89792804542799</c:v>
                      </c:pt>
                      <c:pt idx="72">
                        <c:v>-911.19668804635057</c:v>
                      </c:pt>
                      <c:pt idx="73">
                        <c:v>-911.13550542935332</c:v>
                      </c:pt>
                      <c:pt idx="74">
                        <c:v>-909.82354802588554</c:v>
                      </c:pt>
                      <c:pt idx="75">
                        <c:v>-910.7550051843466</c:v>
                      </c:pt>
                      <c:pt idx="76">
                        <c:v>-911.96990695608508</c:v>
                      </c:pt>
                      <c:pt idx="77">
                        <c:v>-913.25819404675508</c:v>
                      </c:pt>
                      <c:pt idx="78">
                        <c:v>-913.03836366405983</c:v>
                      </c:pt>
                      <c:pt idx="79">
                        <c:v>-910.738025167302</c:v>
                      </c:pt>
                      <c:pt idx="80">
                        <c:v>-910.97012980538841</c:v>
                      </c:pt>
                      <c:pt idx="81">
                        <c:v>-908.43680461337874</c:v>
                      </c:pt>
                      <c:pt idx="82">
                        <c:v>-914.33825506527364</c:v>
                      </c:pt>
                      <c:pt idx="83">
                        <c:v>-911.65998484224338</c:v>
                      </c:pt>
                      <c:pt idx="84">
                        <c:v>-909.07188585336417</c:v>
                      </c:pt>
                      <c:pt idx="85">
                        <c:v>-910.08597686301698</c:v>
                      </c:pt>
                      <c:pt idx="86">
                        <c:v>-909.11459684331044</c:v>
                      </c:pt>
                      <c:pt idx="87">
                        <c:v>-914.36598615602998</c:v>
                      </c:pt>
                      <c:pt idx="88">
                        <c:v>-908.91096388948688</c:v>
                      </c:pt>
                      <c:pt idx="89">
                        <c:v>-912.10547630767132</c:v>
                      </c:pt>
                      <c:pt idx="90">
                        <c:v>-908.19255180405196</c:v>
                      </c:pt>
                      <c:pt idx="91">
                        <c:v>-909.3435718687291</c:v>
                      </c:pt>
                      <c:pt idx="92">
                        <c:v>-913.3055776350219</c:v>
                      </c:pt>
                      <c:pt idx="93">
                        <c:v>-911.87108547830223</c:v>
                      </c:pt>
                      <c:pt idx="94">
                        <c:v>-910.88231127692507</c:v>
                      </c:pt>
                      <c:pt idx="95">
                        <c:v>-915.21859760159623</c:v>
                      </c:pt>
                      <c:pt idx="96">
                        <c:v>-911.7164269159457</c:v>
                      </c:pt>
                      <c:pt idx="97">
                        <c:v>-911.45880430461511</c:v>
                      </c:pt>
                      <c:pt idx="98">
                        <c:v>-912.63180516296313</c:v>
                      </c:pt>
                      <c:pt idx="99">
                        <c:v>-911.6804044137632</c:v>
                      </c:pt>
                      <c:pt idx="100">
                        <c:v>-912.44789586967977</c:v>
                      </c:pt>
                      <c:pt idx="101">
                        <c:v>-911.99399850521206</c:v>
                      </c:pt>
                      <c:pt idx="102">
                        <c:v>-912.91706480806135</c:v>
                      </c:pt>
                      <c:pt idx="103">
                        <c:v>-909.85696967423428</c:v>
                      </c:pt>
                      <c:pt idx="104">
                        <c:v>-913.60353769575454</c:v>
                      </c:pt>
                      <c:pt idx="105">
                        <c:v>-913.69283985637412</c:v>
                      </c:pt>
                      <c:pt idx="106">
                        <c:v>-916.27716283677239</c:v>
                      </c:pt>
                      <c:pt idx="107">
                        <c:v>-909.90537028972324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EB1-4B70-B657-350ECADE405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總圖!$AL$1</c15:sqref>
                        </c15:formulaRef>
                      </c:ext>
                    </c:extLst>
                    <c:strCache>
                      <c:ptCount val="1"/>
                      <c:pt idx="0">
                        <c:v>3-1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總圖!$AL$5:$AL$112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0-9EB1-4B70-B657-350ECADE405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總圖!$AM$1</c15:sqref>
                        </c15:formulaRef>
                      </c:ext>
                    </c:extLst>
                    <c:strCache>
                      <c:ptCount val="1"/>
                      <c:pt idx="0">
                        <c:v>3-2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總圖!$AM$5:$AM$112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EB1-4B70-B657-350ECADE405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總圖!$AN$1</c15:sqref>
                        </c15:formulaRef>
                      </c:ext>
                    </c:extLst>
                    <c:strCache>
                      <c:ptCount val="1"/>
                      <c:pt idx="0">
                        <c:v>3-3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總圖!$AN$5:$AN$112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EB1-4B70-B657-350ECADE405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總圖!$AO$1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:tx>
                <c:spPr>
                  <a:ln w="1905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總圖!$AO$5:$AO$112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-897.29333938768082</c:v>
                      </c:pt>
                      <c:pt idx="1">
                        <c:v>-897.02046537153444</c:v>
                      </c:pt>
                      <c:pt idx="2">
                        <c:v>-897.20226710935481</c:v>
                      </c:pt>
                      <c:pt idx="3">
                        <c:v>-894.47963997303111</c:v>
                      </c:pt>
                      <c:pt idx="4">
                        <c:v>-896.83838771625585</c:v>
                      </c:pt>
                      <c:pt idx="5">
                        <c:v>-896.19617396667411</c:v>
                      </c:pt>
                      <c:pt idx="6">
                        <c:v>-899.06825972506056</c:v>
                      </c:pt>
                      <c:pt idx="7">
                        <c:v>-900.74090045962009</c:v>
                      </c:pt>
                      <c:pt idx="8">
                        <c:v>-898.64891843581881</c:v>
                      </c:pt>
                      <c:pt idx="9">
                        <c:v>-922.04469310838022</c:v>
                      </c:pt>
                      <c:pt idx="10">
                        <c:v>-900.71189018315806</c:v>
                      </c:pt>
                      <c:pt idx="11">
                        <c:v>-891.11424680061964</c:v>
                      </c:pt>
                      <c:pt idx="12">
                        <c:v>-884.40030769247551</c:v>
                      </c:pt>
                      <c:pt idx="13">
                        <c:v>-885.11063012122054</c:v>
                      </c:pt>
                      <c:pt idx="14">
                        <c:v>-876.28660784542774</c:v>
                      </c:pt>
                      <c:pt idx="15">
                        <c:v>-877.15203646606415</c:v>
                      </c:pt>
                      <c:pt idx="16">
                        <c:v>-875.22414342382717</c:v>
                      </c:pt>
                      <c:pt idx="17">
                        <c:v>-887.38140283463883</c:v>
                      </c:pt>
                      <c:pt idx="18">
                        <c:v>-895.185777716188</c:v>
                      </c:pt>
                      <c:pt idx="19">
                        <c:v>-894.52833435967534</c:v>
                      </c:pt>
                      <c:pt idx="20">
                        <c:v>-887.69350980678541</c:v>
                      </c:pt>
                      <c:pt idx="21">
                        <c:v>-879.01745360182031</c:v>
                      </c:pt>
                      <c:pt idx="22">
                        <c:v>-877.00655328220239</c:v>
                      </c:pt>
                      <c:pt idx="23">
                        <c:v>-877.23163669264318</c:v>
                      </c:pt>
                      <c:pt idx="24">
                        <c:v>-877.21659546314845</c:v>
                      </c:pt>
                      <c:pt idx="25">
                        <c:v>-877.12381893690053</c:v>
                      </c:pt>
                      <c:pt idx="26">
                        <c:v>-877.26756654184533</c:v>
                      </c:pt>
                      <c:pt idx="27">
                        <c:v>-887.10145200372131</c:v>
                      </c:pt>
                      <c:pt idx="28">
                        <c:v>-886.50691136337559</c:v>
                      </c:pt>
                      <c:pt idx="29">
                        <c:v>-881.39818939907548</c:v>
                      </c:pt>
                      <c:pt idx="30">
                        <c:v>-885.53212819433838</c:v>
                      </c:pt>
                      <c:pt idx="31">
                        <c:v>-889.91161047764888</c:v>
                      </c:pt>
                      <c:pt idx="32">
                        <c:v>-887.84543101715269</c:v>
                      </c:pt>
                      <c:pt idx="33">
                        <c:v>-884.61214162559168</c:v>
                      </c:pt>
                      <c:pt idx="34">
                        <c:v>-884.24965998856305</c:v>
                      </c:pt>
                      <c:pt idx="35">
                        <c:v>-881.53822876996151</c:v>
                      </c:pt>
                      <c:pt idx="36">
                        <c:v>-884.38882578132393</c:v>
                      </c:pt>
                      <c:pt idx="37">
                        <c:v>-885.66983384389459</c:v>
                      </c:pt>
                      <c:pt idx="38">
                        <c:v>-887.21598922176986</c:v>
                      </c:pt>
                      <c:pt idx="39">
                        <c:v>-888.47967237391128</c:v>
                      </c:pt>
                      <c:pt idx="40">
                        <c:v>-890.75438594061995</c:v>
                      </c:pt>
                      <c:pt idx="41">
                        <c:v>-891.65901604911608</c:v>
                      </c:pt>
                      <c:pt idx="42">
                        <c:v>-894.59704351229959</c:v>
                      </c:pt>
                      <c:pt idx="43">
                        <c:v>-895.83546223873043</c:v>
                      </c:pt>
                      <c:pt idx="44">
                        <c:v>-897.63905683390601</c:v>
                      </c:pt>
                      <c:pt idx="45">
                        <c:v>-898.09409688996027</c:v>
                      </c:pt>
                      <c:pt idx="46">
                        <c:v>-920.08917617309419</c:v>
                      </c:pt>
                      <c:pt idx="47">
                        <c:v>-922.24745258912003</c:v>
                      </c:pt>
                      <c:pt idx="48">
                        <c:v>-921.60250855514369</c:v>
                      </c:pt>
                      <c:pt idx="49">
                        <c:v>-920.29666069138648</c:v>
                      </c:pt>
                      <c:pt idx="50">
                        <c:v>-919.92077859364804</c:v>
                      </c:pt>
                      <c:pt idx="51">
                        <c:v>-919.18885278337427</c:v>
                      </c:pt>
                      <c:pt idx="52">
                        <c:v>-920.03435056877754</c:v>
                      </c:pt>
                      <c:pt idx="53">
                        <c:v>-922.10887624051725</c:v>
                      </c:pt>
                      <c:pt idx="54">
                        <c:v>-899.63792485805288</c:v>
                      </c:pt>
                      <c:pt idx="55">
                        <c:v>-919.5726951873412</c:v>
                      </c:pt>
                      <c:pt idx="56">
                        <c:v>-919.53555242559435</c:v>
                      </c:pt>
                      <c:pt idx="57">
                        <c:v>-920.16348269807281</c:v>
                      </c:pt>
                      <c:pt idx="58">
                        <c:v>-920.87080513709782</c:v>
                      </c:pt>
                      <c:pt idx="59">
                        <c:v>-920.86824383683995</c:v>
                      </c:pt>
                      <c:pt idx="60">
                        <c:v>-920.70239486605283</c:v>
                      </c:pt>
                      <c:pt idx="61">
                        <c:v>-920.79081511034587</c:v>
                      </c:pt>
                      <c:pt idx="62">
                        <c:v>-920.78034136537224</c:v>
                      </c:pt>
                      <c:pt idx="63">
                        <c:v>-920.67871534795324</c:v>
                      </c:pt>
                      <c:pt idx="64">
                        <c:v>-900.10051442843087</c:v>
                      </c:pt>
                      <c:pt idx="65">
                        <c:v>-921.04155198677961</c:v>
                      </c:pt>
                      <c:pt idx="66">
                        <c:v>-922.05919646741984</c:v>
                      </c:pt>
                      <c:pt idx="67">
                        <c:v>-921.553685530856</c:v>
                      </c:pt>
                      <c:pt idx="68">
                        <c:v>-922.32120773043152</c:v>
                      </c:pt>
                      <c:pt idx="69">
                        <c:v>-922.84454274195468</c:v>
                      </c:pt>
                      <c:pt idx="70">
                        <c:v>-923.24235530894407</c:v>
                      </c:pt>
                      <c:pt idx="71">
                        <c:v>-922.64583076832002</c:v>
                      </c:pt>
                      <c:pt idx="72">
                        <c:v>-922.92539473951445</c:v>
                      </c:pt>
                      <c:pt idx="73">
                        <c:v>-922.28785620496114</c:v>
                      </c:pt>
                      <c:pt idx="74">
                        <c:v>-922.4200316669743</c:v>
                      </c:pt>
                      <c:pt idx="75">
                        <c:v>-922.66497498849378</c:v>
                      </c:pt>
                      <c:pt idx="76">
                        <c:v>-923.04409759340024</c:v>
                      </c:pt>
                      <c:pt idx="77">
                        <c:v>-923.29610917245714</c:v>
                      </c:pt>
                      <c:pt idx="78">
                        <c:v>-923.02307789543067</c:v>
                      </c:pt>
                      <c:pt idx="79">
                        <c:v>-922.73718916931239</c:v>
                      </c:pt>
                      <c:pt idx="80">
                        <c:v>-923.20272358797945</c:v>
                      </c:pt>
                      <c:pt idx="81">
                        <c:v>-922.7459591816264</c:v>
                      </c:pt>
                      <c:pt idx="82">
                        <c:v>-923.60989597868888</c:v>
                      </c:pt>
                      <c:pt idx="83">
                        <c:v>-923.80766011367757</c:v>
                      </c:pt>
                      <c:pt idx="84">
                        <c:v>-923.51706725801</c:v>
                      </c:pt>
                      <c:pt idx="85">
                        <c:v>-923.76451603662576</c:v>
                      </c:pt>
                      <c:pt idx="86">
                        <c:v>-902.52965980252498</c:v>
                      </c:pt>
                      <c:pt idx="87">
                        <c:v>-923.78136690819701</c:v>
                      </c:pt>
                      <c:pt idx="88">
                        <c:v>-902.23688868600175</c:v>
                      </c:pt>
                      <c:pt idx="89">
                        <c:v>-902.74518416977764</c:v>
                      </c:pt>
                      <c:pt idx="90">
                        <c:v>-903.04773398110206</c:v>
                      </c:pt>
                      <c:pt idx="91">
                        <c:v>-901.25498219844542</c:v>
                      </c:pt>
                      <c:pt idx="92">
                        <c:v>-903.3868097887846</c:v>
                      </c:pt>
                      <c:pt idx="93">
                        <c:v>-903.33379859446882</c:v>
                      </c:pt>
                      <c:pt idx="94">
                        <c:v>-902.28004753322784</c:v>
                      </c:pt>
                      <c:pt idx="95">
                        <c:v>-923.83877940609159</c:v>
                      </c:pt>
                      <c:pt idx="96">
                        <c:v>-902.83969276661958</c:v>
                      </c:pt>
                      <c:pt idx="97">
                        <c:v>-902.71613542638897</c:v>
                      </c:pt>
                      <c:pt idx="98">
                        <c:v>-903.83860800972877</c:v>
                      </c:pt>
                      <c:pt idx="99">
                        <c:v>-902.42674357286785</c:v>
                      </c:pt>
                      <c:pt idx="100">
                        <c:v>-902.52389205732538</c:v>
                      </c:pt>
                      <c:pt idx="101">
                        <c:v>-902.78181984385174</c:v>
                      </c:pt>
                      <c:pt idx="102">
                        <c:v>-901.74389808575461</c:v>
                      </c:pt>
                      <c:pt idx="103">
                        <c:v>-901.23123067723952</c:v>
                      </c:pt>
                      <c:pt idx="104">
                        <c:v>-902.51388642539825</c:v>
                      </c:pt>
                      <c:pt idx="105">
                        <c:v>-902.14112043163311</c:v>
                      </c:pt>
                      <c:pt idx="106">
                        <c:v>-903.9052039074918</c:v>
                      </c:pt>
                      <c:pt idx="107">
                        <c:v>-901.91675050904644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EB1-4B70-B657-350ECADE4057}"/>
                  </c:ext>
                </c:extLst>
              </c15:ser>
            </c15:filteredScatterSeries>
          </c:ext>
        </c:extLst>
      </c:scatterChart>
      <c:valAx>
        <c:axId val="1710876976"/>
        <c:scaling>
          <c:orientation val="minMax"/>
          <c:max val="11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69904"/>
        <c:crosses val="autoZero"/>
        <c:crossBetween val="midCat"/>
        <c:majorUnit val="10"/>
      </c:valAx>
      <c:valAx>
        <c:axId val="1710869904"/>
        <c:scaling>
          <c:orientation val="minMax"/>
          <c:max val="-8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7697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總圖!$BK$1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總圖!$BK$5:$BK$112</c:f>
              <c:numCache>
                <c:formatCode>General</c:formatCode>
                <c:ptCount val="108"/>
                <c:pt idx="0">
                  <c:v>-31.070965042718768</c:v>
                </c:pt>
                <c:pt idx="1">
                  <c:v>-30.148682532829312</c:v>
                </c:pt>
                <c:pt idx="2">
                  <c:v>-29.32785453862445</c:v>
                </c:pt>
                <c:pt idx="3">
                  <c:v>-31.21239710966384</c:v>
                </c:pt>
                <c:pt idx="4">
                  <c:v>-22.141938226551972</c:v>
                </c:pt>
                <c:pt idx="5">
                  <c:v>-31.883634321552051</c:v>
                </c:pt>
                <c:pt idx="6">
                  <c:v>-34.24080307013017</c:v>
                </c:pt>
                <c:pt idx="7">
                  <c:v>-28.504261088355079</c:v>
                </c:pt>
                <c:pt idx="8">
                  <c:v>-26.573492127776376</c:v>
                </c:pt>
                <c:pt idx="9">
                  <c:v>-17.354690602840869</c:v>
                </c:pt>
                <c:pt idx="10">
                  <c:v>-27.391328892309744</c:v>
                </c:pt>
                <c:pt idx="11">
                  <c:v>-24.538050478568351</c:v>
                </c:pt>
                <c:pt idx="12">
                  <c:v>-19.517982045864784</c:v>
                </c:pt>
                <c:pt idx="13">
                  <c:v>-14.339038881345822</c:v>
                </c:pt>
                <c:pt idx="14">
                  <c:v>-8.8552420763294037</c:v>
                </c:pt>
                <c:pt idx="15">
                  <c:v>-7.05294705378099</c:v>
                </c:pt>
                <c:pt idx="16">
                  <c:v>-4.586915151732839</c:v>
                </c:pt>
                <c:pt idx="17">
                  <c:v>-22.942515256249095</c:v>
                </c:pt>
                <c:pt idx="18">
                  <c:v>-20.347729381713791</c:v>
                </c:pt>
                <c:pt idx="19">
                  <c:v>-19.861566319001909</c:v>
                </c:pt>
                <c:pt idx="20">
                  <c:v>-15.252793887263614</c:v>
                </c:pt>
                <c:pt idx="21">
                  <c:v>-9.32161833310699</c:v>
                </c:pt>
                <c:pt idx="22">
                  <c:v>-8.8105350272783554</c:v>
                </c:pt>
                <c:pt idx="23">
                  <c:v>-8.6285002184967539</c:v>
                </c:pt>
                <c:pt idx="24">
                  <c:v>-8.5901292661497024</c:v>
                </c:pt>
                <c:pt idx="25">
                  <c:v>-7.5033582581852158</c:v>
                </c:pt>
                <c:pt idx="26">
                  <c:v>-8.1895916955121706</c:v>
                </c:pt>
                <c:pt idx="27">
                  <c:v>-15.600270181201019</c:v>
                </c:pt>
                <c:pt idx="28">
                  <c:v>-16.164425645289391</c:v>
                </c:pt>
                <c:pt idx="29">
                  <c:v>-9.0420575672728489</c:v>
                </c:pt>
                <c:pt idx="30">
                  <c:v>-18.520371934273939</c:v>
                </c:pt>
                <c:pt idx="31">
                  <c:v>-14.966476899557243</c:v>
                </c:pt>
                <c:pt idx="32">
                  <c:v>-13.906412720600393</c:v>
                </c:pt>
                <c:pt idx="33">
                  <c:v>-13.849928824846408</c:v>
                </c:pt>
                <c:pt idx="34">
                  <c:v>-11.796927201240976</c:v>
                </c:pt>
                <c:pt idx="35">
                  <c:v>-11.168465336680349</c:v>
                </c:pt>
                <c:pt idx="36">
                  <c:v>-11.145163575511127</c:v>
                </c:pt>
                <c:pt idx="37">
                  <c:v>-15.641447075939816</c:v>
                </c:pt>
                <c:pt idx="38">
                  <c:v>-15.949071610607511</c:v>
                </c:pt>
                <c:pt idx="39">
                  <c:v>-17.266246802303776</c:v>
                </c:pt>
                <c:pt idx="40">
                  <c:v>-17.734219078640315</c:v>
                </c:pt>
                <c:pt idx="41">
                  <c:v>-17.20720562338937</c:v>
                </c:pt>
                <c:pt idx="42">
                  <c:v>-18.285402741244354</c:v>
                </c:pt>
                <c:pt idx="43">
                  <c:v>-18.916380652009167</c:v>
                </c:pt>
                <c:pt idx="44">
                  <c:v>-19.792008807506377</c:v>
                </c:pt>
                <c:pt idx="45">
                  <c:v>-21.495773968803704</c:v>
                </c:pt>
                <c:pt idx="46">
                  <c:v>-13.731750756529856</c:v>
                </c:pt>
                <c:pt idx="47">
                  <c:v>-14.919526782061595</c:v>
                </c:pt>
                <c:pt idx="48">
                  <c:v>-19.741838839127354</c:v>
                </c:pt>
                <c:pt idx="49">
                  <c:v>-17.897788672266095</c:v>
                </c:pt>
                <c:pt idx="50">
                  <c:v>-9.9362796732708674</c:v>
                </c:pt>
                <c:pt idx="51">
                  <c:v>-11.078971670841995</c:v>
                </c:pt>
                <c:pt idx="52">
                  <c:v>-13.886623658700429</c:v>
                </c:pt>
                <c:pt idx="53">
                  <c:v>-6.7458919299469926</c:v>
                </c:pt>
                <c:pt idx="54">
                  <c:v>-18.122989929333841</c:v>
                </c:pt>
                <c:pt idx="55">
                  <c:v>-13.615842951947805</c:v>
                </c:pt>
                <c:pt idx="56">
                  <c:v>-12.711905313285271</c:v>
                </c:pt>
                <c:pt idx="57">
                  <c:v>-13.455271971452419</c:v>
                </c:pt>
                <c:pt idx="58">
                  <c:v>-13.760701676578861</c:v>
                </c:pt>
                <c:pt idx="59">
                  <c:v>-13.973538034893636</c:v>
                </c:pt>
                <c:pt idx="60">
                  <c:v>-15.556312229789398</c:v>
                </c:pt>
                <c:pt idx="61">
                  <c:v>-13.96607968499368</c:v>
                </c:pt>
                <c:pt idx="62">
                  <c:v>-14.437887013133945</c:v>
                </c:pt>
                <c:pt idx="63">
                  <c:v>-12.566269089208618</c:v>
                </c:pt>
                <c:pt idx="64">
                  <c:v>-18.182291719609367</c:v>
                </c:pt>
                <c:pt idx="65">
                  <c:v>-14.139420493469494</c:v>
                </c:pt>
                <c:pt idx="66">
                  <c:v>-14.255086867637679</c:v>
                </c:pt>
                <c:pt idx="67">
                  <c:v>-7.8080940263550289</c:v>
                </c:pt>
                <c:pt idx="68">
                  <c:v>-6.2111391942853231</c:v>
                </c:pt>
                <c:pt idx="69">
                  <c:v>-18.353566958268658</c:v>
                </c:pt>
                <c:pt idx="70">
                  <c:v>-18.292232286589083</c:v>
                </c:pt>
                <c:pt idx="71">
                  <c:v>-13.460151681940069</c:v>
                </c:pt>
                <c:pt idx="72">
                  <c:v>-18.607223196031427</c:v>
                </c:pt>
                <c:pt idx="73">
                  <c:v>-16.991258839738059</c:v>
                </c:pt>
                <c:pt idx="74">
                  <c:v>-10.111298334916391</c:v>
                </c:pt>
                <c:pt idx="75">
                  <c:v>-18.074958918528807</c:v>
                </c:pt>
                <c:pt idx="76">
                  <c:v>-18.459078317094438</c:v>
                </c:pt>
                <c:pt idx="77">
                  <c:v>-18.54118241350622</c:v>
                </c:pt>
                <c:pt idx="78">
                  <c:v>-19.372447186604404</c:v>
                </c:pt>
                <c:pt idx="79">
                  <c:v>-16.259133233914739</c:v>
                </c:pt>
                <c:pt idx="80">
                  <c:v>-10.771824310871168</c:v>
                </c:pt>
                <c:pt idx="81">
                  <c:v>-8.8685002996914974</c:v>
                </c:pt>
                <c:pt idx="82">
                  <c:v>-17.651735115365433</c:v>
                </c:pt>
                <c:pt idx="83">
                  <c:v>-10.515506384557931</c:v>
                </c:pt>
                <c:pt idx="84">
                  <c:v>-14.915990345182344</c:v>
                </c:pt>
                <c:pt idx="85">
                  <c:v>-15.316795778134278</c:v>
                </c:pt>
                <c:pt idx="86">
                  <c:v>-23.776604847014468</c:v>
                </c:pt>
                <c:pt idx="87">
                  <c:v>-18.03327886105351</c:v>
                </c:pt>
                <c:pt idx="88">
                  <c:v>-22.084297765617691</c:v>
                </c:pt>
                <c:pt idx="89">
                  <c:v>-23.415222092062805</c:v>
                </c:pt>
                <c:pt idx="90">
                  <c:v>-22.554109682148862</c:v>
                </c:pt>
                <c:pt idx="91">
                  <c:v>-22.219482670131001</c:v>
                </c:pt>
                <c:pt idx="92">
                  <c:v>-24.953682148474911</c:v>
                </c:pt>
                <c:pt idx="93">
                  <c:v>-25.18767564019727</c:v>
                </c:pt>
                <c:pt idx="94">
                  <c:v>-25.212154725349095</c:v>
                </c:pt>
                <c:pt idx="95">
                  <c:v>-54.1106939379479</c:v>
                </c:pt>
                <c:pt idx="96">
                  <c:v>-60.8588449015745</c:v>
                </c:pt>
                <c:pt idx="97">
                  <c:v>-59.814041637240365</c:v>
                </c:pt>
                <c:pt idx="98">
                  <c:v>-60.538519606769938</c:v>
                </c:pt>
                <c:pt idx="99">
                  <c:v>-60.507732274374817</c:v>
                </c:pt>
                <c:pt idx="100">
                  <c:v>-60.313145636151702</c:v>
                </c:pt>
                <c:pt idx="101">
                  <c:v>-60.206466942131826</c:v>
                </c:pt>
                <c:pt idx="102">
                  <c:v>-60.32024364812689</c:v>
                </c:pt>
                <c:pt idx="103">
                  <c:v>-59.596960700799656</c:v>
                </c:pt>
                <c:pt idx="104">
                  <c:v>-61.10552832339026</c:v>
                </c:pt>
                <c:pt idx="105">
                  <c:v>-61.142771803464967</c:v>
                </c:pt>
                <c:pt idx="106">
                  <c:v>-62.598690220675167</c:v>
                </c:pt>
                <c:pt idx="107">
                  <c:v>-59.351288995318853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F3-4D03-921D-84EAE40BA81F}"/>
            </c:ext>
          </c:extLst>
        </c:ser>
        <c:ser>
          <c:idx val="1"/>
          <c:order val="1"/>
          <c:tx>
            <c:strRef>
              <c:f>總圖!$BL$1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總圖!$BL$5:$BL$112</c:f>
              <c:numCache>
                <c:formatCode>General</c:formatCode>
                <c:ptCount val="108"/>
                <c:pt idx="0">
                  <c:v>-6.5719045288958569</c:v>
                </c:pt>
                <c:pt idx="1">
                  <c:v>-4.2966532246209681</c:v>
                </c:pt>
                <c:pt idx="2">
                  <c:v>-5.5996312236194825</c:v>
                </c:pt>
                <c:pt idx="3">
                  <c:v>-6.9597821783648328</c:v>
                </c:pt>
                <c:pt idx="4">
                  <c:v>5.8901373274281212</c:v>
                </c:pt>
                <c:pt idx="5">
                  <c:v>-9.6279136546180268</c:v>
                </c:pt>
                <c:pt idx="6">
                  <c:v>-12.489273168452655</c:v>
                </c:pt>
                <c:pt idx="7">
                  <c:v>-5.1862922989325142</c:v>
                </c:pt>
                <c:pt idx="8">
                  <c:v>-2.751326977891722</c:v>
                </c:pt>
                <c:pt idx="9">
                  <c:v>-2.9572814555185403</c:v>
                </c:pt>
                <c:pt idx="10">
                  <c:v>-2.72065579661556</c:v>
                </c:pt>
                <c:pt idx="11">
                  <c:v>-0.94934969854647022</c:v>
                </c:pt>
                <c:pt idx="12">
                  <c:v>6.4190819598788238</c:v>
                </c:pt>
                <c:pt idx="13">
                  <c:v>19.271173854395336</c:v>
                </c:pt>
                <c:pt idx="14">
                  <c:v>24.00957921931316</c:v>
                </c:pt>
                <c:pt idx="15">
                  <c:v>27.726040285079065</c:v>
                </c:pt>
                <c:pt idx="16">
                  <c:v>31.245025152059881</c:v>
                </c:pt>
                <c:pt idx="17">
                  <c:v>6.7485429473319272</c:v>
                </c:pt>
                <c:pt idx="18">
                  <c:v>6.5702075802733333</c:v>
                </c:pt>
                <c:pt idx="19">
                  <c:v>5.2059098617073118</c:v>
                </c:pt>
                <c:pt idx="20">
                  <c:v>10.622439027644035</c:v>
                </c:pt>
                <c:pt idx="21">
                  <c:v>21.299426989107552</c:v>
                </c:pt>
                <c:pt idx="22">
                  <c:v>22.962241445716785</c:v>
                </c:pt>
                <c:pt idx="23">
                  <c:v>22.886435885774929</c:v>
                </c:pt>
                <c:pt idx="24">
                  <c:v>22.432608238874401</c:v>
                </c:pt>
                <c:pt idx="25">
                  <c:v>23.546573434362905</c:v>
                </c:pt>
                <c:pt idx="26">
                  <c:v>21.774101863929396</c:v>
                </c:pt>
                <c:pt idx="27">
                  <c:v>11.450169624514061</c:v>
                </c:pt>
                <c:pt idx="28">
                  <c:v>9.6271833357191525</c:v>
                </c:pt>
                <c:pt idx="29">
                  <c:v>20.285480398587907</c:v>
                </c:pt>
                <c:pt idx="30">
                  <c:v>7.495122528915644</c:v>
                </c:pt>
                <c:pt idx="31">
                  <c:v>11.991082676402137</c:v>
                </c:pt>
                <c:pt idx="32">
                  <c:v>13.275913963073457</c:v>
                </c:pt>
                <c:pt idx="33">
                  <c:v>12.167516001103564</c:v>
                </c:pt>
                <c:pt idx="34">
                  <c:v>15.295734377859361</c:v>
                </c:pt>
                <c:pt idx="35">
                  <c:v>15.64758571770524</c:v>
                </c:pt>
                <c:pt idx="36">
                  <c:v>14.513802532129525</c:v>
                </c:pt>
                <c:pt idx="37">
                  <c:v>7.7364339827508104</c:v>
                </c:pt>
                <c:pt idx="38">
                  <c:v>5.7130952451272066</c:v>
                </c:pt>
                <c:pt idx="39">
                  <c:v>2.9798271704763692</c:v>
                </c:pt>
                <c:pt idx="40">
                  <c:v>1.5708422376578426</c:v>
                </c:pt>
                <c:pt idx="41">
                  <c:v>1.1381349290401204</c:v>
                </c:pt>
                <c:pt idx="42">
                  <c:v>-0.74731734893703106</c:v>
                </c:pt>
                <c:pt idx="43">
                  <c:v>-1.7857501582504938</c:v>
                </c:pt>
                <c:pt idx="44">
                  <c:v>-2.7649332403566262</c:v>
                </c:pt>
                <c:pt idx="45">
                  <c:v>-4.8877068196136833</c:v>
                </c:pt>
                <c:pt idx="46">
                  <c:v>-4.9870567738454525</c:v>
                </c:pt>
                <c:pt idx="47">
                  <c:v>-6.4823115926145931</c:v>
                </c:pt>
                <c:pt idx="48">
                  <c:v>-7.4006058059848101</c:v>
                </c:pt>
                <c:pt idx="49">
                  <c:v>-5.4830612460737314</c:v>
                </c:pt>
                <c:pt idx="50">
                  <c:v>4.4742454665449714</c:v>
                </c:pt>
                <c:pt idx="51">
                  <c:v>1.6621524693916143</c:v>
                </c:pt>
                <c:pt idx="52">
                  <c:v>-3.6888280112422933</c:v>
                </c:pt>
                <c:pt idx="53">
                  <c:v>6.9190460992955423</c:v>
                </c:pt>
                <c:pt idx="54">
                  <c:v>1.6148337089564819</c:v>
                </c:pt>
                <c:pt idx="55">
                  <c:v>-2.8938418647188229</c:v>
                </c:pt>
                <c:pt idx="56">
                  <c:v>-3.2752499904918864</c:v>
                </c:pt>
                <c:pt idx="57">
                  <c:v>-4.0938729408485131</c:v>
                </c:pt>
                <c:pt idx="58">
                  <c:v>-3.4425615825160065</c:v>
                </c:pt>
                <c:pt idx="59">
                  <c:v>-4.1426904935108553</c:v>
                </c:pt>
                <c:pt idx="60">
                  <c:v>-6.4865848958537953</c:v>
                </c:pt>
                <c:pt idx="61">
                  <c:v>-5.3630196921735802</c:v>
                </c:pt>
                <c:pt idx="62">
                  <c:v>-5.7737144105022509</c:v>
                </c:pt>
                <c:pt idx="63">
                  <c:v>-4.7464886544094611</c:v>
                </c:pt>
                <c:pt idx="64">
                  <c:v>0.54786619164949002</c:v>
                </c:pt>
                <c:pt idx="65">
                  <c:v>-5.8193303138459811</c:v>
                </c:pt>
                <c:pt idx="66">
                  <c:v>-5.8722818905421832</c:v>
                </c:pt>
                <c:pt idx="67">
                  <c:v>3.6422057177322813</c:v>
                </c:pt>
                <c:pt idx="68">
                  <c:v>5.8269980612842147</c:v>
                </c:pt>
                <c:pt idx="69">
                  <c:v>-8.3331953899604798</c:v>
                </c:pt>
                <c:pt idx="70">
                  <c:v>-5.7710917828359669</c:v>
                </c:pt>
                <c:pt idx="71">
                  <c:v>-4.5114442667113508E-3</c:v>
                </c:pt>
                <c:pt idx="72">
                  <c:v>-7.8399969356845531</c:v>
                </c:pt>
                <c:pt idx="73">
                  <c:v>-5.9681257851061673</c:v>
                </c:pt>
                <c:pt idx="74">
                  <c:v>3.1765266619756432</c:v>
                </c:pt>
                <c:pt idx="75">
                  <c:v>-8.5785260153942318</c:v>
                </c:pt>
                <c:pt idx="76">
                  <c:v>-8.6370957953138401</c:v>
                </c:pt>
                <c:pt idx="77">
                  <c:v>-8.316395130077737</c:v>
                </c:pt>
                <c:pt idx="78">
                  <c:v>-8.9476178957174994</c:v>
                </c:pt>
                <c:pt idx="79">
                  <c:v>-6.2065730329513542</c:v>
                </c:pt>
                <c:pt idx="80">
                  <c:v>1.3396116760019794</c:v>
                </c:pt>
                <c:pt idx="81">
                  <c:v>2.3641763650044254</c:v>
                </c:pt>
                <c:pt idx="82">
                  <c:v>-6.7131110123723801</c:v>
                </c:pt>
                <c:pt idx="83">
                  <c:v>1.2247203318760143</c:v>
                </c:pt>
                <c:pt idx="84">
                  <c:v>-7.3809613939306047</c:v>
                </c:pt>
                <c:pt idx="85">
                  <c:v>-7.5508373074399486</c:v>
                </c:pt>
                <c:pt idx="86">
                  <c:v>-8.1306970922930759</c:v>
                </c:pt>
                <c:pt idx="87">
                  <c:v>-8.1705154920317682</c:v>
                </c:pt>
                <c:pt idx="88">
                  <c:v>-5.6095287287891011</c:v>
                </c:pt>
                <c:pt idx="89">
                  <c:v>-5.6983980057096772</c:v>
                </c:pt>
                <c:pt idx="90">
                  <c:v>-6.9743749856388888</c:v>
                </c:pt>
                <c:pt idx="91">
                  <c:v>-5.4309534687425867</c:v>
                </c:pt>
                <c:pt idx="92">
                  <c:v>-7.8406160370018512</c:v>
                </c:pt>
                <c:pt idx="93">
                  <c:v>-9.0681721142404257</c:v>
                </c:pt>
                <c:pt idx="94">
                  <c:v>-8.44603606385067</c:v>
                </c:pt>
                <c:pt idx="95">
                  <c:v>-62.512914791130385</c:v>
                </c:pt>
                <c:pt idx="96">
                  <c:v>-62.56613331807722</c:v>
                </c:pt>
                <c:pt idx="97">
                  <c:v>-62.258916616414865</c:v>
                </c:pt>
                <c:pt idx="98">
                  <c:v>-62.476493912184736</c:v>
                </c:pt>
                <c:pt idx="99">
                  <c:v>-62.530203577927267</c:v>
                </c:pt>
                <c:pt idx="100">
                  <c:v>-62.072878464002429</c:v>
                </c:pt>
                <c:pt idx="101">
                  <c:v>-62.390651944161164</c:v>
                </c:pt>
                <c:pt idx="102">
                  <c:v>-61.917102297558984</c:v>
                </c:pt>
                <c:pt idx="103">
                  <c:v>-62.441071209145235</c:v>
                </c:pt>
                <c:pt idx="104">
                  <c:v>-62.224693728907766</c:v>
                </c:pt>
                <c:pt idx="105">
                  <c:v>-61.948309103081385</c:v>
                </c:pt>
                <c:pt idx="106">
                  <c:v>-62.428256891719485</c:v>
                </c:pt>
                <c:pt idx="107">
                  <c:v>-62.48801759308833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AF3-4D03-921D-84EAE40BA81F}"/>
            </c:ext>
          </c:extLst>
        </c:ser>
        <c:ser>
          <c:idx val="2"/>
          <c:order val="2"/>
          <c:tx>
            <c:strRef>
              <c:f>總圖!$BM$1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總圖!$BM$5:$BM$112</c:f>
              <c:numCache>
                <c:formatCode>General</c:formatCode>
                <c:ptCount val="108"/>
                <c:pt idx="0">
                  <c:v>23.299392490908431</c:v>
                </c:pt>
                <c:pt idx="1">
                  <c:v>27.582049672075527</c:v>
                </c:pt>
                <c:pt idx="2">
                  <c:v>25.549499759771351</c:v>
                </c:pt>
                <c:pt idx="3">
                  <c:v>23.262667085259778</c:v>
                </c:pt>
                <c:pt idx="4">
                  <c:v>38.98970107041503</c:v>
                </c:pt>
                <c:pt idx="5">
                  <c:v>18.686630313433355</c:v>
                </c:pt>
                <c:pt idx="6">
                  <c:v>14.867297236807445</c:v>
                </c:pt>
                <c:pt idx="7">
                  <c:v>25.147919750582417</c:v>
                </c:pt>
                <c:pt idx="8">
                  <c:v>27.293398624809527</c:v>
                </c:pt>
                <c:pt idx="9">
                  <c:v>27.707328864320999</c:v>
                </c:pt>
                <c:pt idx="10">
                  <c:v>27.730290329413052</c:v>
                </c:pt>
                <c:pt idx="11">
                  <c:v>25.990765099407525</c:v>
                </c:pt>
                <c:pt idx="12">
                  <c:v>34.18171540434966</c:v>
                </c:pt>
                <c:pt idx="13">
                  <c:v>53.30050231616076</c:v>
                </c:pt>
                <c:pt idx="14">
                  <c:v>55.403951455761224</c:v>
                </c:pt>
                <c:pt idx="15">
                  <c:v>60.641518891059519</c:v>
                </c:pt>
                <c:pt idx="16">
                  <c:v>64.38413974421016</c:v>
                </c:pt>
                <c:pt idx="17">
                  <c:v>36.859314688545965</c:v>
                </c:pt>
                <c:pt idx="18">
                  <c:v>38.967335385509784</c:v>
                </c:pt>
                <c:pt idx="19">
                  <c:v>35.964240823873965</c:v>
                </c:pt>
                <c:pt idx="20">
                  <c:v>38.872069588563519</c:v>
                </c:pt>
                <c:pt idx="21">
                  <c:v>50.773710142854796</c:v>
                </c:pt>
                <c:pt idx="22">
                  <c:v>52.928018390954612</c:v>
                </c:pt>
                <c:pt idx="23">
                  <c:v>52.760822510129294</c:v>
                </c:pt>
                <c:pt idx="24">
                  <c:v>52.18959022513436</c:v>
                </c:pt>
                <c:pt idx="25">
                  <c:v>53.890083118728143</c:v>
                </c:pt>
                <c:pt idx="26">
                  <c:v>52.230198529080056</c:v>
                </c:pt>
                <c:pt idx="27">
                  <c:v>41.702742323883314</c:v>
                </c:pt>
                <c:pt idx="28">
                  <c:v>38.11671083473869</c:v>
                </c:pt>
                <c:pt idx="29">
                  <c:v>50.497148695049461</c:v>
                </c:pt>
                <c:pt idx="30">
                  <c:v>35.000986719853231</c:v>
                </c:pt>
                <c:pt idx="31">
                  <c:v>41.389677286079419</c:v>
                </c:pt>
                <c:pt idx="32">
                  <c:v>42.212619465834884</c:v>
                </c:pt>
                <c:pt idx="33">
                  <c:v>40.365665518698151</c:v>
                </c:pt>
                <c:pt idx="34">
                  <c:v>44.179177887287693</c:v>
                </c:pt>
                <c:pt idx="35">
                  <c:v>44.196601799138477</c:v>
                </c:pt>
                <c:pt idx="36">
                  <c:v>43.499686748060178</c:v>
                </c:pt>
                <c:pt idx="37">
                  <c:v>35.088723141845321</c:v>
                </c:pt>
                <c:pt idx="38">
                  <c:v>32.993668147267741</c:v>
                </c:pt>
                <c:pt idx="39">
                  <c:v>29.553437912445546</c:v>
                </c:pt>
                <c:pt idx="40">
                  <c:v>28.934044638106883</c:v>
                </c:pt>
                <c:pt idx="41">
                  <c:v>28.135860762204018</c:v>
                </c:pt>
                <c:pt idx="42">
                  <c:v>26.69438626889503</c:v>
                </c:pt>
                <c:pt idx="43">
                  <c:v>26.400144353688049</c:v>
                </c:pt>
                <c:pt idx="44">
                  <c:v>25.893384600149929</c:v>
                </c:pt>
                <c:pt idx="45">
                  <c:v>23.74501891312606</c:v>
                </c:pt>
                <c:pt idx="46">
                  <c:v>25.206014962536202</c:v>
                </c:pt>
                <c:pt idx="47">
                  <c:v>23.857952691637735</c:v>
                </c:pt>
                <c:pt idx="48">
                  <c:v>25.748396497356268</c:v>
                </c:pt>
                <c:pt idx="49">
                  <c:v>26.838367137443853</c:v>
                </c:pt>
                <c:pt idx="50">
                  <c:v>39.632535066783099</c:v>
                </c:pt>
                <c:pt idx="51">
                  <c:v>35.246182934960686</c:v>
                </c:pt>
                <c:pt idx="52">
                  <c:v>27.679208574886616</c:v>
                </c:pt>
                <c:pt idx="53">
                  <c:v>41.703951654453029</c:v>
                </c:pt>
                <c:pt idx="54">
                  <c:v>32.366088275396294</c:v>
                </c:pt>
                <c:pt idx="55">
                  <c:v>29.072913749433511</c:v>
                </c:pt>
                <c:pt idx="56">
                  <c:v>27.754977948231883</c:v>
                </c:pt>
                <c:pt idx="57">
                  <c:v>26.351063056997148</c:v>
                </c:pt>
                <c:pt idx="58">
                  <c:v>27.450587602833536</c:v>
                </c:pt>
                <c:pt idx="59">
                  <c:v>26.097486875654155</c:v>
                </c:pt>
                <c:pt idx="60">
                  <c:v>23.121955436514938</c:v>
                </c:pt>
                <c:pt idx="61">
                  <c:v>23.960943228069482</c:v>
                </c:pt>
                <c:pt idx="62">
                  <c:v>23.164782921860507</c:v>
                </c:pt>
                <c:pt idx="63">
                  <c:v>23.570040310768761</c:v>
                </c:pt>
                <c:pt idx="64">
                  <c:v>30.628864170035669</c:v>
                </c:pt>
                <c:pt idx="65">
                  <c:v>22.140137182468195</c:v>
                </c:pt>
                <c:pt idx="66">
                  <c:v>21.942129745393743</c:v>
                </c:pt>
                <c:pt idx="67">
                  <c:v>34.608191752174804</c:v>
                </c:pt>
                <c:pt idx="68">
                  <c:v>37.36136765937686</c:v>
                </c:pt>
                <c:pt idx="69">
                  <c:v>21.37343569883754</c:v>
                </c:pt>
                <c:pt idx="70">
                  <c:v>24.848001974553952</c:v>
                </c:pt>
                <c:pt idx="71">
                  <c:v>30.651832568170718</c:v>
                </c:pt>
                <c:pt idx="72">
                  <c:v>21.514830217609088</c:v>
                </c:pt>
                <c:pt idx="73">
                  <c:v>22.946310947323724</c:v>
                </c:pt>
                <c:pt idx="74">
                  <c:v>34.821024729336912</c:v>
                </c:pt>
                <c:pt idx="75">
                  <c:v>18.869216051130692</c:v>
                </c:pt>
                <c:pt idx="76">
                  <c:v>18.785578239673143</c:v>
                </c:pt>
                <c:pt idx="77">
                  <c:v>18.975394510932915</c:v>
                </c:pt>
                <c:pt idx="78">
                  <c:v>18.813258630972115</c:v>
                </c:pt>
                <c:pt idx="79">
                  <c:v>21.686440995105116</c:v>
                </c:pt>
                <c:pt idx="80">
                  <c:v>31.119321367169022</c:v>
                </c:pt>
                <c:pt idx="81">
                  <c:v>31.864074976318662</c:v>
                </c:pt>
                <c:pt idx="82">
                  <c:v>20.868330420324028</c:v>
                </c:pt>
                <c:pt idx="83">
                  <c:v>30.321616888087348</c:v>
                </c:pt>
                <c:pt idx="84">
                  <c:v>18.183524393463784</c:v>
                </c:pt>
                <c:pt idx="85">
                  <c:v>17.901234157225062</c:v>
                </c:pt>
                <c:pt idx="86">
                  <c:v>16.480799159303373</c:v>
                </c:pt>
                <c:pt idx="87">
                  <c:v>17.997331075219606</c:v>
                </c:pt>
                <c:pt idx="88">
                  <c:v>19.757186098650422</c:v>
                </c:pt>
                <c:pt idx="89">
                  <c:v>19.905430629621804</c:v>
                </c:pt>
                <c:pt idx="90">
                  <c:v>18.282324817095784</c:v>
                </c:pt>
                <c:pt idx="91">
                  <c:v>19.408781032957819</c:v>
                </c:pt>
                <c:pt idx="92">
                  <c:v>16.834968779445333</c:v>
                </c:pt>
                <c:pt idx="93">
                  <c:v>15.182897065282518</c:v>
                </c:pt>
                <c:pt idx="94">
                  <c:v>16.733696629955304</c:v>
                </c:pt>
                <c:pt idx="95">
                  <c:v>-55.303023353972378</c:v>
                </c:pt>
                <c:pt idx="96">
                  <c:v>-56.384973367987783</c:v>
                </c:pt>
                <c:pt idx="97">
                  <c:v>-57.347581399572903</c:v>
                </c:pt>
                <c:pt idx="98">
                  <c:v>-56.660531726180892</c:v>
                </c:pt>
                <c:pt idx="99">
                  <c:v>-57.184438494481583</c:v>
                </c:pt>
                <c:pt idx="100">
                  <c:v>-56.870444076582118</c:v>
                </c:pt>
                <c:pt idx="101">
                  <c:v>-57.332526318913949</c:v>
                </c:pt>
                <c:pt idx="102">
                  <c:v>-57.379430094690548</c:v>
                </c:pt>
                <c:pt idx="103">
                  <c:v>-58.097598148438834</c:v>
                </c:pt>
                <c:pt idx="104">
                  <c:v>-56.71326380763773</c:v>
                </c:pt>
                <c:pt idx="105">
                  <c:v>-56.294050848846496</c:v>
                </c:pt>
                <c:pt idx="106">
                  <c:v>-55.544154395717385</c:v>
                </c:pt>
                <c:pt idx="107">
                  <c:v>-58.180323497657383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AF3-4D03-921D-84EAE40BA81F}"/>
            </c:ext>
          </c:extLst>
        </c:ser>
        <c:ser>
          <c:idx val="3"/>
          <c:order val="3"/>
          <c:tx>
            <c:strRef>
              <c:f>總圖!$BN$1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總圖!$BN$5:$BN$112</c:f>
              <c:numCache>
                <c:formatCode>General</c:formatCode>
                <c:ptCount val="108"/>
                <c:pt idx="0">
                  <c:v>-5.3722365059812134</c:v>
                </c:pt>
                <c:pt idx="1">
                  <c:v>-6.0266735884879594</c:v>
                </c:pt>
                <c:pt idx="2">
                  <c:v>-7.4209076683856861</c:v>
                </c:pt>
                <c:pt idx="3">
                  <c:v>-5.9698343323254166</c:v>
                </c:pt>
                <c:pt idx="4">
                  <c:v>-5.0674881890066459</c:v>
                </c:pt>
                <c:pt idx="5">
                  <c:v>-6.0588233011171848</c:v>
                </c:pt>
                <c:pt idx="6">
                  <c:v>-5.6050405035824022</c:v>
                </c:pt>
                <c:pt idx="7">
                  <c:v>-7.0162432600922049</c:v>
                </c:pt>
                <c:pt idx="8">
                  <c:v>-6.2225604528164276</c:v>
                </c:pt>
                <c:pt idx="9">
                  <c:v>-16.267201172517044</c:v>
                </c:pt>
                <c:pt idx="10">
                  <c:v>-5.7802730303342695</c:v>
                </c:pt>
                <c:pt idx="11">
                  <c:v>-3.3514140179319347</c:v>
                </c:pt>
                <c:pt idx="12">
                  <c:v>-1.8255694387270534</c:v>
                </c:pt>
                <c:pt idx="13">
                  <c:v>-0.41911572602410141</c:v>
                </c:pt>
                <c:pt idx="14">
                  <c:v>1.4704490591946635</c:v>
                </c:pt>
                <c:pt idx="15">
                  <c:v>1.863508732879767</c:v>
                </c:pt>
                <c:pt idx="16">
                  <c:v>2.6928257116426</c:v>
                </c:pt>
                <c:pt idx="17">
                  <c:v>-0.41971353763284125</c:v>
                </c:pt>
                <c:pt idx="18">
                  <c:v>-5.4791908432491665</c:v>
                </c:pt>
                <c:pt idx="19">
                  <c:v>-5.690854781457289</c:v>
                </c:pt>
                <c:pt idx="20">
                  <c:v>-2.3743976460116696</c:v>
                </c:pt>
                <c:pt idx="21">
                  <c:v>1.1467621684674705</c:v>
                </c:pt>
                <c:pt idx="22">
                  <c:v>1.8069995277574811</c:v>
                </c:pt>
                <c:pt idx="23">
                  <c:v>1.6405494799174909</c:v>
                </c:pt>
                <c:pt idx="24">
                  <c:v>1.2657555187643059</c:v>
                </c:pt>
                <c:pt idx="25">
                  <c:v>0.70642200818305589</c:v>
                </c:pt>
                <c:pt idx="26">
                  <c:v>-0.49240310570892365</c:v>
                </c:pt>
                <c:pt idx="27">
                  <c:v>-3.2021328936540132</c:v>
                </c:pt>
                <c:pt idx="28">
                  <c:v>-2.697918518010836</c:v>
                </c:pt>
                <c:pt idx="29">
                  <c:v>-0.88413033060064328</c:v>
                </c:pt>
                <c:pt idx="30">
                  <c:v>-1.4903697277478352</c:v>
                </c:pt>
                <c:pt idx="31">
                  <c:v>-2.4410350337177307</c:v>
                </c:pt>
                <c:pt idx="32">
                  <c:v>-1.7543788190874141</c:v>
                </c:pt>
                <c:pt idx="33">
                  <c:v>-2.1807046916444488</c:v>
                </c:pt>
                <c:pt idx="34">
                  <c:v>-1.7907819303278227</c:v>
                </c:pt>
                <c:pt idx="35">
                  <c:v>-1.7329650270474752</c:v>
                </c:pt>
                <c:pt idx="36">
                  <c:v>-3.3269181082898149</c:v>
                </c:pt>
                <c:pt idx="37">
                  <c:v>-3.9744081004037204</c:v>
                </c:pt>
                <c:pt idx="38">
                  <c:v>-5.6184060464056547</c:v>
                </c:pt>
                <c:pt idx="39">
                  <c:v>-6.327536769188856</c:v>
                </c:pt>
                <c:pt idx="40">
                  <c:v>-8.0581410841507228</c:v>
                </c:pt>
                <c:pt idx="41">
                  <c:v>-8.6523852807342667</c:v>
                </c:pt>
                <c:pt idx="42">
                  <c:v>-9.9036182255245659</c:v>
                </c:pt>
                <c:pt idx="43">
                  <c:v>-11.055264018179709</c:v>
                </c:pt>
                <c:pt idx="44">
                  <c:v>-11.63124227335663</c:v>
                </c:pt>
                <c:pt idx="45">
                  <c:v>-12.024658583549554</c:v>
                </c:pt>
                <c:pt idx="46">
                  <c:v>-21.448377753697073</c:v>
                </c:pt>
                <c:pt idx="47">
                  <c:v>-21.903049094805151</c:v>
                </c:pt>
                <c:pt idx="48">
                  <c:v>-20.80776927019836</c:v>
                </c:pt>
                <c:pt idx="49">
                  <c:v>-19.906700957325047</c:v>
                </c:pt>
                <c:pt idx="50">
                  <c:v>-20.747764460422118</c:v>
                </c:pt>
                <c:pt idx="51">
                  <c:v>-20.842906325335303</c:v>
                </c:pt>
                <c:pt idx="52">
                  <c:v>-21.170240938670613</c:v>
                </c:pt>
                <c:pt idx="53">
                  <c:v>-21.119967525914774</c:v>
                </c:pt>
                <c:pt idx="54">
                  <c:v>-11.013430928149324</c:v>
                </c:pt>
                <c:pt idx="55">
                  <c:v>-21.244754526923199</c:v>
                </c:pt>
                <c:pt idx="56">
                  <c:v>-21.593572615930224</c:v>
                </c:pt>
                <c:pt idx="57">
                  <c:v>-21.083536967241592</c:v>
                </c:pt>
                <c:pt idx="58">
                  <c:v>-20.575009091286518</c:v>
                </c:pt>
                <c:pt idx="59">
                  <c:v>-20.40932982778207</c:v>
                </c:pt>
                <c:pt idx="60">
                  <c:v>-20.538812998432949</c:v>
                </c:pt>
                <c:pt idx="61">
                  <c:v>-20.720902927422809</c:v>
                </c:pt>
                <c:pt idx="62">
                  <c:v>-20.274324729730896</c:v>
                </c:pt>
                <c:pt idx="63">
                  <c:v>-20.496748530378905</c:v>
                </c:pt>
                <c:pt idx="64">
                  <c:v>-11.350840067127146</c:v>
                </c:pt>
                <c:pt idx="65">
                  <c:v>-19.639377316690506</c:v>
                </c:pt>
                <c:pt idx="66">
                  <c:v>-19.431606658840241</c:v>
                </c:pt>
                <c:pt idx="67">
                  <c:v>-19.515686290355017</c:v>
                </c:pt>
                <c:pt idx="68">
                  <c:v>-19.496232342522951</c:v>
                </c:pt>
                <c:pt idx="69">
                  <c:v>-19.686259520489667</c:v>
                </c:pt>
                <c:pt idx="70">
                  <c:v>-18.097953253636632</c:v>
                </c:pt>
                <c:pt idx="71">
                  <c:v>-17.200703774763898</c:v>
                </c:pt>
                <c:pt idx="72">
                  <c:v>-18.587600892946604</c:v>
                </c:pt>
                <c:pt idx="73">
                  <c:v>-17.89130367779784</c:v>
                </c:pt>
                <c:pt idx="74">
                  <c:v>-18.356673070469061</c:v>
                </c:pt>
                <c:pt idx="75">
                  <c:v>-17.951309163390167</c:v>
                </c:pt>
                <c:pt idx="76">
                  <c:v>-17.600691513206193</c:v>
                </c:pt>
                <c:pt idx="77">
                  <c:v>-17.067002357582009</c:v>
                </c:pt>
                <c:pt idx="78">
                  <c:v>-17.336047235802521</c:v>
                </c:pt>
                <c:pt idx="79">
                  <c:v>-17.840453827092926</c:v>
                </c:pt>
                <c:pt idx="80">
                  <c:v>-17.668273704293728</c:v>
                </c:pt>
                <c:pt idx="81">
                  <c:v>-18.267221946618154</c:v>
                </c:pt>
                <c:pt idx="82">
                  <c:v>-16.642817329703185</c:v>
                </c:pt>
                <c:pt idx="83">
                  <c:v>-17.356669839777226</c:v>
                </c:pt>
                <c:pt idx="84">
                  <c:v>-18.029456836142462</c:v>
                </c:pt>
                <c:pt idx="85">
                  <c:v>-17.686112993970493</c:v>
                </c:pt>
                <c:pt idx="86">
                  <c:v>-8.965588496874874</c:v>
                </c:pt>
                <c:pt idx="87">
                  <c:v>-16.305083198229465</c:v>
                </c:pt>
                <c:pt idx="88">
                  <c:v>-8.8919457906107766</c:v>
                </c:pt>
                <c:pt idx="89">
                  <c:v>-7.887004548978191</c:v>
                </c:pt>
                <c:pt idx="90">
                  <c:v>-9.6769651062245341</c:v>
                </c:pt>
                <c:pt idx="91">
                  <c:v>-8.0512053003118158</c:v>
                </c:pt>
                <c:pt idx="92">
                  <c:v>-7.5625187049739662</c:v>
                </c:pt>
                <c:pt idx="93">
                  <c:v>-8.1315656535659322</c:v>
                </c:pt>
                <c:pt idx="94">
                  <c:v>-8.4136140323073754</c:v>
                </c:pt>
                <c:pt idx="95">
                  <c:v>-15.61211229034031</c:v>
                </c:pt>
                <c:pt idx="96">
                  <c:v>-7.888448366591974</c:v>
                </c:pt>
                <c:pt idx="97">
                  <c:v>-7.3562101960163231</c:v>
                </c:pt>
                <c:pt idx="98">
                  <c:v>-7.7539364914184326</c:v>
                </c:pt>
                <c:pt idx="99">
                  <c:v>-7.3682363869979675</c:v>
                </c:pt>
                <c:pt idx="100">
                  <c:v>-6.9621672152708829</c:v>
                </c:pt>
                <c:pt idx="101">
                  <c:v>-7.2423106272763782</c:v>
                </c:pt>
                <c:pt idx="102">
                  <c:v>-6.1345308523003315</c:v>
                </c:pt>
                <c:pt idx="103">
                  <c:v>-7.1875835690518253</c:v>
                </c:pt>
                <c:pt idx="104">
                  <c:v>-6.6305953267873639</c:v>
                </c:pt>
                <c:pt idx="105">
                  <c:v>-6.4597955538511291</c:v>
                </c:pt>
                <c:pt idx="106">
                  <c:v>-6.7136691670462598</c:v>
                </c:pt>
                <c:pt idx="107">
                  <c:v>-7.4444226932002415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AF3-4D03-921D-84EAE40BA81F}"/>
            </c:ext>
          </c:extLst>
        </c:ser>
        <c:ser>
          <c:idx val="4"/>
          <c:order val="4"/>
          <c:tx>
            <c:strRef>
              <c:f>總圖!$BO$1</c:f>
              <c:strCache>
                <c:ptCount val="1"/>
                <c:pt idx="0">
                  <c:v>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總圖!$BO$5:$BO$112</c:f>
              <c:numCache>
                <c:formatCode>General</c:formatCode>
                <c:ptCount val="108"/>
                <c:pt idx="0">
                  <c:v>-23.299392490908431</c:v>
                </c:pt>
                <c:pt idx="1">
                  <c:v>-27.582049672075527</c:v>
                </c:pt>
                <c:pt idx="2">
                  <c:v>-25.549499759771351</c:v>
                </c:pt>
                <c:pt idx="3">
                  <c:v>-23.262667085259778</c:v>
                </c:pt>
                <c:pt idx="4">
                  <c:v>-38.98970107041503</c:v>
                </c:pt>
                <c:pt idx="5">
                  <c:v>-18.686630313433355</c:v>
                </c:pt>
                <c:pt idx="6">
                  <c:v>-14.867297236807445</c:v>
                </c:pt>
                <c:pt idx="7">
                  <c:v>-25.147919750582417</c:v>
                </c:pt>
                <c:pt idx="8">
                  <c:v>-27.293398624809527</c:v>
                </c:pt>
                <c:pt idx="9">
                  <c:v>-27.707328864320999</c:v>
                </c:pt>
                <c:pt idx="10">
                  <c:v>-27.730290329413052</c:v>
                </c:pt>
                <c:pt idx="11">
                  <c:v>-25.990765099407525</c:v>
                </c:pt>
                <c:pt idx="12">
                  <c:v>-34.18171540434966</c:v>
                </c:pt>
                <c:pt idx="13">
                  <c:v>-53.30050231616076</c:v>
                </c:pt>
                <c:pt idx="14">
                  <c:v>-55.403951455761224</c:v>
                </c:pt>
                <c:pt idx="15">
                  <c:v>-60.641518891059519</c:v>
                </c:pt>
                <c:pt idx="16">
                  <c:v>-64.38413974421016</c:v>
                </c:pt>
                <c:pt idx="17">
                  <c:v>-36.859314688545965</c:v>
                </c:pt>
                <c:pt idx="18">
                  <c:v>-38.967335385509784</c:v>
                </c:pt>
                <c:pt idx="19">
                  <c:v>-35.964240823873965</c:v>
                </c:pt>
                <c:pt idx="20">
                  <c:v>-38.872069588563519</c:v>
                </c:pt>
                <c:pt idx="21">
                  <c:v>-50.773710142854796</c:v>
                </c:pt>
                <c:pt idx="22">
                  <c:v>-52.928018390954612</c:v>
                </c:pt>
                <c:pt idx="23">
                  <c:v>-52.760822510129294</c:v>
                </c:pt>
                <c:pt idx="24">
                  <c:v>-52.18959022513436</c:v>
                </c:pt>
                <c:pt idx="25">
                  <c:v>-53.890083118728143</c:v>
                </c:pt>
                <c:pt idx="26">
                  <c:v>-52.230198529080056</c:v>
                </c:pt>
                <c:pt idx="27">
                  <c:v>-41.702742323883314</c:v>
                </c:pt>
                <c:pt idx="28">
                  <c:v>-38.11671083473869</c:v>
                </c:pt>
                <c:pt idx="29">
                  <c:v>-50.497148695049461</c:v>
                </c:pt>
                <c:pt idx="30">
                  <c:v>-35.000986719853231</c:v>
                </c:pt>
                <c:pt idx="31">
                  <c:v>-41.389677286079419</c:v>
                </c:pt>
                <c:pt idx="32">
                  <c:v>-42.212619465834884</c:v>
                </c:pt>
                <c:pt idx="33">
                  <c:v>-40.365665518698151</c:v>
                </c:pt>
                <c:pt idx="34">
                  <c:v>-44.179177887287693</c:v>
                </c:pt>
                <c:pt idx="35">
                  <c:v>-44.196601799138477</c:v>
                </c:pt>
                <c:pt idx="36">
                  <c:v>-43.499686748060178</c:v>
                </c:pt>
                <c:pt idx="37">
                  <c:v>-35.088723141845321</c:v>
                </c:pt>
                <c:pt idx="38">
                  <c:v>-32.993668147267741</c:v>
                </c:pt>
                <c:pt idx="39">
                  <c:v>-29.553437912445546</c:v>
                </c:pt>
                <c:pt idx="40">
                  <c:v>-28.934044638106883</c:v>
                </c:pt>
                <c:pt idx="41">
                  <c:v>-28.135860762204018</c:v>
                </c:pt>
                <c:pt idx="42">
                  <c:v>-26.69438626889503</c:v>
                </c:pt>
                <c:pt idx="43">
                  <c:v>-26.400144353688049</c:v>
                </c:pt>
                <c:pt idx="44">
                  <c:v>-25.893384600149929</c:v>
                </c:pt>
                <c:pt idx="45">
                  <c:v>-23.74501891312606</c:v>
                </c:pt>
                <c:pt idx="46">
                  <c:v>-25.206014962536202</c:v>
                </c:pt>
                <c:pt idx="47">
                  <c:v>-23.857952691637735</c:v>
                </c:pt>
                <c:pt idx="48">
                  <c:v>-25.748396497356268</c:v>
                </c:pt>
                <c:pt idx="49">
                  <c:v>-26.838367137443853</c:v>
                </c:pt>
                <c:pt idx="50">
                  <c:v>-39.632535066783099</c:v>
                </c:pt>
                <c:pt idx="51">
                  <c:v>-35.246182934960686</c:v>
                </c:pt>
                <c:pt idx="52">
                  <c:v>-27.679208574886616</c:v>
                </c:pt>
                <c:pt idx="53">
                  <c:v>-41.703951654453029</c:v>
                </c:pt>
                <c:pt idx="54">
                  <c:v>-32.366088275396294</c:v>
                </c:pt>
                <c:pt idx="55">
                  <c:v>-29.072913749433511</c:v>
                </c:pt>
                <c:pt idx="56">
                  <c:v>-27.754977948231897</c:v>
                </c:pt>
                <c:pt idx="57">
                  <c:v>-26.351063056997148</c:v>
                </c:pt>
                <c:pt idx="58">
                  <c:v>-27.450587602833536</c:v>
                </c:pt>
                <c:pt idx="59">
                  <c:v>-26.097486875654155</c:v>
                </c:pt>
                <c:pt idx="60">
                  <c:v>-23.121955436514938</c:v>
                </c:pt>
                <c:pt idx="61">
                  <c:v>-23.960943228069482</c:v>
                </c:pt>
                <c:pt idx="62">
                  <c:v>-23.164782921860507</c:v>
                </c:pt>
                <c:pt idx="63">
                  <c:v>-23.570040310768761</c:v>
                </c:pt>
                <c:pt idx="64">
                  <c:v>-30.628864170035669</c:v>
                </c:pt>
                <c:pt idx="65">
                  <c:v>-22.140137182468195</c:v>
                </c:pt>
                <c:pt idx="66">
                  <c:v>-21.942129745393743</c:v>
                </c:pt>
                <c:pt idx="67">
                  <c:v>-34.608191752174804</c:v>
                </c:pt>
                <c:pt idx="68">
                  <c:v>-37.36136765937686</c:v>
                </c:pt>
                <c:pt idx="69">
                  <c:v>-21.37343569883754</c:v>
                </c:pt>
                <c:pt idx="70">
                  <c:v>-24.848001974553952</c:v>
                </c:pt>
                <c:pt idx="71">
                  <c:v>-30.651832568170718</c:v>
                </c:pt>
                <c:pt idx="72">
                  <c:v>-21.514830217609088</c:v>
                </c:pt>
                <c:pt idx="73">
                  <c:v>-22.946310947323724</c:v>
                </c:pt>
                <c:pt idx="74">
                  <c:v>-34.821024729336912</c:v>
                </c:pt>
                <c:pt idx="75">
                  <c:v>-18.869216051130692</c:v>
                </c:pt>
                <c:pt idx="76">
                  <c:v>-18.785578239673143</c:v>
                </c:pt>
                <c:pt idx="77">
                  <c:v>-18.975394510932915</c:v>
                </c:pt>
                <c:pt idx="78">
                  <c:v>-18.813258630972115</c:v>
                </c:pt>
                <c:pt idx="79">
                  <c:v>-21.68644099510513</c:v>
                </c:pt>
                <c:pt idx="80">
                  <c:v>-31.119321367169022</c:v>
                </c:pt>
                <c:pt idx="81">
                  <c:v>-31.864074976318662</c:v>
                </c:pt>
                <c:pt idx="82">
                  <c:v>-20.868330420324028</c:v>
                </c:pt>
                <c:pt idx="83">
                  <c:v>-30.321616888087348</c:v>
                </c:pt>
                <c:pt idx="84">
                  <c:v>-18.183524393463784</c:v>
                </c:pt>
                <c:pt idx="85">
                  <c:v>-17.901234157225062</c:v>
                </c:pt>
                <c:pt idx="86">
                  <c:v>-16.480799159303373</c:v>
                </c:pt>
                <c:pt idx="87">
                  <c:v>-17.997331075219606</c:v>
                </c:pt>
                <c:pt idx="88">
                  <c:v>-19.757186098650422</c:v>
                </c:pt>
                <c:pt idx="89">
                  <c:v>-19.905430629621804</c:v>
                </c:pt>
                <c:pt idx="90">
                  <c:v>-18.282324817095784</c:v>
                </c:pt>
                <c:pt idx="91">
                  <c:v>-19.408781032957819</c:v>
                </c:pt>
                <c:pt idx="92">
                  <c:v>-16.834968779445333</c:v>
                </c:pt>
                <c:pt idx="93">
                  <c:v>-15.182897065282532</c:v>
                </c:pt>
                <c:pt idx="94">
                  <c:v>-16.733696629955304</c:v>
                </c:pt>
                <c:pt idx="95">
                  <c:v>55.303023353972378</c:v>
                </c:pt>
                <c:pt idx="96">
                  <c:v>56.384973367987783</c:v>
                </c:pt>
                <c:pt idx="97">
                  <c:v>57.347581399572903</c:v>
                </c:pt>
                <c:pt idx="98">
                  <c:v>56.660531726180892</c:v>
                </c:pt>
                <c:pt idx="99">
                  <c:v>57.184438494481583</c:v>
                </c:pt>
                <c:pt idx="100">
                  <c:v>56.870444076582118</c:v>
                </c:pt>
                <c:pt idx="101">
                  <c:v>57.332526318913949</c:v>
                </c:pt>
                <c:pt idx="102">
                  <c:v>57.379430094690548</c:v>
                </c:pt>
                <c:pt idx="103">
                  <c:v>58.097598148438834</c:v>
                </c:pt>
                <c:pt idx="104">
                  <c:v>56.71326380763773</c:v>
                </c:pt>
                <c:pt idx="105">
                  <c:v>56.294050848846496</c:v>
                </c:pt>
                <c:pt idx="106">
                  <c:v>55.544154395717385</c:v>
                </c:pt>
                <c:pt idx="107">
                  <c:v>58.180323497657383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AF3-4D03-921D-84EAE40BA81F}"/>
            </c:ext>
          </c:extLst>
        </c:ser>
        <c:ser>
          <c:idx val="7"/>
          <c:order val="5"/>
          <c:tx>
            <c:strRef>
              <c:f>總圖!$BP$1</c:f>
              <c:strCache>
                <c:ptCount val="1"/>
                <c:pt idx="0">
                  <c:v>10 (8+5)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總圖!$AH$4</c:f>
              <c:numCache>
                <c:formatCode>0_);[Red]\(0\)</c:formatCode>
                <c:ptCount val="1"/>
                <c:pt idx="0">
                  <c:v>2</c:v>
                </c:pt>
              </c:numCache>
            </c:numRef>
          </c:xVal>
          <c:yVal>
            <c:numRef>
              <c:f>總圖!$BP$6</c:f>
              <c:numCache>
                <c:formatCode>General</c:formatCode>
                <c:ptCount val="1"/>
                <c:pt idx="0">
                  <c:v>-36.175356121317272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A78-49FA-9ADD-F284A6529431}"/>
            </c:ext>
          </c:extLst>
        </c:ser>
        <c:ser>
          <c:idx val="5"/>
          <c:order val="6"/>
          <c:tx>
            <c:strRef>
              <c:f>總圖!$BQ$1</c:f>
              <c:strCache>
                <c:ptCount val="1"/>
                <c:pt idx="0">
                  <c:v>11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總圖!$BQ$5:$BQ$112</c:f>
              <c:numCache>
                <c:formatCode>General</c:formatCode>
                <c:ptCount val="108"/>
                <c:pt idx="0">
                  <c:v>-44.03560737686027</c:v>
                </c:pt>
                <c:pt idx="1">
                  <c:v>-47.928714215362177</c:v>
                </c:pt>
                <c:pt idx="2">
                  <c:v>-46.569535849416198</c:v>
                </c:pt>
                <c:pt idx="3">
                  <c:v>-44.42140839642137</c:v>
                </c:pt>
                <c:pt idx="4">
                  <c:v>-60.161864196166079</c:v>
                </c:pt>
                <c:pt idx="5">
                  <c:v>-39.621322029357827</c:v>
                </c:pt>
                <c:pt idx="6">
                  <c:v>-35.498878526376288</c:v>
                </c:pt>
                <c:pt idx="7">
                  <c:v>-46.305833625285189</c:v>
                </c:pt>
                <c:pt idx="8">
                  <c:v>-49.019227997032289</c:v>
                </c:pt>
                <c:pt idx="9">
                  <c:v>-49.388783594805531</c:v>
                </c:pt>
                <c:pt idx="10">
                  <c:v>-48.903034893234718</c:v>
                </c:pt>
                <c:pt idx="11">
                  <c:v>-50.158624763730501</c:v>
                </c:pt>
                <c:pt idx="12">
                  <c:v>-59.187622162041535</c:v>
                </c:pt>
                <c:pt idx="13">
                  <c:v>-76.432629370748046</c:v>
                </c:pt>
                <c:pt idx="14">
                  <c:v>-81.821915312267436</c:v>
                </c:pt>
                <c:pt idx="15">
                  <c:v>-86.562942885481831</c:v>
                </c:pt>
                <c:pt idx="16">
                  <c:v>-90.896253462615661</c:v>
                </c:pt>
                <c:pt idx="17">
                  <c:v>-59.738316838783632</c:v>
                </c:pt>
                <c:pt idx="18">
                  <c:v>-61.025648392974475</c:v>
                </c:pt>
                <c:pt idx="19">
                  <c:v>-58.954934908596343</c:v>
                </c:pt>
                <c:pt idx="20">
                  <c:v>-64.198352196203359</c:v>
                </c:pt>
                <c:pt idx="21">
                  <c:v>-77.391582859226943</c:v>
                </c:pt>
                <c:pt idx="22">
                  <c:v>-79.799844851657241</c:v>
                </c:pt>
                <c:pt idx="23">
                  <c:v>-79.669805609941022</c:v>
                </c:pt>
                <c:pt idx="24">
                  <c:v>-79.234601515152193</c:v>
                </c:pt>
                <c:pt idx="25">
                  <c:v>-80.93996094498155</c:v>
                </c:pt>
                <c:pt idx="26">
                  <c:v>-79.382270981847455</c:v>
                </c:pt>
                <c:pt idx="27">
                  <c:v>-66.435643980387169</c:v>
                </c:pt>
                <c:pt idx="28">
                  <c:v>-63.385349101709579</c:v>
                </c:pt>
                <c:pt idx="29">
                  <c:v>-77.004038540569098</c:v>
                </c:pt>
                <c:pt idx="30">
                  <c:v>-60.084223555463382</c:v>
                </c:pt>
                <c:pt idx="31">
                  <c:v>-66.154909562913957</c:v>
                </c:pt>
                <c:pt idx="32">
                  <c:v>-67.372040653247012</c:v>
                </c:pt>
                <c:pt idx="33">
                  <c:v>-66.170003227355977</c:v>
                </c:pt>
                <c:pt idx="34">
                  <c:v>-70.39926056185918</c:v>
                </c:pt>
                <c:pt idx="35">
                  <c:v>-71.215891809579176</c:v>
                </c:pt>
                <c:pt idx="36">
                  <c:v>-70.257936842748833</c:v>
                </c:pt>
                <c:pt idx="37">
                  <c:v>-61.558209332019445</c:v>
                </c:pt>
                <c:pt idx="38">
                  <c:v>-59.563913128061202</c:v>
                </c:pt>
                <c:pt idx="39">
                  <c:v>-55.979113175826711</c:v>
                </c:pt>
                <c:pt idx="40">
                  <c:v>-54.810691397970686</c:v>
                </c:pt>
                <c:pt idx="41">
                  <c:v>-54.305044770745027</c:v>
                </c:pt>
                <c:pt idx="42">
                  <c:v>-52.349255335303454</c:v>
                </c:pt>
                <c:pt idx="43">
                  <c:v>-51.721244551448706</c:v>
                </c:pt>
                <c:pt idx="44">
                  <c:v>-50.715955655327534</c:v>
                </c:pt>
                <c:pt idx="45">
                  <c:v>-48.233768830995473</c:v>
                </c:pt>
                <c:pt idx="46">
                  <c:v>-48.934852117159551</c:v>
                </c:pt>
                <c:pt idx="47">
                  <c:v>-47.4848026584406</c:v>
                </c:pt>
                <c:pt idx="48">
                  <c:v>-46.831806550939405</c:v>
                </c:pt>
                <c:pt idx="49">
                  <c:v>-48.534183000461198</c:v>
                </c:pt>
                <c:pt idx="50">
                  <c:v>-61.956066666741592</c:v>
                </c:pt>
                <c:pt idx="51">
                  <c:v>-57.990960105288977</c:v>
                </c:pt>
                <c:pt idx="52">
                  <c:v>-50.838403642574264</c:v>
                </c:pt>
                <c:pt idx="53">
                  <c:v>-64.822828085238413</c:v>
                </c:pt>
                <c:pt idx="54">
                  <c:v>-56.433128296468965</c:v>
                </c:pt>
                <c:pt idx="55">
                  <c:v>-52.154816045570286</c:v>
                </c:pt>
                <c:pt idx="56">
                  <c:v>-51.345373241779555</c:v>
                </c:pt>
                <c:pt idx="57">
                  <c:v>-49.932856934298997</c:v>
                </c:pt>
                <c:pt idx="58">
                  <c:v>-50.746660149224851</c:v>
                </c:pt>
                <c:pt idx="59">
                  <c:v>-49.615795097151505</c:v>
                </c:pt>
                <c:pt idx="60">
                  <c:v>-46.534564706541559</c:v>
                </c:pt>
                <c:pt idx="61">
                  <c:v>-47.885995398630556</c:v>
                </c:pt>
                <c:pt idx="62">
                  <c:v>-47.09893231877065</c:v>
                </c:pt>
                <c:pt idx="63">
                  <c:v>-48.182425389541038</c:v>
                </c:pt>
                <c:pt idx="64">
                  <c:v>-55.028252873631487</c:v>
                </c:pt>
                <c:pt idx="65">
                  <c:v>-46.372420704243609</c:v>
                </c:pt>
                <c:pt idx="66">
                  <c:v>-46.158383394264106</c:v>
                </c:pt>
                <c:pt idx="67">
                  <c:v>-58.846273160817603</c:v>
                </c:pt>
                <c:pt idx="68">
                  <c:v>-61.714229049332971</c:v>
                </c:pt>
                <c:pt idx="69">
                  <c:v>-44.018135857876658</c:v>
                </c:pt>
                <c:pt idx="70">
                  <c:v>-46.841351563005446</c:v>
                </c:pt>
                <c:pt idx="71">
                  <c:v>-53.443232487829221</c:v>
                </c:pt>
                <c:pt idx="72">
                  <c:v>-44.082688043960616</c:v>
                </c:pt>
                <c:pt idx="73">
                  <c:v>-45.875812923153092</c:v>
                </c:pt>
                <c:pt idx="74">
                  <c:v>-58.134413569547519</c:v>
                </c:pt>
                <c:pt idx="75">
                  <c:v>-42.190524368554705</c:v>
                </c:pt>
                <c:pt idx="76">
                  <c:v>-41.961508990597153</c:v>
                </c:pt>
                <c:pt idx="77">
                  <c:v>-42.11779672862454</c:v>
                </c:pt>
                <c:pt idx="78">
                  <c:v>-41.612602486169052</c:v>
                </c:pt>
                <c:pt idx="79">
                  <c:v>-45.178612003264632</c:v>
                </c:pt>
                <c:pt idx="80">
                  <c:v>-54.953609274036779</c:v>
                </c:pt>
                <c:pt idx="81">
                  <c:v>-56.293339363632512</c:v>
                </c:pt>
                <c:pt idx="82">
                  <c:v>-43.988892740726769</c:v>
                </c:pt>
                <c:pt idx="83">
                  <c:v>-54.444422749208584</c:v>
                </c:pt>
                <c:pt idx="84">
                  <c:v>-42.960278678338966</c:v>
                </c:pt>
                <c:pt idx="85">
                  <c:v>-42.55169485796236</c:v>
                </c:pt>
                <c:pt idx="86">
                  <c:v>-41.606690271550576</c:v>
                </c:pt>
                <c:pt idx="87">
                  <c:v>-41.552163392432604</c:v>
                </c:pt>
                <c:pt idx="88">
                  <c:v>-44.963152476957731</c:v>
                </c:pt>
                <c:pt idx="89">
                  <c:v>-44.498280411874575</c:v>
                </c:pt>
                <c:pt idx="90">
                  <c:v>-43.489004363125915</c:v>
                </c:pt>
                <c:pt idx="91">
                  <c:v>-44.805751712805773</c:v>
                </c:pt>
                <c:pt idx="92">
                  <c:v>-41.252142712661268</c:v>
                </c:pt>
                <c:pt idx="93">
                  <c:v>-39.947122055226913</c:v>
                </c:pt>
                <c:pt idx="94">
                  <c:v>-41.155663076399293</c:v>
                </c:pt>
                <c:pt idx="95">
                  <c:v>31.508533022496692</c:v>
                </c:pt>
                <c:pt idx="96">
                  <c:v>31.45853943512347</c:v>
                </c:pt>
                <c:pt idx="97">
                  <c:v>31.686120475575052</c:v>
                </c:pt>
                <c:pt idx="98">
                  <c:v>31.716315295672274</c:v>
                </c:pt>
                <c:pt idx="99">
                  <c:v>31.76375317610038</c:v>
                </c:pt>
                <c:pt idx="100">
                  <c:v>31.550297145677888</c:v>
                </c:pt>
                <c:pt idx="101">
                  <c:v>31.795721880845036</c:v>
                </c:pt>
                <c:pt idx="102">
                  <c:v>31.719402051740531</c:v>
                </c:pt>
                <c:pt idx="103">
                  <c:v>31.882168660884474</c:v>
                </c:pt>
                <c:pt idx="104">
                  <c:v>31.611082327395422</c:v>
                </c:pt>
                <c:pt idx="105">
                  <c:v>31.399412120989751</c:v>
                </c:pt>
                <c:pt idx="106">
                  <c:v>31.550375933468246</c:v>
                </c:pt>
                <c:pt idx="107">
                  <c:v>31.948499099433036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AF3-4D03-921D-84EAE40BA81F}"/>
            </c:ext>
          </c:extLst>
        </c:ser>
        <c:ser>
          <c:idx val="6"/>
          <c:order val="7"/>
          <c:tx>
            <c:strRef>
              <c:f>總圖!$BR$1</c:f>
              <c:strCache>
                <c:ptCount val="1"/>
                <c:pt idx="0">
                  <c:v>12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總圖!$BR$5:$BR$112</c:f>
              <c:numCache>
                <c:formatCode>General</c:formatCode>
                <c:ptCount val="108"/>
                <c:pt idx="0">
                  <c:v>-20.736214885951725</c:v>
                </c:pt>
                <c:pt idx="1">
                  <c:v>-20.346664543286536</c:v>
                </c:pt>
                <c:pt idx="2">
                  <c:v>-21.020036089644726</c:v>
                </c:pt>
                <c:pt idx="3">
                  <c:v>-21.158741311161478</c:v>
                </c:pt>
                <c:pt idx="4">
                  <c:v>-21.172163125750927</c:v>
                </c:pt>
                <c:pt idx="5">
                  <c:v>-20.934691715924352</c:v>
                </c:pt>
                <c:pt idx="6">
                  <c:v>-20.631581289568736</c:v>
                </c:pt>
                <c:pt idx="7">
                  <c:v>-21.157913874702658</c:v>
                </c:pt>
                <c:pt idx="8">
                  <c:v>-21.725829372222652</c:v>
                </c:pt>
                <c:pt idx="9">
                  <c:v>-21.681454730484411</c:v>
                </c:pt>
                <c:pt idx="10">
                  <c:v>-21.172744563821549</c:v>
                </c:pt>
                <c:pt idx="11">
                  <c:v>-24.167859664322854</c:v>
                </c:pt>
                <c:pt idx="12">
                  <c:v>-25.005906757691768</c:v>
                </c:pt>
                <c:pt idx="13">
                  <c:v>-23.132127054587166</c:v>
                </c:pt>
                <c:pt idx="14">
                  <c:v>-26.417963856506095</c:v>
                </c:pt>
                <c:pt idx="15">
                  <c:v>-25.921423994422199</c:v>
                </c:pt>
                <c:pt idx="16">
                  <c:v>-26.512113718405384</c:v>
                </c:pt>
                <c:pt idx="17">
                  <c:v>-22.879002150237561</c:v>
                </c:pt>
                <c:pt idx="18">
                  <c:v>-22.058313007464569</c:v>
                </c:pt>
                <c:pt idx="19">
                  <c:v>-22.990694084722271</c:v>
                </c:pt>
                <c:pt idx="20">
                  <c:v>-25.326282607639726</c:v>
                </c:pt>
                <c:pt idx="21">
                  <c:v>-26.617872716372037</c:v>
                </c:pt>
                <c:pt idx="22">
                  <c:v>-26.871826460702518</c:v>
                </c:pt>
                <c:pt idx="23">
                  <c:v>-26.908983099811614</c:v>
                </c:pt>
                <c:pt idx="24">
                  <c:v>-27.045011290017708</c:v>
                </c:pt>
                <c:pt idx="25">
                  <c:v>-27.04987782625329</c:v>
                </c:pt>
                <c:pt idx="26">
                  <c:v>-27.152072452767293</c:v>
                </c:pt>
                <c:pt idx="27">
                  <c:v>-24.732901656503749</c:v>
                </c:pt>
                <c:pt idx="28">
                  <c:v>-25.268638266970775</c:v>
                </c:pt>
                <c:pt idx="29">
                  <c:v>-26.506889845519531</c:v>
                </c:pt>
                <c:pt idx="30">
                  <c:v>-25.083236835610045</c:v>
                </c:pt>
                <c:pt idx="31">
                  <c:v>-24.765232276834428</c:v>
                </c:pt>
                <c:pt idx="32">
                  <c:v>-25.159421187412008</c:v>
                </c:pt>
                <c:pt idx="33">
                  <c:v>-25.804337708657716</c:v>
                </c:pt>
                <c:pt idx="34">
                  <c:v>-26.220082674571373</c:v>
                </c:pt>
                <c:pt idx="35">
                  <c:v>-27.019290010440596</c:v>
                </c:pt>
                <c:pt idx="36">
                  <c:v>-26.758250094688545</c:v>
                </c:pt>
                <c:pt idx="37">
                  <c:v>-26.469486190174024</c:v>
                </c:pt>
                <c:pt idx="38">
                  <c:v>-26.570244980793341</c:v>
                </c:pt>
                <c:pt idx="39">
                  <c:v>-26.425675263381056</c:v>
                </c:pt>
                <c:pt idx="40">
                  <c:v>-25.876646759863689</c:v>
                </c:pt>
                <c:pt idx="41">
                  <c:v>-26.169184008540888</c:v>
                </c:pt>
                <c:pt idx="42">
                  <c:v>-25.654869066408303</c:v>
                </c:pt>
                <c:pt idx="43">
                  <c:v>-25.321100197760543</c:v>
                </c:pt>
                <c:pt idx="44">
                  <c:v>-24.822571055177495</c:v>
                </c:pt>
                <c:pt idx="45">
                  <c:v>-24.488749917869306</c:v>
                </c:pt>
                <c:pt idx="46">
                  <c:v>-23.728837154623236</c:v>
                </c:pt>
                <c:pt idx="47">
                  <c:v>-23.626849966802762</c:v>
                </c:pt>
                <c:pt idx="48">
                  <c:v>-21.08341005358302</c:v>
                </c:pt>
                <c:pt idx="49">
                  <c:v>-21.695815863017231</c:v>
                </c:pt>
                <c:pt idx="50">
                  <c:v>-22.323531599958386</c:v>
                </c:pt>
                <c:pt idx="51">
                  <c:v>-22.74477717032817</c:v>
                </c:pt>
                <c:pt idx="52">
                  <c:v>-23.159195067687531</c:v>
                </c:pt>
                <c:pt idx="53">
                  <c:v>-23.118876430785278</c:v>
                </c:pt>
                <c:pt idx="54">
                  <c:v>-24.067040021072557</c:v>
                </c:pt>
                <c:pt idx="55">
                  <c:v>-23.081902296136661</c:v>
                </c:pt>
                <c:pt idx="56">
                  <c:v>-23.590395293547552</c:v>
                </c:pt>
                <c:pt idx="57">
                  <c:v>-23.581793877301745</c:v>
                </c:pt>
                <c:pt idx="58">
                  <c:v>-23.296072546391208</c:v>
                </c:pt>
                <c:pt idx="59">
                  <c:v>-23.518308221497257</c:v>
                </c:pt>
                <c:pt idx="60">
                  <c:v>-23.412609270026511</c:v>
                </c:pt>
                <c:pt idx="61">
                  <c:v>-23.925052170560967</c:v>
                </c:pt>
                <c:pt idx="62">
                  <c:v>-23.934149396910041</c:v>
                </c:pt>
                <c:pt idx="63">
                  <c:v>-24.612385078772171</c:v>
                </c:pt>
                <c:pt idx="64">
                  <c:v>-24.399388703595704</c:v>
                </c:pt>
                <c:pt idx="65">
                  <c:v>-24.232283521775301</c:v>
                </c:pt>
                <c:pt idx="66">
                  <c:v>-24.216253648870243</c:v>
                </c:pt>
                <c:pt idx="67">
                  <c:v>-24.238081408642685</c:v>
                </c:pt>
                <c:pt idx="68">
                  <c:v>-24.352861389955997</c:v>
                </c:pt>
                <c:pt idx="69">
                  <c:v>-22.644700159038997</c:v>
                </c:pt>
                <c:pt idx="70">
                  <c:v>-21.99334958845138</c:v>
                </c:pt>
                <c:pt idx="71">
                  <c:v>-22.791399919658396</c:v>
                </c:pt>
                <c:pt idx="72">
                  <c:v>-22.567857826351414</c:v>
                </c:pt>
                <c:pt idx="73">
                  <c:v>-22.929501975829236</c:v>
                </c:pt>
                <c:pt idx="74">
                  <c:v>-23.313388840210493</c:v>
                </c:pt>
                <c:pt idx="75">
                  <c:v>-23.321308317423917</c:v>
                </c:pt>
                <c:pt idx="76">
                  <c:v>-23.175930750923897</c:v>
                </c:pt>
                <c:pt idx="77">
                  <c:v>-23.142402217691515</c:v>
                </c:pt>
                <c:pt idx="78">
                  <c:v>-22.79934385519682</c:v>
                </c:pt>
                <c:pt idx="79">
                  <c:v>-23.492171008159403</c:v>
                </c:pt>
                <c:pt idx="80">
                  <c:v>-23.83428790686764</c:v>
                </c:pt>
                <c:pt idx="81">
                  <c:v>-24.429264387313744</c:v>
                </c:pt>
                <c:pt idx="82">
                  <c:v>-23.12056232040262</c:v>
                </c:pt>
                <c:pt idx="83">
                  <c:v>-24.122805861121119</c:v>
                </c:pt>
                <c:pt idx="84">
                  <c:v>-24.776754284875057</c:v>
                </c:pt>
                <c:pt idx="85">
                  <c:v>-24.650460700737185</c:v>
                </c:pt>
                <c:pt idx="86">
                  <c:v>-25.125891112247089</c:v>
                </c:pt>
                <c:pt idx="87">
                  <c:v>-23.554832317212888</c:v>
                </c:pt>
                <c:pt idx="88">
                  <c:v>-25.205966378307195</c:v>
                </c:pt>
                <c:pt idx="89">
                  <c:v>-24.592849782252664</c:v>
                </c:pt>
                <c:pt idx="90">
                  <c:v>-25.206679546030013</c:v>
                </c:pt>
                <c:pt idx="91">
                  <c:v>-25.396970679847833</c:v>
                </c:pt>
                <c:pt idx="92">
                  <c:v>-24.417173933215814</c:v>
                </c:pt>
                <c:pt idx="93">
                  <c:v>-24.764224989944278</c:v>
                </c:pt>
                <c:pt idx="94">
                  <c:v>-24.421966446443871</c:v>
                </c:pt>
                <c:pt idx="95">
                  <c:v>-23.794490331475558</c:v>
                </c:pt>
                <c:pt idx="96">
                  <c:v>-24.926433932864203</c:v>
                </c:pt>
                <c:pt idx="97">
                  <c:v>-25.661460923997716</c:v>
                </c:pt>
                <c:pt idx="98">
                  <c:v>-24.944216430508529</c:v>
                </c:pt>
                <c:pt idx="99">
                  <c:v>-25.420685318381103</c:v>
                </c:pt>
                <c:pt idx="100">
                  <c:v>-25.320146930904116</c:v>
                </c:pt>
                <c:pt idx="101">
                  <c:v>-25.536804438068824</c:v>
                </c:pt>
                <c:pt idx="102">
                  <c:v>-25.660028042949921</c:v>
                </c:pt>
                <c:pt idx="103">
                  <c:v>-26.215429487554243</c:v>
                </c:pt>
                <c:pt idx="104">
                  <c:v>-25.10218148024218</c:v>
                </c:pt>
                <c:pt idx="105">
                  <c:v>-24.89463872785662</c:v>
                </c:pt>
                <c:pt idx="106">
                  <c:v>-23.993778462249022</c:v>
                </c:pt>
                <c:pt idx="107">
                  <c:v>-26.231824398224241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74-4C80-9B9C-AC74CA6994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876976"/>
        <c:axId val="1710869904"/>
      </c:scatterChart>
      <c:valAx>
        <c:axId val="1710876976"/>
        <c:scaling>
          <c:orientation val="minMax"/>
          <c:max val="11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69904"/>
        <c:crosses val="autoZero"/>
        <c:crossBetween val="midCat"/>
        <c:majorUnit val="10"/>
      </c:valAx>
      <c:valAx>
        <c:axId val="1710869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7697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9"/>
          <c:order val="9"/>
          <c:tx>
            <c:strRef>
              <c:f>總圖!$AS$1</c:f>
              <c:strCache>
                <c:ptCount val="1"/>
                <c:pt idx="0">
                  <c:v>5-3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總圖!$AS$5:$AS$112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FD-40A9-92AF-97882454E6A7}"/>
            </c:ext>
          </c:extLst>
        </c:ser>
        <c:ser>
          <c:idx val="11"/>
          <c:order val="11"/>
          <c:tx>
            <c:strRef>
              <c:f>總圖!$AU$1</c:f>
              <c:strCache>
                <c:ptCount val="1"/>
                <c:pt idx="0">
                  <c:v>6-1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總圖!$AU$5:$AU$112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FFD-40A9-92AF-97882454E6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876976"/>
        <c:axId val="171086990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總圖!$AJ$1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總圖!$AJ$5:$AJ$112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-999.82292647929569</c:v>
                      </c:pt>
                      <c:pt idx="1">
                        <c:v>-1002.4757630568151</c:v>
                      </c:pt>
                      <c:pt idx="2">
                        <c:v>-998.24851771377871</c:v>
                      </c:pt>
                      <c:pt idx="3">
                        <c:v>-997.30459353853576</c:v>
                      </c:pt>
                      <c:pt idx="4">
                        <c:v>-996.76668074447832</c:v>
                      </c:pt>
                      <c:pt idx="5">
                        <c:v>-995.14085271451881</c:v>
                      </c:pt>
                      <c:pt idx="6">
                        <c:v>-999.08694377754159</c:v>
                      </c:pt>
                      <c:pt idx="7">
                        <c:v>-999.32863077237084</c:v>
                      </c:pt>
                      <c:pt idx="8">
                        <c:v>-995.17737789225316</c:v>
                      </c:pt>
                      <c:pt idx="9">
                        <c:v>-996.94474519238304</c:v>
                      </c:pt>
                      <c:pt idx="10">
                        <c:v>-999.7274279199969</c:v>
                      </c:pt>
                      <c:pt idx="11">
                        <c:v>-981.19448606847243</c:v>
                      </c:pt>
                      <c:pt idx="12">
                        <c:v>-972.26152308777023</c:v>
                      </c:pt>
                      <c:pt idx="13">
                        <c:v>-983.48492621584307</c:v>
                      </c:pt>
                      <c:pt idx="14">
                        <c:v>-964.02393057553149</c:v>
                      </c:pt>
                      <c:pt idx="15">
                        <c:v>-966.84893206440961</c:v>
                      </c:pt>
                      <c:pt idx="16">
                        <c:v>-963.49370748103786</c:v>
                      </c:pt>
                      <c:pt idx="17">
                        <c:v>-986.67461707589143</c:v>
                      </c:pt>
                      <c:pt idx="18">
                        <c:v>-990.78113069491246</c:v>
                      </c:pt>
                      <c:pt idx="19">
                        <c:v>-985.35318251392835</c:v>
                      </c:pt>
                      <c:pt idx="20">
                        <c:v>-970.94669864249397</c:v>
                      </c:pt>
                      <c:pt idx="21">
                        <c:v>-962.31778977270244</c:v>
                      </c:pt>
                      <c:pt idx="22">
                        <c:v>-961.66545941681568</c:v>
                      </c:pt>
                      <c:pt idx="23">
                        <c:v>-961.25302422919026</c:v>
                      </c:pt>
                      <c:pt idx="24">
                        <c:v>-960.46041397206864</c:v>
                      </c:pt>
                      <c:pt idx="25">
                        <c:v>-959.79997849901861</c:v>
                      </c:pt>
                      <c:pt idx="26">
                        <c:v>-959.59882484597028</c:v>
                      </c:pt>
                      <c:pt idx="27">
                        <c:v>-974.58539122726347</c:v>
                      </c:pt>
                      <c:pt idx="28">
                        <c:v>-971.04158591375619</c:v>
                      </c:pt>
                      <c:pt idx="29">
                        <c:v>-963.69570599458939</c:v>
                      </c:pt>
                      <c:pt idx="30">
                        <c:v>-971.98220490041922</c:v>
                      </c:pt>
                      <c:pt idx="31">
                        <c:v>-975.49876777988118</c:v>
                      </c:pt>
                      <c:pt idx="32">
                        <c:v>-971.87596490559508</c:v>
                      </c:pt>
                      <c:pt idx="33">
                        <c:v>-966.29076942766051</c:v>
                      </c:pt>
                      <c:pt idx="34">
                        <c:v>-965.57729873628625</c:v>
                      </c:pt>
                      <c:pt idx="35">
                        <c:v>-961.37846773696015</c:v>
                      </c:pt>
                      <c:pt idx="36">
                        <c:v>-963.33684246022256</c:v>
                      </c:pt>
                      <c:pt idx="37">
                        <c:v>-965.31577459636424</c:v>
                      </c:pt>
                      <c:pt idx="38">
                        <c:v>-965.08616286394886</c:v>
                      </c:pt>
                      <c:pt idx="39">
                        <c:v>-965.38279019437459</c:v>
                      </c:pt>
                      <c:pt idx="40">
                        <c:v>-968.03736529508456</c:v>
                      </c:pt>
                      <c:pt idx="41">
                        <c:v>-966.71934245989496</c:v>
                      </c:pt>
                      <c:pt idx="42">
                        <c:v>-970.51527361395972</c:v>
                      </c:pt>
                      <c:pt idx="43">
                        <c:v>-972.91494902797774</c:v>
                      </c:pt>
                      <c:pt idx="44">
                        <c:v>-976.2119394921009</c:v>
                      </c:pt>
                      <c:pt idx="45">
                        <c:v>-978.17797711084017</c:v>
                      </c:pt>
                      <c:pt idx="46">
                        <c:v>-983.29259594380892</c:v>
                      </c:pt>
                      <c:pt idx="47">
                        <c:v>-986.68386009603273</c:v>
                      </c:pt>
                      <c:pt idx="48">
                        <c:v>-999.88099756587644</c:v>
                      </c:pt>
                      <c:pt idx="49">
                        <c:v>-995.45739406975736</c:v>
                      </c:pt>
                      <c:pt idx="50">
                        <c:v>-991.32689188963752</c:v>
                      </c:pt>
                      <c:pt idx="51">
                        <c:v>-988.07380431534762</c:v>
                      </c:pt>
                      <c:pt idx="52">
                        <c:v>-986.57729763952216</c:v>
                      </c:pt>
                      <c:pt idx="53">
                        <c:v>-988.34375885773329</c:v>
                      </c:pt>
                      <c:pt idx="54">
                        <c:v>-981.97240661892943</c:v>
                      </c:pt>
                      <c:pt idx="55">
                        <c:v>-987.13821477133592</c:v>
                      </c:pt>
                      <c:pt idx="56">
                        <c:v>-983.35009871535703</c:v>
                      </c:pt>
                      <c:pt idx="57">
                        <c:v>-984.07741109795484</c:v>
                      </c:pt>
                      <c:pt idx="58">
                        <c:v>-986.83719428428697</c:v>
                      </c:pt>
                      <c:pt idx="59">
                        <c:v>-985.72171937136932</c:v>
                      </c:pt>
                      <c:pt idx="60">
                        <c:v>-985.78389074136487</c:v>
                      </c:pt>
                      <c:pt idx="61">
                        <c:v>-983.06253822801364</c:v>
                      </c:pt>
                      <c:pt idx="62">
                        <c:v>-983.22900970312594</c:v>
                      </c:pt>
                      <c:pt idx="63">
                        <c:v>-979.12180953497614</c:v>
                      </c:pt>
                      <c:pt idx="64">
                        <c:v>-980.49265155953572</c:v>
                      </c:pt>
                      <c:pt idx="65">
                        <c:v>-981.54432579006789</c:v>
                      </c:pt>
                      <c:pt idx="66">
                        <c:v>-982.60196064422234</c:v>
                      </c:pt>
                      <c:pt idx="67">
                        <c:v>-981.82294129671754</c:v>
                      </c:pt>
                      <c:pt idx="68">
                        <c:v>-982.06158298796811</c:v>
                      </c:pt>
                      <c:pt idx="69">
                        <c:v>-992.5412262804042</c:v>
                      </c:pt>
                      <c:pt idx="70">
                        <c:v>-996.96131516622222</c:v>
                      </c:pt>
                      <c:pt idx="71">
                        <c:v>-991.73239388678076</c:v>
                      </c:pt>
                      <c:pt idx="72">
                        <c:v>-993.40052667112036</c:v>
                      </c:pt>
                      <c:pt idx="73">
                        <c:v>-990.60245055712062</c:v>
                      </c:pt>
                      <c:pt idx="74">
                        <c:v>-988.47237734597752</c:v>
                      </c:pt>
                      <c:pt idx="75">
                        <c:v>-988.6879356543194</c:v>
                      </c:pt>
                      <c:pt idx="76">
                        <c:v>-989.88857944203437</c:v>
                      </c:pt>
                      <c:pt idx="77">
                        <c:v>-990.56542037799136</c:v>
                      </c:pt>
                      <c:pt idx="78">
                        <c:v>-992.0928615004475</c:v>
                      </c:pt>
                      <c:pt idx="79">
                        <c:v>-987.78283812483346</c:v>
                      </c:pt>
                      <c:pt idx="80">
                        <c:v>-986.39828757467274</c:v>
                      </c:pt>
                      <c:pt idx="81">
                        <c:v>-982.26724987246803</c:v>
                      </c:pt>
                      <c:pt idx="82">
                        <c:v>-991.01605675995438</c:v>
                      </c:pt>
                      <c:pt idx="83">
                        <c:v>-985.43081570232107</c:v>
                      </c:pt>
                      <c:pt idx="84">
                        <c:v>-981.13567335860387</c:v>
                      </c:pt>
                      <c:pt idx="85">
                        <c:v>-982.00630689281775</c:v>
                      </c:pt>
                      <c:pt idx="86">
                        <c:v>-979.37047042652341</c:v>
                      </c:pt>
                      <c:pt idx="87">
                        <c:v>-988.65803346498865</c:v>
                      </c:pt>
                      <c:pt idx="88">
                        <c:v>-978.94782664186437</c:v>
                      </c:pt>
                      <c:pt idx="89">
                        <c:v>-982.82823394627417</c:v>
                      </c:pt>
                      <c:pt idx="90">
                        <c:v>-979.11638699877381</c:v>
                      </c:pt>
                      <c:pt idx="91">
                        <c:v>-977.87227784630886</c:v>
                      </c:pt>
                      <c:pt idx="92">
                        <c:v>-983.47760948045845</c:v>
                      </c:pt>
                      <c:pt idx="93">
                        <c:v>-982.00369660928095</c:v>
                      </c:pt>
                      <c:pt idx="94">
                        <c:v>-982.86965483001177</c:v>
                      </c:pt>
                      <c:pt idx="95">
                        <c:v>-987.34081683239947</c:v>
                      </c:pt>
                      <c:pt idx="96">
                        <c:v>-981.23895248881263</c:v>
                      </c:pt>
                      <c:pt idx="97">
                        <c:v>-977.45273767627805</c:v>
                      </c:pt>
                      <c:pt idx="98">
                        <c:v>-981.13841699455929</c:v>
                      </c:pt>
                      <c:pt idx="99">
                        <c:v>-979.02397483798927</c:v>
                      </c:pt>
                      <c:pt idx="100">
                        <c:v>-979.03090869219068</c:v>
                      </c:pt>
                      <c:pt idx="101">
                        <c:v>-978.47830892227091</c:v>
                      </c:pt>
                      <c:pt idx="102">
                        <c:v>-977.65716672763006</c:v>
                      </c:pt>
                      <c:pt idx="103">
                        <c:v>-974.54681858103163</c:v>
                      </c:pt>
                      <c:pt idx="104">
                        <c:v>-981.11123783236917</c:v>
                      </c:pt>
                      <c:pt idx="105">
                        <c:v>-981.3309117413329</c:v>
                      </c:pt>
                      <c:pt idx="106">
                        <c:v>-987.48907516225108</c:v>
                      </c:pt>
                      <c:pt idx="107">
                        <c:v>-974.54345590062258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1FFD-40A9-92AF-97882454E6A7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總圖!$AK$1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總圖!$AK$5:$AK$112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-917.3779588321745</c:v>
                      </c:pt>
                      <c:pt idx="1">
                        <c:v>-916.81910998706394</c:v>
                      </c:pt>
                      <c:pt idx="2">
                        <c:v>-913.35106842195773</c:v>
                      </c:pt>
                      <c:pt idx="3">
                        <c:v>-913.62419642204611</c:v>
                      </c:pt>
                      <c:pt idx="4">
                        <c:v>-916.7022059717367</c:v>
                      </c:pt>
                      <c:pt idx="5">
                        <c:v>-914.07952794985749</c:v>
                      </c:pt>
                      <c:pt idx="6">
                        <c:v>-918.0363857339139</c:v>
                      </c:pt>
                      <c:pt idx="7">
                        <c:v>-916.88097781739089</c:v>
                      </c:pt>
                      <c:pt idx="8">
                        <c:v>-915.561231789972</c:v>
                      </c:pt>
                      <c:pt idx="9">
                        <c:v>-915.55807740806608</c:v>
                      </c:pt>
                      <c:pt idx="10">
                        <c:v>-919.09300434168199</c:v>
                      </c:pt>
                      <c:pt idx="11">
                        <c:v>-911.10617684640863</c:v>
                      </c:pt>
                      <c:pt idx="12">
                        <c:v>-906.37396448188485</c:v>
                      </c:pt>
                      <c:pt idx="13">
                        <c:v>-912.49908776078576</c:v>
                      </c:pt>
                      <c:pt idx="14">
                        <c:v>-903.87518415550539</c:v>
                      </c:pt>
                      <c:pt idx="15">
                        <c:v>-905.97430732195687</c:v>
                      </c:pt>
                      <c:pt idx="16">
                        <c:v>-905.06029151727478</c:v>
                      </c:pt>
                      <c:pt idx="17">
                        <c:v>-915.03138369619762</c:v>
                      </c:pt>
                      <c:pt idx="18">
                        <c:v>-913.10583712168227</c:v>
                      </c:pt>
                      <c:pt idx="19">
                        <c:v>-910.72253992124956</c:v>
                      </c:pt>
                      <c:pt idx="20">
                        <c:v>-907.40973922382511</c:v>
                      </c:pt>
                      <c:pt idx="21">
                        <c:v>-904.783427653731</c:v>
                      </c:pt>
                      <c:pt idx="22">
                        <c:v>-904.292525653962</c:v>
                      </c:pt>
                      <c:pt idx="23">
                        <c:v>-904.05011795437247</c:v>
                      </c:pt>
                      <c:pt idx="24">
                        <c:v>-903.17041021215027</c:v>
                      </c:pt>
                      <c:pt idx="25">
                        <c:v>-901.95658796867679</c:v>
                      </c:pt>
                      <c:pt idx="26">
                        <c:v>-899.94666359038013</c:v>
                      </c:pt>
                      <c:pt idx="27">
                        <c:v>-906.60749253561232</c:v>
                      </c:pt>
                      <c:pt idx="28">
                        <c:v>-906.03467234689447</c:v>
                      </c:pt>
                      <c:pt idx="29">
                        <c:v>-903.39611357390697</c:v>
                      </c:pt>
                      <c:pt idx="30">
                        <c:v>-907.67723057707951</c:v>
                      </c:pt>
                      <c:pt idx="31">
                        <c:v>-910.18045250619923</c:v>
                      </c:pt>
                      <c:pt idx="32">
                        <c:v>-908.84664843827215</c:v>
                      </c:pt>
                      <c:pt idx="33">
                        <c:v>-904.21054152622082</c:v>
                      </c:pt>
                      <c:pt idx="34">
                        <c:v>-904.41621632163628</c:v>
                      </c:pt>
                      <c:pt idx="35">
                        <c:v>-901.37892842845122</c:v>
                      </c:pt>
                      <c:pt idx="36">
                        <c:v>-901.24211378965538</c:v>
                      </c:pt>
                      <c:pt idx="37">
                        <c:v>-901.61254588676536</c:v>
                      </c:pt>
                      <c:pt idx="38">
                        <c:v>-899.8330570399828</c:v>
                      </c:pt>
                      <c:pt idx="39">
                        <c:v>-899.60478586114857</c:v>
                      </c:pt>
                      <c:pt idx="40">
                        <c:v>-899.02128104049439</c:v>
                      </c:pt>
                      <c:pt idx="41">
                        <c:v>-898.27216311379425</c:v>
                      </c:pt>
                      <c:pt idx="42">
                        <c:v>-899.31033515473189</c:v>
                      </c:pt>
                      <c:pt idx="43">
                        <c:v>-898.90629157592161</c:v>
                      </c:pt>
                      <c:pt idx="44">
                        <c:v>-900.14917941049328</c:v>
                      </c:pt>
                      <c:pt idx="45">
                        <c:v>-900.36150509555534</c:v>
                      </c:pt>
                      <c:pt idx="46">
                        <c:v>-901.37864852981784</c:v>
                      </c:pt>
                      <c:pt idx="47">
                        <c:v>-903.10977057142918</c:v>
                      </c:pt>
                      <c:pt idx="48">
                        <c:v>-908.29732952358449</c:v>
                      </c:pt>
                      <c:pt idx="49">
                        <c:v>-907.64538287264963</c:v>
                      </c:pt>
                      <c:pt idx="50">
                        <c:v>-904.7549290317786</c:v>
                      </c:pt>
                      <c:pt idx="51">
                        <c:v>-903.13957094907767</c:v>
                      </c:pt>
                      <c:pt idx="52">
                        <c:v>-902.75477955126928</c:v>
                      </c:pt>
                      <c:pt idx="53">
                        <c:v>-904.82746980101092</c:v>
                      </c:pt>
                      <c:pt idx="54">
                        <c:v>-904.28189519861894</c:v>
                      </c:pt>
                      <c:pt idx="55">
                        <c:v>-902.45755016518581</c:v>
                      </c:pt>
                      <c:pt idx="56">
                        <c:v>-900.7507268810748</c:v>
                      </c:pt>
                      <c:pt idx="57">
                        <c:v>-902.28139886848226</c:v>
                      </c:pt>
                      <c:pt idx="58">
                        <c:v>-904.44690073694642</c:v>
                      </c:pt>
                      <c:pt idx="59">
                        <c:v>-904.41038571336492</c:v>
                      </c:pt>
                      <c:pt idx="60">
                        <c:v>-904.08771426168551</c:v>
                      </c:pt>
                      <c:pt idx="61">
                        <c:v>-903.0611881255262</c:v>
                      </c:pt>
                      <c:pt idx="62">
                        <c:v>-903.86683278233465</c:v>
                      </c:pt>
                      <c:pt idx="63">
                        <c:v>-902.23945906359609</c:v>
                      </c:pt>
                      <c:pt idx="64">
                        <c:v>-903.6111134936715</c:v>
                      </c:pt>
                      <c:pt idx="65">
                        <c:v>-904.66055481624971</c:v>
                      </c:pt>
                      <c:pt idx="66">
                        <c:v>-906.04580338849451</c:v>
                      </c:pt>
                      <c:pt idx="67">
                        <c:v>-905.31801068049367</c:v>
                      </c:pt>
                      <c:pt idx="68">
                        <c:v>-905.96777378825982</c:v>
                      </c:pt>
                      <c:pt idx="69">
                        <c:v>-909.01000743210091</c:v>
                      </c:pt>
                      <c:pt idx="70">
                        <c:v>-913.27985254764644</c:v>
                      </c:pt>
                      <c:pt idx="71">
                        <c:v>-912.89792804542799</c:v>
                      </c:pt>
                      <c:pt idx="72">
                        <c:v>-911.19668804635057</c:v>
                      </c:pt>
                      <c:pt idx="73">
                        <c:v>-911.13550542935332</c:v>
                      </c:pt>
                      <c:pt idx="74">
                        <c:v>-909.82354802588554</c:v>
                      </c:pt>
                      <c:pt idx="75">
                        <c:v>-910.7550051843466</c:v>
                      </c:pt>
                      <c:pt idx="76">
                        <c:v>-911.96990695608508</c:v>
                      </c:pt>
                      <c:pt idx="77">
                        <c:v>-913.25819404675508</c:v>
                      </c:pt>
                      <c:pt idx="78">
                        <c:v>-913.03836366405983</c:v>
                      </c:pt>
                      <c:pt idx="79">
                        <c:v>-910.738025167302</c:v>
                      </c:pt>
                      <c:pt idx="80">
                        <c:v>-910.97012980538841</c:v>
                      </c:pt>
                      <c:pt idx="81">
                        <c:v>-908.43680461337874</c:v>
                      </c:pt>
                      <c:pt idx="82">
                        <c:v>-914.33825506527364</c:v>
                      </c:pt>
                      <c:pt idx="83">
                        <c:v>-911.65998484224338</c:v>
                      </c:pt>
                      <c:pt idx="84">
                        <c:v>-909.07188585336417</c:v>
                      </c:pt>
                      <c:pt idx="85">
                        <c:v>-910.08597686301698</c:v>
                      </c:pt>
                      <c:pt idx="86">
                        <c:v>-909.11459684331044</c:v>
                      </c:pt>
                      <c:pt idx="87">
                        <c:v>-914.36598615602998</c:v>
                      </c:pt>
                      <c:pt idx="88">
                        <c:v>-908.91096388948688</c:v>
                      </c:pt>
                      <c:pt idx="89">
                        <c:v>-912.10547630767132</c:v>
                      </c:pt>
                      <c:pt idx="90">
                        <c:v>-908.19255180405196</c:v>
                      </c:pt>
                      <c:pt idx="91">
                        <c:v>-909.3435718687291</c:v>
                      </c:pt>
                      <c:pt idx="92">
                        <c:v>-913.3055776350219</c:v>
                      </c:pt>
                      <c:pt idx="93">
                        <c:v>-911.87108547830223</c:v>
                      </c:pt>
                      <c:pt idx="94">
                        <c:v>-910.88231127692507</c:v>
                      </c:pt>
                      <c:pt idx="95">
                        <c:v>-915.21859760159623</c:v>
                      </c:pt>
                      <c:pt idx="96">
                        <c:v>-911.7164269159457</c:v>
                      </c:pt>
                      <c:pt idx="97">
                        <c:v>-911.45880430461511</c:v>
                      </c:pt>
                      <c:pt idx="98">
                        <c:v>-912.63180516296313</c:v>
                      </c:pt>
                      <c:pt idx="99">
                        <c:v>-911.6804044137632</c:v>
                      </c:pt>
                      <c:pt idx="100">
                        <c:v>-912.44789586967977</c:v>
                      </c:pt>
                      <c:pt idx="101">
                        <c:v>-911.99399850521206</c:v>
                      </c:pt>
                      <c:pt idx="102">
                        <c:v>-912.91706480806135</c:v>
                      </c:pt>
                      <c:pt idx="103">
                        <c:v>-909.85696967423428</c:v>
                      </c:pt>
                      <c:pt idx="104">
                        <c:v>-913.60353769575454</c:v>
                      </c:pt>
                      <c:pt idx="105">
                        <c:v>-913.69283985637412</c:v>
                      </c:pt>
                      <c:pt idx="106">
                        <c:v>-916.27716283677239</c:v>
                      </c:pt>
                      <c:pt idx="107">
                        <c:v>-909.90537028972324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FFD-40A9-92AF-97882454E6A7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總圖!$AL$1</c15:sqref>
                        </c15:formulaRef>
                      </c:ext>
                    </c:extLst>
                    <c:strCache>
                      <c:ptCount val="1"/>
                      <c:pt idx="0">
                        <c:v>3-1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總圖!$AL$5:$AL$112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FFD-40A9-92AF-97882454E6A7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總圖!$AM$1</c15:sqref>
                        </c15:formulaRef>
                      </c:ext>
                    </c:extLst>
                    <c:strCache>
                      <c:ptCount val="1"/>
                      <c:pt idx="0">
                        <c:v>3-2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總圖!$AM$5:$AM$112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FFD-40A9-92AF-97882454E6A7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總圖!$AN$1</c15:sqref>
                        </c15:formulaRef>
                      </c:ext>
                    </c:extLst>
                    <c:strCache>
                      <c:ptCount val="1"/>
                      <c:pt idx="0">
                        <c:v>3-3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總圖!$AN$5:$AN$112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FFD-40A9-92AF-97882454E6A7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總圖!$AO$1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總圖!$AO$5:$AO$112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-897.29333938768082</c:v>
                      </c:pt>
                      <c:pt idx="1">
                        <c:v>-897.02046537153444</c:v>
                      </c:pt>
                      <c:pt idx="2">
                        <c:v>-897.20226710935481</c:v>
                      </c:pt>
                      <c:pt idx="3">
                        <c:v>-894.47963997303111</c:v>
                      </c:pt>
                      <c:pt idx="4">
                        <c:v>-896.83838771625585</c:v>
                      </c:pt>
                      <c:pt idx="5">
                        <c:v>-896.19617396667411</c:v>
                      </c:pt>
                      <c:pt idx="6">
                        <c:v>-899.06825972506056</c:v>
                      </c:pt>
                      <c:pt idx="7">
                        <c:v>-900.74090045962009</c:v>
                      </c:pt>
                      <c:pt idx="8">
                        <c:v>-898.64891843581881</c:v>
                      </c:pt>
                      <c:pt idx="9">
                        <c:v>-922.04469310838022</c:v>
                      </c:pt>
                      <c:pt idx="10">
                        <c:v>-900.71189018315806</c:v>
                      </c:pt>
                      <c:pt idx="11">
                        <c:v>-891.11424680061964</c:v>
                      </c:pt>
                      <c:pt idx="12">
                        <c:v>-884.40030769247551</c:v>
                      </c:pt>
                      <c:pt idx="13">
                        <c:v>-885.11063012122054</c:v>
                      </c:pt>
                      <c:pt idx="14">
                        <c:v>-876.28660784542774</c:v>
                      </c:pt>
                      <c:pt idx="15">
                        <c:v>-877.15203646606415</c:v>
                      </c:pt>
                      <c:pt idx="16">
                        <c:v>-875.22414342382717</c:v>
                      </c:pt>
                      <c:pt idx="17">
                        <c:v>-887.38140283463883</c:v>
                      </c:pt>
                      <c:pt idx="18">
                        <c:v>-895.185777716188</c:v>
                      </c:pt>
                      <c:pt idx="19">
                        <c:v>-894.52833435967534</c:v>
                      </c:pt>
                      <c:pt idx="20">
                        <c:v>-887.69350980678541</c:v>
                      </c:pt>
                      <c:pt idx="21">
                        <c:v>-879.01745360182031</c:v>
                      </c:pt>
                      <c:pt idx="22">
                        <c:v>-877.00655328220239</c:v>
                      </c:pt>
                      <c:pt idx="23">
                        <c:v>-877.23163669264318</c:v>
                      </c:pt>
                      <c:pt idx="24">
                        <c:v>-877.21659546314845</c:v>
                      </c:pt>
                      <c:pt idx="25">
                        <c:v>-877.12381893690053</c:v>
                      </c:pt>
                      <c:pt idx="26">
                        <c:v>-877.26756654184533</c:v>
                      </c:pt>
                      <c:pt idx="27">
                        <c:v>-887.10145200372131</c:v>
                      </c:pt>
                      <c:pt idx="28">
                        <c:v>-886.50691136337559</c:v>
                      </c:pt>
                      <c:pt idx="29">
                        <c:v>-881.39818939907548</c:v>
                      </c:pt>
                      <c:pt idx="30">
                        <c:v>-885.53212819433838</c:v>
                      </c:pt>
                      <c:pt idx="31">
                        <c:v>-889.91161047764888</c:v>
                      </c:pt>
                      <c:pt idx="32">
                        <c:v>-887.84543101715269</c:v>
                      </c:pt>
                      <c:pt idx="33">
                        <c:v>-884.61214162559168</c:v>
                      </c:pt>
                      <c:pt idx="34">
                        <c:v>-884.24965998856305</c:v>
                      </c:pt>
                      <c:pt idx="35">
                        <c:v>-881.53822876996151</c:v>
                      </c:pt>
                      <c:pt idx="36">
                        <c:v>-884.38882578132393</c:v>
                      </c:pt>
                      <c:pt idx="37">
                        <c:v>-885.66983384389459</c:v>
                      </c:pt>
                      <c:pt idx="38">
                        <c:v>-887.21598922176986</c:v>
                      </c:pt>
                      <c:pt idx="39">
                        <c:v>-888.47967237391128</c:v>
                      </c:pt>
                      <c:pt idx="40">
                        <c:v>-890.75438594061995</c:v>
                      </c:pt>
                      <c:pt idx="41">
                        <c:v>-891.65901604911608</c:v>
                      </c:pt>
                      <c:pt idx="42">
                        <c:v>-894.59704351229959</c:v>
                      </c:pt>
                      <c:pt idx="43">
                        <c:v>-895.83546223873043</c:v>
                      </c:pt>
                      <c:pt idx="44">
                        <c:v>-897.63905683390601</c:v>
                      </c:pt>
                      <c:pt idx="45">
                        <c:v>-898.09409688996027</c:v>
                      </c:pt>
                      <c:pt idx="46">
                        <c:v>-920.08917617309419</c:v>
                      </c:pt>
                      <c:pt idx="47">
                        <c:v>-922.24745258912003</c:v>
                      </c:pt>
                      <c:pt idx="48">
                        <c:v>-921.60250855514369</c:v>
                      </c:pt>
                      <c:pt idx="49">
                        <c:v>-920.29666069138648</c:v>
                      </c:pt>
                      <c:pt idx="50">
                        <c:v>-919.92077859364804</c:v>
                      </c:pt>
                      <c:pt idx="51">
                        <c:v>-919.18885278337427</c:v>
                      </c:pt>
                      <c:pt idx="52">
                        <c:v>-920.03435056877754</c:v>
                      </c:pt>
                      <c:pt idx="53">
                        <c:v>-922.10887624051725</c:v>
                      </c:pt>
                      <c:pt idx="54">
                        <c:v>-899.63792485805288</c:v>
                      </c:pt>
                      <c:pt idx="55">
                        <c:v>-919.5726951873412</c:v>
                      </c:pt>
                      <c:pt idx="56">
                        <c:v>-919.53555242559435</c:v>
                      </c:pt>
                      <c:pt idx="57">
                        <c:v>-920.16348269807281</c:v>
                      </c:pt>
                      <c:pt idx="58">
                        <c:v>-920.87080513709782</c:v>
                      </c:pt>
                      <c:pt idx="59">
                        <c:v>-920.86824383683995</c:v>
                      </c:pt>
                      <c:pt idx="60">
                        <c:v>-920.70239486605283</c:v>
                      </c:pt>
                      <c:pt idx="61">
                        <c:v>-920.79081511034587</c:v>
                      </c:pt>
                      <c:pt idx="62">
                        <c:v>-920.78034136537224</c:v>
                      </c:pt>
                      <c:pt idx="63">
                        <c:v>-920.67871534795324</c:v>
                      </c:pt>
                      <c:pt idx="64">
                        <c:v>-900.10051442843087</c:v>
                      </c:pt>
                      <c:pt idx="65">
                        <c:v>-921.04155198677961</c:v>
                      </c:pt>
                      <c:pt idx="66">
                        <c:v>-922.05919646741984</c:v>
                      </c:pt>
                      <c:pt idx="67">
                        <c:v>-921.553685530856</c:v>
                      </c:pt>
                      <c:pt idx="68">
                        <c:v>-922.32120773043152</c:v>
                      </c:pt>
                      <c:pt idx="69">
                        <c:v>-922.84454274195468</c:v>
                      </c:pt>
                      <c:pt idx="70">
                        <c:v>-923.24235530894407</c:v>
                      </c:pt>
                      <c:pt idx="71">
                        <c:v>-922.64583076832002</c:v>
                      </c:pt>
                      <c:pt idx="72">
                        <c:v>-922.92539473951445</c:v>
                      </c:pt>
                      <c:pt idx="73">
                        <c:v>-922.28785620496114</c:v>
                      </c:pt>
                      <c:pt idx="74">
                        <c:v>-922.4200316669743</c:v>
                      </c:pt>
                      <c:pt idx="75">
                        <c:v>-922.66497498849378</c:v>
                      </c:pt>
                      <c:pt idx="76">
                        <c:v>-923.04409759340024</c:v>
                      </c:pt>
                      <c:pt idx="77">
                        <c:v>-923.29610917245714</c:v>
                      </c:pt>
                      <c:pt idx="78">
                        <c:v>-923.02307789543067</c:v>
                      </c:pt>
                      <c:pt idx="79">
                        <c:v>-922.73718916931239</c:v>
                      </c:pt>
                      <c:pt idx="80">
                        <c:v>-923.20272358797945</c:v>
                      </c:pt>
                      <c:pt idx="81">
                        <c:v>-922.7459591816264</c:v>
                      </c:pt>
                      <c:pt idx="82">
                        <c:v>-923.60989597868888</c:v>
                      </c:pt>
                      <c:pt idx="83">
                        <c:v>-923.80766011367757</c:v>
                      </c:pt>
                      <c:pt idx="84">
                        <c:v>-923.51706725801</c:v>
                      </c:pt>
                      <c:pt idx="85">
                        <c:v>-923.76451603662576</c:v>
                      </c:pt>
                      <c:pt idx="86">
                        <c:v>-902.52965980252498</c:v>
                      </c:pt>
                      <c:pt idx="87">
                        <c:v>-923.78136690819701</c:v>
                      </c:pt>
                      <c:pt idx="88">
                        <c:v>-902.23688868600175</c:v>
                      </c:pt>
                      <c:pt idx="89">
                        <c:v>-902.74518416977764</c:v>
                      </c:pt>
                      <c:pt idx="90">
                        <c:v>-903.04773398110206</c:v>
                      </c:pt>
                      <c:pt idx="91">
                        <c:v>-901.25498219844542</c:v>
                      </c:pt>
                      <c:pt idx="92">
                        <c:v>-903.3868097887846</c:v>
                      </c:pt>
                      <c:pt idx="93">
                        <c:v>-903.33379859446882</c:v>
                      </c:pt>
                      <c:pt idx="94">
                        <c:v>-902.28004753322784</c:v>
                      </c:pt>
                      <c:pt idx="95">
                        <c:v>-923.83877940609159</c:v>
                      </c:pt>
                      <c:pt idx="96">
                        <c:v>-902.83969276661958</c:v>
                      </c:pt>
                      <c:pt idx="97">
                        <c:v>-902.71613542638897</c:v>
                      </c:pt>
                      <c:pt idx="98">
                        <c:v>-903.83860800972877</c:v>
                      </c:pt>
                      <c:pt idx="99">
                        <c:v>-902.42674357286785</c:v>
                      </c:pt>
                      <c:pt idx="100">
                        <c:v>-902.52389205732538</c:v>
                      </c:pt>
                      <c:pt idx="101">
                        <c:v>-902.78181984385174</c:v>
                      </c:pt>
                      <c:pt idx="102">
                        <c:v>-901.74389808575461</c:v>
                      </c:pt>
                      <c:pt idx="103">
                        <c:v>-901.23123067723952</c:v>
                      </c:pt>
                      <c:pt idx="104">
                        <c:v>-902.51388642539825</c:v>
                      </c:pt>
                      <c:pt idx="105">
                        <c:v>-902.14112043163311</c:v>
                      </c:pt>
                      <c:pt idx="106">
                        <c:v>-903.9052039074918</c:v>
                      </c:pt>
                      <c:pt idx="107">
                        <c:v>-901.91675050904644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FFD-40A9-92AF-97882454E6A7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總圖!$AP$1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總圖!$AP$5:$AP$112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FFD-40A9-92AF-97882454E6A7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總圖!$AQ$1</c15:sqref>
                        </c15:formulaRef>
                      </c:ext>
                    </c:extLst>
                    <c:strCache>
                      <c:ptCount val="1"/>
                      <c:pt idx="0">
                        <c:v>5-1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總圖!$AQ$5:$AQ$112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FFD-40A9-92AF-97882454E6A7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總圖!$AR$1</c15:sqref>
                        </c15:formulaRef>
                      </c:ext>
                    </c:extLst>
                    <c:strCache>
                      <c:ptCount val="1"/>
                      <c:pt idx="0">
                        <c:v>5-2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總圖!$AR$5:$AR$112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FFD-40A9-92AF-97882454E6A7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總圖!$AT$1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總圖!$AT$5:$AT$112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FFD-40A9-92AF-97882454E6A7}"/>
                  </c:ext>
                </c:extLst>
              </c15:ser>
            </c15:filteredScatterSeries>
          </c:ext>
        </c:extLst>
      </c:scatterChart>
      <c:valAx>
        <c:axId val="1710876976"/>
        <c:scaling>
          <c:orientation val="minMax"/>
          <c:max val="11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69904"/>
        <c:crosses val="autoZero"/>
        <c:crossBetween val="midCat"/>
        <c:majorUnit val="10"/>
      </c:valAx>
      <c:valAx>
        <c:axId val="1710869904"/>
        <c:scaling>
          <c:orientation val="minMax"/>
          <c:max val="-8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7697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5"/>
          <c:order val="5"/>
          <c:tx>
            <c:strRef>
              <c:f>總圖!$BQ$1</c:f>
              <c:strCache>
                <c:ptCount val="1"/>
                <c:pt idx="0">
                  <c:v>11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總圖!$BQ$5:$BQ$112</c:f>
              <c:numCache>
                <c:formatCode>General</c:formatCode>
                <c:ptCount val="108"/>
                <c:pt idx="0">
                  <c:v>-44.03560737686027</c:v>
                </c:pt>
                <c:pt idx="1">
                  <c:v>-47.928714215362177</c:v>
                </c:pt>
                <c:pt idx="2">
                  <c:v>-46.569535849416198</c:v>
                </c:pt>
                <c:pt idx="3">
                  <c:v>-44.42140839642137</c:v>
                </c:pt>
                <c:pt idx="4">
                  <c:v>-60.161864196166079</c:v>
                </c:pt>
                <c:pt idx="5">
                  <c:v>-39.621322029357827</c:v>
                </c:pt>
                <c:pt idx="6">
                  <c:v>-35.498878526376288</c:v>
                </c:pt>
                <c:pt idx="7">
                  <c:v>-46.305833625285189</c:v>
                </c:pt>
                <c:pt idx="8">
                  <c:v>-49.019227997032289</c:v>
                </c:pt>
                <c:pt idx="9">
                  <c:v>-49.388783594805531</c:v>
                </c:pt>
                <c:pt idx="10">
                  <c:v>-48.903034893234718</c:v>
                </c:pt>
                <c:pt idx="11">
                  <c:v>-50.158624763730501</c:v>
                </c:pt>
                <c:pt idx="12">
                  <c:v>-59.187622162041535</c:v>
                </c:pt>
                <c:pt idx="13">
                  <c:v>-76.432629370748046</c:v>
                </c:pt>
                <c:pt idx="14">
                  <c:v>-81.821915312267436</c:v>
                </c:pt>
                <c:pt idx="15">
                  <c:v>-86.562942885481831</c:v>
                </c:pt>
                <c:pt idx="16">
                  <c:v>-90.896253462615661</c:v>
                </c:pt>
                <c:pt idx="17">
                  <c:v>-59.738316838783632</c:v>
                </c:pt>
                <c:pt idx="18">
                  <c:v>-61.025648392974475</c:v>
                </c:pt>
                <c:pt idx="19">
                  <c:v>-58.954934908596343</c:v>
                </c:pt>
                <c:pt idx="20">
                  <c:v>-64.198352196203359</c:v>
                </c:pt>
                <c:pt idx="21">
                  <c:v>-77.391582859226943</c:v>
                </c:pt>
                <c:pt idx="22">
                  <c:v>-79.799844851657241</c:v>
                </c:pt>
                <c:pt idx="23">
                  <c:v>-79.669805609941022</c:v>
                </c:pt>
                <c:pt idx="24">
                  <c:v>-79.234601515152193</c:v>
                </c:pt>
                <c:pt idx="25">
                  <c:v>-80.93996094498155</c:v>
                </c:pt>
                <c:pt idx="26">
                  <c:v>-79.382270981847455</c:v>
                </c:pt>
                <c:pt idx="27">
                  <c:v>-66.435643980387169</c:v>
                </c:pt>
                <c:pt idx="28">
                  <c:v>-63.385349101709579</c:v>
                </c:pt>
                <c:pt idx="29">
                  <c:v>-77.004038540569098</c:v>
                </c:pt>
                <c:pt idx="30">
                  <c:v>-60.084223555463382</c:v>
                </c:pt>
                <c:pt idx="31">
                  <c:v>-66.154909562913957</c:v>
                </c:pt>
                <c:pt idx="32">
                  <c:v>-67.372040653247012</c:v>
                </c:pt>
                <c:pt idx="33">
                  <c:v>-66.170003227355977</c:v>
                </c:pt>
                <c:pt idx="34">
                  <c:v>-70.39926056185918</c:v>
                </c:pt>
                <c:pt idx="35">
                  <c:v>-71.215891809579176</c:v>
                </c:pt>
                <c:pt idx="36">
                  <c:v>-70.257936842748833</c:v>
                </c:pt>
                <c:pt idx="37">
                  <c:v>-61.558209332019445</c:v>
                </c:pt>
                <c:pt idx="38">
                  <c:v>-59.563913128061202</c:v>
                </c:pt>
                <c:pt idx="39">
                  <c:v>-55.979113175826711</c:v>
                </c:pt>
                <c:pt idx="40">
                  <c:v>-54.810691397970686</c:v>
                </c:pt>
                <c:pt idx="41">
                  <c:v>-54.305044770745027</c:v>
                </c:pt>
                <c:pt idx="42">
                  <c:v>-52.349255335303454</c:v>
                </c:pt>
                <c:pt idx="43">
                  <c:v>-51.721244551448706</c:v>
                </c:pt>
                <c:pt idx="44">
                  <c:v>-50.715955655327534</c:v>
                </c:pt>
                <c:pt idx="45">
                  <c:v>-48.233768830995473</c:v>
                </c:pt>
                <c:pt idx="46">
                  <c:v>-48.934852117159551</c:v>
                </c:pt>
                <c:pt idx="47">
                  <c:v>-47.4848026584406</c:v>
                </c:pt>
                <c:pt idx="48">
                  <c:v>-46.831806550939405</c:v>
                </c:pt>
                <c:pt idx="49">
                  <c:v>-48.534183000461198</c:v>
                </c:pt>
                <c:pt idx="50">
                  <c:v>-61.956066666741592</c:v>
                </c:pt>
                <c:pt idx="51">
                  <c:v>-57.990960105288977</c:v>
                </c:pt>
                <c:pt idx="52">
                  <c:v>-50.838403642574264</c:v>
                </c:pt>
                <c:pt idx="53">
                  <c:v>-64.822828085238413</c:v>
                </c:pt>
                <c:pt idx="54">
                  <c:v>-56.433128296468965</c:v>
                </c:pt>
                <c:pt idx="55">
                  <c:v>-52.154816045570286</c:v>
                </c:pt>
                <c:pt idx="56">
                  <c:v>-51.345373241779555</c:v>
                </c:pt>
                <c:pt idx="57">
                  <c:v>-49.932856934298997</c:v>
                </c:pt>
                <c:pt idx="58">
                  <c:v>-50.746660149224851</c:v>
                </c:pt>
                <c:pt idx="59">
                  <c:v>-49.615795097151505</c:v>
                </c:pt>
                <c:pt idx="60">
                  <c:v>-46.534564706541559</c:v>
                </c:pt>
                <c:pt idx="61">
                  <c:v>-47.885995398630556</c:v>
                </c:pt>
                <c:pt idx="62">
                  <c:v>-47.09893231877065</c:v>
                </c:pt>
                <c:pt idx="63">
                  <c:v>-48.182425389541038</c:v>
                </c:pt>
                <c:pt idx="64">
                  <c:v>-55.028252873631487</c:v>
                </c:pt>
                <c:pt idx="65">
                  <c:v>-46.372420704243609</c:v>
                </c:pt>
                <c:pt idx="66">
                  <c:v>-46.158383394264106</c:v>
                </c:pt>
                <c:pt idx="67">
                  <c:v>-58.846273160817603</c:v>
                </c:pt>
                <c:pt idx="68">
                  <c:v>-61.714229049332971</c:v>
                </c:pt>
                <c:pt idx="69">
                  <c:v>-44.018135857876658</c:v>
                </c:pt>
                <c:pt idx="70">
                  <c:v>-46.841351563005446</c:v>
                </c:pt>
                <c:pt idx="71">
                  <c:v>-53.443232487829221</c:v>
                </c:pt>
                <c:pt idx="72">
                  <c:v>-44.082688043960616</c:v>
                </c:pt>
                <c:pt idx="73">
                  <c:v>-45.875812923153092</c:v>
                </c:pt>
                <c:pt idx="74">
                  <c:v>-58.134413569547519</c:v>
                </c:pt>
                <c:pt idx="75">
                  <c:v>-42.190524368554705</c:v>
                </c:pt>
                <c:pt idx="76">
                  <c:v>-41.961508990597153</c:v>
                </c:pt>
                <c:pt idx="77">
                  <c:v>-42.11779672862454</c:v>
                </c:pt>
                <c:pt idx="78">
                  <c:v>-41.612602486169052</c:v>
                </c:pt>
                <c:pt idx="79">
                  <c:v>-45.178612003264632</c:v>
                </c:pt>
                <c:pt idx="80">
                  <c:v>-54.953609274036779</c:v>
                </c:pt>
                <c:pt idx="81">
                  <c:v>-56.293339363632512</c:v>
                </c:pt>
                <c:pt idx="82">
                  <c:v>-43.988892740726769</c:v>
                </c:pt>
                <c:pt idx="83">
                  <c:v>-54.444422749208584</c:v>
                </c:pt>
                <c:pt idx="84">
                  <c:v>-42.960278678338966</c:v>
                </c:pt>
                <c:pt idx="85">
                  <c:v>-42.55169485796236</c:v>
                </c:pt>
                <c:pt idx="86">
                  <c:v>-41.606690271550576</c:v>
                </c:pt>
                <c:pt idx="87">
                  <c:v>-41.552163392432604</c:v>
                </c:pt>
                <c:pt idx="88">
                  <c:v>-44.963152476957731</c:v>
                </c:pt>
                <c:pt idx="89">
                  <c:v>-44.498280411874575</c:v>
                </c:pt>
                <c:pt idx="90">
                  <c:v>-43.489004363125915</c:v>
                </c:pt>
                <c:pt idx="91">
                  <c:v>-44.805751712805773</c:v>
                </c:pt>
                <c:pt idx="92">
                  <c:v>-41.252142712661268</c:v>
                </c:pt>
                <c:pt idx="93">
                  <c:v>-39.947122055226913</c:v>
                </c:pt>
                <c:pt idx="94">
                  <c:v>-41.155663076399293</c:v>
                </c:pt>
                <c:pt idx="95">
                  <c:v>31.508533022496692</c:v>
                </c:pt>
                <c:pt idx="96">
                  <c:v>31.45853943512347</c:v>
                </c:pt>
                <c:pt idx="97">
                  <c:v>31.686120475575052</c:v>
                </c:pt>
                <c:pt idx="98">
                  <c:v>31.716315295672274</c:v>
                </c:pt>
                <c:pt idx="99">
                  <c:v>31.76375317610038</c:v>
                </c:pt>
                <c:pt idx="100">
                  <c:v>31.550297145677888</c:v>
                </c:pt>
                <c:pt idx="101">
                  <c:v>31.795721880845036</c:v>
                </c:pt>
                <c:pt idx="102">
                  <c:v>31.719402051740531</c:v>
                </c:pt>
                <c:pt idx="103">
                  <c:v>31.882168660884474</c:v>
                </c:pt>
                <c:pt idx="104">
                  <c:v>31.611082327395422</c:v>
                </c:pt>
                <c:pt idx="105">
                  <c:v>31.399412120989751</c:v>
                </c:pt>
                <c:pt idx="106">
                  <c:v>31.550375933468246</c:v>
                </c:pt>
                <c:pt idx="107">
                  <c:v>31.948499099433036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940-4D08-9A1A-19DC0011FFAA}"/>
            </c:ext>
          </c:extLst>
        </c:ser>
        <c:ser>
          <c:idx val="6"/>
          <c:order val="6"/>
          <c:tx>
            <c:strRef>
              <c:f>總圖!$BR$1</c:f>
              <c:strCache>
                <c:ptCount val="1"/>
                <c:pt idx="0">
                  <c:v>12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總圖!$BR$5:$BR$112</c:f>
              <c:numCache>
                <c:formatCode>General</c:formatCode>
                <c:ptCount val="108"/>
                <c:pt idx="0">
                  <c:v>-20.736214885951725</c:v>
                </c:pt>
                <c:pt idx="1">
                  <c:v>-20.346664543286536</c:v>
                </c:pt>
                <c:pt idx="2">
                  <c:v>-21.020036089644726</c:v>
                </c:pt>
                <c:pt idx="3">
                  <c:v>-21.158741311161478</c:v>
                </c:pt>
                <c:pt idx="4">
                  <c:v>-21.172163125750927</c:v>
                </c:pt>
                <c:pt idx="5">
                  <c:v>-20.934691715924352</c:v>
                </c:pt>
                <c:pt idx="6">
                  <c:v>-20.631581289568736</c:v>
                </c:pt>
                <c:pt idx="7">
                  <c:v>-21.157913874702658</c:v>
                </c:pt>
                <c:pt idx="8">
                  <c:v>-21.725829372222652</c:v>
                </c:pt>
                <c:pt idx="9">
                  <c:v>-21.681454730484411</c:v>
                </c:pt>
                <c:pt idx="10">
                  <c:v>-21.172744563821549</c:v>
                </c:pt>
                <c:pt idx="11">
                  <c:v>-24.167859664322854</c:v>
                </c:pt>
                <c:pt idx="12">
                  <c:v>-25.005906757691768</c:v>
                </c:pt>
                <c:pt idx="13">
                  <c:v>-23.132127054587166</c:v>
                </c:pt>
                <c:pt idx="14">
                  <c:v>-26.417963856506095</c:v>
                </c:pt>
                <c:pt idx="15">
                  <c:v>-25.921423994422199</c:v>
                </c:pt>
                <c:pt idx="16">
                  <c:v>-26.512113718405384</c:v>
                </c:pt>
                <c:pt idx="17">
                  <c:v>-22.879002150237561</c:v>
                </c:pt>
                <c:pt idx="18">
                  <c:v>-22.058313007464569</c:v>
                </c:pt>
                <c:pt idx="19">
                  <c:v>-22.990694084722271</c:v>
                </c:pt>
                <c:pt idx="20">
                  <c:v>-25.326282607639726</c:v>
                </c:pt>
                <c:pt idx="21">
                  <c:v>-26.617872716372037</c:v>
                </c:pt>
                <c:pt idx="22">
                  <c:v>-26.871826460702518</c:v>
                </c:pt>
                <c:pt idx="23">
                  <c:v>-26.908983099811614</c:v>
                </c:pt>
                <c:pt idx="24">
                  <c:v>-27.045011290017708</c:v>
                </c:pt>
                <c:pt idx="25">
                  <c:v>-27.04987782625329</c:v>
                </c:pt>
                <c:pt idx="26">
                  <c:v>-27.152072452767293</c:v>
                </c:pt>
                <c:pt idx="27">
                  <c:v>-24.732901656503749</c:v>
                </c:pt>
                <c:pt idx="28">
                  <c:v>-25.268638266970775</c:v>
                </c:pt>
                <c:pt idx="29">
                  <c:v>-26.506889845519531</c:v>
                </c:pt>
                <c:pt idx="30">
                  <c:v>-25.083236835610045</c:v>
                </c:pt>
                <c:pt idx="31">
                  <c:v>-24.765232276834428</c:v>
                </c:pt>
                <c:pt idx="32">
                  <c:v>-25.159421187412008</c:v>
                </c:pt>
                <c:pt idx="33">
                  <c:v>-25.804337708657716</c:v>
                </c:pt>
                <c:pt idx="34">
                  <c:v>-26.220082674571373</c:v>
                </c:pt>
                <c:pt idx="35">
                  <c:v>-27.019290010440596</c:v>
                </c:pt>
                <c:pt idx="36">
                  <c:v>-26.758250094688545</c:v>
                </c:pt>
                <c:pt idx="37">
                  <c:v>-26.469486190174024</c:v>
                </c:pt>
                <c:pt idx="38">
                  <c:v>-26.570244980793341</c:v>
                </c:pt>
                <c:pt idx="39">
                  <c:v>-26.425675263381056</c:v>
                </c:pt>
                <c:pt idx="40">
                  <c:v>-25.876646759863689</c:v>
                </c:pt>
                <c:pt idx="41">
                  <c:v>-26.169184008540888</c:v>
                </c:pt>
                <c:pt idx="42">
                  <c:v>-25.654869066408303</c:v>
                </c:pt>
                <c:pt idx="43">
                  <c:v>-25.321100197760543</c:v>
                </c:pt>
                <c:pt idx="44">
                  <c:v>-24.822571055177495</c:v>
                </c:pt>
                <c:pt idx="45">
                  <c:v>-24.488749917869306</c:v>
                </c:pt>
                <c:pt idx="46">
                  <c:v>-23.728837154623236</c:v>
                </c:pt>
                <c:pt idx="47">
                  <c:v>-23.626849966802762</c:v>
                </c:pt>
                <c:pt idx="48">
                  <c:v>-21.08341005358302</c:v>
                </c:pt>
                <c:pt idx="49">
                  <c:v>-21.695815863017231</c:v>
                </c:pt>
                <c:pt idx="50">
                  <c:v>-22.323531599958386</c:v>
                </c:pt>
                <c:pt idx="51">
                  <c:v>-22.74477717032817</c:v>
                </c:pt>
                <c:pt idx="52">
                  <c:v>-23.159195067687531</c:v>
                </c:pt>
                <c:pt idx="53">
                  <c:v>-23.118876430785278</c:v>
                </c:pt>
                <c:pt idx="54">
                  <c:v>-24.067040021072557</c:v>
                </c:pt>
                <c:pt idx="55">
                  <c:v>-23.081902296136661</c:v>
                </c:pt>
                <c:pt idx="56">
                  <c:v>-23.590395293547552</c:v>
                </c:pt>
                <c:pt idx="57">
                  <c:v>-23.581793877301745</c:v>
                </c:pt>
                <c:pt idx="58">
                  <c:v>-23.296072546391208</c:v>
                </c:pt>
                <c:pt idx="59">
                  <c:v>-23.518308221497257</c:v>
                </c:pt>
                <c:pt idx="60">
                  <c:v>-23.412609270026511</c:v>
                </c:pt>
                <c:pt idx="61">
                  <c:v>-23.925052170560967</c:v>
                </c:pt>
                <c:pt idx="62">
                  <c:v>-23.934149396910041</c:v>
                </c:pt>
                <c:pt idx="63">
                  <c:v>-24.612385078772171</c:v>
                </c:pt>
                <c:pt idx="64">
                  <c:v>-24.399388703595704</c:v>
                </c:pt>
                <c:pt idx="65">
                  <c:v>-24.232283521775301</c:v>
                </c:pt>
                <c:pt idx="66">
                  <c:v>-24.216253648870243</c:v>
                </c:pt>
                <c:pt idx="67">
                  <c:v>-24.238081408642685</c:v>
                </c:pt>
                <c:pt idx="68">
                  <c:v>-24.352861389955997</c:v>
                </c:pt>
                <c:pt idx="69">
                  <c:v>-22.644700159038997</c:v>
                </c:pt>
                <c:pt idx="70">
                  <c:v>-21.99334958845138</c:v>
                </c:pt>
                <c:pt idx="71">
                  <c:v>-22.791399919658396</c:v>
                </c:pt>
                <c:pt idx="72">
                  <c:v>-22.567857826351414</c:v>
                </c:pt>
                <c:pt idx="73">
                  <c:v>-22.929501975829236</c:v>
                </c:pt>
                <c:pt idx="74">
                  <c:v>-23.313388840210493</c:v>
                </c:pt>
                <c:pt idx="75">
                  <c:v>-23.321308317423917</c:v>
                </c:pt>
                <c:pt idx="76">
                  <c:v>-23.175930750923897</c:v>
                </c:pt>
                <c:pt idx="77">
                  <c:v>-23.142402217691515</c:v>
                </c:pt>
                <c:pt idx="78">
                  <c:v>-22.79934385519682</c:v>
                </c:pt>
                <c:pt idx="79">
                  <c:v>-23.492171008159403</c:v>
                </c:pt>
                <c:pt idx="80">
                  <c:v>-23.83428790686764</c:v>
                </c:pt>
                <c:pt idx="81">
                  <c:v>-24.429264387313744</c:v>
                </c:pt>
                <c:pt idx="82">
                  <c:v>-23.12056232040262</c:v>
                </c:pt>
                <c:pt idx="83">
                  <c:v>-24.122805861121119</c:v>
                </c:pt>
                <c:pt idx="84">
                  <c:v>-24.776754284875057</c:v>
                </c:pt>
                <c:pt idx="85">
                  <c:v>-24.650460700737185</c:v>
                </c:pt>
                <c:pt idx="86">
                  <c:v>-25.125891112247089</c:v>
                </c:pt>
                <c:pt idx="87">
                  <c:v>-23.554832317212888</c:v>
                </c:pt>
                <c:pt idx="88">
                  <c:v>-25.205966378307195</c:v>
                </c:pt>
                <c:pt idx="89">
                  <c:v>-24.592849782252664</c:v>
                </c:pt>
                <c:pt idx="90">
                  <c:v>-25.206679546030013</c:v>
                </c:pt>
                <c:pt idx="91">
                  <c:v>-25.396970679847833</c:v>
                </c:pt>
                <c:pt idx="92">
                  <c:v>-24.417173933215814</c:v>
                </c:pt>
                <c:pt idx="93">
                  <c:v>-24.764224989944278</c:v>
                </c:pt>
                <c:pt idx="94">
                  <c:v>-24.421966446443871</c:v>
                </c:pt>
                <c:pt idx="95">
                  <c:v>-23.794490331475558</c:v>
                </c:pt>
                <c:pt idx="96">
                  <c:v>-24.926433932864203</c:v>
                </c:pt>
                <c:pt idx="97">
                  <c:v>-25.661460923997716</c:v>
                </c:pt>
                <c:pt idx="98">
                  <c:v>-24.944216430508529</c:v>
                </c:pt>
                <c:pt idx="99">
                  <c:v>-25.420685318381103</c:v>
                </c:pt>
                <c:pt idx="100">
                  <c:v>-25.320146930904116</c:v>
                </c:pt>
                <c:pt idx="101">
                  <c:v>-25.536804438068824</c:v>
                </c:pt>
                <c:pt idx="102">
                  <c:v>-25.660028042949921</c:v>
                </c:pt>
                <c:pt idx="103">
                  <c:v>-26.215429487554243</c:v>
                </c:pt>
                <c:pt idx="104">
                  <c:v>-25.10218148024218</c:v>
                </c:pt>
                <c:pt idx="105">
                  <c:v>-24.89463872785662</c:v>
                </c:pt>
                <c:pt idx="106">
                  <c:v>-23.993778462249022</c:v>
                </c:pt>
                <c:pt idx="107">
                  <c:v>-26.231824398224241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940-4D08-9A1A-19DC0011FFAA}"/>
            </c:ext>
          </c:extLst>
        </c:ser>
        <c:ser>
          <c:idx val="7"/>
          <c:order val="7"/>
          <c:tx>
            <c:strRef>
              <c:f>總圖!$BS$1</c:f>
              <c:strCache>
                <c:ptCount val="1"/>
                <c:pt idx="0">
                  <c:v>13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總圖!$BS$5:$BS$112</c:f>
              <c:numCache>
                <c:formatCode>General</c:formatCode>
                <c:ptCount val="108"/>
                <c:pt idx="0">
                  <c:v>-12.118622628760761</c:v>
                </c:pt>
                <c:pt idx="1">
                  <c:v>22.384780110474367</c:v>
                </c:pt>
                <c:pt idx="2">
                  <c:v>-14.330452284581668</c:v>
                </c:pt>
                <c:pt idx="3">
                  <c:v>-10.48381243941266</c:v>
                </c:pt>
                <c:pt idx="4">
                  <c:v>-15.635090846177775</c:v>
                </c:pt>
                <c:pt idx="5">
                  <c:v>-14.765641573330896</c:v>
                </c:pt>
                <c:pt idx="6">
                  <c:v>-14.294355746716121</c:v>
                </c:pt>
                <c:pt idx="7">
                  <c:v>22.933945117297441</c:v>
                </c:pt>
                <c:pt idx="8">
                  <c:v>22.669339729202335</c:v>
                </c:pt>
                <c:pt idx="9">
                  <c:v>-13.527297912051665</c:v>
                </c:pt>
                <c:pt idx="10">
                  <c:v>-9.3690668793362164</c:v>
                </c:pt>
                <c:pt idx="11">
                  <c:v>-9.3495009344096616</c:v>
                </c:pt>
                <c:pt idx="12">
                  <c:v>-14.347149748945597</c:v>
                </c:pt>
                <c:pt idx="13">
                  <c:v>-15.075228779171411</c:v>
                </c:pt>
                <c:pt idx="14">
                  <c:v>-15.724264321280259</c:v>
                </c:pt>
                <c:pt idx="15">
                  <c:v>-15.107195984511478</c:v>
                </c:pt>
                <c:pt idx="16">
                  <c:v>-18.192063438878534</c:v>
                </c:pt>
                <c:pt idx="17">
                  <c:v>-14.017771369164279</c:v>
                </c:pt>
                <c:pt idx="18">
                  <c:v>22.649986038637849</c:v>
                </c:pt>
                <c:pt idx="19">
                  <c:v>-15.449899597478918</c:v>
                </c:pt>
                <c:pt idx="20">
                  <c:v>-15.011633663840684</c:v>
                </c:pt>
                <c:pt idx="21">
                  <c:v>21.981152411205613</c:v>
                </c:pt>
                <c:pt idx="22">
                  <c:v>-16.154267265050507</c:v>
                </c:pt>
                <c:pt idx="23">
                  <c:v>21.770283178488</c:v>
                </c:pt>
                <c:pt idx="24">
                  <c:v>-9.6068852486034331</c:v>
                </c:pt>
                <c:pt idx="25">
                  <c:v>-14.538471732274388</c:v>
                </c:pt>
                <c:pt idx="26">
                  <c:v>-18.064139999078407</c:v>
                </c:pt>
                <c:pt idx="27">
                  <c:v>-11.772177587558531</c:v>
                </c:pt>
                <c:pt idx="28">
                  <c:v>22.392131751954537</c:v>
                </c:pt>
                <c:pt idx="29">
                  <c:v>-11.343919011800637</c:v>
                </c:pt>
                <c:pt idx="30">
                  <c:v>21.95291524749635</c:v>
                </c:pt>
                <c:pt idx="31">
                  <c:v>-12.057028096666713</c:v>
                </c:pt>
                <c:pt idx="32">
                  <c:v>-11.471777814427739</c:v>
                </c:pt>
                <c:pt idx="33">
                  <c:v>-13.891932165623786</c:v>
                </c:pt>
                <c:pt idx="34">
                  <c:v>-13.979182643082297</c:v>
                </c:pt>
                <c:pt idx="35">
                  <c:v>21.941741730468863</c:v>
                </c:pt>
                <c:pt idx="36">
                  <c:v>22.117344659194089</c:v>
                </c:pt>
                <c:pt idx="37">
                  <c:v>-12.707157532441883</c:v>
                </c:pt>
                <c:pt idx="38">
                  <c:v>-12.439999077318632</c:v>
                </c:pt>
                <c:pt idx="39">
                  <c:v>-15.40333382128992</c:v>
                </c:pt>
                <c:pt idx="40">
                  <c:v>-12.200262775861205</c:v>
                </c:pt>
                <c:pt idx="41">
                  <c:v>-18.407444479586232</c:v>
                </c:pt>
                <c:pt idx="42">
                  <c:v>21.766703581328557</c:v>
                </c:pt>
                <c:pt idx="43">
                  <c:v>21.859612507387197</c:v>
                </c:pt>
                <c:pt idx="44">
                  <c:v>21.919392630079983</c:v>
                </c:pt>
                <c:pt idx="45">
                  <c:v>22.054143133942347</c:v>
                </c:pt>
                <c:pt idx="46">
                  <c:v>-12.71112677437128</c:v>
                </c:pt>
                <c:pt idx="47">
                  <c:v>22.466596440284434</c:v>
                </c:pt>
                <c:pt idx="48">
                  <c:v>-9.9265679970686165</c:v>
                </c:pt>
                <c:pt idx="49">
                  <c:v>-12.072208745161291</c:v>
                </c:pt>
                <c:pt idx="50">
                  <c:v>22.111583359868575</c:v>
                </c:pt>
                <c:pt idx="51">
                  <c:v>21.869757305583306</c:v>
                </c:pt>
                <c:pt idx="52">
                  <c:v>22.069147116915559</c:v>
                </c:pt>
                <c:pt idx="53">
                  <c:v>-15.252550867189242</c:v>
                </c:pt>
                <c:pt idx="54">
                  <c:v>-20.777760391672672</c:v>
                </c:pt>
                <c:pt idx="55">
                  <c:v>22.187995816063363</c:v>
                </c:pt>
                <c:pt idx="56">
                  <c:v>-10.650761969548299</c:v>
                </c:pt>
                <c:pt idx="57">
                  <c:v>-16.316300276532061</c:v>
                </c:pt>
                <c:pt idx="58">
                  <c:v>-15.957619275012732</c:v>
                </c:pt>
                <c:pt idx="59">
                  <c:v>22.029111482784799</c:v>
                </c:pt>
                <c:pt idx="60">
                  <c:v>-15.723012096442503</c:v>
                </c:pt>
                <c:pt idx="61">
                  <c:v>-15.939085627175501</c:v>
                </c:pt>
                <c:pt idx="62">
                  <c:v>-15.918824344823477</c:v>
                </c:pt>
                <c:pt idx="63">
                  <c:v>-16.938886901567244</c:v>
                </c:pt>
                <c:pt idx="64">
                  <c:v>-10.647772043641012</c:v>
                </c:pt>
                <c:pt idx="65">
                  <c:v>-11.374745067572675</c:v>
                </c:pt>
                <c:pt idx="66">
                  <c:v>-16.110765625160582</c:v>
                </c:pt>
                <c:pt idx="67">
                  <c:v>22.677073453730685</c:v>
                </c:pt>
                <c:pt idx="68">
                  <c:v>22.969389963621154</c:v>
                </c:pt>
                <c:pt idx="69">
                  <c:v>-11.353319528041837</c:v>
                </c:pt>
                <c:pt idx="70">
                  <c:v>-13.823588686956867</c:v>
                </c:pt>
                <c:pt idx="71">
                  <c:v>-16.773699859627271</c:v>
                </c:pt>
                <c:pt idx="72">
                  <c:v>-12.499155172806212</c:v>
                </c:pt>
                <c:pt idx="73">
                  <c:v>-16.020311119385454</c:v>
                </c:pt>
                <c:pt idx="74">
                  <c:v>22.90897783870787</c:v>
                </c:pt>
                <c:pt idx="75">
                  <c:v>-8.5803884147230036</c:v>
                </c:pt>
                <c:pt idx="76">
                  <c:v>23.052106716796175</c:v>
                </c:pt>
                <c:pt idx="77">
                  <c:v>22.912564694223761</c:v>
                </c:pt>
                <c:pt idx="78">
                  <c:v>23.115304642332291</c:v>
                </c:pt>
                <c:pt idx="79">
                  <c:v>-13.531047125461512</c:v>
                </c:pt>
                <c:pt idx="80">
                  <c:v>23.023219668021056</c:v>
                </c:pt>
                <c:pt idx="81">
                  <c:v>22.800870067534049</c:v>
                </c:pt>
                <c:pt idx="82">
                  <c:v>-8.0522824647796227</c:v>
                </c:pt>
                <c:pt idx="83">
                  <c:v>23.255231481112418</c:v>
                </c:pt>
                <c:pt idx="84">
                  <c:v>-13.825916772279967</c:v>
                </c:pt>
                <c:pt idx="85">
                  <c:v>23.29498282341126</c:v>
                </c:pt>
                <c:pt idx="86">
                  <c:v>-13.393539429687024</c:v>
                </c:pt>
                <c:pt idx="87">
                  <c:v>-14.836403140494326</c:v>
                </c:pt>
                <c:pt idx="88">
                  <c:v>-12.907389698365847</c:v>
                </c:pt>
                <c:pt idx="89">
                  <c:v>-9.6663868515782241</c:v>
                </c:pt>
                <c:pt idx="90">
                  <c:v>-10.15861780645686</c:v>
                </c:pt>
                <c:pt idx="91">
                  <c:v>-13.965685019678034</c:v>
                </c:pt>
                <c:pt idx="92">
                  <c:v>-10.260680470183416</c:v>
                </c:pt>
                <c:pt idx="93">
                  <c:v>-14.049114494127664</c:v>
                </c:pt>
                <c:pt idx="94">
                  <c:v>-10.092686427453813</c:v>
                </c:pt>
                <c:pt idx="95">
                  <c:v>-12.118811481901304</c:v>
                </c:pt>
                <c:pt idx="96">
                  <c:v>-12.728277889059868</c:v>
                </c:pt>
                <c:pt idx="97">
                  <c:v>-14.113058184080543</c:v>
                </c:pt>
                <c:pt idx="98">
                  <c:v>-12.251281160326386</c:v>
                </c:pt>
                <c:pt idx="99">
                  <c:v>-11.061045543166699</c:v>
                </c:pt>
                <c:pt idx="100">
                  <c:v>23.349179229814183</c:v>
                </c:pt>
                <c:pt idx="101">
                  <c:v>23.615160190881625</c:v>
                </c:pt>
                <c:pt idx="102">
                  <c:v>-32.963142819602254</c:v>
                </c:pt>
                <c:pt idx="103">
                  <c:v>23.632673488299901</c:v>
                </c:pt>
                <c:pt idx="104">
                  <c:v>-15.412347301176268</c:v>
                </c:pt>
                <c:pt idx="105">
                  <c:v>-16.172693874581341</c:v>
                </c:pt>
                <c:pt idx="106">
                  <c:v>23.872822070837003</c:v>
                </c:pt>
                <c:pt idx="107">
                  <c:v>23.943972542677614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884-465B-A0BE-7DD7D8E48E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876976"/>
        <c:axId val="171086990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總圖!$BK$1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總圖!$BK$5:$BK$112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-31.070965042718768</c:v>
                      </c:pt>
                      <c:pt idx="1">
                        <c:v>-30.148682532829312</c:v>
                      </c:pt>
                      <c:pt idx="2">
                        <c:v>-29.32785453862445</c:v>
                      </c:pt>
                      <c:pt idx="3">
                        <c:v>-31.21239710966384</c:v>
                      </c:pt>
                      <c:pt idx="4">
                        <c:v>-22.141938226551972</c:v>
                      </c:pt>
                      <c:pt idx="5">
                        <c:v>-31.883634321552051</c:v>
                      </c:pt>
                      <c:pt idx="6">
                        <c:v>-34.24080307013017</c:v>
                      </c:pt>
                      <c:pt idx="7">
                        <c:v>-28.504261088355079</c:v>
                      </c:pt>
                      <c:pt idx="8">
                        <c:v>-26.573492127776376</c:v>
                      </c:pt>
                      <c:pt idx="9">
                        <c:v>-17.354690602840869</c:v>
                      </c:pt>
                      <c:pt idx="10">
                        <c:v>-27.391328892309744</c:v>
                      </c:pt>
                      <c:pt idx="11">
                        <c:v>-24.538050478568351</c:v>
                      </c:pt>
                      <c:pt idx="12">
                        <c:v>-19.517982045864784</c:v>
                      </c:pt>
                      <c:pt idx="13">
                        <c:v>-14.339038881345822</c:v>
                      </c:pt>
                      <c:pt idx="14">
                        <c:v>-8.8552420763294037</c:v>
                      </c:pt>
                      <c:pt idx="15">
                        <c:v>-7.05294705378099</c:v>
                      </c:pt>
                      <c:pt idx="16">
                        <c:v>-4.586915151732839</c:v>
                      </c:pt>
                      <c:pt idx="17">
                        <c:v>-22.942515256249095</c:v>
                      </c:pt>
                      <c:pt idx="18">
                        <c:v>-20.347729381713791</c:v>
                      </c:pt>
                      <c:pt idx="19">
                        <c:v>-19.861566319001909</c:v>
                      </c:pt>
                      <c:pt idx="20">
                        <c:v>-15.252793887263614</c:v>
                      </c:pt>
                      <c:pt idx="21">
                        <c:v>-9.32161833310699</c:v>
                      </c:pt>
                      <c:pt idx="22">
                        <c:v>-8.8105350272783554</c:v>
                      </c:pt>
                      <c:pt idx="23">
                        <c:v>-8.6285002184967539</c:v>
                      </c:pt>
                      <c:pt idx="24">
                        <c:v>-8.5901292661497024</c:v>
                      </c:pt>
                      <c:pt idx="25">
                        <c:v>-7.5033582581852158</c:v>
                      </c:pt>
                      <c:pt idx="26">
                        <c:v>-8.1895916955121706</c:v>
                      </c:pt>
                      <c:pt idx="27">
                        <c:v>-15.600270181201019</c:v>
                      </c:pt>
                      <c:pt idx="28">
                        <c:v>-16.164425645289391</c:v>
                      </c:pt>
                      <c:pt idx="29">
                        <c:v>-9.0420575672728489</c:v>
                      </c:pt>
                      <c:pt idx="30">
                        <c:v>-18.520371934273939</c:v>
                      </c:pt>
                      <c:pt idx="31">
                        <c:v>-14.966476899557243</c:v>
                      </c:pt>
                      <c:pt idx="32">
                        <c:v>-13.906412720600393</c:v>
                      </c:pt>
                      <c:pt idx="33">
                        <c:v>-13.849928824846408</c:v>
                      </c:pt>
                      <c:pt idx="34">
                        <c:v>-11.796927201240976</c:v>
                      </c:pt>
                      <c:pt idx="35">
                        <c:v>-11.168465336680349</c:v>
                      </c:pt>
                      <c:pt idx="36">
                        <c:v>-11.145163575511127</c:v>
                      </c:pt>
                      <c:pt idx="37">
                        <c:v>-15.641447075939816</c:v>
                      </c:pt>
                      <c:pt idx="38">
                        <c:v>-15.949071610607511</c:v>
                      </c:pt>
                      <c:pt idx="39">
                        <c:v>-17.266246802303776</c:v>
                      </c:pt>
                      <c:pt idx="40">
                        <c:v>-17.734219078640315</c:v>
                      </c:pt>
                      <c:pt idx="41">
                        <c:v>-17.20720562338937</c:v>
                      </c:pt>
                      <c:pt idx="42">
                        <c:v>-18.285402741244354</c:v>
                      </c:pt>
                      <c:pt idx="43">
                        <c:v>-18.916380652009167</c:v>
                      </c:pt>
                      <c:pt idx="44">
                        <c:v>-19.792008807506377</c:v>
                      </c:pt>
                      <c:pt idx="45">
                        <c:v>-21.495773968803704</c:v>
                      </c:pt>
                      <c:pt idx="46">
                        <c:v>-13.731750756529856</c:v>
                      </c:pt>
                      <c:pt idx="47">
                        <c:v>-14.919526782061595</c:v>
                      </c:pt>
                      <c:pt idx="48">
                        <c:v>-19.741838839127354</c:v>
                      </c:pt>
                      <c:pt idx="49">
                        <c:v>-17.897788672266095</c:v>
                      </c:pt>
                      <c:pt idx="50">
                        <c:v>-9.9362796732708674</c:v>
                      </c:pt>
                      <c:pt idx="51">
                        <c:v>-11.078971670841995</c:v>
                      </c:pt>
                      <c:pt idx="52">
                        <c:v>-13.886623658700429</c:v>
                      </c:pt>
                      <c:pt idx="53">
                        <c:v>-6.7458919299469926</c:v>
                      </c:pt>
                      <c:pt idx="54">
                        <c:v>-18.122989929333841</c:v>
                      </c:pt>
                      <c:pt idx="55">
                        <c:v>-13.615842951947805</c:v>
                      </c:pt>
                      <c:pt idx="56">
                        <c:v>-12.711905313285271</c:v>
                      </c:pt>
                      <c:pt idx="57">
                        <c:v>-13.455271971452419</c:v>
                      </c:pt>
                      <c:pt idx="58">
                        <c:v>-13.760701676578861</c:v>
                      </c:pt>
                      <c:pt idx="59">
                        <c:v>-13.973538034893636</c:v>
                      </c:pt>
                      <c:pt idx="60">
                        <c:v>-15.556312229789398</c:v>
                      </c:pt>
                      <c:pt idx="61">
                        <c:v>-13.96607968499368</c:v>
                      </c:pt>
                      <c:pt idx="62">
                        <c:v>-14.437887013133945</c:v>
                      </c:pt>
                      <c:pt idx="63">
                        <c:v>-12.566269089208618</c:v>
                      </c:pt>
                      <c:pt idx="64">
                        <c:v>-18.182291719609367</c:v>
                      </c:pt>
                      <c:pt idx="65">
                        <c:v>-14.139420493469494</c:v>
                      </c:pt>
                      <c:pt idx="66">
                        <c:v>-14.255086867637679</c:v>
                      </c:pt>
                      <c:pt idx="67">
                        <c:v>-7.8080940263550289</c:v>
                      </c:pt>
                      <c:pt idx="68">
                        <c:v>-6.2111391942853231</c:v>
                      </c:pt>
                      <c:pt idx="69">
                        <c:v>-18.353566958268658</c:v>
                      </c:pt>
                      <c:pt idx="70">
                        <c:v>-18.292232286589083</c:v>
                      </c:pt>
                      <c:pt idx="71">
                        <c:v>-13.460151681940069</c:v>
                      </c:pt>
                      <c:pt idx="72">
                        <c:v>-18.607223196031427</c:v>
                      </c:pt>
                      <c:pt idx="73">
                        <c:v>-16.991258839738059</c:v>
                      </c:pt>
                      <c:pt idx="74">
                        <c:v>-10.111298334916391</c:v>
                      </c:pt>
                      <c:pt idx="75">
                        <c:v>-18.074958918528807</c:v>
                      </c:pt>
                      <c:pt idx="76">
                        <c:v>-18.459078317094438</c:v>
                      </c:pt>
                      <c:pt idx="77">
                        <c:v>-18.54118241350622</c:v>
                      </c:pt>
                      <c:pt idx="78">
                        <c:v>-19.372447186604404</c:v>
                      </c:pt>
                      <c:pt idx="79">
                        <c:v>-16.259133233914739</c:v>
                      </c:pt>
                      <c:pt idx="80">
                        <c:v>-10.771824310871168</c:v>
                      </c:pt>
                      <c:pt idx="81">
                        <c:v>-8.8685002996914974</c:v>
                      </c:pt>
                      <c:pt idx="82">
                        <c:v>-17.651735115365433</c:v>
                      </c:pt>
                      <c:pt idx="83">
                        <c:v>-10.515506384557931</c:v>
                      </c:pt>
                      <c:pt idx="84">
                        <c:v>-14.915990345182344</c:v>
                      </c:pt>
                      <c:pt idx="85">
                        <c:v>-15.316795778134278</c:v>
                      </c:pt>
                      <c:pt idx="86">
                        <c:v>-23.776604847014468</c:v>
                      </c:pt>
                      <c:pt idx="87">
                        <c:v>-18.03327886105351</c:v>
                      </c:pt>
                      <c:pt idx="88">
                        <c:v>-22.084297765617691</c:v>
                      </c:pt>
                      <c:pt idx="89">
                        <c:v>-23.415222092062805</c:v>
                      </c:pt>
                      <c:pt idx="90">
                        <c:v>-22.554109682148862</c:v>
                      </c:pt>
                      <c:pt idx="91">
                        <c:v>-22.219482670131001</c:v>
                      </c:pt>
                      <c:pt idx="92">
                        <c:v>-24.953682148474911</c:v>
                      </c:pt>
                      <c:pt idx="93">
                        <c:v>-25.18767564019727</c:v>
                      </c:pt>
                      <c:pt idx="94">
                        <c:v>-25.212154725349095</c:v>
                      </c:pt>
                      <c:pt idx="95">
                        <c:v>-54.1106939379479</c:v>
                      </c:pt>
                      <c:pt idx="96">
                        <c:v>-60.8588449015745</c:v>
                      </c:pt>
                      <c:pt idx="97">
                        <c:v>-59.814041637240365</c:v>
                      </c:pt>
                      <c:pt idx="98">
                        <c:v>-60.538519606769938</c:v>
                      </c:pt>
                      <c:pt idx="99">
                        <c:v>-60.507732274374817</c:v>
                      </c:pt>
                      <c:pt idx="100">
                        <c:v>-60.313145636151702</c:v>
                      </c:pt>
                      <c:pt idx="101">
                        <c:v>-60.206466942131826</c:v>
                      </c:pt>
                      <c:pt idx="102">
                        <c:v>-60.32024364812689</c:v>
                      </c:pt>
                      <c:pt idx="103">
                        <c:v>-59.596960700799656</c:v>
                      </c:pt>
                      <c:pt idx="104">
                        <c:v>-61.10552832339026</c:v>
                      </c:pt>
                      <c:pt idx="105">
                        <c:v>-61.142771803464967</c:v>
                      </c:pt>
                      <c:pt idx="106">
                        <c:v>-62.598690220675167</c:v>
                      </c:pt>
                      <c:pt idx="107">
                        <c:v>-59.351288995318853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940-4D08-9A1A-19DC0011FFA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總圖!$BL$1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總圖!$BL$5:$BL$112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-6.5719045288958569</c:v>
                      </c:pt>
                      <c:pt idx="1">
                        <c:v>-4.2966532246209681</c:v>
                      </c:pt>
                      <c:pt idx="2">
                        <c:v>-5.5996312236194825</c:v>
                      </c:pt>
                      <c:pt idx="3">
                        <c:v>-6.9597821783648328</c:v>
                      </c:pt>
                      <c:pt idx="4">
                        <c:v>5.8901373274281212</c:v>
                      </c:pt>
                      <c:pt idx="5">
                        <c:v>-9.6279136546180268</c:v>
                      </c:pt>
                      <c:pt idx="6">
                        <c:v>-12.489273168452655</c:v>
                      </c:pt>
                      <c:pt idx="7">
                        <c:v>-5.1862922989325142</c:v>
                      </c:pt>
                      <c:pt idx="8">
                        <c:v>-2.751326977891722</c:v>
                      </c:pt>
                      <c:pt idx="9">
                        <c:v>-2.9572814555185403</c:v>
                      </c:pt>
                      <c:pt idx="10">
                        <c:v>-2.72065579661556</c:v>
                      </c:pt>
                      <c:pt idx="11">
                        <c:v>-0.94934969854647022</c:v>
                      </c:pt>
                      <c:pt idx="12">
                        <c:v>6.4190819598788238</c:v>
                      </c:pt>
                      <c:pt idx="13">
                        <c:v>19.271173854395336</c:v>
                      </c:pt>
                      <c:pt idx="14">
                        <c:v>24.00957921931316</c:v>
                      </c:pt>
                      <c:pt idx="15">
                        <c:v>27.726040285079065</c:v>
                      </c:pt>
                      <c:pt idx="16">
                        <c:v>31.245025152059881</c:v>
                      </c:pt>
                      <c:pt idx="17">
                        <c:v>6.7485429473319272</c:v>
                      </c:pt>
                      <c:pt idx="18">
                        <c:v>6.5702075802733333</c:v>
                      </c:pt>
                      <c:pt idx="19">
                        <c:v>5.2059098617073118</c:v>
                      </c:pt>
                      <c:pt idx="20">
                        <c:v>10.622439027644035</c:v>
                      </c:pt>
                      <c:pt idx="21">
                        <c:v>21.299426989107552</c:v>
                      </c:pt>
                      <c:pt idx="22">
                        <c:v>22.962241445716785</c:v>
                      </c:pt>
                      <c:pt idx="23">
                        <c:v>22.886435885774929</c:v>
                      </c:pt>
                      <c:pt idx="24">
                        <c:v>22.432608238874401</c:v>
                      </c:pt>
                      <c:pt idx="25">
                        <c:v>23.546573434362905</c:v>
                      </c:pt>
                      <c:pt idx="26">
                        <c:v>21.774101863929396</c:v>
                      </c:pt>
                      <c:pt idx="27">
                        <c:v>11.450169624514061</c:v>
                      </c:pt>
                      <c:pt idx="28">
                        <c:v>9.6271833357191525</c:v>
                      </c:pt>
                      <c:pt idx="29">
                        <c:v>20.285480398587907</c:v>
                      </c:pt>
                      <c:pt idx="30">
                        <c:v>7.495122528915644</c:v>
                      </c:pt>
                      <c:pt idx="31">
                        <c:v>11.991082676402137</c:v>
                      </c:pt>
                      <c:pt idx="32">
                        <c:v>13.275913963073457</c:v>
                      </c:pt>
                      <c:pt idx="33">
                        <c:v>12.167516001103564</c:v>
                      </c:pt>
                      <c:pt idx="34">
                        <c:v>15.295734377859361</c:v>
                      </c:pt>
                      <c:pt idx="35">
                        <c:v>15.64758571770524</c:v>
                      </c:pt>
                      <c:pt idx="36">
                        <c:v>14.513802532129525</c:v>
                      </c:pt>
                      <c:pt idx="37">
                        <c:v>7.7364339827508104</c:v>
                      </c:pt>
                      <c:pt idx="38">
                        <c:v>5.7130952451272066</c:v>
                      </c:pt>
                      <c:pt idx="39">
                        <c:v>2.9798271704763692</c:v>
                      </c:pt>
                      <c:pt idx="40">
                        <c:v>1.5708422376578426</c:v>
                      </c:pt>
                      <c:pt idx="41">
                        <c:v>1.1381349290401204</c:v>
                      </c:pt>
                      <c:pt idx="42">
                        <c:v>-0.74731734893703106</c:v>
                      </c:pt>
                      <c:pt idx="43">
                        <c:v>-1.7857501582504938</c:v>
                      </c:pt>
                      <c:pt idx="44">
                        <c:v>-2.7649332403566262</c:v>
                      </c:pt>
                      <c:pt idx="45">
                        <c:v>-4.8877068196136833</c:v>
                      </c:pt>
                      <c:pt idx="46">
                        <c:v>-4.9870567738454525</c:v>
                      </c:pt>
                      <c:pt idx="47">
                        <c:v>-6.4823115926145931</c:v>
                      </c:pt>
                      <c:pt idx="48">
                        <c:v>-7.4006058059848101</c:v>
                      </c:pt>
                      <c:pt idx="49">
                        <c:v>-5.4830612460737314</c:v>
                      </c:pt>
                      <c:pt idx="50">
                        <c:v>4.4742454665449714</c:v>
                      </c:pt>
                      <c:pt idx="51">
                        <c:v>1.6621524693916143</c:v>
                      </c:pt>
                      <c:pt idx="52">
                        <c:v>-3.6888280112422933</c:v>
                      </c:pt>
                      <c:pt idx="53">
                        <c:v>6.9190460992955423</c:v>
                      </c:pt>
                      <c:pt idx="54">
                        <c:v>1.6148337089564819</c:v>
                      </c:pt>
                      <c:pt idx="55">
                        <c:v>-2.8938418647188229</c:v>
                      </c:pt>
                      <c:pt idx="56">
                        <c:v>-3.2752499904918864</c:v>
                      </c:pt>
                      <c:pt idx="57">
                        <c:v>-4.0938729408485131</c:v>
                      </c:pt>
                      <c:pt idx="58">
                        <c:v>-3.4425615825160065</c:v>
                      </c:pt>
                      <c:pt idx="59">
                        <c:v>-4.1426904935108553</c:v>
                      </c:pt>
                      <c:pt idx="60">
                        <c:v>-6.4865848958537953</c:v>
                      </c:pt>
                      <c:pt idx="61">
                        <c:v>-5.3630196921735802</c:v>
                      </c:pt>
                      <c:pt idx="62">
                        <c:v>-5.7737144105022509</c:v>
                      </c:pt>
                      <c:pt idx="63">
                        <c:v>-4.7464886544094611</c:v>
                      </c:pt>
                      <c:pt idx="64">
                        <c:v>0.54786619164949002</c:v>
                      </c:pt>
                      <c:pt idx="65">
                        <c:v>-5.8193303138459811</c:v>
                      </c:pt>
                      <c:pt idx="66">
                        <c:v>-5.8722818905421832</c:v>
                      </c:pt>
                      <c:pt idx="67">
                        <c:v>3.6422057177322813</c:v>
                      </c:pt>
                      <c:pt idx="68">
                        <c:v>5.8269980612842147</c:v>
                      </c:pt>
                      <c:pt idx="69">
                        <c:v>-8.3331953899604798</c:v>
                      </c:pt>
                      <c:pt idx="70">
                        <c:v>-5.7710917828359669</c:v>
                      </c:pt>
                      <c:pt idx="71">
                        <c:v>-4.5114442667113508E-3</c:v>
                      </c:pt>
                      <c:pt idx="72">
                        <c:v>-7.8399969356845531</c:v>
                      </c:pt>
                      <c:pt idx="73">
                        <c:v>-5.9681257851061673</c:v>
                      </c:pt>
                      <c:pt idx="74">
                        <c:v>3.1765266619756432</c:v>
                      </c:pt>
                      <c:pt idx="75">
                        <c:v>-8.5785260153942318</c:v>
                      </c:pt>
                      <c:pt idx="76">
                        <c:v>-8.6370957953138401</c:v>
                      </c:pt>
                      <c:pt idx="77">
                        <c:v>-8.316395130077737</c:v>
                      </c:pt>
                      <c:pt idx="78">
                        <c:v>-8.9476178957174994</c:v>
                      </c:pt>
                      <c:pt idx="79">
                        <c:v>-6.2065730329513542</c:v>
                      </c:pt>
                      <c:pt idx="80">
                        <c:v>1.3396116760019794</c:v>
                      </c:pt>
                      <c:pt idx="81">
                        <c:v>2.3641763650044254</c:v>
                      </c:pt>
                      <c:pt idx="82">
                        <c:v>-6.7131110123723801</c:v>
                      </c:pt>
                      <c:pt idx="83">
                        <c:v>1.2247203318760143</c:v>
                      </c:pt>
                      <c:pt idx="84">
                        <c:v>-7.3809613939306047</c:v>
                      </c:pt>
                      <c:pt idx="85">
                        <c:v>-7.5508373074399486</c:v>
                      </c:pt>
                      <c:pt idx="86">
                        <c:v>-8.1306970922930759</c:v>
                      </c:pt>
                      <c:pt idx="87">
                        <c:v>-8.1705154920317682</c:v>
                      </c:pt>
                      <c:pt idx="88">
                        <c:v>-5.6095287287891011</c:v>
                      </c:pt>
                      <c:pt idx="89">
                        <c:v>-5.6983980057096772</c:v>
                      </c:pt>
                      <c:pt idx="90">
                        <c:v>-6.9743749856388888</c:v>
                      </c:pt>
                      <c:pt idx="91">
                        <c:v>-5.4309534687425867</c:v>
                      </c:pt>
                      <c:pt idx="92">
                        <c:v>-7.8406160370018512</c:v>
                      </c:pt>
                      <c:pt idx="93">
                        <c:v>-9.0681721142404257</c:v>
                      </c:pt>
                      <c:pt idx="94">
                        <c:v>-8.44603606385067</c:v>
                      </c:pt>
                      <c:pt idx="95">
                        <c:v>-62.512914791130385</c:v>
                      </c:pt>
                      <c:pt idx="96">
                        <c:v>-62.56613331807722</c:v>
                      </c:pt>
                      <c:pt idx="97">
                        <c:v>-62.258916616414865</c:v>
                      </c:pt>
                      <c:pt idx="98">
                        <c:v>-62.476493912184736</c:v>
                      </c:pt>
                      <c:pt idx="99">
                        <c:v>-62.530203577927267</c:v>
                      </c:pt>
                      <c:pt idx="100">
                        <c:v>-62.072878464002429</c:v>
                      </c:pt>
                      <c:pt idx="101">
                        <c:v>-62.390651944161164</c:v>
                      </c:pt>
                      <c:pt idx="102">
                        <c:v>-61.917102297558984</c:v>
                      </c:pt>
                      <c:pt idx="103">
                        <c:v>-62.441071209145235</c:v>
                      </c:pt>
                      <c:pt idx="104">
                        <c:v>-62.224693728907766</c:v>
                      </c:pt>
                      <c:pt idx="105">
                        <c:v>-61.948309103081385</c:v>
                      </c:pt>
                      <c:pt idx="106">
                        <c:v>-62.428256891719485</c:v>
                      </c:pt>
                      <c:pt idx="107">
                        <c:v>-62.48801759308833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940-4D08-9A1A-19DC0011FFA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總圖!$BM$1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總圖!$BM$5:$BM$112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23.299392490908431</c:v>
                      </c:pt>
                      <c:pt idx="1">
                        <c:v>27.582049672075527</c:v>
                      </c:pt>
                      <c:pt idx="2">
                        <c:v>25.549499759771351</c:v>
                      </c:pt>
                      <c:pt idx="3">
                        <c:v>23.262667085259778</c:v>
                      </c:pt>
                      <c:pt idx="4">
                        <c:v>38.98970107041503</c:v>
                      </c:pt>
                      <c:pt idx="5">
                        <c:v>18.686630313433355</c:v>
                      </c:pt>
                      <c:pt idx="6">
                        <c:v>14.867297236807445</c:v>
                      </c:pt>
                      <c:pt idx="7">
                        <c:v>25.147919750582417</c:v>
                      </c:pt>
                      <c:pt idx="8">
                        <c:v>27.293398624809527</c:v>
                      </c:pt>
                      <c:pt idx="9">
                        <c:v>27.707328864320999</c:v>
                      </c:pt>
                      <c:pt idx="10">
                        <c:v>27.730290329413052</c:v>
                      </c:pt>
                      <c:pt idx="11">
                        <c:v>25.990765099407525</c:v>
                      </c:pt>
                      <c:pt idx="12">
                        <c:v>34.18171540434966</c:v>
                      </c:pt>
                      <c:pt idx="13">
                        <c:v>53.30050231616076</c:v>
                      </c:pt>
                      <c:pt idx="14">
                        <c:v>55.403951455761224</c:v>
                      </c:pt>
                      <c:pt idx="15">
                        <c:v>60.641518891059519</c:v>
                      </c:pt>
                      <c:pt idx="16">
                        <c:v>64.38413974421016</c:v>
                      </c:pt>
                      <c:pt idx="17">
                        <c:v>36.859314688545965</c:v>
                      </c:pt>
                      <c:pt idx="18">
                        <c:v>38.967335385509784</c:v>
                      </c:pt>
                      <c:pt idx="19">
                        <c:v>35.964240823873965</c:v>
                      </c:pt>
                      <c:pt idx="20">
                        <c:v>38.872069588563519</c:v>
                      </c:pt>
                      <c:pt idx="21">
                        <c:v>50.773710142854796</c:v>
                      </c:pt>
                      <c:pt idx="22">
                        <c:v>52.928018390954612</c:v>
                      </c:pt>
                      <c:pt idx="23">
                        <c:v>52.760822510129294</c:v>
                      </c:pt>
                      <c:pt idx="24">
                        <c:v>52.18959022513436</c:v>
                      </c:pt>
                      <c:pt idx="25">
                        <c:v>53.890083118728143</c:v>
                      </c:pt>
                      <c:pt idx="26">
                        <c:v>52.230198529080056</c:v>
                      </c:pt>
                      <c:pt idx="27">
                        <c:v>41.702742323883314</c:v>
                      </c:pt>
                      <c:pt idx="28">
                        <c:v>38.11671083473869</c:v>
                      </c:pt>
                      <c:pt idx="29">
                        <c:v>50.497148695049461</c:v>
                      </c:pt>
                      <c:pt idx="30">
                        <c:v>35.000986719853231</c:v>
                      </c:pt>
                      <c:pt idx="31">
                        <c:v>41.389677286079419</c:v>
                      </c:pt>
                      <c:pt idx="32">
                        <c:v>42.212619465834884</c:v>
                      </c:pt>
                      <c:pt idx="33">
                        <c:v>40.365665518698151</c:v>
                      </c:pt>
                      <c:pt idx="34">
                        <c:v>44.179177887287693</c:v>
                      </c:pt>
                      <c:pt idx="35">
                        <c:v>44.196601799138477</c:v>
                      </c:pt>
                      <c:pt idx="36">
                        <c:v>43.499686748060178</c:v>
                      </c:pt>
                      <c:pt idx="37">
                        <c:v>35.088723141845321</c:v>
                      </c:pt>
                      <c:pt idx="38">
                        <c:v>32.993668147267741</c:v>
                      </c:pt>
                      <c:pt idx="39">
                        <c:v>29.553437912445546</c:v>
                      </c:pt>
                      <c:pt idx="40">
                        <c:v>28.934044638106883</c:v>
                      </c:pt>
                      <c:pt idx="41">
                        <c:v>28.135860762204018</c:v>
                      </c:pt>
                      <c:pt idx="42">
                        <c:v>26.69438626889503</c:v>
                      </c:pt>
                      <c:pt idx="43">
                        <c:v>26.400144353688049</c:v>
                      </c:pt>
                      <c:pt idx="44">
                        <c:v>25.893384600149929</c:v>
                      </c:pt>
                      <c:pt idx="45">
                        <c:v>23.74501891312606</c:v>
                      </c:pt>
                      <c:pt idx="46">
                        <c:v>25.206014962536202</c:v>
                      </c:pt>
                      <c:pt idx="47">
                        <c:v>23.857952691637735</c:v>
                      </c:pt>
                      <c:pt idx="48">
                        <c:v>25.748396497356268</c:v>
                      </c:pt>
                      <c:pt idx="49">
                        <c:v>26.838367137443853</c:v>
                      </c:pt>
                      <c:pt idx="50">
                        <c:v>39.632535066783099</c:v>
                      </c:pt>
                      <c:pt idx="51">
                        <c:v>35.246182934960686</c:v>
                      </c:pt>
                      <c:pt idx="52">
                        <c:v>27.679208574886616</c:v>
                      </c:pt>
                      <c:pt idx="53">
                        <c:v>41.703951654453029</c:v>
                      </c:pt>
                      <c:pt idx="54">
                        <c:v>32.366088275396294</c:v>
                      </c:pt>
                      <c:pt idx="55">
                        <c:v>29.072913749433511</c:v>
                      </c:pt>
                      <c:pt idx="56">
                        <c:v>27.754977948231883</c:v>
                      </c:pt>
                      <c:pt idx="57">
                        <c:v>26.351063056997148</c:v>
                      </c:pt>
                      <c:pt idx="58">
                        <c:v>27.450587602833536</c:v>
                      </c:pt>
                      <c:pt idx="59">
                        <c:v>26.097486875654155</c:v>
                      </c:pt>
                      <c:pt idx="60">
                        <c:v>23.121955436514938</c:v>
                      </c:pt>
                      <c:pt idx="61">
                        <c:v>23.960943228069482</c:v>
                      </c:pt>
                      <c:pt idx="62">
                        <c:v>23.164782921860507</c:v>
                      </c:pt>
                      <c:pt idx="63">
                        <c:v>23.570040310768761</c:v>
                      </c:pt>
                      <c:pt idx="64">
                        <c:v>30.628864170035669</c:v>
                      </c:pt>
                      <c:pt idx="65">
                        <c:v>22.140137182468195</c:v>
                      </c:pt>
                      <c:pt idx="66">
                        <c:v>21.942129745393743</c:v>
                      </c:pt>
                      <c:pt idx="67">
                        <c:v>34.608191752174804</c:v>
                      </c:pt>
                      <c:pt idx="68">
                        <c:v>37.36136765937686</c:v>
                      </c:pt>
                      <c:pt idx="69">
                        <c:v>21.37343569883754</c:v>
                      </c:pt>
                      <c:pt idx="70">
                        <c:v>24.848001974553952</c:v>
                      </c:pt>
                      <c:pt idx="71">
                        <c:v>30.651832568170718</c:v>
                      </c:pt>
                      <c:pt idx="72">
                        <c:v>21.514830217609088</c:v>
                      </c:pt>
                      <c:pt idx="73">
                        <c:v>22.946310947323724</c:v>
                      </c:pt>
                      <c:pt idx="74">
                        <c:v>34.821024729336912</c:v>
                      </c:pt>
                      <c:pt idx="75">
                        <c:v>18.869216051130692</c:v>
                      </c:pt>
                      <c:pt idx="76">
                        <c:v>18.785578239673143</c:v>
                      </c:pt>
                      <c:pt idx="77">
                        <c:v>18.975394510932915</c:v>
                      </c:pt>
                      <c:pt idx="78">
                        <c:v>18.813258630972115</c:v>
                      </c:pt>
                      <c:pt idx="79">
                        <c:v>21.686440995105116</c:v>
                      </c:pt>
                      <c:pt idx="80">
                        <c:v>31.119321367169022</c:v>
                      </c:pt>
                      <c:pt idx="81">
                        <c:v>31.864074976318662</c:v>
                      </c:pt>
                      <c:pt idx="82">
                        <c:v>20.868330420324028</c:v>
                      </c:pt>
                      <c:pt idx="83">
                        <c:v>30.321616888087348</c:v>
                      </c:pt>
                      <c:pt idx="84">
                        <c:v>18.183524393463784</c:v>
                      </c:pt>
                      <c:pt idx="85">
                        <c:v>17.901234157225062</c:v>
                      </c:pt>
                      <c:pt idx="86">
                        <c:v>16.480799159303373</c:v>
                      </c:pt>
                      <c:pt idx="87">
                        <c:v>17.997331075219606</c:v>
                      </c:pt>
                      <c:pt idx="88">
                        <c:v>19.757186098650422</c:v>
                      </c:pt>
                      <c:pt idx="89">
                        <c:v>19.905430629621804</c:v>
                      </c:pt>
                      <c:pt idx="90">
                        <c:v>18.282324817095784</c:v>
                      </c:pt>
                      <c:pt idx="91">
                        <c:v>19.408781032957819</c:v>
                      </c:pt>
                      <c:pt idx="92">
                        <c:v>16.834968779445333</c:v>
                      </c:pt>
                      <c:pt idx="93">
                        <c:v>15.182897065282518</c:v>
                      </c:pt>
                      <c:pt idx="94">
                        <c:v>16.733696629955304</c:v>
                      </c:pt>
                      <c:pt idx="95">
                        <c:v>-55.303023353972378</c:v>
                      </c:pt>
                      <c:pt idx="96">
                        <c:v>-56.384973367987783</c:v>
                      </c:pt>
                      <c:pt idx="97">
                        <c:v>-57.347581399572903</c:v>
                      </c:pt>
                      <c:pt idx="98">
                        <c:v>-56.660531726180892</c:v>
                      </c:pt>
                      <c:pt idx="99">
                        <c:v>-57.184438494481583</c:v>
                      </c:pt>
                      <c:pt idx="100">
                        <c:v>-56.870444076582118</c:v>
                      </c:pt>
                      <c:pt idx="101">
                        <c:v>-57.332526318913949</c:v>
                      </c:pt>
                      <c:pt idx="102">
                        <c:v>-57.379430094690548</c:v>
                      </c:pt>
                      <c:pt idx="103">
                        <c:v>-58.097598148438834</c:v>
                      </c:pt>
                      <c:pt idx="104">
                        <c:v>-56.71326380763773</c:v>
                      </c:pt>
                      <c:pt idx="105">
                        <c:v>-56.294050848846496</c:v>
                      </c:pt>
                      <c:pt idx="106">
                        <c:v>-55.544154395717385</c:v>
                      </c:pt>
                      <c:pt idx="107">
                        <c:v>-58.180323497657383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940-4D08-9A1A-19DC0011FFA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總圖!$BN$1</c15:sqref>
                        </c15:formulaRef>
                      </c:ext>
                    </c:extLst>
                    <c:strCache>
                      <c:ptCount val="1"/>
                      <c:pt idx="0">
                        <c:v>8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總圖!$BN$5:$BN$112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-5.3722365059812134</c:v>
                      </c:pt>
                      <c:pt idx="1">
                        <c:v>-6.0266735884879594</c:v>
                      </c:pt>
                      <c:pt idx="2">
                        <c:v>-7.4209076683856861</c:v>
                      </c:pt>
                      <c:pt idx="3">
                        <c:v>-5.9698343323254166</c:v>
                      </c:pt>
                      <c:pt idx="4">
                        <c:v>-5.0674881890066459</c:v>
                      </c:pt>
                      <c:pt idx="5">
                        <c:v>-6.0588233011171848</c:v>
                      </c:pt>
                      <c:pt idx="6">
                        <c:v>-5.6050405035824022</c:v>
                      </c:pt>
                      <c:pt idx="7">
                        <c:v>-7.0162432600922049</c:v>
                      </c:pt>
                      <c:pt idx="8">
                        <c:v>-6.2225604528164276</c:v>
                      </c:pt>
                      <c:pt idx="9">
                        <c:v>-16.267201172517044</c:v>
                      </c:pt>
                      <c:pt idx="10">
                        <c:v>-5.7802730303342695</c:v>
                      </c:pt>
                      <c:pt idx="11">
                        <c:v>-3.3514140179319347</c:v>
                      </c:pt>
                      <c:pt idx="12">
                        <c:v>-1.8255694387270534</c:v>
                      </c:pt>
                      <c:pt idx="13">
                        <c:v>-0.41911572602410141</c:v>
                      </c:pt>
                      <c:pt idx="14">
                        <c:v>1.4704490591946635</c:v>
                      </c:pt>
                      <c:pt idx="15">
                        <c:v>1.863508732879767</c:v>
                      </c:pt>
                      <c:pt idx="16">
                        <c:v>2.6928257116426</c:v>
                      </c:pt>
                      <c:pt idx="17">
                        <c:v>-0.41971353763284125</c:v>
                      </c:pt>
                      <c:pt idx="18">
                        <c:v>-5.4791908432491665</c:v>
                      </c:pt>
                      <c:pt idx="19">
                        <c:v>-5.690854781457289</c:v>
                      </c:pt>
                      <c:pt idx="20">
                        <c:v>-2.3743976460116696</c:v>
                      </c:pt>
                      <c:pt idx="21">
                        <c:v>1.1467621684674705</c:v>
                      </c:pt>
                      <c:pt idx="22">
                        <c:v>1.8069995277574811</c:v>
                      </c:pt>
                      <c:pt idx="23">
                        <c:v>1.6405494799174909</c:v>
                      </c:pt>
                      <c:pt idx="24">
                        <c:v>1.2657555187643059</c:v>
                      </c:pt>
                      <c:pt idx="25">
                        <c:v>0.70642200818305589</c:v>
                      </c:pt>
                      <c:pt idx="26">
                        <c:v>-0.49240310570892365</c:v>
                      </c:pt>
                      <c:pt idx="27">
                        <c:v>-3.2021328936540132</c:v>
                      </c:pt>
                      <c:pt idx="28">
                        <c:v>-2.697918518010836</c:v>
                      </c:pt>
                      <c:pt idx="29">
                        <c:v>-0.88413033060064328</c:v>
                      </c:pt>
                      <c:pt idx="30">
                        <c:v>-1.4903697277478352</c:v>
                      </c:pt>
                      <c:pt idx="31">
                        <c:v>-2.4410350337177307</c:v>
                      </c:pt>
                      <c:pt idx="32">
                        <c:v>-1.7543788190874141</c:v>
                      </c:pt>
                      <c:pt idx="33">
                        <c:v>-2.1807046916444488</c:v>
                      </c:pt>
                      <c:pt idx="34">
                        <c:v>-1.7907819303278227</c:v>
                      </c:pt>
                      <c:pt idx="35">
                        <c:v>-1.7329650270474752</c:v>
                      </c:pt>
                      <c:pt idx="36">
                        <c:v>-3.3269181082898149</c:v>
                      </c:pt>
                      <c:pt idx="37">
                        <c:v>-3.9744081004037204</c:v>
                      </c:pt>
                      <c:pt idx="38">
                        <c:v>-5.6184060464056547</c:v>
                      </c:pt>
                      <c:pt idx="39">
                        <c:v>-6.327536769188856</c:v>
                      </c:pt>
                      <c:pt idx="40">
                        <c:v>-8.0581410841507228</c:v>
                      </c:pt>
                      <c:pt idx="41">
                        <c:v>-8.6523852807342667</c:v>
                      </c:pt>
                      <c:pt idx="42">
                        <c:v>-9.9036182255245659</c:v>
                      </c:pt>
                      <c:pt idx="43">
                        <c:v>-11.055264018179709</c:v>
                      </c:pt>
                      <c:pt idx="44">
                        <c:v>-11.63124227335663</c:v>
                      </c:pt>
                      <c:pt idx="45">
                        <c:v>-12.024658583549554</c:v>
                      </c:pt>
                      <c:pt idx="46">
                        <c:v>-21.448377753697073</c:v>
                      </c:pt>
                      <c:pt idx="47">
                        <c:v>-21.903049094805151</c:v>
                      </c:pt>
                      <c:pt idx="48">
                        <c:v>-20.80776927019836</c:v>
                      </c:pt>
                      <c:pt idx="49">
                        <c:v>-19.906700957325047</c:v>
                      </c:pt>
                      <c:pt idx="50">
                        <c:v>-20.747764460422118</c:v>
                      </c:pt>
                      <c:pt idx="51">
                        <c:v>-20.842906325335303</c:v>
                      </c:pt>
                      <c:pt idx="52">
                        <c:v>-21.170240938670613</c:v>
                      </c:pt>
                      <c:pt idx="53">
                        <c:v>-21.119967525914774</c:v>
                      </c:pt>
                      <c:pt idx="54">
                        <c:v>-11.013430928149324</c:v>
                      </c:pt>
                      <c:pt idx="55">
                        <c:v>-21.244754526923199</c:v>
                      </c:pt>
                      <c:pt idx="56">
                        <c:v>-21.593572615930224</c:v>
                      </c:pt>
                      <c:pt idx="57">
                        <c:v>-21.083536967241592</c:v>
                      </c:pt>
                      <c:pt idx="58">
                        <c:v>-20.575009091286518</c:v>
                      </c:pt>
                      <c:pt idx="59">
                        <c:v>-20.40932982778207</c:v>
                      </c:pt>
                      <c:pt idx="60">
                        <c:v>-20.538812998432949</c:v>
                      </c:pt>
                      <c:pt idx="61">
                        <c:v>-20.720902927422809</c:v>
                      </c:pt>
                      <c:pt idx="62">
                        <c:v>-20.274324729730896</c:v>
                      </c:pt>
                      <c:pt idx="63">
                        <c:v>-20.496748530378905</c:v>
                      </c:pt>
                      <c:pt idx="64">
                        <c:v>-11.350840067127146</c:v>
                      </c:pt>
                      <c:pt idx="65">
                        <c:v>-19.639377316690506</c:v>
                      </c:pt>
                      <c:pt idx="66">
                        <c:v>-19.431606658840241</c:v>
                      </c:pt>
                      <c:pt idx="67">
                        <c:v>-19.515686290355017</c:v>
                      </c:pt>
                      <c:pt idx="68">
                        <c:v>-19.496232342522951</c:v>
                      </c:pt>
                      <c:pt idx="69">
                        <c:v>-19.686259520489667</c:v>
                      </c:pt>
                      <c:pt idx="70">
                        <c:v>-18.097953253636632</c:v>
                      </c:pt>
                      <c:pt idx="71">
                        <c:v>-17.200703774763898</c:v>
                      </c:pt>
                      <c:pt idx="72">
                        <c:v>-18.587600892946604</c:v>
                      </c:pt>
                      <c:pt idx="73">
                        <c:v>-17.89130367779784</c:v>
                      </c:pt>
                      <c:pt idx="74">
                        <c:v>-18.356673070469061</c:v>
                      </c:pt>
                      <c:pt idx="75">
                        <c:v>-17.951309163390167</c:v>
                      </c:pt>
                      <c:pt idx="76">
                        <c:v>-17.600691513206193</c:v>
                      </c:pt>
                      <c:pt idx="77">
                        <c:v>-17.067002357582009</c:v>
                      </c:pt>
                      <c:pt idx="78">
                        <c:v>-17.336047235802521</c:v>
                      </c:pt>
                      <c:pt idx="79">
                        <c:v>-17.840453827092926</c:v>
                      </c:pt>
                      <c:pt idx="80">
                        <c:v>-17.668273704293728</c:v>
                      </c:pt>
                      <c:pt idx="81">
                        <c:v>-18.267221946618154</c:v>
                      </c:pt>
                      <c:pt idx="82">
                        <c:v>-16.642817329703185</c:v>
                      </c:pt>
                      <c:pt idx="83">
                        <c:v>-17.356669839777226</c:v>
                      </c:pt>
                      <c:pt idx="84">
                        <c:v>-18.029456836142462</c:v>
                      </c:pt>
                      <c:pt idx="85">
                        <c:v>-17.686112993970493</c:v>
                      </c:pt>
                      <c:pt idx="86">
                        <c:v>-8.965588496874874</c:v>
                      </c:pt>
                      <c:pt idx="87">
                        <c:v>-16.305083198229465</c:v>
                      </c:pt>
                      <c:pt idx="88">
                        <c:v>-8.8919457906107766</c:v>
                      </c:pt>
                      <c:pt idx="89">
                        <c:v>-7.887004548978191</c:v>
                      </c:pt>
                      <c:pt idx="90">
                        <c:v>-9.6769651062245341</c:v>
                      </c:pt>
                      <c:pt idx="91">
                        <c:v>-8.0512053003118158</c:v>
                      </c:pt>
                      <c:pt idx="92">
                        <c:v>-7.5625187049739662</c:v>
                      </c:pt>
                      <c:pt idx="93">
                        <c:v>-8.1315656535659322</c:v>
                      </c:pt>
                      <c:pt idx="94">
                        <c:v>-8.4136140323073754</c:v>
                      </c:pt>
                      <c:pt idx="95">
                        <c:v>-15.61211229034031</c:v>
                      </c:pt>
                      <c:pt idx="96">
                        <c:v>-7.888448366591974</c:v>
                      </c:pt>
                      <c:pt idx="97">
                        <c:v>-7.3562101960163231</c:v>
                      </c:pt>
                      <c:pt idx="98">
                        <c:v>-7.7539364914184326</c:v>
                      </c:pt>
                      <c:pt idx="99">
                        <c:v>-7.3682363869979675</c:v>
                      </c:pt>
                      <c:pt idx="100">
                        <c:v>-6.9621672152708829</c:v>
                      </c:pt>
                      <c:pt idx="101">
                        <c:v>-7.2423106272763782</c:v>
                      </c:pt>
                      <c:pt idx="102">
                        <c:v>-6.1345308523003315</c:v>
                      </c:pt>
                      <c:pt idx="103">
                        <c:v>-7.1875835690518253</c:v>
                      </c:pt>
                      <c:pt idx="104">
                        <c:v>-6.6305953267873639</c:v>
                      </c:pt>
                      <c:pt idx="105">
                        <c:v>-6.4597955538511291</c:v>
                      </c:pt>
                      <c:pt idx="106">
                        <c:v>-6.7136691670462598</c:v>
                      </c:pt>
                      <c:pt idx="107">
                        <c:v>-7.4444226932002415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940-4D08-9A1A-19DC0011FFA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總圖!$BO$1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總圖!$BO$5:$BO$112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-23.299392490908431</c:v>
                      </c:pt>
                      <c:pt idx="1">
                        <c:v>-27.582049672075527</c:v>
                      </c:pt>
                      <c:pt idx="2">
                        <c:v>-25.549499759771351</c:v>
                      </c:pt>
                      <c:pt idx="3">
                        <c:v>-23.262667085259778</c:v>
                      </c:pt>
                      <c:pt idx="4">
                        <c:v>-38.98970107041503</c:v>
                      </c:pt>
                      <c:pt idx="5">
                        <c:v>-18.686630313433355</c:v>
                      </c:pt>
                      <c:pt idx="6">
                        <c:v>-14.867297236807445</c:v>
                      </c:pt>
                      <c:pt idx="7">
                        <c:v>-25.147919750582417</c:v>
                      </c:pt>
                      <c:pt idx="8">
                        <c:v>-27.293398624809527</c:v>
                      </c:pt>
                      <c:pt idx="9">
                        <c:v>-27.707328864320999</c:v>
                      </c:pt>
                      <c:pt idx="10">
                        <c:v>-27.730290329413052</c:v>
                      </c:pt>
                      <c:pt idx="11">
                        <c:v>-25.990765099407525</c:v>
                      </c:pt>
                      <c:pt idx="12">
                        <c:v>-34.18171540434966</c:v>
                      </c:pt>
                      <c:pt idx="13">
                        <c:v>-53.30050231616076</c:v>
                      </c:pt>
                      <c:pt idx="14">
                        <c:v>-55.403951455761224</c:v>
                      </c:pt>
                      <c:pt idx="15">
                        <c:v>-60.641518891059519</c:v>
                      </c:pt>
                      <c:pt idx="16">
                        <c:v>-64.38413974421016</c:v>
                      </c:pt>
                      <c:pt idx="17">
                        <c:v>-36.859314688545965</c:v>
                      </c:pt>
                      <c:pt idx="18">
                        <c:v>-38.967335385509784</c:v>
                      </c:pt>
                      <c:pt idx="19">
                        <c:v>-35.964240823873965</c:v>
                      </c:pt>
                      <c:pt idx="20">
                        <c:v>-38.872069588563519</c:v>
                      </c:pt>
                      <c:pt idx="21">
                        <c:v>-50.773710142854796</c:v>
                      </c:pt>
                      <c:pt idx="22">
                        <c:v>-52.928018390954612</c:v>
                      </c:pt>
                      <c:pt idx="23">
                        <c:v>-52.760822510129294</c:v>
                      </c:pt>
                      <c:pt idx="24">
                        <c:v>-52.18959022513436</c:v>
                      </c:pt>
                      <c:pt idx="25">
                        <c:v>-53.890083118728143</c:v>
                      </c:pt>
                      <c:pt idx="26">
                        <c:v>-52.230198529080056</c:v>
                      </c:pt>
                      <c:pt idx="27">
                        <c:v>-41.702742323883314</c:v>
                      </c:pt>
                      <c:pt idx="28">
                        <c:v>-38.11671083473869</c:v>
                      </c:pt>
                      <c:pt idx="29">
                        <c:v>-50.497148695049461</c:v>
                      </c:pt>
                      <c:pt idx="30">
                        <c:v>-35.000986719853231</c:v>
                      </c:pt>
                      <c:pt idx="31">
                        <c:v>-41.389677286079419</c:v>
                      </c:pt>
                      <c:pt idx="32">
                        <c:v>-42.212619465834884</c:v>
                      </c:pt>
                      <c:pt idx="33">
                        <c:v>-40.365665518698151</c:v>
                      </c:pt>
                      <c:pt idx="34">
                        <c:v>-44.179177887287693</c:v>
                      </c:pt>
                      <c:pt idx="35">
                        <c:v>-44.196601799138477</c:v>
                      </c:pt>
                      <c:pt idx="36">
                        <c:v>-43.499686748060178</c:v>
                      </c:pt>
                      <c:pt idx="37">
                        <c:v>-35.088723141845321</c:v>
                      </c:pt>
                      <c:pt idx="38">
                        <c:v>-32.993668147267741</c:v>
                      </c:pt>
                      <c:pt idx="39">
                        <c:v>-29.553437912445546</c:v>
                      </c:pt>
                      <c:pt idx="40">
                        <c:v>-28.934044638106883</c:v>
                      </c:pt>
                      <c:pt idx="41">
                        <c:v>-28.135860762204018</c:v>
                      </c:pt>
                      <c:pt idx="42">
                        <c:v>-26.69438626889503</c:v>
                      </c:pt>
                      <c:pt idx="43">
                        <c:v>-26.400144353688049</c:v>
                      </c:pt>
                      <c:pt idx="44">
                        <c:v>-25.893384600149929</c:v>
                      </c:pt>
                      <c:pt idx="45">
                        <c:v>-23.74501891312606</c:v>
                      </c:pt>
                      <c:pt idx="46">
                        <c:v>-25.206014962536202</c:v>
                      </c:pt>
                      <c:pt idx="47">
                        <c:v>-23.857952691637735</c:v>
                      </c:pt>
                      <c:pt idx="48">
                        <c:v>-25.748396497356268</c:v>
                      </c:pt>
                      <c:pt idx="49">
                        <c:v>-26.838367137443853</c:v>
                      </c:pt>
                      <c:pt idx="50">
                        <c:v>-39.632535066783099</c:v>
                      </c:pt>
                      <c:pt idx="51">
                        <c:v>-35.246182934960686</c:v>
                      </c:pt>
                      <c:pt idx="52">
                        <c:v>-27.679208574886616</c:v>
                      </c:pt>
                      <c:pt idx="53">
                        <c:v>-41.703951654453029</c:v>
                      </c:pt>
                      <c:pt idx="54">
                        <c:v>-32.366088275396294</c:v>
                      </c:pt>
                      <c:pt idx="55">
                        <c:v>-29.072913749433511</c:v>
                      </c:pt>
                      <c:pt idx="56">
                        <c:v>-27.754977948231897</c:v>
                      </c:pt>
                      <c:pt idx="57">
                        <c:v>-26.351063056997148</c:v>
                      </c:pt>
                      <c:pt idx="58">
                        <c:v>-27.450587602833536</c:v>
                      </c:pt>
                      <c:pt idx="59">
                        <c:v>-26.097486875654155</c:v>
                      </c:pt>
                      <c:pt idx="60">
                        <c:v>-23.121955436514938</c:v>
                      </c:pt>
                      <c:pt idx="61">
                        <c:v>-23.960943228069482</c:v>
                      </c:pt>
                      <c:pt idx="62">
                        <c:v>-23.164782921860507</c:v>
                      </c:pt>
                      <c:pt idx="63">
                        <c:v>-23.570040310768761</c:v>
                      </c:pt>
                      <c:pt idx="64">
                        <c:v>-30.628864170035669</c:v>
                      </c:pt>
                      <c:pt idx="65">
                        <c:v>-22.140137182468195</c:v>
                      </c:pt>
                      <c:pt idx="66">
                        <c:v>-21.942129745393743</c:v>
                      </c:pt>
                      <c:pt idx="67">
                        <c:v>-34.608191752174804</c:v>
                      </c:pt>
                      <c:pt idx="68">
                        <c:v>-37.36136765937686</c:v>
                      </c:pt>
                      <c:pt idx="69">
                        <c:v>-21.37343569883754</c:v>
                      </c:pt>
                      <c:pt idx="70">
                        <c:v>-24.848001974553952</c:v>
                      </c:pt>
                      <c:pt idx="71">
                        <c:v>-30.651832568170718</c:v>
                      </c:pt>
                      <c:pt idx="72">
                        <c:v>-21.514830217609088</c:v>
                      </c:pt>
                      <c:pt idx="73">
                        <c:v>-22.946310947323724</c:v>
                      </c:pt>
                      <c:pt idx="74">
                        <c:v>-34.821024729336912</c:v>
                      </c:pt>
                      <c:pt idx="75">
                        <c:v>-18.869216051130692</c:v>
                      </c:pt>
                      <c:pt idx="76">
                        <c:v>-18.785578239673143</c:v>
                      </c:pt>
                      <c:pt idx="77">
                        <c:v>-18.975394510932915</c:v>
                      </c:pt>
                      <c:pt idx="78">
                        <c:v>-18.813258630972115</c:v>
                      </c:pt>
                      <c:pt idx="79">
                        <c:v>-21.68644099510513</c:v>
                      </c:pt>
                      <c:pt idx="80">
                        <c:v>-31.119321367169022</c:v>
                      </c:pt>
                      <c:pt idx="81">
                        <c:v>-31.864074976318662</c:v>
                      </c:pt>
                      <c:pt idx="82">
                        <c:v>-20.868330420324028</c:v>
                      </c:pt>
                      <c:pt idx="83">
                        <c:v>-30.321616888087348</c:v>
                      </c:pt>
                      <c:pt idx="84">
                        <c:v>-18.183524393463784</c:v>
                      </c:pt>
                      <c:pt idx="85">
                        <c:v>-17.901234157225062</c:v>
                      </c:pt>
                      <c:pt idx="86">
                        <c:v>-16.480799159303373</c:v>
                      </c:pt>
                      <c:pt idx="87">
                        <c:v>-17.997331075219606</c:v>
                      </c:pt>
                      <c:pt idx="88">
                        <c:v>-19.757186098650422</c:v>
                      </c:pt>
                      <c:pt idx="89">
                        <c:v>-19.905430629621804</c:v>
                      </c:pt>
                      <c:pt idx="90">
                        <c:v>-18.282324817095784</c:v>
                      </c:pt>
                      <c:pt idx="91">
                        <c:v>-19.408781032957819</c:v>
                      </c:pt>
                      <c:pt idx="92">
                        <c:v>-16.834968779445333</c:v>
                      </c:pt>
                      <c:pt idx="93">
                        <c:v>-15.182897065282532</c:v>
                      </c:pt>
                      <c:pt idx="94">
                        <c:v>-16.733696629955304</c:v>
                      </c:pt>
                      <c:pt idx="95">
                        <c:v>55.303023353972378</c:v>
                      </c:pt>
                      <c:pt idx="96">
                        <c:v>56.384973367987783</c:v>
                      </c:pt>
                      <c:pt idx="97">
                        <c:v>57.347581399572903</c:v>
                      </c:pt>
                      <c:pt idx="98">
                        <c:v>56.660531726180892</c:v>
                      </c:pt>
                      <c:pt idx="99">
                        <c:v>57.184438494481583</c:v>
                      </c:pt>
                      <c:pt idx="100">
                        <c:v>56.870444076582118</c:v>
                      </c:pt>
                      <c:pt idx="101">
                        <c:v>57.332526318913949</c:v>
                      </c:pt>
                      <c:pt idx="102">
                        <c:v>57.379430094690548</c:v>
                      </c:pt>
                      <c:pt idx="103">
                        <c:v>58.097598148438834</c:v>
                      </c:pt>
                      <c:pt idx="104">
                        <c:v>56.71326380763773</c:v>
                      </c:pt>
                      <c:pt idx="105">
                        <c:v>56.294050848846496</c:v>
                      </c:pt>
                      <c:pt idx="106">
                        <c:v>55.544154395717385</c:v>
                      </c:pt>
                      <c:pt idx="107">
                        <c:v>58.180323497657383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940-4D08-9A1A-19DC0011FFAA}"/>
                  </c:ext>
                </c:extLst>
              </c15:ser>
            </c15:filteredScatterSeries>
          </c:ext>
        </c:extLst>
      </c:scatterChart>
      <c:valAx>
        <c:axId val="1710876976"/>
        <c:scaling>
          <c:orientation val="minMax"/>
          <c:max val="11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69904"/>
        <c:crosses val="autoZero"/>
        <c:crossBetween val="midCat"/>
        <c:majorUnit val="10"/>
      </c:valAx>
      <c:valAx>
        <c:axId val="1710869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7697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3"/>
          <c:order val="13"/>
          <c:tx>
            <c:strRef>
              <c:f>總圖!$AW$1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總圖!$AW$5:$AW$112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8F7-4314-9F6E-D469A31D87A0}"/>
            </c:ext>
          </c:extLst>
        </c:ser>
        <c:ser>
          <c:idx val="14"/>
          <c:order val="14"/>
          <c:tx>
            <c:strRef>
              <c:f>總圖!$AX$1</c:f>
              <c:strCache>
                <c:ptCount val="1"/>
                <c:pt idx="0">
                  <c:v>9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總圖!$AX$5:$AX$112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8F7-4314-9F6E-D469A31D87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876976"/>
        <c:axId val="171086990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總圖!$AJ$1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總圖!$AJ$5:$AJ$112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-999.82292647929569</c:v>
                      </c:pt>
                      <c:pt idx="1">
                        <c:v>-1002.4757630568151</c:v>
                      </c:pt>
                      <c:pt idx="2">
                        <c:v>-998.24851771377871</c:v>
                      </c:pt>
                      <c:pt idx="3">
                        <c:v>-997.30459353853576</c:v>
                      </c:pt>
                      <c:pt idx="4">
                        <c:v>-996.76668074447832</c:v>
                      </c:pt>
                      <c:pt idx="5">
                        <c:v>-995.14085271451881</c:v>
                      </c:pt>
                      <c:pt idx="6">
                        <c:v>-999.08694377754159</c:v>
                      </c:pt>
                      <c:pt idx="7">
                        <c:v>-999.32863077237084</c:v>
                      </c:pt>
                      <c:pt idx="8">
                        <c:v>-995.17737789225316</c:v>
                      </c:pt>
                      <c:pt idx="9">
                        <c:v>-996.94474519238304</c:v>
                      </c:pt>
                      <c:pt idx="10">
                        <c:v>-999.7274279199969</c:v>
                      </c:pt>
                      <c:pt idx="11">
                        <c:v>-981.19448606847243</c:v>
                      </c:pt>
                      <c:pt idx="12">
                        <c:v>-972.26152308777023</c:v>
                      </c:pt>
                      <c:pt idx="13">
                        <c:v>-983.48492621584307</c:v>
                      </c:pt>
                      <c:pt idx="14">
                        <c:v>-964.02393057553149</c:v>
                      </c:pt>
                      <c:pt idx="15">
                        <c:v>-966.84893206440961</c:v>
                      </c:pt>
                      <c:pt idx="16">
                        <c:v>-963.49370748103786</c:v>
                      </c:pt>
                      <c:pt idx="17">
                        <c:v>-986.67461707589143</c:v>
                      </c:pt>
                      <c:pt idx="18">
                        <c:v>-990.78113069491246</c:v>
                      </c:pt>
                      <c:pt idx="19">
                        <c:v>-985.35318251392835</c:v>
                      </c:pt>
                      <c:pt idx="20">
                        <c:v>-970.94669864249397</c:v>
                      </c:pt>
                      <c:pt idx="21">
                        <c:v>-962.31778977270244</c:v>
                      </c:pt>
                      <c:pt idx="22">
                        <c:v>-961.66545941681568</c:v>
                      </c:pt>
                      <c:pt idx="23">
                        <c:v>-961.25302422919026</c:v>
                      </c:pt>
                      <c:pt idx="24">
                        <c:v>-960.46041397206864</c:v>
                      </c:pt>
                      <c:pt idx="25">
                        <c:v>-959.79997849901861</c:v>
                      </c:pt>
                      <c:pt idx="26">
                        <c:v>-959.59882484597028</c:v>
                      </c:pt>
                      <c:pt idx="27">
                        <c:v>-974.58539122726347</c:v>
                      </c:pt>
                      <c:pt idx="28">
                        <c:v>-971.04158591375619</c:v>
                      </c:pt>
                      <c:pt idx="29">
                        <c:v>-963.69570599458939</c:v>
                      </c:pt>
                      <c:pt idx="30">
                        <c:v>-971.98220490041922</c:v>
                      </c:pt>
                      <c:pt idx="31">
                        <c:v>-975.49876777988118</c:v>
                      </c:pt>
                      <c:pt idx="32">
                        <c:v>-971.87596490559508</c:v>
                      </c:pt>
                      <c:pt idx="33">
                        <c:v>-966.29076942766051</c:v>
                      </c:pt>
                      <c:pt idx="34">
                        <c:v>-965.57729873628625</c:v>
                      </c:pt>
                      <c:pt idx="35">
                        <c:v>-961.37846773696015</c:v>
                      </c:pt>
                      <c:pt idx="36">
                        <c:v>-963.33684246022256</c:v>
                      </c:pt>
                      <c:pt idx="37">
                        <c:v>-965.31577459636424</c:v>
                      </c:pt>
                      <c:pt idx="38">
                        <c:v>-965.08616286394886</c:v>
                      </c:pt>
                      <c:pt idx="39">
                        <c:v>-965.38279019437459</c:v>
                      </c:pt>
                      <c:pt idx="40">
                        <c:v>-968.03736529508456</c:v>
                      </c:pt>
                      <c:pt idx="41">
                        <c:v>-966.71934245989496</c:v>
                      </c:pt>
                      <c:pt idx="42">
                        <c:v>-970.51527361395972</c:v>
                      </c:pt>
                      <c:pt idx="43">
                        <c:v>-972.91494902797774</c:v>
                      </c:pt>
                      <c:pt idx="44">
                        <c:v>-976.2119394921009</c:v>
                      </c:pt>
                      <c:pt idx="45">
                        <c:v>-978.17797711084017</c:v>
                      </c:pt>
                      <c:pt idx="46">
                        <c:v>-983.29259594380892</c:v>
                      </c:pt>
                      <c:pt idx="47">
                        <c:v>-986.68386009603273</c:v>
                      </c:pt>
                      <c:pt idx="48">
                        <c:v>-999.88099756587644</c:v>
                      </c:pt>
                      <c:pt idx="49">
                        <c:v>-995.45739406975736</c:v>
                      </c:pt>
                      <c:pt idx="50">
                        <c:v>-991.32689188963752</c:v>
                      </c:pt>
                      <c:pt idx="51">
                        <c:v>-988.07380431534762</c:v>
                      </c:pt>
                      <c:pt idx="52">
                        <c:v>-986.57729763952216</c:v>
                      </c:pt>
                      <c:pt idx="53">
                        <c:v>-988.34375885773329</c:v>
                      </c:pt>
                      <c:pt idx="54">
                        <c:v>-981.97240661892943</c:v>
                      </c:pt>
                      <c:pt idx="55">
                        <c:v>-987.13821477133592</c:v>
                      </c:pt>
                      <c:pt idx="56">
                        <c:v>-983.35009871535703</c:v>
                      </c:pt>
                      <c:pt idx="57">
                        <c:v>-984.07741109795484</c:v>
                      </c:pt>
                      <c:pt idx="58">
                        <c:v>-986.83719428428697</c:v>
                      </c:pt>
                      <c:pt idx="59">
                        <c:v>-985.72171937136932</c:v>
                      </c:pt>
                      <c:pt idx="60">
                        <c:v>-985.78389074136487</c:v>
                      </c:pt>
                      <c:pt idx="61">
                        <c:v>-983.06253822801364</c:v>
                      </c:pt>
                      <c:pt idx="62">
                        <c:v>-983.22900970312594</c:v>
                      </c:pt>
                      <c:pt idx="63">
                        <c:v>-979.12180953497614</c:v>
                      </c:pt>
                      <c:pt idx="64">
                        <c:v>-980.49265155953572</c:v>
                      </c:pt>
                      <c:pt idx="65">
                        <c:v>-981.54432579006789</c:v>
                      </c:pt>
                      <c:pt idx="66">
                        <c:v>-982.60196064422234</c:v>
                      </c:pt>
                      <c:pt idx="67">
                        <c:v>-981.82294129671754</c:v>
                      </c:pt>
                      <c:pt idx="68">
                        <c:v>-982.06158298796811</c:v>
                      </c:pt>
                      <c:pt idx="69">
                        <c:v>-992.5412262804042</c:v>
                      </c:pt>
                      <c:pt idx="70">
                        <c:v>-996.96131516622222</c:v>
                      </c:pt>
                      <c:pt idx="71">
                        <c:v>-991.73239388678076</c:v>
                      </c:pt>
                      <c:pt idx="72">
                        <c:v>-993.40052667112036</c:v>
                      </c:pt>
                      <c:pt idx="73">
                        <c:v>-990.60245055712062</c:v>
                      </c:pt>
                      <c:pt idx="74">
                        <c:v>-988.47237734597752</c:v>
                      </c:pt>
                      <c:pt idx="75">
                        <c:v>-988.6879356543194</c:v>
                      </c:pt>
                      <c:pt idx="76">
                        <c:v>-989.88857944203437</c:v>
                      </c:pt>
                      <c:pt idx="77">
                        <c:v>-990.56542037799136</c:v>
                      </c:pt>
                      <c:pt idx="78">
                        <c:v>-992.0928615004475</c:v>
                      </c:pt>
                      <c:pt idx="79">
                        <c:v>-987.78283812483346</c:v>
                      </c:pt>
                      <c:pt idx="80">
                        <c:v>-986.39828757467274</c:v>
                      </c:pt>
                      <c:pt idx="81">
                        <c:v>-982.26724987246803</c:v>
                      </c:pt>
                      <c:pt idx="82">
                        <c:v>-991.01605675995438</c:v>
                      </c:pt>
                      <c:pt idx="83">
                        <c:v>-985.43081570232107</c:v>
                      </c:pt>
                      <c:pt idx="84">
                        <c:v>-981.13567335860387</c:v>
                      </c:pt>
                      <c:pt idx="85">
                        <c:v>-982.00630689281775</c:v>
                      </c:pt>
                      <c:pt idx="86">
                        <c:v>-979.37047042652341</c:v>
                      </c:pt>
                      <c:pt idx="87">
                        <c:v>-988.65803346498865</c:v>
                      </c:pt>
                      <c:pt idx="88">
                        <c:v>-978.94782664186437</c:v>
                      </c:pt>
                      <c:pt idx="89">
                        <c:v>-982.82823394627417</c:v>
                      </c:pt>
                      <c:pt idx="90">
                        <c:v>-979.11638699877381</c:v>
                      </c:pt>
                      <c:pt idx="91">
                        <c:v>-977.87227784630886</c:v>
                      </c:pt>
                      <c:pt idx="92">
                        <c:v>-983.47760948045845</c:v>
                      </c:pt>
                      <c:pt idx="93">
                        <c:v>-982.00369660928095</c:v>
                      </c:pt>
                      <c:pt idx="94">
                        <c:v>-982.86965483001177</c:v>
                      </c:pt>
                      <c:pt idx="95">
                        <c:v>-987.34081683239947</c:v>
                      </c:pt>
                      <c:pt idx="96">
                        <c:v>-981.23895248881263</c:v>
                      </c:pt>
                      <c:pt idx="97">
                        <c:v>-977.45273767627805</c:v>
                      </c:pt>
                      <c:pt idx="98">
                        <c:v>-981.13841699455929</c:v>
                      </c:pt>
                      <c:pt idx="99">
                        <c:v>-979.02397483798927</c:v>
                      </c:pt>
                      <c:pt idx="100">
                        <c:v>-979.03090869219068</c:v>
                      </c:pt>
                      <c:pt idx="101">
                        <c:v>-978.47830892227091</c:v>
                      </c:pt>
                      <c:pt idx="102">
                        <c:v>-977.65716672763006</c:v>
                      </c:pt>
                      <c:pt idx="103">
                        <c:v>-974.54681858103163</c:v>
                      </c:pt>
                      <c:pt idx="104">
                        <c:v>-981.11123783236917</c:v>
                      </c:pt>
                      <c:pt idx="105">
                        <c:v>-981.3309117413329</c:v>
                      </c:pt>
                      <c:pt idx="106">
                        <c:v>-987.48907516225108</c:v>
                      </c:pt>
                      <c:pt idx="107">
                        <c:v>-974.54345590062258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F8F7-4314-9F6E-D469A31D87A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總圖!$AK$1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總圖!$AK$5:$AK$112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-917.3779588321745</c:v>
                      </c:pt>
                      <c:pt idx="1">
                        <c:v>-916.81910998706394</c:v>
                      </c:pt>
                      <c:pt idx="2">
                        <c:v>-913.35106842195773</c:v>
                      </c:pt>
                      <c:pt idx="3">
                        <c:v>-913.62419642204611</c:v>
                      </c:pt>
                      <c:pt idx="4">
                        <c:v>-916.7022059717367</c:v>
                      </c:pt>
                      <c:pt idx="5">
                        <c:v>-914.07952794985749</c:v>
                      </c:pt>
                      <c:pt idx="6">
                        <c:v>-918.0363857339139</c:v>
                      </c:pt>
                      <c:pt idx="7">
                        <c:v>-916.88097781739089</c:v>
                      </c:pt>
                      <c:pt idx="8">
                        <c:v>-915.561231789972</c:v>
                      </c:pt>
                      <c:pt idx="9">
                        <c:v>-915.55807740806608</c:v>
                      </c:pt>
                      <c:pt idx="10">
                        <c:v>-919.09300434168199</c:v>
                      </c:pt>
                      <c:pt idx="11">
                        <c:v>-911.10617684640863</c:v>
                      </c:pt>
                      <c:pt idx="12">
                        <c:v>-906.37396448188485</c:v>
                      </c:pt>
                      <c:pt idx="13">
                        <c:v>-912.49908776078576</c:v>
                      </c:pt>
                      <c:pt idx="14">
                        <c:v>-903.87518415550539</c:v>
                      </c:pt>
                      <c:pt idx="15">
                        <c:v>-905.97430732195687</c:v>
                      </c:pt>
                      <c:pt idx="16">
                        <c:v>-905.06029151727478</c:v>
                      </c:pt>
                      <c:pt idx="17">
                        <c:v>-915.03138369619762</c:v>
                      </c:pt>
                      <c:pt idx="18">
                        <c:v>-913.10583712168227</c:v>
                      </c:pt>
                      <c:pt idx="19">
                        <c:v>-910.72253992124956</c:v>
                      </c:pt>
                      <c:pt idx="20">
                        <c:v>-907.40973922382511</c:v>
                      </c:pt>
                      <c:pt idx="21">
                        <c:v>-904.783427653731</c:v>
                      </c:pt>
                      <c:pt idx="22">
                        <c:v>-904.292525653962</c:v>
                      </c:pt>
                      <c:pt idx="23">
                        <c:v>-904.05011795437247</c:v>
                      </c:pt>
                      <c:pt idx="24">
                        <c:v>-903.17041021215027</c:v>
                      </c:pt>
                      <c:pt idx="25">
                        <c:v>-901.95658796867679</c:v>
                      </c:pt>
                      <c:pt idx="26">
                        <c:v>-899.94666359038013</c:v>
                      </c:pt>
                      <c:pt idx="27">
                        <c:v>-906.60749253561232</c:v>
                      </c:pt>
                      <c:pt idx="28">
                        <c:v>-906.03467234689447</c:v>
                      </c:pt>
                      <c:pt idx="29">
                        <c:v>-903.39611357390697</c:v>
                      </c:pt>
                      <c:pt idx="30">
                        <c:v>-907.67723057707951</c:v>
                      </c:pt>
                      <c:pt idx="31">
                        <c:v>-910.18045250619923</c:v>
                      </c:pt>
                      <c:pt idx="32">
                        <c:v>-908.84664843827215</c:v>
                      </c:pt>
                      <c:pt idx="33">
                        <c:v>-904.21054152622082</c:v>
                      </c:pt>
                      <c:pt idx="34">
                        <c:v>-904.41621632163628</c:v>
                      </c:pt>
                      <c:pt idx="35">
                        <c:v>-901.37892842845122</c:v>
                      </c:pt>
                      <c:pt idx="36">
                        <c:v>-901.24211378965538</c:v>
                      </c:pt>
                      <c:pt idx="37">
                        <c:v>-901.61254588676536</c:v>
                      </c:pt>
                      <c:pt idx="38">
                        <c:v>-899.8330570399828</c:v>
                      </c:pt>
                      <c:pt idx="39">
                        <c:v>-899.60478586114857</c:v>
                      </c:pt>
                      <c:pt idx="40">
                        <c:v>-899.02128104049439</c:v>
                      </c:pt>
                      <c:pt idx="41">
                        <c:v>-898.27216311379425</c:v>
                      </c:pt>
                      <c:pt idx="42">
                        <c:v>-899.31033515473189</c:v>
                      </c:pt>
                      <c:pt idx="43">
                        <c:v>-898.90629157592161</c:v>
                      </c:pt>
                      <c:pt idx="44">
                        <c:v>-900.14917941049328</c:v>
                      </c:pt>
                      <c:pt idx="45">
                        <c:v>-900.36150509555534</c:v>
                      </c:pt>
                      <c:pt idx="46">
                        <c:v>-901.37864852981784</c:v>
                      </c:pt>
                      <c:pt idx="47">
                        <c:v>-903.10977057142918</c:v>
                      </c:pt>
                      <c:pt idx="48">
                        <c:v>-908.29732952358449</c:v>
                      </c:pt>
                      <c:pt idx="49">
                        <c:v>-907.64538287264963</c:v>
                      </c:pt>
                      <c:pt idx="50">
                        <c:v>-904.7549290317786</c:v>
                      </c:pt>
                      <c:pt idx="51">
                        <c:v>-903.13957094907767</c:v>
                      </c:pt>
                      <c:pt idx="52">
                        <c:v>-902.75477955126928</c:v>
                      </c:pt>
                      <c:pt idx="53">
                        <c:v>-904.82746980101092</c:v>
                      </c:pt>
                      <c:pt idx="54">
                        <c:v>-904.28189519861894</c:v>
                      </c:pt>
                      <c:pt idx="55">
                        <c:v>-902.45755016518581</c:v>
                      </c:pt>
                      <c:pt idx="56">
                        <c:v>-900.7507268810748</c:v>
                      </c:pt>
                      <c:pt idx="57">
                        <c:v>-902.28139886848226</c:v>
                      </c:pt>
                      <c:pt idx="58">
                        <c:v>-904.44690073694642</c:v>
                      </c:pt>
                      <c:pt idx="59">
                        <c:v>-904.41038571336492</c:v>
                      </c:pt>
                      <c:pt idx="60">
                        <c:v>-904.08771426168551</c:v>
                      </c:pt>
                      <c:pt idx="61">
                        <c:v>-903.0611881255262</c:v>
                      </c:pt>
                      <c:pt idx="62">
                        <c:v>-903.86683278233465</c:v>
                      </c:pt>
                      <c:pt idx="63">
                        <c:v>-902.23945906359609</c:v>
                      </c:pt>
                      <c:pt idx="64">
                        <c:v>-903.6111134936715</c:v>
                      </c:pt>
                      <c:pt idx="65">
                        <c:v>-904.66055481624971</c:v>
                      </c:pt>
                      <c:pt idx="66">
                        <c:v>-906.04580338849451</c:v>
                      </c:pt>
                      <c:pt idx="67">
                        <c:v>-905.31801068049367</c:v>
                      </c:pt>
                      <c:pt idx="68">
                        <c:v>-905.96777378825982</c:v>
                      </c:pt>
                      <c:pt idx="69">
                        <c:v>-909.01000743210091</c:v>
                      </c:pt>
                      <c:pt idx="70">
                        <c:v>-913.27985254764644</c:v>
                      </c:pt>
                      <c:pt idx="71">
                        <c:v>-912.89792804542799</c:v>
                      </c:pt>
                      <c:pt idx="72">
                        <c:v>-911.19668804635057</c:v>
                      </c:pt>
                      <c:pt idx="73">
                        <c:v>-911.13550542935332</c:v>
                      </c:pt>
                      <c:pt idx="74">
                        <c:v>-909.82354802588554</c:v>
                      </c:pt>
                      <c:pt idx="75">
                        <c:v>-910.7550051843466</c:v>
                      </c:pt>
                      <c:pt idx="76">
                        <c:v>-911.96990695608508</c:v>
                      </c:pt>
                      <c:pt idx="77">
                        <c:v>-913.25819404675508</c:v>
                      </c:pt>
                      <c:pt idx="78">
                        <c:v>-913.03836366405983</c:v>
                      </c:pt>
                      <c:pt idx="79">
                        <c:v>-910.738025167302</c:v>
                      </c:pt>
                      <c:pt idx="80">
                        <c:v>-910.97012980538841</c:v>
                      </c:pt>
                      <c:pt idx="81">
                        <c:v>-908.43680461337874</c:v>
                      </c:pt>
                      <c:pt idx="82">
                        <c:v>-914.33825506527364</c:v>
                      </c:pt>
                      <c:pt idx="83">
                        <c:v>-911.65998484224338</c:v>
                      </c:pt>
                      <c:pt idx="84">
                        <c:v>-909.07188585336417</c:v>
                      </c:pt>
                      <c:pt idx="85">
                        <c:v>-910.08597686301698</c:v>
                      </c:pt>
                      <c:pt idx="86">
                        <c:v>-909.11459684331044</c:v>
                      </c:pt>
                      <c:pt idx="87">
                        <c:v>-914.36598615602998</c:v>
                      </c:pt>
                      <c:pt idx="88">
                        <c:v>-908.91096388948688</c:v>
                      </c:pt>
                      <c:pt idx="89">
                        <c:v>-912.10547630767132</c:v>
                      </c:pt>
                      <c:pt idx="90">
                        <c:v>-908.19255180405196</c:v>
                      </c:pt>
                      <c:pt idx="91">
                        <c:v>-909.3435718687291</c:v>
                      </c:pt>
                      <c:pt idx="92">
                        <c:v>-913.3055776350219</c:v>
                      </c:pt>
                      <c:pt idx="93">
                        <c:v>-911.87108547830223</c:v>
                      </c:pt>
                      <c:pt idx="94">
                        <c:v>-910.88231127692507</c:v>
                      </c:pt>
                      <c:pt idx="95">
                        <c:v>-915.21859760159623</c:v>
                      </c:pt>
                      <c:pt idx="96">
                        <c:v>-911.7164269159457</c:v>
                      </c:pt>
                      <c:pt idx="97">
                        <c:v>-911.45880430461511</c:v>
                      </c:pt>
                      <c:pt idx="98">
                        <c:v>-912.63180516296313</c:v>
                      </c:pt>
                      <c:pt idx="99">
                        <c:v>-911.6804044137632</c:v>
                      </c:pt>
                      <c:pt idx="100">
                        <c:v>-912.44789586967977</c:v>
                      </c:pt>
                      <c:pt idx="101">
                        <c:v>-911.99399850521206</c:v>
                      </c:pt>
                      <c:pt idx="102">
                        <c:v>-912.91706480806135</c:v>
                      </c:pt>
                      <c:pt idx="103">
                        <c:v>-909.85696967423428</c:v>
                      </c:pt>
                      <c:pt idx="104">
                        <c:v>-913.60353769575454</c:v>
                      </c:pt>
                      <c:pt idx="105">
                        <c:v>-913.69283985637412</c:v>
                      </c:pt>
                      <c:pt idx="106">
                        <c:v>-916.27716283677239</c:v>
                      </c:pt>
                      <c:pt idx="107">
                        <c:v>-909.90537028972324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8F7-4314-9F6E-D469A31D87A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總圖!$AL$1</c15:sqref>
                        </c15:formulaRef>
                      </c:ext>
                    </c:extLst>
                    <c:strCache>
                      <c:ptCount val="1"/>
                      <c:pt idx="0">
                        <c:v>3-1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總圖!$AL$5:$AL$112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8F7-4314-9F6E-D469A31D87A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總圖!$AM$1</c15:sqref>
                        </c15:formulaRef>
                      </c:ext>
                    </c:extLst>
                    <c:strCache>
                      <c:ptCount val="1"/>
                      <c:pt idx="0">
                        <c:v>3-2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總圖!$AM$5:$AM$112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8F7-4314-9F6E-D469A31D87A0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總圖!$AN$1</c15:sqref>
                        </c15:formulaRef>
                      </c:ext>
                    </c:extLst>
                    <c:strCache>
                      <c:ptCount val="1"/>
                      <c:pt idx="0">
                        <c:v>3-3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總圖!$AN$5:$AN$112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8F7-4314-9F6E-D469A31D87A0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總圖!$AO$1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總圖!$AO$5:$AO$112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-897.29333938768082</c:v>
                      </c:pt>
                      <c:pt idx="1">
                        <c:v>-897.02046537153444</c:v>
                      </c:pt>
                      <c:pt idx="2">
                        <c:v>-897.20226710935481</c:v>
                      </c:pt>
                      <c:pt idx="3">
                        <c:v>-894.47963997303111</c:v>
                      </c:pt>
                      <c:pt idx="4">
                        <c:v>-896.83838771625585</c:v>
                      </c:pt>
                      <c:pt idx="5">
                        <c:v>-896.19617396667411</c:v>
                      </c:pt>
                      <c:pt idx="6">
                        <c:v>-899.06825972506056</c:v>
                      </c:pt>
                      <c:pt idx="7">
                        <c:v>-900.74090045962009</c:v>
                      </c:pt>
                      <c:pt idx="8">
                        <c:v>-898.64891843581881</c:v>
                      </c:pt>
                      <c:pt idx="9">
                        <c:v>-922.04469310838022</c:v>
                      </c:pt>
                      <c:pt idx="10">
                        <c:v>-900.71189018315806</c:v>
                      </c:pt>
                      <c:pt idx="11">
                        <c:v>-891.11424680061964</c:v>
                      </c:pt>
                      <c:pt idx="12">
                        <c:v>-884.40030769247551</c:v>
                      </c:pt>
                      <c:pt idx="13">
                        <c:v>-885.11063012122054</c:v>
                      </c:pt>
                      <c:pt idx="14">
                        <c:v>-876.28660784542774</c:v>
                      </c:pt>
                      <c:pt idx="15">
                        <c:v>-877.15203646606415</c:v>
                      </c:pt>
                      <c:pt idx="16">
                        <c:v>-875.22414342382717</c:v>
                      </c:pt>
                      <c:pt idx="17">
                        <c:v>-887.38140283463883</c:v>
                      </c:pt>
                      <c:pt idx="18">
                        <c:v>-895.185777716188</c:v>
                      </c:pt>
                      <c:pt idx="19">
                        <c:v>-894.52833435967534</c:v>
                      </c:pt>
                      <c:pt idx="20">
                        <c:v>-887.69350980678541</c:v>
                      </c:pt>
                      <c:pt idx="21">
                        <c:v>-879.01745360182031</c:v>
                      </c:pt>
                      <c:pt idx="22">
                        <c:v>-877.00655328220239</c:v>
                      </c:pt>
                      <c:pt idx="23">
                        <c:v>-877.23163669264318</c:v>
                      </c:pt>
                      <c:pt idx="24">
                        <c:v>-877.21659546314845</c:v>
                      </c:pt>
                      <c:pt idx="25">
                        <c:v>-877.12381893690053</c:v>
                      </c:pt>
                      <c:pt idx="26">
                        <c:v>-877.26756654184533</c:v>
                      </c:pt>
                      <c:pt idx="27">
                        <c:v>-887.10145200372131</c:v>
                      </c:pt>
                      <c:pt idx="28">
                        <c:v>-886.50691136337559</c:v>
                      </c:pt>
                      <c:pt idx="29">
                        <c:v>-881.39818939907548</c:v>
                      </c:pt>
                      <c:pt idx="30">
                        <c:v>-885.53212819433838</c:v>
                      </c:pt>
                      <c:pt idx="31">
                        <c:v>-889.91161047764888</c:v>
                      </c:pt>
                      <c:pt idx="32">
                        <c:v>-887.84543101715269</c:v>
                      </c:pt>
                      <c:pt idx="33">
                        <c:v>-884.61214162559168</c:v>
                      </c:pt>
                      <c:pt idx="34">
                        <c:v>-884.24965998856305</c:v>
                      </c:pt>
                      <c:pt idx="35">
                        <c:v>-881.53822876996151</c:v>
                      </c:pt>
                      <c:pt idx="36">
                        <c:v>-884.38882578132393</c:v>
                      </c:pt>
                      <c:pt idx="37">
                        <c:v>-885.66983384389459</c:v>
                      </c:pt>
                      <c:pt idx="38">
                        <c:v>-887.21598922176986</c:v>
                      </c:pt>
                      <c:pt idx="39">
                        <c:v>-888.47967237391128</c:v>
                      </c:pt>
                      <c:pt idx="40">
                        <c:v>-890.75438594061995</c:v>
                      </c:pt>
                      <c:pt idx="41">
                        <c:v>-891.65901604911608</c:v>
                      </c:pt>
                      <c:pt idx="42">
                        <c:v>-894.59704351229959</c:v>
                      </c:pt>
                      <c:pt idx="43">
                        <c:v>-895.83546223873043</c:v>
                      </c:pt>
                      <c:pt idx="44">
                        <c:v>-897.63905683390601</c:v>
                      </c:pt>
                      <c:pt idx="45">
                        <c:v>-898.09409688996027</c:v>
                      </c:pt>
                      <c:pt idx="46">
                        <c:v>-920.08917617309419</c:v>
                      </c:pt>
                      <c:pt idx="47">
                        <c:v>-922.24745258912003</c:v>
                      </c:pt>
                      <c:pt idx="48">
                        <c:v>-921.60250855514369</c:v>
                      </c:pt>
                      <c:pt idx="49">
                        <c:v>-920.29666069138648</c:v>
                      </c:pt>
                      <c:pt idx="50">
                        <c:v>-919.92077859364804</c:v>
                      </c:pt>
                      <c:pt idx="51">
                        <c:v>-919.18885278337427</c:v>
                      </c:pt>
                      <c:pt idx="52">
                        <c:v>-920.03435056877754</c:v>
                      </c:pt>
                      <c:pt idx="53">
                        <c:v>-922.10887624051725</c:v>
                      </c:pt>
                      <c:pt idx="54">
                        <c:v>-899.63792485805288</c:v>
                      </c:pt>
                      <c:pt idx="55">
                        <c:v>-919.5726951873412</c:v>
                      </c:pt>
                      <c:pt idx="56">
                        <c:v>-919.53555242559435</c:v>
                      </c:pt>
                      <c:pt idx="57">
                        <c:v>-920.16348269807281</c:v>
                      </c:pt>
                      <c:pt idx="58">
                        <c:v>-920.87080513709782</c:v>
                      </c:pt>
                      <c:pt idx="59">
                        <c:v>-920.86824383683995</c:v>
                      </c:pt>
                      <c:pt idx="60">
                        <c:v>-920.70239486605283</c:v>
                      </c:pt>
                      <c:pt idx="61">
                        <c:v>-920.79081511034587</c:v>
                      </c:pt>
                      <c:pt idx="62">
                        <c:v>-920.78034136537224</c:v>
                      </c:pt>
                      <c:pt idx="63">
                        <c:v>-920.67871534795324</c:v>
                      </c:pt>
                      <c:pt idx="64">
                        <c:v>-900.10051442843087</c:v>
                      </c:pt>
                      <c:pt idx="65">
                        <c:v>-921.04155198677961</c:v>
                      </c:pt>
                      <c:pt idx="66">
                        <c:v>-922.05919646741984</c:v>
                      </c:pt>
                      <c:pt idx="67">
                        <c:v>-921.553685530856</c:v>
                      </c:pt>
                      <c:pt idx="68">
                        <c:v>-922.32120773043152</c:v>
                      </c:pt>
                      <c:pt idx="69">
                        <c:v>-922.84454274195468</c:v>
                      </c:pt>
                      <c:pt idx="70">
                        <c:v>-923.24235530894407</c:v>
                      </c:pt>
                      <c:pt idx="71">
                        <c:v>-922.64583076832002</c:v>
                      </c:pt>
                      <c:pt idx="72">
                        <c:v>-922.92539473951445</c:v>
                      </c:pt>
                      <c:pt idx="73">
                        <c:v>-922.28785620496114</c:v>
                      </c:pt>
                      <c:pt idx="74">
                        <c:v>-922.4200316669743</c:v>
                      </c:pt>
                      <c:pt idx="75">
                        <c:v>-922.66497498849378</c:v>
                      </c:pt>
                      <c:pt idx="76">
                        <c:v>-923.04409759340024</c:v>
                      </c:pt>
                      <c:pt idx="77">
                        <c:v>-923.29610917245714</c:v>
                      </c:pt>
                      <c:pt idx="78">
                        <c:v>-923.02307789543067</c:v>
                      </c:pt>
                      <c:pt idx="79">
                        <c:v>-922.73718916931239</c:v>
                      </c:pt>
                      <c:pt idx="80">
                        <c:v>-923.20272358797945</c:v>
                      </c:pt>
                      <c:pt idx="81">
                        <c:v>-922.7459591816264</c:v>
                      </c:pt>
                      <c:pt idx="82">
                        <c:v>-923.60989597868888</c:v>
                      </c:pt>
                      <c:pt idx="83">
                        <c:v>-923.80766011367757</c:v>
                      </c:pt>
                      <c:pt idx="84">
                        <c:v>-923.51706725801</c:v>
                      </c:pt>
                      <c:pt idx="85">
                        <c:v>-923.76451603662576</c:v>
                      </c:pt>
                      <c:pt idx="86">
                        <c:v>-902.52965980252498</c:v>
                      </c:pt>
                      <c:pt idx="87">
                        <c:v>-923.78136690819701</c:v>
                      </c:pt>
                      <c:pt idx="88">
                        <c:v>-902.23688868600175</c:v>
                      </c:pt>
                      <c:pt idx="89">
                        <c:v>-902.74518416977764</c:v>
                      </c:pt>
                      <c:pt idx="90">
                        <c:v>-903.04773398110206</c:v>
                      </c:pt>
                      <c:pt idx="91">
                        <c:v>-901.25498219844542</c:v>
                      </c:pt>
                      <c:pt idx="92">
                        <c:v>-903.3868097887846</c:v>
                      </c:pt>
                      <c:pt idx="93">
                        <c:v>-903.33379859446882</c:v>
                      </c:pt>
                      <c:pt idx="94">
                        <c:v>-902.28004753322784</c:v>
                      </c:pt>
                      <c:pt idx="95">
                        <c:v>-923.83877940609159</c:v>
                      </c:pt>
                      <c:pt idx="96">
                        <c:v>-902.83969276661958</c:v>
                      </c:pt>
                      <c:pt idx="97">
                        <c:v>-902.71613542638897</c:v>
                      </c:pt>
                      <c:pt idx="98">
                        <c:v>-903.83860800972877</c:v>
                      </c:pt>
                      <c:pt idx="99">
                        <c:v>-902.42674357286785</c:v>
                      </c:pt>
                      <c:pt idx="100">
                        <c:v>-902.52389205732538</c:v>
                      </c:pt>
                      <c:pt idx="101">
                        <c:v>-902.78181984385174</c:v>
                      </c:pt>
                      <c:pt idx="102">
                        <c:v>-901.74389808575461</c:v>
                      </c:pt>
                      <c:pt idx="103">
                        <c:v>-901.23123067723952</c:v>
                      </c:pt>
                      <c:pt idx="104">
                        <c:v>-902.51388642539825</c:v>
                      </c:pt>
                      <c:pt idx="105">
                        <c:v>-902.14112043163311</c:v>
                      </c:pt>
                      <c:pt idx="106">
                        <c:v>-903.9052039074918</c:v>
                      </c:pt>
                      <c:pt idx="107">
                        <c:v>-901.91675050904644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8F7-4314-9F6E-D469A31D87A0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總圖!$AP$1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總圖!$AP$5:$AP$112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F8F7-4314-9F6E-D469A31D87A0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總圖!$AQ$1</c15:sqref>
                        </c15:formulaRef>
                      </c:ext>
                    </c:extLst>
                    <c:strCache>
                      <c:ptCount val="1"/>
                      <c:pt idx="0">
                        <c:v>5-1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總圖!$AQ$5:$AQ$112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F8F7-4314-9F6E-D469A31D87A0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總圖!$AR$1</c15:sqref>
                        </c15:formulaRef>
                      </c:ext>
                    </c:extLst>
                    <c:strCache>
                      <c:ptCount val="1"/>
                      <c:pt idx="0">
                        <c:v>5-2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總圖!$AR$5:$AR$112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F8F7-4314-9F6E-D469A31D87A0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總圖!$AS$1</c15:sqref>
                        </c15:formulaRef>
                      </c:ext>
                    </c:extLst>
                    <c:strCache>
                      <c:ptCount val="1"/>
                      <c:pt idx="0">
                        <c:v>5-3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總圖!$AS$5:$AS$112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F8F7-4314-9F6E-D469A31D87A0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總圖!$AT$1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總圖!$AT$5:$AT$112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F8F7-4314-9F6E-D469A31D87A0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總圖!$AU$1</c15:sqref>
                        </c15:formulaRef>
                      </c:ext>
                    </c:extLst>
                    <c:strCache>
                      <c:ptCount val="1"/>
                      <c:pt idx="0">
                        <c:v>6-1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總圖!$AU$5:$AU$112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F8F7-4314-9F6E-D469A31D87A0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總圖!$AV$1</c15:sqref>
                        </c15:formulaRef>
                      </c:ext>
                    </c:extLst>
                    <c:strCache>
                      <c:ptCount val="1"/>
                      <c:pt idx="0">
                        <c:v>7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總圖!$AV$5:$AV$112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8F7-4314-9F6E-D469A31D87A0}"/>
                  </c:ext>
                </c:extLst>
              </c15:ser>
            </c15:filteredScatterSeries>
          </c:ext>
        </c:extLst>
      </c:scatterChart>
      <c:valAx>
        <c:axId val="1710876976"/>
        <c:scaling>
          <c:orientation val="minMax"/>
          <c:max val="11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69904"/>
        <c:crosses val="autoZero"/>
        <c:crossBetween val="midCat"/>
        <c:majorUnit val="10"/>
      </c:valAx>
      <c:valAx>
        <c:axId val="1710869904"/>
        <c:scaling>
          <c:orientation val="minMax"/>
          <c:max val="20"/>
          <c:min val="-19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76976"/>
        <c:crosses val="autoZero"/>
        <c:crossBetween val="midCat"/>
        <c:majorUnit val="10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9"/>
          <c:order val="9"/>
          <c:tx>
            <c:v>4</c:v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總圖!$AS$5:$AS$112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5BB-4E08-BD9E-08398C1ECDCE}"/>
            </c:ext>
          </c:extLst>
        </c:ser>
        <c:ser>
          <c:idx val="11"/>
          <c:order val="11"/>
          <c:tx>
            <c:v>5</c:v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總圖!$AU$5:$AU$112</c:f>
              <c:numCache>
                <c:formatCode>General</c:formatCode>
                <c:ptCount val="10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95BB-4E08-BD9E-08398C1EC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876976"/>
        <c:axId val="171086990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總圖!$AJ$1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總圖!$AJ$5:$AJ$112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-999.82292647929569</c:v>
                      </c:pt>
                      <c:pt idx="1">
                        <c:v>-1002.4757630568151</c:v>
                      </c:pt>
                      <c:pt idx="2">
                        <c:v>-998.24851771377871</c:v>
                      </c:pt>
                      <c:pt idx="3">
                        <c:v>-997.30459353853576</c:v>
                      </c:pt>
                      <c:pt idx="4">
                        <c:v>-996.76668074447832</c:v>
                      </c:pt>
                      <c:pt idx="5">
                        <c:v>-995.14085271451881</c:v>
                      </c:pt>
                      <c:pt idx="6">
                        <c:v>-999.08694377754159</c:v>
                      </c:pt>
                      <c:pt idx="7">
                        <c:v>-999.32863077237084</c:v>
                      </c:pt>
                      <c:pt idx="8">
                        <c:v>-995.17737789225316</c:v>
                      </c:pt>
                      <c:pt idx="9">
                        <c:v>-996.94474519238304</c:v>
                      </c:pt>
                      <c:pt idx="10">
                        <c:v>-999.7274279199969</c:v>
                      </c:pt>
                      <c:pt idx="11">
                        <c:v>-981.19448606847243</c:v>
                      </c:pt>
                      <c:pt idx="12">
                        <c:v>-972.26152308777023</c:v>
                      </c:pt>
                      <c:pt idx="13">
                        <c:v>-983.48492621584307</c:v>
                      </c:pt>
                      <c:pt idx="14">
                        <c:v>-964.02393057553149</c:v>
                      </c:pt>
                      <c:pt idx="15">
                        <c:v>-966.84893206440961</c:v>
                      </c:pt>
                      <c:pt idx="16">
                        <c:v>-963.49370748103786</c:v>
                      </c:pt>
                      <c:pt idx="17">
                        <c:v>-986.67461707589143</c:v>
                      </c:pt>
                      <c:pt idx="18">
                        <c:v>-990.78113069491246</c:v>
                      </c:pt>
                      <c:pt idx="19">
                        <c:v>-985.35318251392835</c:v>
                      </c:pt>
                      <c:pt idx="20">
                        <c:v>-970.94669864249397</c:v>
                      </c:pt>
                      <c:pt idx="21">
                        <c:v>-962.31778977270244</c:v>
                      </c:pt>
                      <c:pt idx="22">
                        <c:v>-961.66545941681568</c:v>
                      </c:pt>
                      <c:pt idx="23">
                        <c:v>-961.25302422919026</c:v>
                      </c:pt>
                      <c:pt idx="24">
                        <c:v>-960.46041397206864</c:v>
                      </c:pt>
                      <c:pt idx="25">
                        <c:v>-959.79997849901861</c:v>
                      </c:pt>
                      <c:pt idx="26">
                        <c:v>-959.59882484597028</c:v>
                      </c:pt>
                      <c:pt idx="27">
                        <c:v>-974.58539122726347</c:v>
                      </c:pt>
                      <c:pt idx="28">
                        <c:v>-971.04158591375619</c:v>
                      </c:pt>
                      <c:pt idx="29">
                        <c:v>-963.69570599458939</c:v>
                      </c:pt>
                      <c:pt idx="30">
                        <c:v>-971.98220490041922</c:v>
                      </c:pt>
                      <c:pt idx="31">
                        <c:v>-975.49876777988118</c:v>
                      </c:pt>
                      <c:pt idx="32">
                        <c:v>-971.87596490559508</c:v>
                      </c:pt>
                      <c:pt idx="33">
                        <c:v>-966.29076942766051</c:v>
                      </c:pt>
                      <c:pt idx="34">
                        <c:v>-965.57729873628625</c:v>
                      </c:pt>
                      <c:pt idx="35">
                        <c:v>-961.37846773696015</c:v>
                      </c:pt>
                      <c:pt idx="36">
                        <c:v>-963.33684246022256</c:v>
                      </c:pt>
                      <c:pt idx="37">
                        <c:v>-965.31577459636424</c:v>
                      </c:pt>
                      <c:pt idx="38">
                        <c:v>-965.08616286394886</c:v>
                      </c:pt>
                      <c:pt idx="39">
                        <c:v>-965.38279019437459</c:v>
                      </c:pt>
                      <c:pt idx="40">
                        <c:v>-968.03736529508456</c:v>
                      </c:pt>
                      <c:pt idx="41">
                        <c:v>-966.71934245989496</c:v>
                      </c:pt>
                      <c:pt idx="42">
                        <c:v>-970.51527361395972</c:v>
                      </c:pt>
                      <c:pt idx="43">
                        <c:v>-972.91494902797774</c:v>
                      </c:pt>
                      <c:pt idx="44">
                        <c:v>-976.2119394921009</c:v>
                      </c:pt>
                      <c:pt idx="45">
                        <c:v>-978.17797711084017</c:v>
                      </c:pt>
                      <c:pt idx="46">
                        <c:v>-983.29259594380892</c:v>
                      </c:pt>
                      <c:pt idx="47">
                        <c:v>-986.68386009603273</c:v>
                      </c:pt>
                      <c:pt idx="48">
                        <c:v>-999.88099756587644</c:v>
                      </c:pt>
                      <c:pt idx="49">
                        <c:v>-995.45739406975736</c:v>
                      </c:pt>
                      <c:pt idx="50">
                        <c:v>-991.32689188963752</c:v>
                      </c:pt>
                      <c:pt idx="51">
                        <c:v>-988.07380431534762</c:v>
                      </c:pt>
                      <c:pt idx="52">
                        <c:v>-986.57729763952216</c:v>
                      </c:pt>
                      <c:pt idx="53">
                        <c:v>-988.34375885773329</c:v>
                      </c:pt>
                      <c:pt idx="54">
                        <c:v>-981.97240661892943</c:v>
                      </c:pt>
                      <c:pt idx="55">
                        <c:v>-987.13821477133592</c:v>
                      </c:pt>
                      <c:pt idx="56">
                        <c:v>-983.35009871535703</c:v>
                      </c:pt>
                      <c:pt idx="57">
                        <c:v>-984.07741109795484</c:v>
                      </c:pt>
                      <c:pt idx="58">
                        <c:v>-986.83719428428697</c:v>
                      </c:pt>
                      <c:pt idx="59">
                        <c:v>-985.72171937136932</c:v>
                      </c:pt>
                      <c:pt idx="60">
                        <c:v>-985.78389074136487</c:v>
                      </c:pt>
                      <c:pt idx="61">
                        <c:v>-983.06253822801364</c:v>
                      </c:pt>
                      <c:pt idx="62">
                        <c:v>-983.22900970312594</c:v>
                      </c:pt>
                      <c:pt idx="63">
                        <c:v>-979.12180953497614</c:v>
                      </c:pt>
                      <c:pt idx="64">
                        <c:v>-980.49265155953572</c:v>
                      </c:pt>
                      <c:pt idx="65">
                        <c:v>-981.54432579006789</c:v>
                      </c:pt>
                      <c:pt idx="66">
                        <c:v>-982.60196064422234</c:v>
                      </c:pt>
                      <c:pt idx="67">
                        <c:v>-981.82294129671754</c:v>
                      </c:pt>
                      <c:pt idx="68">
                        <c:v>-982.06158298796811</c:v>
                      </c:pt>
                      <c:pt idx="69">
                        <c:v>-992.5412262804042</c:v>
                      </c:pt>
                      <c:pt idx="70">
                        <c:v>-996.96131516622222</c:v>
                      </c:pt>
                      <c:pt idx="71">
                        <c:v>-991.73239388678076</c:v>
                      </c:pt>
                      <c:pt idx="72">
                        <c:v>-993.40052667112036</c:v>
                      </c:pt>
                      <c:pt idx="73">
                        <c:v>-990.60245055712062</c:v>
                      </c:pt>
                      <c:pt idx="74">
                        <c:v>-988.47237734597752</c:v>
                      </c:pt>
                      <c:pt idx="75">
                        <c:v>-988.6879356543194</c:v>
                      </c:pt>
                      <c:pt idx="76">
                        <c:v>-989.88857944203437</c:v>
                      </c:pt>
                      <c:pt idx="77">
                        <c:v>-990.56542037799136</c:v>
                      </c:pt>
                      <c:pt idx="78">
                        <c:v>-992.0928615004475</c:v>
                      </c:pt>
                      <c:pt idx="79">
                        <c:v>-987.78283812483346</c:v>
                      </c:pt>
                      <c:pt idx="80">
                        <c:v>-986.39828757467274</c:v>
                      </c:pt>
                      <c:pt idx="81">
                        <c:v>-982.26724987246803</c:v>
                      </c:pt>
                      <c:pt idx="82">
                        <c:v>-991.01605675995438</c:v>
                      </c:pt>
                      <c:pt idx="83">
                        <c:v>-985.43081570232107</c:v>
                      </c:pt>
                      <c:pt idx="84">
                        <c:v>-981.13567335860387</c:v>
                      </c:pt>
                      <c:pt idx="85">
                        <c:v>-982.00630689281775</c:v>
                      </c:pt>
                      <c:pt idx="86">
                        <c:v>-979.37047042652341</c:v>
                      </c:pt>
                      <c:pt idx="87">
                        <c:v>-988.65803346498865</c:v>
                      </c:pt>
                      <c:pt idx="88">
                        <c:v>-978.94782664186437</c:v>
                      </c:pt>
                      <c:pt idx="89">
                        <c:v>-982.82823394627417</c:v>
                      </c:pt>
                      <c:pt idx="90">
                        <c:v>-979.11638699877381</c:v>
                      </c:pt>
                      <c:pt idx="91">
                        <c:v>-977.87227784630886</c:v>
                      </c:pt>
                      <c:pt idx="92">
                        <c:v>-983.47760948045845</c:v>
                      </c:pt>
                      <c:pt idx="93">
                        <c:v>-982.00369660928095</c:v>
                      </c:pt>
                      <c:pt idx="94">
                        <c:v>-982.86965483001177</c:v>
                      </c:pt>
                      <c:pt idx="95">
                        <c:v>-987.34081683239947</c:v>
                      </c:pt>
                      <c:pt idx="96">
                        <c:v>-981.23895248881263</c:v>
                      </c:pt>
                      <c:pt idx="97">
                        <c:v>-977.45273767627805</c:v>
                      </c:pt>
                      <c:pt idx="98">
                        <c:v>-981.13841699455929</c:v>
                      </c:pt>
                      <c:pt idx="99">
                        <c:v>-979.02397483798927</c:v>
                      </c:pt>
                      <c:pt idx="100">
                        <c:v>-979.03090869219068</c:v>
                      </c:pt>
                      <c:pt idx="101">
                        <c:v>-978.47830892227091</c:v>
                      </c:pt>
                      <c:pt idx="102">
                        <c:v>-977.65716672763006</c:v>
                      </c:pt>
                      <c:pt idx="103">
                        <c:v>-974.54681858103163</c:v>
                      </c:pt>
                      <c:pt idx="104">
                        <c:v>-981.11123783236917</c:v>
                      </c:pt>
                      <c:pt idx="105">
                        <c:v>-981.3309117413329</c:v>
                      </c:pt>
                      <c:pt idx="106">
                        <c:v>-987.48907516225108</c:v>
                      </c:pt>
                      <c:pt idx="107">
                        <c:v>-974.54345590062258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95BB-4E08-BD9E-08398C1ECDCE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總圖!$AK$1</c15:sqref>
                        </c15:formulaRef>
                      </c:ext>
                    </c:extLst>
                    <c:strCache>
                      <c:ptCount val="1"/>
                      <c:pt idx="0">
                        <c:v>3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總圖!$AK$5:$AK$112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-917.3779588321745</c:v>
                      </c:pt>
                      <c:pt idx="1">
                        <c:v>-916.81910998706394</c:v>
                      </c:pt>
                      <c:pt idx="2">
                        <c:v>-913.35106842195773</c:v>
                      </c:pt>
                      <c:pt idx="3">
                        <c:v>-913.62419642204611</c:v>
                      </c:pt>
                      <c:pt idx="4">
                        <c:v>-916.7022059717367</c:v>
                      </c:pt>
                      <c:pt idx="5">
                        <c:v>-914.07952794985749</c:v>
                      </c:pt>
                      <c:pt idx="6">
                        <c:v>-918.0363857339139</c:v>
                      </c:pt>
                      <c:pt idx="7">
                        <c:v>-916.88097781739089</c:v>
                      </c:pt>
                      <c:pt idx="8">
                        <c:v>-915.561231789972</c:v>
                      </c:pt>
                      <c:pt idx="9">
                        <c:v>-915.55807740806608</c:v>
                      </c:pt>
                      <c:pt idx="10">
                        <c:v>-919.09300434168199</c:v>
                      </c:pt>
                      <c:pt idx="11">
                        <c:v>-911.10617684640863</c:v>
                      </c:pt>
                      <c:pt idx="12">
                        <c:v>-906.37396448188485</c:v>
                      </c:pt>
                      <c:pt idx="13">
                        <c:v>-912.49908776078576</c:v>
                      </c:pt>
                      <c:pt idx="14">
                        <c:v>-903.87518415550539</c:v>
                      </c:pt>
                      <c:pt idx="15">
                        <c:v>-905.97430732195687</c:v>
                      </c:pt>
                      <c:pt idx="16">
                        <c:v>-905.06029151727478</c:v>
                      </c:pt>
                      <c:pt idx="17">
                        <c:v>-915.03138369619762</c:v>
                      </c:pt>
                      <c:pt idx="18">
                        <c:v>-913.10583712168227</c:v>
                      </c:pt>
                      <c:pt idx="19">
                        <c:v>-910.72253992124956</c:v>
                      </c:pt>
                      <c:pt idx="20">
                        <c:v>-907.40973922382511</c:v>
                      </c:pt>
                      <c:pt idx="21">
                        <c:v>-904.783427653731</c:v>
                      </c:pt>
                      <c:pt idx="22">
                        <c:v>-904.292525653962</c:v>
                      </c:pt>
                      <c:pt idx="23">
                        <c:v>-904.05011795437247</c:v>
                      </c:pt>
                      <c:pt idx="24">
                        <c:v>-903.17041021215027</c:v>
                      </c:pt>
                      <c:pt idx="25">
                        <c:v>-901.95658796867679</c:v>
                      </c:pt>
                      <c:pt idx="26">
                        <c:v>-899.94666359038013</c:v>
                      </c:pt>
                      <c:pt idx="27">
                        <c:v>-906.60749253561232</c:v>
                      </c:pt>
                      <c:pt idx="28">
                        <c:v>-906.03467234689447</c:v>
                      </c:pt>
                      <c:pt idx="29">
                        <c:v>-903.39611357390697</c:v>
                      </c:pt>
                      <c:pt idx="30">
                        <c:v>-907.67723057707951</c:v>
                      </c:pt>
                      <c:pt idx="31">
                        <c:v>-910.18045250619923</c:v>
                      </c:pt>
                      <c:pt idx="32">
                        <c:v>-908.84664843827215</c:v>
                      </c:pt>
                      <c:pt idx="33">
                        <c:v>-904.21054152622082</c:v>
                      </c:pt>
                      <c:pt idx="34">
                        <c:v>-904.41621632163628</c:v>
                      </c:pt>
                      <c:pt idx="35">
                        <c:v>-901.37892842845122</c:v>
                      </c:pt>
                      <c:pt idx="36">
                        <c:v>-901.24211378965538</c:v>
                      </c:pt>
                      <c:pt idx="37">
                        <c:v>-901.61254588676536</c:v>
                      </c:pt>
                      <c:pt idx="38">
                        <c:v>-899.8330570399828</c:v>
                      </c:pt>
                      <c:pt idx="39">
                        <c:v>-899.60478586114857</c:v>
                      </c:pt>
                      <c:pt idx="40">
                        <c:v>-899.02128104049439</c:v>
                      </c:pt>
                      <c:pt idx="41">
                        <c:v>-898.27216311379425</c:v>
                      </c:pt>
                      <c:pt idx="42">
                        <c:v>-899.31033515473189</c:v>
                      </c:pt>
                      <c:pt idx="43">
                        <c:v>-898.90629157592161</c:v>
                      </c:pt>
                      <c:pt idx="44">
                        <c:v>-900.14917941049328</c:v>
                      </c:pt>
                      <c:pt idx="45">
                        <c:v>-900.36150509555534</c:v>
                      </c:pt>
                      <c:pt idx="46">
                        <c:v>-901.37864852981784</c:v>
                      </c:pt>
                      <c:pt idx="47">
                        <c:v>-903.10977057142918</c:v>
                      </c:pt>
                      <c:pt idx="48">
                        <c:v>-908.29732952358449</c:v>
                      </c:pt>
                      <c:pt idx="49">
                        <c:v>-907.64538287264963</c:v>
                      </c:pt>
                      <c:pt idx="50">
                        <c:v>-904.7549290317786</c:v>
                      </c:pt>
                      <c:pt idx="51">
                        <c:v>-903.13957094907767</c:v>
                      </c:pt>
                      <c:pt idx="52">
                        <c:v>-902.75477955126928</c:v>
                      </c:pt>
                      <c:pt idx="53">
                        <c:v>-904.82746980101092</c:v>
                      </c:pt>
                      <c:pt idx="54">
                        <c:v>-904.28189519861894</c:v>
                      </c:pt>
                      <c:pt idx="55">
                        <c:v>-902.45755016518581</c:v>
                      </c:pt>
                      <c:pt idx="56">
                        <c:v>-900.7507268810748</c:v>
                      </c:pt>
                      <c:pt idx="57">
                        <c:v>-902.28139886848226</c:v>
                      </c:pt>
                      <c:pt idx="58">
                        <c:v>-904.44690073694642</c:v>
                      </c:pt>
                      <c:pt idx="59">
                        <c:v>-904.41038571336492</c:v>
                      </c:pt>
                      <c:pt idx="60">
                        <c:v>-904.08771426168551</c:v>
                      </c:pt>
                      <c:pt idx="61">
                        <c:v>-903.0611881255262</c:v>
                      </c:pt>
                      <c:pt idx="62">
                        <c:v>-903.86683278233465</c:v>
                      </c:pt>
                      <c:pt idx="63">
                        <c:v>-902.23945906359609</c:v>
                      </c:pt>
                      <c:pt idx="64">
                        <c:v>-903.6111134936715</c:v>
                      </c:pt>
                      <c:pt idx="65">
                        <c:v>-904.66055481624971</c:v>
                      </c:pt>
                      <c:pt idx="66">
                        <c:v>-906.04580338849451</c:v>
                      </c:pt>
                      <c:pt idx="67">
                        <c:v>-905.31801068049367</c:v>
                      </c:pt>
                      <c:pt idx="68">
                        <c:v>-905.96777378825982</c:v>
                      </c:pt>
                      <c:pt idx="69">
                        <c:v>-909.01000743210091</c:v>
                      </c:pt>
                      <c:pt idx="70">
                        <c:v>-913.27985254764644</c:v>
                      </c:pt>
                      <c:pt idx="71">
                        <c:v>-912.89792804542799</c:v>
                      </c:pt>
                      <c:pt idx="72">
                        <c:v>-911.19668804635057</c:v>
                      </c:pt>
                      <c:pt idx="73">
                        <c:v>-911.13550542935332</c:v>
                      </c:pt>
                      <c:pt idx="74">
                        <c:v>-909.82354802588554</c:v>
                      </c:pt>
                      <c:pt idx="75">
                        <c:v>-910.7550051843466</c:v>
                      </c:pt>
                      <c:pt idx="76">
                        <c:v>-911.96990695608508</c:v>
                      </c:pt>
                      <c:pt idx="77">
                        <c:v>-913.25819404675508</c:v>
                      </c:pt>
                      <c:pt idx="78">
                        <c:v>-913.03836366405983</c:v>
                      </c:pt>
                      <c:pt idx="79">
                        <c:v>-910.738025167302</c:v>
                      </c:pt>
                      <c:pt idx="80">
                        <c:v>-910.97012980538841</c:v>
                      </c:pt>
                      <c:pt idx="81">
                        <c:v>-908.43680461337874</c:v>
                      </c:pt>
                      <c:pt idx="82">
                        <c:v>-914.33825506527364</c:v>
                      </c:pt>
                      <c:pt idx="83">
                        <c:v>-911.65998484224338</c:v>
                      </c:pt>
                      <c:pt idx="84">
                        <c:v>-909.07188585336417</c:v>
                      </c:pt>
                      <c:pt idx="85">
                        <c:v>-910.08597686301698</c:v>
                      </c:pt>
                      <c:pt idx="86">
                        <c:v>-909.11459684331044</c:v>
                      </c:pt>
                      <c:pt idx="87">
                        <c:v>-914.36598615602998</c:v>
                      </c:pt>
                      <c:pt idx="88">
                        <c:v>-908.91096388948688</c:v>
                      </c:pt>
                      <c:pt idx="89">
                        <c:v>-912.10547630767132</c:v>
                      </c:pt>
                      <c:pt idx="90">
                        <c:v>-908.19255180405196</c:v>
                      </c:pt>
                      <c:pt idx="91">
                        <c:v>-909.3435718687291</c:v>
                      </c:pt>
                      <c:pt idx="92">
                        <c:v>-913.3055776350219</c:v>
                      </c:pt>
                      <c:pt idx="93">
                        <c:v>-911.87108547830223</c:v>
                      </c:pt>
                      <c:pt idx="94">
                        <c:v>-910.88231127692507</c:v>
                      </c:pt>
                      <c:pt idx="95">
                        <c:v>-915.21859760159623</c:v>
                      </c:pt>
                      <c:pt idx="96">
                        <c:v>-911.7164269159457</c:v>
                      </c:pt>
                      <c:pt idx="97">
                        <c:v>-911.45880430461511</c:v>
                      </c:pt>
                      <c:pt idx="98">
                        <c:v>-912.63180516296313</c:v>
                      </c:pt>
                      <c:pt idx="99">
                        <c:v>-911.6804044137632</c:v>
                      </c:pt>
                      <c:pt idx="100">
                        <c:v>-912.44789586967977</c:v>
                      </c:pt>
                      <c:pt idx="101">
                        <c:v>-911.99399850521206</c:v>
                      </c:pt>
                      <c:pt idx="102">
                        <c:v>-912.91706480806135</c:v>
                      </c:pt>
                      <c:pt idx="103">
                        <c:v>-909.85696967423428</c:v>
                      </c:pt>
                      <c:pt idx="104">
                        <c:v>-913.60353769575454</c:v>
                      </c:pt>
                      <c:pt idx="105">
                        <c:v>-913.69283985637412</c:v>
                      </c:pt>
                      <c:pt idx="106">
                        <c:v>-916.27716283677239</c:v>
                      </c:pt>
                      <c:pt idx="107">
                        <c:v>-909.90537028972324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5BB-4E08-BD9E-08398C1ECDC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總圖!$AL$1</c15:sqref>
                        </c15:formulaRef>
                      </c:ext>
                    </c:extLst>
                    <c:strCache>
                      <c:ptCount val="1"/>
                      <c:pt idx="0">
                        <c:v>3-1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總圖!$AL$5:$AL$112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95BB-4E08-BD9E-08398C1ECDC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總圖!$AM$1</c15:sqref>
                        </c15:formulaRef>
                      </c:ext>
                    </c:extLst>
                    <c:strCache>
                      <c:ptCount val="1"/>
                      <c:pt idx="0">
                        <c:v>3-2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總圖!$AM$5:$AM$112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95BB-4E08-BD9E-08398C1ECDC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總圖!$AN$1</c15:sqref>
                        </c15:formulaRef>
                      </c:ext>
                    </c:extLst>
                    <c:strCache>
                      <c:ptCount val="1"/>
                      <c:pt idx="0">
                        <c:v>3-3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總圖!$AN$5:$AN$112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95BB-4E08-BD9E-08398C1ECDCE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總圖!$AO$1</c15:sqref>
                        </c15:formulaRef>
                      </c:ext>
                    </c:extLst>
                    <c:strCache>
                      <c:ptCount val="1"/>
                      <c:pt idx="0">
                        <c:v>4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總圖!$AO$5:$AO$112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-897.29333938768082</c:v>
                      </c:pt>
                      <c:pt idx="1">
                        <c:v>-897.02046537153444</c:v>
                      </c:pt>
                      <c:pt idx="2">
                        <c:v>-897.20226710935481</c:v>
                      </c:pt>
                      <c:pt idx="3">
                        <c:v>-894.47963997303111</c:v>
                      </c:pt>
                      <c:pt idx="4">
                        <c:v>-896.83838771625585</c:v>
                      </c:pt>
                      <c:pt idx="5">
                        <c:v>-896.19617396667411</c:v>
                      </c:pt>
                      <c:pt idx="6">
                        <c:v>-899.06825972506056</c:v>
                      </c:pt>
                      <c:pt idx="7">
                        <c:v>-900.74090045962009</c:v>
                      </c:pt>
                      <c:pt idx="8">
                        <c:v>-898.64891843581881</c:v>
                      </c:pt>
                      <c:pt idx="9">
                        <c:v>-922.04469310838022</c:v>
                      </c:pt>
                      <c:pt idx="10">
                        <c:v>-900.71189018315806</c:v>
                      </c:pt>
                      <c:pt idx="11">
                        <c:v>-891.11424680061964</c:v>
                      </c:pt>
                      <c:pt idx="12">
                        <c:v>-884.40030769247551</c:v>
                      </c:pt>
                      <c:pt idx="13">
                        <c:v>-885.11063012122054</c:v>
                      </c:pt>
                      <c:pt idx="14">
                        <c:v>-876.28660784542774</c:v>
                      </c:pt>
                      <c:pt idx="15">
                        <c:v>-877.15203646606415</c:v>
                      </c:pt>
                      <c:pt idx="16">
                        <c:v>-875.22414342382717</c:v>
                      </c:pt>
                      <c:pt idx="17">
                        <c:v>-887.38140283463883</c:v>
                      </c:pt>
                      <c:pt idx="18">
                        <c:v>-895.185777716188</c:v>
                      </c:pt>
                      <c:pt idx="19">
                        <c:v>-894.52833435967534</c:v>
                      </c:pt>
                      <c:pt idx="20">
                        <c:v>-887.69350980678541</c:v>
                      </c:pt>
                      <c:pt idx="21">
                        <c:v>-879.01745360182031</c:v>
                      </c:pt>
                      <c:pt idx="22">
                        <c:v>-877.00655328220239</c:v>
                      </c:pt>
                      <c:pt idx="23">
                        <c:v>-877.23163669264318</c:v>
                      </c:pt>
                      <c:pt idx="24">
                        <c:v>-877.21659546314845</c:v>
                      </c:pt>
                      <c:pt idx="25">
                        <c:v>-877.12381893690053</c:v>
                      </c:pt>
                      <c:pt idx="26">
                        <c:v>-877.26756654184533</c:v>
                      </c:pt>
                      <c:pt idx="27">
                        <c:v>-887.10145200372131</c:v>
                      </c:pt>
                      <c:pt idx="28">
                        <c:v>-886.50691136337559</c:v>
                      </c:pt>
                      <c:pt idx="29">
                        <c:v>-881.39818939907548</c:v>
                      </c:pt>
                      <c:pt idx="30">
                        <c:v>-885.53212819433838</c:v>
                      </c:pt>
                      <c:pt idx="31">
                        <c:v>-889.91161047764888</c:v>
                      </c:pt>
                      <c:pt idx="32">
                        <c:v>-887.84543101715269</c:v>
                      </c:pt>
                      <c:pt idx="33">
                        <c:v>-884.61214162559168</c:v>
                      </c:pt>
                      <c:pt idx="34">
                        <c:v>-884.24965998856305</c:v>
                      </c:pt>
                      <c:pt idx="35">
                        <c:v>-881.53822876996151</c:v>
                      </c:pt>
                      <c:pt idx="36">
                        <c:v>-884.38882578132393</c:v>
                      </c:pt>
                      <c:pt idx="37">
                        <c:v>-885.66983384389459</c:v>
                      </c:pt>
                      <c:pt idx="38">
                        <c:v>-887.21598922176986</c:v>
                      </c:pt>
                      <c:pt idx="39">
                        <c:v>-888.47967237391128</c:v>
                      </c:pt>
                      <c:pt idx="40">
                        <c:v>-890.75438594061995</c:v>
                      </c:pt>
                      <c:pt idx="41">
                        <c:v>-891.65901604911608</c:v>
                      </c:pt>
                      <c:pt idx="42">
                        <c:v>-894.59704351229959</c:v>
                      </c:pt>
                      <c:pt idx="43">
                        <c:v>-895.83546223873043</c:v>
                      </c:pt>
                      <c:pt idx="44">
                        <c:v>-897.63905683390601</c:v>
                      </c:pt>
                      <c:pt idx="45">
                        <c:v>-898.09409688996027</c:v>
                      </c:pt>
                      <c:pt idx="46">
                        <c:v>-920.08917617309419</c:v>
                      </c:pt>
                      <c:pt idx="47">
                        <c:v>-922.24745258912003</c:v>
                      </c:pt>
                      <c:pt idx="48">
                        <c:v>-921.60250855514369</c:v>
                      </c:pt>
                      <c:pt idx="49">
                        <c:v>-920.29666069138648</c:v>
                      </c:pt>
                      <c:pt idx="50">
                        <c:v>-919.92077859364804</c:v>
                      </c:pt>
                      <c:pt idx="51">
                        <c:v>-919.18885278337427</c:v>
                      </c:pt>
                      <c:pt idx="52">
                        <c:v>-920.03435056877754</c:v>
                      </c:pt>
                      <c:pt idx="53">
                        <c:v>-922.10887624051725</c:v>
                      </c:pt>
                      <c:pt idx="54">
                        <c:v>-899.63792485805288</c:v>
                      </c:pt>
                      <c:pt idx="55">
                        <c:v>-919.5726951873412</c:v>
                      </c:pt>
                      <c:pt idx="56">
                        <c:v>-919.53555242559435</c:v>
                      </c:pt>
                      <c:pt idx="57">
                        <c:v>-920.16348269807281</c:v>
                      </c:pt>
                      <c:pt idx="58">
                        <c:v>-920.87080513709782</c:v>
                      </c:pt>
                      <c:pt idx="59">
                        <c:v>-920.86824383683995</c:v>
                      </c:pt>
                      <c:pt idx="60">
                        <c:v>-920.70239486605283</c:v>
                      </c:pt>
                      <c:pt idx="61">
                        <c:v>-920.79081511034587</c:v>
                      </c:pt>
                      <c:pt idx="62">
                        <c:v>-920.78034136537224</c:v>
                      </c:pt>
                      <c:pt idx="63">
                        <c:v>-920.67871534795324</c:v>
                      </c:pt>
                      <c:pt idx="64">
                        <c:v>-900.10051442843087</c:v>
                      </c:pt>
                      <c:pt idx="65">
                        <c:v>-921.04155198677961</c:v>
                      </c:pt>
                      <c:pt idx="66">
                        <c:v>-922.05919646741984</c:v>
                      </c:pt>
                      <c:pt idx="67">
                        <c:v>-921.553685530856</c:v>
                      </c:pt>
                      <c:pt idx="68">
                        <c:v>-922.32120773043152</c:v>
                      </c:pt>
                      <c:pt idx="69">
                        <c:v>-922.84454274195468</c:v>
                      </c:pt>
                      <c:pt idx="70">
                        <c:v>-923.24235530894407</c:v>
                      </c:pt>
                      <c:pt idx="71">
                        <c:v>-922.64583076832002</c:v>
                      </c:pt>
                      <c:pt idx="72">
                        <c:v>-922.92539473951445</c:v>
                      </c:pt>
                      <c:pt idx="73">
                        <c:v>-922.28785620496114</c:v>
                      </c:pt>
                      <c:pt idx="74">
                        <c:v>-922.4200316669743</c:v>
                      </c:pt>
                      <c:pt idx="75">
                        <c:v>-922.66497498849378</c:v>
                      </c:pt>
                      <c:pt idx="76">
                        <c:v>-923.04409759340024</c:v>
                      </c:pt>
                      <c:pt idx="77">
                        <c:v>-923.29610917245714</c:v>
                      </c:pt>
                      <c:pt idx="78">
                        <c:v>-923.02307789543067</c:v>
                      </c:pt>
                      <c:pt idx="79">
                        <c:v>-922.73718916931239</c:v>
                      </c:pt>
                      <c:pt idx="80">
                        <c:v>-923.20272358797945</c:v>
                      </c:pt>
                      <c:pt idx="81">
                        <c:v>-922.7459591816264</c:v>
                      </c:pt>
                      <c:pt idx="82">
                        <c:v>-923.60989597868888</c:v>
                      </c:pt>
                      <c:pt idx="83">
                        <c:v>-923.80766011367757</c:v>
                      </c:pt>
                      <c:pt idx="84">
                        <c:v>-923.51706725801</c:v>
                      </c:pt>
                      <c:pt idx="85">
                        <c:v>-923.76451603662576</c:v>
                      </c:pt>
                      <c:pt idx="86">
                        <c:v>-902.52965980252498</c:v>
                      </c:pt>
                      <c:pt idx="87">
                        <c:v>-923.78136690819701</c:v>
                      </c:pt>
                      <c:pt idx="88">
                        <c:v>-902.23688868600175</c:v>
                      </c:pt>
                      <c:pt idx="89">
                        <c:v>-902.74518416977764</c:v>
                      </c:pt>
                      <c:pt idx="90">
                        <c:v>-903.04773398110206</c:v>
                      </c:pt>
                      <c:pt idx="91">
                        <c:v>-901.25498219844542</c:v>
                      </c:pt>
                      <c:pt idx="92">
                        <c:v>-903.3868097887846</c:v>
                      </c:pt>
                      <c:pt idx="93">
                        <c:v>-903.33379859446882</c:v>
                      </c:pt>
                      <c:pt idx="94">
                        <c:v>-902.28004753322784</c:v>
                      </c:pt>
                      <c:pt idx="95">
                        <c:v>-923.83877940609159</c:v>
                      </c:pt>
                      <c:pt idx="96">
                        <c:v>-902.83969276661958</c:v>
                      </c:pt>
                      <c:pt idx="97">
                        <c:v>-902.71613542638897</c:v>
                      </c:pt>
                      <c:pt idx="98">
                        <c:v>-903.83860800972877</c:v>
                      </c:pt>
                      <c:pt idx="99">
                        <c:v>-902.42674357286785</c:v>
                      </c:pt>
                      <c:pt idx="100">
                        <c:v>-902.52389205732538</c:v>
                      </c:pt>
                      <c:pt idx="101">
                        <c:v>-902.78181984385174</c:v>
                      </c:pt>
                      <c:pt idx="102">
                        <c:v>-901.74389808575461</c:v>
                      </c:pt>
                      <c:pt idx="103">
                        <c:v>-901.23123067723952</c:v>
                      </c:pt>
                      <c:pt idx="104">
                        <c:v>-902.51388642539825</c:v>
                      </c:pt>
                      <c:pt idx="105">
                        <c:v>-902.14112043163311</c:v>
                      </c:pt>
                      <c:pt idx="106">
                        <c:v>-903.9052039074918</c:v>
                      </c:pt>
                      <c:pt idx="107">
                        <c:v>-901.91675050904644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95BB-4E08-BD9E-08398C1ECDCE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總圖!$AP$1</c15:sqref>
                        </c15:formulaRef>
                      </c:ext>
                    </c:extLst>
                    <c:strCache>
                      <c:ptCount val="1"/>
                      <c:pt idx="0">
                        <c:v>5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總圖!$AP$5:$AP$112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95BB-4E08-BD9E-08398C1ECDCE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總圖!$AQ$1</c15:sqref>
                        </c15:formulaRef>
                      </c:ext>
                    </c:extLst>
                    <c:strCache>
                      <c:ptCount val="1"/>
                      <c:pt idx="0">
                        <c:v>5-1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總圖!$AQ$5:$AQ$112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95BB-4E08-BD9E-08398C1ECDCE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總圖!$AR$1</c15:sqref>
                        </c15:formulaRef>
                      </c:ext>
                    </c:extLst>
                    <c:strCache>
                      <c:ptCount val="1"/>
                      <c:pt idx="0">
                        <c:v>5-2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總圖!$AR$5:$AR$112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95BB-4E08-BD9E-08398C1ECDCE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總圖!$AT$1</c15:sqref>
                        </c15:formulaRef>
                      </c:ext>
                    </c:extLst>
                    <c:strCache>
                      <c:ptCount val="1"/>
                      <c:pt idx="0">
                        <c:v>6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總圖!$AT$5:$AT$112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95BB-4E08-BD9E-08398C1ECDCE}"/>
                  </c:ext>
                </c:extLst>
              </c15:ser>
            </c15:filteredScatterSeries>
          </c:ext>
        </c:extLst>
      </c:scatterChart>
      <c:valAx>
        <c:axId val="1710876976"/>
        <c:scaling>
          <c:orientation val="minMax"/>
          <c:max val="11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69904"/>
        <c:crosses val="autoZero"/>
        <c:crossBetween val="midCat"/>
        <c:majorUnit val="10"/>
      </c:valAx>
      <c:valAx>
        <c:axId val="1710869904"/>
        <c:scaling>
          <c:orientation val="minMax"/>
          <c:max val="-800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7697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總圖!$BK$1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總圖!$BK$5:$BK$112</c:f>
              <c:numCache>
                <c:formatCode>General</c:formatCode>
                <c:ptCount val="108"/>
                <c:pt idx="0">
                  <c:v>-31.070965042718768</c:v>
                </c:pt>
                <c:pt idx="1">
                  <c:v>-30.148682532829312</c:v>
                </c:pt>
                <c:pt idx="2">
                  <c:v>-29.32785453862445</c:v>
                </c:pt>
                <c:pt idx="3">
                  <c:v>-31.21239710966384</c:v>
                </c:pt>
                <c:pt idx="4">
                  <c:v>-22.141938226551972</c:v>
                </c:pt>
                <c:pt idx="5">
                  <c:v>-31.883634321552051</c:v>
                </c:pt>
                <c:pt idx="6">
                  <c:v>-34.24080307013017</c:v>
                </c:pt>
                <c:pt idx="7">
                  <c:v>-28.504261088355079</c:v>
                </c:pt>
                <c:pt idx="8">
                  <c:v>-26.573492127776376</c:v>
                </c:pt>
                <c:pt idx="9">
                  <c:v>-17.354690602840869</c:v>
                </c:pt>
                <c:pt idx="10">
                  <c:v>-27.391328892309744</c:v>
                </c:pt>
                <c:pt idx="11">
                  <c:v>-24.538050478568351</c:v>
                </c:pt>
                <c:pt idx="12">
                  <c:v>-19.517982045864784</c:v>
                </c:pt>
                <c:pt idx="13">
                  <c:v>-14.339038881345822</c:v>
                </c:pt>
                <c:pt idx="14">
                  <c:v>-8.8552420763294037</c:v>
                </c:pt>
                <c:pt idx="15">
                  <c:v>-7.05294705378099</c:v>
                </c:pt>
                <c:pt idx="16">
                  <c:v>-4.586915151732839</c:v>
                </c:pt>
                <c:pt idx="17">
                  <c:v>-22.942515256249095</c:v>
                </c:pt>
                <c:pt idx="18">
                  <c:v>-20.347729381713791</c:v>
                </c:pt>
                <c:pt idx="19">
                  <c:v>-19.861566319001909</c:v>
                </c:pt>
                <c:pt idx="20">
                  <c:v>-15.252793887263614</c:v>
                </c:pt>
                <c:pt idx="21">
                  <c:v>-9.32161833310699</c:v>
                </c:pt>
                <c:pt idx="22">
                  <c:v>-8.8105350272783554</c:v>
                </c:pt>
                <c:pt idx="23">
                  <c:v>-8.6285002184967539</c:v>
                </c:pt>
                <c:pt idx="24">
                  <c:v>-8.5901292661497024</c:v>
                </c:pt>
                <c:pt idx="25">
                  <c:v>-7.5033582581852158</c:v>
                </c:pt>
                <c:pt idx="26">
                  <c:v>-8.1895916955121706</c:v>
                </c:pt>
                <c:pt idx="27">
                  <c:v>-15.600270181201019</c:v>
                </c:pt>
                <c:pt idx="28">
                  <c:v>-16.164425645289391</c:v>
                </c:pt>
                <c:pt idx="29">
                  <c:v>-9.0420575672728489</c:v>
                </c:pt>
                <c:pt idx="30">
                  <c:v>-18.520371934273939</c:v>
                </c:pt>
                <c:pt idx="31">
                  <c:v>-14.966476899557243</c:v>
                </c:pt>
                <c:pt idx="32">
                  <c:v>-13.906412720600393</c:v>
                </c:pt>
                <c:pt idx="33">
                  <c:v>-13.849928824846408</c:v>
                </c:pt>
                <c:pt idx="34">
                  <c:v>-11.796927201240976</c:v>
                </c:pt>
                <c:pt idx="35">
                  <c:v>-11.168465336680349</c:v>
                </c:pt>
                <c:pt idx="36">
                  <c:v>-11.145163575511127</c:v>
                </c:pt>
                <c:pt idx="37">
                  <c:v>-15.641447075939816</c:v>
                </c:pt>
                <c:pt idx="38">
                  <c:v>-15.949071610607511</c:v>
                </c:pt>
                <c:pt idx="39">
                  <c:v>-17.266246802303776</c:v>
                </c:pt>
                <c:pt idx="40">
                  <c:v>-17.734219078640315</c:v>
                </c:pt>
                <c:pt idx="41">
                  <c:v>-17.20720562338937</c:v>
                </c:pt>
                <c:pt idx="42">
                  <c:v>-18.285402741244354</c:v>
                </c:pt>
                <c:pt idx="43">
                  <c:v>-18.916380652009167</c:v>
                </c:pt>
                <c:pt idx="44">
                  <c:v>-19.792008807506377</c:v>
                </c:pt>
                <c:pt idx="45">
                  <c:v>-21.495773968803704</c:v>
                </c:pt>
                <c:pt idx="46">
                  <c:v>-13.731750756529856</c:v>
                </c:pt>
                <c:pt idx="47">
                  <c:v>-14.919526782061595</c:v>
                </c:pt>
                <c:pt idx="48">
                  <c:v>-19.741838839127354</c:v>
                </c:pt>
                <c:pt idx="49">
                  <c:v>-17.897788672266095</c:v>
                </c:pt>
                <c:pt idx="50">
                  <c:v>-9.9362796732708674</c:v>
                </c:pt>
                <c:pt idx="51">
                  <c:v>-11.078971670841995</c:v>
                </c:pt>
                <c:pt idx="52">
                  <c:v>-13.886623658700429</c:v>
                </c:pt>
                <c:pt idx="53">
                  <c:v>-6.7458919299469926</c:v>
                </c:pt>
                <c:pt idx="54">
                  <c:v>-18.122989929333841</c:v>
                </c:pt>
                <c:pt idx="55">
                  <c:v>-13.615842951947805</c:v>
                </c:pt>
                <c:pt idx="56">
                  <c:v>-12.711905313285271</c:v>
                </c:pt>
                <c:pt idx="57">
                  <c:v>-13.455271971452419</c:v>
                </c:pt>
                <c:pt idx="58">
                  <c:v>-13.760701676578861</c:v>
                </c:pt>
                <c:pt idx="59">
                  <c:v>-13.973538034893636</c:v>
                </c:pt>
                <c:pt idx="60">
                  <c:v>-15.556312229789398</c:v>
                </c:pt>
                <c:pt idx="61">
                  <c:v>-13.96607968499368</c:v>
                </c:pt>
                <c:pt idx="62">
                  <c:v>-14.437887013133945</c:v>
                </c:pt>
                <c:pt idx="63">
                  <c:v>-12.566269089208618</c:v>
                </c:pt>
                <c:pt idx="64">
                  <c:v>-18.182291719609367</c:v>
                </c:pt>
                <c:pt idx="65">
                  <c:v>-14.139420493469494</c:v>
                </c:pt>
                <c:pt idx="66">
                  <c:v>-14.255086867637679</c:v>
                </c:pt>
                <c:pt idx="67">
                  <c:v>-7.8080940263550289</c:v>
                </c:pt>
                <c:pt idx="68">
                  <c:v>-6.2111391942853231</c:v>
                </c:pt>
                <c:pt idx="69">
                  <c:v>-18.353566958268658</c:v>
                </c:pt>
                <c:pt idx="70">
                  <c:v>-18.292232286589083</c:v>
                </c:pt>
                <c:pt idx="71">
                  <c:v>-13.460151681940069</c:v>
                </c:pt>
                <c:pt idx="72">
                  <c:v>-18.607223196031427</c:v>
                </c:pt>
                <c:pt idx="73">
                  <c:v>-16.991258839738059</c:v>
                </c:pt>
                <c:pt idx="74">
                  <c:v>-10.111298334916391</c:v>
                </c:pt>
                <c:pt idx="75">
                  <c:v>-18.074958918528807</c:v>
                </c:pt>
                <c:pt idx="76">
                  <c:v>-18.459078317094438</c:v>
                </c:pt>
                <c:pt idx="77">
                  <c:v>-18.54118241350622</c:v>
                </c:pt>
                <c:pt idx="78">
                  <c:v>-19.372447186604404</c:v>
                </c:pt>
                <c:pt idx="79">
                  <c:v>-16.259133233914739</c:v>
                </c:pt>
                <c:pt idx="80">
                  <c:v>-10.771824310871168</c:v>
                </c:pt>
                <c:pt idx="81">
                  <c:v>-8.8685002996914974</c:v>
                </c:pt>
                <c:pt idx="82">
                  <c:v>-17.651735115365433</c:v>
                </c:pt>
                <c:pt idx="83">
                  <c:v>-10.515506384557931</c:v>
                </c:pt>
                <c:pt idx="84">
                  <c:v>-14.915990345182344</c:v>
                </c:pt>
                <c:pt idx="85">
                  <c:v>-15.316795778134278</c:v>
                </c:pt>
                <c:pt idx="86">
                  <c:v>-23.776604847014468</c:v>
                </c:pt>
                <c:pt idx="87">
                  <c:v>-18.03327886105351</c:v>
                </c:pt>
                <c:pt idx="88">
                  <c:v>-22.084297765617691</c:v>
                </c:pt>
                <c:pt idx="89">
                  <c:v>-23.415222092062805</c:v>
                </c:pt>
                <c:pt idx="90">
                  <c:v>-22.554109682148862</c:v>
                </c:pt>
                <c:pt idx="91">
                  <c:v>-22.219482670131001</c:v>
                </c:pt>
                <c:pt idx="92">
                  <c:v>-24.953682148474911</c:v>
                </c:pt>
                <c:pt idx="93">
                  <c:v>-25.18767564019727</c:v>
                </c:pt>
                <c:pt idx="94">
                  <c:v>-25.212154725349095</c:v>
                </c:pt>
                <c:pt idx="95">
                  <c:v>-54.1106939379479</c:v>
                </c:pt>
                <c:pt idx="96">
                  <c:v>-60.8588449015745</c:v>
                </c:pt>
                <c:pt idx="97">
                  <c:v>-59.814041637240365</c:v>
                </c:pt>
                <c:pt idx="98">
                  <c:v>-60.538519606769938</c:v>
                </c:pt>
                <c:pt idx="99">
                  <c:v>-60.507732274374817</c:v>
                </c:pt>
                <c:pt idx="100">
                  <c:v>-60.313145636151702</c:v>
                </c:pt>
                <c:pt idx="101">
                  <c:v>-60.206466942131826</c:v>
                </c:pt>
                <c:pt idx="102">
                  <c:v>-60.32024364812689</c:v>
                </c:pt>
                <c:pt idx="103">
                  <c:v>-59.596960700799656</c:v>
                </c:pt>
                <c:pt idx="104">
                  <c:v>-61.10552832339026</c:v>
                </c:pt>
                <c:pt idx="105">
                  <c:v>-61.142771803464967</c:v>
                </c:pt>
                <c:pt idx="106">
                  <c:v>-62.598690220675167</c:v>
                </c:pt>
                <c:pt idx="107">
                  <c:v>-59.351288995318853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609-470C-9DBA-66713354D599}"/>
            </c:ext>
          </c:extLst>
        </c:ser>
        <c:ser>
          <c:idx val="1"/>
          <c:order val="1"/>
          <c:tx>
            <c:strRef>
              <c:f>總圖!$BL$1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總圖!$BL$5:$BL$112</c:f>
              <c:numCache>
                <c:formatCode>General</c:formatCode>
                <c:ptCount val="108"/>
                <c:pt idx="0">
                  <c:v>-6.5719045288958569</c:v>
                </c:pt>
                <c:pt idx="1">
                  <c:v>-4.2966532246209681</c:v>
                </c:pt>
                <c:pt idx="2">
                  <c:v>-5.5996312236194825</c:v>
                </c:pt>
                <c:pt idx="3">
                  <c:v>-6.9597821783648328</c:v>
                </c:pt>
                <c:pt idx="4">
                  <c:v>5.8901373274281212</c:v>
                </c:pt>
                <c:pt idx="5">
                  <c:v>-9.6279136546180268</c:v>
                </c:pt>
                <c:pt idx="6">
                  <c:v>-12.489273168452655</c:v>
                </c:pt>
                <c:pt idx="7">
                  <c:v>-5.1862922989325142</c:v>
                </c:pt>
                <c:pt idx="8">
                  <c:v>-2.751326977891722</c:v>
                </c:pt>
                <c:pt idx="9">
                  <c:v>-2.9572814555185403</c:v>
                </c:pt>
                <c:pt idx="10">
                  <c:v>-2.72065579661556</c:v>
                </c:pt>
                <c:pt idx="11">
                  <c:v>-0.94934969854647022</c:v>
                </c:pt>
                <c:pt idx="12">
                  <c:v>6.4190819598788238</c:v>
                </c:pt>
                <c:pt idx="13">
                  <c:v>19.271173854395336</c:v>
                </c:pt>
                <c:pt idx="14">
                  <c:v>24.00957921931316</c:v>
                </c:pt>
                <c:pt idx="15">
                  <c:v>27.726040285079065</c:v>
                </c:pt>
                <c:pt idx="16">
                  <c:v>31.245025152059881</c:v>
                </c:pt>
                <c:pt idx="17">
                  <c:v>6.7485429473319272</c:v>
                </c:pt>
                <c:pt idx="18">
                  <c:v>6.5702075802733333</c:v>
                </c:pt>
                <c:pt idx="19">
                  <c:v>5.2059098617073118</c:v>
                </c:pt>
                <c:pt idx="20">
                  <c:v>10.622439027644035</c:v>
                </c:pt>
                <c:pt idx="21">
                  <c:v>21.299426989107552</c:v>
                </c:pt>
                <c:pt idx="22">
                  <c:v>22.962241445716785</c:v>
                </c:pt>
                <c:pt idx="23">
                  <c:v>22.886435885774929</c:v>
                </c:pt>
                <c:pt idx="24">
                  <c:v>22.432608238874401</c:v>
                </c:pt>
                <c:pt idx="25">
                  <c:v>23.546573434362905</c:v>
                </c:pt>
                <c:pt idx="26">
                  <c:v>21.774101863929396</c:v>
                </c:pt>
                <c:pt idx="27">
                  <c:v>11.450169624514061</c:v>
                </c:pt>
                <c:pt idx="28">
                  <c:v>9.6271833357191525</c:v>
                </c:pt>
                <c:pt idx="29">
                  <c:v>20.285480398587907</c:v>
                </c:pt>
                <c:pt idx="30">
                  <c:v>7.495122528915644</c:v>
                </c:pt>
                <c:pt idx="31">
                  <c:v>11.991082676402137</c:v>
                </c:pt>
                <c:pt idx="32">
                  <c:v>13.275913963073457</c:v>
                </c:pt>
                <c:pt idx="33">
                  <c:v>12.167516001103564</c:v>
                </c:pt>
                <c:pt idx="34">
                  <c:v>15.295734377859361</c:v>
                </c:pt>
                <c:pt idx="35">
                  <c:v>15.64758571770524</c:v>
                </c:pt>
                <c:pt idx="36">
                  <c:v>14.513802532129525</c:v>
                </c:pt>
                <c:pt idx="37">
                  <c:v>7.7364339827508104</c:v>
                </c:pt>
                <c:pt idx="38">
                  <c:v>5.7130952451272066</c:v>
                </c:pt>
                <c:pt idx="39">
                  <c:v>2.9798271704763692</c:v>
                </c:pt>
                <c:pt idx="40">
                  <c:v>1.5708422376578426</c:v>
                </c:pt>
                <c:pt idx="41">
                  <c:v>1.1381349290401204</c:v>
                </c:pt>
                <c:pt idx="42">
                  <c:v>-0.74731734893703106</c:v>
                </c:pt>
                <c:pt idx="43">
                  <c:v>-1.7857501582504938</c:v>
                </c:pt>
                <c:pt idx="44">
                  <c:v>-2.7649332403566262</c:v>
                </c:pt>
                <c:pt idx="45">
                  <c:v>-4.8877068196136833</c:v>
                </c:pt>
                <c:pt idx="46">
                  <c:v>-4.9870567738454525</c:v>
                </c:pt>
                <c:pt idx="47">
                  <c:v>-6.4823115926145931</c:v>
                </c:pt>
                <c:pt idx="48">
                  <c:v>-7.4006058059848101</c:v>
                </c:pt>
                <c:pt idx="49">
                  <c:v>-5.4830612460737314</c:v>
                </c:pt>
                <c:pt idx="50">
                  <c:v>4.4742454665449714</c:v>
                </c:pt>
                <c:pt idx="51">
                  <c:v>1.6621524693916143</c:v>
                </c:pt>
                <c:pt idx="52">
                  <c:v>-3.6888280112422933</c:v>
                </c:pt>
                <c:pt idx="53">
                  <c:v>6.9190460992955423</c:v>
                </c:pt>
                <c:pt idx="54">
                  <c:v>1.6148337089564819</c:v>
                </c:pt>
                <c:pt idx="55">
                  <c:v>-2.8938418647188229</c:v>
                </c:pt>
                <c:pt idx="56">
                  <c:v>-3.2752499904918864</c:v>
                </c:pt>
                <c:pt idx="57">
                  <c:v>-4.0938729408485131</c:v>
                </c:pt>
                <c:pt idx="58">
                  <c:v>-3.4425615825160065</c:v>
                </c:pt>
                <c:pt idx="59">
                  <c:v>-4.1426904935108553</c:v>
                </c:pt>
                <c:pt idx="60">
                  <c:v>-6.4865848958537953</c:v>
                </c:pt>
                <c:pt idx="61">
                  <c:v>-5.3630196921735802</c:v>
                </c:pt>
                <c:pt idx="62">
                  <c:v>-5.7737144105022509</c:v>
                </c:pt>
                <c:pt idx="63">
                  <c:v>-4.7464886544094611</c:v>
                </c:pt>
                <c:pt idx="64">
                  <c:v>0.54786619164949002</c:v>
                </c:pt>
                <c:pt idx="65">
                  <c:v>-5.8193303138459811</c:v>
                </c:pt>
                <c:pt idx="66">
                  <c:v>-5.8722818905421832</c:v>
                </c:pt>
                <c:pt idx="67">
                  <c:v>3.6422057177322813</c:v>
                </c:pt>
                <c:pt idx="68">
                  <c:v>5.8269980612842147</c:v>
                </c:pt>
                <c:pt idx="69">
                  <c:v>-8.3331953899604798</c:v>
                </c:pt>
                <c:pt idx="70">
                  <c:v>-5.7710917828359669</c:v>
                </c:pt>
                <c:pt idx="71">
                  <c:v>-4.5114442667113508E-3</c:v>
                </c:pt>
                <c:pt idx="72">
                  <c:v>-7.8399969356845531</c:v>
                </c:pt>
                <c:pt idx="73">
                  <c:v>-5.9681257851061673</c:v>
                </c:pt>
                <c:pt idx="74">
                  <c:v>3.1765266619756432</c:v>
                </c:pt>
                <c:pt idx="75">
                  <c:v>-8.5785260153942318</c:v>
                </c:pt>
                <c:pt idx="76">
                  <c:v>-8.6370957953138401</c:v>
                </c:pt>
                <c:pt idx="77">
                  <c:v>-8.316395130077737</c:v>
                </c:pt>
                <c:pt idx="78">
                  <c:v>-8.9476178957174994</c:v>
                </c:pt>
                <c:pt idx="79">
                  <c:v>-6.2065730329513542</c:v>
                </c:pt>
                <c:pt idx="80">
                  <c:v>1.3396116760019794</c:v>
                </c:pt>
                <c:pt idx="81">
                  <c:v>2.3641763650044254</c:v>
                </c:pt>
                <c:pt idx="82">
                  <c:v>-6.7131110123723801</c:v>
                </c:pt>
                <c:pt idx="83">
                  <c:v>1.2247203318760143</c:v>
                </c:pt>
                <c:pt idx="84">
                  <c:v>-7.3809613939306047</c:v>
                </c:pt>
                <c:pt idx="85">
                  <c:v>-7.5508373074399486</c:v>
                </c:pt>
                <c:pt idx="86">
                  <c:v>-8.1306970922930759</c:v>
                </c:pt>
                <c:pt idx="87">
                  <c:v>-8.1705154920317682</c:v>
                </c:pt>
                <c:pt idx="88">
                  <c:v>-5.6095287287891011</c:v>
                </c:pt>
                <c:pt idx="89">
                  <c:v>-5.6983980057096772</c:v>
                </c:pt>
                <c:pt idx="90">
                  <c:v>-6.9743749856388888</c:v>
                </c:pt>
                <c:pt idx="91">
                  <c:v>-5.4309534687425867</c:v>
                </c:pt>
                <c:pt idx="92">
                  <c:v>-7.8406160370018512</c:v>
                </c:pt>
                <c:pt idx="93">
                  <c:v>-9.0681721142404257</c:v>
                </c:pt>
                <c:pt idx="94">
                  <c:v>-8.44603606385067</c:v>
                </c:pt>
                <c:pt idx="95">
                  <c:v>-62.512914791130385</c:v>
                </c:pt>
                <c:pt idx="96">
                  <c:v>-62.56613331807722</c:v>
                </c:pt>
                <c:pt idx="97">
                  <c:v>-62.258916616414865</c:v>
                </c:pt>
                <c:pt idx="98">
                  <c:v>-62.476493912184736</c:v>
                </c:pt>
                <c:pt idx="99">
                  <c:v>-62.530203577927267</c:v>
                </c:pt>
                <c:pt idx="100">
                  <c:v>-62.072878464002429</c:v>
                </c:pt>
                <c:pt idx="101">
                  <c:v>-62.390651944161164</c:v>
                </c:pt>
                <c:pt idx="102">
                  <c:v>-61.917102297558984</c:v>
                </c:pt>
                <c:pt idx="103">
                  <c:v>-62.441071209145235</c:v>
                </c:pt>
                <c:pt idx="104">
                  <c:v>-62.224693728907766</c:v>
                </c:pt>
                <c:pt idx="105">
                  <c:v>-61.948309103081385</c:v>
                </c:pt>
                <c:pt idx="106">
                  <c:v>-62.428256891719485</c:v>
                </c:pt>
                <c:pt idx="107">
                  <c:v>-62.48801759308833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609-470C-9DBA-66713354D599}"/>
            </c:ext>
          </c:extLst>
        </c:ser>
        <c:ser>
          <c:idx val="2"/>
          <c:order val="2"/>
          <c:tx>
            <c:strRef>
              <c:f>總圖!$BM$1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總圖!$BM$5:$BM$112</c:f>
              <c:numCache>
                <c:formatCode>General</c:formatCode>
                <c:ptCount val="108"/>
                <c:pt idx="0">
                  <c:v>23.299392490908431</c:v>
                </c:pt>
                <c:pt idx="1">
                  <c:v>27.582049672075527</c:v>
                </c:pt>
                <c:pt idx="2">
                  <c:v>25.549499759771351</c:v>
                </c:pt>
                <c:pt idx="3">
                  <c:v>23.262667085259778</c:v>
                </c:pt>
                <c:pt idx="4">
                  <c:v>38.98970107041503</c:v>
                </c:pt>
                <c:pt idx="5">
                  <c:v>18.686630313433355</c:v>
                </c:pt>
                <c:pt idx="6">
                  <c:v>14.867297236807445</c:v>
                </c:pt>
                <c:pt idx="7">
                  <c:v>25.147919750582417</c:v>
                </c:pt>
                <c:pt idx="8">
                  <c:v>27.293398624809527</c:v>
                </c:pt>
                <c:pt idx="9">
                  <c:v>27.707328864320999</c:v>
                </c:pt>
                <c:pt idx="10">
                  <c:v>27.730290329413052</c:v>
                </c:pt>
                <c:pt idx="11">
                  <c:v>25.990765099407525</c:v>
                </c:pt>
                <c:pt idx="12">
                  <c:v>34.18171540434966</c:v>
                </c:pt>
                <c:pt idx="13">
                  <c:v>53.30050231616076</c:v>
                </c:pt>
                <c:pt idx="14">
                  <c:v>55.403951455761224</c:v>
                </c:pt>
                <c:pt idx="15">
                  <c:v>60.641518891059519</c:v>
                </c:pt>
                <c:pt idx="16">
                  <c:v>64.38413974421016</c:v>
                </c:pt>
                <c:pt idx="17">
                  <c:v>36.859314688545965</c:v>
                </c:pt>
                <c:pt idx="18">
                  <c:v>38.967335385509784</c:v>
                </c:pt>
                <c:pt idx="19">
                  <c:v>35.964240823873965</c:v>
                </c:pt>
                <c:pt idx="20">
                  <c:v>38.872069588563519</c:v>
                </c:pt>
                <c:pt idx="21">
                  <c:v>50.773710142854796</c:v>
                </c:pt>
                <c:pt idx="22">
                  <c:v>52.928018390954612</c:v>
                </c:pt>
                <c:pt idx="23">
                  <c:v>52.760822510129294</c:v>
                </c:pt>
                <c:pt idx="24">
                  <c:v>52.18959022513436</c:v>
                </c:pt>
                <c:pt idx="25">
                  <c:v>53.890083118728143</c:v>
                </c:pt>
                <c:pt idx="26">
                  <c:v>52.230198529080056</c:v>
                </c:pt>
                <c:pt idx="27">
                  <c:v>41.702742323883314</c:v>
                </c:pt>
                <c:pt idx="28">
                  <c:v>38.11671083473869</c:v>
                </c:pt>
                <c:pt idx="29">
                  <c:v>50.497148695049461</c:v>
                </c:pt>
                <c:pt idx="30">
                  <c:v>35.000986719853231</c:v>
                </c:pt>
                <c:pt idx="31">
                  <c:v>41.389677286079419</c:v>
                </c:pt>
                <c:pt idx="32">
                  <c:v>42.212619465834884</c:v>
                </c:pt>
                <c:pt idx="33">
                  <c:v>40.365665518698151</c:v>
                </c:pt>
                <c:pt idx="34">
                  <c:v>44.179177887287693</c:v>
                </c:pt>
                <c:pt idx="35">
                  <c:v>44.196601799138477</c:v>
                </c:pt>
                <c:pt idx="36">
                  <c:v>43.499686748060178</c:v>
                </c:pt>
                <c:pt idx="37">
                  <c:v>35.088723141845321</c:v>
                </c:pt>
                <c:pt idx="38">
                  <c:v>32.993668147267741</c:v>
                </c:pt>
                <c:pt idx="39">
                  <c:v>29.553437912445546</c:v>
                </c:pt>
                <c:pt idx="40">
                  <c:v>28.934044638106883</c:v>
                </c:pt>
                <c:pt idx="41">
                  <c:v>28.135860762204018</c:v>
                </c:pt>
                <c:pt idx="42">
                  <c:v>26.69438626889503</c:v>
                </c:pt>
                <c:pt idx="43">
                  <c:v>26.400144353688049</c:v>
                </c:pt>
                <c:pt idx="44">
                  <c:v>25.893384600149929</c:v>
                </c:pt>
                <c:pt idx="45">
                  <c:v>23.74501891312606</c:v>
                </c:pt>
                <c:pt idx="46">
                  <c:v>25.206014962536202</c:v>
                </c:pt>
                <c:pt idx="47">
                  <c:v>23.857952691637735</c:v>
                </c:pt>
                <c:pt idx="48">
                  <c:v>25.748396497356268</c:v>
                </c:pt>
                <c:pt idx="49">
                  <c:v>26.838367137443853</c:v>
                </c:pt>
                <c:pt idx="50">
                  <c:v>39.632535066783099</c:v>
                </c:pt>
                <c:pt idx="51">
                  <c:v>35.246182934960686</c:v>
                </c:pt>
                <c:pt idx="52">
                  <c:v>27.679208574886616</c:v>
                </c:pt>
                <c:pt idx="53">
                  <c:v>41.703951654453029</c:v>
                </c:pt>
                <c:pt idx="54">
                  <c:v>32.366088275396294</c:v>
                </c:pt>
                <c:pt idx="55">
                  <c:v>29.072913749433511</c:v>
                </c:pt>
                <c:pt idx="56">
                  <c:v>27.754977948231883</c:v>
                </c:pt>
                <c:pt idx="57">
                  <c:v>26.351063056997148</c:v>
                </c:pt>
                <c:pt idx="58">
                  <c:v>27.450587602833536</c:v>
                </c:pt>
                <c:pt idx="59">
                  <c:v>26.097486875654155</c:v>
                </c:pt>
                <c:pt idx="60">
                  <c:v>23.121955436514938</c:v>
                </c:pt>
                <c:pt idx="61">
                  <c:v>23.960943228069482</c:v>
                </c:pt>
                <c:pt idx="62">
                  <c:v>23.164782921860507</c:v>
                </c:pt>
                <c:pt idx="63">
                  <c:v>23.570040310768761</c:v>
                </c:pt>
                <c:pt idx="64">
                  <c:v>30.628864170035669</c:v>
                </c:pt>
                <c:pt idx="65">
                  <c:v>22.140137182468195</c:v>
                </c:pt>
                <c:pt idx="66">
                  <c:v>21.942129745393743</c:v>
                </c:pt>
                <c:pt idx="67">
                  <c:v>34.608191752174804</c:v>
                </c:pt>
                <c:pt idx="68">
                  <c:v>37.36136765937686</c:v>
                </c:pt>
                <c:pt idx="69">
                  <c:v>21.37343569883754</c:v>
                </c:pt>
                <c:pt idx="70">
                  <c:v>24.848001974553952</c:v>
                </c:pt>
                <c:pt idx="71">
                  <c:v>30.651832568170718</c:v>
                </c:pt>
                <c:pt idx="72">
                  <c:v>21.514830217609088</c:v>
                </c:pt>
                <c:pt idx="73">
                  <c:v>22.946310947323724</c:v>
                </c:pt>
                <c:pt idx="74">
                  <c:v>34.821024729336912</c:v>
                </c:pt>
                <c:pt idx="75">
                  <c:v>18.869216051130692</c:v>
                </c:pt>
                <c:pt idx="76">
                  <c:v>18.785578239673143</c:v>
                </c:pt>
                <c:pt idx="77">
                  <c:v>18.975394510932915</c:v>
                </c:pt>
                <c:pt idx="78">
                  <c:v>18.813258630972115</c:v>
                </c:pt>
                <c:pt idx="79">
                  <c:v>21.686440995105116</c:v>
                </c:pt>
                <c:pt idx="80">
                  <c:v>31.119321367169022</c:v>
                </c:pt>
                <c:pt idx="81">
                  <c:v>31.864074976318662</c:v>
                </c:pt>
                <c:pt idx="82">
                  <c:v>20.868330420324028</c:v>
                </c:pt>
                <c:pt idx="83">
                  <c:v>30.321616888087348</c:v>
                </c:pt>
                <c:pt idx="84">
                  <c:v>18.183524393463784</c:v>
                </c:pt>
                <c:pt idx="85">
                  <c:v>17.901234157225062</c:v>
                </c:pt>
                <c:pt idx="86">
                  <c:v>16.480799159303373</c:v>
                </c:pt>
                <c:pt idx="87">
                  <c:v>17.997331075219606</c:v>
                </c:pt>
                <c:pt idx="88">
                  <c:v>19.757186098650422</c:v>
                </c:pt>
                <c:pt idx="89">
                  <c:v>19.905430629621804</c:v>
                </c:pt>
                <c:pt idx="90">
                  <c:v>18.282324817095784</c:v>
                </c:pt>
                <c:pt idx="91">
                  <c:v>19.408781032957819</c:v>
                </c:pt>
                <c:pt idx="92">
                  <c:v>16.834968779445333</c:v>
                </c:pt>
                <c:pt idx="93">
                  <c:v>15.182897065282518</c:v>
                </c:pt>
                <c:pt idx="94">
                  <c:v>16.733696629955304</c:v>
                </c:pt>
                <c:pt idx="95">
                  <c:v>-55.303023353972378</c:v>
                </c:pt>
                <c:pt idx="96">
                  <c:v>-56.384973367987783</c:v>
                </c:pt>
                <c:pt idx="97">
                  <c:v>-57.347581399572903</c:v>
                </c:pt>
                <c:pt idx="98">
                  <c:v>-56.660531726180892</c:v>
                </c:pt>
                <c:pt idx="99">
                  <c:v>-57.184438494481583</c:v>
                </c:pt>
                <c:pt idx="100">
                  <c:v>-56.870444076582118</c:v>
                </c:pt>
                <c:pt idx="101">
                  <c:v>-57.332526318913949</c:v>
                </c:pt>
                <c:pt idx="102">
                  <c:v>-57.379430094690548</c:v>
                </c:pt>
                <c:pt idx="103">
                  <c:v>-58.097598148438834</c:v>
                </c:pt>
                <c:pt idx="104">
                  <c:v>-56.71326380763773</c:v>
                </c:pt>
                <c:pt idx="105">
                  <c:v>-56.294050848846496</c:v>
                </c:pt>
                <c:pt idx="106">
                  <c:v>-55.544154395717385</c:v>
                </c:pt>
                <c:pt idx="107">
                  <c:v>-58.180323497657383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609-470C-9DBA-66713354D599}"/>
            </c:ext>
          </c:extLst>
        </c:ser>
        <c:ser>
          <c:idx val="3"/>
          <c:order val="3"/>
          <c:tx>
            <c:strRef>
              <c:f>總圖!$BN$1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總圖!$BN$5:$BN$112</c:f>
              <c:numCache>
                <c:formatCode>General</c:formatCode>
                <c:ptCount val="108"/>
                <c:pt idx="0">
                  <c:v>-5.3722365059812134</c:v>
                </c:pt>
                <c:pt idx="1">
                  <c:v>-6.0266735884879594</c:v>
                </c:pt>
                <c:pt idx="2">
                  <c:v>-7.4209076683856861</c:v>
                </c:pt>
                <c:pt idx="3">
                  <c:v>-5.9698343323254166</c:v>
                </c:pt>
                <c:pt idx="4">
                  <c:v>-5.0674881890066459</c:v>
                </c:pt>
                <c:pt idx="5">
                  <c:v>-6.0588233011171848</c:v>
                </c:pt>
                <c:pt idx="6">
                  <c:v>-5.6050405035824022</c:v>
                </c:pt>
                <c:pt idx="7">
                  <c:v>-7.0162432600922049</c:v>
                </c:pt>
                <c:pt idx="8">
                  <c:v>-6.2225604528164276</c:v>
                </c:pt>
                <c:pt idx="9">
                  <c:v>-16.267201172517044</c:v>
                </c:pt>
                <c:pt idx="10">
                  <c:v>-5.7802730303342695</c:v>
                </c:pt>
                <c:pt idx="11">
                  <c:v>-3.3514140179319347</c:v>
                </c:pt>
                <c:pt idx="12">
                  <c:v>-1.8255694387270534</c:v>
                </c:pt>
                <c:pt idx="13">
                  <c:v>-0.41911572602410141</c:v>
                </c:pt>
                <c:pt idx="14">
                  <c:v>1.4704490591946635</c:v>
                </c:pt>
                <c:pt idx="15">
                  <c:v>1.863508732879767</c:v>
                </c:pt>
                <c:pt idx="16">
                  <c:v>2.6928257116426</c:v>
                </c:pt>
                <c:pt idx="17">
                  <c:v>-0.41971353763284125</c:v>
                </c:pt>
                <c:pt idx="18">
                  <c:v>-5.4791908432491665</c:v>
                </c:pt>
                <c:pt idx="19">
                  <c:v>-5.690854781457289</c:v>
                </c:pt>
                <c:pt idx="20">
                  <c:v>-2.3743976460116696</c:v>
                </c:pt>
                <c:pt idx="21">
                  <c:v>1.1467621684674705</c:v>
                </c:pt>
                <c:pt idx="22">
                  <c:v>1.8069995277574811</c:v>
                </c:pt>
                <c:pt idx="23">
                  <c:v>1.6405494799174909</c:v>
                </c:pt>
                <c:pt idx="24">
                  <c:v>1.2657555187643059</c:v>
                </c:pt>
                <c:pt idx="25">
                  <c:v>0.70642200818305589</c:v>
                </c:pt>
                <c:pt idx="26">
                  <c:v>-0.49240310570892365</c:v>
                </c:pt>
                <c:pt idx="27">
                  <c:v>-3.2021328936540132</c:v>
                </c:pt>
                <c:pt idx="28">
                  <c:v>-2.697918518010836</c:v>
                </c:pt>
                <c:pt idx="29">
                  <c:v>-0.88413033060064328</c:v>
                </c:pt>
                <c:pt idx="30">
                  <c:v>-1.4903697277478352</c:v>
                </c:pt>
                <c:pt idx="31">
                  <c:v>-2.4410350337177307</c:v>
                </c:pt>
                <c:pt idx="32">
                  <c:v>-1.7543788190874141</c:v>
                </c:pt>
                <c:pt idx="33">
                  <c:v>-2.1807046916444488</c:v>
                </c:pt>
                <c:pt idx="34">
                  <c:v>-1.7907819303278227</c:v>
                </c:pt>
                <c:pt idx="35">
                  <c:v>-1.7329650270474752</c:v>
                </c:pt>
                <c:pt idx="36">
                  <c:v>-3.3269181082898149</c:v>
                </c:pt>
                <c:pt idx="37">
                  <c:v>-3.9744081004037204</c:v>
                </c:pt>
                <c:pt idx="38">
                  <c:v>-5.6184060464056547</c:v>
                </c:pt>
                <c:pt idx="39">
                  <c:v>-6.327536769188856</c:v>
                </c:pt>
                <c:pt idx="40">
                  <c:v>-8.0581410841507228</c:v>
                </c:pt>
                <c:pt idx="41">
                  <c:v>-8.6523852807342667</c:v>
                </c:pt>
                <c:pt idx="42">
                  <c:v>-9.9036182255245659</c:v>
                </c:pt>
                <c:pt idx="43">
                  <c:v>-11.055264018179709</c:v>
                </c:pt>
                <c:pt idx="44">
                  <c:v>-11.63124227335663</c:v>
                </c:pt>
                <c:pt idx="45">
                  <c:v>-12.024658583549554</c:v>
                </c:pt>
                <c:pt idx="46">
                  <c:v>-21.448377753697073</c:v>
                </c:pt>
                <c:pt idx="47">
                  <c:v>-21.903049094805151</c:v>
                </c:pt>
                <c:pt idx="48">
                  <c:v>-20.80776927019836</c:v>
                </c:pt>
                <c:pt idx="49">
                  <c:v>-19.906700957325047</c:v>
                </c:pt>
                <c:pt idx="50">
                  <c:v>-20.747764460422118</c:v>
                </c:pt>
                <c:pt idx="51">
                  <c:v>-20.842906325335303</c:v>
                </c:pt>
                <c:pt idx="52">
                  <c:v>-21.170240938670613</c:v>
                </c:pt>
                <c:pt idx="53">
                  <c:v>-21.119967525914774</c:v>
                </c:pt>
                <c:pt idx="54">
                  <c:v>-11.013430928149324</c:v>
                </c:pt>
                <c:pt idx="55">
                  <c:v>-21.244754526923199</c:v>
                </c:pt>
                <c:pt idx="56">
                  <c:v>-21.593572615930224</c:v>
                </c:pt>
                <c:pt idx="57">
                  <c:v>-21.083536967241592</c:v>
                </c:pt>
                <c:pt idx="58">
                  <c:v>-20.575009091286518</c:v>
                </c:pt>
                <c:pt idx="59">
                  <c:v>-20.40932982778207</c:v>
                </c:pt>
                <c:pt idx="60">
                  <c:v>-20.538812998432949</c:v>
                </c:pt>
                <c:pt idx="61">
                  <c:v>-20.720902927422809</c:v>
                </c:pt>
                <c:pt idx="62">
                  <c:v>-20.274324729730896</c:v>
                </c:pt>
                <c:pt idx="63">
                  <c:v>-20.496748530378905</c:v>
                </c:pt>
                <c:pt idx="64">
                  <c:v>-11.350840067127146</c:v>
                </c:pt>
                <c:pt idx="65">
                  <c:v>-19.639377316690506</c:v>
                </c:pt>
                <c:pt idx="66">
                  <c:v>-19.431606658840241</c:v>
                </c:pt>
                <c:pt idx="67">
                  <c:v>-19.515686290355017</c:v>
                </c:pt>
                <c:pt idx="68">
                  <c:v>-19.496232342522951</c:v>
                </c:pt>
                <c:pt idx="69">
                  <c:v>-19.686259520489667</c:v>
                </c:pt>
                <c:pt idx="70">
                  <c:v>-18.097953253636632</c:v>
                </c:pt>
                <c:pt idx="71">
                  <c:v>-17.200703774763898</c:v>
                </c:pt>
                <c:pt idx="72">
                  <c:v>-18.587600892946604</c:v>
                </c:pt>
                <c:pt idx="73">
                  <c:v>-17.89130367779784</c:v>
                </c:pt>
                <c:pt idx="74">
                  <c:v>-18.356673070469061</c:v>
                </c:pt>
                <c:pt idx="75">
                  <c:v>-17.951309163390167</c:v>
                </c:pt>
                <c:pt idx="76">
                  <c:v>-17.600691513206193</c:v>
                </c:pt>
                <c:pt idx="77">
                  <c:v>-17.067002357582009</c:v>
                </c:pt>
                <c:pt idx="78">
                  <c:v>-17.336047235802521</c:v>
                </c:pt>
                <c:pt idx="79">
                  <c:v>-17.840453827092926</c:v>
                </c:pt>
                <c:pt idx="80">
                  <c:v>-17.668273704293728</c:v>
                </c:pt>
                <c:pt idx="81">
                  <c:v>-18.267221946618154</c:v>
                </c:pt>
                <c:pt idx="82">
                  <c:v>-16.642817329703185</c:v>
                </c:pt>
                <c:pt idx="83">
                  <c:v>-17.356669839777226</c:v>
                </c:pt>
                <c:pt idx="84">
                  <c:v>-18.029456836142462</c:v>
                </c:pt>
                <c:pt idx="85">
                  <c:v>-17.686112993970493</c:v>
                </c:pt>
                <c:pt idx="86">
                  <c:v>-8.965588496874874</c:v>
                </c:pt>
                <c:pt idx="87">
                  <c:v>-16.305083198229465</c:v>
                </c:pt>
                <c:pt idx="88">
                  <c:v>-8.8919457906107766</c:v>
                </c:pt>
                <c:pt idx="89">
                  <c:v>-7.887004548978191</c:v>
                </c:pt>
                <c:pt idx="90">
                  <c:v>-9.6769651062245341</c:v>
                </c:pt>
                <c:pt idx="91">
                  <c:v>-8.0512053003118158</c:v>
                </c:pt>
                <c:pt idx="92">
                  <c:v>-7.5625187049739662</c:v>
                </c:pt>
                <c:pt idx="93">
                  <c:v>-8.1315656535659322</c:v>
                </c:pt>
                <c:pt idx="94">
                  <c:v>-8.4136140323073754</c:v>
                </c:pt>
                <c:pt idx="95">
                  <c:v>-15.61211229034031</c:v>
                </c:pt>
                <c:pt idx="96">
                  <c:v>-7.888448366591974</c:v>
                </c:pt>
                <c:pt idx="97">
                  <c:v>-7.3562101960163231</c:v>
                </c:pt>
                <c:pt idx="98">
                  <c:v>-7.7539364914184326</c:v>
                </c:pt>
                <c:pt idx="99">
                  <c:v>-7.3682363869979675</c:v>
                </c:pt>
                <c:pt idx="100">
                  <c:v>-6.9621672152708829</c:v>
                </c:pt>
                <c:pt idx="101">
                  <c:v>-7.2423106272763782</c:v>
                </c:pt>
                <c:pt idx="102">
                  <c:v>-6.1345308523003315</c:v>
                </c:pt>
                <c:pt idx="103">
                  <c:v>-7.1875835690518253</c:v>
                </c:pt>
                <c:pt idx="104">
                  <c:v>-6.6305953267873639</c:v>
                </c:pt>
                <c:pt idx="105">
                  <c:v>-6.4597955538511291</c:v>
                </c:pt>
                <c:pt idx="106">
                  <c:v>-6.7136691670462598</c:v>
                </c:pt>
                <c:pt idx="107">
                  <c:v>-7.4444226932002415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609-470C-9DBA-66713354D5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876976"/>
        <c:axId val="171086990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總圖!$BO$1</c15:sqref>
                        </c15:formulaRef>
                      </c:ext>
                    </c:extLst>
                    <c:strCache>
                      <c:ptCount val="1"/>
                      <c:pt idx="0">
                        <c:v>9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總圖!$BO$5:$BO$112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-23.299392490908431</c:v>
                      </c:pt>
                      <c:pt idx="1">
                        <c:v>-27.582049672075527</c:v>
                      </c:pt>
                      <c:pt idx="2">
                        <c:v>-25.549499759771351</c:v>
                      </c:pt>
                      <c:pt idx="3">
                        <c:v>-23.262667085259778</c:v>
                      </c:pt>
                      <c:pt idx="4">
                        <c:v>-38.98970107041503</c:v>
                      </c:pt>
                      <c:pt idx="5">
                        <c:v>-18.686630313433355</c:v>
                      </c:pt>
                      <c:pt idx="6">
                        <c:v>-14.867297236807445</c:v>
                      </c:pt>
                      <c:pt idx="7">
                        <c:v>-25.147919750582417</c:v>
                      </c:pt>
                      <c:pt idx="8">
                        <c:v>-27.293398624809527</c:v>
                      </c:pt>
                      <c:pt idx="9">
                        <c:v>-27.707328864320999</c:v>
                      </c:pt>
                      <c:pt idx="10">
                        <c:v>-27.730290329413052</c:v>
                      </c:pt>
                      <c:pt idx="11">
                        <c:v>-25.990765099407525</c:v>
                      </c:pt>
                      <c:pt idx="12">
                        <c:v>-34.18171540434966</c:v>
                      </c:pt>
                      <c:pt idx="13">
                        <c:v>-53.30050231616076</c:v>
                      </c:pt>
                      <c:pt idx="14">
                        <c:v>-55.403951455761224</c:v>
                      </c:pt>
                      <c:pt idx="15">
                        <c:v>-60.641518891059519</c:v>
                      </c:pt>
                      <c:pt idx="16">
                        <c:v>-64.38413974421016</c:v>
                      </c:pt>
                      <c:pt idx="17">
                        <c:v>-36.859314688545965</c:v>
                      </c:pt>
                      <c:pt idx="18">
                        <c:v>-38.967335385509784</c:v>
                      </c:pt>
                      <c:pt idx="19">
                        <c:v>-35.964240823873965</c:v>
                      </c:pt>
                      <c:pt idx="20">
                        <c:v>-38.872069588563519</c:v>
                      </c:pt>
                      <c:pt idx="21">
                        <c:v>-50.773710142854796</c:v>
                      </c:pt>
                      <c:pt idx="22">
                        <c:v>-52.928018390954612</c:v>
                      </c:pt>
                      <c:pt idx="23">
                        <c:v>-52.760822510129294</c:v>
                      </c:pt>
                      <c:pt idx="24">
                        <c:v>-52.18959022513436</c:v>
                      </c:pt>
                      <c:pt idx="25">
                        <c:v>-53.890083118728143</c:v>
                      </c:pt>
                      <c:pt idx="26">
                        <c:v>-52.230198529080056</c:v>
                      </c:pt>
                      <c:pt idx="27">
                        <c:v>-41.702742323883314</c:v>
                      </c:pt>
                      <c:pt idx="28">
                        <c:v>-38.11671083473869</c:v>
                      </c:pt>
                      <c:pt idx="29">
                        <c:v>-50.497148695049461</c:v>
                      </c:pt>
                      <c:pt idx="30">
                        <c:v>-35.000986719853231</c:v>
                      </c:pt>
                      <c:pt idx="31">
                        <c:v>-41.389677286079419</c:v>
                      </c:pt>
                      <c:pt idx="32">
                        <c:v>-42.212619465834884</c:v>
                      </c:pt>
                      <c:pt idx="33">
                        <c:v>-40.365665518698151</c:v>
                      </c:pt>
                      <c:pt idx="34">
                        <c:v>-44.179177887287693</c:v>
                      </c:pt>
                      <c:pt idx="35">
                        <c:v>-44.196601799138477</c:v>
                      </c:pt>
                      <c:pt idx="36">
                        <c:v>-43.499686748060178</c:v>
                      </c:pt>
                      <c:pt idx="37">
                        <c:v>-35.088723141845321</c:v>
                      </c:pt>
                      <c:pt idx="38">
                        <c:v>-32.993668147267741</c:v>
                      </c:pt>
                      <c:pt idx="39">
                        <c:v>-29.553437912445546</c:v>
                      </c:pt>
                      <c:pt idx="40">
                        <c:v>-28.934044638106883</c:v>
                      </c:pt>
                      <c:pt idx="41">
                        <c:v>-28.135860762204018</c:v>
                      </c:pt>
                      <c:pt idx="42">
                        <c:v>-26.69438626889503</c:v>
                      </c:pt>
                      <c:pt idx="43">
                        <c:v>-26.400144353688049</c:v>
                      </c:pt>
                      <c:pt idx="44">
                        <c:v>-25.893384600149929</c:v>
                      </c:pt>
                      <c:pt idx="45">
                        <c:v>-23.74501891312606</c:v>
                      </c:pt>
                      <c:pt idx="46">
                        <c:v>-25.206014962536202</c:v>
                      </c:pt>
                      <c:pt idx="47">
                        <c:v>-23.857952691637735</c:v>
                      </c:pt>
                      <c:pt idx="48">
                        <c:v>-25.748396497356268</c:v>
                      </c:pt>
                      <c:pt idx="49">
                        <c:v>-26.838367137443853</c:v>
                      </c:pt>
                      <c:pt idx="50">
                        <c:v>-39.632535066783099</c:v>
                      </c:pt>
                      <c:pt idx="51">
                        <c:v>-35.246182934960686</c:v>
                      </c:pt>
                      <c:pt idx="52">
                        <c:v>-27.679208574886616</c:v>
                      </c:pt>
                      <c:pt idx="53">
                        <c:v>-41.703951654453029</c:v>
                      </c:pt>
                      <c:pt idx="54">
                        <c:v>-32.366088275396294</c:v>
                      </c:pt>
                      <c:pt idx="55">
                        <c:v>-29.072913749433511</c:v>
                      </c:pt>
                      <c:pt idx="56">
                        <c:v>-27.754977948231897</c:v>
                      </c:pt>
                      <c:pt idx="57">
                        <c:v>-26.351063056997148</c:v>
                      </c:pt>
                      <c:pt idx="58">
                        <c:v>-27.450587602833536</c:v>
                      </c:pt>
                      <c:pt idx="59">
                        <c:v>-26.097486875654155</c:v>
                      </c:pt>
                      <c:pt idx="60">
                        <c:v>-23.121955436514938</c:v>
                      </c:pt>
                      <c:pt idx="61">
                        <c:v>-23.960943228069482</c:v>
                      </c:pt>
                      <c:pt idx="62">
                        <c:v>-23.164782921860507</c:v>
                      </c:pt>
                      <c:pt idx="63">
                        <c:v>-23.570040310768761</c:v>
                      </c:pt>
                      <c:pt idx="64">
                        <c:v>-30.628864170035669</c:v>
                      </c:pt>
                      <c:pt idx="65">
                        <c:v>-22.140137182468195</c:v>
                      </c:pt>
                      <c:pt idx="66">
                        <c:v>-21.942129745393743</c:v>
                      </c:pt>
                      <c:pt idx="67">
                        <c:v>-34.608191752174804</c:v>
                      </c:pt>
                      <c:pt idx="68">
                        <c:v>-37.36136765937686</c:v>
                      </c:pt>
                      <c:pt idx="69">
                        <c:v>-21.37343569883754</c:v>
                      </c:pt>
                      <c:pt idx="70">
                        <c:v>-24.848001974553952</c:v>
                      </c:pt>
                      <c:pt idx="71">
                        <c:v>-30.651832568170718</c:v>
                      </c:pt>
                      <c:pt idx="72">
                        <c:v>-21.514830217609088</c:v>
                      </c:pt>
                      <c:pt idx="73">
                        <c:v>-22.946310947323724</c:v>
                      </c:pt>
                      <c:pt idx="74">
                        <c:v>-34.821024729336912</c:v>
                      </c:pt>
                      <c:pt idx="75">
                        <c:v>-18.869216051130692</c:v>
                      </c:pt>
                      <c:pt idx="76">
                        <c:v>-18.785578239673143</c:v>
                      </c:pt>
                      <c:pt idx="77">
                        <c:v>-18.975394510932915</c:v>
                      </c:pt>
                      <c:pt idx="78">
                        <c:v>-18.813258630972115</c:v>
                      </c:pt>
                      <c:pt idx="79">
                        <c:v>-21.68644099510513</c:v>
                      </c:pt>
                      <c:pt idx="80">
                        <c:v>-31.119321367169022</c:v>
                      </c:pt>
                      <c:pt idx="81">
                        <c:v>-31.864074976318662</c:v>
                      </c:pt>
                      <c:pt idx="82">
                        <c:v>-20.868330420324028</c:v>
                      </c:pt>
                      <c:pt idx="83">
                        <c:v>-30.321616888087348</c:v>
                      </c:pt>
                      <c:pt idx="84">
                        <c:v>-18.183524393463784</c:v>
                      </c:pt>
                      <c:pt idx="85">
                        <c:v>-17.901234157225062</c:v>
                      </c:pt>
                      <c:pt idx="86">
                        <c:v>-16.480799159303373</c:v>
                      </c:pt>
                      <c:pt idx="87">
                        <c:v>-17.997331075219606</c:v>
                      </c:pt>
                      <c:pt idx="88">
                        <c:v>-19.757186098650422</c:v>
                      </c:pt>
                      <c:pt idx="89">
                        <c:v>-19.905430629621804</c:v>
                      </c:pt>
                      <c:pt idx="90">
                        <c:v>-18.282324817095784</c:v>
                      </c:pt>
                      <c:pt idx="91">
                        <c:v>-19.408781032957819</c:v>
                      </c:pt>
                      <c:pt idx="92">
                        <c:v>-16.834968779445333</c:v>
                      </c:pt>
                      <c:pt idx="93">
                        <c:v>-15.182897065282532</c:v>
                      </c:pt>
                      <c:pt idx="94">
                        <c:v>-16.733696629955304</c:v>
                      </c:pt>
                      <c:pt idx="95">
                        <c:v>55.303023353972378</c:v>
                      </c:pt>
                      <c:pt idx="96">
                        <c:v>56.384973367987783</c:v>
                      </c:pt>
                      <c:pt idx="97">
                        <c:v>57.347581399572903</c:v>
                      </c:pt>
                      <c:pt idx="98">
                        <c:v>56.660531726180892</c:v>
                      </c:pt>
                      <c:pt idx="99">
                        <c:v>57.184438494481583</c:v>
                      </c:pt>
                      <c:pt idx="100">
                        <c:v>56.870444076582118</c:v>
                      </c:pt>
                      <c:pt idx="101">
                        <c:v>57.332526318913949</c:v>
                      </c:pt>
                      <c:pt idx="102">
                        <c:v>57.379430094690548</c:v>
                      </c:pt>
                      <c:pt idx="103">
                        <c:v>58.097598148438834</c:v>
                      </c:pt>
                      <c:pt idx="104">
                        <c:v>56.71326380763773</c:v>
                      </c:pt>
                      <c:pt idx="105">
                        <c:v>56.294050848846496</c:v>
                      </c:pt>
                      <c:pt idx="106">
                        <c:v>55.544154395717385</c:v>
                      </c:pt>
                      <c:pt idx="107">
                        <c:v>58.180323497657383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2609-470C-9DBA-66713354D599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總圖!$BQ$1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總圖!$BQ$5:$BQ$112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-44.03560737686027</c:v>
                      </c:pt>
                      <c:pt idx="1">
                        <c:v>-47.928714215362177</c:v>
                      </c:pt>
                      <c:pt idx="2">
                        <c:v>-46.569535849416198</c:v>
                      </c:pt>
                      <c:pt idx="3">
                        <c:v>-44.42140839642137</c:v>
                      </c:pt>
                      <c:pt idx="4">
                        <c:v>-60.161864196166079</c:v>
                      </c:pt>
                      <c:pt idx="5">
                        <c:v>-39.621322029357827</c:v>
                      </c:pt>
                      <c:pt idx="6">
                        <c:v>-35.498878526376288</c:v>
                      </c:pt>
                      <c:pt idx="7">
                        <c:v>-46.305833625285189</c:v>
                      </c:pt>
                      <c:pt idx="8">
                        <c:v>-49.019227997032289</c:v>
                      </c:pt>
                      <c:pt idx="9">
                        <c:v>-49.388783594805531</c:v>
                      </c:pt>
                      <c:pt idx="10">
                        <c:v>-48.903034893234718</c:v>
                      </c:pt>
                      <c:pt idx="11">
                        <c:v>-50.158624763730501</c:v>
                      </c:pt>
                      <c:pt idx="12">
                        <c:v>-59.187622162041535</c:v>
                      </c:pt>
                      <c:pt idx="13">
                        <c:v>-76.432629370748046</c:v>
                      </c:pt>
                      <c:pt idx="14">
                        <c:v>-81.821915312267436</c:v>
                      </c:pt>
                      <c:pt idx="15">
                        <c:v>-86.562942885481831</c:v>
                      </c:pt>
                      <c:pt idx="16">
                        <c:v>-90.896253462615661</c:v>
                      </c:pt>
                      <c:pt idx="17">
                        <c:v>-59.738316838783632</c:v>
                      </c:pt>
                      <c:pt idx="18">
                        <c:v>-61.025648392974475</c:v>
                      </c:pt>
                      <c:pt idx="19">
                        <c:v>-58.954934908596343</c:v>
                      </c:pt>
                      <c:pt idx="20">
                        <c:v>-64.198352196203359</c:v>
                      </c:pt>
                      <c:pt idx="21">
                        <c:v>-77.391582859226943</c:v>
                      </c:pt>
                      <c:pt idx="22">
                        <c:v>-79.799844851657241</c:v>
                      </c:pt>
                      <c:pt idx="23">
                        <c:v>-79.669805609941022</c:v>
                      </c:pt>
                      <c:pt idx="24">
                        <c:v>-79.234601515152193</c:v>
                      </c:pt>
                      <c:pt idx="25">
                        <c:v>-80.93996094498155</c:v>
                      </c:pt>
                      <c:pt idx="26">
                        <c:v>-79.382270981847455</c:v>
                      </c:pt>
                      <c:pt idx="27">
                        <c:v>-66.435643980387169</c:v>
                      </c:pt>
                      <c:pt idx="28">
                        <c:v>-63.385349101709579</c:v>
                      </c:pt>
                      <c:pt idx="29">
                        <c:v>-77.004038540569098</c:v>
                      </c:pt>
                      <c:pt idx="30">
                        <c:v>-60.084223555463382</c:v>
                      </c:pt>
                      <c:pt idx="31">
                        <c:v>-66.154909562913957</c:v>
                      </c:pt>
                      <c:pt idx="32">
                        <c:v>-67.372040653247012</c:v>
                      </c:pt>
                      <c:pt idx="33">
                        <c:v>-66.170003227355977</c:v>
                      </c:pt>
                      <c:pt idx="34">
                        <c:v>-70.39926056185918</c:v>
                      </c:pt>
                      <c:pt idx="35">
                        <c:v>-71.215891809579176</c:v>
                      </c:pt>
                      <c:pt idx="36">
                        <c:v>-70.257936842748833</c:v>
                      </c:pt>
                      <c:pt idx="37">
                        <c:v>-61.558209332019445</c:v>
                      </c:pt>
                      <c:pt idx="38">
                        <c:v>-59.563913128061202</c:v>
                      </c:pt>
                      <c:pt idx="39">
                        <c:v>-55.979113175826711</c:v>
                      </c:pt>
                      <c:pt idx="40">
                        <c:v>-54.810691397970686</c:v>
                      </c:pt>
                      <c:pt idx="41">
                        <c:v>-54.305044770745027</c:v>
                      </c:pt>
                      <c:pt idx="42">
                        <c:v>-52.349255335303454</c:v>
                      </c:pt>
                      <c:pt idx="43">
                        <c:v>-51.721244551448706</c:v>
                      </c:pt>
                      <c:pt idx="44">
                        <c:v>-50.715955655327534</c:v>
                      </c:pt>
                      <c:pt idx="45">
                        <c:v>-48.233768830995473</c:v>
                      </c:pt>
                      <c:pt idx="46">
                        <c:v>-48.934852117159551</c:v>
                      </c:pt>
                      <c:pt idx="47">
                        <c:v>-47.4848026584406</c:v>
                      </c:pt>
                      <c:pt idx="48">
                        <c:v>-46.831806550939405</c:v>
                      </c:pt>
                      <c:pt idx="49">
                        <c:v>-48.534183000461198</c:v>
                      </c:pt>
                      <c:pt idx="50">
                        <c:v>-61.956066666741592</c:v>
                      </c:pt>
                      <c:pt idx="51">
                        <c:v>-57.990960105288977</c:v>
                      </c:pt>
                      <c:pt idx="52">
                        <c:v>-50.838403642574264</c:v>
                      </c:pt>
                      <c:pt idx="53">
                        <c:v>-64.822828085238413</c:v>
                      </c:pt>
                      <c:pt idx="54">
                        <c:v>-56.433128296468965</c:v>
                      </c:pt>
                      <c:pt idx="55">
                        <c:v>-52.154816045570286</c:v>
                      </c:pt>
                      <c:pt idx="56">
                        <c:v>-51.345373241779555</c:v>
                      </c:pt>
                      <c:pt idx="57">
                        <c:v>-49.932856934298997</c:v>
                      </c:pt>
                      <c:pt idx="58">
                        <c:v>-50.746660149224851</c:v>
                      </c:pt>
                      <c:pt idx="59">
                        <c:v>-49.615795097151505</c:v>
                      </c:pt>
                      <c:pt idx="60">
                        <c:v>-46.534564706541559</c:v>
                      </c:pt>
                      <c:pt idx="61">
                        <c:v>-47.885995398630556</c:v>
                      </c:pt>
                      <c:pt idx="62">
                        <c:v>-47.09893231877065</c:v>
                      </c:pt>
                      <c:pt idx="63">
                        <c:v>-48.182425389541038</c:v>
                      </c:pt>
                      <c:pt idx="64">
                        <c:v>-55.028252873631487</c:v>
                      </c:pt>
                      <c:pt idx="65">
                        <c:v>-46.372420704243609</c:v>
                      </c:pt>
                      <c:pt idx="66">
                        <c:v>-46.158383394264106</c:v>
                      </c:pt>
                      <c:pt idx="67">
                        <c:v>-58.846273160817603</c:v>
                      </c:pt>
                      <c:pt idx="68">
                        <c:v>-61.714229049332971</c:v>
                      </c:pt>
                      <c:pt idx="69">
                        <c:v>-44.018135857876658</c:v>
                      </c:pt>
                      <c:pt idx="70">
                        <c:v>-46.841351563005446</c:v>
                      </c:pt>
                      <c:pt idx="71">
                        <c:v>-53.443232487829221</c:v>
                      </c:pt>
                      <c:pt idx="72">
                        <c:v>-44.082688043960616</c:v>
                      </c:pt>
                      <c:pt idx="73">
                        <c:v>-45.875812923153092</c:v>
                      </c:pt>
                      <c:pt idx="74">
                        <c:v>-58.134413569547519</c:v>
                      </c:pt>
                      <c:pt idx="75">
                        <c:v>-42.190524368554705</c:v>
                      </c:pt>
                      <c:pt idx="76">
                        <c:v>-41.961508990597153</c:v>
                      </c:pt>
                      <c:pt idx="77">
                        <c:v>-42.11779672862454</c:v>
                      </c:pt>
                      <c:pt idx="78">
                        <c:v>-41.612602486169052</c:v>
                      </c:pt>
                      <c:pt idx="79">
                        <c:v>-45.178612003264632</c:v>
                      </c:pt>
                      <c:pt idx="80">
                        <c:v>-54.953609274036779</c:v>
                      </c:pt>
                      <c:pt idx="81">
                        <c:v>-56.293339363632512</c:v>
                      </c:pt>
                      <c:pt idx="82">
                        <c:v>-43.988892740726769</c:v>
                      </c:pt>
                      <c:pt idx="83">
                        <c:v>-54.444422749208584</c:v>
                      </c:pt>
                      <c:pt idx="84">
                        <c:v>-42.960278678338966</c:v>
                      </c:pt>
                      <c:pt idx="85">
                        <c:v>-42.55169485796236</c:v>
                      </c:pt>
                      <c:pt idx="86">
                        <c:v>-41.606690271550576</c:v>
                      </c:pt>
                      <c:pt idx="87">
                        <c:v>-41.552163392432604</c:v>
                      </c:pt>
                      <c:pt idx="88">
                        <c:v>-44.963152476957731</c:v>
                      </c:pt>
                      <c:pt idx="89">
                        <c:v>-44.498280411874575</c:v>
                      </c:pt>
                      <c:pt idx="90">
                        <c:v>-43.489004363125915</c:v>
                      </c:pt>
                      <c:pt idx="91">
                        <c:v>-44.805751712805773</c:v>
                      </c:pt>
                      <c:pt idx="92">
                        <c:v>-41.252142712661268</c:v>
                      </c:pt>
                      <c:pt idx="93">
                        <c:v>-39.947122055226913</c:v>
                      </c:pt>
                      <c:pt idx="94">
                        <c:v>-41.155663076399293</c:v>
                      </c:pt>
                      <c:pt idx="95">
                        <c:v>31.508533022496692</c:v>
                      </c:pt>
                      <c:pt idx="96">
                        <c:v>31.45853943512347</c:v>
                      </c:pt>
                      <c:pt idx="97">
                        <c:v>31.686120475575052</c:v>
                      </c:pt>
                      <c:pt idx="98">
                        <c:v>31.716315295672274</c:v>
                      </c:pt>
                      <c:pt idx="99">
                        <c:v>31.76375317610038</c:v>
                      </c:pt>
                      <c:pt idx="100">
                        <c:v>31.550297145677888</c:v>
                      </c:pt>
                      <c:pt idx="101">
                        <c:v>31.795721880845036</c:v>
                      </c:pt>
                      <c:pt idx="102">
                        <c:v>31.719402051740531</c:v>
                      </c:pt>
                      <c:pt idx="103">
                        <c:v>31.882168660884474</c:v>
                      </c:pt>
                      <c:pt idx="104">
                        <c:v>31.611082327395422</c:v>
                      </c:pt>
                      <c:pt idx="105">
                        <c:v>31.399412120989751</c:v>
                      </c:pt>
                      <c:pt idx="106">
                        <c:v>31.550375933468246</c:v>
                      </c:pt>
                      <c:pt idx="107">
                        <c:v>31.948499099433036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609-470C-9DBA-66713354D599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總圖!$BR$1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總圖!$BR$5:$BR$112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-20.736214885951725</c:v>
                      </c:pt>
                      <c:pt idx="1">
                        <c:v>-20.346664543286536</c:v>
                      </c:pt>
                      <c:pt idx="2">
                        <c:v>-21.020036089644726</c:v>
                      </c:pt>
                      <c:pt idx="3">
                        <c:v>-21.158741311161478</c:v>
                      </c:pt>
                      <c:pt idx="4">
                        <c:v>-21.172163125750927</c:v>
                      </c:pt>
                      <c:pt idx="5">
                        <c:v>-20.934691715924352</c:v>
                      </c:pt>
                      <c:pt idx="6">
                        <c:v>-20.631581289568736</c:v>
                      </c:pt>
                      <c:pt idx="7">
                        <c:v>-21.157913874702658</c:v>
                      </c:pt>
                      <c:pt idx="8">
                        <c:v>-21.725829372222652</c:v>
                      </c:pt>
                      <c:pt idx="9">
                        <c:v>-21.681454730484411</c:v>
                      </c:pt>
                      <c:pt idx="10">
                        <c:v>-21.172744563821549</c:v>
                      </c:pt>
                      <c:pt idx="11">
                        <c:v>-24.167859664322854</c:v>
                      </c:pt>
                      <c:pt idx="12">
                        <c:v>-25.005906757691768</c:v>
                      </c:pt>
                      <c:pt idx="13">
                        <c:v>-23.132127054587166</c:v>
                      </c:pt>
                      <c:pt idx="14">
                        <c:v>-26.417963856506095</c:v>
                      </c:pt>
                      <c:pt idx="15">
                        <c:v>-25.921423994422199</c:v>
                      </c:pt>
                      <c:pt idx="16">
                        <c:v>-26.512113718405384</c:v>
                      </c:pt>
                      <c:pt idx="17">
                        <c:v>-22.879002150237561</c:v>
                      </c:pt>
                      <c:pt idx="18">
                        <c:v>-22.058313007464569</c:v>
                      </c:pt>
                      <c:pt idx="19">
                        <c:v>-22.990694084722271</c:v>
                      </c:pt>
                      <c:pt idx="20">
                        <c:v>-25.326282607639726</c:v>
                      </c:pt>
                      <c:pt idx="21">
                        <c:v>-26.617872716372037</c:v>
                      </c:pt>
                      <c:pt idx="22">
                        <c:v>-26.871826460702518</c:v>
                      </c:pt>
                      <c:pt idx="23">
                        <c:v>-26.908983099811614</c:v>
                      </c:pt>
                      <c:pt idx="24">
                        <c:v>-27.045011290017708</c:v>
                      </c:pt>
                      <c:pt idx="25">
                        <c:v>-27.04987782625329</c:v>
                      </c:pt>
                      <c:pt idx="26">
                        <c:v>-27.152072452767293</c:v>
                      </c:pt>
                      <c:pt idx="27">
                        <c:v>-24.732901656503749</c:v>
                      </c:pt>
                      <c:pt idx="28">
                        <c:v>-25.268638266970775</c:v>
                      </c:pt>
                      <c:pt idx="29">
                        <c:v>-26.506889845519531</c:v>
                      </c:pt>
                      <c:pt idx="30">
                        <c:v>-25.083236835610045</c:v>
                      </c:pt>
                      <c:pt idx="31">
                        <c:v>-24.765232276834428</c:v>
                      </c:pt>
                      <c:pt idx="32">
                        <c:v>-25.159421187412008</c:v>
                      </c:pt>
                      <c:pt idx="33">
                        <c:v>-25.804337708657716</c:v>
                      </c:pt>
                      <c:pt idx="34">
                        <c:v>-26.220082674571373</c:v>
                      </c:pt>
                      <c:pt idx="35">
                        <c:v>-27.019290010440596</c:v>
                      </c:pt>
                      <c:pt idx="36">
                        <c:v>-26.758250094688545</c:v>
                      </c:pt>
                      <c:pt idx="37">
                        <c:v>-26.469486190174024</c:v>
                      </c:pt>
                      <c:pt idx="38">
                        <c:v>-26.570244980793341</c:v>
                      </c:pt>
                      <c:pt idx="39">
                        <c:v>-26.425675263381056</c:v>
                      </c:pt>
                      <c:pt idx="40">
                        <c:v>-25.876646759863689</c:v>
                      </c:pt>
                      <c:pt idx="41">
                        <c:v>-26.169184008540888</c:v>
                      </c:pt>
                      <c:pt idx="42">
                        <c:v>-25.654869066408303</c:v>
                      </c:pt>
                      <c:pt idx="43">
                        <c:v>-25.321100197760543</c:v>
                      </c:pt>
                      <c:pt idx="44">
                        <c:v>-24.822571055177495</c:v>
                      </c:pt>
                      <c:pt idx="45">
                        <c:v>-24.488749917869306</c:v>
                      </c:pt>
                      <c:pt idx="46">
                        <c:v>-23.728837154623236</c:v>
                      </c:pt>
                      <c:pt idx="47">
                        <c:v>-23.626849966802762</c:v>
                      </c:pt>
                      <c:pt idx="48">
                        <c:v>-21.08341005358302</c:v>
                      </c:pt>
                      <c:pt idx="49">
                        <c:v>-21.695815863017231</c:v>
                      </c:pt>
                      <c:pt idx="50">
                        <c:v>-22.323531599958386</c:v>
                      </c:pt>
                      <c:pt idx="51">
                        <c:v>-22.74477717032817</c:v>
                      </c:pt>
                      <c:pt idx="52">
                        <c:v>-23.159195067687531</c:v>
                      </c:pt>
                      <c:pt idx="53">
                        <c:v>-23.118876430785278</c:v>
                      </c:pt>
                      <c:pt idx="54">
                        <c:v>-24.067040021072557</c:v>
                      </c:pt>
                      <c:pt idx="55">
                        <c:v>-23.081902296136661</c:v>
                      </c:pt>
                      <c:pt idx="56">
                        <c:v>-23.590395293547552</c:v>
                      </c:pt>
                      <c:pt idx="57">
                        <c:v>-23.581793877301745</c:v>
                      </c:pt>
                      <c:pt idx="58">
                        <c:v>-23.296072546391208</c:v>
                      </c:pt>
                      <c:pt idx="59">
                        <c:v>-23.518308221497257</c:v>
                      </c:pt>
                      <c:pt idx="60">
                        <c:v>-23.412609270026511</c:v>
                      </c:pt>
                      <c:pt idx="61">
                        <c:v>-23.925052170560967</c:v>
                      </c:pt>
                      <c:pt idx="62">
                        <c:v>-23.934149396910041</c:v>
                      </c:pt>
                      <c:pt idx="63">
                        <c:v>-24.612385078772171</c:v>
                      </c:pt>
                      <c:pt idx="64">
                        <c:v>-24.399388703595704</c:v>
                      </c:pt>
                      <c:pt idx="65">
                        <c:v>-24.232283521775301</c:v>
                      </c:pt>
                      <c:pt idx="66">
                        <c:v>-24.216253648870243</c:v>
                      </c:pt>
                      <c:pt idx="67">
                        <c:v>-24.238081408642685</c:v>
                      </c:pt>
                      <c:pt idx="68">
                        <c:v>-24.352861389955997</c:v>
                      </c:pt>
                      <c:pt idx="69">
                        <c:v>-22.644700159038997</c:v>
                      </c:pt>
                      <c:pt idx="70">
                        <c:v>-21.99334958845138</c:v>
                      </c:pt>
                      <c:pt idx="71">
                        <c:v>-22.791399919658396</c:v>
                      </c:pt>
                      <c:pt idx="72">
                        <c:v>-22.567857826351414</c:v>
                      </c:pt>
                      <c:pt idx="73">
                        <c:v>-22.929501975829236</c:v>
                      </c:pt>
                      <c:pt idx="74">
                        <c:v>-23.313388840210493</c:v>
                      </c:pt>
                      <c:pt idx="75">
                        <c:v>-23.321308317423917</c:v>
                      </c:pt>
                      <c:pt idx="76">
                        <c:v>-23.175930750923897</c:v>
                      </c:pt>
                      <c:pt idx="77">
                        <c:v>-23.142402217691515</c:v>
                      </c:pt>
                      <c:pt idx="78">
                        <c:v>-22.79934385519682</c:v>
                      </c:pt>
                      <c:pt idx="79">
                        <c:v>-23.492171008159403</c:v>
                      </c:pt>
                      <c:pt idx="80">
                        <c:v>-23.83428790686764</c:v>
                      </c:pt>
                      <c:pt idx="81">
                        <c:v>-24.429264387313744</c:v>
                      </c:pt>
                      <c:pt idx="82">
                        <c:v>-23.12056232040262</c:v>
                      </c:pt>
                      <c:pt idx="83">
                        <c:v>-24.122805861121119</c:v>
                      </c:pt>
                      <c:pt idx="84">
                        <c:v>-24.776754284875057</c:v>
                      </c:pt>
                      <c:pt idx="85">
                        <c:v>-24.650460700737185</c:v>
                      </c:pt>
                      <c:pt idx="86">
                        <c:v>-25.125891112247089</c:v>
                      </c:pt>
                      <c:pt idx="87">
                        <c:v>-23.554832317212888</c:v>
                      </c:pt>
                      <c:pt idx="88">
                        <c:v>-25.205966378307195</c:v>
                      </c:pt>
                      <c:pt idx="89">
                        <c:v>-24.592849782252664</c:v>
                      </c:pt>
                      <c:pt idx="90">
                        <c:v>-25.206679546030013</c:v>
                      </c:pt>
                      <c:pt idx="91">
                        <c:v>-25.396970679847833</c:v>
                      </c:pt>
                      <c:pt idx="92">
                        <c:v>-24.417173933215814</c:v>
                      </c:pt>
                      <c:pt idx="93">
                        <c:v>-24.764224989944278</c:v>
                      </c:pt>
                      <c:pt idx="94">
                        <c:v>-24.421966446443871</c:v>
                      </c:pt>
                      <c:pt idx="95">
                        <c:v>-23.794490331475558</c:v>
                      </c:pt>
                      <c:pt idx="96">
                        <c:v>-24.926433932864203</c:v>
                      </c:pt>
                      <c:pt idx="97">
                        <c:v>-25.661460923997716</c:v>
                      </c:pt>
                      <c:pt idx="98">
                        <c:v>-24.944216430508529</c:v>
                      </c:pt>
                      <c:pt idx="99">
                        <c:v>-25.420685318381103</c:v>
                      </c:pt>
                      <c:pt idx="100">
                        <c:v>-25.320146930904116</c:v>
                      </c:pt>
                      <c:pt idx="101">
                        <c:v>-25.536804438068824</c:v>
                      </c:pt>
                      <c:pt idx="102">
                        <c:v>-25.660028042949921</c:v>
                      </c:pt>
                      <c:pt idx="103">
                        <c:v>-26.215429487554243</c:v>
                      </c:pt>
                      <c:pt idx="104">
                        <c:v>-25.10218148024218</c:v>
                      </c:pt>
                      <c:pt idx="105">
                        <c:v>-24.89463872785662</c:v>
                      </c:pt>
                      <c:pt idx="106">
                        <c:v>-23.993778462249022</c:v>
                      </c:pt>
                      <c:pt idx="107">
                        <c:v>-26.231824398224241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2609-470C-9DBA-66713354D599}"/>
                  </c:ext>
                </c:extLst>
              </c15:ser>
            </c15:filteredScatterSeries>
          </c:ext>
        </c:extLst>
      </c:scatterChart>
      <c:valAx>
        <c:axId val="1710876976"/>
        <c:scaling>
          <c:orientation val="minMax"/>
          <c:max val="11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69904"/>
        <c:crosses val="autoZero"/>
        <c:crossBetween val="midCat"/>
        <c:majorUnit val="10"/>
      </c:valAx>
      <c:valAx>
        <c:axId val="1710869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76976"/>
        <c:crosses val="autoZero"/>
        <c:crossBetween val="midCat"/>
        <c:majorUnit val="20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總圖!$BK$1</c:f>
              <c:strCache>
                <c:ptCount val="1"/>
                <c:pt idx="0">
                  <c:v>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總圖!$BK$5:$BK$112</c:f>
              <c:numCache>
                <c:formatCode>General</c:formatCode>
                <c:ptCount val="108"/>
                <c:pt idx="0">
                  <c:v>-31.070965042718768</c:v>
                </c:pt>
                <c:pt idx="1">
                  <c:v>-30.148682532829312</c:v>
                </c:pt>
                <c:pt idx="2">
                  <c:v>-29.32785453862445</c:v>
                </c:pt>
                <c:pt idx="3">
                  <c:v>-31.21239710966384</c:v>
                </c:pt>
                <c:pt idx="4">
                  <c:v>-22.141938226551972</c:v>
                </c:pt>
                <c:pt idx="5">
                  <c:v>-31.883634321552051</c:v>
                </c:pt>
                <c:pt idx="6">
                  <c:v>-34.24080307013017</c:v>
                </c:pt>
                <c:pt idx="7">
                  <c:v>-28.504261088355079</c:v>
                </c:pt>
                <c:pt idx="8">
                  <c:v>-26.573492127776376</c:v>
                </c:pt>
                <c:pt idx="9">
                  <c:v>-17.354690602840869</c:v>
                </c:pt>
                <c:pt idx="10">
                  <c:v>-27.391328892309744</c:v>
                </c:pt>
                <c:pt idx="11">
                  <c:v>-24.538050478568351</c:v>
                </c:pt>
                <c:pt idx="12">
                  <c:v>-19.517982045864784</c:v>
                </c:pt>
                <c:pt idx="13">
                  <c:v>-14.339038881345822</c:v>
                </c:pt>
                <c:pt idx="14">
                  <c:v>-8.8552420763294037</c:v>
                </c:pt>
                <c:pt idx="15">
                  <c:v>-7.05294705378099</c:v>
                </c:pt>
                <c:pt idx="16">
                  <c:v>-4.586915151732839</c:v>
                </c:pt>
                <c:pt idx="17">
                  <c:v>-22.942515256249095</c:v>
                </c:pt>
                <c:pt idx="18">
                  <c:v>-20.347729381713791</c:v>
                </c:pt>
                <c:pt idx="19">
                  <c:v>-19.861566319001909</c:v>
                </c:pt>
                <c:pt idx="20">
                  <c:v>-15.252793887263614</c:v>
                </c:pt>
                <c:pt idx="21">
                  <c:v>-9.32161833310699</c:v>
                </c:pt>
                <c:pt idx="22">
                  <c:v>-8.8105350272783554</c:v>
                </c:pt>
                <c:pt idx="23">
                  <c:v>-8.6285002184967539</c:v>
                </c:pt>
                <c:pt idx="24">
                  <c:v>-8.5901292661497024</c:v>
                </c:pt>
                <c:pt idx="25">
                  <c:v>-7.5033582581852158</c:v>
                </c:pt>
                <c:pt idx="26">
                  <c:v>-8.1895916955121706</c:v>
                </c:pt>
                <c:pt idx="27">
                  <c:v>-15.600270181201019</c:v>
                </c:pt>
                <c:pt idx="28">
                  <c:v>-16.164425645289391</c:v>
                </c:pt>
                <c:pt idx="29">
                  <c:v>-9.0420575672728489</c:v>
                </c:pt>
                <c:pt idx="30">
                  <c:v>-18.520371934273939</c:v>
                </c:pt>
                <c:pt idx="31">
                  <c:v>-14.966476899557243</c:v>
                </c:pt>
                <c:pt idx="32">
                  <c:v>-13.906412720600393</c:v>
                </c:pt>
                <c:pt idx="33">
                  <c:v>-13.849928824846408</c:v>
                </c:pt>
                <c:pt idx="34">
                  <c:v>-11.796927201240976</c:v>
                </c:pt>
                <c:pt idx="35">
                  <c:v>-11.168465336680349</c:v>
                </c:pt>
                <c:pt idx="36">
                  <c:v>-11.145163575511127</c:v>
                </c:pt>
                <c:pt idx="37">
                  <c:v>-15.641447075939816</c:v>
                </c:pt>
                <c:pt idx="38">
                  <c:v>-15.949071610607511</c:v>
                </c:pt>
                <c:pt idx="39">
                  <c:v>-17.266246802303776</c:v>
                </c:pt>
                <c:pt idx="40">
                  <c:v>-17.734219078640315</c:v>
                </c:pt>
                <c:pt idx="41">
                  <c:v>-17.20720562338937</c:v>
                </c:pt>
                <c:pt idx="42">
                  <c:v>-18.285402741244354</c:v>
                </c:pt>
                <c:pt idx="43">
                  <c:v>-18.916380652009167</c:v>
                </c:pt>
                <c:pt idx="44">
                  <c:v>-19.792008807506377</c:v>
                </c:pt>
                <c:pt idx="45">
                  <c:v>-21.495773968803704</c:v>
                </c:pt>
                <c:pt idx="46">
                  <c:v>-13.731750756529856</c:v>
                </c:pt>
                <c:pt idx="47">
                  <c:v>-14.919526782061595</c:v>
                </c:pt>
                <c:pt idx="48">
                  <c:v>-19.741838839127354</c:v>
                </c:pt>
                <c:pt idx="49">
                  <c:v>-17.897788672266095</c:v>
                </c:pt>
                <c:pt idx="50">
                  <c:v>-9.9362796732708674</c:v>
                </c:pt>
                <c:pt idx="51">
                  <c:v>-11.078971670841995</c:v>
                </c:pt>
                <c:pt idx="52">
                  <c:v>-13.886623658700429</c:v>
                </c:pt>
                <c:pt idx="53">
                  <c:v>-6.7458919299469926</c:v>
                </c:pt>
                <c:pt idx="54">
                  <c:v>-18.122989929333841</c:v>
                </c:pt>
                <c:pt idx="55">
                  <c:v>-13.615842951947805</c:v>
                </c:pt>
                <c:pt idx="56">
                  <c:v>-12.711905313285271</c:v>
                </c:pt>
                <c:pt idx="57">
                  <c:v>-13.455271971452419</c:v>
                </c:pt>
                <c:pt idx="58">
                  <c:v>-13.760701676578861</c:v>
                </c:pt>
                <c:pt idx="59">
                  <c:v>-13.973538034893636</c:v>
                </c:pt>
                <c:pt idx="60">
                  <c:v>-15.556312229789398</c:v>
                </c:pt>
                <c:pt idx="61">
                  <c:v>-13.96607968499368</c:v>
                </c:pt>
                <c:pt idx="62">
                  <c:v>-14.437887013133945</c:v>
                </c:pt>
                <c:pt idx="63">
                  <c:v>-12.566269089208618</c:v>
                </c:pt>
                <c:pt idx="64">
                  <c:v>-18.182291719609367</c:v>
                </c:pt>
                <c:pt idx="65">
                  <c:v>-14.139420493469494</c:v>
                </c:pt>
                <c:pt idx="66">
                  <c:v>-14.255086867637679</c:v>
                </c:pt>
                <c:pt idx="67">
                  <c:v>-7.8080940263550289</c:v>
                </c:pt>
                <c:pt idx="68">
                  <c:v>-6.2111391942853231</c:v>
                </c:pt>
                <c:pt idx="69">
                  <c:v>-18.353566958268658</c:v>
                </c:pt>
                <c:pt idx="70">
                  <c:v>-18.292232286589083</c:v>
                </c:pt>
                <c:pt idx="71">
                  <c:v>-13.460151681940069</c:v>
                </c:pt>
                <c:pt idx="72">
                  <c:v>-18.607223196031427</c:v>
                </c:pt>
                <c:pt idx="73">
                  <c:v>-16.991258839738059</c:v>
                </c:pt>
                <c:pt idx="74">
                  <c:v>-10.111298334916391</c:v>
                </c:pt>
                <c:pt idx="75">
                  <c:v>-18.074958918528807</c:v>
                </c:pt>
                <c:pt idx="76">
                  <c:v>-18.459078317094438</c:v>
                </c:pt>
                <c:pt idx="77">
                  <c:v>-18.54118241350622</c:v>
                </c:pt>
                <c:pt idx="78">
                  <c:v>-19.372447186604404</c:v>
                </c:pt>
                <c:pt idx="79">
                  <c:v>-16.259133233914739</c:v>
                </c:pt>
                <c:pt idx="80">
                  <c:v>-10.771824310871168</c:v>
                </c:pt>
                <c:pt idx="81">
                  <c:v>-8.8685002996914974</c:v>
                </c:pt>
                <c:pt idx="82">
                  <c:v>-17.651735115365433</c:v>
                </c:pt>
                <c:pt idx="83">
                  <c:v>-10.515506384557931</c:v>
                </c:pt>
                <c:pt idx="84">
                  <c:v>-14.915990345182344</c:v>
                </c:pt>
                <c:pt idx="85">
                  <c:v>-15.316795778134278</c:v>
                </c:pt>
                <c:pt idx="86">
                  <c:v>-23.776604847014468</c:v>
                </c:pt>
                <c:pt idx="87">
                  <c:v>-18.03327886105351</c:v>
                </c:pt>
                <c:pt idx="88">
                  <c:v>-22.084297765617691</c:v>
                </c:pt>
                <c:pt idx="89">
                  <c:v>-23.415222092062805</c:v>
                </c:pt>
                <c:pt idx="90">
                  <c:v>-22.554109682148862</c:v>
                </c:pt>
                <c:pt idx="91">
                  <c:v>-22.219482670131001</c:v>
                </c:pt>
                <c:pt idx="92">
                  <c:v>-24.953682148474911</c:v>
                </c:pt>
                <c:pt idx="93">
                  <c:v>-25.18767564019727</c:v>
                </c:pt>
                <c:pt idx="94">
                  <c:v>-25.212154725349095</c:v>
                </c:pt>
                <c:pt idx="95">
                  <c:v>-54.1106939379479</c:v>
                </c:pt>
                <c:pt idx="96">
                  <c:v>-60.8588449015745</c:v>
                </c:pt>
                <c:pt idx="97">
                  <c:v>-59.814041637240365</c:v>
                </c:pt>
                <c:pt idx="98">
                  <c:v>-60.538519606769938</c:v>
                </c:pt>
                <c:pt idx="99">
                  <c:v>-60.507732274374817</c:v>
                </c:pt>
                <c:pt idx="100">
                  <c:v>-60.313145636151702</c:v>
                </c:pt>
                <c:pt idx="101">
                  <c:v>-60.206466942131826</c:v>
                </c:pt>
                <c:pt idx="102">
                  <c:v>-60.32024364812689</c:v>
                </c:pt>
                <c:pt idx="103">
                  <c:v>-59.596960700799656</c:v>
                </c:pt>
                <c:pt idx="104">
                  <c:v>-61.10552832339026</c:v>
                </c:pt>
                <c:pt idx="105">
                  <c:v>-61.142771803464967</c:v>
                </c:pt>
                <c:pt idx="106">
                  <c:v>-62.598690220675167</c:v>
                </c:pt>
                <c:pt idx="107">
                  <c:v>-59.351288995318853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D64-4010-8AC0-BAAF8B88E5FF}"/>
            </c:ext>
          </c:extLst>
        </c:ser>
        <c:ser>
          <c:idx val="1"/>
          <c:order val="1"/>
          <c:tx>
            <c:strRef>
              <c:f>總圖!$BL$1</c:f>
              <c:strCache>
                <c:ptCount val="1"/>
                <c:pt idx="0">
                  <c:v>6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總圖!$BL$5:$BL$112</c:f>
              <c:numCache>
                <c:formatCode>General</c:formatCode>
                <c:ptCount val="108"/>
                <c:pt idx="0">
                  <c:v>-6.5719045288958569</c:v>
                </c:pt>
                <c:pt idx="1">
                  <c:v>-4.2966532246209681</c:v>
                </c:pt>
                <c:pt idx="2">
                  <c:v>-5.5996312236194825</c:v>
                </c:pt>
                <c:pt idx="3">
                  <c:v>-6.9597821783648328</c:v>
                </c:pt>
                <c:pt idx="4">
                  <c:v>5.8901373274281212</c:v>
                </c:pt>
                <c:pt idx="5">
                  <c:v>-9.6279136546180268</c:v>
                </c:pt>
                <c:pt idx="6">
                  <c:v>-12.489273168452655</c:v>
                </c:pt>
                <c:pt idx="7">
                  <c:v>-5.1862922989325142</c:v>
                </c:pt>
                <c:pt idx="8">
                  <c:v>-2.751326977891722</c:v>
                </c:pt>
                <c:pt idx="9">
                  <c:v>-2.9572814555185403</c:v>
                </c:pt>
                <c:pt idx="10">
                  <c:v>-2.72065579661556</c:v>
                </c:pt>
                <c:pt idx="11">
                  <c:v>-0.94934969854647022</c:v>
                </c:pt>
                <c:pt idx="12">
                  <c:v>6.4190819598788238</c:v>
                </c:pt>
                <c:pt idx="13">
                  <c:v>19.271173854395336</c:v>
                </c:pt>
                <c:pt idx="14">
                  <c:v>24.00957921931316</c:v>
                </c:pt>
                <c:pt idx="15">
                  <c:v>27.726040285079065</c:v>
                </c:pt>
                <c:pt idx="16">
                  <c:v>31.245025152059881</c:v>
                </c:pt>
                <c:pt idx="17">
                  <c:v>6.7485429473319272</c:v>
                </c:pt>
                <c:pt idx="18">
                  <c:v>6.5702075802733333</c:v>
                </c:pt>
                <c:pt idx="19">
                  <c:v>5.2059098617073118</c:v>
                </c:pt>
                <c:pt idx="20">
                  <c:v>10.622439027644035</c:v>
                </c:pt>
                <c:pt idx="21">
                  <c:v>21.299426989107552</c:v>
                </c:pt>
                <c:pt idx="22">
                  <c:v>22.962241445716785</c:v>
                </c:pt>
                <c:pt idx="23">
                  <c:v>22.886435885774929</c:v>
                </c:pt>
                <c:pt idx="24">
                  <c:v>22.432608238874401</c:v>
                </c:pt>
                <c:pt idx="25">
                  <c:v>23.546573434362905</c:v>
                </c:pt>
                <c:pt idx="26">
                  <c:v>21.774101863929396</c:v>
                </c:pt>
                <c:pt idx="27">
                  <c:v>11.450169624514061</c:v>
                </c:pt>
                <c:pt idx="28">
                  <c:v>9.6271833357191525</c:v>
                </c:pt>
                <c:pt idx="29">
                  <c:v>20.285480398587907</c:v>
                </c:pt>
                <c:pt idx="30">
                  <c:v>7.495122528915644</c:v>
                </c:pt>
                <c:pt idx="31">
                  <c:v>11.991082676402137</c:v>
                </c:pt>
                <c:pt idx="32">
                  <c:v>13.275913963073457</c:v>
                </c:pt>
                <c:pt idx="33">
                  <c:v>12.167516001103564</c:v>
                </c:pt>
                <c:pt idx="34">
                  <c:v>15.295734377859361</c:v>
                </c:pt>
                <c:pt idx="35">
                  <c:v>15.64758571770524</c:v>
                </c:pt>
                <c:pt idx="36">
                  <c:v>14.513802532129525</c:v>
                </c:pt>
                <c:pt idx="37">
                  <c:v>7.7364339827508104</c:v>
                </c:pt>
                <c:pt idx="38">
                  <c:v>5.7130952451272066</c:v>
                </c:pt>
                <c:pt idx="39">
                  <c:v>2.9798271704763692</c:v>
                </c:pt>
                <c:pt idx="40">
                  <c:v>1.5708422376578426</c:v>
                </c:pt>
                <c:pt idx="41">
                  <c:v>1.1381349290401204</c:v>
                </c:pt>
                <c:pt idx="42">
                  <c:v>-0.74731734893703106</c:v>
                </c:pt>
                <c:pt idx="43">
                  <c:v>-1.7857501582504938</c:v>
                </c:pt>
                <c:pt idx="44">
                  <c:v>-2.7649332403566262</c:v>
                </c:pt>
                <c:pt idx="45">
                  <c:v>-4.8877068196136833</c:v>
                </c:pt>
                <c:pt idx="46">
                  <c:v>-4.9870567738454525</c:v>
                </c:pt>
                <c:pt idx="47">
                  <c:v>-6.4823115926145931</c:v>
                </c:pt>
                <c:pt idx="48">
                  <c:v>-7.4006058059848101</c:v>
                </c:pt>
                <c:pt idx="49">
                  <c:v>-5.4830612460737314</c:v>
                </c:pt>
                <c:pt idx="50">
                  <c:v>4.4742454665449714</c:v>
                </c:pt>
                <c:pt idx="51">
                  <c:v>1.6621524693916143</c:v>
                </c:pt>
                <c:pt idx="52">
                  <c:v>-3.6888280112422933</c:v>
                </c:pt>
                <c:pt idx="53">
                  <c:v>6.9190460992955423</c:v>
                </c:pt>
                <c:pt idx="54">
                  <c:v>1.6148337089564819</c:v>
                </c:pt>
                <c:pt idx="55">
                  <c:v>-2.8938418647188229</c:v>
                </c:pt>
                <c:pt idx="56">
                  <c:v>-3.2752499904918864</c:v>
                </c:pt>
                <c:pt idx="57">
                  <c:v>-4.0938729408485131</c:v>
                </c:pt>
                <c:pt idx="58">
                  <c:v>-3.4425615825160065</c:v>
                </c:pt>
                <c:pt idx="59">
                  <c:v>-4.1426904935108553</c:v>
                </c:pt>
                <c:pt idx="60">
                  <c:v>-6.4865848958537953</c:v>
                </c:pt>
                <c:pt idx="61">
                  <c:v>-5.3630196921735802</c:v>
                </c:pt>
                <c:pt idx="62">
                  <c:v>-5.7737144105022509</c:v>
                </c:pt>
                <c:pt idx="63">
                  <c:v>-4.7464886544094611</c:v>
                </c:pt>
                <c:pt idx="64">
                  <c:v>0.54786619164949002</c:v>
                </c:pt>
                <c:pt idx="65">
                  <c:v>-5.8193303138459811</c:v>
                </c:pt>
                <c:pt idx="66">
                  <c:v>-5.8722818905421832</c:v>
                </c:pt>
                <c:pt idx="67">
                  <c:v>3.6422057177322813</c:v>
                </c:pt>
                <c:pt idx="68">
                  <c:v>5.8269980612842147</c:v>
                </c:pt>
                <c:pt idx="69">
                  <c:v>-8.3331953899604798</c:v>
                </c:pt>
                <c:pt idx="70">
                  <c:v>-5.7710917828359669</c:v>
                </c:pt>
                <c:pt idx="71">
                  <c:v>-4.5114442667113508E-3</c:v>
                </c:pt>
                <c:pt idx="72">
                  <c:v>-7.8399969356845531</c:v>
                </c:pt>
                <c:pt idx="73">
                  <c:v>-5.9681257851061673</c:v>
                </c:pt>
                <c:pt idx="74">
                  <c:v>3.1765266619756432</c:v>
                </c:pt>
                <c:pt idx="75">
                  <c:v>-8.5785260153942318</c:v>
                </c:pt>
                <c:pt idx="76">
                  <c:v>-8.6370957953138401</c:v>
                </c:pt>
                <c:pt idx="77">
                  <c:v>-8.316395130077737</c:v>
                </c:pt>
                <c:pt idx="78">
                  <c:v>-8.9476178957174994</c:v>
                </c:pt>
                <c:pt idx="79">
                  <c:v>-6.2065730329513542</c:v>
                </c:pt>
                <c:pt idx="80">
                  <c:v>1.3396116760019794</c:v>
                </c:pt>
                <c:pt idx="81">
                  <c:v>2.3641763650044254</c:v>
                </c:pt>
                <c:pt idx="82">
                  <c:v>-6.7131110123723801</c:v>
                </c:pt>
                <c:pt idx="83">
                  <c:v>1.2247203318760143</c:v>
                </c:pt>
                <c:pt idx="84">
                  <c:v>-7.3809613939306047</c:v>
                </c:pt>
                <c:pt idx="85">
                  <c:v>-7.5508373074399486</c:v>
                </c:pt>
                <c:pt idx="86">
                  <c:v>-8.1306970922930759</c:v>
                </c:pt>
                <c:pt idx="87">
                  <c:v>-8.1705154920317682</c:v>
                </c:pt>
                <c:pt idx="88">
                  <c:v>-5.6095287287891011</c:v>
                </c:pt>
                <c:pt idx="89">
                  <c:v>-5.6983980057096772</c:v>
                </c:pt>
                <c:pt idx="90">
                  <c:v>-6.9743749856388888</c:v>
                </c:pt>
                <c:pt idx="91">
                  <c:v>-5.4309534687425867</c:v>
                </c:pt>
                <c:pt idx="92">
                  <c:v>-7.8406160370018512</c:v>
                </c:pt>
                <c:pt idx="93">
                  <c:v>-9.0681721142404257</c:v>
                </c:pt>
                <c:pt idx="94">
                  <c:v>-8.44603606385067</c:v>
                </c:pt>
                <c:pt idx="95">
                  <c:v>-62.512914791130385</c:v>
                </c:pt>
                <c:pt idx="96">
                  <c:v>-62.56613331807722</c:v>
                </c:pt>
                <c:pt idx="97">
                  <c:v>-62.258916616414865</c:v>
                </c:pt>
                <c:pt idx="98">
                  <c:v>-62.476493912184736</c:v>
                </c:pt>
                <c:pt idx="99">
                  <c:v>-62.530203577927267</c:v>
                </c:pt>
                <c:pt idx="100">
                  <c:v>-62.072878464002429</c:v>
                </c:pt>
                <c:pt idx="101">
                  <c:v>-62.390651944161164</c:v>
                </c:pt>
                <c:pt idx="102">
                  <c:v>-61.917102297558984</c:v>
                </c:pt>
                <c:pt idx="103">
                  <c:v>-62.441071209145235</c:v>
                </c:pt>
                <c:pt idx="104">
                  <c:v>-62.224693728907766</c:v>
                </c:pt>
                <c:pt idx="105">
                  <c:v>-61.948309103081385</c:v>
                </c:pt>
                <c:pt idx="106">
                  <c:v>-62.428256891719485</c:v>
                </c:pt>
                <c:pt idx="107">
                  <c:v>-62.48801759308833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D64-4010-8AC0-BAAF8B88E5FF}"/>
            </c:ext>
          </c:extLst>
        </c:ser>
        <c:ser>
          <c:idx val="2"/>
          <c:order val="2"/>
          <c:tx>
            <c:strRef>
              <c:f>總圖!$BM$1</c:f>
              <c:strCache>
                <c:ptCount val="1"/>
                <c:pt idx="0">
                  <c:v>7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總圖!$BM$5:$BM$112</c:f>
              <c:numCache>
                <c:formatCode>General</c:formatCode>
                <c:ptCount val="108"/>
                <c:pt idx="0">
                  <c:v>23.299392490908431</c:v>
                </c:pt>
                <c:pt idx="1">
                  <c:v>27.582049672075527</c:v>
                </c:pt>
                <c:pt idx="2">
                  <c:v>25.549499759771351</c:v>
                </c:pt>
                <c:pt idx="3">
                  <c:v>23.262667085259778</c:v>
                </c:pt>
                <c:pt idx="4">
                  <c:v>38.98970107041503</c:v>
                </c:pt>
                <c:pt idx="5">
                  <c:v>18.686630313433355</c:v>
                </c:pt>
                <c:pt idx="6">
                  <c:v>14.867297236807445</c:v>
                </c:pt>
                <c:pt idx="7">
                  <c:v>25.147919750582417</c:v>
                </c:pt>
                <c:pt idx="8">
                  <c:v>27.293398624809527</c:v>
                </c:pt>
                <c:pt idx="9">
                  <c:v>27.707328864320999</c:v>
                </c:pt>
                <c:pt idx="10">
                  <c:v>27.730290329413052</c:v>
                </c:pt>
                <c:pt idx="11">
                  <c:v>25.990765099407525</c:v>
                </c:pt>
                <c:pt idx="12">
                  <c:v>34.18171540434966</c:v>
                </c:pt>
                <c:pt idx="13">
                  <c:v>53.30050231616076</c:v>
                </c:pt>
                <c:pt idx="14">
                  <c:v>55.403951455761224</c:v>
                </c:pt>
                <c:pt idx="15">
                  <c:v>60.641518891059519</c:v>
                </c:pt>
                <c:pt idx="16">
                  <c:v>64.38413974421016</c:v>
                </c:pt>
                <c:pt idx="17">
                  <c:v>36.859314688545965</c:v>
                </c:pt>
                <c:pt idx="18">
                  <c:v>38.967335385509784</c:v>
                </c:pt>
                <c:pt idx="19">
                  <c:v>35.964240823873965</c:v>
                </c:pt>
                <c:pt idx="20">
                  <c:v>38.872069588563519</c:v>
                </c:pt>
                <c:pt idx="21">
                  <c:v>50.773710142854796</c:v>
                </c:pt>
                <c:pt idx="22">
                  <c:v>52.928018390954612</c:v>
                </c:pt>
                <c:pt idx="23">
                  <c:v>52.760822510129294</c:v>
                </c:pt>
                <c:pt idx="24">
                  <c:v>52.18959022513436</c:v>
                </c:pt>
                <c:pt idx="25">
                  <c:v>53.890083118728143</c:v>
                </c:pt>
                <c:pt idx="26">
                  <c:v>52.230198529080056</c:v>
                </c:pt>
                <c:pt idx="27">
                  <c:v>41.702742323883314</c:v>
                </c:pt>
                <c:pt idx="28">
                  <c:v>38.11671083473869</c:v>
                </c:pt>
                <c:pt idx="29">
                  <c:v>50.497148695049461</c:v>
                </c:pt>
                <c:pt idx="30">
                  <c:v>35.000986719853231</c:v>
                </c:pt>
                <c:pt idx="31">
                  <c:v>41.389677286079419</c:v>
                </c:pt>
                <c:pt idx="32">
                  <c:v>42.212619465834884</c:v>
                </c:pt>
                <c:pt idx="33">
                  <c:v>40.365665518698151</c:v>
                </c:pt>
                <c:pt idx="34">
                  <c:v>44.179177887287693</c:v>
                </c:pt>
                <c:pt idx="35">
                  <c:v>44.196601799138477</c:v>
                </c:pt>
                <c:pt idx="36">
                  <c:v>43.499686748060178</c:v>
                </c:pt>
                <c:pt idx="37">
                  <c:v>35.088723141845321</c:v>
                </c:pt>
                <c:pt idx="38">
                  <c:v>32.993668147267741</c:v>
                </c:pt>
                <c:pt idx="39">
                  <c:v>29.553437912445546</c:v>
                </c:pt>
                <c:pt idx="40">
                  <c:v>28.934044638106883</c:v>
                </c:pt>
                <c:pt idx="41">
                  <c:v>28.135860762204018</c:v>
                </c:pt>
                <c:pt idx="42">
                  <c:v>26.69438626889503</c:v>
                </c:pt>
                <c:pt idx="43">
                  <c:v>26.400144353688049</c:v>
                </c:pt>
                <c:pt idx="44">
                  <c:v>25.893384600149929</c:v>
                </c:pt>
                <c:pt idx="45">
                  <c:v>23.74501891312606</c:v>
                </c:pt>
                <c:pt idx="46">
                  <c:v>25.206014962536202</c:v>
                </c:pt>
                <c:pt idx="47">
                  <c:v>23.857952691637735</c:v>
                </c:pt>
                <c:pt idx="48">
                  <c:v>25.748396497356268</c:v>
                </c:pt>
                <c:pt idx="49">
                  <c:v>26.838367137443853</c:v>
                </c:pt>
                <c:pt idx="50">
                  <c:v>39.632535066783099</c:v>
                </c:pt>
                <c:pt idx="51">
                  <c:v>35.246182934960686</c:v>
                </c:pt>
                <c:pt idx="52">
                  <c:v>27.679208574886616</c:v>
                </c:pt>
                <c:pt idx="53">
                  <c:v>41.703951654453029</c:v>
                </c:pt>
                <c:pt idx="54">
                  <c:v>32.366088275396294</c:v>
                </c:pt>
                <c:pt idx="55">
                  <c:v>29.072913749433511</c:v>
                </c:pt>
                <c:pt idx="56">
                  <c:v>27.754977948231883</c:v>
                </c:pt>
                <c:pt idx="57">
                  <c:v>26.351063056997148</c:v>
                </c:pt>
                <c:pt idx="58">
                  <c:v>27.450587602833536</c:v>
                </c:pt>
                <c:pt idx="59">
                  <c:v>26.097486875654155</c:v>
                </c:pt>
                <c:pt idx="60">
                  <c:v>23.121955436514938</c:v>
                </c:pt>
                <c:pt idx="61">
                  <c:v>23.960943228069482</c:v>
                </c:pt>
                <c:pt idx="62">
                  <c:v>23.164782921860507</c:v>
                </c:pt>
                <c:pt idx="63">
                  <c:v>23.570040310768761</c:v>
                </c:pt>
                <c:pt idx="64">
                  <c:v>30.628864170035669</c:v>
                </c:pt>
                <c:pt idx="65">
                  <c:v>22.140137182468195</c:v>
                </c:pt>
                <c:pt idx="66">
                  <c:v>21.942129745393743</c:v>
                </c:pt>
                <c:pt idx="67">
                  <c:v>34.608191752174804</c:v>
                </c:pt>
                <c:pt idx="68">
                  <c:v>37.36136765937686</c:v>
                </c:pt>
                <c:pt idx="69">
                  <c:v>21.37343569883754</c:v>
                </c:pt>
                <c:pt idx="70">
                  <c:v>24.848001974553952</c:v>
                </c:pt>
                <c:pt idx="71">
                  <c:v>30.651832568170718</c:v>
                </c:pt>
                <c:pt idx="72">
                  <c:v>21.514830217609088</c:v>
                </c:pt>
                <c:pt idx="73">
                  <c:v>22.946310947323724</c:v>
                </c:pt>
                <c:pt idx="74">
                  <c:v>34.821024729336912</c:v>
                </c:pt>
                <c:pt idx="75">
                  <c:v>18.869216051130692</c:v>
                </c:pt>
                <c:pt idx="76">
                  <c:v>18.785578239673143</c:v>
                </c:pt>
                <c:pt idx="77">
                  <c:v>18.975394510932915</c:v>
                </c:pt>
                <c:pt idx="78">
                  <c:v>18.813258630972115</c:v>
                </c:pt>
                <c:pt idx="79">
                  <c:v>21.686440995105116</c:v>
                </c:pt>
                <c:pt idx="80">
                  <c:v>31.119321367169022</c:v>
                </c:pt>
                <c:pt idx="81">
                  <c:v>31.864074976318662</c:v>
                </c:pt>
                <c:pt idx="82">
                  <c:v>20.868330420324028</c:v>
                </c:pt>
                <c:pt idx="83">
                  <c:v>30.321616888087348</c:v>
                </c:pt>
                <c:pt idx="84">
                  <c:v>18.183524393463784</c:v>
                </c:pt>
                <c:pt idx="85">
                  <c:v>17.901234157225062</c:v>
                </c:pt>
                <c:pt idx="86">
                  <c:v>16.480799159303373</c:v>
                </c:pt>
                <c:pt idx="87">
                  <c:v>17.997331075219606</c:v>
                </c:pt>
                <c:pt idx="88">
                  <c:v>19.757186098650422</c:v>
                </c:pt>
                <c:pt idx="89">
                  <c:v>19.905430629621804</c:v>
                </c:pt>
                <c:pt idx="90">
                  <c:v>18.282324817095784</c:v>
                </c:pt>
                <c:pt idx="91">
                  <c:v>19.408781032957819</c:v>
                </c:pt>
                <c:pt idx="92">
                  <c:v>16.834968779445333</c:v>
                </c:pt>
                <c:pt idx="93">
                  <c:v>15.182897065282518</c:v>
                </c:pt>
                <c:pt idx="94">
                  <c:v>16.733696629955304</c:v>
                </c:pt>
                <c:pt idx="95">
                  <c:v>-55.303023353972378</c:v>
                </c:pt>
                <c:pt idx="96">
                  <c:v>-56.384973367987783</c:v>
                </c:pt>
                <c:pt idx="97">
                  <c:v>-57.347581399572903</c:v>
                </c:pt>
                <c:pt idx="98">
                  <c:v>-56.660531726180892</c:v>
                </c:pt>
                <c:pt idx="99">
                  <c:v>-57.184438494481583</c:v>
                </c:pt>
                <c:pt idx="100">
                  <c:v>-56.870444076582118</c:v>
                </c:pt>
                <c:pt idx="101">
                  <c:v>-57.332526318913949</c:v>
                </c:pt>
                <c:pt idx="102">
                  <c:v>-57.379430094690548</c:v>
                </c:pt>
                <c:pt idx="103">
                  <c:v>-58.097598148438834</c:v>
                </c:pt>
                <c:pt idx="104">
                  <c:v>-56.71326380763773</c:v>
                </c:pt>
                <c:pt idx="105">
                  <c:v>-56.294050848846496</c:v>
                </c:pt>
                <c:pt idx="106">
                  <c:v>-55.544154395717385</c:v>
                </c:pt>
                <c:pt idx="107">
                  <c:v>-58.180323497657383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D64-4010-8AC0-BAAF8B88E5FF}"/>
            </c:ext>
          </c:extLst>
        </c:ser>
        <c:ser>
          <c:idx val="3"/>
          <c:order val="3"/>
          <c:tx>
            <c:strRef>
              <c:f>總圖!$BN$1</c:f>
              <c:strCache>
                <c:ptCount val="1"/>
                <c:pt idx="0">
                  <c:v>8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總圖!$BN$5:$BN$112</c:f>
              <c:numCache>
                <c:formatCode>General</c:formatCode>
                <c:ptCount val="108"/>
                <c:pt idx="0">
                  <c:v>-5.3722365059812134</c:v>
                </c:pt>
                <c:pt idx="1">
                  <c:v>-6.0266735884879594</c:v>
                </c:pt>
                <c:pt idx="2">
                  <c:v>-7.4209076683856861</c:v>
                </c:pt>
                <c:pt idx="3">
                  <c:v>-5.9698343323254166</c:v>
                </c:pt>
                <c:pt idx="4">
                  <c:v>-5.0674881890066459</c:v>
                </c:pt>
                <c:pt idx="5">
                  <c:v>-6.0588233011171848</c:v>
                </c:pt>
                <c:pt idx="6">
                  <c:v>-5.6050405035824022</c:v>
                </c:pt>
                <c:pt idx="7">
                  <c:v>-7.0162432600922049</c:v>
                </c:pt>
                <c:pt idx="8">
                  <c:v>-6.2225604528164276</c:v>
                </c:pt>
                <c:pt idx="9">
                  <c:v>-16.267201172517044</c:v>
                </c:pt>
                <c:pt idx="10">
                  <c:v>-5.7802730303342695</c:v>
                </c:pt>
                <c:pt idx="11">
                  <c:v>-3.3514140179319347</c:v>
                </c:pt>
                <c:pt idx="12">
                  <c:v>-1.8255694387270534</c:v>
                </c:pt>
                <c:pt idx="13">
                  <c:v>-0.41911572602410141</c:v>
                </c:pt>
                <c:pt idx="14">
                  <c:v>1.4704490591946635</c:v>
                </c:pt>
                <c:pt idx="15">
                  <c:v>1.863508732879767</c:v>
                </c:pt>
                <c:pt idx="16">
                  <c:v>2.6928257116426</c:v>
                </c:pt>
                <c:pt idx="17">
                  <c:v>-0.41971353763284125</c:v>
                </c:pt>
                <c:pt idx="18">
                  <c:v>-5.4791908432491665</c:v>
                </c:pt>
                <c:pt idx="19">
                  <c:v>-5.690854781457289</c:v>
                </c:pt>
                <c:pt idx="20">
                  <c:v>-2.3743976460116696</c:v>
                </c:pt>
                <c:pt idx="21">
                  <c:v>1.1467621684674705</c:v>
                </c:pt>
                <c:pt idx="22">
                  <c:v>1.8069995277574811</c:v>
                </c:pt>
                <c:pt idx="23">
                  <c:v>1.6405494799174909</c:v>
                </c:pt>
                <c:pt idx="24">
                  <c:v>1.2657555187643059</c:v>
                </c:pt>
                <c:pt idx="25">
                  <c:v>0.70642200818305589</c:v>
                </c:pt>
                <c:pt idx="26">
                  <c:v>-0.49240310570892365</c:v>
                </c:pt>
                <c:pt idx="27">
                  <c:v>-3.2021328936540132</c:v>
                </c:pt>
                <c:pt idx="28">
                  <c:v>-2.697918518010836</c:v>
                </c:pt>
                <c:pt idx="29">
                  <c:v>-0.88413033060064328</c:v>
                </c:pt>
                <c:pt idx="30">
                  <c:v>-1.4903697277478352</c:v>
                </c:pt>
                <c:pt idx="31">
                  <c:v>-2.4410350337177307</c:v>
                </c:pt>
                <c:pt idx="32">
                  <c:v>-1.7543788190874141</c:v>
                </c:pt>
                <c:pt idx="33">
                  <c:v>-2.1807046916444488</c:v>
                </c:pt>
                <c:pt idx="34">
                  <c:v>-1.7907819303278227</c:v>
                </c:pt>
                <c:pt idx="35">
                  <c:v>-1.7329650270474752</c:v>
                </c:pt>
                <c:pt idx="36">
                  <c:v>-3.3269181082898149</c:v>
                </c:pt>
                <c:pt idx="37">
                  <c:v>-3.9744081004037204</c:v>
                </c:pt>
                <c:pt idx="38">
                  <c:v>-5.6184060464056547</c:v>
                </c:pt>
                <c:pt idx="39">
                  <c:v>-6.327536769188856</c:v>
                </c:pt>
                <c:pt idx="40">
                  <c:v>-8.0581410841507228</c:v>
                </c:pt>
                <c:pt idx="41">
                  <c:v>-8.6523852807342667</c:v>
                </c:pt>
                <c:pt idx="42">
                  <c:v>-9.9036182255245659</c:v>
                </c:pt>
                <c:pt idx="43">
                  <c:v>-11.055264018179709</c:v>
                </c:pt>
                <c:pt idx="44">
                  <c:v>-11.63124227335663</c:v>
                </c:pt>
                <c:pt idx="45">
                  <c:v>-12.024658583549554</c:v>
                </c:pt>
                <c:pt idx="46">
                  <c:v>-21.448377753697073</c:v>
                </c:pt>
                <c:pt idx="47">
                  <c:v>-21.903049094805151</c:v>
                </c:pt>
                <c:pt idx="48">
                  <c:v>-20.80776927019836</c:v>
                </c:pt>
                <c:pt idx="49">
                  <c:v>-19.906700957325047</c:v>
                </c:pt>
                <c:pt idx="50">
                  <c:v>-20.747764460422118</c:v>
                </c:pt>
                <c:pt idx="51">
                  <c:v>-20.842906325335303</c:v>
                </c:pt>
                <c:pt idx="52">
                  <c:v>-21.170240938670613</c:v>
                </c:pt>
                <c:pt idx="53">
                  <c:v>-21.119967525914774</c:v>
                </c:pt>
                <c:pt idx="54">
                  <c:v>-11.013430928149324</c:v>
                </c:pt>
                <c:pt idx="55">
                  <c:v>-21.244754526923199</c:v>
                </c:pt>
                <c:pt idx="56">
                  <c:v>-21.593572615930224</c:v>
                </c:pt>
                <c:pt idx="57">
                  <c:v>-21.083536967241592</c:v>
                </c:pt>
                <c:pt idx="58">
                  <c:v>-20.575009091286518</c:v>
                </c:pt>
                <c:pt idx="59">
                  <c:v>-20.40932982778207</c:v>
                </c:pt>
                <c:pt idx="60">
                  <c:v>-20.538812998432949</c:v>
                </c:pt>
                <c:pt idx="61">
                  <c:v>-20.720902927422809</c:v>
                </c:pt>
                <c:pt idx="62">
                  <c:v>-20.274324729730896</c:v>
                </c:pt>
                <c:pt idx="63">
                  <c:v>-20.496748530378905</c:v>
                </c:pt>
                <c:pt idx="64">
                  <c:v>-11.350840067127146</c:v>
                </c:pt>
                <c:pt idx="65">
                  <c:v>-19.639377316690506</c:v>
                </c:pt>
                <c:pt idx="66">
                  <c:v>-19.431606658840241</c:v>
                </c:pt>
                <c:pt idx="67">
                  <c:v>-19.515686290355017</c:v>
                </c:pt>
                <c:pt idx="68">
                  <c:v>-19.496232342522951</c:v>
                </c:pt>
                <c:pt idx="69">
                  <c:v>-19.686259520489667</c:v>
                </c:pt>
                <c:pt idx="70">
                  <c:v>-18.097953253636632</c:v>
                </c:pt>
                <c:pt idx="71">
                  <c:v>-17.200703774763898</c:v>
                </c:pt>
                <c:pt idx="72">
                  <c:v>-18.587600892946604</c:v>
                </c:pt>
                <c:pt idx="73">
                  <c:v>-17.89130367779784</c:v>
                </c:pt>
                <c:pt idx="74">
                  <c:v>-18.356673070469061</c:v>
                </c:pt>
                <c:pt idx="75">
                  <c:v>-17.951309163390167</c:v>
                </c:pt>
                <c:pt idx="76">
                  <c:v>-17.600691513206193</c:v>
                </c:pt>
                <c:pt idx="77">
                  <c:v>-17.067002357582009</c:v>
                </c:pt>
                <c:pt idx="78">
                  <c:v>-17.336047235802521</c:v>
                </c:pt>
                <c:pt idx="79">
                  <c:v>-17.840453827092926</c:v>
                </c:pt>
                <c:pt idx="80">
                  <c:v>-17.668273704293728</c:v>
                </c:pt>
                <c:pt idx="81">
                  <c:v>-18.267221946618154</c:v>
                </c:pt>
                <c:pt idx="82">
                  <c:v>-16.642817329703185</c:v>
                </c:pt>
                <c:pt idx="83">
                  <c:v>-17.356669839777226</c:v>
                </c:pt>
                <c:pt idx="84">
                  <c:v>-18.029456836142462</c:v>
                </c:pt>
                <c:pt idx="85">
                  <c:v>-17.686112993970493</c:v>
                </c:pt>
                <c:pt idx="86">
                  <c:v>-8.965588496874874</c:v>
                </c:pt>
                <c:pt idx="87">
                  <c:v>-16.305083198229465</c:v>
                </c:pt>
                <c:pt idx="88">
                  <c:v>-8.8919457906107766</c:v>
                </c:pt>
                <c:pt idx="89">
                  <c:v>-7.887004548978191</c:v>
                </c:pt>
                <c:pt idx="90">
                  <c:v>-9.6769651062245341</c:v>
                </c:pt>
                <c:pt idx="91">
                  <c:v>-8.0512053003118158</c:v>
                </c:pt>
                <c:pt idx="92">
                  <c:v>-7.5625187049739662</c:v>
                </c:pt>
                <c:pt idx="93">
                  <c:v>-8.1315656535659322</c:v>
                </c:pt>
                <c:pt idx="94">
                  <c:v>-8.4136140323073754</c:v>
                </c:pt>
                <c:pt idx="95">
                  <c:v>-15.61211229034031</c:v>
                </c:pt>
                <c:pt idx="96">
                  <c:v>-7.888448366591974</c:v>
                </c:pt>
                <c:pt idx="97">
                  <c:v>-7.3562101960163231</c:v>
                </c:pt>
                <c:pt idx="98">
                  <c:v>-7.7539364914184326</c:v>
                </c:pt>
                <c:pt idx="99">
                  <c:v>-7.3682363869979675</c:v>
                </c:pt>
                <c:pt idx="100">
                  <c:v>-6.9621672152708829</c:v>
                </c:pt>
                <c:pt idx="101">
                  <c:v>-7.2423106272763782</c:v>
                </c:pt>
                <c:pt idx="102">
                  <c:v>-6.1345308523003315</c:v>
                </c:pt>
                <c:pt idx="103">
                  <c:v>-7.1875835690518253</c:v>
                </c:pt>
                <c:pt idx="104">
                  <c:v>-6.6305953267873639</c:v>
                </c:pt>
                <c:pt idx="105">
                  <c:v>-6.4597955538511291</c:v>
                </c:pt>
                <c:pt idx="106">
                  <c:v>-6.7136691670462598</c:v>
                </c:pt>
                <c:pt idx="107">
                  <c:v>-7.4444226932002415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D64-4010-8AC0-BAAF8B88E5FF}"/>
            </c:ext>
          </c:extLst>
        </c:ser>
        <c:ser>
          <c:idx val="4"/>
          <c:order val="4"/>
          <c:tx>
            <c:strRef>
              <c:f>總圖!$BO$1</c:f>
              <c:strCache>
                <c:ptCount val="1"/>
                <c:pt idx="0">
                  <c:v>9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總圖!$AH$5:$AH$112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總圖!$BO$5:$BO$112</c:f>
              <c:numCache>
                <c:formatCode>General</c:formatCode>
                <c:ptCount val="108"/>
                <c:pt idx="0">
                  <c:v>-23.299392490908431</c:v>
                </c:pt>
                <c:pt idx="1">
                  <c:v>-27.582049672075527</c:v>
                </c:pt>
                <c:pt idx="2">
                  <c:v>-25.549499759771351</c:v>
                </c:pt>
                <c:pt idx="3">
                  <c:v>-23.262667085259778</c:v>
                </c:pt>
                <c:pt idx="4">
                  <c:v>-38.98970107041503</c:v>
                </c:pt>
                <c:pt idx="5">
                  <c:v>-18.686630313433355</c:v>
                </c:pt>
                <c:pt idx="6">
                  <c:v>-14.867297236807445</c:v>
                </c:pt>
                <c:pt idx="7">
                  <c:v>-25.147919750582417</c:v>
                </c:pt>
                <c:pt idx="8">
                  <c:v>-27.293398624809527</c:v>
                </c:pt>
                <c:pt idx="9">
                  <c:v>-27.707328864320999</c:v>
                </c:pt>
                <c:pt idx="10">
                  <c:v>-27.730290329413052</c:v>
                </c:pt>
                <c:pt idx="11">
                  <c:v>-25.990765099407525</c:v>
                </c:pt>
                <c:pt idx="12">
                  <c:v>-34.18171540434966</c:v>
                </c:pt>
                <c:pt idx="13">
                  <c:v>-53.30050231616076</c:v>
                </c:pt>
                <c:pt idx="14">
                  <c:v>-55.403951455761224</c:v>
                </c:pt>
                <c:pt idx="15">
                  <c:v>-60.641518891059519</c:v>
                </c:pt>
                <c:pt idx="16">
                  <c:v>-64.38413974421016</c:v>
                </c:pt>
                <c:pt idx="17">
                  <c:v>-36.859314688545965</c:v>
                </c:pt>
                <c:pt idx="18">
                  <c:v>-38.967335385509784</c:v>
                </c:pt>
                <c:pt idx="19">
                  <c:v>-35.964240823873965</c:v>
                </c:pt>
                <c:pt idx="20">
                  <c:v>-38.872069588563519</c:v>
                </c:pt>
                <c:pt idx="21">
                  <c:v>-50.773710142854796</c:v>
                </c:pt>
                <c:pt idx="22">
                  <c:v>-52.928018390954612</c:v>
                </c:pt>
                <c:pt idx="23">
                  <c:v>-52.760822510129294</c:v>
                </c:pt>
                <c:pt idx="24">
                  <c:v>-52.18959022513436</c:v>
                </c:pt>
                <c:pt idx="25">
                  <c:v>-53.890083118728143</c:v>
                </c:pt>
                <c:pt idx="26">
                  <c:v>-52.230198529080056</c:v>
                </c:pt>
                <c:pt idx="27">
                  <c:v>-41.702742323883314</c:v>
                </c:pt>
                <c:pt idx="28">
                  <c:v>-38.11671083473869</c:v>
                </c:pt>
                <c:pt idx="29">
                  <c:v>-50.497148695049461</c:v>
                </c:pt>
                <c:pt idx="30">
                  <c:v>-35.000986719853231</c:v>
                </c:pt>
                <c:pt idx="31">
                  <c:v>-41.389677286079419</c:v>
                </c:pt>
                <c:pt idx="32">
                  <c:v>-42.212619465834884</c:v>
                </c:pt>
                <c:pt idx="33">
                  <c:v>-40.365665518698151</c:v>
                </c:pt>
                <c:pt idx="34">
                  <c:v>-44.179177887287693</c:v>
                </c:pt>
                <c:pt idx="35">
                  <c:v>-44.196601799138477</c:v>
                </c:pt>
                <c:pt idx="36">
                  <c:v>-43.499686748060178</c:v>
                </c:pt>
                <c:pt idx="37">
                  <c:v>-35.088723141845321</c:v>
                </c:pt>
                <c:pt idx="38">
                  <c:v>-32.993668147267741</c:v>
                </c:pt>
                <c:pt idx="39">
                  <c:v>-29.553437912445546</c:v>
                </c:pt>
                <c:pt idx="40">
                  <c:v>-28.934044638106883</c:v>
                </c:pt>
                <c:pt idx="41">
                  <c:v>-28.135860762204018</c:v>
                </c:pt>
                <c:pt idx="42">
                  <c:v>-26.69438626889503</c:v>
                </c:pt>
                <c:pt idx="43">
                  <c:v>-26.400144353688049</c:v>
                </c:pt>
                <c:pt idx="44">
                  <c:v>-25.893384600149929</c:v>
                </c:pt>
                <c:pt idx="45">
                  <c:v>-23.74501891312606</c:v>
                </c:pt>
                <c:pt idx="46">
                  <c:v>-25.206014962536202</c:v>
                </c:pt>
                <c:pt idx="47">
                  <c:v>-23.857952691637735</c:v>
                </c:pt>
                <c:pt idx="48">
                  <c:v>-25.748396497356268</c:v>
                </c:pt>
                <c:pt idx="49">
                  <c:v>-26.838367137443853</c:v>
                </c:pt>
                <c:pt idx="50">
                  <c:v>-39.632535066783099</c:v>
                </c:pt>
                <c:pt idx="51">
                  <c:v>-35.246182934960686</c:v>
                </c:pt>
                <c:pt idx="52">
                  <c:v>-27.679208574886616</c:v>
                </c:pt>
                <c:pt idx="53">
                  <c:v>-41.703951654453029</c:v>
                </c:pt>
                <c:pt idx="54">
                  <c:v>-32.366088275396294</c:v>
                </c:pt>
                <c:pt idx="55">
                  <c:v>-29.072913749433511</c:v>
                </c:pt>
                <c:pt idx="56">
                  <c:v>-27.754977948231897</c:v>
                </c:pt>
                <c:pt idx="57">
                  <c:v>-26.351063056997148</c:v>
                </c:pt>
                <c:pt idx="58">
                  <c:v>-27.450587602833536</c:v>
                </c:pt>
                <c:pt idx="59">
                  <c:v>-26.097486875654155</c:v>
                </c:pt>
                <c:pt idx="60">
                  <c:v>-23.121955436514938</c:v>
                </c:pt>
                <c:pt idx="61">
                  <c:v>-23.960943228069482</c:v>
                </c:pt>
                <c:pt idx="62">
                  <c:v>-23.164782921860507</c:v>
                </c:pt>
                <c:pt idx="63">
                  <c:v>-23.570040310768761</c:v>
                </c:pt>
                <c:pt idx="64">
                  <c:v>-30.628864170035669</c:v>
                </c:pt>
                <c:pt idx="65">
                  <c:v>-22.140137182468195</c:v>
                </c:pt>
                <c:pt idx="66">
                  <c:v>-21.942129745393743</c:v>
                </c:pt>
                <c:pt idx="67">
                  <c:v>-34.608191752174804</c:v>
                </c:pt>
                <c:pt idx="68">
                  <c:v>-37.36136765937686</c:v>
                </c:pt>
                <c:pt idx="69">
                  <c:v>-21.37343569883754</c:v>
                </c:pt>
                <c:pt idx="70">
                  <c:v>-24.848001974553952</c:v>
                </c:pt>
                <c:pt idx="71">
                  <c:v>-30.651832568170718</c:v>
                </c:pt>
                <c:pt idx="72">
                  <c:v>-21.514830217609088</c:v>
                </c:pt>
                <c:pt idx="73">
                  <c:v>-22.946310947323724</c:v>
                </c:pt>
                <c:pt idx="74">
                  <c:v>-34.821024729336912</c:v>
                </c:pt>
                <c:pt idx="75">
                  <c:v>-18.869216051130692</c:v>
                </c:pt>
                <c:pt idx="76">
                  <c:v>-18.785578239673143</c:v>
                </c:pt>
                <c:pt idx="77">
                  <c:v>-18.975394510932915</c:v>
                </c:pt>
                <c:pt idx="78">
                  <c:v>-18.813258630972115</c:v>
                </c:pt>
                <c:pt idx="79">
                  <c:v>-21.68644099510513</c:v>
                </c:pt>
                <c:pt idx="80">
                  <c:v>-31.119321367169022</c:v>
                </c:pt>
                <c:pt idx="81">
                  <c:v>-31.864074976318662</c:v>
                </c:pt>
                <c:pt idx="82">
                  <c:v>-20.868330420324028</c:v>
                </c:pt>
                <c:pt idx="83">
                  <c:v>-30.321616888087348</c:v>
                </c:pt>
                <c:pt idx="84">
                  <c:v>-18.183524393463784</c:v>
                </c:pt>
                <c:pt idx="85">
                  <c:v>-17.901234157225062</c:v>
                </c:pt>
                <c:pt idx="86">
                  <c:v>-16.480799159303373</c:v>
                </c:pt>
                <c:pt idx="87">
                  <c:v>-17.997331075219606</c:v>
                </c:pt>
                <c:pt idx="88">
                  <c:v>-19.757186098650422</c:v>
                </c:pt>
                <c:pt idx="89">
                  <c:v>-19.905430629621804</c:v>
                </c:pt>
                <c:pt idx="90">
                  <c:v>-18.282324817095784</c:v>
                </c:pt>
                <c:pt idx="91">
                  <c:v>-19.408781032957819</c:v>
                </c:pt>
                <c:pt idx="92">
                  <c:v>-16.834968779445333</c:v>
                </c:pt>
                <c:pt idx="93">
                  <c:v>-15.182897065282532</c:v>
                </c:pt>
                <c:pt idx="94">
                  <c:v>-16.733696629955304</c:v>
                </c:pt>
                <c:pt idx="95">
                  <c:v>55.303023353972378</c:v>
                </c:pt>
                <c:pt idx="96">
                  <c:v>56.384973367987783</c:v>
                </c:pt>
                <c:pt idx="97">
                  <c:v>57.347581399572903</c:v>
                </c:pt>
                <c:pt idx="98">
                  <c:v>56.660531726180892</c:v>
                </c:pt>
                <c:pt idx="99">
                  <c:v>57.184438494481583</c:v>
                </c:pt>
                <c:pt idx="100">
                  <c:v>56.870444076582118</c:v>
                </c:pt>
                <c:pt idx="101">
                  <c:v>57.332526318913949</c:v>
                </c:pt>
                <c:pt idx="102">
                  <c:v>57.379430094690548</c:v>
                </c:pt>
                <c:pt idx="103">
                  <c:v>58.097598148438834</c:v>
                </c:pt>
                <c:pt idx="104">
                  <c:v>56.71326380763773</c:v>
                </c:pt>
                <c:pt idx="105">
                  <c:v>56.294050848846496</c:v>
                </c:pt>
                <c:pt idx="106">
                  <c:v>55.544154395717385</c:v>
                </c:pt>
                <c:pt idx="107">
                  <c:v>58.180323497657383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D64-4010-8AC0-BAAF8B88E5FF}"/>
            </c:ext>
          </c:extLst>
        </c:ser>
        <c:ser>
          <c:idx val="7"/>
          <c:order val="5"/>
          <c:tx>
            <c:strRef>
              <c:f>總圖!$BP$1</c:f>
              <c:strCache>
                <c:ptCount val="1"/>
                <c:pt idx="0">
                  <c:v>10 (8+5)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總圖!$AH$4</c:f>
              <c:numCache>
                <c:formatCode>0_);[Red]\(0\)</c:formatCode>
                <c:ptCount val="1"/>
                <c:pt idx="0">
                  <c:v>2</c:v>
                </c:pt>
              </c:numCache>
            </c:numRef>
          </c:xVal>
          <c:yVal>
            <c:numRef>
              <c:f>總圖!$BP$6</c:f>
              <c:numCache>
                <c:formatCode>General</c:formatCode>
                <c:ptCount val="1"/>
                <c:pt idx="0">
                  <c:v>-36.175356121317272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D64-4010-8AC0-BAAF8B88E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10876976"/>
        <c:axId val="1710869904"/>
        <c:extLst>
          <c:ext xmlns:c15="http://schemas.microsoft.com/office/drawing/2012/chart" uri="{02D57815-91ED-43cb-92C2-25804820EDAC}">
            <c15:filteredScatterSeries>
              <c15:ser>
                <c:idx val="5"/>
                <c:order val="6"/>
                <c:tx>
                  <c:strRef>
                    <c:extLst>
                      <c:ext uri="{02D57815-91ED-43cb-92C2-25804820EDAC}">
                        <c15:formulaRef>
                          <c15:sqref>總圖!$BQ$1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總圖!$BQ$5:$BQ$112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-44.03560737686027</c:v>
                      </c:pt>
                      <c:pt idx="1">
                        <c:v>-47.928714215362177</c:v>
                      </c:pt>
                      <c:pt idx="2">
                        <c:v>-46.569535849416198</c:v>
                      </c:pt>
                      <c:pt idx="3">
                        <c:v>-44.42140839642137</c:v>
                      </c:pt>
                      <c:pt idx="4">
                        <c:v>-60.161864196166079</c:v>
                      </c:pt>
                      <c:pt idx="5">
                        <c:v>-39.621322029357827</c:v>
                      </c:pt>
                      <c:pt idx="6">
                        <c:v>-35.498878526376288</c:v>
                      </c:pt>
                      <c:pt idx="7">
                        <c:v>-46.305833625285189</c:v>
                      </c:pt>
                      <c:pt idx="8">
                        <c:v>-49.019227997032289</c:v>
                      </c:pt>
                      <c:pt idx="9">
                        <c:v>-49.388783594805531</c:v>
                      </c:pt>
                      <c:pt idx="10">
                        <c:v>-48.903034893234718</c:v>
                      </c:pt>
                      <c:pt idx="11">
                        <c:v>-50.158624763730501</c:v>
                      </c:pt>
                      <c:pt idx="12">
                        <c:v>-59.187622162041535</c:v>
                      </c:pt>
                      <c:pt idx="13">
                        <c:v>-76.432629370748046</c:v>
                      </c:pt>
                      <c:pt idx="14">
                        <c:v>-81.821915312267436</c:v>
                      </c:pt>
                      <c:pt idx="15">
                        <c:v>-86.562942885481831</c:v>
                      </c:pt>
                      <c:pt idx="16">
                        <c:v>-90.896253462615661</c:v>
                      </c:pt>
                      <c:pt idx="17">
                        <c:v>-59.738316838783632</c:v>
                      </c:pt>
                      <c:pt idx="18">
                        <c:v>-61.025648392974475</c:v>
                      </c:pt>
                      <c:pt idx="19">
                        <c:v>-58.954934908596343</c:v>
                      </c:pt>
                      <c:pt idx="20">
                        <c:v>-64.198352196203359</c:v>
                      </c:pt>
                      <c:pt idx="21">
                        <c:v>-77.391582859226943</c:v>
                      </c:pt>
                      <c:pt idx="22">
                        <c:v>-79.799844851657241</c:v>
                      </c:pt>
                      <c:pt idx="23">
                        <c:v>-79.669805609941022</c:v>
                      </c:pt>
                      <c:pt idx="24">
                        <c:v>-79.234601515152193</c:v>
                      </c:pt>
                      <c:pt idx="25">
                        <c:v>-80.93996094498155</c:v>
                      </c:pt>
                      <c:pt idx="26">
                        <c:v>-79.382270981847455</c:v>
                      </c:pt>
                      <c:pt idx="27">
                        <c:v>-66.435643980387169</c:v>
                      </c:pt>
                      <c:pt idx="28">
                        <c:v>-63.385349101709579</c:v>
                      </c:pt>
                      <c:pt idx="29">
                        <c:v>-77.004038540569098</c:v>
                      </c:pt>
                      <c:pt idx="30">
                        <c:v>-60.084223555463382</c:v>
                      </c:pt>
                      <c:pt idx="31">
                        <c:v>-66.154909562913957</c:v>
                      </c:pt>
                      <c:pt idx="32">
                        <c:v>-67.372040653247012</c:v>
                      </c:pt>
                      <c:pt idx="33">
                        <c:v>-66.170003227355977</c:v>
                      </c:pt>
                      <c:pt idx="34">
                        <c:v>-70.39926056185918</c:v>
                      </c:pt>
                      <c:pt idx="35">
                        <c:v>-71.215891809579176</c:v>
                      </c:pt>
                      <c:pt idx="36">
                        <c:v>-70.257936842748833</c:v>
                      </c:pt>
                      <c:pt idx="37">
                        <c:v>-61.558209332019445</c:v>
                      </c:pt>
                      <c:pt idx="38">
                        <c:v>-59.563913128061202</c:v>
                      </c:pt>
                      <c:pt idx="39">
                        <c:v>-55.979113175826711</c:v>
                      </c:pt>
                      <c:pt idx="40">
                        <c:v>-54.810691397970686</c:v>
                      </c:pt>
                      <c:pt idx="41">
                        <c:v>-54.305044770745027</c:v>
                      </c:pt>
                      <c:pt idx="42">
                        <c:v>-52.349255335303454</c:v>
                      </c:pt>
                      <c:pt idx="43">
                        <c:v>-51.721244551448706</c:v>
                      </c:pt>
                      <c:pt idx="44">
                        <c:v>-50.715955655327534</c:v>
                      </c:pt>
                      <c:pt idx="45">
                        <c:v>-48.233768830995473</c:v>
                      </c:pt>
                      <c:pt idx="46">
                        <c:v>-48.934852117159551</c:v>
                      </c:pt>
                      <c:pt idx="47">
                        <c:v>-47.4848026584406</c:v>
                      </c:pt>
                      <c:pt idx="48">
                        <c:v>-46.831806550939405</c:v>
                      </c:pt>
                      <c:pt idx="49">
                        <c:v>-48.534183000461198</c:v>
                      </c:pt>
                      <c:pt idx="50">
                        <c:v>-61.956066666741592</c:v>
                      </c:pt>
                      <c:pt idx="51">
                        <c:v>-57.990960105288977</c:v>
                      </c:pt>
                      <c:pt idx="52">
                        <c:v>-50.838403642574264</c:v>
                      </c:pt>
                      <c:pt idx="53">
                        <c:v>-64.822828085238413</c:v>
                      </c:pt>
                      <c:pt idx="54">
                        <c:v>-56.433128296468965</c:v>
                      </c:pt>
                      <c:pt idx="55">
                        <c:v>-52.154816045570286</c:v>
                      </c:pt>
                      <c:pt idx="56">
                        <c:v>-51.345373241779555</c:v>
                      </c:pt>
                      <c:pt idx="57">
                        <c:v>-49.932856934298997</c:v>
                      </c:pt>
                      <c:pt idx="58">
                        <c:v>-50.746660149224851</c:v>
                      </c:pt>
                      <c:pt idx="59">
                        <c:v>-49.615795097151505</c:v>
                      </c:pt>
                      <c:pt idx="60">
                        <c:v>-46.534564706541559</c:v>
                      </c:pt>
                      <c:pt idx="61">
                        <c:v>-47.885995398630556</c:v>
                      </c:pt>
                      <c:pt idx="62">
                        <c:v>-47.09893231877065</c:v>
                      </c:pt>
                      <c:pt idx="63">
                        <c:v>-48.182425389541038</c:v>
                      </c:pt>
                      <c:pt idx="64">
                        <c:v>-55.028252873631487</c:v>
                      </c:pt>
                      <c:pt idx="65">
                        <c:v>-46.372420704243609</c:v>
                      </c:pt>
                      <c:pt idx="66">
                        <c:v>-46.158383394264106</c:v>
                      </c:pt>
                      <c:pt idx="67">
                        <c:v>-58.846273160817603</c:v>
                      </c:pt>
                      <c:pt idx="68">
                        <c:v>-61.714229049332971</c:v>
                      </c:pt>
                      <c:pt idx="69">
                        <c:v>-44.018135857876658</c:v>
                      </c:pt>
                      <c:pt idx="70">
                        <c:v>-46.841351563005446</c:v>
                      </c:pt>
                      <c:pt idx="71">
                        <c:v>-53.443232487829221</c:v>
                      </c:pt>
                      <c:pt idx="72">
                        <c:v>-44.082688043960616</c:v>
                      </c:pt>
                      <c:pt idx="73">
                        <c:v>-45.875812923153092</c:v>
                      </c:pt>
                      <c:pt idx="74">
                        <c:v>-58.134413569547519</c:v>
                      </c:pt>
                      <c:pt idx="75">
                        <c:v>-42.190524368554705</c:v>
                      </c:pt>
                      <c:pt idx="76">
                        <c:v>-41.961508990597153</c:v>
                      </c:pt>
                      <c:pt idx="77">
                        <c:v>-42.11779672862454</c:v>
                      </c:pt>
                      <c:pt idx="78">
                        <c:v>-41.612602486169052</c:v>
                      </c:pt>
                      <c:pt idx="79">
                        <c:v>-45.178612003264632</c:v>
                      </c:pt>
                      <c:pt idx="80">
                        <c:v>-54.953609274036779</c:v>
                      </c:pt>
                      <c:pt idx="81">
                        <c:v>-56.293339363632512</c:v>
                      </c:pt>
                      <c:pt idx="82">
                        <c:v>-43.988892740726769</c:v>
                      </c:pt>
                      <c:pt idx="83">
                        <c:v>-54.444422749208584</c:v>
                      </c:pt>
                      <c:pt idx="84">
                        <c:v>-42.960278678338966</c:v>
                      </c:pt>
                      <c:pt idx="85">
                        <c:v>-42.55169485796236</c:v>
                      </c:pt>
                      <c:pt idx="86">
                        <c:v>-41.606690271550576</c:v>
                      </c:pt>
                      <c:pt idx="87">
                        <c:v>-41.552163392432604</c:v>
                      </c:pt>
                      <c:pt idx="88">
                        <c:v>-44.963152476957731</c:v>
                      </c:pt>
                      <c:pt idx="89">
                        <c:v>-44.498280411874575</c:v>
                      </c:pt>
                      <c:pt idx="90">
                        <c:v>-43.489004363125915</c:v>
                      </c:pt>
                      <c:pt idx="91">
                        <c:v>-44.805751712805773</c:v>
                      </c:pt>
                      <c:pt idx="92">
                        <c:v>-41.252142712661268</c:v>
                      </c:pt>
                      <c:pt idx="93">
                        <c:v>-39.947122055226913</c:v>
                      </c:pt>
                      <c:pt idx="94">
                        <c:v>-41.155663076399293</c:v>
                      </c:pt>
                      <c:pt idx="95">
                        <c:v>31.508533022496692</c:v>
                      </c:pt>
                      <c:pt idx="96">
                        <c:v>31.45853943512347</c:v>
                      </c:pt>
                      <c:pt idx="97">
                        <c:v>31.686120475575052</c:v>
                      </c:pt>
                      <c:pt idx="98">
                        <c:v>31.716315295672274</c:v>
                      </c:pt>
                      <c:pt idx="99">
                        <c:v>31.76375317610038</c:v>
                      </c:pt>
                      <c:pt idx="100">
                        <c:v>31.550297145677888</c:v>
                      </c:pt>
                      <c:pt idx="101">
                        <c:v>31.795721880845036</c:v>
                      </c:pt>
                      <c:pt idx="102">
                        <c:v>31.719402051740531</c:v>
                      </c:pt>
                      <c:pt idx="103">
                        <c:v>31.882168660884474</c:v>
                      </c:pt>
                      <c:pt idx="104">
                        <c:v>31.611082327395422</c:v>
                      </c:pt>
                      <c:pt idx="105">
                        <c:v>31.399412120989751</c:v>
                      </c:pt>
                      <c:pt idx="106">
                        <c:v>31.550375933468246</c:v>
                      </c:pt>
                      <c:pt idx="107">
                        <c:v>31.948499099433036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6-7D64-4010-8AC0-BAAF8B88E5FF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總圖!$BR$1</c15:sqref>
                        </c15:formulaRef>
                      </c:ext>
                    </c:extLst>
                    <c:strCache>
                      <c:ptCount val="1"/>
                      <c:pt idx="0">
                        <c:v>12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總圖!$BR$5:$BR$112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-20.736214885951725</c:v>
                      </c:pt>
                      <c:pt idx="1">
                        <c:v>-20.346664543286536</c:v>
                      </c:pt>
                      <c:pt idx="2">
                        <c:v>-21.020036089644726</c:v>
                      </c:pt>
                      <c:pt idx="3">
                        <c:v>-21.158741311161478</c:v>
                      </c:pt>
                      <c:pt idx="4">
                        <c:v>-21.172163125750927</c:v>
                      </c:pt>
                      <c:pt idx="5">
                        <c:v>-20.934691715924352</c:v>
                      </c:pt>
                      <c:pt idx="6">
                        <c:v>-20.631581289568736</c:v>
                      </c:pt>
                      <c:pt idx="7">
                        <c:v>-21.157913874702658</c:v>
                      </c:pt>
                      <c:pt idx="8">
                        <c:v>-21.725829372222652</c:v>
                      </c:pt>
                      <c:pt idx="9">
                        <c:v>-21.681454730484411</c:v>
                      </c:pt>
                      <c:pt idx="10">
                        <c:v>-21.172744563821549</c:v>
                      </c:pt>
                      <c:pt idx="11">
                        <c:v>-24.167859664322854</c:v>
                      </c:pt>
                      <c:pt idx="12">
                        <c:v>-25.005906757691768</c:v>
                      </c:pt>
                      <c:pt idx="13">
                        <c:v>-23.132127054587166</c:v>
                      </c:pt>
                      <c:pt idx="14">
                        <c:v>-26.417963856506095</c:v>
                      </c:pt>
                      <c:pt idx="15">
                        <c:v>-25.921423994422199</c:v>
                      </c:pt>
                      <c:pt idx="16">
                        <c:v>-26.512113718405384</c:v>
                      </c:pt>
                      <c:pt idx="17">
                        <c:v>-22.879002150237561</c:v>
                      </c:pt>
                      <c:pt idx="18">
                        <c:v>-22.058313007464569</c:v>
                      </c:pt>
                      <c:pt idx="19">
                        <c:v>-22.990694084722271</c:v>
                      </c:pt>
                      <c:pt idx="20">
                        <c:v>-25.326282607639726</c:v>
                      </c:pt>
                      <c:pt idx="21">
                        <c:v>-26.617872716372037</c:v>
                      </c:pt>
                      <c:pt idx="22">
                        <c:v>-26.871826460702518</c:v>
                      </c:pt>
                      <c:pt idx="23">
                        <c:v>-26.908983099811614</c:v>
                      </c:pt>
                      <c:pt idx="24">
                        <c:v>-27.045011290017708</c:v>
                      </c:pt>
                      <c:pt idx="25">
                        <c:v>-27.04987782625329</c:v>
                      </c:pt>
                      <c:pt idx="26">
                        <c:v>-27.152072452767293</c:v>
                      </c:pt>
                      <c:pt idx="27">
                        <c:v>-24.732901656503749</c:v>
                      </c:pt>
                      <c:pt idx="28">
                        <c:v>-25.268638266970775</c:v>
                      </c:pt>
                      <c:pt idx="29">
                        <c:v>-26.506889845519531</c:v>
                      </c:pt>
                      <c:pt idx="30">
                        <c:v>-25.083236835610045</c:v>
                      </c:pt>
                      <c:pt idx="31">
                        <c:v>-24.765232276834428</c:v>
                      </c:pt>
                      <c:pt idx="32">
                        <c:v>-25.159421187412008</c:v>
                      </c:pt>
                      <c:pt idx="33">
                        <c:v>-25.804337708657716</c:v>
                      </c:pt>
                      <c:pt idx="34">
                        <c:v>-26.220082674571373</c:v>
                      </c:pt>
                      <c:pt idx="35">
                        <c:v>-27.019290010440596</c:v>
                      </c:pt>
                      <c:pt idx="36">
                        <c:v>-26.758250094688545</c:v>
                      </c:pt>
                      <c:pt idx="37">
                        <c:v>-26.469486190174024</c:v>
                      </c:pt>
                      <c:pt idx="38">
                        <c:v>-26.570244980793341</c:v>
                      </c:pt>
                      <c:pt idx="39">
                        <c:v>-26.425675263381056</c:v>
                      </c:pt>
                      <c:pt idx="40">
                        <c:v>-25.876646759863689</c:v>
                      </c:pt>
                      <c:pt idx="41">
                        <c:v>-26.169184008540888</c:v>
                      </c:pt>
                      <c:pt idx="42">
                        <c:v>-25.654869066408303</c:v>
                      </c:pt>
                      <c:pt idx="43">
                        <c:v>-25.321100197760543</c:v>
                      </c:pt>
                      <c:pt idx="44">
                        <c:v>-24.822571055177495</c:v>
                      </c:pt>
                      <c:pt idx="45">
                        <c:v>-24.488749917869306</c:v>
                      </c:pt>
                      <c:pt idx="46">
                        <c:v>-23.728837154623236</c:v>
                      </c:pt>
                      <c:pt idx="47">
                        <c:v>-23.626849966802762</c:v>
                      </c:pt>
                      <c:pt idx="48">
                        <c:v>-21.08341005358302</c:v>
                      </c:pt>
                      <c:pt idx="49">
                        <c:v>-21.695815863017231</c:v>
                      </c:pt>
                      <c:pt idx="50">
                        <c:v>-22.323531599958386</c:v>
                      </c:pt>
                      <c:pt idx="51">
                        <c:v>-22.74477717032817</c:v>
                      </c:pt>
                      <c:pt idx="52">
                        <c:v>-23.159195067687531</c:v>
                      </c:pt>
                      <c:pt idx="53">
                        <c:v>-23.118876430785278</c:v>
                      </c:pt>
                      <c:pt idx="54">
                        <c:v>-24.067040021072557</c:v>
                      </c:pt>
                      <c:pt idx="55">
                        <c:v>-23.081902296136661</c:v>
                      </c:pt>
                      <c:pt idx="56">
                        <c:v>-23.590395293547552</c:v>
                      </c:pt>
                      <c:pt idx="57">
                        <c:v>-23.581793877301745</c:v>
                      </c:pt>
                      <c:pt idx="58">
                        <c:v>-23.296072546391208</c:v>
                      </c:pt>
                      <c:pt idx="59">
                        <c:v>-23.518308221497257</c:v>
                      </c:pt>
                      <c:pt idx="60">
                        <c:v>-23.412609270026511</c:v>
                      </c:pt>
                      <c:pt idx="61">
                        <c:v>-23.925052170560967</c:v>
                      </c:pt>
                      <c:pt idx="62">
                        <c:v>-23.934149396910041</c:v>
                      </c:pt>
                      <c:pt idx="63">
                        <c:v>-24.612385078772171</c:v>
                      </c:pt>
                      <c:pt idx="64">
                        <c:v>-24.399388703595704</c:v>
                      </c:pt>
                      <c:pt idx="65">
                        <c:v>-24.232283521775301</c:v>
                      </c:pt>
                      <c:pt idx="66">
                        <c:v>-24.216253648870243</c:v>
                      </c:pt>
                      <c:pt idx="67">
                        <c:v>-24.238081408642685</c:v>
                      </c:pt>
                      <c:pt idx="68">
                        <c:v>-24.352861389955997</c:v>
                      </c:pt>
                      <c:pt idx="69">
                        <c:v>-22.644700159038997</c:v>
                      </c:pt>
                      <c:pt idx="70">
                        <c:v>-21.99334958845138</c:v>
                      </c:pt>
                      <c:pt idx="71">
                        <c:v>-22.791399919658396</c:v>
                      </c:pt>
                      <c:pt idx="72">
                        <c:v>-22.567857826351414</c:v>
                      </c:pt>
                      <c:pt idx="73">
                        <c:v>-22.929501975829236</c:v>
                      </c:pt>
                      <c:pt idx="74">
                        <c:v>-23.313388840210493</c:v>
                      </c:pt>
                      <c:pt idx="75">
                        <c:v>-23.321308317423917</c:v>
                      </c:pt>
                      <c:pt idx="76">
                        <c:v>-23.175930750923897</c:v>
                      </c:pt>
                      <c:pt idx="77">
                        <c:v>-23.142402217691515</c:v>
                      </c:pt>
                      <c:pt idx="78">
                        <c:v>-22.79934385519682</c:v>
                      </c:pt>
                      <c:pt idx="79">
                        <c:v>-23.492171008159403</c:v>
                      </c:pt>
                      <c:pt idx="80">
                        <c:v>-23.83428790686764</c:v>
                      </c:pt>
                      <c:pt idx="81">
                        <c:v>-24.429264387313744</c:v>
                      </c:pt>
                      <c:pt idx="82">
                        <c:v>-23.12056232040262</c:v>
                      </c:pt>
                      <c:pt idx="83">
                        <c:v>-24.122805861121119</c:v>
                      </c:pt>
                      <c:pt idx="84">
                        <c:v>-24.776754284875057</c:v>
                      </c:pt>
                      <c:pt idx="85">
                        <c:v>-24.650460700737185</c:v>
                      </c:pt>
                      <c:pt idx="86">
                        <c:v>-25.125891112247089</c:v>
                      </c:pt>
                      <c:pt idx="87">
                        <c:v>-23.554832317212888</c:v>
                      </c:pt>
                      <c:pt idx="88">
                        <c:v>-25.205966378307195</c:v>
                      </c:pt>
                      <c:pt idx="89">
                        <c:v>-24.592849782252664</c:v>
                      </c:pt>
                      <c:pt idx="90">
                        <c:v>-25.206679546030013</c:v>
                      </c:pt>
                      <c:pt idx="91">
                        <c:v>-25.396970679847833</c:v>
                      </c:pt>
                      <c:pt idx="92">
                        <c:v>-24.417173933215814</c:v>
                      </c:pt>
                      <c:pt idx="93">
                        <c:v>-24.764224989944278</c:v>
                      </c:pt>
                      <c:pt idx="94">
                        <c:v>-24.421966446443871</c:v>
                      </c:pt>
                      <c:pt idx="95">
                        <c:v>-23.794490331475558</c:v>
                      </c:pt>
                      <c:pt idx="96">
                        <c:v>-24.926433932864203</c:v>
                      </c:pt>
                      <c:pt idx="97">
                        <c:v>-25.661460923997716</c:v>
                      </c:pt>
                      <c:pt idx="98">
                        <c:v>-24.944216430508529</c:v>
                      </c:pt>
                      <c:pt idx="99">
                        <c:v>-25.420685318381103</c:v>
                      </c:pt>
                      <c:pt idx="100">
                        <c:v>-25.320146930904116</c:v>
                      </c:pt>
                      <c:pt idx="101">
                        <c:v>-25.536804438068824</c:v>
                      </c:pt>
                      <c:pt idx="102">
                        <c:v>-25.660028042949921</c:v>
                      </c:pt>
                      <c:pt idx="103">
                        <c:v>-26.215429487554243</c:v>
                      </c:pt>
                      <c:pt idx="104">
                        <c:v>-25.10218148024218</c:v>
                      </c:pt>
                      <c:pt idx="105">
                        <c:v>-24.89463872785662</c:v>
                      </c:pt>
                      <c:pt idx="106">
                        <c:v>-23.993778462249022</c:v>
                      </c:pt>
                      <c:pt idx="107">
                        <c:v>-26.231824398224241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7D64-4010-8AC0-BAAF8B88E5FF}"/>
                  </c:ext>
                </c:extLst>
              </c15:ser>
            </c15:filteredScatterSeries>
          </c:ext>
        </c:extLst>
      </c:scatterChart>
      <c:valAx>
        <c:axId val="1710876976"/>
        <c:scaling>
          <c:orientation val="minMax"/>
          <c:max val="11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69904"/>
        <c:crosses val="autoZero"/>
        <c:crossBetween val="midCat"/>
        <c:majorUnit val="10"/>
      </c:valAx>
      <c:valAx>
        <c:axId val="171086990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710876976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總圖!$BK$2</c:f>
              <c:strCache>
                <c:ptCount val="1"/>
                <c:pt idx="0">
                  <c:v>Butyrate-+2H2O → 2 Acetate- +H++2H2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總圖!$BJ$3:$BJ$112</c:f>
              <c:numCache>
                <c:formatCode>0_);[Red]\(0\)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</c:numCache>
            </c:numRef>
          </c:xVal>
          <c:yVal>
            <c:numRef>
              <c:f>總圖!$BK$3:$BK$112</c:f>
              <c:numCache>
                <c:formatCode>General</c:formatCode>
                <c:ptCount val="110"/>
                <c:pt idx="0">
                  <c:v>-32.812813308035658</c:v>
                </c:pt>
                <c:pt idx="1">
                  <c:v>0</c:v>
                </c:pt>
                <c:pt idx="2">
                  <c:v>-31.070965042718768</c:v>
                </c:pt>
                <c:pt idx="3">
                  <c:v>-30.148682532829312</c:v>
                </c:pt>
                <c:pt idx="4">
                  <c:v>-29.32785453862445</c:v>
                </c:pt>
                <c:pt idx="5">
                  <c:v>-31.21239710966384</c:v>
                </c:pt>
                <c:pt idx="6">
                  <c:v>-22.141938226551972</c:v>
                </c:pt>
                <c:pt idx="7">
                  <c:v>-31.883634321552051</c:v>
                </c:pt>
                <c:pt idx="8">
                  <c:v>-34.24080307013017</c:v>
                </c:pt>
                <c:pt idx="9">
                  <c:v>-28.504261088355079</c:v>
                </c:pt>
                <c:pt idx="10">
                  <c:v>-26.573492127776376</c:v>
                </c:pt>
                <c:pt idx="11">
                  <c:v>-17.354690602840869</c:v>
                </c:pt>
                <c:pt idx="12">
                  <c:v>-27.391328892309744</c:v>
                </c:pt>
                <c:pt idx="13">
                  <c:v>-24.538050478568351</c:v>
                </c:pt>
                <c:pt idx="14">
                  <c:v>-19.517982045864784</c:v>
                </c:pt>
                <c:pt idx="15">
                  <c:v>-14.339038881345822</c:v>
                </c:pt>
                <c:pt idx="16">
                  <c:v>-8.8552420763294037</c:v>
                </c:pt>
                <c:pt idx="17">
                  <c:v>-7.05294705378099</c:v>
                </c:pt>
                <c:pt idx="18">
                  <c:v>-4.586915151732839</c:v>
                </c:pt>
                <c:pt idx="19">
                  <c:v>-22.942515256249095</c:v>
                </c:pt>
                <c:pt idx="20">
                  <c:v>-20.347729381713791</c:v>
                </c:pt>
                <c:pt idx="21">
                  <c:v>-19.861566319001909</c:v>
                </c:pt>
                <c:pt idx="22">
                  <c:v>-15.252793887263614</c:v>
                </c:pt>
                <c:pt idx="23">
                  <c:v>-9.32161833310699</c:v>
                </c:pt>
                <c:pt idx="24">
                  <c:v>-8.8105350272783554</c:v>
                </c:pt>
                <c:pt idx="25">
                  <c:v>-8.6285002184967539</c:v>
                </c:pt>
                <c:pt idx="26">
                  <c:v>-8.5901292661497024</c:v>
                </c:pt>
                <c:pt idx="27">
                  <c:v>-7.5033582581852158</c:v>
                </c:pt>
                <c:pt idx="28">
                  <c:v>-8.1895916955121706</c:v>
                </c:pt>
                <c:pt idx="29">
                  <c:v>-15.600270181201019</c:v>
                </c:pt>
                <c:pt idx="30">
                  <c:v>-16.164425645289391</c:v>
                </c:pt>
                <c:pt idx="31">
                  <c:v>-9.0420575672728489</c:v>
                </c:pt>
                <c:pt idx="32">
                  <c:v>-18.520371934273939</c:v>
                </c:pt>
                <c:pt idx="33">
                  <c:v>-14.966476899557243</c:v>
                </c:pt>
                <c:pt idx="34">
                  <c:v>-13.906412720600393</c:v>
                </c:pt>
                <c:pt idx="35">
                  <c:v>-13.849928824846408</c:v>
                </c:pt>
                <c:pt idx="36">
                  <c:v>-11.796927201240976</c:v>
                </c:pt>
                <c:pt idx="37">
                  <c:v>-11.168465336680349</c:v>
                </c:pt>
                <c:pt idx="38">
                  <c:v>-11.145163575511127</c:v>
                </c:pt>
                <c:pt idx="39">
                  <c:v>-15.641447075939816</c:v>
                </c:pt>
                <c:pt idx="40">
                  <c:v>-15.949071610607511</c:v>
                </c:pt>
                <c:pt idx="41">
                  <c:v>-17.266246802303776</c:v>
                </c:pt>
                <c:pt idx="42">
                  <c:v>-17.734219078640315</c:v>
                </c:pt>
                <c:pt idx="43">
                  <c:v>-17.20720562338937</c:v>
                </c:pt>
                <c:pt idx="44">
                  <c:v>-18.285402741244354</c:v>
                </c:pt>
                <c:pt idx="45">
                  <c:v>-18.916380652009167</c:v>
                </c:pt>
                <c:pt idx="46">
                  <c:v>-19.792008807506377</c:v>
                </c:pt>
                <c:pt idx="47">
                  <c:v>-21.495773968803704</c:v>
                </c:pt>
                <c:pt idx="48">
                  <c:v>-13.731750756529856</c:v>
                </c:pt>
                <c:pt idx="49">
                  <c:v>-14.919526782061595</c:v>
                </c:pt>
                <c:pt idx="50">
                  <c:v>-19.741838839127354</c:v>
                </c:pt>
                <c:pt idx="51">
                  <c:v>-17.897788672266095</c:v>
                </c:pt>
                <c:pt idx="52">
                  <c:v>-9.9362796732708674</c:v>
                </c:pt>
                <c:pt idx="53">
                  <c:v>-11.078971670841995</c:v>
                </c:pt>
                <c:pt idx="54">
                  <c:v>-13.886623658700429</c:v>
                </c:pt>
                <c:pt idx="55">
                  <c:v>-6.7458919299469926</c:v>
                </c:pt>
                <c:pt idx="56">
                  <c:v>-18.122989929333841</c:v>
                </c:pt>
                <c:pt idx="57">
                  <c:v>-13.615842951947805</c:v>
                </c:pt>
                <c:pt idx="58">
                  <c:v>-12.711905313285271</c:v>
                </c:pt>
                <c:pt idx="59">
                  <c:v>-13.455271971452419</c:v>
                </c:pt>
                <c:pt idx="60">
                  <c:v>-13.760701676578861</c:v>
                </c:pt>
                <c:pt idx="61">
                  <c:v>-13.973538034893636</c:v>
                </c:pt>
                <c:pt idx="62">
                  <c:v>-15.556312229789398</c:v>
                </c:pt>
                <c:pt idx="63">
                  <c:v>-13.96607968499368</c:v>
                </c:pt>
                <c:pt idx="64">
                  <c:v>-14.437887013133945</c:v>
                </c:pt>
                <c:pt idx="65">
                  <c:v>-12.566269089208618</c:v>
                </c:pt>
                <c:pt idx="66">
                  <c:v>-18.182291719609367</c:v>
                </c:pt>
                <c:pt idx="67">
                  <c:v>-14.139420493469494</c:v>
                </c:pt>
                <c:pt idx="68">
                  <c:v>-14.255086867637679</c:v>
                </c:pt>
                <c:pt idx="69">
                  <c:v>-7.8080940263550289</c:v>
                </c:pt>
                <c:pt idx="70">
                  <c:v>-6.2111391942853231</c:v>
                </c:pt>
                <c:pt idx="71">
                  <c:v>-18.353566958268658</c:v>
                </c:pt>
                <c:pt idx="72">
                  <c:v>-18.292232286589083</c:v>
                </c:pt>
                <c:pt idx="73">
                  <c:v>-13.460151681940069</c:v>
                </c:pt>
                <c:pt idx="74">
                  <c:v>-18.607223196031427</c:v>
                </c:pt>
                <c:pt idx="75">
                  <c:v>-16.991258839738059</c:v>
                </c:pt>
                <c:pt idx="76">
                  <c:v>-10.111298334916391</c:v>
                </c:pt>
                <c:pt idx="77">
                  <c:v>-18.074958918528807</c:v>
                </c:pt>
                <c:pt idx="78">
                  <c:v>-18.459078317094438</c:v>
                </c:pt>
                <c:pt idx="79">
                  <c:v>-18.54118241350622</c:v>
                </c:pt>
                <c:pt idx="80">
                  <c:v>-19.372447186604404</c:v>
                </c:pt>
                <c:pt idx="81">
                  <c:v>-16.259133233914739</c:v>
                </c:pt>
                <c:pt idx="82">
                  <c:v>-10.771824310871168</c:v>
                </c:pt>
                <c:pt idx="83">
                  <c:v>-8.8685002996914974</c:v>
                </c:pt>
                <c:pt idx="84">
                  <c:v>-17.651735115365433</c:v>
                </c:pt>
                <c:pt idx="85">
                  <c:v>-10.515506384557931</c:v>
                </c:pt>
                <c:pt idx="86">
                  <c:v>-14.915990345182344</c:v>
                </c:pt>
                <c:pt idx="87">
                  <c:v>-15.316795778134278</c:v>
                </c:pt>
                <c:pt idx="88">
                  <c:v>-23.776604847014468</c:v>
                </c:pt>
                <c:pt idx="89">
                  <c:v>-18.03327886105351</c:v>
                </c:pt>
                <c:pt idx="90">
                  <c:v>-22.084297765617691</c:v>
                </c:pt>
                <c:pt idx="91">
                  <c:v>-23.415222092062805</c:v>
                </c:pt>
                <c:pt idx="92">
                  <c:v>-22.554109682148862</c:v>
                </c:pt>
                <c:pt idx="93">
                  <c:v>-22.219482670131001</c:v>
                </c:pt>
                <c:pt idx="94">
                  <c:v>-24.953682148474911</c:v>
                </c:pt>
                <c:pt idx="95">
                  <c:v>-25.18767564019727</c:v>
                </c:pt>
                <c:pt idx="96">
                  <c:v>-25.212154725349095</c:v>
                </c:pt>
                <c:pt idx="97">
                  <c:v>-54.1106939379479</c:v>
                </c:pt>
                <c:pt idx="98">
                  <c:v>-60.8588449015745</c:v>
                </c:pt>
                <c:pt idx="99">
                  <c:v>-59.814041637240365</c:v>
                </c:pt>
                <c:pt idx="100">
                  <c:v>-60.538519606769938</c:v>
                </c:pt>
                <c:pt idx="101">
                  <c:v>-60.507732274374817</c:v>
                </c:pt>
                <c:pt idx="102">
                  <c:v>-60.313145636151702</c:v>
                </c:pt>
                <c:pt idx="103">
                  <c:v>-60.206466942131826</c:v>
                </c:pt>
                <c:pt idx="104">
                  <c:v>-60.32024364812689</c:v>
                </c:pt>
                <c:pt idx="105">
                  <c:v>-59.596960700799656</c:v>
                </c:pt>
                <c:pt idx="106">
                  <c:v>-61.10552832339026</c:v>
                </c:pt>
                <c:pt idx="107">
                  <c:v>-61.142771803464967</c:v>
                </c:pt>
                <c:pt idx="108">
                  <c:v>-62.598690220675167</c:v>
                </c:pt>
                <c:pt idx="109">
                  <c:v>-59.351288995318853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C7-4B24-960A-F7BE1439B013}"/>
            </c:ext>
          </c:extLst>
        </c:ser>
        <c:ser>
          <c:idx val="1"/>
          <c:order val="1"/>
          <c:tx>
            <c:strRef>
              <c:f>總圖!$BL$2</c:f>
              <c:strCache>
                <c:ptCount val="1"/>
                <c:pt idx="0">
                  <c:v>Propionate- +3H2O → Acetate-+HCO3- +H++3H2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總圖!$BJ$3:$BJ$112</c:f>
              <c:numCache>
                <c:formatCode>0_);[Red]\(0\)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</c:numCache>
            </c:numRef>
          </c:xVal>
          <c:yVal>
            <c:numRef>
              <c:f>總圖!$BL$3:$BL$112</c:f>
              <c:numCache>
                <c:formatCode>General</c:formatCode>
                <c:ptCount val="110"/>
                <c:pt idx="0">
                  <c:v>8.6353440137041417</c:v>
                </c:pt>
                <c:pt idx="1">
                  <c:v>0</c:v>
                </c:pt>
                <c:pt idx="2">
                  <c:v>-6.5719045288958569</c:v>
                </c:pt>
                <c:pt idx="3">
                  <c:v>-4.2966532246209681</c:v>
                </c:pt>
                <c:pt idx="4">
                  <c:v>-5.5996312236194825</c:v>
                </c:pt>
                <c:pt idx="5">
                  <c:v>-6.9597821783648328</c:v>
                </c:pt>
                <c:pt idx="6">
                  <c:v>5.8901373274281212</c:v>
                </c:pt>
                <c:pt idx="7">
                  <c:v>-9.6279136546180268</c:v>
                </c:pt>
                <c:pt idx="8">
                  <c:v>-12.489273168452655</c:v>
                </c:pt>
                <c:pt idx="9">
                  <c:v>-5.1862922989325142</c:v>
                </c:pt>
                <c:pt idx="10">
                  <c:v>-2.751326977891722</c:v>
                </c:pt>
                <c:pt idx="11">
                  <c:v>-2.9572814555185403</c:v>
                </c:pt>
                <c:pt idx="12">
                  <c:v>-2.72065579661556</c:v>
                </c:pt>
                <c:pt idx="13">
                  <c:v>-0.94934969854647022</c:v>
                </c:pt>
                <c:pt idx="14">
                  <c:v>6.4190819598788238</c:v>
                </c:pt>
                <c:pt idx="15">
                  <c:v>19.271173854395336</c:v>
                </c:pt>
                <c:pt idx="16">
                  <c:v>24.00957921931316</c:v>
                </c:pt>
                <c:pt idx="17">
                  <c:v>27.726040285079065</c:v>
                </c:pt>
                <c:pt idx="18">
                  <c:v>31.245025152059881</c:v>
                </c:pt>
                <c:pt idx="19">
                  <c:v>6.7485429473319272</c:v>
                </c:pt>
                <c:pt idx="20">
                  <c:v>6.5702075802733333</c:v>
                </c:pt>
                <c:pt idx="21">
                  <c:v>5.2059098617073118</c:v>
                </c:pt>
                <c:pt idx="22">
                  <c:v>10.622439027644035</c:v>
                </c:pt>
                <c:pt idx="23">
                  <c:v>21.299426989107552</c:v>
                </c:pt>
                <c:pt idx="24">
                  <c:v>22.962241445716785</c:v>
                </c:pt>
                <c:pt idx="25">
                  <c:v>22.886435885774929</c:v>
                </c:pt>
                <c:pt idx="26">
                  <c:v>22.432608238874401</c:v>
                </c:pt>
                <c:pt idx="27">
                  <c:v>23.546573434362905</c:v>
                </c:pt>
                <c:pt idx="28">
                  <c:v>21.774101863929396</c:v>
                </c:pt>
                <c:pt idx="29">
                  <c:v>11.450169624514061</c:v>
                </c:pt>
                <c:pt idx="30">
                  <c:v>9.6271833357191525</c:v>
                </c:pt>
                <c:pt idx="31">
                  <c:v>20.285480398587907</c:v>
                </c:pt>
                <c:pt idx="32">
                  <c:v>7.495122528915644</c:v>
                </c:pt>
                <c:pt idx="33">
                  <c:v>11.991082676402137</c:v>
                </c:pt>
                <c:pt idx="34">
                  <c:v>13.275913963073457</c:v>
                </c:pt>
                <c:pt idx="35">
                  <c:v>12.167516001103564</c:v>
                </c:pt>
                <c:pt idx="36">
                  <c:v>15.295734377859361</c:v>
                </c:pt>
                <c:pt idx="37">
                  <c:v>15.64758571770524</c:v>
                </c:pt>
                <c:pt idx="38">
                  <c:v>14.513802532129525</c:v>
                </c:pt>
                <c:pt idx="39">
                  <c:v>7.7364339827508104</c:v>
                </c:pt>
                <c:pt idx="40">
                  <c:v>5.7130952451272066</c:v>
                </c:pt>
                <c:pt idx="41">
                  <c:v>2.9798271704763692</c:v>
                </c:pt>
                <c:pt idx="42">
                  <c:v>1.5708422376578426</c:v>
                </c:pt>
                <c:pt idx="43">
                  <c:v>1.1381349290401204</c:v>
                </c:pt>
                <c:pt idx="44">
                  <c:v>-0.74731734893703106</c:v>
                </c:pt>
                <c:pt idx="45">
                  <c:v>-1.7857501582504938</c:v>
                </c:pt>
                <c:pt idx="46">
                  <c:v>-2.7649332403566262</c:v>
                </c:pt>
                <c:pt idx="47">
                  <c:v>-4.8877068196136833</c:v>
                </c:pt>
                <c:pt idx="48">
                  <c:v>-4.9870567738454525</c:v>
                </c:pt>
                <c:pt idx="49">
                  <c:v>-6.4823115926145931</c:v>
                </c:pt>
                <c:pt idx="50">
                  <c:v>-7.4006058059848101</c:v>
                </c:pt>
                <c:pt idx="51">
                  <c:v>-5.4830612460737314</c:v>
                </c:pt>
                <c:pt idx="52">
                  <c:v>4.4742454665449714</c:v>
                </c:pt>
                <c:pt idx="53">
                  <c:v>1.6621524693916143</c:v>
                </c:pt>
                <c:pt idx="54">
                  <c:v>-3.6888280112422933</c:v>
                </c:pt>
                <c:pt idx="55">
                  <c:v>6.9190460992955423</c:v>
                </c:pt>
                <c:pt idx="56">
                  <c:v>1.6148337089564819</c:v>
                </c:pt>
                <c:pt idx="57">
                  <c:v>-2.8938418647188229</c:v>
                </c:pt>
                <c:pt idx="58">
                  <c:v>-3.2752499904918864</c:v>
                </c:pt>
                <c:pt idx="59">
                  <c:v>-4.0938729408485131</c:v>
                </c:pt>
                <c:pt idx="60">
                  <c:v>-3.4425615825160065</c:v>
                </c:pt>
                <c:pt idx="61">
                  <c:v>-4.1426904935108553</c:v>
                </c:pt>
                <c:pt idx="62">
                  <c:v>-6.4865848958537953</c:v>
                </c:pt>
                <c:pt idx="63">
                  <c:v>-5.3630196921735802</c:v>
                </c:pt>
                <c:pt idx="64">
                  <c:v>-5.7737144105022509</c:v>
                </c:pt>
                <c:pt idx="65">
                  <c:v>-4.7464886544094611</c:v>
                </c:pt>
                <c:pt idx="66">
                  <c:v>0.54786619164949002</c:v>
                </c:pt>
                <c:pt idx="67">
                  <c:v>-5.8193303138459811</c:v>
                </c:pt>
                <c:pt idx="68">
                  <c:v>-5.8722818905421832</c:v>
                </c:pt>
                <c:pt idx="69">
                  <c:v>3.6422057177322813</c:v>
                </c:pt>
                <c:pt idx="70">
                  <c:v>5.8269980612842147</c:v>
                </c:pt>
                <c:pt idx="71">
                  <c:v>-8.3331953899604798</c:v>
                </c:pt>
                <c:pt idx="72">
                  <c:v>-5.7710917828359669</c:v>
                </c:pt>
                <c:pt idx="73">
                  <c:v>-4.5114442667113508E-3</c:v>
                </c:pt>
                <c:pt idx="74">
                  <c:v>-7.8399969356845531</c:v>
                </c:pt>
                <c:pt idx="75">
                  <c:v>-5.9681257851061673</c:v>
                </c:pt>
                <c:pt idx="76">
                  <c:v>3.1765266619756432</c:v>
                </c:pt>
                <c:pt idx="77">
                  <c:v>-8.5785260153942318</c:v>
                </c:pt>
                <c:pt idx="78">
                  <c:v>-8.6370957953138401</c:v>
                </c:pt>
                <c:pt idx="79">
                  <c:v>-8.316395130077737</c:v>
                </c:pt>
                <c:pt idx="80">
                  <c:v>-8.9476178957174994</c:v>
                </c:pt>
                <c:pt idx="81">
                  <c:v>-6.2065730329513542</c:v>
                </c:pt>
                <c:pt idx="82">
                  <c:v>1.3396116760019794</c:v>
                </c:pt>
                <c:pt idx="83">
                  <c:v>2.3641763650044254</c:v>
                </c:pt>
                <c:pt idx="84">
                  <c:v>-6.7131110123723801</c:v>
                </c:pt>
                <c:pt idx="85">
                  <c:v>1.2247203318760143</c:v>
                </c:pt>
                <c:pt idx="86">
                  <c:v>-7.3809613939306047</c:v>
                </c:pt>
                <c:pt idx="87">
                  <c:v>-7.5508373074399486</c:v>
                </c:pt>
                <c:pt idx="88">
                  <c:v>-8.1306970922930759</c:v>
                </c:pt>
                <c:pt idx="89">
                  <c:v>-8.1705154920317682</c:v>
                </c:pt>
                <c:pt idx="90">
                  <c:v>-5.6095287287891011</c:v>
                </c:pt>
                <c:pt idx="91">
                  <c:v>-5.6983980057096772</c:v>
                </c:pt>
                <c:pt idx="92">
                  <c:v>-6.9743749856388888</c:v>
                </c:pt>
                <c:pt idx="93">
                  <c:v>-5.4309534687425867</c:v>
                </c:pt>
                <c:pt idx="94">
                  <c:v>-7.8406160370018512</c:v>
                </c:pt>
                <c:pt idx="95">
                  <c:v>-9.0681721142404257</c:v>
                </c:pt>
                <c:pt idx="96">
                  <c:v>-8.44603606385067</c:v>
                </c:pt>
                <c:pt idx="97">
                  <c:v>-62.512914791130385</c:v>
                </c:pt>
                <c:pt idx="98">
                  <c:v>-62.56613331807722</c:v>
                </c:pt>
                <c:pt idx="99">
                  <c:v>-62.258916616414865</c:v>
                </c:pt>
                <c:pt idx="100">
                  <c:v>-62.476493912184736</c:v>
                </c:pt>
                <c:pt idx="101">
                  <c:v>-62.530203577927267</c:v>
                </c:pt>
                <c:pt idx="102">
                  <c:v>-62.072878464002429</c:v>
                </c:pt>
                <c:pt idx="103">
                  <c:v>-62.390651944161164</c:v>
                </c:pt>
                <c:pt idx="104">
                  <c:v>-61.917102297558984</c:v>
                </c:pt>
                <c:pt idx="105">
                  <c:v>-62.441071209145235</c:v>
                </c:pt>
                <c:pt idx="106">
                  <c:v>-62.224693728907766</c:v>
                </c:pt>
                <c:pt idx="107">
                  <c:v>-61.948309103081385</c:v>
                </c:pt>
                <c:pt idx="108">
                  <c:v>-62.428256891719485</c:v>
                </c:pt>
                <c:pt idx="109">
                  <c:v>-62.48801759308833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BC7-4B24-960A-F7BE1439B013}"/>
            </c:ext>
          </c:extLst>
        </c:ser>
        <c:ser>
          <c:idx val="3"/>
          <c:order val="2"/>
          <c:tx>
            <c:strRef>
              <c:f>總圖!$BN$2</c:f>
              <c:strCache>
                <c:ptCount val="1"/>
                <c:pt idx="0">
                  <c:v>2Propionate- → Acetate- + Butyrate-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總圖!$BJ$3:$BJ$112</c:f>
              <c:numCache>
                <c:formatCode>0_);[Red]\(0\)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</c:numCache>
            </c:numRef>
          </c:xVal>
          <c:yVal>
            <c:numRef>
              <c:f>總圖!$BN$3:$BN$112</c:f>
              <c:numCache>
                <c:formatCode>General</c:formatCode>
                <c:ptCount val="110"/>
                <c:pt idx="0">
                  <c:v>-22.498351494867229</c:v>
                </c:pt>
                <c:pt idx="1">
                  <c:v>4.0786826101978075</c:v>
                </c:pt>
                <c:pt idx="2">
                  <c:v>-5.3722365059812134</c:v>
                </c:pt>
                <c:pt idx="3">
                  <c:v>-6.0266735884879594</c:v>
                </c:pt>
                <c:pt idx="4">
                  <c:v>-7.4209076683856861</c:v>
                </c:pt>
                <c:pt idx="5">
                  <c:v>-5.9698343323254166</c:v>
                </c:pt>
                <c:pt idx="6">
                  <c:v>-5.0674881890066459</c:v>
                </c:pt>
                <c:pt idx="7">
                  <c:v>-6.0588233011171848</c:v>
                </c:pt>
                <c:pt idx="8">
                  <c:v>-5.6050405035824022</c:v>
                </c:pt>
                <c:pt idx="9">
                  <c:v>-7.0162432600922049</c:v>
                </c:pt>
                <c:pt idx="10">
                  <c:v>-6.2225604528164276</c:v>
                </c:pt>
                <c:pt idx="11">
                  <c:v>-16.267201172517044</c:v>
                </c:pt>
                <c:pt idx="12">
                  <c:v>-5.7802730303342695</c:v>
                </c:pt>
                <c:pt idx="13">
                  <c:v>-3.3514140179319347</c:v>
                </c:pt>
                <c:pt idx="14">
                  <c:v>-1.8255694387270534</c:v>
                </c:pt>
                <c:pt idx="15">
                  <c:v>-0.41911572602410141</c:v>
                </c:pt>
                <c:pt idx="16">
                  <c:v>1.4704490591946635</c:v>
                </c:pt>
                <c:pt idx="17">
                  <c:v>1.863508732879767</c:v>
                </c:pt>
                <c:pt idx="18">
                  <c:v>2.6928257116426</c:v>
                </c:pt>
                <c:pt idx="19">
                  <c:v>-0.41971353763284125</c:v>
                </c:pt>
                <c:pt idx="20">
                  <c:v>-5.4791908432491665</c:v>
                </c:pt>
                <c:pt idx="21">
                  <c:v>-5.690854781457289</c:v>
                </c:pt>
                <c:pt idx="22">
                  <c:v>-2.3743976460116696</c:v>
                </c:pt>
                <c:pt idx="23">
                  <c:v>1.1467621684674705</c:v>
                </c:pt>
                <c:pt idx="24">
                  <c:v>1.8069995277574811</c:v>
                </c:pt>
                <c:pt idx="25">
                  <c:v>1.6405494799174909</c:v>
                </c:pt>
                <c:pt idx="26">
                  <c:v>1.2657555187643059</c:v>
                </c:pt>
                <c:pt idx="27">
                  <c:v>0.70642200818305589</c:v>
                </c:pt>
                <c:pt idx="28">
                  <c:v>-0.49240310570892365</c:v>
                </c:pt>
                <c:pt idx="29">
                  <c:v>-3.2021328936540132</c:v>
                </c:pt>
                <c:pt idx="30">
                  <c:v>-2.697918518010836</c:v>
                </c:pt>
                <c:pt idx="31">
                  <c:v>-0.88413033060064328</c:v>
                </c:pt>
                <c:pt idx="32">
                  <c:v>-1.4903697277478352</c:v>
                </c:pt>
                <c:pt idx="33">
                  <c:v>-2.4410350337177307</c:v>
                </c:pt>
                <c:pt idx="34">
                  <c:v>-1.7543788190874141</c:v>
                </c:pt>
                <c:pt idx="35">
                  <c:v>-2.1807046916444488</c:v>
                </c:pt>
                <c:pt idx="36">
                  <c:v>-1.7907819303278227</c:v>
                </c:pt>
                <c:pt idx="37">
                  <c:v>-1.7329650270474752</c:v>
                </c:pt>
                <c:pt idx="38">
                  <c:v>-3.3269181082898149</c:v>
                </c:pt>
                <c:pt idx="39">
                  <c:v>-3.9744081004037204</c:v>
                </c:pt>
                <c:pt idx="40">
                  <c:v>-5.6184060464056547</c:v>
                </c:pt>
                <c:pt idx="41">
                  <c:v>-6.327536769188856</c:v>
                </c:pt>
                <c:pt idx="42">
                  <c:v>-8.0581410841507228</c:v>
                </c:pt>
                <c:pt idx="43">
                  <c:v>-8.6523852807342667</c:v>
                </c:pt>
                <c:pt idx="44">
                  <c:v>-9.9036182255245659</c:v>
                </c:pt>
                <c:pt idx="45">
                  <c:v>-11.055264018179709</c:v>
                </c:pt>
                <c:pt idx="46">
                  <c:v>-11.63124227335663</c:v>
                </c:pt>
                <c:pt idx="47">
                  <c:v>-12.024658583549554</c:v>
                </c:pt>
                <c:pt idx="48">
                  <c:v>-21.448377753697073</c:v>
                </c:pt>
                <c:pt idx="49">
                  <c:v>-21.903049094805151</c:v>
                </c:pt>
                <c:pt idx="50">
                  <c:v>-20.80776927019836</c:v>
                </c:pt>
                <c:pt idx="51">
                  <c:v>-19.906700957325047</c:v>
                </c:pt>
                <c:pt idx="52">
                  <c:v>-20.747764460422118</c:v>
                </c:pt>
                <c:pt idx="53">
                  <c:v>-20.842906325335303</c:v>
                </c:pt>
                <c:pt idx="54">
                  <c:v>-21.170240938670613</c:v>
                </c:pt>
                <c:pt idx="55">
                  <c:v>-21.119967525914774</c:v>
                </c:pt>
                <c:pt idx="56">
                  <c:v>-11.013430928149324</c:v>
                </c:pt>
                <c:pt idx="57">
                  <c:v>-21.244754526923199</c:v>
                </c:pt>
                <c:pt idx="58">
                  <c:v>-21.593572615930224</c:v>
                </c:pt>
                <c:pt idx="59">
                  <c:v>-21.083536967241592</c:v>
                </c:pt>
                <c:pt idx="60">
                  <c:v>-20.575009091286518</c:v>
                </c:pt>
                <c:pt idx="61">
                  <c:v>-20.40932982778207</c:v>
                </c:pt>
                <c:pt idx="62">
                  <c:v>-20.538812998432949</c:v>
                </c:pt>
                <c:pt idx="63">
                  <c:v>-20.720902927422809</c:v>
                </c:pt>
                <c:pt idx="64">
                  <c:v>-20.274324729730896</c:v>
                </c:pt>
                <c:pt idx="65">
                  <c:v>-20.496748530378905</c:v>
                </c:pt>
                <c:pt idx="66">
                  <c:v>-11.350840067127146</c:v>
                </c:pt>
                <c:pt idx="67">
                  <c:v>-19.639377316690506</c:v>
                </c:pt>
                <c:pt idx="68">
                  <c:v>-19.431606658840241</c:v>
                </c:pt>
                <c:pt idx="69">
                  <c:v>-19.515686290355017</c:v>
                </c:pt>
                <c:pt idx="70">
                  <c:v>-19.496232342522951</c:v>
                </c:pt>
                <c:pt idx="71">
                  <c:v>-19.686259520489667</c:v>
                </c:pt>
                <c:pt idx="72">
                  <c:v>-18.097953253636632</c:v>
                </c:pt>
                <c:pt idx="73">
                  <c:v>-17.200703774763898</c:v>
                </c:pt>
                <c:pt idx="74">
                  <c:v>-18.587600892946604</c:v>
                </c:pt>
                <c:pt idx="75">
                  <c:v>-17.89130367779784</c:v>
                </c:pt>
                <c:pt idx="76">
                  <c:v>-18.356673070469061</c:v>
                </c:pt>
                <c:pt idx="77">
                  <c:v>-17.951309163390167</c:v>
                </c:pt>
                <c:pt idx="78">
                  <c:v>-17.600691513206193</c:v>
                </c:pt>
                <c:pt idx="79">
                  <c:v>-17.067002357582009</c:v>
                </c:pt>
                <c:pt idx="80">
                  <c:v>-17.336047235802521</c:v>
                </c:pt>
                <c:pt idx="81">
                  <c:v>-17.840453827092926</c:v>
                </c:pt>
                <c:pt idx="82">
                  <c:v>-17.668273704293728</c:v>
                </c:pt>
                <c:pt idx="83">
                  <c:v>-18.267221946618154</c:v>
                </c:pt>
                <c:pt idx="84">
                  <c:v>-16.642817329703185</c:v>
                </c:pt>
                <c:pt idx="85">
                  <c:v>-17.356669839777226</c:v>
                </c:pt>
                <c:pt idx="86">
                  <c:v>-18.029456836142462</c:v>
                </c:pt>
                <c:pt idx="87">
                  <c:v>-17.686112993970493</c:v>
                </c:pt>
                <c:pt idx="88">
                  <c:v>-8.965588496874874</c:v>
                </c:pt>
                <c:pt idx="89">
                  <c:v>-16.305083198229465</c:v>
                </c:pt>
                <c:pt idx="90">
                  <c:v>-8.8919457906107766</c:v>
                </c:pt>
                <c:pt idx="91">
                  <c:v>-7.887004548978191</c:v>
                </c:pt>
                <c:pt idx="92">
                  <c:v>-9.6769651062245341</c:v>
                </c:pt>
                <c:pt idx="93">
                  <c:v>-8.0512053003118158</c:v>
                </c:pt>
                <c:pt idx="94">
                  <c:v>-7.5625187049739662</c:v>
                </c:pt>
                <c:pt idx="95">
                  <c:v>-8.1315656535659322</c:v>
                </c:pt>
                <c:pt idx="96">
                  <c:v>-8.4136140323073754</c:v>
                </c:pt>
                <c:pt idx="97">
                  <c:v>-15.61211229034031</c:v>
                </c:pt>
                <c:pt idx="98">
                  <c:v>-7.888448366591974</c:v>
                </c:pt>
                <c:pt idx="99">
                  <c:v>-7.3562101960163231</c:v>
                </c:pt>
                <c:pt idx="100">
                  <c:v>-7.7539364914184326</c:v>
                </c:pt>
                <c:pt idx="101">
                  <c:v>-7.3682363869979675</c:v>
                </c:pt>
                <c:pt idx="102">
                  <c:v>-6.9621672152708829</c:v>
                </c:pt>
                <c:pt idx="103">
                  <c:v>-7.2423106272763782</c:v>
                </c:pt>
                <c:pt idx="104">
                  <c:v>-6.1345308523003315</c:v>
                </c:pt>
                <c:pt idx="105">
                  <c:v>-7.1875835690518253</c:v>
                </c:pt>
                <c:pt idx="106">
                  <c:v>-6.6305953267873639</c:v>
                </c:pt>
                <c:pt idx="107">
                  <c:v>-6.4597955538511291</c:v>
                </c:pt>
                <c:pt idx="108">
                  <c:v>-6.7136691670462598</c:v>
                </c:pt>
                <c:pt idx="109">
                  <c:v>-7.4444226932002415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BC7-4B24-960A-F7BE1439B013}"/>
            </c:ext>
          </c:extLst>
        </c:ser>
        <c:ser>
          <c:idx val="5"/>
          <c:order val="3"/>
          <c:tx>
            <c:strRef>
              <c:f>總圖!$BP$2</c:f>
              <c:strCache>
                <c:ptCount val="1"/>
                <c:pt idx="0">
                  <c:v>2Propionate- + 2H2O → 3Acetate- + H+ + 2H2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總圖!$BJ$3:$BJ$112</c:f>
              <c:numCache>
                <c:formatCode>0_);[Red]\(0\)</c:formatCode>
                <c:ptCount val="1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</c:numCache>
            </c:numRef>
          </c:xVal>
          <c:yVal>
            <c:numRef>
              <c:f>總圖!$BP$3:$BP$112</c:f>
              <c:numCache>
                <c:formatCode>General</c:formatCode>
                <c:ptCount val="110"/>
                <c:pt idx="0">
                  <c:v>-55.311164802902887</c:v>
                </c:pt>
                <c:pt idx="1">
                  <c:v>0</c:v>
                </c:pt>
                <c:pt idx="2">
                  <c:v>-36.443201548699982</c:v>
                </c:pt>
                <c:pt idx="3">
                  <c:v>-36.175356121317272</c:v>
                </c:pt>
                <c:pt idx="4">
                  <c:v>-36.748762207010138</c:v>
                </c:pt>
                <c:pt idx="5">
                  <c:v>-37.182231441989259</c:v>
                </c:pt>
                <c:pt idx="6">
                  <c:v>-27.209426415558617</c:v>
                </c:pt>
                <c:pt idx="7">
                  <c:v>-37.942457622669238</c:v>
                </c:pt>
                <c:pt idx="8">
                  <c:v>-39.845843573712571</c:v>
                </c:pt>
                <c:pt idx="9">
                  <c:v>-35.520504348447282</c:v>
                </c:pt>
                <c:pt idx="10">
                  <c:v>-32.7960525805928</c:v>
                </c:pt>
                <c:pt idx="11">
                  <c:v>-33.621891775357909</c:v>
                </c:pt>
                <c:pt idx="12">
                  <c:v>-33.171601922644015</c:v>
                </c:pt>
                <c:pt idx="13">
                  <c:v>-27.889464496500285</c:v>
                </c:pt>
                <c:pt idx="14">
                  <c:v>-21.343551484591838</c:v>
                </c:pt>
                <c:pt idx="15">
                  <c:v>-14.758154607369923</c:v>
                </c:pt>
                <c:pt idx="16">
                  <c:v>-7.38479301713474</c:v>
                </c:pt>
                <c:pt idx="17">
                  <c:v>-5.1894383209012229</c:v>
                </c:pt>
                <c:pt idx="18">
                  <c:v>-1.8940894400902391</c:v>
                </c:pt>
                <c:pt idx="19">
                  <c:v>-23.362228793881936</c:v>
                </c:pt>
                <c:pt idx="20">
                  <c:v>-25.826920224962958</c:v>
                </c:pt>
                <c:pt idx="21">
                  <c:v>-25.552421100459199</c:v>
                </c:pt>
                <c:pt idx="22">
                  <c:v>-17.627191533275283</c:v>
                </c:pt>
                <c:pt idx="23">
                  <c:v>-8.1748561646395199</c:v>
                </c:pt>
                <c:pt idx="24">
                  <c:v>-7.0035354995208738</c:v>
                </c:pt>
                <c:pt idx="25">
                  <c:v>-6.9879507385792632</c:v>
                </c:pt>
                <c:pt idx="26">
                  <c:v>-7.3243737473853967</c:v>
                </c:pt>
                <c:pt idx="27">
                  <c:v>-6.79693625000216</c:v>
                </c:pt>
                <c:pt idx="28">
                  <c:v>-8.6819948012210943</c:v>
                </c:pt>
                <c:pt idx="29">
                  <c:v>-18.802403074855032</c:v>
                </c:pt>
                <c:pt idx="30">
                  <c:v>-18.862344163300229</c:v>
                </c:pt>
                <c:pt idx="31">
                  <c:v>-9.9261878978734917</c:v>
                </c:pt>
                <c:pt idx="32">
                  <c:v>-20.010741662021776</c:v>
                </c:pt>
                <c:pt idx="33">
                  <c:v>-17.407511933274975</c:v>
                </c:pt>
                <c:pt idx="34">
                  <c:v>-15.660791539687807</c:v>
                </c:pt>
                <c:pt idx="35">
                  <c:v>-16.030633516490859</c:v>
                </c:pt>
                <c:pt idx="36">
                  <c:v>-13.587709131568799</c:v>
                </c:pt>
                <c:pt idx="37">
                  <c:v>-12.901430363727824</c:v>
                </c:pt>
                <c:pt idx="38">
                  <c:v>-14.472081683800942</c:v>
                </c:pt>
                <c:pt idx="39">
                  <c:v>-19.615855176343537</c:v>
                </c:pt>
                <c:pt idx="40">
                  <c:v>-21.567477657013164</c:v>
                </c:pt>
                <c:pt idx="41">
                  <c:v>-23.593783571492633</c:v>
                </c:pt>
                <c:pt idx="42">
                  <c:v>-25.792360162791038</c:v>
                </c:pt>
                <c:pt idx="43">
                  <c:v>-25.859590904123635</c:v>
                </c:pt>
                <c:pt idx="44">
                  <c:v>-28.189020966768922</c:v>
                </c:pt>
                <c:pt idx="45">
                  <c:v>-29.971644670188876</c:v>
                </c:pt>
                <c:pt idx="46">
                  <c:v>-31.423251080863007</c:v>
                </c:pt>
                <c:pt idx="47">
                  <c:v>-33.520432552353256</c:v>
                </c:pt>
                <c:pt idx="48">
                  <c:v>-35.180128510226929</c:v>
                </c:pt>
                <c:pt idx="49">
                  <c:v>-36.82257587686675</c:v>
                </c:pt>
                <c:pt idx="50">
                  <c:v>-40.549608109325717</c:v>
                </c:pt>
                <c:pt idx="51">
                  <c:v>-37.804489629591146</c:v>
                </c:pt>
                <c:pt idx="52">
                  <c:v>-30.684044133692986</c:v>
                </c:pt>
                <c:pt idx="53">
                  <c:v>-31.921877996177297</c:v>
                </c:pt>
                <c:pt idx="54">
                  <c:v>-35.056864597371046</c:v>
                </c:pt>
                <c:pt idx="55">
                  <c:v>-27.865859455861766</c:v>
                </c:pt>
                <c:pt idx="56">
                  <c:v>-29.136420857483166</c:v>
                </c:pt>
                <c:pt idx="57">
                  <c:v>-34.860597478871</c:v>
                </c:pt>
                <c:pt idx="58">
                  <c:v>-34.305477929215499</c:v>
                </c:pt>
                <c:pt idx="59">
                  <c:v>-34.538808938694011</c:v>
                </c:pt>
                <c:pt idx="60">
                  <c:v>-34.335710767865379</c:v>
                </c:pt>
                <c:pt idx="61">
                  <c:v>-34.38286786267571</c:v>
                </c:pt>
                <c:pt idx="62">
                  <c:v>-36.095125228222344</c:v>
                </c:pt>
                <c:pt idx="63">
                  <c:v>-34.686982612416486</c:v>
                </c:pt>
                <c:pt idx="64">
                  <c:v>-34.712211742864838</c:v>
                </c:pt>
                <c:pt idx="65">
                  <c:v>-33.063017619587526</c:v>
                </c:pt>
                <c:pt idx="66">
                  <c:v>-29.533131786736512</c:v>
                </c:pt>
                <c:pt idx="67">
                  <c:v>-33.77879781016</c:v>
                </c:pt>
                <c:pt idx="68">
                  <c:v>-33.686693526477924</c:v>
                </c:pt>
                <c:pt idx="69">
                  <c:v>-27.323780316710046</c:v>
                </c:pt>
                <c:pt idx="70">
                  <c:v>-25.707371536808274</c:v>
                </c:pt>
                <c:pt idx="71">
                  <c:v>-38.039826478758329</c:v>
                </c:pt>
                <c:pt idx="72">
                  <c:v>-36.390185540225715</c:v>
                </c:pt>
                <c:pt idx="73">
                  <c:v>-30.660855456703967</c:v>
                </c:pt>
                <c:pt idx="74">
                  <c:v>-37.194824088978031</c:v>
                </c:pt>
                <c:pt idx="75">
                  <c:v>-34.882562517535902</c:v>
                </c:pt>
                <c:pt idx="76">
                  <c:v>-28.467971405385452</c:v>
                </c:pt>
                <c:pt idx="77">
                  <c:v>-36.026268081918971</c:v>
                </c:pt>
                <c:pt idx="78">
                  <c:v>-36.059769830300631</c:v>
                </c:pt>
                <c:pt idx="79">
                  <c:v>-35.608184771088233</c:v>
                </c:pt>
                <c:pt idx="80">
                  <c:v>-36.708494422406929</c:v>
                </c:pt>
                <c:pt idx="81">
                  <c:v>-34.099587061007668</c:v>
                </c:pt>
                <c:pt idx="82">
                  <c:v>-28.440098015164896</c:v>
                </c:pt>
                <c:pt idx="83">
                  <c:v>-27.135722246309651</c:v>
                </c:pt>
                <c:pt idx="84">
                  <c:v>-34.294552445068618</c:v>
                </c:pt>
                <c:pt idx="85">
                  <c:v>-27.872176224335156</c:v>
                </c:pt>
                <c:pt idx="86">
                  <c:v>-32.945447181324809</c:v>
                </c:pt>
                <c:pt idx="87">
                  <c:v>-33.002908772104774</c:v>
                </c:pt>
                <c:pt idx="88">
                  <c:v>-32.74219334388934</c:v>
                </c:pt>
                <c:pt idx="89">
                  <c:v>-34.338362059282971</c:v>
                </c:pt>
                <c:pt idx="90">
                  <c:v>-30.976243556228468</c:v>
                </c:pt>
                <c:pt idx="91">
                  <c:v>-31.302226641040996</c:v>
                </c:pt>
                <c:pt idx="92">
                  <c:v>-32.231074788373398</c:v>
                </c:pt>
                <c:pt idx="93">
                  <c:v>-30.270687970442815</c:v>
                </c:pt>
                <c:pt idx="94">
                  <c:v>-32.516200853448879</c:v>
                </c:pt>
                <c:pt idx="95">
                  <c:v>-33.319241293763199</c:v>
                </c:pt>
                <c:pt idx="96">
                  <c:v>-33.625768757656473</c:v>
                </c:pt>
                <c:pt idx="97">
                  <c:v>-69.722806228288206</c:v>
                </c:pt>
                <c:pt idx="98">
                  <c:v>-68.747293268166473</c:v>
                </c:pt>
                <c:pt idx="99">
                  <c:v>-67.170251833256685</c:v>
                </c:pt>
                <c:pt idx="100">
                  <c:v>-68.292456098188367</c:v>
                </c:pt>
                <c:pt idx="101">
                  <c:v>-67.875968661372781</c:v>
                </c:pt>
                <c:pt idx="102">
                  <c:v>-67.275312851422584</c:v>
                </c:pt>
                <c:pt idx="103">
                  <c:v>-67.448777569408207</c:v>
                </c:pt>
                <c:pt idx="104">
                  <c:v>-66.45477450042722</c:v>
                </c:pt>
                <c:pt idx="105">
                  <c:v>-66.78454426985148</c:v>
                </c:pt>
                <c:pt idx="106">
                  <c:v>-67.736123650177618</c:v>
                </c:pt>
                <c:pt idx="107">
                  <c:v>-67.60256735731609</c:v>
                </c:pt>
                <c:pt idx="108">
                  <c:v>-69.312359387721429</c:v>
                </c:pt>
                <c:pt idx="109">
                  <c:v>-66.795711688519091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BC7-4B24-960A-F7BE1439B0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003167"/>
        <c:axId val="1330299535"/>
      </c:scatterChart>
      <c:valAx>
        <c:axId val="12590031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330299535"/>
        <c:crosses val="autoZero"/>
        <c:crossBetween val="midCat"/>
      </c:valAx>
      <c:valAx>
        <c:axId val="133029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25900316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8"/>
          <c:order val="4"/>
          <c:tx>
            <c:strRef>
              <c:f>'總圖 (分壓氫 H+ 及 溫度校正版)'!$CG$1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'總圖 (分壓氫 H+ 及 溫度校正版)'!$CU$5:$CU$112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溫度校正版)'!$CY$5:$CY$112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02-4CD8-BD47-A97E98412DEC}"/>
            </c:ext>
          </c:extLst>
        </c:ser>
        <c:ser>
          <c:idx val="4"/>
          <c:order val="5"/>
          <c:tx>
            <c:strRef>
              <c:f>'總圖 (分壓氫 H+ 及 溫度校正版)'!$DA$1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'總圖 (分壓氫 H+ 及 溫度校正版)'!$DO$5:$DO$112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溫度校正版)'!$DS$5:$DS$112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E02-4CD8-BD47-A97E98412D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'總圖 (分壓氫 H+ 及 溫度校正版)'!$O$1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'總圖 (分壓氫 H+ 及 溫度校正版)'!$AD$6:$AD$112</c15:sqref>
                        </c15:formulaRef>
                      </c:ext>
                    </c:extLst>
                    <c:strCache>
                      <c:ptCount val="4"/>
                      <c:pt idx="1">
                        <c:v>全產乙酸 with 1H2</c:v>
                      </c:pt>
                      <c:pt idx="2">
                        <c:v>全產丙酸 with 1H2</c:v>
                      </c:pt>
                      <c:pt idx="3">
                        <c:v>全產丁酸 with 1H2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'總圖 (分壓氫 H+ 及 溫度校正版)'!$AH$5:$AH$112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3E02-4CD8-BD47-A97E98412DE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溫度校正版)'!$BB$5:$BB$112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-5.3676215594868193</c:v>
                      </c:pt>
                      <c:pt idx="1">
                        <c:v>-6.0080078347073576</c:v>
                      </c:pt>
                      <c:pt idx="2">
                        <c:v>-7.4152503712563957</c:v>
                      </c:pt>
                      <c:pt idx="3">
                        <c:v>-5.9652717307353171</c:v>
                      </c:pt>
                      <c:pt idx="4">
                        <c:v>-5.0670322939728809</c:v>
                      </c:pt>
                      <c:pt idx="5">
                        <c:v>-6.0541935658924499</c:v>
                      </c:pt>
                      <c:pt idx="6">
                        <c:v>-5.6007531039184393</c:v>
                      </c:pt>
                      <c:pt idx="7">
                        <c:v>-7.0301811069791631</c:v>
                      </c:pt>
                      <c:pt idx="8">
                        <c:v>-6.2432184241547404</c:v>
                      </c:pt>
                      <c:pt idx="9">
                        <c:v>-16.272544527200889</c:v>
                      </c:pt>
                      <c:pt idx="10">
                        <c:v>-5.7879410850930437</c:v>
                      </c:pt>
                      <c:pt idx="11">
                        <c:v>-3.3582839791031356</c:v>
                      </c:pt>
                      <c:pt idx="12">
                        <c:v>-1.8265352111793018</c:v>
                      </c:pt>
                      <c:pt idx="13">
                        <c:v>-0.41876107135596258</c:v>
                      </c:pt>
                      <c:pt idx="14">
                        <c:v>1.4683662606941257</c:v>
                      </c:pt>
                      <c:pt idx="15">
                        <c:v>1.8616782011867525</c:v>
                      </c:pt>
                      <c:pt idx="16">
                        <c:v>2.691438216453538</c:v>
                      </c:pt>
                      <c:pt idx="17">
                        <c:v>-0.41876107135596258</c:v>
                      </c:pt>
                      <c:pt idx="18">
                        <c:v>-5.4717600283614143</c:v>
                      </c:pt>
                      <c:pt idx="19">
                        <c:v>-5.6878274577531087</c:v>
                      </c:pt>
                      <c:pt idx="20">
                        <c:v>-2.3717387786587496</c:v>
                      </c:pt>
                      <c:pt idx="21">
                        <c:v>1.1459307343183391</c:v>
                      </c:pt>
                      <c:pt idx="22">
                        <c:v>1.8052167586967749</c:v>
                      </c:pt>
                      <c:pt idx="23">
                        <c:v>1.6387728440919576</c:v>
                      </c:pt>
                      <c:pt idx="24">
                        <c:v>1.2643561441875022</c:v>
                      </c:pt>
                      <c:pt idx="25">
                        <c:v>0.70614042614526318</c:v>
                      </c:pt>
                      <c:pt idx="26">
                        <c:v>-0.49192898728586887</c:v>
                      </c:pt>
                      <c:pt idx="27">
                        <c:v>-3.1981713145010011</c:v>
                      </c:pt>
                      <c:pt idx="28">
                        <c:v>-2.6983929995399727</c:v>
                      </c:pt>
                      <c:pt idx="29">
                        <c:v>-0.88330235062227402</c:v>
                      </c:pt>
                      <c:pt idx="30">
                        <c:v>-1.487387291778304</c:v>
                      </c:pt>
                      <c:pt idx="31">
                        <c:v>-2.4373051157719932</c:v>
                      </c:pt>
                      <c:pt idx="32">
                        <c:v>-1.7518638704298226</c:v>
                      </c:pt>
                      <c:pt idx="33">
                        <c:v>-2.1779899862994663</c:v>
                      </c:pt>
                      <c:pt idx="34">
                        <c:v>-1.7886348091887232</c:v>
                      </c:pt>
                      <c:pt idx="35">
                        <c:v>-1.7300002583844432</c:v>
                      </c:pt>
                      <c:pt idx="36">
                        <c:v>-3.322104802922301</c:v>
                      </c:pt>
                      <c:pt idx="37">
                        <c:v>-3.9691562299236631</c:v>
                      </c:pt>
                      <c:pt idx="38">
                        <c:v>-5.6118950126268325</c:v>
                      </c:pt>
                      <c:pt idx="39">
                        <c:v>-6.3213838823805659</c:v>
                      </c:pt>
                      <c:pt idx="40">
                        <c:v>-8.0585718207154748</c:v>
                      </c:pt>
                      <c:pt idx="41">
                        <c:v>-8.6467238507855395</c:v>
                      </c:pt>
                      <c:pt idx="42">
                        <c:v>-9.891269601978248</c:v>
                      </c:pt>
                      <c:pt idx="43">
                        <c:v>-11.039591529517327</c:v>
                      </c:pt>
                      <c:pt idx="44">
                        <c:v>-11.616343060142102</c:v>
                      </c:pt>
                      <c:pt idx="45">
                        <c:v>-12.004917337549532</c:v>
                      </c:pt>
                      <c:pt idx="46">
                        <c:v>-21.415669742996791</c:v>
                      </c:pt>
                      <c:pt idx="47">
                        <c:v>-21.864869248710686</c:v>
                      </c:pt>
                      <c:pt idx="48">
                        <c:v>-20.801732325344698</c:v>
                      </c:pt>
                      <c:pt idx="49">
                        <c:v>-19.894499583013982</c:v>
                      </c:pt>
                      <c:pt idx="50">
                        <c:v>-20.729844589624033</c:v>
                      </c:pt>
                      <c:pt idx="51">
                        <c:v>-20.838709100245477</c:v>
                      </c:pt>
                      <c:pt idx="52">
                        <c:v>-21.146954705787387</c:v>
                      </c:pt>
                      <c:pt idx="53">
                        <c:v>-21.106720742803443</c:v>
                      </c:pt>
                      <c:pt idx="54">
                        <c:v>-10.995273928400694</c:v>
                      </c:pt>
                      <c:pt idx="55">
                        <c:v>-21.197697298201078</c:v>
                      </c:pt>
                      <c:pt idx="56">
                        <c:v>-21.565232247846847</c:v>
                      </c:pt>
                      <c:pt idx="57">
                        <c:v>-21.074177765684237</c:v>
                      </c:pt>
                      <c:pt idx="58">
                        <c:v>-20.570743856403585</c:v>
                      </c:pt>
                      <c:pt idx="59">
                        <c:v>-20.413677671775627</c:v>
                      </c:pt>
                      <c:pt idx="60">
                        <c:v>-20.521801245530085</c:v>
                      </c:pt>
                      <c:pt idx="61">
                        <c:v>-20.699622067123919</c:v>
                      </c:pt>
                      <c:pt idx="62">
                        <c:v>-20.256572586923102</c:v>
                      </c:pt>
                      <c:pt idx="63">
                        <c:v>-20.487648848718862</c:v>
                      </c:pt>
                      <c:pt idx="64">
                        <c:v>-11.350501437797051</c:v>
                      </c:pt>
                      <c:pt idx="65">
                        <c:v>-19.643212757733188</c:v>
                      </c:pt>
                      <c:pt idx="66">
                        <c:v>-19.398636890967321</c:v>
                      </c:pt>
                      <c:pt idx="67">
                        <c:v>-19.508637018774468</c:v>
                      </c:pt>
                      <c:pt idx="68">
                        <c:v>-19.470980125519002</c:v>
                      </c:pt>
                      <c:pt idx="69">
                        <c:v>-19.662971407535121</c:v>
                      </c:pt>
                      <c:pt idx="70">
                        <c:v>-18.085631428306087</c:v>
                      </c:pt>
                      <c:pt idx="71">
                        <c:v>-17.208935091169504</c:v>
                      </c:pt>
                      <c:pt idx="72">
                        <c:v>-18.566288255695856</c:v>
                      </c:pt>
                      <c:pt idx="73">
                        <c:v>-17.896000714000998</c:v>
                      </c:pt>
                      <c:pt idx="74">
                        <c:v>-18.330613957912181</c:v>
                      </c:pt>
                      <c:pt idx="75">
                        <c:v>-17.935901684005746</c:v>
                      </c:pt>
                      <c:pt idx="76">
                        <c:v>-17.5882903080423</c:v>
                      </c:pt>
                      <c:pt idx="77">
                        <c:v>-17.063360513752233</c:v>
                      </c:pt>
                      <c:pt idx="78">
                        <c:v>-17.322293420699395</c:v>
                      </c:pt>
                      <c:pt idx="79">
                        <c:v>-17.830932653815044</c:v>
                      </c:pt>
                      <c:pt idx="80">
                        <c:v>-17.64809429977209</c:v>
                      </c:pt>
                      <c:pt idx="81">
                        <c:v>-18.246037637951062</c:v>
                      </c:pt>
                      <c:pt idx="82">
                        <c:v>-16.628823397232779</c:v>
                      </c:pt>
                      <c:pt idx="83">
                        <c:v>-17.344940904520772</c:v>
                      </c:pt>
                      <c:pt idx="84">
                        <c:v>-18.018994641762244</c:v>
                      </c:pt>
                      <c:pt idx="85">
                        <c:v>-17.675849176760718</c:v>
                      </c:pt>
                      <c:pt idx="86">
                        <c:v>-8.9591380582630045</c:v>
                      </c:pt>
                      <c:pt idx="87">
                        <c:v>-16.295713824113434</c:v>
                      </c:pt>
                      <c:pt idx="88">
                        <c:v>-8.8823793711633687</c:v>
                      </c:pt>
                      <c:pt idx="89">
                        <c:v>-7.87977572424131</c:v>
                      </c:pt>
                      <c:pt idx="90">
                        <c:v>-9.6651103761104675</c:v>
                      </c:pt>
                      <c:pt idx="91">
                        <c:v>-8.0450719303583362</c:v>
                      </c:pt>
                      <c:pt idx="92">
                        <c:v>-7.5578790537420542</c:v>
                      </c:pt>
                      <c:pt idx="93">
                        <c:v>-8.1247432162901134</c:v>
                      </c:pt>
                      <c:pt idx="94">
                        <c:v>-8.4095581657866223</c:v>
                      </c:pt>
                      <c:pt idx="95">
                        <c:v>-15.593440058331632</c:v>
                      </c:pt>
                      <c:pt idx="96">
                        <c:v>-7.8856291816595974</c:v>
                      </c:pt>
                      <c:pt idx="97">
                        <c:v>-7.3509952153749136</c:v>
                      </c:pt>
                      <c:pt idx="98">
                        <c:v>-7.7487654132329613</c:v>
                      </c:pt>
                      <c:pt idx="99">
                        <c:v>-7.3591557639647158</c:v>
                      </c:pt>
                      <c:pt idx="100">
                        <c:v>-6.9622077404143266</c:v>
                      </c:pt>
                      <c:pt idx="101">
                        <c:v>-7.2370893190730108</c:v>
                      </c:pt>
                      <c:pt idx="102">
                        <c:v>-6.1323689528074183</c:v>
                      </c:pt>
                      <c:pt idx="103">
                        <c:v>-7.1797065460894745</c:v>
                      </c:pt>
                      <c:pt idx="104">
                        <c:v>-6.6267191652393533</c:v>
                      </c:pt>
                      <c:pt idx="105">
                        <c:v>-6.459640398035762</c:v>
                      </c:pt>
                      <c:pt idx="106">
                        <c:v>-6.7139194739291046</c:v>
                      </c:pt>
                      <c:pt idx="107">
                        <c:v>-7.4373741190287923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3E02-4CD8-BD47-A97E98412DE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溫度校正版)'!$BE$1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溫度校正版)'!$BD$5:$BD$112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2.3501302355342251</c:v>
                      </c:pt>
                      <c:pt idx="1">
                        <c:v>2.6822988854049461</c:v>
                      </c:pt>
                      <c:pt idx="2">
                        <c:v>1.8614376095038905</c:v>
                      </c:pt>
                      <c:pt idx="3">
                        <c:v>1.4282953854525502</c:v>
                      </c:pt>
                      <c:pt idx="4">
                        <c:v>11.34482148286296</c:v>
                      </c:pt>
                      <c:pt idx="5">
                        <c:v>0.37572661298731891</c:v>
                      </c:pt>
                      <c:pt idx="6">
                        <c:v>-1.1161408628205898</c:v>
                      </c:pt>
                      <c:pt idx="7">
                        <c:v>3.6286434061418555</c:v>
                      </c:pt>
                      <c:pt idx="8">
                        <c:v>6.1962983395774529</c:v>
                      </c:pt>
                      <c:pt idx="9">
                        <c:v>5.661415396501063</c:v>
                      </c:pt>
                      <c:pt idx="10">
                        <c:v>5.9755050274759061</c:v>
                      </c:pt>
                      <c:pt idx="11">
                        <c:v>11.096077461198984</c:v>
                      </c:pt>
                      <c:pt idx="12">
                        <c:v>16.877118663195539</c:v>
                      </c:pt>
                      <c:pt idx="13">
                        <c:v>23.540038189163177</c:v>
                      </c:pt>
                      <c:pt idx="14">
                        <c:v>31.008520365557072</c:v>
                      </c:pt>
                      <c:pt idx="15">
                        <c:v>33.059324896352997</c:v>
                      </c:pt>
                      <c:pt idx="16">
                        <c:v>36.327595986009634</c:v>
                      </c:pt>
                      <c:pt idx="17">
                        <c:v>15.494021064325402</c:v>
                      </c:pt>
                      <c:pt idx="18">
                        <c:v>12.875488985807378</c:v>
                      </c:pt>
                      <c:pt idx="19">
                        <c:v>13.032896313182494</c:v>
                      </c:pt>
                      <c:pt idx="20">
                        <c:v>20.813819285101491</c:v>
                      </c:pt>
                      <c:pt idx="21">
                        <c:v>30.122151595409075</c:v>
                      </c:pt>
                      <c:pt idx="22">
                        <c:v>31.36456619151107</c:v>
                      </c:pt>
                      <c:pt idx="23">
                        <c:v>31.327166515068853</c:v>
                      </c:pt>
                      <c:pt idx="24">
                        <c:v>30.993323141250091</c:v>
                      </c:pt>
                      <c:pt idx="25">
                        <c:v>31.422994320943236</c:v>
                      </c:pt>
                      <c:pt idx="26">
                        <c:v>29.618306299718146</c:v>
                      </c:pt>
                      <c:pt idx="27">
                        <c:v>19.823641237345171</c:v>
                      </c:pt>
                      <c:pt idx="28">
                        <c:v>19.674326419678035</c:v>
                      </c:pt>
                      <c:pt idx="29">
                        <c:v>28.493960524167633</c:v>
                      </c:pt>
                      <c:pt idx="30">
                        <c:v>18.428237644828236</c:v>
                      </c:pt>
                      <c:pt idx="31">
                        <c:v>21.234157749786881</c:v>
                      </c:pt>
                      <c:pt idx="32">
                        <c:v>22.737284858531453</c:v>
                      </c:pt>
                      <c:pt idx="33">
                        <c:v>22.240198920519283</c:v>
                      </c:pt>
                      <c:pt idx="34">
                        <c:v>24.852780611586454</c:v>
                      </c:pt>
                      <c:pt idx="35">
                        <c:v>25.567032279836784</c:v>
                      </c:pt>
                      <c:pt idx="36">
                        <c:v>24.102603293917284</c:v>
                      </c:pt>
                      <c:pt idx="37">
                        <c:v>19.016963355334102</c:v>
                      </c:pt>
                      <c:pt idx="38">
                        <c:v>17.057531760182609</c:v>
                      </c:pt>
                      <c:pt idx="39">
                        <c:v>14.903675152539417</c:v>
                      </c:pt>
                      <c:pt idx="40">
                        <c:v>12.634431716499488</c:v>
                      </c:pt>
                      <c:pt idx="41">
                        <c:v>12.559029757846895</c:v>
                      </c:pt>
                      <c:pt idx="42">
                        <c:v>10.391959298668922</c:v>
                      </c:pt>
                      <c:pt idx="43">
                        <c:v>8.6830865508465003</c:v>
                      </c:pt>
                      <c:pt idx="44">
                        <c:v>7.2816302417692373</c:v>
                      </c:pt>
                      <c:pt idx="45">
                        <c:v>5.2156489639967383</c:v>
                      </c:pt>
                      <c:pt idx="46">
                        <c:v>3.6667565161373297</c:v>
                      </c:pt>
                      <c:pt idx="47">
                        <c:v>2.454905517243823</c:v>
                      </c:pt>
                      <c:pt idx="48">
                        <c:v>-1.3909939326155438</c:v>
                      </c:pt>
                      <c:pt idx="49">
                        <c:v>1.0873629915552883</c:v>
                      </c:pt>
                      <c:pt idx="50">
                        <c:v>8.1054649541451589</c:v>
                      </c:pt>
                      <c:pt idx="51">
                        <c:v>6.7001017727103616</c:v>
                      </c:pt>
                      <c:pt idx="52">
                        <c:v>3.7554959426387455</c:v>
                      </c:pt>
                      <c:pt idx="53">
                        <c:v>11.431069770440747</c:v>
                      </c:pt>
                      <c:pt idx="54">
                        <c:v>10.061617317870558</c:v>
                      </c:pt>
                      <c:pt idx="55">
                        <c:v>3.9242365573726907</c:v>
                      </c:pt>
                      <c:pt idx="56">
                        <c:v>4.4644890297960664</c:v>
                      </c:pt>
                      <c:pt idx="57">
                        <c:v>4.3374953071011575</c:v>
                      </c:pt>
                      <c:pt idx="58">
                        <c:v>4.6387263104762155</c:v>
                      </c:pt>
                      <c:pt idx="59">
                        <c:v>4.5579119686358496</c:v>
                      </c:pt>
                      <c:pt idx="60">
                        <c:v>2.8718887750642068</c:v>
                      </c:pt>
                      <c:pt idx="61">
                        <c:v>4.2948516608475984</c:v>
                      </c:pt>
                      <c:pt idx="62">
                        <c:v>4.2574636897610141</c:v>
                      </c:pt>
                      <c:pt idx="63">
                        <c:v>5.8712171474203672</c:v>
                      </c:pt>
                      <c:pt idx="64">
                        <c:v>9.4855325115972438</c:v>
                      </c:pt>
                      <c:pt idx="65">
                        <c:v>5.2221058637810422</c:v>
                      </c:pt>
                      <c:pt idx="66">
                        <c:v>5.581593325541796</c:v>
                      </c:pt>
                      <c:pt idx="67">
                        <c:v>11.836198219901927</c:v>
                      </c:pt>
                      <c:pt idx="68">
                        <c:v>13.635918029773972</c:v>
                      </c:pt>
                      <c:pt idx="69">
                        <c:v>1.4271432453462189</c:v>
                      </c:pt>
                      <c:pt idx="70">
                        <c:v>3.1507719349761096</c:v>
                      </c:pt>
                      <c:pt idx="71">
                        <c:v>8.7291243229148492</c:v>
                      </c:pt>
                      <c:pt idx="72">
                        <c:v>2.2681142978977924</c:v>
                      </c:pt>
                      <c:pt idx="73">
                        <c:v>4.4056326555592626</c:v>
                      </c:pt>
                      <c:pt idx="74">
                        <c:v>10.88807980972112</c:v>
                      </c:pt>
                      <c:pt idx="75">
                        <c:v>3.3531869592994781</c:v>
                      </c:pt>
                      <c:pt idx="76">
                        <c:v>3.4243140403511525</c:v>
                      </c:pt>
                      <c:pt idx="77">
                        <c:v>3.8942452978388147</c:v>
                      </c:pt>
                      <c:pt idx="78">
                        <c:v>2.7833520414046156</c:v>
                      </c:pt>
                      <c:pt idx="79">
                        <c:v>5.3109093154945839</c:v>
                      </c:pt>
                      <c:pt idx="80">
                        <c:v>11.07107688800755</c:v>
                      </c:pt>
                      <c:pt idx="81">
                        <c:v>12.258094359014088</c:v>
                      </c:pt>
                      <c:pt idx="82">
                        <c:v>5.3163370287342069</c:v>
                      </c:pt>
                      <c:pt idx="83">
                        <c:v>11.779790243059011</c:v>
                      </c:pt>
                      <c:pt idx="84">
                        <c:v>6.6438512679992101</c:v>
                      </c:pt>
                      <c:pt idx="85">
                        <c:v>6.6450060992637994</c:v>
                      </c:pt>
                      <c:pt idx="86">
                        <c:v>6.9162406975546986</c:v>
                      </c:pt>
                      <c:pt idx="87">
                        <c:v>5.3098510369235079</c:v>
                      </c:pt>
                      <c:pt idx="88">
                        <c:v>8.708127790967529</c:v>
                      </c:pt>
                      <c:pt idx="89">
                        <c:v>8.428787563815515</c:v>
                      </c:pt>
                      <c:pt idx="90">
                        <c:v>7.4662746690984978</c:v>
                      </c:pt>
                      <c:pt idx="91">
                        <c:v>9.4477113613171682</c:v>
                      </c:pt>
                      <c:pt idx="92">
                        <c:v>7.1923291432329162</c:v>
                      </c:pt>
                      <c:pt idx="93">
                        <c:v>6.4661144699949631</c:v>
                      </c:pt>
                      <c:pt idx="94">
                        <c:v>6.0145292606343599</c:v>
                      </c:pt>
                      <c:pt idx="95">
                        <c:v>-29.982809995853088</c:v>
                      </c:pt>
                      <c:pt idx="96">
                        <c:v>-28.987255927134058</c:v>
                      </c:pt>
                      <c:pt idx="97">
                        <c:v>-27.312845475762565</c:v>
                      </c:pt>
                      <c:pt idx="98">
                        <c:v>-28.438975299018168</c:v>
                      </c:pt>
                      <c:pt idx="99">
                        <c:v>-27.900486906419268</c:v>
                      </c:pt>
                      <c:pt idx="100">
                        <c:v>-27.497957324596882</c:v>
                      </c:pt>
                      <c:pt idx="101">
                        <c:v>-27.472672897597707</c:v>
                      </c:pt>
                      <c:pt idx="102">
                        <c:v>-26.520461627940669</c:v>
                      </c:pt>
                      <c:pt idx="103">
                        <c:v>-26.76707635015644</c:v>
                      </c:pt>
                      <c:pt idx="104">
                        <c:v>-27.775224512250706</c:v>
                      </c:pt>
                      <c:pt idx="105">
                        <c:v>-27.821863276706882</c:v>
                      </c:pt>
                      <c:pt idx="106">
                        <c:v>-29.362852491880979</c:v>
                      </c:pt>
                      <c:pt idx="107">
                        <c:v>-26.677665133347706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溫度校正版)'!$BK$5:$BK$112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3E02-4CD8-BD47-A97E98412DE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溫度校正版)'!$BM$1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溫度校正版)'!$CA$5:$CA$112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溫度校正版)'!$CE$5:$CE$112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3E02-4CD8-BD47-A97E98412DEC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0.000_ 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'總圖 (分壓氫 H+ 及 溫度校正版)'!$O$1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'總圖 (分壓氫 H+ 及 溫度校正版)'!$AD$6:$AD$112</c:f>
              <c:strCache>
                <c:ptCount val="4"/>
                <c:pt idx="1">
                  <c:v>全產乙酸 with 1H2</c:v>
                </c:pt>
                <c:pt idx="2">
                  <c:v>全產丙酸 with 1H2</c:v>
                </c:pt>
                <c:pt idx="3">
                  <c:v>全產丁酸 with 1H2</c:v>
                </c:pt>
              </c:strCache>
            </c:strRef>
          </c:xVal>
          <c:yVal>
            <c:numRef>
              <c:f>'總圖 (分壓氫 H+ 及 溫度校正版)'!$AH$5:$AH$112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F65-4D75-B978-319F009580D5}"/>
            </c:ext>
          </c:extLst>
        </c:ser>
        <c:ser>
          <c:idx val="1"/>
          <c:order val="1"/>
          <c:tx>
            <c:strRef>
              <c:f>'總圖 (分壓氫 H+ 及 溫度校正版)'!$AJ$1</c:f>
              <c:strCache>
                <c:ptCount val="1"/>
                <c:pt idx="0">
                  <c:v>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溫度校正版)'!$BB$5:$BB$112</c:f>
              <c:numCache>
                <c:formatCode>General</c:formatCode>
                <c:ptCount val="108"/>
                <c:pt idx="0">
                  <c:v>-5.3676215594868193</c:v>
                </c:pt>
                <c:pt idx="1">
                  <c:v>-6.0080078347073576</c:v>
                </c:pt>
                <c:pt idx="2">
                  <c:v>-7.4152503712563957</c:v>
                </c:pt>
                <c:pt idx="3">
                  <c:v>-5.9652717307353171</c:v>
                </c:pt>
                <c:pt idx="4">
                  <c:v>-5.0670322939728809</c:v>
                </c:pt>
                <c:pt idx="5">
                  <c:v>-6.0541935658924499</c:v>
                </c:pt>
                <c:pt idx="6">
                  <c:v>-5.6007531039184393</c:v>
                </c:pt>
                <c:pt idx="7">
                  <c:v>-7.0301811069791631</c:v>
                </c:pt>
                <c:pt idx="8">
                  <c:v>-6.2432184241547404</c:v>
                </c:pt>
                <c:pt idx="9">
                  <c:v>-16.272544527200889</c:v>
                </c:pt>
                <c:pt idx="10">
                  <c:v>-5.7879410850930437</c:v>
                </c:pt>
                <c:pt idx="11">
                  <c:v>-3.3582839791031356</c:v>
                </c:pt>
                <c:pt idx="12">
                  <c:v>-1.8265352111793018</c:v>
                </c:pt>
                <c:pt idx="13">
                  <c:v>-0.41876107135596258</c:v>
                </c:pt>
                <c:pt idx="14">
                  <c:v>1.4683662606941257</c:v>
                </c:pt>
                <c:pt idx="15">
                  <c:v>1.8616782011867525</c:v>
                </c:pt>
                <c:pt idx="16">
                  <c:v>2.691438216453538</c:v>
                </c:pt>
                <c:pt idx="17">
                  <c:v>-0.41876107135596258</c:v>
                </c:pt>
                <c:pt idx="18">
                  <c:v>-5.4717600283614143</c:v>
                </c:pt>
                <c:pt idx="19">
                  <c:v>-5.6878274577531087</c:v>
                </c:pt>
                <c:pt idx="20">
                  <c:v>-2.3717387786587496</c:v>
                </c:pt>
                <c:pt idx="21">
                  <c:v>1.1459307343183391</c:v>
                </c:pt>
                <c:pt idx="22">
                  <c:v>1.8052167586967749</c:v>
                </c:pt>
                <c:pt idx="23">
                  <c:v>1.6387728440919576</c:v>
                </c:pt>
                <c:pt idx="24">
                  <c:v>1.2643561441875022</c:v>
                </c:pt>
                <c:pt idx="25">
                  <c:v>0.70614042614526318</c:v>
                </c:pt>
                <c:pt idx="26">
                  <c:v>-0.49192898728586887</c:v>
                </c:pt>
                <c:pt idx="27">
                  <c:v>-3.1981713145010011</c:v>
                </c:pt>
                <c:pt idx="28">
                  <c:v>-2.6983929995399727</c:v>
                </c:pt>
                <c:pt idx="29">
                  <c:v>-0.88330235062227402</c:v>
                </c:pt>
                <c:pt idx="30">
                  <c:v>-1.487387291778304</c:v>
                </c:pt>
                <c:pt idx="31">
                  <c:v>-2.4373051157719932</c:v>
                </c:pt>
                <c:pt idx="32">
                  <c:v>-1.7518638704298226</c:v>
                </c:pt>
                <c:pt idx="33">
                  <c:v>-2.1779899862994663</c:v>
                </c:pt>
                <c:pt idx="34">
                  <c:v>-1.7886348091887232</c:v>
                </c:pt>
                <c:pt idx="35">
                  <c:v>-1.7300002583844432</c:v>
                </c:pt>
                <c:pt idx="36">
                  <c:v>-3.322104802922301</c:v>
                </c:pt>
                <c:pt idx="37">
                  <c:v>-3.9691562299236631</c:v>
                </c:pt>
                <c:pt idx="38">
                  <c:v>-5.6118950126268325</c:v>
                </c:pt>
                <c:pt idx="39">
                  <c:v>-6.3213838823805659</c:v>
                </c:pt>
                <c:pt idx="40">
                  <c:v>-8.0585718207154748</c:v>
                </c:pt>
                <c:pt idx="41">
                  <c:v>-8.6467238507855395</c:v>
                </c:pt>
                <c:pt idx="42">
                  <c:v>-9.891269601978248</c:v>
                </c:pt>
                <c:pt idx="43">
                  <c:v>-11.039591529517327</c:v>
                </c:pt>
                <c:pt idx="44">
                  <c:v>-11.616343060142102</c:v>
                </c:pt>
                <c:pt idx="45">
                  <c:v>-12.004917337549532</c:v>
                </c:pt>
                <c:pt idx="46">
                  <c:v>-21.415669742996791</c:v>
                </c:pt>
                <c:pt idx="47">
                  <c:v>-21.864869248710686</c:v>
                </c:pt>
                <c:pt idx="48">
                  <c:v>-20.801732325344698</c:v>
                </c:pt>
                <c:pt idx="49">
                  <c:v>-19.894499583013982</c:v>
                </c:pt>
                <c:pt idx="50">
                  <c:v>-20.729844589624033</c:v>
                </c:pt>
                <c:pt idx="51">
                  <c:v>-20.838709100245477</c:v>
                </c:pt>
                <c:pt idx="52">
                  <c:v>-21.146954705787387</c:v>
                </c:pt>
                <c:pt idx="53">
                  <c:v>-21.106720742803443</c:v>
                </c:pt>
                <c:pt idx="54">
                  <c:v>-10.995273928400694</c:v>
                </c:pt>
                <c:pt idx="55">
                  <c:v>-21.197697298201078</c:v>
                </c:pt>
                <c:pt idx="56">
                  <c:v>-21.565232247846847</c:v>
                </c:pt>
                <c:pt idx="57">
                  <c:v>-21.074177765684237</c:v>
                </c:pt>
                <c:pt idx="58">
                  <c:v>-20.570743856403585</c:v>
                </c:pt>
                <c:pt idx="59">
                  <c:v>-20.413677671775627</c:v>
                </c:pt>
                <c:pt idx="60">
                  <c:v>-20.521801245530085</c:v>
                </c:pt>
                <c:pt idx="61">
                  <c:v>-20.699622067123919</c:v>
                </c:pt>
                <c:pt idx="62">
                  <c:v>-20.256572586923102</c:v>
                </c:pt>
                <c:pt idx="63">
                  <c:v>-20.487648848718862</c:v>
                </c:pt>
                <c:pt idx="64">
                  <c:v>-11.350501437797051</c:v>
                </c:pt>
                <c:pt idx="65">
                  <c:v>-19.643212757733188</c:v>
                </c:pt>
                <c:pt idx="66">
                  <c:v>-19.398636890967321</c:v>
                </c:pt>
                <c:pt idx="67">
                  <c:v>-19.508637018774468</c:v>
                </c:pt>
                <c:pt idx="68">
                  <c:v>-19.470980125519002</c:v>
                </c:pt>
                <c:pt idx="69">
                  <c:v>-19.662971407535121</c:v>
                </c:pt>
                <c:pt idx="70">
                  <c:v>-18.085631428306087</c:v>
                </c:pt>
                <c:pt idx="71">
                  <c:v>-17.208935091169504</c:v>
                </c:pt>
                <c:pt idx="72">
                  <c:v>-18.566288255695856</c:v>
                </c:pt>
                <c:pt idx="73">
                  <c:v>-17.896000714000998</c:v>
                </c:pt>
                <c:pt idx="74">
                  <c:v>-18.330613957912181</c:v>
                </c:pt>
                <c:pt idx="75">
                  <c:v>-17.935901684005746</c:v>
                </c:pt>
                <c:pt idx="76">
                  <c:v>-17.5882903080423</c:v>
                </c:pt>
                <c:pt idx="77">
                  <c:v>-17.063360513752233</c:v>
                </c:pt>
                <c:pt idx="78">
                  <c:v>-17.322293420699395</c:v>
                </c:pt>
                <c:pt idx="79">
                  <c:v>-17.830932653815044</c:v>
                </c:pt>
                <c:pt idx="80">
                  <c:v>-17.64809429977209</c:v>
                </c:pt>
                <c:pt idx="81">
                  <c:v>-18.246037637951062</c:v>
                </c:pt>
                <c:pt idx="82">
                  <c:v>-16.628823397232779</c:v>
                </c:pt>
                <c:pt idx="83">
                  <c:v>-17.344940904520772</c:v>
                </c:pt>
                <c:pt idx="84">
                  <c:v>-18.018994641762244</c:v>
                </c:pt>
                <c:pt idx="85">
                  <c:v>-17.675849176760718</c:v>
                </c:pt>
                <c:pt idx="86">
                  <c:v>-8.9591380582630045</c:v>
                </c:pt>
                <c:pt idx="87">
                  <c:v>-16.295713824113434</c:v>
                </c:pt>
                <c:pt idx="88">
                  <c:v>-8.8823793711633687</c:v>
                </c:pt>
                <c:pt idx="89">
                  <c:v>-7.87977572424131</c:v>
                </c:pt>
                <c:pt idx="90">
                  <c:v>-9.6651103761104675</c:v>
                </c:pt>
                <c:pt idx="91">
                  <c:v>-8.0450719303583362</c:v>
                </c:pt>
                <c:pt idx="92">
                  <c:v>-7.5578790537420542</c:v>
                </c:pt>
                <c:pt idx="93">
                  <c:v>-8.1247432162901134</c:v>
                </c:pt>
                <c:pt idx="94">
                  <c:v>-8.4095581657866223</c:v>
                </c:pt>
                <c:pt idx="95">
                  <c:v>-15.593440058331632</c:v>
                </c:pt>
                <c:pt idx="96">
                  <c:v>-7.8856291816595974</c:v>
                </c:pt>
                <c:pt idx="97">
                  <c:v>-7.3509952153749136</c:v>
                </c:pt>
                <c:pt idx="98">
                  <c:v>-7.7487654132329613</c:v>
                </c:pt>
                <c:pt idx="99">
                  <c:v>-7.3591557639647158</c:v>
                </c:pt>
                <c:pt idx="100">
                  <c:v>-6.9622077404143266</c:v>
                </c:pt>
                <c:pt idx="101">
                  <c:v>-7.2370893190730108</c:v>
                </c:pt>
                <c:pt idx="102">
                  <c:v>-6.1323689528074183</c:v>
                </c:pt>
                <c:pt idx="103">
                  <c:v>-7.1797065460894745</c:v>
                </c:pt>
                <c:pt idx="104">
                  <c:v>-6.6267191652393533</c:v>
                </c:pt>
                <c:pt idx="105">
                  <c:v>-6.459640398035762</c:v>
                </c:pt>
                <c:pt idx="106">
                  <c:v>-6.7139194739291046</c:v>
                </c:pt>
                <c:pt idx="107">
                  <c:v>-7.4373741190287923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F65-4D75-B978-319F009580D5}"/>
            </c:ext>
          </c:extLst>
        </c:ser>
        <c:ser>
          <c:idx val="2"/>
          <c:order val="2"/>
          <c:tx>
            <c:strRef>
              <c:f>'總圖 (分壓氫 H+ 及 溫度校正版)'!$BE$1</c:f>
              <c:strCache>
                <c:ptCount val="1"/>
                <c:pt idx="0">
                  <c:v>11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'總圖 (分壓氫 H+ 及 溫度校正版)'!$BD$5:$BD$112</c:f>
              <c:numCache>
                <c:formatCode>General</c:formatCode>
                <c:ptCount val="108"/>
                <c:pt idx="0">
                  <c:v>2.3501302355342251</c:v>
                </c:pt>
                <c:pt idx="1">
                  <c:v>2.6822988854049461</c:v>
                </c:pt>
                <c:pt idx="2">
                  <c:v>1.8614376095038905</c:v>
                </c:pt>
                <c:pt idx="3">
                  <c:v>1.4282953854525502</c:v>
                </c:pt>
                <c:pt idx="4">
                  <c:v>11.34482148286296</c:v>
                </c:pt>
                <c:pt idx="5">
                  <c:v>0.37572661298731891</c:v>
                </c:pt>
                <c:pt idx="6">
                  <c:v>-1.1161408628205898</c:v>
                </c:pt>
                <c:pt idx="7">
                  <c:v>3.6286434061418555</c:v>
                </c:pt>
                <c:pt idx="8">
                  <c:v>6.1962983395774529</c:v>
                </c:pt>
                <c:pt idx="9">
                  <c:v>5.661415396501063</c:v>
                </c:pt>
                <c:pt idx="10">
                  <c:v>5.9755050274759061</c:v>
                </c:pt>
                <c:pt idx="11">
                  <c:v>11.096077461198984</c:v>
                </c:pt>
                <c:pt idx="12">
                  <c:v>16.877118663195539</c:v>
                </c:pt>
                <c:pt idx="13">
                  <c:v>23.540038189163177</c:v>
                </c:pt>
                <c:pt idx="14">
                  <c:v>31.008520365557072</c:v>
                </c:pt>
                <c:pt idx="15">
                  <c:v>33.059324896352997</c:v>
                </c:pt>
                <c:pt idx="16">
                  <c:v>36.327595986009634</c:v>
                </c:pt>
                <c:pt idx="17">
                  <c:v>15.494021064325402</c:v>
                </c:pt>
                <c:pt idx="18">
                  <c:v>12.875488985807378</c:v>
                </c:pt>
                <c:pt idx="19">
                  <c:v>13.032896313182494</c:v>
                </c:pt>
                <c:pt idx="20">
                  <c:v>20.813819285101491</c:v>
                </c:pt>
                <c:pt idx="21">
                  <c:v>30.122151595409075</c:v>
                </c:pt>
                <c:pt idx="22">
                  <c:v>31.36456619151107</c:v>
                </c:pt>
                <c:pt idx="23">
                  <c:v>31.327166515068853</c:v>
                </c:pt>
                <c:pt idx="24">
                  <c:v>30.993323141250091</c:v>
                </c:pt>
                <c:pt idx="25">
                  <c:v>31.422994320943236</c:v>
                </c:pt>
                <c:pt idx="26">
                  <c:v>29.618306299718146</c:v>
                </c:pt>
                <c:pt idx="27">
                  <c:v>19.823641237345171</c:v>
                </c:pt>
                <c:pt idx="28">
                  <c:v>19.674326419678035</c:v>
                </c:pt>
                <c:pt idx="29">
                  <c:v>28.493960524167633</c:v>
                </c:pt>
                <c:pt idx="30">
                  <c:v>18.428237644828236</c:v>
                </c:pt>
                <c:pt idx="31">
                  <c:v>21.234157749786881</c:v>
                </c:pt>
                <c:pt idx="32">
                  <c:v>22.737284858531453</c:v>
                </c:pt>
                <c:pt idx="33">
                  <c:v>22.240198920519283</c:v>
                </c:pt>
                <c:pt idx="34">
                  <c:v>24.852780611586454</c:v>
                </c:pt>
                <c:pt idx="35">
                  <c:v>25.567032279836784</c:v>
                </c:pt>
                <c:pt idx="36">
                  <c:v>24.102603293917284</c:v>
                </c:pt>
                <c:pt idx="37">
                  <c:v>19.016963355334102</c:v>
                </c:pt>
                <c:pt idx="38">
                  <c:v>17.057531760182609</c:v>
                </c:pt>
                <c:pt idx="39">
                  <c:v>14.903675152539417</c:v>
                </c:pt>
                <c:pt idx="40">
                  <c:v>12.634431716499488</c:v>
                </c:pt>
                <c:pt idx="41">
                  <c:v>12.559029757846895</c:v>
                </c:pt>
                <c:pt idx="42">
                  <c:v>10.391959298668922</c:v>
                </c:pt>
                <c:pt idx="43">
                  <c:v>8.6830865508465003</c:v>
                </c:pt>
                <c:pt idx="44">
                  <c:v>7.2816302417692373</c:v>
                </c:pt>
                <c:pt idx="45">
                  <c:v>5.2156489639967383</c:v>
                </c:pt>
                <c:pt idx="46">
                  <c:v>3.6667565161373297</c:v>
                </c:pt>
                <c:pt idx="47">
                  <c:v>2.454905517243823</c:v>
                </c:pt>
                <c:pt idx="48">
                  <c:v>-1.3909939326155438</c:v>
                </c:pt>
                <c:pt idx="49">
                  <c:v>1.0873629915552883</c:v>
                </c:pt>
                <c:pt idx="50">
                  <c:v>8.1054649541451589</c:v>
                </c:pt>
                <c:pt idx="51">
                  <c:v>6.7001017727103616</c:v>
                </c:pt>
                <c:pt idx="52">
                  <c:v>3.7554959426387455</c:v>
                </c:pt>
                <c:pt idx="53">
                  <c:v>11.431069770440747</c:v>
                </c:pt>
                <c:pt idx="54">
                  <c:v>10.061617317870558</c:v>
                </c:pt>
                <c:pt idx="55">
                  <c:v>3.9242365573726907</c:v>
                </c:pt>
                <c:pt idx="56">
                  <c:v>4.4644890297960664</c:v>
                </c:pt>
                <c:pt idx="57">
                  <c:v>4.3374953071011575</c:v>
                </c:pt>
                <c:pt idx="58">
                  <c:v>4.6387263104762155</c:v>
                </c:pt>
                <c:pt idx="59">
                  <c:v>4.5579119686358496</c:v>
                </c:pt>
                <c:pt idx="60">
                  <c:v>2.8718887750642068</c:v>
                </c:pt>
                <c:pt idx="61">
                  <c:v>4.2948516608475984</c:v>
                </c:pt>
                <c:pt idx="62">
                  <c:v>4.2574636897610141</c:v>
                </c:pt>
                <c:pt idx="63">
                  <c:v>5.8712171474203672</c:v>
                </c:pt>
                <c:pt idx="64">
                  <c:v>9.4855325115972438</c:v>
                </c:pt>
                <c:pt idx="65">
                  <c:v>5.2221058637810422</c:v>
                </c:pt>
                <c:pt idx="66">
                  <c:v>5.581593325541796</c:v>
                </c:pt>
                <c:pt idx="67">
                  <c:v>11.836198219901927</c:v>
                </c:pt>
                <c:pt idx="68">
                  <c:v>13.635918029773972</c:v>
                </c:pt>
                <c:pt idx="69">
                  <c:v>1.4271432453462189</c:v>
                </c:pt>
                <c:pt idx="70">
                  <c:v>3.1507719349761096</c:v>
                </c:pt>
                <c:pt idx="71">
                  <c:v>8.7291243229148492</c:v>
                </c:pt>
                <c:pt idx="72">
                  <c:v>2.2681142978977924</c:v>
                </c:pt>
                <c:pt idx="73">
                  <c:v>4.4056326555592626</c:v>
                </c:pt>
                <c:pt idx="74">
                  <c:v>10.88807980972112</c:v>
                </c:pt>
                <c:pt idx="75">
                  <c:v>3.3531869592994781</c:v>
                </c:pt>
                <c:pt idx="76">
                  <c:v>3.4243140403511525</c:v>
                </c:pt>
                <c:pt idx="77">
                  <c:v>3.8942452978388147</c:v>
                </c:pt>
                <c:pt idx="78">
                  <c:v>2.7833520414046156</c:v>
                </c:pt>
                <c:pt idx="79">
                  <c:v>5.3109093154945839</c:v>
                </c:pt>
                <c:pt idx="80">
                  <c:v>11.07107688800755</c:v>
                </c:pt>
                <c:pt idx="81">
                  <c:v>12.258094359014088</c:v>
                </c:pt>
                <c:pt idx="82">
                  <c:v>5.3163370287342069</c:v>
                </c:pt>
                <c:pt idx="83">
                  <c:v>11.779790243059011</c:v>
                </c:pt>
                <c:pt idx="84">
                  <c:v>6.6438512679992101</c:v>
                </c:pt>
                <c:pt idx="85">
                  <c:v>6.6450060992637994</c:v>
                </c:pt>
                <c:pt idx="86">
                  <c:v>6.9162406975546986</c:v>
                </c:pt>
                <c:pt idx="87">
                  <c:v>5.3098510369235079</c:v>
                </c:pt>
                <c:pt idx="88">
                  <c:v>8.708127790967529</c:v>
                </c:pt>
                <c:pt idx="89">
                  <c:v>8.428787563815515</c:v>
                </c:pt>
                <c:pt idx="90">
                  <c:v>7.4662746690984978</c:v>
                </c:pt>
                <c:pt idx="91">
                  <c:v>9.4477113613171682</c:v>
                </c:pt>
                <c:pt idx="92">
                  <c:v>7.1923291432329162</c:v>
                </c:pt>
                <c:pt idx="93">
                  <c:v>6.4661144699949631</c:v>
                </c:pt>
                <c:pt idx="94">
                  <c:v>6.0145292606343599</c:v>
                </c:pt>
                <c:pt idx="95">
                  <c:v>-29.982809995853088</c:v>
                </c:pt>
                <c:pt idx="96">
                  <c:v>-28.987255927134058</c:v>
                </c:pt>
                <c:pt idx="97">
                  <c:v>-27.312845475762565</c:v>
                </c:pt>
                <c:pt idx="98">
                  <c:v>-28.438975299018168</c:v>
                </c:pt>
                <c:pt idx="99">
                  <c:v>-27.900486906419268</c:v>
                </c:pt>
                <c:pt idx="100">
                  <c:v>-27.497957324596882</c:v>
                </c:pt>
                <c:pt idx="101">
                  <c:v>-27.472672897597707</c:v>
                </c:pt>
                <c:pt idx="102">
                  <c:v>-26.520461627940669</c:v>
                </c:pt>
                <c:pt idx="103">
                  <c:v>-26.76707635015644</c:v>
                </c:pt>
                <c:pt idx="104">
                  <c:v>-27.775224512250706</c:v>
                </c:pt>
                <c:pt idx="105">
                  <c:v>-27.821863276706882</c:v>
                </c:pt>
                <c:pt idx="106">
                  <c:v>-29.362852491880979</c:v>
                </c:pt>
                <c:pt idx="107">
                  <c:v>-26.677665133347706</c:v>
                </c:pt>
              </c:numCache>
            </c:numRef>
          </c:xVal>
          <c:yVal>
            <c:numRef>
              <c:f>'總圖 (分壓氫 H+ 及 溫度校正版)'!$BK$5:$BK$112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F65-4D75-B978-319F009580D5}"/>
            </c:ext>
          </c:extLst>
        </c:ser>
        <c:ser>
          <c:idx val="3"/>
          <c:order val="3"/>
          <c:tx>
            <c:strRef>
              <c:f>'總圖 (分壓氫 H+ 及 溫度校正版)'!$BM$1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'總圖 (分壓氫 H+ 及 溫度校正版)'!$CA$5:$CA$112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溫度校正版)'!$CE$5:$CE$112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F65-4D75-B978-319F009580D5}"/>
            </c:ext>
          </c:extLst>
        </c:ser>
        <c:ser>
          <c:idx val="8"/>
          <c:order val="4"/>
          <c:tx>
            <c:strRef>
              <c:f>'總圖 (分壓氫 H+ 及 溫度校正版)'!$CG$1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'總圖 (分壓氫 H+ 及 溫度校正版)'!$CU$5:$CU$112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溫度校正版)'!$CY$5:$CY$112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F65-4D75-B978-319F009580D5}"/>
            </c:ext>
          </c:extLst>
        </c:ser>
        <c:ser>
          <c:idx val="4"/>
          <c:order val="5"/>
          <c:tx>
            <c:strRef>
              <c:f>'總圖 (分壓氫 H+ 及 溫度校正版)'!$DA$1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'總圖 (分壓氫 H+ 及 溫度校正版)'!$DO$5:$DO$112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溫度校正版)'!$DS$5:$DS$112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F65-4D75-B978-319F009580D5}"/>
            </c:ext>
          </c:extLst>
        </c:ser>
        <c:ser>
          <c:idx val="5"/>
          <c:order val="6"/>
          <c:tx>
            <c:strRef>
              <c:f>'總圖 (分壓氫 H+ 及 溫度校正版)'!$DU$1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'總圖 (分壓氫 H+ 及 溫度校正版)'!$EI$5:$EI$112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溫度校正版)'!$EM$5:$EM$112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F65-4D75-B978-319F009580D5}"/>
            </c:ext>
          </c:extLst>
        </c:ser>
        <c:ser>
          <c:idx val="6"/>
          <c:order val="7"/>
          <c:tx>
            <c:strRef>
              <c:f>'總圖 (分壓氫 H+ 及 溫度校正版)'!$EO$1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'總圖 (分壓氫 H+ 及 溫度校正版)'!$FC$5:$FC$112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溫度校正版)'!$FG$5:$FG$112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65-4D75-B978-319F009580D5}"/>
            </c:ext>
          </c:extLst>
        </c:ser>
        <c:ser>
          <c:idx val="7"/>
          <c:order val="8"/>
          <c:tx>
            <c:strRef>
              <c:f>'總圖 (分壓氫 H+ 及 溫度校正版)'!$FI$1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'總圖 (分壓氫 H+ 及 溫度校正版)'!$FW$5:$FW$112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溫度校正版)'!$GA$5:$GA$112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65-4D75-B978-319F009580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/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8"/>
          <c:order val="0"/>
          <c:tx>
            <c:strRef>
              <c:f>'總圖 (分壓氫 H+ 及 溫度校正版)'!$AJ$1</c:f>
              <c:strCache>
                <c:ptCount val="1"/>
                <c:pt idx="0">
                  <c:v>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溫度校正版)'!$BB$5:$BB$112</c:f>
              <c:numCache>
                <c:formatCode>General</c:formatCode>
                <c:ptCount val="108"/>
                <c:pt idx="0">
                  <c:v>-5.3676215594868193</c:v>
                </c:pt>
                <c:pt idx="1">
                  <c:v>-6.0080078347073576</c:v>
                </c:pt>
                <c:pt idx="2">
                  <c:v>-7.4152503712563957</c:v>
                </c:pt>
                <c:pt idx="3">
                  <c:v>-5.9652717307353171</c:v>
                </c:pt>
                <c:pt idx="4">
                  <c:v>-5.0670322939728809</c:v>
                </c:pt>
                <c:pt idx="5">
                  <c:v>-6.0541935658924499</c:v>
                </c:pt>
                <c:pt idx="6">
                  <c:v>-5.6007531039184393</c:v>
                </c:pt>
                <c:pt idx="7">
                  <c:v>-7.0301811069791631</c:v>
                </c:pt>
                <c:pt idx="8">
                  <c:v>-6.2432184241547404</c:v>
                </c:pt>
                <c:pt idx="9">
                  <c:v>-16.272544527200889</c:v>
                </c:pt>
                <c:pt idx="10">
                  <c:v>-5.7879410850930437</c:v>
                </c:pt>
                <c:pt idx="11">
                  <c:v>-3.3582839791031356</c:v>
                </c:pt>
                <c:pt idx="12">
                  <c:v>-1.8265352111793018</c:v>
                </c:pt>
                <c:pt idx="13">
                  <c:v>-0.41876107135596258</c:v>
                </c:pt>
                <c:pt idx="14">
                  <c:v>1.4683662606941257</c:v>
                </c:pt>
                <c:pt idx="15">
                  <c:v>1.8616782011867525</c:v>
                </c:pt>
                <c:pt idx="16">
                  <c:v>2.691438216453538</c:v>
                </c:pt>
                <c:pt idx="17">
                  <c:v>-0.41876107135596258</c:v>
                </c:pt>
                <c:pt idx="18">
                  <c:v>-5.4717600283614143</c:v>
                </c:pt>
                <c:pt idx="19">
                  <c:v>-5.6878274577531087</c:v>
                </c:pt>
                <c:pt idx="20">
                  <c:v>-2.3717387786587496</c:v>
                </c:pt>
                <c:pt idx="21">
                  <c:v>1.1459307343183391</c:v>
                </c:pt>
                <c:pt idx="22">
                  <c:v>1.8052167586967749</c:v>
                </c:pt>
                <c:pt idx="23">
                  <c:v>1.6387728440919576</c:v>
                </c:pt>
                <c:pt idx="24">
                  <c:v>1.2643561441875022</c:v>
                </c:pt>
                <c:pt idx="25">
                  <c:v>0.70614042614526318</c:v>
                </c:pt>
                <c:pt idx="26">
                  <c:v>-0.49192898728586887</c:v>
                </c:pt>
                <c:pt idx="27">
                  <c:v>-3.1981713145010011</c:v>
                </c:pt>
                <c:pt idx="28">
                  <c:v>-2.6983929995399727</c:v>
                </c:pt>
                <c:pt idx="29">
                  <c:v>-0.88330235062227402</c:v>
                </c:pt>
                <c:pt idx="30">
                  <c:v>-1.487387291778304</c:v>
                </c:pt>
                <c:pt idx="31">
                  <c:v>-2.4373051157719932</c:v>
                </c:pt>
                <c:pt idx="32">
                  <c:v>-1.7518638704298226</c:v>
                </c:pt>
                <c:pt idx="33">
                  <c:v>-2.1779899862994663</c:v>
                </c:pt>
                <c:pt idx="34">
                  <c:v>-1.7886348091887232</c:v>
                </c:pt>
                <c:pt idx="35">
                  <c:v>-1.7300002583844432</c:v>
                </c:pt>
                <c:pt idx="36">
                  <c:v>-3.322104802922301</c:v>
                </c:pt>
                <c:pt idx="37">
                  <c:v>-3.9691562299236631</c:v>
                </c:pt>
                <c:pt idx="38">
                  <c:v>-5.6118950126268325</c:v>
                </c:pt>
                <c:pt idx="39">
                  <c:v>-6.3213838823805659</c:v>
                </c:pt>
                <c:pt idx="40">
                  <c:v>-8.0585718207154748</c:v>
                </c:pt>
                <c:pt idx="41">
                  <c:v>-8.6467238507855395</c:v>
                </c:pt>
                <c:pt idx="42">
                  <c:v>-9.891269601978248</c:v>
                </c:pt>
                <c:pt idx="43">
                  <c:v>-11.039591529517327</c:v>
                </c:pt>
                <c:pt idx="44">
                  <c:v>-11.616343060142102</c:v>
                </c:pt>
                <c:pt idx="45">
                  <c:v>-12.004917337549532</c:v>
                </c:pt>
                <c:pt idx="46">
                  <c:v>-21.415669742996791</c:v>
                </c:pt>
                <c:pt idx="47">
                  <c:v>-21.864869248710686</c:v>
                </c:pt>
                <c:pt idx="48">
                  <c:v>-20.801732325344698</c:v>
                </c:pt>
                <c:pt idx="49">
                  <c:v>-19.894499583013982</c:v>
                </c:pt>
                <c:pt idx="50">
                  <c:v>-20.729844589624033</c:v>
                </c:pt>
                <c:pt idx="51">
                  <c:v>-20.838709100245477</c:v>
                </c:pt>
                <c:pt idx="52">
                  <c:v>-21.146954705787387</c:v>
                </c:pt>
                <c:pt idx="53">
                  <c:v>-21.106720742803443</c:v>
                </c:pt>
                <c:pt idx="54">
                  <c:v>-10.995273928400694</c:v>
                </c:pt>
                <c:pt idx="55">
                  <c:v>-21.197697298201078</c:v>
                </c:pt>
                <c:pt idx="56">
                  <c:v>-21.565232247846847</c:v>
                </c:pt>
                <c:pt idx="57">
                  <c:v>-21.074177765684237</c:v>
                </c:pt>
                <c:pt idx="58">
                  <c:v>-20.570743856403585</c:v>
                </c:pt>
                <c:pt idx="59">
                  <c:v>-20.413677671775627</c:v>
                </c:pt>
                <c:pt idx="60">
                  <c:v>-20.521801245530085</c:v>
                </c:pt>
                <c:pt idx="61">
                  <c:v>-20.699622067123919</c:v>
                </c:pt>
                <c:pt idx="62">
                  <c:v>-20.256572586923102</c:v>
                </c:pt>
                <c:pt idx="63">
                  <c:v>-20.487648848718862</c:v>
                </c:pt>
                <c:pt idx="64">
                  <c:v>-11.350501437797051</c:v>
                </c:pt>
                <c:pt idx="65">
                  <c:v>-19.643212757733188</c:v>
                </c:pt>
                <c:pt idx="66">
                  <c:v>-19.398636890967321</c:v>
                </c:pt>
                <c:pt idx="67">
                  <c:v>-19.508637018774468</c:v>
                </c:pt>
                <c:pt idx="68">
                  <c:v>-19.470980125519002</c:v>
                </c:pt>
                <c:pt idx="69">
                  <c:v>-19.662971407535121</c:v>
                </c:pt>
                <c:pt idx="70">
                  <c:v>-18.085631428306087</c:v>
                </c:pt>
                <c:pt idx="71">
                  <c:v>-17.208935091169504</c:v>
                </c:pt>
                <c:pt idx="72">
                  <c:v>-18.566288255695856</c:v>
                </c:pt>
                <c:pt idx="73">
                  <c:v>-17.896000714000998</c:v>
                </c:pt>
                <c:pt idx="74">
                  <c:v>-18.330613957912181</c:v>
                </c:pt>
                <c:pt idx="75">
                  <c:v>-17.935901684005746</c:v>
                </c:pt>
                <c:pt idx="76">
                  <c:v>-17.5882903080423</c:v>
                </c:pt>
                <c:pt idx="77">
                  <c:v>-17.063360513752233</c:v>
                </c:pt>
                <c:pt idx="78">
                  <c:v>-17.322293420699395</c:v>
                </c:pt>
                <c:pt idx="79">
                  <c:v>-17.830932653815044</c:v>
                </c:pt>
                <c:pt idx="80">
                  <c:v>-17.64809429977209</c:v>
                </c:pt>
                <c:pt idx="81">
                  <c:v>-18.246037637951062</c:v>
                </c:pt>
                <c:pt idx="82">
                  <c:v>-16.628823397232779</c:v>
                </c:pt>
                <c:pt idx="83">
                  <c:v>-17.344940904520772</c:v>
                </c:pt>
                <c:pt idx="84">
                  <c:v>-18.018994641762244</c:v>
                </c:pt>
                <c:pt idx="85">
                  <c:v>-17.675849176760718</c:v>
                </c:pt>
                <c:pt idx="86">
                  <c:v>-8.9591380582630045</c:v>
                </c:pt>
                <c:pt idx="87">
                  <c:v>-16.295713824113434</c:v>
                </c:pt>
                <c:pt idx="88">
                  <c:v>-8.8823793711633687</c:v>
                </c:pt>
                <c:pt idx="89">
                  <c:v>-7.87977572424131</c:v>
                </c:pt>
                <c:pt idx="90">
                  <c:v>-9.6651103761104675</c:v>
                </c:pt>
                <c:pt idx="91">
                  <c:v>-8.0450719303583362</c:v>
                </c:pt>
                <c:pt idx="92">
                  <c:v>-7.5578790537420542</c:v>
                </c:pt>
                <c:pt idx="93">
                  <c:v>-8.1247432162901134</c:v>
                </c:pt>
                <c:pt idx="94">
                  <c:v>-8.4095581657866223</c:v>
                </c:pt>
                <c:pt idx="95">
                  <c:v>-15.593440058331632</c:v>
                </c:pt>
                <c:pt idx="96">
                  <c:v>-7.8856291816595974</c:v>
                </c:pt>
                <c:pt idx="97">
                  <c:v>-7.3509952153749136</c:v>
                </c:pt>
                <c:pt idx="98">
                  <c:v>-7.7487654132329613</c:v>
                </c:pt>
                <c:pt idx="99">
                  <c:v>-7.3591557639647158</c:v>
                </c:pt>
                <c:pt idx="100">
                  <c:v>-6.9622077404143266</c:v>
                </c:pt>
                <c:pt idx="101">
                  <c:v>-7.2370893190730108</c:v>
                </c:pt>
                <c:pt idx="102">
                  <c:v>-6.1323689528074183</c:v>
                </c:pt>
                <c:pt idx="103">
                  <c:v>-7.1797065460894745</c:v>
                </c:pt>
                <c:pt idx="104">
                  <c:v>-6.6267191652393533</c:v>
                </c:pt>
                <c:pt idx="105">
                  <c:v>-6.459640398035762</c:v>
                </c:pt>
                <c:pt idx="106">
                  <c:v>-6.7139194739291046</c:v>
                </c:pt>
                <c:pt idx="107">
                  <c:v>-7.4373741190287923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C2-4F86-A7F7-6309D0AFF5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/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8"/>
          <c:order val="4"/>
          <c:tx>
            <c:strRef>
              <c:f>'總圖 (分壓氫 H+ 及 溫度校正版)'!$CG$1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'總圖 (分壓氫 H+ 及 溫度校正版)'!$CU$5:$CU$112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溫度校正版)'!$CY$5:$CY$112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3D5-43AD-9BB3-A7EDBEA429F0}"/>
            </c:ext>
          </c:extLst>
        </c:ser>
        <c:ser>
          <c:idx val="4"/>
          <c:order val="5"/>
          <c:tx>
            <c:strRef>
              <c:f>'總圖 (分壓氫 H+ 及 溫度校正版)'!$DA$1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'總圖 (分壓氫 H+ 及 溫度校正版)'!$DO$5:$DO$112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溫度校正版)'!$DS$5:$DS$112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D5-43AD-9BB3-A7EDBEA429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'總圖 (分壓氫 H+ 及 溫度校正版)'!$O$1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'總圖 (分壓氫 H+ 及 溫度校正版)'!$AD$6:$AD$112</c15:sqref>
                        </c15:formulaRef>
                      </c:ext>
                    </c:extLst>
                    <c:strCache>
                      <c:ptCount val="4"/>
                      <c:pt idx="1">
                        <c:v>全產乙酸 with 1H2</c:v>
                      </c:pt>
                      <c:pt idx="2">
                        <c:v>全產丙酸 with 1H2</c:v>
                      </c:pt>
                      <c:pt idx="3">
                        <c:v>全產丁酸 with 1H2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'總圖 (分壓氫 H+ 及 溫度校正版)'!$AH$5:$AH$112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13D5-43AD-9BB3-A7EDBEA429F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溫度校正版)'!$BB$5:$BB$112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-5.3676215594868193</c:v>
                      </c:pt>
                      <c:pt idx="1">
                        <c:v>-6.0080078347073576</c:v>
                      </c:pt>
                      <c:pt idx="2">
                        <c:v>-7.4152503712563957</c:v>
                      </c:pt>
                      <c:pt idx="3">
                        <c:v>-5.9652717307353171</c:v>
                      </c:pt>
                      <c:pt idx="4">
                        <c:v>-5.0670322939728809</c:v>
                      </c:pt>
                      <c:pt idx="5">
                        <c:v>-6.0541935658924499</c:v>
                      </c:pt>
                      <c:pt idx="6">
                        <c:v>-5.6007531039184393</c:v>
                      </c:pt>
                      <c:pt idx="7">
                        <c:v>-7.0301811069791631</c:v>
                      </c:pt>
                      <c:pt idx="8">
                        <c:v>-6.2432184241547404</c:v>
                      </c:pt>
                      <c:pt idx="9">
                        <c:v>-16.272544527200889</c:v>
                      </c:pt>
                      <c:pt idx="10">
                        <c:v>-5.7879410850930437</c:v>
                      </c:pt>
                      <c:pt idx="11">
                        <c:v>-3.3582839791031356</c:v>
                      </c:pt>
                      <c:pt idx="12">
                        <c:v>-1.8265352111793018</c:v>
                      </c:pt>
                      <c:pt idx="13">
                        <c:v>-0.41876107135596258</c:v>
                      </c:pt>
                      <c:pt idx="14">
                        <c:v>1.4683662606941257</c:v>
                      </c:pt>
                      <c:pt idx="15">
                        <c:v>1.8616782011867525</c:v>
                      </c:pt>
                      <c:pt idx="16">
                        <c:v>2.691438216453538</c:v>
                      </c:pt>
                      <c:pt idx="17">
                        <c:v>-0.41876107135596258</c:v>
                      </c:pt>
                      <c:pt idx="18">
                        <c:v>-5.4717600283614143</c:v>
                      </c:pt>
                      <c:pt idx="19">
                        <c:v>-5.6878274577531087</c:v>
                      </c:pt>
                      <c:pt idx="20">
                        <c:v>-2.3717387786587496</c:v>
                      </c:pt>
                      <c:pt idx="21">
                        <c:v>1.1459307343183391</c:v>
                      </c:pt>
                      <c:pt idx="22">
                        <c:v>1.8052167586967749</c:v>
                      </c:pt>
                      <c:pt idx="23">
                        <c:v>1.6387728440919576</c:v>
                      </c:pt>
                      <c:pt idx="24">
                        <c:v>1.2643561441875022</c:v>
                      </c:pt>
                      <c:pt idx="25">
                        <c:v>0.70614042614526318</c:v>
                      </c:pt>
                      <c:pt idx="26">
                        <c:v>-0.49192898728586887</c:v>
                      </c:pt>
                      <c:pt idx="27">
                        <c:v>-3.1981713145010011</c:v>
                      </c:pt>
                      <c:pt idx="28">
                        <c:v>-2.6983929995399727</c:v>
                      </c:pt>
                      <c:pt idx="29">
                        <c:v>-0.88330235062227402</c:v>
                      </c:pt>
                      <c:pt idx="30">
                        <c:v>-1.487387291778304</c:v>
                      </c:pt>
                      <c:pt idx="31">
                        <c:v>-2.4373051157719932</c:v>
                      </c:pt>
                      <c:pt idx="32">
                        <c:v>-1.7518638704298226</c:v>
                      </c:pt>
                      <c:pt idx="33">
                        <c:v>-2.1779899862994663</c:v>
                      </c:pt>
                      <c:pt idx="34">
                        <c:v>-1.7886348091887232</c:v>
                      </c:pt>
                      <c:pt idx="35">
                        <c:v>-1.7300002583844432</c:v>
                      </c:pt>
                      <c:pt idx="36">
                        <c:v>-3.322104802922301</c:v>
                      </c:pt>
                      <c:pt idx="37">
                        <c:v>-3.9691562299236631</c:v>
                      </c:pt>
                      <c:pt idx="38">
                        <c:v>-5.6118950126268325</c:v>
                      </c:pt>
                      <c:pt idx="39">
                        <c:v>-6.3213838823805659</c:v>
                      </c:pt>
                      <c:pt idx="40">
                        <c:v>-8.0585718207154748</c:v>
                      </c:pt>
                      <c:pt idx="41">
                        <c:v>-8.6467238507855395</c:v>
                      </c:pt>
                      <c:pt idx="42">
                        <c:v>-9.891269601978248</c:v>
                      </c:pt>
                      <c:pt idx="43">
                        <c:v>-11.039591529517327</c:v>
                      </c:pt>
                      <c:pt idx="44">
                        <c:v>-11.616343060142102</c:v>
                      </c:pt>
                      <c:pt idx="45">
                        <c:v>-12.004917337549532</c:v>
                      </c:pt>
                      <c:pt idx="46">
                        <c:v>-21.415669742996791</c:v>
                      </c:pt>
                      <c:pt idx="47">
                        <c:v>-21.864869248710686</c:v>
                      </c:pt>
                      <c:pt idx="48">
                        <c:v>-20.801732325344698</c:v>
                      </c:pt>
                      <c:pt idx="49">
                        <c:v>-19.894499583013982</c:v>
                      </c:pt>
                      <c:pt idx="50">
                        <c:v>-20.729844589624033</c:v>
                      </c:pt>
                      <c:pt idx="51">
                        <c:v>-20.838709100245477</c:v>
                      </c:pt>
                      <c:pt idx="52">
                        <c:v>-21.146954705787387</c:v>
                      </c:pt>
                      <c:pt idx="53">
                        <c:v>-21.106720742803443</c:v>
                      </c:pt>
                      <c:pt idx="54">
                        <c:v>-10.995273928400694</c:v>
                      </c:pt>
                      <c:pt idx="55">
                        <c:v>-21.197697298201078</c:v>
                      </c:pt>
                      <c:pt idx="56">
                        <c:v>-21.565232247846847</c:v>
                      </c:pt>
                      <c:pt idx="57">
                        <c:v>-21.074177765684237</c:v>
                      </c:pt>
                      <c:pt idx="58">
                        <c:v>-20.570743856403585</c:v>
                      </c:pt>
                      <c:pt idx="59">
                        <c:v>-20.413677671775627</c:v>
                      </c:pt>
                      <c:pt idx="60">
                        <c:v>-20.521801245530085</c:v>
                      </c:pt>
                      <c:pt idx="61">
                        <c:v>-20.699622067123919</c:v>
                      </c:pt>
                      <c:pt idx="62">
                        <c:v>-20.256572586923102</c:v>
                      </c:pt>
                      <c:pt idx="63">
                        <c:v>-20.487648848718862</c:v>
                      </c:pt>
                      <c:pt idx="64">
                        <c:v>-11.350501437797051</c:v>
                      </c:pt>
                      <c:pt idx="65">
                        <c:v>-19.643212757733188</c:v>
                      </c:pt>
                      <c:pt idx="66">
                        <c:v>-19.398636890967321</c:v>
                      </c:pt>
                      <c:pt idx="67">
                        <c:v>-19.508637018774468</c:v>
                      </c:pt>
                      <c:pt idx="68">
                        <c:v>-19.470980125519002</c:v>
                      </c:pt>
                      <c:pt idx="69">
                        <c:v>-19.662971407535121</c:v>
                      </c:pt>
                      <c:pt idx="70">
                        <c:v>-18.085631428306087</c:v>
                      </c:pt>
                      <c:pt idx="71">
                        <c:v>-17.208935091169504</c:v>
                      </c:pt>
                      <c:pt idx="72">
                        <c:v>-18.566288255695856</c:v>
                      </c:pt>
                      <c:pt idx="73">
                        <c:v>-17.896000714000998</c:v>
                      </c:pt>
                      <c:pt idx="74">
                        <c:v>-18.330613957912181</c:v>
                      </c:pt>
                      <c:pt idx="75">
                        <c:v>-17.935901684005746</c:v>
                      </c:pt>
                      <c:pt idx="76">
                        <c:v>-17.5882903080423</c:v>
                      </c:pt>
                      <c:pt idx="77">
                        <c:v>-17.063360513752233</c:v>
                      </c:pt>
                      <c:pt idx="78">
                        <c:v>-17.322293420699395</c:v>
                      </c:pt>
                      <c:pt idx="79">
                        <c:v>-17.830932653815044</c:v>
                      </c:pt>
                      <c:pt idx="80">
                        <c:v>-17.64809429977209</c:v>
                      </c:pt>
                      <c:pt idx="81">
                        <c:v>-18.246037637951062</c:v>
                      </c:pt>
                      <c:pt idx="82">
                        <c:v>-16.628823397232779</c:v>
                      </c:pt>
                      <c:pt idx="83">
                        <c:v>-17.344940904520772</c:v>
                      </c:pt>
                      <c:pt idx="84">
                        <c:v>-18.018994641762244</c:v>
                      </c:pt>
                      <c:pt idx="85">
                        <c:v>-17.675849176760718</c:v>
                      </c:pt>
                      <c:pt idx="86">
                        <c:v>-8.9591380582630045</c:v>
                      </c:pt>
                      <c:pt idx="87">
                        <c:v>-16.295713824113434</c:v>
                      </c:pt>
                      <c:pt idx="88">
                        <c:v>-8.8823793711633687</c:v>
                      </c:pt>
                      <c:pt idx="89">
                        <c:v>-7.87977572424131</c:v>
                      </c:pt>
                      <c:pt idx="90">
                        <c:v>-9.6651103761104675</c:v>
                      </c:pt>
                      <c:pt idx="91">
                        <c:v>-8.0450719303583362</c:v>
                      </c:pt>
                      <c:pt idx="92">
                        <c:v>-7.5578790537420542</c:v>
                      </c:pt>
                      <c:pt idx="93">
                        <c:v>-8.1247432162901134</c:v>
                      </c:pt>
                      <c:pt idx="94">
                        <c:v>-8.4095581657866223</c:v>
                      </c:pt>
                      <c:pt idx="95">
                        <c:v>-15.593440058331632</c:v>
                      </c:pt>
                      <c:pt idx="96">
                        <c:v>-7.8856291816595974</c:v>
                      </c:pt>
                      <c:pt idx="97">
                        <c:v>-7.3509952153749136</c:v>
                      </c:pt>
                      <c:pt idx="98">
                        <c:v>-7.7487654132329613</c:v>
                      </c:pt>
                      <c:pt idx="99">
                        <c:v>-7.3591557639647158</c:v>
                      </c:pt>
                      <c:pt idx="100">
                        <c:v>-6.9622077404143266</c:v>
                      </c:pt>
                      <c:pt idx="101">
                        <c:v>-7.2370893190730108</c:v>
                      </c:pt>
                      <c:pt idx="102">
                        <c:v>-6.1323689528074183</c:v>
                      </c:pt>
                      <c:pt idx="103">
                        <c:v>-7.1797065460894745</c:v>
                      </c:pt>
                      <c:pt idx="104">
                        <c:v>-6.6267191652393533</c:v>
                      </c:pt>
                      <c:pt idx="105">
                        <c:v>-6.459640398035762</c:v>
                      </c:pt>
                      <c:pt idx="106">
                        <c:v>-6.7139194739291046</c:v>
                      </c:pt>
                      <c:pt idx="107">
                        <c:v>-7.4373741190287923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3D5-43AD-9BB3-A7EDBEA429F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溫度校正版)'!$BE$1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溫度校正版)'!$BD$5:$BD$112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2.3501302355342251</c:v>
                      </c:pt>
                      <c:pt idx="1">
                        <c:v>2.6822988854049461</c:v>
                      </c:pt>
                      <c:pt idx="2">
                        <c:v>1.8614376095038905</c:v>
                      </c:pt>
                      <c:pt idx="3">
                        <c:v>1.4282953854525502</c:v>
                      </c:pt>
                      <c:pt idx="4">
                        <c:v>11.34482148286296</c:v>
                      </c:pt>
                      <c:pt idx="5">
                        <c:v>0.37572661298731891</c:v>
                      </c:pt>
                      <c:pt idx="6">
                        <c:v>-1.1161408628205898</c:v>
                      </c:pt>
                      <c:pt idx="7">
                        <c:v>3.6286434061418555</c:v>
                      </c:pt>
                      <c:pt idx="8">
                        <c:v>6.1962983395774529</c:v>
                      </c:pt>
                      <c:pt idx="9">
                        <c:v>5.661415396501063</c:v>
                      </c:pt>
                      <c:pt idx="10">
                        <c:v>5.9755050274759061</c:v>
                      </c:pt>
                      <c:pt idx="11">
                        <c:v>11.096077461198984</c:v>
                      </c:pt>
                      <c:pt idx="12">
                        <c:v>16.877118663195539</c:v>
                      </c:pt>
                      <c:pt idx="13">
                        <c:v>23.540038189163177</c:v>
                      </c:pt>
                      <c:pt idx="14">
                        <c:v>31.008520365557072</c:v>
                      </c:pt>
                      <c:pt idx="15">
                        <c:v>33.059324896352997</c:v>
                      </c:pt>
                      <c:pt idx="16">
                        <c:v>36.327595986009634</c:v>
                      </c:pt>
                      <c:pt idx="17">
                        <c:v>15.494021064325402</c:v>
                      </c:pt>
                      <c:pt idx="18">
                        <c:v>12.875488985807378</c:v>
                      </c:pt>
                      <c:pt idx="19">
                        <c:v>13.032896313182494</c:v>
                      </c:pt>
                      <c:pt idx="20">
                        <c:v>20.813819285101491</c:v>
                      </c:pt>
                      <c:pt idx="21">
                        <c:v>30.122151595409075</c:v>
                      </c:pt>
                      <c:pt idx="22">
                        <c:v>31.36456619151107</c:v>
                      </c:pt>
                      <c:pt idx="23">
                        <c:v>31.327166515068853</c:v>
                      </c:pt>
                      <c:pt idx="24">
                        <c:v>30.993323141250091</c:v>
                      </c:pt>
                      <c:pt idx="25">
                        <c:v>31.422994320943236</c:v>
                      </c:pt>
                      <c:pt idx="26">
                        <c:v>29.618306299718146</c:v>
                      </c:pt>
                      <c:pt idx="27">
                        <c:v>19.823641237345171</c:v>
                      </c:pt>
                      <c:pt idx="28">
                        <c:v>19.674326419678035</c:v>
                      </c:pt>
                      <c:pt idx="29">
                        <c:v>28.493960524167633</c:v>
                      </c:pt>
                      <c:pt idx="30">
                        <c:v>18.428237644828236</c:v>
                      </c:pt>
                      <c:pt idx="31">
                        <c:v>21.234157749786881</c:v>
                      </c:pt>
                      <c:pt idx="32">
                        <c:v>22.737284858531453</c:v>
                      </c:pt>
                      <c:pt idx="33">
                        <c:v>22.240198920519283</c:v>
                      </c:pt>
                      <c:pt idx="34">
                        <c:v>24.852780611586454</c:v>
                      </c:pt>
                      <c:pt idx="35">
                        <c:v>25.567032279836784</c:v>
                      </c:pt>
                      <c:pt idx="36">
                        <c:v>24.102603293917284</c:v>
                      </c:pt>
                      <c:pt idx="37">
                        <c:v>19.016963355334102</c:v>
                      </c:pt>
                      <c:pt idx="38">
                        <c:v>17.057531760182609</c:v>
                      </c:pt>
                      <c:pt idx="39">
                        <c:v>14.903675152539417</c:v>
                      </c:pt>
                      <c:pt idx="40">
                        <c:v>12.634431716499488</c:v>
                      </c:pt>
                      <c:pt idx="41">
                        <c:v>12.559029757846895</c:v>
                      </c:pt>
                      <c:pt idx="42">
                        <c:v>10.391959298668922</c:v>
                      </c:pt>
                      <c:pt idx="43">
                        <c:v>8.6830865508465003</c:v>
                      </c:pt>
                      <c:pt idx="44">
                        <c:v>7.2816302417692373</c:v>
                      </c:pt>
                      <c:pt idx="45">
                        <c:v>5.2156489639967383</c:v>
                      </c:pt>
                      <c:pt idx="46">
                        <c:v>3.6667565161373297</c:v>
                      </c:pt>
                      <c:pt idx="47">
                        <c:v>2.454905517243823</c:v>
                      </c:pt>
                      <c:pt idx="48">
                        <c:v>-1.3909939326155438</c:v>
                      </c:pt>
                      <c:pt idx="49">
                        <c:v>1.0873629915552883</c:v>
                      </c:pt>
                      <c:pt idx="50">
                        <c:v>8.1054649541451589</c:v>
                      </c:pt>
                      <c:pt idx="51">
                        <c:v>6.7001017727103616</c:v>
                      </c:pt>
                      <c:pt idx="52">
                        <c:v>3.7554959426387455</c:v>
                      </c:pt>
                      <c:pt idx="53">
                        <c:v>11.431069770440747</c:v>
                      </c:pt>
                      <c:pt idx="54">
                        <c:v>10.061617317870558</c:v>
                      </c:pt>
                      <c:pt idx="55">
                        <c:v>3.9242365573726907</c:v>
                      </c:pt>
                      <c:pt idx="56">
                        <c:v>4.4644890297960664</c:v>
                      </c:pt>
                      <c:pt idx="57">
                        <c:v>4.3374953071011575</c:v>
                      </c:pt>
                      <c:pt idx="58">
                        <c:v>4.6387263104762155</c:v>
                      </c:pt>
                      <c:pt idx="59">
                        <c:v>4.5579119686358496</c:v>
                      </c:pt>
                      <c:pt idx="60">
                        <c:v>2.8718887750642068</c:v>
                      </c:pt>
                      <c:pt idx="61">
                        <c:v>4.2948516608475984</c:v>
                      </c:pt>
                      <c:pt idx="62">
                        <c:v>4.2574636897610141</c:v>
                      </c:pt>
                      <c:pt idx="63">
                        <c:v>5.8712171474203672</c:v>
                      </c:pt>
                      <c:pt idx="64">
                        <c:v>9.4855325115972438</c:v>
                      </c:pt>
                      <c:pt idx="65">
                        <c:v>5.2221058637810422</c:v>
                      </c:pt>
                      <c:pt idx="66">
                        <c:v>5.581593325541796</c:v>
                      </c:pt>
                      <c:pt idx="67">
                        <c:v>11.836198219901927</c:v>
                      </c:pt>
                      <c:pt idx="68">
                        <c:v>13.635918029773972</c:v>
                      </c:pt>
                      <c:pt idx="69">
                        <c:v>1.4271432453462189</c:v>
                      </c:pt>
                      <c:pt idx="70">
                        <c:v>3.1507719349761096</c:v>
                      </c:pt>
                      <c:pt idx="71">
                        <c:v>8.7291243229148492</c:v>
                      </c:pt>
                      <c:pt idx="72">
                        <c:v>2.2681142978977924</c:v>
                      </c:pt>
                      <c:pt idx="73">
                        <c:v>4.4056326555592626</c:v>
                      </c:pt>
                      <c:pt idx="74">
                        <c:v>10.88807980972112</c:v>
                      </c:pt>
                      <c:pt idx="75">
                        <c:v>3.3531869592994781</c:v>
                      </c:pt>
                      <c:pt idx="76">
                        <c:v>3.4243140403511525</c:v>
                      </c:pt>
                      <c:pt idx="77">
                        <c:v>3.8942452978388147</c:v>
                      </c:pt>
                      <c:pt idx="78">
                        <c:v>2.7833520414046156</c:v>
                      </c:pt>
                      <c:pt idx="79">
                        <c:v>5.3109093154945839</c:v>
                      </c:pt>
                      <c:pt idx="80">
                        <c:v>11.07107688800755</c:v>
                      </c:pt>
                      <c:pt idx="81">
                        <c:v>12.258094359014088</c:v>
                      </c:pt>
                      <c:pt idx="82">
                        <c:v>5.3163370287342069</c:v>
                      </c:pt>
                      <c:pt idx="83">
                        <c:v>11.779790243059011</c:v>
                      </c:pt>
                      <c:pt idx="84">
                        <c:v>6.6438512679992101</c:v>
                      </c:pt>
                      <c:pt idx="85">
                        <c:v>6.6450060992637994</c:v>
                      </c:pt>
                      <c:pt idx="86">
                        <c:v>6.9162406975546986</c:v>
                      </c:pt>
                      <c:pt idx="87">
                        <c:v>5.3098510369235079</c:v>
                      </c:pt>
                      <c:pt idx="88">
                        <c:v>8.708127790967529</c:v>
                      </c:pt>
                      <c:pt idx="89">
                        <c:v>8.428787563815515</c:v>
                      </c:pt>
                      <c:pt idx="90">
                        <c:v>7.4662746690984978</c:v>
                      </c:pt>
                      <c:pt idx="91">
                        <c:v>9.4477113613171682</c:v>
                      </c:pt>
                      <c:pt idx="92">
                        <c:v>7.1923291432329162</c:v>
                      </c:pt>
                      <c:pt idx="93">
                        <c:v>6.4661144699949631</c:v>
                      </c:pt>
                      <c:pt idx="94">
                        <c:v>6.0145292606343599</c:v>
                      </c:pt>
                      <c:pt idx="95">
                        <c:v>-29.982809995853088</c:v>
                      </c:pt>
                      <c:pt idx="96">
                        <c:v>-28.987255927134058</c:v>
                      </c:pt>
                      <c:pt idx="97">
                        <c:v>-27.312845475762565</c:v>
                      </c:pt>
                      <c:pt idx="98">
                        <c:v>-28.438975299018168</c:v>
                      </c:pt>
                      <c:pt idx="99">
                        <c:v>-27.900486906419268</c:v>
                      </c:pt>
                      <c:pt idx="100">
                        <c:v>-27.497957324596882</c:v>
                      </c:pt>
                      <c:pt idx="101">
                        <c:v>-27.472672897597707</c:v>
                      </c:pt>
                      <c:pt idx="102">
                        <c:v>-26.520461627940669</c:v>
                      </c:pt>
                      <c:pt idx="103">
                        <c:v>-26.76707635015644</c:v>
                      </c:pt>
                      <c:pt idx="104">
                        <c:v>-27.775224512250706</c:v>
                      </c:pt>
                      <c:pt idx="105">
                        <c:v>-27.821863276706882</c:v>
                      </c:pt>
                      <c:pt idx="106">
                        <c:v>-29.362852491880979</c:v>
                      </c:pt>
                      <c:pt idx="107">
                        <c:v>-26.677665133347706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溫度校正版)'!$BK$5:$BK$112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13D5-43AD-9BB3-A7EDBEA429F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溫度校正版)'!$BM$1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溫度校正版)'!$CA$5:$CA$112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溫度校正版)'!$CE$5:$CE$112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3D5-43AD-9BB3-A7EDBEA429F0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溫度校正版)'!$DU$1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溫度校正版)'!$EI$5:$EI$112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溫度校正版)'!$EM$5:$EM$112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3D5-43AD-9BB3-A7EDBEA429F0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溫度校正版)'!$EO$1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溫度校正版)'!$FC$5:$FC$112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溫度校正版)'!$FG$5:$FG$112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3D5-43AD-9BB3-A7EDBEA429F0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0.000_ 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5"/>
          <c:order val="6"/>
          <c:tx>
            <c:strRef>
              <c:f>'總圖 (分壓氫 H+ 及 溫度校正版)'!$DU$1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'總圖 (分壓氫 H+ 及 溫度校正版)'!$EI$5:$EI$112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溫度校正版)'!$EM$5:$EM$112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686-425B-993D-265E603A8F93}"/>
            </c:ext>
          </c:extLst>
        </c:ser>
        <c:ser>
          <c:idx val="6"/>
          <c:order val="7"/>
          <c:tx>
            <c:strRef>
              <c:f>'總圖 (分壓氫 H+ 及 溫度校正版)'!$EO$1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'總圖 (分壓氫 H+ 及 溫度校正版)'!$FC$5:$FC$112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溫度校正版)'!$FG$5:$FG$112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86-425B-993D-265E603A8F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'總圖 (分壓氫 H+ 及 溫度校正版)'!$O$1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'總圖 (分壓氫 H+ 及 溫度校正版)'!$AD$6:$AD$112</c15:sqref>
                        </c15:formulaRef>
                      </c:ext>
                    </c:extLst>
                    <c:strCache>
                      <c:ptCount val="4"/>
                      <c:pt idx="1">
                        <c:v>全產乙酸 with 1H2</c:v>
                      </c:pt>
                      <c:pt idx="2">
                        <c:v>全產丙酸 with 1H2</c:v>
                      </c:pt>
                      <c:pt idx="3">
                        <c:v>全產丁酸 with 1H2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'總圖 (分壓氫 H+ 及 溫度校正版)'!$AH$5:$AH$112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2-A686-425B-993D-265E603A8F93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溫度校正版)'!$BB$5:$BB$112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-5.3676215594868193</c:v>
                      </c:pt>
                      <c:pt idx="1">
                        <c:v>-6.0080078347073576</c:v>
                      </c:pt>
                      <c:pt idx="2">
                        <c:v>-7.4152503712563957</c:v>
                      </c:pt>
                      <c:pt idx="3">
                        <c:v>-5.9652717307353171</c:v>
                      </c:pt>
                      <c:pt idx="4">
                        <c:v>-5.0670322939728809</c:v>
                      </c:pt>
                      <c:pt idx="5">
                        <c:v>-6.0541935658924499</c:v>
                      </c:pt>
                      <c:pt idx="6">
                        <c:v>-5.6007531039184393</c:v>
                      </c:pt>
                      <c:pt idx="7">
                        <c:v>-7.0301811069791631</c:v>
                      </c:pt>
                      <c:pt idx="8">
                        <c:v>-6.2432184241547404</c:v>
                      </c:pt>
                      <c:pt idx="9">
                        <c:v>-16.272544527200889</c:v>
                      </c:pt>
                      <c:pt idx="10">
                        <c:v>-5.7879410850930437</c:v>
                      </c:pt>
                      <c:pt idx="11">
                        <c:v>-3.3582839791031356</c:v>
                      </c:pt>
                      <c:pt idx="12">
                        <c:v>-1.8265352111793018</c:v>
                      </c:pt>
                      <c:pt idx="13">
                        <c:v>-0.41876107135596258</c:v>
                      </c:pt>
                      <c:pt idx="14">
                        <c:v>1.4683662606941257</c:v>
                      </c:pt>
                      <c:pt idx="15">
                        <c:v>1.8616782011867525</c:v>
                      </c:pt>
                      <c:pt idx="16">
                        <c:v>2.691438216453538</c:v>
                      </c:pt>
                      <c:pt idx="17">
                        <c:v>-0.41876107135596258</c:v>
                      </c:pt>
                      <c:pt idx="18">
                        <c:v>-5.4717600283614143</c:v>
                      </c:pt>
                      <c:pt idx="19">
                        <c:v>-5.6878274577531087</c:v>
                      </c:pt>
                      <c:pt idx="20">
                        <c:v>-2.3717387786587496</c:v>
                      </c:pt>
                      <c:pt idx="21">
                        <c:v>1.1459307343183391</c:v>
                      </c:pt>
                      <c:pt idx="22">
                        <c:v>1.8052167586967749</c:v>
                      </c:pt>
                      <c:pt idx="23">
                        <c:v>1.6387728440919576</c:v>
                      </c:pt>
                      <c:pt idx="24">
                        <c:v>1.2643561441875022</c:v>
                      </c:pt>
                      <c:pt idx="25">
                        <c:v>0.70614042614526318</c:v>
                      </c:pt>
                      <c:pt idx="26">
                        <c:v>-0.49192898728586887</c:v>
                      </c:pt>
                      <c:pt idx="27">
                        <c:v>-3.1981713145010011</c:v>
                      </c:pt>
                      <c:pt idx="28">
                        <c:v>-2.6983929995399727</c:v>
                      </c:pt>
                      <c:pt idx="29">
                        <c:v>-0.88330235062227402</c:v>
                      </c:pt>
                      <c:pt idx="30">
                        <c:v>-1.487387291778304</c:v>
                      </c:pt>
                      <c:pt idx="31">
                        <c:v>-2.4373051157719932</c:v>
                      </c:pt>
                      <c:pt idx="32">
                        <c:v>-1.7518638704298226</c:v>
                      </c:pt>
                      <c:pt idx="33">
                        <c:v>-2.1779899862994663</c:v>
                      </c:pt>
                      <c:pt idx="34">
                        <c:v>-1.7886348091887232</c:v>
                      </c:pt>
                      <c:pt idx="35">
                        <c:v>-1.7300002583844432</c:v>
                      </c:pt>
                      <c:pt idx="36">
                        <c:v>-3.322104802922301</c:v>
                      </c:pt>
                      <c:pt idx="37">
                        <c:v>-3.9691562299236631</c:v>
                      </c:pt>
                      <c:pt idx="38">
                        <c:v>-5.6118950126268325</c:v>
                      </c:pt>
                      <c:pt idx="39">
                        <c:v>-6.3213838823805659</c:v>
                      </c:pt>
                      <c:pt idx="40">
                        <c:v>-8.0585718207154748</c:v>
                      </c:pt>
                      <c:pt idx="41">
                        <c:v>-8.6467238507855395</c:v>
                      </c:pt>
                      <c:pt idx="42">
                        <c:v>-9.891269601978248</c:v>
                      </c:pt>
                      <c:pt idx="43">
                        <c:v>-11.039591529517327</c:v>
                      </c:pt>
                      <c:pt idx="44">
                        <c:v>-11.616343060142102</c:v>
                      </c:pt>
                      <c:pt idx="45">
                        <c:v>-12.004917337549532</c:v>
                      </c:pt>
                      <c:pt idx="46">
                        <c:v>-21.415669742996791</c:v>
                      </c:pt>
                      <c:pt idx="47">
                        <c:v>-21.864869248710686</c:v>
                      </c:pt>
                      <c:pt idx="48">
                        <c:v>-20.801732325344698</c:v>
                      </c:pt>
                      <c:pt idx="49">
                        <c:v>-19.894499583013982</c:v>
                      </c:pt>
                      <c:pt idx="50">
                        <c:v>-20.729844589624033</c:v>
                      </c:pt>
                      <c:pt idx="51">
                        <c:v>-20.838709100245477</c:v>
                      </c:pt>
                      <c:pt idx="52">
                        <c:v>-21.146954705787387</c:v>
                      </c:pt>
                      <c:pt idx="53">
                        <c:v>-21.106720742803443</c:v>
                      </c:pt>
                      <c:pt idx="54">
                        <c:v>-10.995273928400694</c:v>
                      </c:pt>
                      <c:pt idx="55">
                        <c:v>-21.197697298201078</c:v>
                      </c:pt>
                      <c:pt idx="56">
                        <c:v>-21.565232247846847</c:v>
                      </c:pt>
                      <c:pt idx="57">
                        <c:v>-21.074177765684237</c:v>
                      </c:pt>
                      <c:pt idx="58">
                        <c:v>-20.570743856403585</c:v>
                      </c:pt>
                      <c:pt idx="59">
                        <c:v>-20.413677671775627</c:v>
                      </c:pt>
                      <c:pt idx="60">
                        <c:v>-20.521801245530085</c:v>
                      </c:pt>
                      <c:pt idx="61">
                        <c:v>-20.699622067123919</c:v>
                      </c:pt>
                      <c:pt idx="62">
                        <c:v>-20.256572586923102</c:v>
                      </c:pt>
                      <c:pt idx="63">
                        <c:v>-20.487648848718862</c:v>
                      </c:pt>
                      <c:pt idx="64">
                        <c:v>-11.350501437797051</c:v>
                      </c:pt>
                      <c:pt idx="65">
                        <c:v>-19.643212757733188</c:v>
                      </c:pt>
                      <c:pt idx="66">
                        <c:v>-19.398636890967321</c:v>
                      </c:pt>
                      <c:pt idx="67">
                        <c:v>-19.508637018774468</c:v>
                      </c:pt>
                      <c:pt idx="68">
                        <c:v>-19.470980125519002</c:v>
                      </c:pt>
                      <c:pt idx="69">
                        <c:v>-19.662971407535121</c:v>
                      </c:pt>
                      <c:pt idx="70">
                        <c:v>-18.085631428306087</c:v>
                      </c:pt>
                      <c:pt idx="71">
                        <c:v>-17.208935091169504</c:v>
                      </c:pt>
                      <c:pt idx="72">
                        <c:v>-18.566288255695856</c:v>
                      </c:pt>
                      <c:pt idx="73">
                        <c:v>-17.896000714000998</c:v>
                      </c:pt>
                      <c:pt idx="74">
                        <c:v>-18.330613957912181</c:v>
                      </c:pt>
                      <c:pt idx="75">
                        <c:v>-17.935901684005746</c:v>
                      </c:pt>
                      <c:pt idx="76">
                        <c:v>-17.5882903080423</c:v>
                      </c:pt>
                      <c:pt idx="77">
                        <c:v>-17.063360513752233</c:v>
                      </c:pt>
                      <c:pt idx="78">
                        <c:v>-17.322293420699395</c:v>
                      </c:pt>
                      <c:pt idx="79">
                        <c:v>-17.830932653815044</c:v>
                      </c:pt>
                      <c:pt idx="80">
                        <c:v>-17.64809429977209</c:v>
                      </c:pt>
                      <c:pt idx="81">
                        <c:v>-18.246037637951062</c:v>
                      </c:pt>
                      <c:pt idx="82">
                        <c:v>-16.628823397232779</c:v>
                      </c:pt>
                      <c:pt idx="83">
                        <c:v>-17.344940904520772</c:v>
                      </c:pt>
                      <c:pt idx="84">
                        <c:v>-18.018994641762244</c:v>
                      </c:pt>
                      <c:pt idx="85">
                        <c:v>-17.675849176760718</c:v>
                      </c:pt>
                      <c:pt idx="86">
                        <c:v>-8.9591380582630045</c:v>
                      </c:pt>
                      <c:pt idx="87">
                        <c:v>-16.295713824113434</c:v>
                      </c:pt>
                      <c:pt idx="88">
                        <c:v>-8.8823793711633687</c:v>
                      </c:pt>
                      <c:pt idx="89">
                        <c:v>-7.87977572424131</c:v>
                      </c:pt>
                      <c:pt idx="90">
                        <c:v>-9.6651103761104675</c:v>
                      </c:pt>
                      <c:pt idx="91">
                        <c:v>-8.0450719303583362</c:v>
                      </c:pt>
                      <c:pt idx="92">
                        <c:v>-7.5578790537420542</c:v>
                      </c:pt>
                      <c:pt idx="93">
                        <c:v>-8.1247432162901134</c:v>
                      </c:pt>
                      <c:pt idx="94">
                        <c:v>-8.4095581657866223</c:v>
                      </c:pt>
                      <c:pt idx="95">
                        <c:v>-15.593440058331632</c:v>
                      </c:pt>
                      <c:pt idx="96">
                        <c:v>-7.8856291816595974</c:v>
                      </c:pt>
                      <c:pt idx="97">
                        <c:v>-7.3509952153749136</c:v>
                      </c:pt>
                      <c:pt idx="98">
                        <c:v>-7.7487654132329613</c:v>
                      </c:pt>
                      <c:pt idx="99">
                        <c:v>-7.3591557639647158</c:v>
                      </c:pt>
                      <c:pt idx="100">
                        <c:v>-6.9622077404143266</c:v>
                      </c:pt>
                      <c:pt idx="101">
                        <c:v>-7.2370893190730108</c:v>
                      </c:pt>
                      <c:pt idx="102">
                        <c:v>-6.1323689528074183</c:v>
                      </c:pt>
                      <c:pt idx="103">
                        <c:v>-7.1797065460894745</c:v>
                      </c:pt>
                      <c:pt idx="104">
                        <c:v>-6.6267191652393533</c:v>
                      </c:pt>
                      <c:pt idx="105">
                        <c:v>-6.459640398035762</c:v>
                      </c:pt>
                      <c:pt idx="106">
                        <c:v>-6.7139194739291046</c:v>
                      </c:pt>
                      <c:pt idx="107">
                        <c:v>-7.4373741190287923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A686-425B-993D-265E603A8F93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溫度校正版)'!$BE$1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溫度校正版)'!$BD$5:$BD$112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2.3501302355342251</c:v>
                      </c:pt>
                      <c:pt idx="1">
                        <c:v>2.6822988854049461</c:v>
                      </c:pt>
                      <c:pt idx="2">
                        <c:v>1.8614376095038905</c:v>
                      </c:pt>
                      <c:pt idx="3">
                        <c:v>1.4282953854525502</c:v>
                      </c:pt>
                      <c:pt idx="4">
                        <c:v>11.34482148286296</c:v>
                      </c:pt>
                      <c:pt idx="5">
                        <c:v>0.37572661298731891</c:v>
                      </c:pt>
                      <c:pt idx="6">
                        <c:v>-1.1161408628205898</c:v>
                      </c:pt>
                      <c:pt idx="7">
                        <c:v>3.6286434061418555</c:v>
                      </c:pt>
                      <c:pt idx="8">
                        <c:v>6.1962983395774529</c:v>
                      </c:pt>
                      <c:pt idx="9">
                        <c:v>5.661415396501063</c:v>
                      </c:pt>
                      <c:pt idx="10">
                        <c:v>5.9755050274759061</c:v>
                      </c:pt>
                      <c:pt idx="11">
                        <c:v>11.096077461198984</c:v>
                      </c:pt>
                      <c:pt idx="12">
                        <c:v>16.877118663195539</c:v>
                      </c:pt>
                      <c:pt idx="13">
                        <c:v>23.540038189163177</c:v>
                      </c:pt>
                      <c:pt idx="14">
                        <c:v>31.008520365557072</c:v>
                      </c:pt>
                      <c:pt idx="15">
                        <c:v>33.059324896352997</c:v>
                      </c:pt>
                      <c:pt idx="16">
                        <c:v>36.327595986009634</c:v>
                      </c:pt>
                      <c:pt idx="17">
                        <c:v>15.494021064325402</c:v>
                      </c:pt>
                      <c:pt idx="18">
                        <c:v>12.875488985807378</c:v>
                      </c:pt>
                      <c:pt idx="19">
                        <c:v>13.032896313182494</c:v>
                      </c:pt>
                      <c:pt idx="20">
                        <c:v>20.813819285101491</c:v>
                      </c:pt>
                      <c:pt idx="21">
                        <c:v>30.122151595409075</c:v>
                      </c:pt>
                      <c:pt idx="22">
                        <c:v>31.36456619151107</c:v>
                      </c:pt>
                      <c:pt idx="23">
                        <c:v>31.327166515068853</c:v>
                      </c:pt>
                      <c:pt idx="24">
                        <c:v>30.993323141250091</c:v>
                      </c:pt>
                      <c:pt idx="25">
                        <c:v>31.422994320943236</c:v>
                      </c:pt>
                      <c:pt idx="26">
                        <c:v>29.618306299718146</c:v>
                      </c:pt>
                      <c:pt idx="27">
                        <c:v>19.823641237345171</c:v>
                      </c:pt>
                      <c:pt idx="28">
                        <c:v>19.674326419678035</c:v>
                      </c:pt>
                      <c:pt idx="29">
                        <c:v>28.493960524167633</c:v>
                      </c:pt>
                      <c:pt idx="30">
                        <c:v>18.428237644828236</c:v>
                      </c:pt>
                      <c:pt idx="31">
                        <c:v>21.234157749786881</c:v>
                      </c:pt>
                      <c:pt idx="32">
                        <c:v>22.737284858531453</c:v>
                      </c:pt>
                      <c:pt idx="33">
                        <c:v>22.240198920519283</c:v>
                      </c:pt>
                      <c:pt idx="34">
                        <c:v>24.852780611586454</c:v>
                      </c:pt>
                      <c:pt idx="35">
                        <c:v>25.567032279836784</c:v>
                      </c:pt>
                      <c:pt idx="36">
                        <c:v>24.102603293917284</c:v>
                      </c:pt>
                      <c:pt idx="37">
                        <c:v>19.016963355334102</c:v>
                      </c:pt>
                      <c:pt idx="38">
                        <c:v>17.057531760182609</c:v>
                      </c:pt>
                      <c:pt idx="39">
                        <c:v>14.903675152539417</c:v>
                      </c:pt>
                      <c:pt idx="40">
                        <c:v>12.634431716499488</c:v>
                      </c:pt>
                      <c:pt idx="41">
                        <c:v>12.559029757846895</c:v>
                      </c:pt>
                      <c:pt idx="42">
                        <c:v>10.391959298668922</c:v>
                      </c:pt>
                      <c:pt idx="43">
                        <c:v>8.6830865508465003</c:v>
                      </c:pt>
                      <c:pt idx="44">
                        <c:v>7.2816302417692373</c:v>
                      </c:pt>
                      <c:pt idx="45">
                        <c:v>5.2156489639967383</c:v>
                      </c:pt>
                      <c:pt idx="46">
                        <c:v>3.6667565161373297</c:v>
                      </c:pt>
                      <c:pt idx="47">
                        <c:v>2.454905517243823</c:v>
                      </c:pt>
                      <c:pt idx="48">
                        <c:v>-1.3909939326155438</c:v>
                      </c:pt>
                      <c:pt idx="49">
                        <c:v>1.0873629915552883</c:v>
                      </c:pt>
                      <c:pt idx="50">
                        <c:v>8.1054649541451589</c:v>
                      </c:pt>
                      <c:pt idx="51">
                        <c:v>6.7001017727103616</c:v>
                      </c:pt>
                      <c:pt idx="52">
                        <c:v>3.7554959426387455</c:v>
                      </c:pt>
                      <c:pt idx="53">
                        <c:v>11.431069770440747</c:v>
                      </c:pt>
                      <c:pt idx="54">
                        <c:v>10.061617317870558</c:v>
                      </c:pt>
                      <c:pt idx="55">
                        <c:v>3.9242365573726907</c:v>
                      </c:pt>
                      <c:pt idx="56">
                        <c:v>4.4644890297960664</c:v>
                      </c:pt>
                      <c:pt idx="57">
                        <c:v>4.3374953071011575</c:v>
                      </c:pt>
                      <c:pt idx="58">
                        <c:v>4.6387263104762155</c:v>
                      </c:pt>
                      <c:pt idx="59">
                        <c:v>4.5579119686358496</c:v>
                      </c:pt>
                      <c:pt idx="60">
                        <c:v>2.8718887750642068</c:v>
                      </c:pt>
                      <c:pt idx="61">
                        <c:v>4.2948516608475984</c:v>
                      </c:pt>
                      <c:pt idx="62">
                        <c:v>4.2574636897610141</c:v>
                      </c:pt>
                      <c:pt idx="63">
                        <c:v>5.8712171474203672</c:v>
                      </c:pt>
                      <c:pt idx="64">
                        <c:v>9.4855325115972438</c:v>
                      </c:pt>
                      <c:pt idx="65">
                        <c:v>5.2221058637810422</c:v>
                      </c:pt>
                      <c:pt idx="66">
                        <c:v>5.581593325541796</c:v>
                      </c:pt>
                      <c:pt idx="67">
                        <c:v>11.836198219901927</c:v>
                      </c:pt>
                      <c:pt idx="68">
                        <c:v>13.635918029773972</c:v>
                      </c:pt>
                      <c:pt idx="69">
                        <c:v>1.4271432453462189</c:v>
                      </c:pt>
                      <c:pt idx="70">
                        <c:v>3.1507719349761096</c:v>
                      </c:pt>
                      <c:pt idx="71">
                        <c:v>8.7291243229148492</c:v>
                      </c:pt>
                      <c:pt idx="72">
                        <c:v>2.2681142978977924</c:v>
                      </c:pt>
                      <c:pt idx="73">
                        <c:v>4.4056326555592626</c:v>
                      </c:pt>
                      <c:pt idx="74">
                        <c:v>10.88807980972112</c:v>
                      </c:pt>
                      <c:pt idx="75">
                        <c:v>3.3531869592994781</c:v>
                      </c:pt>
                      <c:pt idx="76">
                        <c:v>3.4243140403511525</c:v>
                      </c:pt>
                      <c:pt idx="77">
                        <c:v>3.8942452978388147</c:v>
                      </c:pt>
                      <c:pt idx="78">
                        <c:v>2.7833520414046156</c:v>
                      </c:pt>
                      <c:pt idx="79">
                        <c:v>5.3109093154945839</c:v>
                      </c:pt>
                      <c:pt idx="80">
                        <c:v>11.07107688800755</c:v>
                      </c:pt>
                      <c:pt idx="81">
                        <c:v>12.258094359014088</c:v>
                      </c:pt>
                      <c:pt idx="82">
                        <c:v>5.3163370287342069</c:v>
                      </c:pt>
                      <c:pt idx="83">
                        <c:v>11.779790243059011</c:v>
                      </c:pt>
                      <c:pt idx="84">
                        <c:v>6.6438512679992101</c:v>
                      </c:pt>
                      <c:pt idx="85">
                        <c:v>6.6450060992637994</c:v>
                      </c:pt>
                      <c:pt idx="86">
                        <c:v>6.9162406975546986</c:v>
                      </c:pt>
                      <c:pt idx="87">
                        <c:v>5.3098510369235079</c:v>
                      </c:pt>
                      <c:pt idx="88">
                        <c:v>8.708127790967529</c:v>
                      </c:pt>
                      <c:pt idx="89">
                        <c:v>8.428787563815515</c:v>
                      </c:pt>
                      <c:pt idx="90">
                        <c:v>7.4662746690984978</c:v>
                      </c:pt>
                      <c:pt idx="91">
                        <c:v>9.4477113613171682</c:v>
                      </c:pt>
                      <c:pt idx="92">
                        <c:v>7.1923291432329162</c:v>
                      </c:pt>
                      <c:pt idx="93">
                        <c:v>6.4661144699949631</c:v>
                      </c:pt>
                      <c:pt idx="94">
                        <c:v>6.0145292606343599</c:v>
                      </c:pt>
                      <c:pt idx="95">
                        <c:v>-29.982809995853088</c:v>
                      </c:pt>
                      <c:pt idx="96">
                        <c:v>-28.987255927134058</c:v>
                      </c:pt>
                      <c:pt idx="97">
                        <c:v>-27.312845475762565</c:v>
                      </c:pt>
                      <c:pt idx="98">
                        <c:v>-28.438975299018168</c:v>
                      </c:pt>
                      <c:pt idx="99">
                        <c:v>-27.900486906419268</c:v>
                      </c:pt>
                      <c:pt idx="100">
                        <c:v>-27.497957324596882</c:v>
                      </c:pt>
                      <c:pt idx="101">
                        <c:v>-27.472672897597707</c:v>
                      </c:pt>
                      <c:pt idx="102">
                        <c:v>-26.520461627940669</c:v>
                      </c:pt>
                      <c:pt idx="103">
                        <c:v>-26.76707635015644</c:v>
                      </c:pt>
                      <c:pt idx="104">
                        <c:v>-27.775224512250706</c:v>
                      </c:pt>
                      <c:pt idx="105">
                        <c:v>-27.821863276706882</c:v>
                      </c:pt>
                      <c:pt idx="106">
                        <c:v>-29.362852491880979</c:v>
                      </c:pt>
                      <c:pt idx="107">
                        <c:v>-26.677665133347706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溫度校正版)'!$BK$5:$BK$112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A686-425B-993D-265E603A8F93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溫度校正版)'!$BM$1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溫度校正版)'!$CA$5:$CA$112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溫度校正版)'!$CE$5:$CE$112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686-425B-993D-265E603A8F93}"/>
                  </c:ext>
                </c:extLst>
              </c15:ser>
            </c15:filteredScatterSeries>
            <c15:filteredScatterSeries>
              <c15:ser>
                <c:idx val="8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溫度校正版)'!$CG$1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溫度校正版)'!$CU$5:$CU$112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溫度校正版)'!$CY$5:$CY$112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686-425B-993D-265E603A8F93}"/>
                  </c:ext>
                </c:extLst>
              </c15:ser>
            </c15:filteredScatterSeries>
            <c15:filteredScatterSeries>
              <c15:ser>
                <c:idx val="4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溫度校正版)'!$DA$1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溫度校正版)'!$DO$5:$DO$112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溫度校正版)'!$DS$5:$DS$112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686-425B-993D-265E603A8F93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0.000_ 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4"/>
          <c:order val="5"/>
          <c:tx>
            <c:strRef>
              <c:f>'總圖 (分壓氫 H+ 及 溫度校正版)'!$DA$1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'總圖 (分壓氫 H+ 及 溫度校正版)'!$DO$5:$DO$112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溫度校正版)'!$DS$5:$DS$112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675-49D2-881D-DC193DC4174E}"/>
            </c:ext>
          </c:extLst>
        </c:ser>
        <c:ser>
          <c:idx val="6"/>
          <c:order val="7"/>
          <c:tx>
            <c:strRef>
              <c:f>'總圖 (分壓氫 H+ 及 溫度校正版)'!$EO$1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'總圖 (分壓氫 H+ 及 溫度校正版)'!$FC$5:$FC$112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溫度校正版)'!$FG$5:$FG$112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675-49D2-881D-DC193DC4174E}"/>
            </c:ext>
          </c:extLst>
        </c:ser>
        <c:ser>
          <c:idx val="7"/>
          <c:order val="8"/>
          <c:tx>
            <c:strRef>
              <c:f>'總圖 (分壓氫 H+ 及 溫度校正版)'!$FI$1</c:f>
              <c:strCache>
                <c:ptCount val="1"/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'總圖 (分壓氫 H+ 及 溫度校正版)'!$FW$5:$FW$112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溫度校正版)'!$GA$5:$GA$112</c:f>
              <c:numCache>
                <c:formatCode>0.000_ </c:formatCode>
                <c:ptCount val="108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675-49D2-881D-DC193DC417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'總圖 (分壓氫 H+ 及 溫度校正版)'!$O$1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Ref>
                    <c:extLst>
                      <c:ext uri="{02D57815-91ED-43cb-92C2-25804820EDAC}">
                        <c15:formulaRef>
                          <c15:sqref>'總圖 (分壓氫 H+ 及 溫度校正版)'!$AD$6:$AD$112</c15:sqref>
                        </c15:formulaRef>
                      </c:ext>
                    </c:extLst>
                    <c:strCache>
                      <c:ptCount val="4"/>
                      <c:pt idx="1">
                        <c:v>全產乙酸 with 1H2</c:v>
                      </c:pt>
                      <c:pt idx="2">
                        <c:v>全產丙酸 with 1H2</c:v>
                      </c:pt>
                      <c:pt idx="3">
                        <c:v>全產丁酸 with 1H2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'總圖 (分壓氫 H+ 及 溫度校正版)'!$AH$5:$AH$112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4675-49D2-881D-DC193DC4174E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溫度校正版)'!$BB$5:$BB$112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-5.3676215594868193</c:v>
                      </c:pt>
                      <c:pt idx="1">
                        <c:v>-6.0080078347073576</c:v>
                      </c:pt>
                      <c:pt idx="2">
                        <c:v>-7.4152503712563957</c:v>
                      </c:pt>
                      <c:pt idx="3">
                        <c:v>-5.9652717307353171</c:v>
                      </c:pt>
                      <c:pt idx="4">
                        <c:v>-5.0670322939728809</c:v>
                      </c:pt>
                      <c:pt idx="5">
                        <c:v>-6.0541935658924499</c:v>
                      </c:pt>
                      <c:pt idx="6">
                        <c:v>-5.6007531039184393</c:v>
                      </c:pt>
                      <c:pt idx="7">
                        <c:v>-7.0301811069791631</c:v>
                      </c:pt>
                      <c:pt idx="8">
                        <c:v>-6.2432184241547404</c:v>
                      </c:pt>
                      <c:pt idx="9">
                        <c:v>-16.272544527200889</c:v>
                      </c:pt>
                      <c:pt idx="10">
                        <c:v>-5.7879410850930437</c:v>
                      </c:pt>
                      <c:pt idx="11">
                        <c:v>-3.3582839791031356</c:v>
                      </c:pt>
                      <c:pt idx="12">
                        <c:v>-1.8265352111793018</c:v>
                      </c:pt>
                      <c:pt idx="13">
                        <c:v>-0.41876107135596258</c:v>
                      </c:pt>
                      <c:pt idx="14">
                        <c:v>1.4683662606941257</c:v>
                      </c:pt>
                      <c:pt idx="15">
                        <c:v>1.8616782011867525</c:v>
                      </c:pt>
                      <c:pt idx="16">
                        <c:v>2.691438216453538</c:v>
                      </c:pt>
                      <c:pt idx="17">
                        <c:v>-0.41876107135596258</c:v>
                      </c:pt>
                      <c:pt idx="18">
                        <c:v>-5.4717600283614143</c:v>
                      </c:pt>
                      <c:pt idx="19">
                        <c:v>-5.6878274577531087</c:v>
                      </c:pt>
                      <c:pt idx="20">
                        <c:v>-2.3717387786587496</c:v>
                      </c:pt>
                      <c:pt idx="21">
                        <c:v>1.1459307343183391</c:v>
                      </c:pt>
                      <c:pt idx="22">
                        <c:v>1.8052167586967749</c:v>
                      </c:pt>
                      <c:pt idx="23">
                        <c:v>1.6387728440919576</c:v>
                      </c:pt>
                      <c:pt idx="24">
                        <c:v>1.2643561441875022</c:v>
                      </c:pt>
                      <c:pt idx="25">
                        <c:v>0.70614042614526318</c:v>
                      </c:pt>
                      <c:pt idx="26">
                        <c:v>-0.49192898728586887</c:v>
                      </c:pt>
                      <c:pt idx="27">
                        <c:v>-3.1981713145010011</c:v>
                      </c:pt>
                      <c:pt idx="28">
                        <c:v>-2.6983929995399727</c:v>
                      </c:pt>
                      <c:pt idx="29">
                        <c:v>-0.88330235062227402</c:v>
                      </c:pt>
                      <c:pt idx="30">
                        <c:v>-1.487387291778304</c:v>
                      </c:pt>
                      <c:pt idx="31">
                        <c:v>-2.4373051157719932</c:v>
                      </c:pt>
                      <c:pt idx="32">
                        <c:v>-1.7518638704298226</c:v>
                      </c:pt>
                      <c:pt idx="33">
                        <c:v>-2.1779899862994663</c:v>
                      </c:pt>
                      <c:pt idx="34">
                        <c:v>-1.7886348091887232</c:v>
                      </c:pt>
                      <c:pt idx="35">
                        <c:v>-1.7300002583844432</c:v>
                      </c:pt>
                      <c:pt idx="36">
                        <c:v>-3.322104802922301</c:v>
                      </c:pt>
                      <c:pt idx="37">
                        <c:v>-3.9691562299236631</c:v>
                      </c:pt>
                      <c:pt idx="38">
                        <c:v>-5.6118950126268325</c:v>
                      </c:pt>
                      <c:pt idx="39">
                        <c:v>-6.3213838823805659</c:v>
                      </c:pt>
                      <c:pt idx="40">
                        <c:v>-8.0585718207154748</c:v>
                      </c:pt>
                      <c:pt idx="41">
                        <c:v>-8.6467238507855395</c:v>
                      </c:pt>
                      <c:pt idx="42">
                        <c:v>-9.891269601978248</c:v>
                      </c:pt>
                      <c:pt idx="43">
                        <c:v>-11.039591529517327</c:v>
                      </c:pt>
                      <c:pt idx="44">
                        <c:v>-11.616343060142102</c:v>
                      </c:pt>
                      <c:pt idx="45">
                        <c:v>-12.004917337549532</c:v>
                      </c:pt>
                      <c:pt idx="46">
                        <c:v>-21.415669742996791</c:v>
                      </c:pt>
                      <c:pt idx="47">
                        <c:v>-21.864869248710686</c:v>
                      </c:pt>
                      <c:pt idx="48">
                        <c:v>-20.801732325344698</c:v>
                      </c:pt>
                      <c:pt idx="49">
                        <c:v>-19.894499583013982</c:v>
                      </c:pt>
                      <c:pt idx="50">
                        <c:v>-20.729844589624033</c:v>
                      </c:pt>
                      <c:pt idx="51">
                        <c:v>-20.838709100245477</c:v>
                      </c:pt>
                      <c:pt idx="52">
                        <c:v>-21.146954705787387</c:v>
                      </c:pt>
                      <c:pt idx="53">
                        <c:v>-21.106720742803443</c:v>
                      </c:pt>
                      <c:pt idx="54">
                        <c:v>-10.995273928400694</c:v>
                      </c:pt>
                      <c:pt idx="55">
                        <c:v>-21.197697298201078</c:v>
                      </c:pt>
                      <c:pt idx="56">
                        <c:v>-21.565232247846847</c:v>
                      </c:pt>
                      <c:pt idx="57">
                        <c:v>-21.074177765684237</c:v>
                      </c:pt>
                      <c:pt idx="58">
                        <c:v>-20.570743856403585</c:v>
                      </c:pt>
                      <c:pt idx="59">
                        <c:v>-20.413677671775627</c:v>
                      </c:pt>
                      <c:pt idx="60">
                        <c:v>-20.521801245530085</c:v>
                      </c:pt>
                      <c:pt idx="61">
                        <c:v>-20.699622067123919</c:v>
                      </c:pt>
                      <c:pt idx="62">
                        <c:v>-20.256572586923102</c:v>
                      </c:pt>
                      <c:pt idx="63">
                        <c:v>-20.487648848718862</c:v>
                      </c:pt>
                      <c:pt idx="64">
                        <c:v>-11.350501437797051</c:v>
                      </c:pt>
                      <c:pt idx="65">
                        <c:v>-19.643212757733188</c:v>
                      </c:pt>
                      <c:pt idx="66">
                        <c:v>-19.398636890967321</c:v>
                      </c:pt>
                      <c:pt idx="67">
                        <c:v>-19.508637018774468</c:v>
                      </c:pt>
                      <c:pt idx="68">
                        <c:v>-19.470980125519002</c:v>
                      </c:pt>
                      <c:pt idx="69">
                        <c:v>-19.662971407535121</c:v>
                      </c:pt>
                      <c:pt idx="70">
                        <c:v>-18.085631428306087</c:v>
                      </c:pt>
                      <c:pt idx="71">
                        <c:v>-17.208935091169504</c:v>
                      </c:pt>
                      <c:pt idx="72">
                        <c:v>-18.566288255695856</c:v>
                      </c:pt>
                      <c:pt idx="73">
                        <c:v>-17.896000714000998</c:v>
                      </c:pt>
                      <c:pt idx="74">
                        <c:v>-18.330613957912181</c:v>
                      </c:pt>
                      <c:pt idx="75">
                        <c:v>-17.935901684005746</c:v>
                      </c:pt>
                      <c:pt idx="76">
                        <c:v>-17.5882903080423</c:v>
                      </c:pt>
                      <c:pt idx="77">
                        <c:v>-17.063360513752233</c:v>
                      </c:pt>
                      <c:pt idx="78">
                        <c:v>-17.322293420699395</c:v>
                      </c:pt>
                      <c:pt idx="79">
                        <c:v>-17.830932653815044</c:v>
                      </c:pt>
                      <c:pt idx="80">
                        <c:v>-17.64809429977209</c:v>
                      </c:pt>
                      <c:pt idx="81">
                        <c:v>-18.246037637951062</c:v>
                      </c:pt>
                      <c:pt idx="82">
                        <c:v>-16.628823397232779</c:v>
                      </c:pt>
                      <c:pt idx="83">
                        <c:v>-17.344940904520772</c:v>
                      </c:pt>
                      <c:pt idx="84">
                        <c:v>-18.018994641762244</c:v>
                      </c:pt>
                      <c:pt idx="85">
                        <c:v>-17.675849176760718</c:v>
                      </c:pt>
                      <c:pt idx="86">
                        <c:v>-8.9591380582630045</c:v>
                      </c:pt>
                      <c:pt idx="87">
                        <c:v>-16.295713824113434</c:v>
                      </c:pt>
                      <c:pt idx="88">
                        <c:v>-8.8823793711633687</c:v>
                      </c:pt>
                      <c:pt idx="89">
                        <c:v>-7.87977572424131</c:v>
                      </c:pt>
                      <c:pt idx="90">
                        <c:v>-9.6651103761104675</c:v>
                      </c:pt>
                      <c:pt idx="91">
                        <c:v>-8.0450719303583362</c:v>
                      </c:pt>
                      <c:pt idx="92">
                        <c:v>-7.5578790537420542</c:v>
                      </c:pt>
                      <c:pt idx="93">
                        <c:v>-8.1247432162901134</c:v>
                      </c:pt>
                      <c:pt idx="94">
                        <c:v>-8.4095581657866223</c:v>
                      </c:pt>
                      <c:pt idx="95">
                        <c:v>-15.593440058331632</c:v>
                      </c:pt>
                      <c:pt idx="96">
                        <c:v>-7.8856291816595974</c:v>
                      </c:pt>
                      <c:pt idx="97">
                        <c:v>-7.3509952153749136</c:v>
                      </c:pt>
                      <c:pt idx="98">
                        <c:v>-7.7487654132329613</c:v>
                      </c:pt>
                      <c:pt idx="99">
                        <c:v>-7.3591557639647158</c:v>
                      </c:pt>
                      <c:pt idx="100">
                        <c:v>-6.9622077404143266</c:v>
                      </c:pt>
                      <c:pt idx="101">
                        <c:v>-7.2370893190730108</c:v>
                      </c:pt>
                      <c:pt idx="102">
                        <c:v>-6.1323689528074183</c:v>
                      </c:pt>
                      <c:pt idx="103">
                        <c:v>-7.1797065460894745</c:v>
                      </c:pt>
                      <c:pt idx="104">
                        <c:v>-6.6267191652393533</c:v>
                      </c:pt>
                      <c:pt idx="105">
                        <c:v>-6.459640398035762</c:v>
                      </c:pt>
                      <c:pt idx="106">
                        <c:v>-6.7139194739291046</c:v>
                      </c:pt>
                      <c:pt idx="107">
                        <c:v>-7.4373741190287923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4675-49D2-881D-DC193DC4174E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溫度校正版)'!$BE$1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溫度校正版)'!$BD$5:$BD$112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2.3501302355342251</c:v>
                      </c:pt>
                      <c:pt idx="1">
                        <c:v>2.6822988854049461</c:v>
                      </c:pt>
                      <c:pt idx="2">
                        <c:v>1.8614376095038905</c:v>
                      </c:pt>
                      <c:pt idx="3">
                        <c:v>1.4282953854525502</c:v>
                      </c:pt>
                      <c:pt idx="4">
                        <c:v>11.34482148286296</c:v>
                      </c:pt>
                      <c:pt idx="5">
                        <c:v>0.37572661298731891</c:v>
                      </c:pt>
                      <c:pt idx="6">
                        <c:v>-1.1161408628205898</c:v>
                      </c:pt>
                      <c:pt idx="7">
                        <c:v>3.6286434061418555</c:v>
                      </c:pt>
                      <c:pt idx="8">
                        <c:v>6.1962983395774529</c:v>
                      </c:pt>
                      <c:pt idx="9">
                        <c:v>5.661415396501063</c:v>
                      </c:pt>
                      <c:pt idx="10">
                        <c:v>5.9755050274759061</c:v>
                      </c:pt>
                      <c:pt idx="11">
                        <c:v>11.096077461198984</c:v>
                      </c:pt>
                      <c:pt idx="12">
                        <c:v>16.877118663195539</c:v>
                      </c:pt>
                      <c:pt idx="13">
                        <c:v>23.540038189163177</c:v>
                      </c:pt>
                      <c:pt idx="14">
                        <c:v>31.008520365557072</c:v>
                      </c:pt>
                      <c:pt idx="15">
                        <c:v>33.059324896352997</c:v>
                      </c:pt>
                      <c:pt idx="16">
                        <c:v>36.327595986009634</c:v>
                      </c:pt>
                      <c:pt idx="17">
                        <c:v>15.494021064325402</c:v>
                      </c:pt>
                      <c:pt idx="18">
                        <c:v>12.875488985807378</c:v>
                      </c:pt>
                      <c:pt idx="19">
                        <c:v>13.032896313182494</c:v>
                      </c:pt>
                      <c:pt idx="20">
                        <c:v>20.813819285101491</c:v>
                      </c:pt>
                      <c:pt idx="21">
                        <c:v>30.122151595409075</c:v>
                      </c:pt>
                      <c:pt idx="22">
                        <c:v>31.36456619151107</c:v>
                      </c:pt>
                      <c:pt idx="23">
                        <c:v>31.327166515068853</c:v>
                      </c:pt>
                      <c:pt idx="24">
                        <c:v>30.993323141250091</c:v>
                      </c:pt>
                      <c:pt idx="25">
                        <c:v>31.422994320943236</c:v>
                      </c:pt>
                      <c:pt idx="26">
                        <c:v>29.618306299718146</c:v>
                      </c:pt>
                      <c:pt idx="27">
                        <c:v>19.823641237345171</c:v>
                      </c:pt>
                      <c:pt idx="28">
                        <c:v>19.674326419678035</c:v>
                      </c:pt>
                      <c:pt idx="29">
                        <c:v>28.493960524167633</c:v>
                      </c:pt>
                      <c:pt idx="30">
                        <c:v>18.428237644828236</c:v>
                      </c:pt>
                      <c:pt idx="31">
                        <c:v>21.234157749786881</c:v>
                      </c:pt>
                      <c:pt idx="32">
                        <c:v>22.737284858531453</c:v>
                      </c:pt>
                      <c:pt idx="33">
                        <c:v>22.240198920519283</c:v>
                      </c:pt>
                      <c:pt idx="34">
                        <c:v>24.852780611586454</c:v>
                      </c:pt>
                      <c:pt idx="35">
                        <c:v>25.567032279836784</c:v>
                      </c:pt>
                      <c:pt idx="36">
                        <c:v>24.102603293917284</c:v>
                      </c:pt>
                      <c:pt idx="37">
                        <c:v>19.016963355334102</c:v>
                      </c:pt>
                      <c:pt idx="38">
                        <c:v>17.057531760182609</c:v>
                      </c:pt>
                      <c:pt idx="39">
                        <c:v>14.903675152539417</c:v>
                      </c:pt>
                      <c:pt idx="40">
                        <c:v>12.634431716499488</c:v>
                      </c:pt>
                      <c:pt idx="41">
                        <c:v>12.559029757846895</c:v>
                      </c:pt>
                      <c:pt idx="42">
                        <c:v>10.391959298668922</c:v>
                      </c:pt>
                      <c:pt idx="43">
                        <c:v>8.6830865508465003</c:v>
                      </c:pt>
                      <c:pt idx="44">
                        <c:v>7.2816302417692373</c:v>
                      </c:pt>
                      <c:pt idx="45">
                        <c:v>5.2156489639967383</c:v>
                      </c:pt>
                      <c:pt idx="46">
                        <c:v>3.6667565161373297</c:v>
                      </c:pt>
                      <c:pt idx="47">
                        <c:v>2.454905517243823</c:v>
                      </c:pt>
                      <c:pt idx="48">
                        <c:v>-1.3909939326155438</c:v>
                      </c:pt>
                      <c:pt idx="49">
                        <c:v>1.0873629915552883</c:v>
                      </c:pt>
                      <c:pt idx="50">
                        <c:v>8.1054649541451589</c:v>
                      </c:pt>
                      <c:pt idx="51">
                        <c:v>6.7001017727103616</c:v>
                      </c:pt>
                      <c:pt idx="52">
                        <c:v>3.7554959426387455</c:v>
                      </c:pt>
                      <c:pt idx="53">
                        <c:v>11.431069770440747</c:v>
                      </c:pt>
                      <c:pt idx="54">
                        <c:v>10.061617317870558</c:v>
                      </c:pt>
                      <c:pt idx="55">
                        <c:v>3.9242365573726907</c:v>
                      </c:pt>
                      <c:pt idx="56">
                        <c:v>4.4644890297960664</c:v>
                      </c:pt>
                      <c:pt idx="57">
                        <c:v>4.3374953071011575</c:v>
                      </c:pt>
                      <c:pt idx="58">
                        <c:v>4.6387263104762155</c:v>
                      </c:pt>
                      <c:pt idx="59">
                        <c:v>4.5579119686358496</c:v>
                      </c:pt>
                      <c:pt idx="60">
                        <c:v>2.8718887750642068</c:v>
                      </c:pt>
                      <c:pt idx="61">
                        <c:v>4.2948516608475984</c:v>
                      </c:pt>
                      <c:pt idx="62">
                        <c:v>4.2574636897610141</c:v>
                      </c:pt>
                      <c:pt idx="63">
                        <c:v>5.8712171474203672</c:v>
                      </c:pt>
                      <c:pt idx="64">
                        <c:v>9.4855325115972438</c:v>
                      </c:pt>
                      <c:pt idx="65">
                        <c:v>5.2221058637810422</c:v>
                      </c:pt>
                      <c:pt idx="66">
                        <c:v>5.581593325541796</c:v>
                      </c:pt>
                      <c:pt idx="67">
                        <c:v>11.836198219901927</c:v>
                      </c:pt>
                      <c:pt idx="68">
                        <c:v>13.635918029773972</c:v>
                      </c:pt>
                      <c:pt idx="69">
                        <c:v>1.4271432453462189</c:v>
                      </c:pt>
                      <c:pt idx="70">
                        <c:v>3.1507719349761096</c:v>
                      </c:pt>
                      <c:pt idx="71">
                        <c:v>8.7291243229148492</c:v>
                      </c:pt>
                      <c:pt idx="72">
                        <c:v>2.2681142978977924</c:v>
                      </c:pt>
                      <c:pt idx="73">
                        <c:v>4.4056326555592626</c:v>
                      </c:pt>
                      <c:pt idx="74">
                        <c:v>10.88807980972112</c:v>
                      </c:pt>
                      <c:pt idx="75">
                        <c:v>3.3531869592994781</c:v>
                      </c:pt>
                      <c:pt idx="76">
                        <c:v>3.4243140403511525</c:v>
                      </c:pt>
                      <c:pt idx="77">
                        <c:v>3.8942452978388147</c:v>
                      </c:pt>
                      <c:pt idx="78">
                        <c:v>2.7833520414046156</c:v>
                      </c:pt>
                      <c:pt idx="79">
                        <c:v>5.3109093154945839</c:v>
                      </c:pt>
                      <c:pt idx="80">
                        <c:v>11.07107688800755</c:v>
                      </c:pt>
                      <c:pt idx="81">
                        <c:v>12.258094359014088</c:v>
                      </c:pt>
                      <c:pt idx="82">
                        <c:v>5.3163370287342069</c:v>
                      </c:pt>
                      <c:pt idx="83">
                        <c:v>11.779790243059011</c:v>
                      </c:pt>
                      <c:pt idx="84">
                        <c:v>6.6438512679992101</c:v>
                      </c:pt>
                      <c:pt idx="85">
                        <c:v>6.6450060992637994</c:v>
                      </c:pt>
                      <c:pt idx="86">
                        <c:v>6.9162406975546986</c:v>
                      </c:pt>
                      <c:pt idx="87">
                        <c:v>5.3098510369235079</c:v>
                      </c:pt>
                      <c:pt idx="88">
                        <c:v>8.708127790967529</c:v>
                      </c:pt>
                      <c:pt idx="89">
                        <c:v>8.428787563815515</c:v>
                      </c:pt>
                      <c:pt idx="90">
                        <c:v>7.4662746690984978</c:v>
                      </c:pt>
                      <c:pt idx="91">
                        <c:v>9.4477113613171682</c:v>
                      </c:pt>
                      <c:pt idx="92">
                        <c:v>7.1923291432329162</c:v>
                      </c:pt>
                      <c:pt idx="93">
                        <c:v>6.4661144699949631</c:v>
                      </c:pt>
                      <c:pt idx="94">
                        <c:v>6.0145292606343599</c:v>
                      </c:pt>
                      <c:pt idx="95">
                        <c:v>-29.982809995853088</c:v>
                      </c:pt>
                      <c:pt idx="96">
                        <c:v>-28.987255927134058</c:v>
                      </c:pt>
                      <c:pt idx="97">
                        <c:v>-27.312845475762565</c:v>
                      </c:pt>
                      <c:pt idx="98">
                        <c:v>-28.438975299018168</c:v>
                      </c:pt>
                      <c:pt idx="99">
                        <c:v>-27.900486906419268</c:v>
                      </c:pt>
                      <c:pt idx="100">
                        <c:v>-27.497957324596882</c:v>
                      </c:pt>
                      <c:pt idx="101">
                        <c:v>-27.472672897597707</c:v>
                      </c:pt>
                      <c:pt idx="102">
                        <c:v>-26.520461627940669</c:v>
                      </c:pt>
                      <c:pt idx="103">
                        <c:v>-26.76707635015644</c:v>
                      </c:pt>
                      <c:pt idx="104">
                        <c:v>-27.775224512250706</c:v>
                      </c:pt>
                      <c:pt idx="105">
                        <c:v>-27.821863276706882</c:v>
                      </c:pt>
                      <c:pt idx="106">
                        <c:v>-29.362852491880979</c:v>
                      </c:pt>
                      <c:pt idx="107">
                        <c:v>-26.677665133347706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溫度校正版)'!$BK$5:$BK$112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4675-49D2-881D-DC193DC4174E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溫度校正版)'!$BM$1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溫度校正版)'!$CA$5:$CA$112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溫度校正版)'!$CE$5:$CE$112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4675-49D2-881D-DC193DC4174E}"/>
                  </c:ext>
                </c:extLst>
              </c15:ser>
            </c15:filteredScatterSeries>
            <c15:filteredScatterSeries>
              <c15:ser>
                <c:idx val="8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溫度校正版)'!$CG$1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溫度校正版)'!$CU$5:$CU$112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溫度校正版)'!$CY$5:$CY$112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4675-49D2-881D-DC193DC4174E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溫度校正版)'!$DU$1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溫度校正版)'!$EI$5:$EI$112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溫度校正版)'!$EM$5:$EM$112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4675-49D2-881D-DC193DC4174E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0.000_ 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4"/>
          <c:tx>
            <c:strRef>
              <c:f>'總圖 (分壓氫 H+ 及 溫度校正版)'!$CG$1</c:f>
              <c:strCache>
                <c:ptCount val="1"/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'總圖 (分壓氫 H+ 及 溫度校正版)'!$CU$5:$CU$112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溫度校正版)'!$CY$5:$CY$112</c:f>
              <c:numCache>
                <c:formatCode>0.000_ </c:formatCode>
                <c:ptCount val="108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CDA6-40F9-B029-7B2A76390C40}"/>
            </c:ext>
          </c:extLst>
        </c:ser>
        <c:ser>
          <c:idx val="4"/>
          <c:order val="5"/>
          <c:tx>
            <c:strRef>
              <c:f>'總圖 (分壓氫 H+ 及 溫度校正版)'!$DA$1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'總圖 (分壓氫 H+ 及 溫度校正版)'!$DO$5:$DO$112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溫度校正版)'!$DS$5:$DS$112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DA6-40F9-B029-7B2A76390C40}"/>
            </c:ext>
          </c:extLst>
        </c:ser>
        <c:ser>
          <c:idx val="5"/>
          <c:order val="6"/>
          <c:tx>
            <c:strRef>
              <c:f>'總圖 (分壓氫 H+ 及 溫度校正版)'!$DU$1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'總圖 (分壓氫 H+ 及 溫度校正版)'!$EI$5:$EI$112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溫度校正版)'!$EM$5:$EM$112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A6-40F9-B029-7B2A76390C40}"/>
            </c:ext>
          </c:extLst>
        </c:ser>
        <c:ser>
          <c:idx val="6"/>
          <c:order val="7"/>
          <c:tx>
            <c:strRef>
              <c:f>'總圖 (分壓氫 H+ 及 溫度校正版)'!$EO$1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'總圖 (分壓氫 H+ 及 溫度校正版)'!$FC$5:$FC$112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溫度校正版)'!$FG$5:$FG$112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DA6-40F9-B029-7B2A76390C40}"/>
            </c:ext>
          </c:extLst>
        </c:ser>
        <c:ser>
          <c:idx val="7"/>
          <c:order val="8"/>
          <c:tx>
            <c:strRef>
              <c:f>'總圖 (分壓氫 H+ 及 溫度校正版)'!$FI$1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'總圖 (分壓氫 H+ 及 溫度校正版)'!$FW$5:$FW$112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溫度校正版)'!$GA$5:$GA$112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DA6-40F9-B029-7B2A76390C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'總圖 (分壓氫 H+ 及 溫度校正版)'!$O$1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'總圖 (分壓氫 H+ 及 溫度校正版)'!$AD$6:$AD$112</c15:sqref>
                        </c15:formulaRef>
                      </c:ext>
                    </c:extLst>
                    <c:strCache>
                      <c:ptCount val="4"/>
                      <c:pt idx="1">
                        <c:v>全產乙酸 with 1H2</c:v>
                      </c:pt>
                      <c:pt idx="2">
                        <c:v>全產丙酸 with 1H2</c:v>
                      </c:pt>
                      <c:pt idx="3">
                        <c:v>全產丁酸 with 1H2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'總圖 (分壓氫 H+ 及 溫度校正版)'!$AH$5:$AH$112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CDA6-40F9-B029-7B2A76390C40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溫度校正版)'!$BB$5:$BB$112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-5.3676215594868193</c:v>
                      </c:pt>
                      <c:pt idx="1">
                        <c:v>-6.0080078347073576</c:v>
                      </c:pt>
                      <c:pt idx="2">
                        <c:v>-7.4152503712563957</c:v>
                      </c:pt>
                      <c:pt idx="3">
                        <c:v>-5.9652717307353171</c:v>
                      </c:pt>
                      <c:pt idx="4">
                        <c:v>-5.0670322939728809</c:v>
                      </c:pt>
                      <c:pt idx="5">
                        <c:v>-6.0541935658924499</c:v>
                      </c:pt>
                      <c:pt idx="6">
                        <c:v>-5.6007531039184393</c:v>
                      </c:pt>
                      <c:pt idx="7">
                        <c:v>-7.0301811069791631</c:v>
                      </c:pt>
                      <c:pt idx="8">
                        <c:v>-6.2432184241547404</c:v>
                      </c:pt>
                      <c:pt idx="9">
                        <c:v>-16.272544527200889</c:v>
                      </c:pt>
                      <c:pt idx="10">
                        <c:v>-5.7879410850930437</c:v>
                      </c:pt>
                      <c:pt idx="11">
                        <c:v>-3.3582839791031356</c:v>
                      </c:pt>
                      <c:pt idx="12">
                        <c:v>-1.8265352111793018</c:v>
                      </c:pt>
                      <c:pt idx="13">
                        <c:v>-0.41876107135596258</c:v>
                      </c:pt>
                      <c:pt idx="14">
                        <c:v>1.4683662606941257</c:v>
                      </c:pt>
                      <c:pt idx="15">
                        <c:v>1.8616782011867525</c:v>
                      </c:pt>
                      <c:pt idx="16">
                        <c:v>2.691438216453538</c:v>
                      </c:pt>
                      <c:pt idx="17">
                        <c:v>-0.41876107135596258</c:v>
                      </c:pt>
                      <c:pt idx="18">
                        <c:v>-5.4717600283614143</c:v>
                      </c:pt>
                      <c:pt idx="19">
                        <c:v>-5.6878274577531087</c:v>
                      </c:pt>
                      <c:pt idx="20">
                        <c:v>-2.3717387786587496</c:v>
                      </c:pt>
                      <c:pt idx="21">
                        <c:v>1.1459307343183391</c:v>
                      </c:pt>
                      <c:pt idx="22">
                        <c:v>1.8052167586967749</c:v>
                      </c:pt>
                      <c:pt idx="23">
                        <c:v>1.6387728440919576</c:v>
                      </c:pt>
                      <c:pt idx="24">
                        <c:v>1.2643561441875022</c:v>
                      </c:pt>
                      <c:pt idx="25">
                        <c:v>0.70614042614526318</c:v>
                      </c:pt>
                      <c:pt idx="26">
                        <c:v>-0.49192898728586887</c:v>
                      </c:pt>
                      <c:pt idx="27">
                        <c:v>-3.1981713145010011</c:v>
                      </c:pt>
                      <c:pt idx="28">
                        <c:v>-2.6983929995399727</c:v>
                      </c:pt>
                      <c:pt idx="29">
                        <c:v>-0.88330235062227402</c:v>
                      </c:pt>
                      <c:pt idx="30">
                        <c:v>-1.487387291778304</c:v>
                      </c:pt>
                      <c:pt idx="31">
                        <c:v>-2.4373051157719932</c:v>
                      </c:pt>
                      <c:pt idx="32">
                        <c:v>-1.7518638704298226</c:v>
                      </c:pt>
                      <c:pt idx="33">
                        <c:v>-2.1779899862994663</c:v>
                      </c:pt>
                      <c:pt idx="34">
                        <c:v>-1.7886348091887232</c:v>
                      </c:pt>
                      <c:pt idx="35">
                        <c:v>-1.7300002583844432</c:v>
                      </c:pt>
                      <c:pt idx="36">
                        <c:v>-3.322104802922301</c:v>
                      </c:pt>
                      <c:pt idx="37">
                        <c:v>-3.9691562299236631</c:v>
                      </c:pt>
                      <c:pt idx="38">
                        <c:v>-5.6118950126268325</c:v>
                      </c:pt>
                      <c:pt idx="39">
                        <c:v>-6.3213838823805659</c:v>
                      </c:pt>
                      <c:pt idx="40">
                        <c:v>-8.0585718207154748</c:v>
                      </c:pt>
                      <c:pt idx="41">
                        <c:v>-8.6467238507855395</c:v>
                      </c:pt>
                      <c:pt idx="42">
                        <c:v>-9.891269601978248</c:v>
                      </c:pt>
                      <c:pt idx="43">
                        <c:v>-11.039591529517327</c:v>
                      </c:pt>
                      <c:pt idx="44">
                        <c:v>-11.616343060142102</c:v>
                      </c:pt>
                      <c:pt idx="45">
                        <c:v>-12.004917337549532</c:v>
                      </c:pt>
                      <c:pt idx="46">
                        <c:v>-21.415669742996791</c:v>
                      </c:pt>
                      <c:pt idx="47">
                        <c:v>-21.864869248710686</c:v>
                      </c:pt>
                      <c:pt idx="48">
                        <c:v>-20.801732325344698</c:v>
                      </c:pt>
                      <c:pt idx="49">
                        <c:v>-19.894499583013982</c:v>
                      </c:pt>
                      <c:pt idx="50">
                        <c:v>-20.729844589624033</c:v>
                      </c:pt>
                      <c:pt idx="51">
                        <c:v>-20.838709100245477</c:v>
                      </c:pt>
                      <c:pt idx="52">
                        <c:v>-21.146954705787387</c:v>
                      </c:pt>
                      <c:pt idx="53">
                        <c:v>-21.106720742803443</c:v>
                      </c:pt>
                      <c:pt idx="54">
                        <c:v>-10.995273928400694</c:v>
                      </c:pt>
                      <c:pt idx="55">
                        <c:v>-21.197697298201078</c:v>
                      </c:pt>
                      <c:pt idx="56">
                        <c:v>-21.565232247846847</c:v>
                      </c:pt>
                      <c:pt idx="57">
                        <c:v>-21.074177765684237</c:v>
                      </c:pt>
                      <c:pt idx="58">
                        <c:v>-20.570743856403585</c:v>
                      </c:pt>
                      <c:pt idx="59">
                        <c:v>-20.413677671775627</c:v>
                      </c:pt>
                      <c:pt idx="60">
                        <c:v>-20.521801245530085</c:v>
                      </c:pt>
                      <c:pt idx="61">
                        <c:v>-20.699622067123919</c:v>
                      </c:pt>
                      <c:pt idx="62">
                        <c:v>-20.256572586923102</c:v>
                      </c:pt>
                      <c:pt idx="63">
                        <c:v>-20.487648848718862</c:v>
                      </c:pt>
                      <c:pt idx="64">
                        <c:v>-11.350501437797051</c:v>
                      </c:pt>
                      <c:pt idx="65">
                        <c:v>-19.643212757733188</c:v>
                      </c:pt>
                      <c:pt idx="66">
                        <c:v>-19.398636890967321</c:v>
                      </c:pt>
                      <c:pt idx="67">
                        <c:v>-19.508637018774468</c:v>
                      </c:pt>
                      <c:pt idx="68">
                        <c:v>-19.470980125519002</c:v>
                      </c:pt>
                      <c:pt idx="69">
                        <c:v>-19.662971407535121</c:v>
                      </c:pt>
                      <c:pt idx="70">
                        <c:v>-18.085631428306087</c:v>
                      </c:pt>
                      <c:pt idx="71">
                        <c:v>-17.208935091169504</c:v>
                      </c:pt>
                      <c:pt idx="72">
                        <c:v>-18.566288255695856</c:v>
                      </c:pt>
                      <c:pt idx="73">
                        <c:v>-17.896000714000998</c:v>
                      </c:pt>
                      <c:pt idx="74">
                        <c:v>-18.330613957912181</c:v>
                      </c:pt>
                      <c:pt idx="75">
                        <c:v>-17.935901684005746</c:v>
                      </c:pt>
                      <c:pt idx="76">
                        <c:v>-17.5882903080423</c:v>
                      </c:pt>
                      <c:pt idx="77">
                        <c:v>-17.063360513752233</c:v>
                      </c:pt>
                      <c:pt idx="78">
                        <c:v>-17.322293420699395</c:v>
                      </c:pt>
                      <c:pt idx="79">
                        <c:v>-17.830932653815044</c:v>
                      </c:pt>
                      <c:pt idx="80">
                        <c:v>-17.64809429977209</c:v>
                      </c:pt>
                      <c:pt idx="81">
                        <c:v>-18.246037637951062</c:v>
                      </c:pt>
                      <c:pt idx="82">
                        <c:v>-16.628823397232779</c:v>
                      </c:pt>
                      <c:pt idx="83">
                        <c:v>-17.344940904520772</c:v>
                      </c:pt>
                      <c:pt idx="84">
                        <c:v>-18.018994641762244</c:v>
                      </c:pt>
                      <c:pt idx="85">
                        <c:v>-17.675849176760718</c:v>
                      </c:pt>
                      <c:pt idx="86">
                        <c:v>-8.9591380582630045</c:v>
                      </c:pt>
                      <c:pt idx="87">
                        <c:v>-16.295713824113434</c:v>
                      </c:pt>
                      <c:pt idx="88">
                        <c:v>-8.8823793711633687</c:v>
                      </c:pt>
                      <c:pt idx="89">
                        <c:v>-7.87977572424131</c:v>
                      </c:pt>
                      <c:pt idx="90">
                        <c:v>-9.6651103761104675</c:v>
                      </c:pt>
                      <c:pt idx="91">
                        <c:v>-8.0450719303583362</c:v>
                      </c:pt>
                      <c:pt idx="92">
                        <c:v>-7.5578790537420542</c:v>
                      </c:pt>
                      <c:pt idx="93">
                        <c:v>-8.1247432162901134</c:v>
                      </c:pt>
                      <c:pt idx="94">
                        <c:v>-8.4095581657866223</c:v>
                      </c:pt>
                      <c:pt idx="95">
                        <c:v>-15.593440058331632</c:v>
                      </c:pt>
                      <c:pt idx="96">
                        <c:v>-7.8856291816595974</c:v>
                      </c:pt>
                      <c:pt idx="97">
                        <c:v>-7.3509952153749136</c:v>
                      </c:pt>
                      <c:pt idx="98">
                        <c:v>-7.7487654132329613</c:v>
                      </c:pt>
                      <c:pt idx="99">
                        <c:v>-7.3591557639647158</c:v>
                      </c:pt>
                      <c:pt idx="100">
                        <c:v>-6.9622077404143266</c:v>
                      </c:pt>
                      <c:pt idx="101">
                        <c:v>-7.2370893190730108</c:v>
                      </c:pt>
                      <c:pt idx="102">
                        <c:v>-6.1323689528074183</c:v>
                      </c:pt>
                      <c:pt idx="103">
                        <c:v>-7.1797065460894745</c:v>
                      </c:pt>
                      <c:pt idx="104">
                        <c:v>-6.6267191652393533</c:v>
                      </c:pt>
                      <c:pt idx="105">
                        <c:v>-6.459640398035762</c:v>
                      </c:pt>
                      <c:pt idx="106">
                        <c:v>-6.7139194739291046</c:v>
                      </c:pt>
                      <c:pt idx="107">
                        <c:v>-7.4373741190287923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CDA6-40F9-B029-7B2A76390C40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溫度校正版)'!$BE$1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溫度校正版)'!$BD$5:$BD$112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2.3501302355342251</c:v>
                      </c:pt>
                      <c:pt idx="1">
                        <c:v>2.6822988854049461</c:v>
                      </c:pt>
                      <c:pt idx="2">
                        <c:v>1.8614376095038905</c:v>
                      </c:pt>
                      <c:pt idx="3">
                        <c:v>1.4282953854525502</c:v>
                      </c:pt>
                      <c:pt idx="4">
                        <c:v>11.34482148286296</c:v>
                      </c:pt>
                      <c:pt idx="5">
                        <c:v>0.37572661298731891</c:v>
                      </c:pt>
                      <c:pt idx="6">
                        <c:v>-1.1161408628205898</c:v>
                      </c:pt>
                      <c:pt idx="7">
                        <c:v>3.6286434061418555</c:v>
                      </c:pt>
                      <c:pt idx="8">
                        <c:v>6.1962983395774529</c:v>
                      </c:pt>
                      <c:pt idx="9">
                        <c:v>5.661415396501063</c:v>
                      </c:pt>
                      <c:pt idx="10">
                        <c:v>5.9755050274759061</c:v>
                      </c:pt>
                      <c:pt idx="11">
                        <c:v>11.096077461198984</c:v>
                      </c:pt>
                      <c:pt idx="12">
                        <c:v>16.877118663195539</c:v>
                      </c:pt>
                      <c:pt idx="13">
                        <c:v>23.540038189163177</c:v>
                      </c:pt>
                      <c:pt idx="14">
                        <c:v>31.008520365557072</c:v>
                      </c:pt>
                      <c:pt idx="15">
                        <c:v>33.059324896352997</c:v>
                      </c:pt>
                      <c:pt idx="16">
                        <c:v>36.327595986009634</c:v>
                      </c:pt>
                      <c:pt idx="17">
                        <c:v>15.494021064325402</c:v>
                      </c:pt>
                      <c:pt idx="18">
                        <c:v>12.875488985807378</c:v>
                      </c:pt>
                      <c:pt idx="19">
                        <c:v>13.032896313182494</c:v>
                      </c:pt>
                      <c:pt idx="20">
                        <c:v>20.813819285101491</c:v>
                      </c:pt>
                      <c:pt idx="21">
                        <c:v>30.122151595409075</c:v>
                      </c:pt>
                      <c:pt idx="22">
                        <c:v>31.36456619151107</c:v>
                      </c:pt>
                      <c:pt idx="23">
                        <c:v>31.327166515068853</c:v>
                      </c:pt>
                      <c:pt idx="24">
                        <c:v>30.993323141250091</c:v>
                      </c:pt>
                      <c:pt idx="25">
                        <c:v>31.422994320943236</c:v>
                      </c:pt>
                      <c:pt idx="26">
                        <c:v>29.618306299718146</c:v>
                      </c:pt>
                      <c:pt idx="27">
                        <c:v>19.823641237345171</c:v>
                      </c:pt>
                      <c:pt idx="28">
                        <c:v>19.674326419678035</c:v>
                      </c:pt>
                      <c:pt idx="29">
                        <c:v>28.493960524167633</c:v>
                      </c:pt>
                      <c:pt idx="30">
                        <c:v>18.428237644828236</c:v>
                      </c:pt>
                      <c:pt idx="31">
                        <c:v>21.234157749786881</c:v>
                      </c:pt>
                      <c:pt idx="32">
                        <c:v>22.737284858531453</c:v>
                      </c:pt>
                      <c:pt idx="33">
                        <c:v>22.240198920519283</c:v>
                      </c:pt>
                      <c:pt idx="34">
                        <c:v>24.852780611586454</c:v>
                      </c:pt>
                      <c:pt idx="35">
                        <c:v>25.567032279836784</c:v>
                      </c:pt>
                      <c:pt idx="36">
                        <c:v>24.102603293917284</c:v>
                      </c:pt>
                      <c:pt idx="37">
                        <c:v>19.016963355334102</c:v>
                      </c:pt>
                      <c:pt idx="38">
                        <c:v>17.057531760182609</c:v>
                      </c:pt>
                      <c:pt idx="39">
                        <c:v>14.903675152539417</c:v>
                      </c:pt>
                      <c:pt idx="40">
                        <c:v>12.634431716499488</c:v>
                      </c:pt>
                      <c:pt idx="41">
                        <c:v>12.559029757846895</c:v>
                      </c:pt>
                      <c:pt idx="42">
                        <c:v>10.391959298668922</c:v>
                      </c:pt>
                      <c:pt idx="43">
                        <c:v>8.6830865508465003</c:v>
                      </c:pt>
                      <c:pt idx="44">
                        <c:v>7.2816302417692373</c:v>
                      </c:pt>
                      <c:pt idx="45">
                        <c:v>5.2156489639967383</c:v>
                      </c:pt>
                      <c:pt idx="46">
                        <c:v>3.6667565161373297</c:v>
                      </c:pt>
                      <c:pt idx="47">
                        <c:v>2.454905517243823</c:v>
                      </c:pt>
                      <c:pt idx="48">
                        <c:v>-1.3909939326155438</c:v>
                      </c:pt>
                      <c:pt idx="49">
                        <c:v>1.0873629915552883</c:v>
                      </c:pt>
                      <c:pt idx="50">
                        <c:v>8.1054649541451589</c:v>
                      </c:pt>
                      <c:pt idx="51">
                        <c:v>6.7001017727103616</c:v>
                      </c:pt>
                      <c:pt idx="52">
                        <c:v>3.7554959426387455</c:v>
                      </c:pt>
                      <c:pt idx="53">
                        <c:v>11.431069770440747</c:v>
                      </c:pt>
                      <c:pt idx="54">
                        <c:v>10.061617317870558</c:v>
                      </c:pt>
                      <c:pt idx="55">
                        <c:v>3.9242365573726907</c:v>
                      </c:pt>
                      <c:pt idx="56">
                        <c:v>4.4644890297960664</c:v>
                      </c:pt>
                      <c:pt idx="57">
                        <c:v>4.3374953071011575</c:v>
                      </c:pt>
                      <c:pt idx="58">
                        <c:v>4.6387263104762155</c:v>
                      </c:pt>
                      <c:pt idx="59">
                        <c:v>4.5579119686358496</c:v>
                      </c:pt>
                      <c:pt idx="60">
                        <c:v>2.8718887750642068</c:v>
                      </c:pt>
                      <c:pt idx="61">
                        <c:v>4.2948516608475984</c:v>
                      </c:pt>
                      <c:pt idx="62">
                        <c:v>4.2574636897610141</c:v>
                      </c:pt>
                      <c:pt idx="63">
                        <c:v>5.8712171474203672</c:v>
                      </c:pt>
                      <c:pt idx="64">
                        <c:v>9.4855325115972438</c:v>
                      </c:pt>
                      <c:pt idx="65">
                        <c:v>5.2221058637810422</c:v>
                      </c:pt>
                      <c:pt idx="66">
                        <c:v>5.581593325541796</c:v>
                      </c:pt>
                      <c:pt idx="67">
                        <c:v>11.836198219901927</c:v>
                      </c:pt>
                      <c:pt idx="68">
                        <c:v>13.635918029773972</c:v>
                      </c:pt>
                      <c:pt idx="69">
                        <c:v>1.4271432453462189</c:v>
                      </c:pt>
                      <c:pt idx="70">
                        <c:v>3.1507719349761096</c:v>
                      </c:pt>
                      <c:pt idx="71">
                        <c:v>8.7291243229148492</c:v>
                      </c:pt>
                      <c:pt idx="72">
                        <c:v>2.2681142978977924</c:v>
                      </c:pt>
                      <c:pt idx="73">
                        <c:v>4.4056326555592626</c:v>
                      </c:pt>
                      <c:pt idx="74">
                        <c:v>10.88807980972112</c:v>
                      </c:pt>
                      <c:pt idx="75">
                        <c:v>3.3531869592994781</c:v>
                      </c:pt>
                      <c:pt idx="76">
                        <c:v>3.4243140403511525</c:v>
                      </c:pt>
                      <c:pt idx="77">
                        <c:v>3.8942452978388147</c:v>
                      </c:pt>
                      <c:pt idx="78">
                        <c:v>2.7833520414046156</c:v>
                      </c:pt>
                      <c:pt idx="79">
                        <c:v>5.3109093154945839</c:v>
                      </c:pt>
                      <c:pt idx="80">
                        <c:v>11.07107688800755</c:v>
                      </c:pt>
                      <c:pt idx="81">
                        <c:v>12.258094359014088</c:v>
                      </c:pt>
                      <c:pt idx="82">
                        <c:v>5.3163370287342069</c:v>
                      </c:pt>
                      <c:pt idx="83">
                        <c:v>11.779790243059011</c:v>
                      </c:pt>
                      <c:pt idx="84">
                        <c:v>6.6438512679992101</c:v>
                      </c:pt>
                      <c:pt idx="85">
                        <c:v>6.6450060992637994</c:v>
                      </c:pt>
                      <c:pt idx="86">
                        <c:v>6.9162406975546986</c:v>
                      </c:pt>
                      <c:pt idx="87">
                        <c:v>5.3098510369235079</c:v>
                      </c:pt>
                      <c:pt idx="88">
                        <c:v>8.708127790967529</c:v>
                      </c:pt>
                      <c:pt idx="89">
                        <c:v>8.428787563815515</c:v>
                      </c:pt>
                      <c:pt idx="90">
                        <c:v>7.4662746690984978</c:v>
                      </c:pt>
                      <c:pt idx="91">
                        <c:v>9.4477113613171682</c:v>
                      </c:pt>
                      <c:pt idx="92">
                        <c:v>7.1923291432329162</c:v>
                      </c:pt>
                      <c:pt idx="93">
                        <c:v>6.4661144699949631</c:v>
                      </c:pt>
                      <c:pt idx="94">
                        <c:v>6.0145292606343599</c:v>
                      </c:pt>
                      <c:pt idx="95">
                        <c:v>-29.982809995853088</c:v>
                      </c:pt>
                      <c:pt idx="96">
                        <c:v>-28.987255927134058</c:v>
                      </c:pt>
                      <c:pt idx="97">
                        <c:v>-27.312845475762565</c:v>
                      </c:pt>
                      <c:pt idx="98">
                        <c:v>-28.438975299018168</c:v>
                      </c:pt>
                      <c:pt idx="99">
                        <c:v>-27.900486906419268</c:v>
                      </c:pt>
                      <c:pt idx="100">
                        <c:v>-27.497957324596882</c:v>
                      </c:pt>
                      <c:pt idx="101">
                        <c:v>-27.472672897597707</c:v>
                      </c:pt>
                      <c:pt idx="102">
                        <c:v>-26.520461627940669</c:v>
                      </c:pt>
                      <c:pt idx="103">
                        <c:v>-26.76707635015644</c:v>
                      </c:pt>
                      <c:pt idx="104">
                        <c:v>-27.775224512250706</c:v>
                      </c:pt>
                      <c:pt idx="105">
                        <c:v>-27.821863276706882</c:v>
                      </c:pt>
                      <c:pt idx="106">
                        <c:v>-29.362852491880979</c:v>
                      </c:pt>
                      <c:pt idx="107">
                        <c:v>-26.677665133347706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溫度校正版)'!$BK$5:$BK$112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CDA6-40F9-B029-7B2A76390C40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溫度校正版)'!$BM$1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溫度校正版)'!$CA$5:$CA$112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溫度校正版)'!$CE$5:$CE$112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CDA6-40F9-B029-7B2A76390C40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  <c:min val="-960"/>
        </c:scaling>
        <c:delete val="0"/>
        <c:axPos val="l"/>
        <c:numFmt formatCode="0.000_ 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1"/>
          <c:tx>
            <c:strRef>
              <c:f>'總圖 (分壓氫 H+ 及 溫度校正版)'!$AJ$1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溫度校正版)'!$BB$5:$BB$112</c:f>
              <c:numCache>
                <c:formatCode>General</c:formatCode>
                <c:ptCount val="108"/>
                <c:pt idx="0">
                  <c:v>-5.3676215594868193</c:v>
                </c:pt>
                <c:pt idx="1">
                  <c:v>-6.0080078347073576</c:v>
                </c:pt>
                <c:pt idx="2">
                  <c:v>-7.4152503712563957</c:v>
                </c:pt>
                <c:pt idx="3">
                  <c:v>-5.9652717307353171</c:v>
                </c:pt>
                <c:pt idx="4">
                  <c:v>-5.0670322939728809</c:v>
                </c:pt>
                <c:pt idx="5">
                  <c:v>-6.0541935658924499</c:v>
                </c:pt>
                <c:pt idx="6">
                  <c:v>-5.6007531039184393</c:v>
                </c:pt>
                <c:pt idx="7">
                  <c:v>-7.0301811069791631</c:v>
                </c:pt>
                <c:pt idx="8">
                  <c:v>-6.2432184241547404</c:v>
                </c:pt>
                <c:pt idx="9">
                  <c:v>-16.272544527200889</c:v>
                </c:pt>
                <c:pt idx="10">
                  <c:v>-5.7879410850930437</c:v>
                </c:pt>
                <c:pt idx="11">
                  <c:v>-3.3582839791031356</c:v>
                </c:pt>
                <c:pt idx="12">
                  <c:v>-1.8265352111793018</c:v>
                </c:pt>
                <c:pt idx="13">
                  <c:v>-0.41876107135596258</c:v>
                </c:pt>
                <c:pt idx="14">
                  <c:v>1.4683662606941257</c:v>
                </c:pt>
                <c:pt idx="15">
                  <c:v>1.8616782011867525</c:v>
                </c:pt>
                <c:pt idx="16">
                  <c:v>2.691438216453538</c:v>
                </c:pt>
                <c:pt idx="17">
                  <c:v>-0.41876107135596258</c:v>
                </c:pt>
                <c:pt idx="18">
                  <c:v>-5.4717600283614143</c:v>
                </c:pt>
                <c:pt idx="19">
                  <c:v>-5.6878274577531087</c:v>
                </c:pt>
                <c:pt idx="20">
                  <c:v>-2.3717387786587496</c:v>
                </c:pt>
                <c:pt idx="21">
                  <c:v>1.1459307343183391</c:v>
                </c:pt>
                <c:pt idx="22">
                  <c:v>1.8052167586967749</c:v>
                </c:pt>
                <c:pt idx="23">
                  <c:v>1.6387728440919576</c:v>
                </c:pt>
                <c:pt idx="24">
                  <c:v>1.2643561441875022</c:v>
                </c:pt>
                <c:pt idx="25">
                  <c:v>0.70614042614526318</c:v>
                </c:pt>
                <c:pt idx="26">
                  <c:v>-0.49192898728586887</c:v>
                </c:pt>
                <c:pt idx="27">
                  <c:v>-3.1981713145010011</c:v>
                </c:pt>
                <c:pt idx="28">
                  <c:v>-2.6983929995399727</c:v>
                </c:pt>
                <c:pt idx="29">
                  <c:v>-0.88330235062227402</c:v>
                </c:pt>
                <c:pt idx="30">
                  <c:v>-1.487387291778304</c:v>
                </c:pt>
                <c:pt idx="31">
                  <c:v>-2.4373051157719932</c:v>
                </c:pt>
                <c:pt idx="32">
                  <c:v>-1.7518638704298226</c:v>
                </c:pt>
                <c:pt idx="33">
                  <c:v>-2.1779899862994663</c:v>
                </c:pt>
                <c:pt idx="34">
                  <c:v>-1.7886348091887232</c:v>
                </c:pt>
                <c:pt idx="35">
                  <c:v>-1.7300002583844432</c:v>
                </c:pt>
                <c:pt idx="36">
                  <c:v>-3.322104802922301</c:v>
                </c:pt>
                <c:pt idx="37">
                  <c:v>-3.9691562299236631</c:v>
                </c:pt>
                <c:pt idx="38">
                  <c:v>-5.6118950126268325</c:v>
                </c:pt>
                <c:pt idx="39">
                  <c:v>-6.3213838823805659</c:v>
                </c:pt>
                <c:pt idx="40">
                  <c:v>-8.0585718207154748</c:v>
                </c:pt>
                <c:pt idx="41">
                  <c:v>-8.6467238507855395</c:v>
                </c:pt>
                <c:pt idx="42">
                  <c:v>-9.891269601978248</c:v>
                </c:pt>
                <c:pt idx="43">
                  <c:v>-11.039591529517327</c:v>
                </c:pt>
                <c:pt idx="44">
                  <c:v>-11.616343060142102</c:v>
                </c:pt>
                <c:pt idx="45">
                  <c:v>-12.004917337549532</c:v>
                </c:pt>
                <c:pt idx="46">
                  <c:v>-21.415669742996791</c:v>
                </c:pt>
                <c:pt idx="47">
                  <c:v>-21.864869248710686</c:v>
                </c:pt>
                <c:pt idx="48">
                  <c:v>-20.801732325344698</c:v>
                </c:pt>
                <c:pt idx="49">
                  <c:v>-19.894499583013982</c:v>
                </c:pt>
                <c:pt idx="50">
                  <c:v>-20.729844589624033</c:v>
                </c:pt>
                <c:pt idx="51">
                  <c:v>-20.838709100245477</c:v>
                </c:pt>
                <c:pt idx="52">
                  <c:v>-21.146954705787387</c:v>
                </c:pt>
                <c:pt idx="53">
                  <c:v>-21.106720742803443</c:v>
                </c:pt>
                <c:pt idx="54">
                  <c:v>-10.995273928400694</c:v>
                </c:pt>
                <c:pt idx="55">
                  <c:v>-21.197697298201078</c:v>
                </c:pt>
                <c:pt idx="56">
                  <c:v>-21.565232247846847</c:v>
                </c:pt>
                <c:pt idx="57">
                  <c:v>-21.074177765684237</c:v>
                </c:pt>
                <c:pt idx="58">
                  <c:v>-20.570743856403585</c:v>
                </c:pt>
                <c:pt idx="59">
                  <c:v>-20.413677671775627</c:v>
                </c:pt>
                <c:pt idx="60">
                  <c:v>-20.521801245530085</c:v>
                </c:pt>
                <c:pt idx="61">
                  <c:v>-20.699622067123919</c:v>
                </c:pt>
                <c:pt idx="62">
                  <c:v>-20.256572586923102</c:v>
                </c:pt>
                <c:pt idx="63">
                  <c:v>-20.487648848718862</c:v>
                </c:pt>
                <c:pt idx="64">
                  <c:v>-11.350501437797051</c:v>
                </c:pt>
                <c:pt idx="65">
                  <c:v>-19.643212757733188</c:v>
                </c:pt>
                <c:pt idx="66">
                  <c:v>-19.398636890967321</c:v>
                </c:pt>
                <c:pt idx="67">
                  <c:v>-19.508637018774468</c:v>
                </c:pt>
                <c:pt idx="68">
                  <c:v>-19.470980125519002</c:v>
                </c:pt>
                <c:pt idx="69">
                  <c:v>-19.662971407535121</c:v>
                </c:pt>
                <c:pt idx="70">
                  <c:v>-18.085631428306087</c:v>
                </c:pt>
                <c:pt idx="71">
                  <c:v>-17.208935091169504</c:v>
                </c:pt>
                <c:pt idx="72">
                  <c:v>-18.566288255695856</c:v>
                </c:pt>
                <c:pt idx="73">
                  <c:v>-17.896000714000998</c:v>
                </c:pt>
                <c:pt idx="74">
                  <c:v>-18.330613957912181</c:v>
                </c:pt>
                <c:pt idx="75">
                  <c:v>-17.935901684005746</c:v>
                </c:pt>
                <c:pt idx="76">
                  <c:v>-17.5882903080423</c:v>
                </c:pt>
                <c:pt idx="77">
                  <c:v>-17.063360513752233</c:v>
                </c:pt>
                <c:pt idx="78">
                  <c:v>-17.322293420699395</c:v>
                </c:pt>
                <c:pt idx="79">
                  <c:v>-17.830932653815044</c:v>
                </c:pt>
                <c:pt idx="80">
                  <c:v>-17.64809429977209</c:v>
                </c:pt>
                <c:pt idx="81">
                  <c:v>-18.246037637951062</c:v>
                </c:pt>
                <c:pt idx="82">
                  <c:v>-16.628823397232779</c:v>
                </c:pt>
                <c:pt idx="83">
                  <c:v>-17.344940904520772</c:v>
                </c:pt>
                <c:pt idx="84">
                  <c:v>-18.018994641762244</c:v>
                </c:pt>
                <c:pt idx="85">
                  <c:v>-17.675849176760718</c:v>
                </c:pt>
                <c:pt idx="86">
                  <c:v>-8.9591380582630045</c:v>
                </c:pt>
                <c:pt idx="87">
                  <c:v>-16.295713824113434</c:v>
                </c:pt>
                <c:pt idx="88">
                  <c:v>-8.8823793711633687</c:v>
                </c:pt>
                <c:pt idx="89">
                  <c:v>-7.87977572424131</c:v>
                </c:pt>
                <c:pt idx="90">
                  <c:v>-9.6651103761104675</c:v>
                </c:pt>
                <c:pt idx="91">
                  <c:v>-8.0450719303583362</c:v>
                </c:pt>
                <c:pt idx="92">
                  <c:v>-7.5578790537420542</c:v>
                </c:pt>
                <c:pt idx="93">
                  <c:v>-8.1247432162901134</c:v>
                </c:pt>
                <c:pt idx="94">
                  <c:v>-8.4095581657866223</c:v>
                </c:pt>
                <c:pt idx="95">
                  <c:v>-15.593440058331632</c:v>
                </c:pt>
                <c:pt idx="96">
                  <c:v>-7.8856291816595974</c:v>
                </c:pt>
                <c:pt idx="97">
                  <c:v>-7.3509952153749136</c:v>
                </c:pt>
                <c:pt idx="98">
                  <c:v>-7.7487654132329613</c:v>
                </c:pt>
                <c:pt idx="99">
                  <c:v>-7.3591557639647158</c:v>
                </c:pt>
                <c:pt idx="100">
                  <c:v>-6.9622077404143266</c:v>
                </c:pt>
                <c:pt idx="101">
                  <c:v>-7.2370893190730108</c:v>
                </c:pt>
                <c:pt idx="102">
                  <c:v>-6.1323689528074183</c:v>
                </c:pt>
                <c:pt idx="103">
                  <c:v>-7.1797065460894745</c:v>
                </c:pt>
                <c:pt idx="104">
                  <c:v>-6.6267191652393533</c:v>
                </c:pt>
                <c:pt idx="105">
                  <c:v>-6.459640398035762</c:v>
                </c:pt>
                <c:pt idx="106">
                  <c:v>-6.7139194739291046</c:v>
                </c:pt>
                <c:pt idx="107">
                  <c:v>-7.4373741190287923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8C5D-48B6-8770-2CD4BEB34D2D}"/>
            </c:ext>
          </c:extLst>
        </c:ser>
        <c:ser>
          <c:idx val="3"/>
          <c:order val="3"/>
          <c:tx>
            <c:strRef>
              <c:f>'總圖 (分壓氫 H+ 及 溫度校正版)'!$BM$1</c:f>
              <c:strCache>
                <c:ptCount val="1"/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'總圖 (分壓氫 H+ 及 溫度校正版)'!$CA$5:$CA$112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溫度校正版)'!$CE$5:$CE$112</c:f>
              <c:numCache>
                <c:formatCode>0.000_ </c:formatCode>
                <c:ptCount val="108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8C5D-48B6-8770-2CD4BEB34D2D}"/>
            </c:ext>
          </c:extLst>
        </c:ser>
        <c:ser>
          <c:idx val="8"/>
          <c:order val="4"/>
          <c:tx>
            <c:strRef>
              <c:f>'總圖 (分壓氫 H+ 及 溫度校正版)'!$CG$1</c:f>
              <c:strCache>
                <c:ptCount val="1"/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'總圖 (分壓氫 H+ 及 溫度校正版)'!$CU$5:$CU$112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溫度校正版)'!$CY$5:$CY$112</c:f>
              <c:numCache>
                <c:formatCode>0.000_ </c:formatCode>
                <c:ptCount val="108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8C5D-48B6-8770-2CD4BEB34D2D}"/>
            </c:ext>
          </c:extLst>
        </c:ser>
        <c:ser>
          <c:idx val="4"/>
          <c:order val="5"/>
          <c:tx>
            <c:strRef>
              <c:f>'總圖 (分壓氫 H+ 及 溫度校正版)'!$DA$1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'總圖 (分壓氫 H+ 及 溫度校正版)'!$DO$5:$DO$112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溫度校正版)'!$DS$5:$DS$112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C5D-48B6-8770-2CD4BEB34D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'總圖 (分壓氫 H+ 及 溫度校正版)'!$O$1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'總圖 (分壓氫 H+ 及 溫度校正版)'!$AD$6:$AD$112</c15:sqref>
                        </c15:formulaRef>
                      </c:ext>
                    </c:extLst>
                    <c:strCache>
                      <c:ptCount val="4"/>
                      <c:pt idx="1">
                        <c:v>全產乙酸 with 1H2</c:v>
                      </c:pt>
                      <c:pt idx="2">
                        <c:v>全產丙酸 with 1H2</c:v>
                      </c:pt>
                      <c:pt idx="3">
                        <c:v>全產丁酸 with 1H2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'總圖 (分壓氫 H+ 及 溫度校正版)'!$AH$5:$AH$112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8C5D-48B6-8770-2CD4BEB34D2D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溫度校正版)'!$BE$1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溫度校正版)'!$BD$5:$BD$112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2.3501302355342251</c:v>
                      </c:pt>
                      <c:pt idx="1">
                        <c:v>2.6822988854049461</c:v>
                      </c:pt>
                      <c:pt idx="2">
                        <c:v>1.8614376095038905</c:v>
                      </c:pt>
                      <c:pt idx="3">
                        <c:v>1.4282953854525502</c:v>
                      </c:pt>
                      <c:pt idx="4">
                        <c:v>11.34482148286296</c:v>
                      </c:pt>
                      <c:pt idx="5">
                        <c:v>0.37572661298731891</c:v>
                      </c:pt>
                      <c:pt idx="6">
                        <c:v>-1.1161408628205898</c:v>
                      </c:pt>
                      <c:pt idx="7">
                        <c:v>3.6286434061418555</c:v>
                      </c:pt>
                      <c:pt idx="8">
                        <c:v>6.1962983395774529</c:v>
                      </c:pt>
                      <c:pt idx="9">
                        <c:v>5.661415396501063</c:v>
                      </c:pt>
                      <c:pt idx="10">
                        <c:v>5.9755050274759061</c:v>
                      </c:pt>
                      <c:pt idx="11">
                        <c:v>11.096077461198984</c:v>
                      </c:pt>
                      <c:pt idx="12">
                        <c:v>16.877118663195539</c:v>
                      </c:pt>
                      <c:pt idx="13">
                        <c:v>23.540038189163177</c:v>
                      </c:pt>
                      <c:pt idx="14">
                        <c:v>31.008520365557072</c:v>
                      </c:pt>
                      <c:pt idx="15">
                        <c:v>33.059324896352997</c:v>
                      </c:pt>
                      <c:pt idx="16">
                        <c:v>36.327595986009634</c:v>
                      </c:pt>
                      <c:pt idx="17">
                        <c:v>15.494021064325402</c:v>
                      </c:pt>
                      <c:pt idx="18">
                        <c:v>12.875488985807378</c:v>
                      </c:pt>
                      <c:pt idx="19">
                        <c:v>13.032896313182494</c:v>
                      </c:pt>
                      <c:pt idx="20">
                        <c:v>20.813819285101491</c:v>
                      </c:pt>
                      <c:pt idx="21">
                        <c:v>30.122151595409075</c:v>
                      </c:pt>
                      <c:pt idx="22">
                        <c:v>31.36456619151107</c:v>
                      </c:pt>
                      <c:pt idx="23">
                        <c:v>31.327166515068853</c:v>
                      </c:pt>
                      <c:pt idx="24">
                        <c:v>30.993323141250091</c:v>
                      </c:pt>
                      <c:pt idx="25">
                        <c:v>31.422994320943236</c:v>
                      </c:pt>
                      <c:pt idx="26">
                        <c:v>29.618306299718146</c:v>
                      </c:pt>
                      <c:pt idx="27">
                        <c:v>19.823641237345171</c:v>
                      </c:pt>
                      <c:pt idx="28">
                        <c:v>19.674326419678035</c:v>
                      </c:pt>
                      <c:pt idx="29">
                        <c:v>28.493960524167633</c:v>
                      </c:pt>
                      <c:pt idx="30">
                        <c:v>18.428237644828236</c:v>
                      </c:pt>
                      <c:pt idx="31">
                        <c:v>21.234157749786881</c:v>
                      </c:pt>
                      <c:pt idx="32">
                        <c:v>22.737284858531453</c:v>
                      </c:pt>
                      <c:pt idx="33">
                        <c:v>22.240198920519283</c:v>
                      </c:pt>
                      <c:pt idx="34">
                        <c:v>24.852780611586454</c:v>
                      </c:pt>
                      <c:pt idx="35">
                        <c:v>25.567032279836784</c:v>
                      </c:pt>
                      <c:pt idx="36">
                        <c:v>24.102603293917284</c:v>
                      </c:pt>
                      <c:pt idx="37">
                        <c:v>19.016963355334102</c:v>
                      </c:pt>
                      <c:pt idx="38">
                        <c:v>17.057531760182609</c:v>
                      </c:pt>
                      <c:pt idx="39">
                        <c:v>14.903675152539417</c:v>
                      </c:pt>
                      <c:pt idx="40">
                        <c:v>12.634431716499488</c:v>
                      </c:pt>
                      <c:pt idx="41">
                        <c:v>12.559029757846895</c:v>
                      </c:pt>
                      <c:pt idx="42">
                        <c:v>10.391959298668922</c:v>
                      </c:pt>
                      <c:pt idx="43">
                        <c:v>8.6830865508465003</c:v>
                      </c:pt>
                      <c:pt idx="44">
                        <c:v>7.2816302417692373</c:v>
                      </c:pt>
                      <c:pt idx="45">
                        <c:v>5.2156489639967383</c:v>
                      </c:pt>
                      <c:pt idx="46">
                        <c:v>3.6667565161373297</c:v>
                      </c:pt>
                      <c:pt idx="47">
                        <c:v>2.454905517243823</c:v>
                      </c:pt>
                      <c:pt idx="48">
                        <c:v>-1.3909939326155438</c:v>
                      </c:pt>
                      <c:pt idx="49">
                        <c:v>1.0873629915552883</c:v>
                      </c:pt>
                      <c:pt idx="50">
                        <c:v>8.1054649541451589</c:v>
                      </c:pt>
                      <c:pt idx="51">
                        <c:v>6.7001017727103616</c:v>
                      </c:pt>
                      <c:pt idx="52">
                        <c:v>3.7554959426387455</c:v>
                      </c:pt>
                      <c:pt idx="53">
                        <c:v>11.431069770440747</c:v>
                      </c:pt>
                      <c:pt idx="54">
                        <c:v>10.061617317870558</c:v>
                      </c:pt>
                      <c:pt idx="55">
                        <c:v>3.9242365573726907</c:v>
                      </c:pt>
                      <c:pt idx="56">
                        <c:v>4.4644890297960664</c:v>
                      </c:pt>
                      <c:pt idx="57">
                        <c:v>4.3374953071011575</c:v>
                      </c:pt>
                      <c:pt idx="58">
                        <c:v>4.6387263104762155</c:v>
                      </c:pt>
                      <c:pt idx="59">
                        <c:v>4.5579119686358496</c:v>
                      </c:pt>
                      <c:pt idx="60">
                        <c:v>2.8718887750642068</c:v>
                      </c:pt>
                      <c:pt idx="61">
                        <c:v>4.2948516608475984</c:v>
                      </c:pt>
                      <c:pt idx="62">
                        <c:v>4.2574636897610141</c:v>
                      </c:pt>
                      <c:pt idx="63">
                        <c:v>5.8712171474203672</c:v>
                      </c:pt>
                      <c:pt idx="64">
                        <c:v>9.4855325115972438</c:v>
                      </c:pt>
                      <c:pt idx="65">
                        <c:v>5.2221058637810422</c:v>
                      </c:pt>
                      <c:pt idx="66">
                        <c:v>5.581593325541796</c:v>
                      </c:pt>
                      <c:pt idx="67">
                        <c:v>11.836198219901927</c:v>
                      </c:pt>
                      <c:pt idx="68">
                        <c:v>13.635918029773972</c:v>
                      </c:pt>
                      <c:pt idx="69">
                        <c:v>1.4271432453462189</c:v>
                      </c:pt>
                      <c:pt idx="70">
                        <c:v>3.1507719349761096</c:v>
                      </c:pt>
                      <c:pt idx="71">
                        <c:v>8.7291243229148492</c:v>
                      </c:pt>
                      <c:pt idx="72">
                        <c:v>2.2681142978977924</c:v>
                      </c:pt>
                      <c:pt idx="73">
                        <c:v>4.4056326555592626</c:v>
                      </c:pt>
                      <c:pt idx="74">
                        <c:v>10.88807980972112</c:v>
                      </c:pt>
                      <c:pt idx="75">
                        <c:v>3.3531869592994781</c:v>
                      </c:pt>
                      <c:pt idx="76">
                        <c:v>3.4243140403511525</c:v>
                      </c:pt>
                      <c:pt idx="77">
                        <c:v>3.8942452978388147</c:v>
                      </c:pt>
                      <c:pt idx="78">
                        <c:v>2.7833520414046156</c:v>
                      </c:pt>
                      <c:pt idx="79">
                        <c:v>5.3109093154945839</c:v>
                      </c:pt>
                      <c:pt idx="80">
                        <c:v>11.07107688800755</c:v>
                      </c:pt>
                      <c:pt idx="81">
                        <c:v>12.258094359014088</c:v>
                      </c:pt>
                      <c:pt idx="82">
                        <c:v>5.3163370287342069</c:v>
                      </c:pt>
                      <c:pt idx="83">
                        <c:v>11.779790243059011</c:v>
                      </c:pt>
                      <c:pt idx="84">
                        <c:v>6.6438512679992101</c:v>
                      </c:pt>
                      <c:pt idx="85">
                        <c:v>6.6450060992637994</c:v>
                      </c:pt>
                      <c:pt idx="86">
                        <c:v>6.9162406975546986</c:v>
                      </c:pt>
                      <c:pt idx="87">
                        <c:v>5.3098510369235079</c:v>
                      </c:pt>
                      <c:pt idx="88">
                        <c:v>8.708127790967529</c:v>
                      </c:pt>
                      <c:pt idx="89">
                        <c:v>8.428787563815515</c:v>
                      </c:pt>
                      <c:pt idx="90">
                        <c:v>7.4662746690984978</c:v>
                      </c:pt>
                      <c:pt idx="91">
                        <c:v>9.4477113613171682</c:v>
                      </c:pt>
                      <c:pt idx="92">
                        <c:v>7.1923291432329162</c:v>
                      </c:pt>
                      <c:pt idx="93">
                        <c:v>6.4661144699949631</c:v>
                      </c:pt>
                      <c:pt idx="94">
                        <c:v>6.0145292606343599</c:v>
                      </c:pt>
                      <c:pt idx="95">
                        <c:v>-29.982809995853088</c:v>
                      </c:pt>
                      <c:pt idx="96">
                        <c:v>-28.987255927134058</c:v>
                      </c:pt>
                      <c:pt idx="97">
                        <c:v>-27.312845475762565</c:v>
                      </c:pt>
                      <c:pt idx="98">
                        <c:v>-28.438975299018168</c:v>
                      </c:pt>
                      <c:pt idx="99">
                        <c:v>-27.900486906419268</c:v>
                      </c:pt>
                      <c:pt idx="100">
                        <c:v>-27.497957324596882</c:v>
                      </c:pt>
                      <c:pt idx="101">
                        <c:v>-27.472672897597707</c:v>
                      </c:pt>
                      <c:pt idx="102">
                        <c:v>-26.520461627940669</c:v>
                      </c:pt>
                      <c:pt idx="103">
                        <c:v>-26.76707635015644</c:v>
                      </c:pt>
                      <c:pt idx="104">
                        <c:v>-27.775224512250706</c:v>
                      </c:pt>
                      <c:pt idx="105">
                        <c:v>-27.821863276706882</c:v>
                      </c:pt>
                      <c:pt idx="106">
                        <c:v>-29.362852491880979</c:v>
                      </c:pt>
                      <c:pt idx="107">
                        <c:v>-26.677665133347706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溫度校正版)'!$BK$5:$BK$112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C5D-48B6-8770-2CD4BEB34D2D}"/>
                  </c:ext>
                </c:extLst>
              </c15:ser>
            </c15:filteredScatterSeries>
            <c15:filteredScatterSeries>
              <c15:ser>
                <c:idx val="5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溫度校正版)'!$DU$1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溫度校正版)'!$EI$5:$EI$112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溫度校正版)'!$EM$5:$EM$112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8C5D-48B6-8770-2CD4BEB34D2D}"/>
                  </c:ext>
                </c:extLst>
              </c15:ser>
            </c15:filteredScatterSeries>
            <c15:filteredScatterSeries>
              <c15:ser>
                <c:idx val="6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溫度校正版)'!$EO$1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溫度校正版)'!$FC$5:$FC$112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溫度校正版)'!$FG$5:$FG$112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C5D-48B6-8770-2CD4BEB34D2D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8"/>
          <c:order val="4"/>
          <c:tx>
            <c:strRef>
              <c:f>'總圖 (分壓氫 H+ 及 溫度校正版)'!$CG$1</c:f>
              <c:strCache>
                <c:ptCount val="1"/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'總圖 (分壓氫 H+ 及 溫度校正版)'!$CU$5:$CU$112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溫度校正版)'!$CW$5:$CW$112</c:f>
              <c:numCache>
                <c:formatCode>0.000_ </c:formatCode>
                <c:ptCount val="108"/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B07E-47CF-B05A-F6228F98E104}"/>
            </c:ext>
          </c:extLst>
        </c:ser>
        <c:ser>
          <c:idx val="4"/>
          <c:order val="5"/>
          <c:tx>
            <c:strRef>
              <c:f>'總圖 (分壓氫 H+ 及 溫度校正版)'!$DA$1</c:f>
              <c:strCache>
                <c:ptCount val="1"/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'總圖 (分壓氫 H+ 及 溫度校正版)'!$DO$5:$DO$112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溫度校正版)'!$DQ$5:$DQ$112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07E-47CF-B05A-F6228F98E104}"/>
            </c:ext>
          </c:extLst>
        </c:ser>
        <c:ser>
          <c:idx val="5"/>
          <c:order val="6"/>
          <c:tx>
            <c:strRef>
              <c:f>'總圖 (分壓氫 H+ 及 溫度校正版)'!$DU$1</c:f>
              <c:strCache>
                <c:ptCount val="1"/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'總圖 (分壓氫 H+ 及 溫度校正版)'!$EI$5:$EI$112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溫度校正版)'!$EK$5:$EK$112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07E-47CF-B05A-F6228F98E104}"/>
            </c:ext>
          </c:extLst>
        </c:ser>
        <c:ser>
          <c:idx val="6"/>
          <c:order val="7"/>
          <c:tx>
            <c:strRef>
              <c:f>'總圖 (分壓氫 H+ 及 溫度校正版)'!$EO$1</c:f>
              <c:strCache>
                <c:ptCount val="1"/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'總圖 (分壓氫 H+ 及 溫度校正版)'!$FC$5:$FC$112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溫度校正版)'!$FE$5:$FE$112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07E-47CF-B05A-F6228F98E104}"/>
            </c:ext>
          </c:extLst>
        </c:ser>
        <c:ser>
          <c:idx val="7"/>
          <c:order val="8"/>
          <c:tx>
            <c:strRef>
              <c:f>'總圖 (分壓氫 H+ 及 溫度校正版)'!$FI$1</c:f>
              <c:strCache>
                <c:ptCount val="1"/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'總圖 (分壓氫 H+ 及 溫度校正版)'!$FW$5:$FW$112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溫度校正版)'!$FY$5:$FY$112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07E-47CF-B05A-F6228F98E1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'總圖 (分壓氫 H+ 及 溫度校正版)'!$O$1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strRef>
                    <c:extLst>
                      <c:ext uri="{02D57815-91ED-43cb-92C2-25804820EDAC}">
                        <c15:formulaRef>
                          <c15:sqref>'總圖 (分壓氫 H+ 及 溫度校正版)'!$AD$6:$AD$112</c15:sqref>
                        </c15:formulaRef>
                      </c:ext>
                    </c:extLst>
                    <c:strCache>
                      <c:ptCount val="4"/>
                      <c:pt idx="1">
                        <c:v>全產乙酸 with 1H2</c:v>
                      </c:pt>
                      <c:pt idx="2">
                        <c:v>全產丙酸 with 1H2</c:v>
                      </c:pt>
                      <c:pt idx="3">
                        <c:v>全產丁酸 with 1H2</c:v>
                      </c:pt>
                    </c:strCache>
                  </c:strRef>
                </c:xVal>
                <c:yVal>
                  <c:numRef>
                    <c:extLst>
                      <c:ext uri="{02D57815-91ED-43cb-92C2-25804820EDAC}">
                        <c15:formulaRef>
                          <c15:sqref>'總圖 (分壓氫 H+ 及 溫度校正版)'!$AH$5:$AH$112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5-B07E-47CF-B05A-F6228F98E104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溫度校正版)'!$AJ$1</c15:sqref>
                        </c15:formulaRef>
                      </c:ext>
                    </c:extLst>
                    <c:strCache>
                      <c:ptCount val="1"/>
                      <c:pt idx="0">
                        <c:v>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溫度校正版)'!$BB$5:$BB$112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-5.3676215594868193</c:v>
                      </c:pt>
                      <c:pt idx="1">
                        <c:v>-6.0080078347073576</c:v>
                      </c:pt>
                      <c:pt idx="2">
                        <c:v>-7.4152503712563957</c:v>
                      </c:pt>
                      <c:pt idx="3">
                        <c:v>-5.9652717307353171</c:v>
                      </c:pt>
                      <c:pt idx="4">
                        <c:v>-5.0670322939728809</c:v>
                      </c:pt>
                      <c:pt idx="5">
                        <c:v>-6.0541935658924499</c:v>
                      </c:pt>
                      <c:pt idx="6">
                        <c:v>-5.6007531039184393</c:v>
                      </c:pt>
                      <c:pt idx="7">
                        <c:v>-7.0301811069791631</c:v>
                      </c:pt>
                      <c:pt idx="8">
                        <c:v>-6.2432184241547404</c:v>
                      </c:pt>
                      <c:pt idx="9">
                        <c:v>-16.272544527200889</c:v>
                      </c:pt>
                      <c:pt idx="10">
                        <c:v>-5.7879410850930437</c:v>
                      </c:pt>
                      <c:pt idx="11">
                        <c:v>-3.3582839791031356</c:v>
                      </c:pt>
                      <c:pt idx="12">
                        <c:v>-1.8265352111793018</c:v>
                      </c:pt>
                      <c:pt idx="13">
                        <c:v>-0.41876107135596258</c:v>
                      </c:pt>
                      <c:pt idx="14">
                        <c:v>1.4683662606941257</c:v>
                      </c:pt>
                      <c:pt idx="15">
                        <c:v>1.8616782011867525</c:v>
                      </c:pt>
                      <c:pt idx="16">
                        <c:v>2.691438216453538</c:v>
                      </c:pt>
                      <c:pt idx="17">
                        <c:v>-0.41876107135596258</c:v>
                      </c:pt>
                      <c:pt idx="18">
                        <c:v>-5.4717600283614143</c:v>
                      </c:pt>
                      <c:pt idx="19">
                        <c:v>-5.6878274577531087</c:v>
                      </c:pt>
                      <c:pt idx="20">
                        <c:v>-2.3717387786587496</c:v>
                      </c:pt>
                      <c:pt idx="21">
                        <c:v>1.1459307343183391</c:v>
                      </c:pt>
                      <c:pt idx="22">
                        <c:v>1.8052167586967749</c:v>
                      </c:pt>
                      <c:pt idx="23">
                        <c:v>1.6387728440919576</c:v>
                      </c:pt>
                      <c:pt idx="24">
                        <c:v>1.2643561441875022</c:v>
                      </c:pt>
                      <c:pt idx="25">
                        <c:v>0.70614042614526318</c:v>
                      </c:pt>
                      <c:pt idx="26">
                        <c:v>-0.49192898728586887</c:v>
                      </c:pt>
                      <c:pt idx="27">
                        <c:v>-3.1981713145010011</c:v>
                      </c:pt>
                      <c:pt idx="28">
                        <c:v>-2.6983929995399727</c:v>
                      </c:pt>
                      <c:pt idx="29">
                        <c:v>-0.88330235062227402</c:v>
                      </c:pt>
                      <c:pt idx="30">
                        <c:v>-1.487387291778304</c:v>
                      </c:pt>
                      <c:pt idx="31">
                        <c:v>-2.4373051157719932</c:v>
                      </c:pt>
                      <c:pt idx="32">
                        <c:v>-1.7518638704298226</c:v>
                      </c:pt>
                      <c:pt idx="33">
                        <c:v>-2.1779899862994663</c:v>
                      </c:pt>
                      <c:pt idx="34">
                        <c:v>-1.7886348091887232</c:v>
                      </c:pt>
                      <c:pt idx="35">
                        <c:v>-1.7300002583844432</c:v>
                      </c:pt>
                      <c:pt idx="36">
                        <c:v>-3.322104802922301</c:v>
                      </c:pt>
                      <c:pt idx="37">
                        <c:v>-3.9691562299236631</c:v>
                      </c:pt>
                      <c:pt idx="38">
                        <c:v>-5.6118950126268325</c:v>
                      </c:pt>
                      <c:pt idx="39">
                        <c:v>-6.3213838823805659</c:v>
                      </c:pt>
                      <c:pt idx="40">
                        <c:v>-8.0585718207154748</c:v>
                      </c:pt>
                      <c:pt idx="41">
                        <c:v>-8.6467238507855395</c:v>
                      </c:pt>
                      <c:pt idx="42">
                        <c:v>-9.891269601978248</c:v>
                      </c:pt>
                      <c:pt idx="43">
                        <c:v>-11.039591529517327</c:v>
                      </c:pt>
                      <c:pt idx="44">
                        <c:v>-11.616343060142102</c:v>
                      </c:pt>
                      <c:pt idx="45">
                        <c:v>-12.004917337549532</c:v>
                      </c:pt>
                      <c:pt idx="46">
                        <c:v>-21.415669742996791</c:v>
                      </c:pt>
                      <c:pt idx="47">
                        <c:v>-21.864869248710686</c:v>
                      </c:pt>
                      <c:pt idx="48">
                        <c:v>-20.801732325344698</c:v>
                      </c:pt>
                      <c:pt idx="49">
                        <c:v>-19.894499583013982</c:v>
                      </c:pt>
                      <c:pt idx="50">
                        <c:v>-20.729844589624033</c:v>
                      </c:pt>
                      <c:pt idx="51">
                        <c:v>-20.838709100245477</c:v>
                      </c:pt>
                      <c:pt idx="52">
                        <c:v>-21.146954705787387</c:v>
                      </c:pt>
                      <c:pt idx="53">
                        <c:v>-21.106720742803443</c:v>
                      </c:pt>
                      <c:pt idx="54">
                        <c:v>-10.995273928400694</c:v>
                      </c:pt>
                      <c:pt idx="55">
                        <c:v>-21.197697298201078</c:v>
                      </c:pt>
                      <c:pt idx="56">
                        <c:v>-21.565232247846847</c:v>
                      </c:pt>
                      <c:pt idx="57">
                        <c:v>-21.074177765684237</c:v>
                      </c:pt>
                      <c:pt idx="58">
                        <c:v>-20.570743856403585</c:v>
                      </c:pt>
                      <c:pt idx="59">
                        <c:v>-20.413677671775627</c:v>
                      </c:pt>
                      <c:pt idx="60">
                        <c:v>-20.521801245530085</c:v>
                      </c:pt>
                      <c:pt idx="61">
                        <c:v>-20.699622067123919</c:v>
                      </c:pt>
                      <c:pt idx="62">
                        <c:v>-20.256572586923102</c:v>
                      </c:pt>
                      <c:pt idx="63">
                        <c:v>-20.487648848718862</c:v>
                      </c:pt>
                      <c:pt idx="64">
                        <c:v>-11.350501437797051</c:v>
                      </c:pt>
                      <c:pt idx="65">
                        <c:v>-19.643212757733188</c:v>
                      </c:pt>
                      <c:pt idx="66">
                        <c:v>-19.398636890967321</c:v>
                      </c:pt>
                      <c:pt idx="67">
                        <c:v>-19.508637018774468</c:v>
                      </c:pt>
                      <c:pt idx="68">
                        <c:v>-19.470980125519002</c:v>
                      </c:pt>
                      <c:pt idx="69">
                        <c:v>-19.662971407535121</c:v>
                      </c:pt>
                      <c:pt idx="70">
                        <c:v>-18.085631428306087</c:v>
                      </c:pt>
                      <c:pt idx="71">
                        <c:v>-17.208935091169504</c:v>
                      </c:pt>
                      <c:pt idx="72">
                        <c:v>-18.566288255695856</c:v>
                      </c:pt>
                      <c:pt idx="73">
                        <c:v>-17.896000714000998</c:v>
                      </c:pt>
                      <c:pt idx="74">
                        <c:v>-18.330613957912181</c:v>
                      </c:pt>
                      <c:pt idx="75">
                        <c:v>-17.935901684005746</c:v>
                      </c:pt>
                      <c:pt idx="76">
                        <c:v>-17.5882903080423</c:v>
                      </c:pt>
                      <c:pt idx="77">
                        <c:v>-17.063360513752233</c:v>
                      </c:pt>
                      <c:pt idx="78">
                        <c:v>-17.322293420699395</c:v>
                      </c:pt>
                      <c:pt idx="79">
                        <c:v>-17.830932653815044</c:v>
                      </c:pt>
                      <c:pt idx="80">
                        <c:v>-17.64809429977209</c:v>
                      </c:pt>
                      <c:pt idx="81">
                        <c:v>-18.246037637951062</c:v>
                      </c:pt>
                      <c:pt idx="82">
                        <c:v>-16.628823397232779</c:v>
                      </c:pt>
                      <c:pt idx="83">
                        <c:v>-17.344940904520772</c:v>
                      </c:pt>
                      <c:pt idx="84">
                        <c:v>-18.018994641762244</c:v>
                      </c:pt>
                      <c:pt idx="85">
                        <c:v>-17.675849176760718</c:v>
                      </c:pt>
                      <c:pt idx="86">
                        <c:v>-8.9591380582630045</c:v>
                      </c:pt>
                      <c:pt idx="87">
                        <c:v>-16.295713824113434</c:v>
                      </c:pt>
                      <c:pt idx="88">
                        <c:v>-8.8823793711633687</c:v>
                      </c:pt>
                      <c:pt idx="89">
                        <c:v>-7.87977572424131</c:v>
                      </c:pt>
                      <c:pt idx="90">
                        <c:v>-9.6651103761104675</c:v>
                      </c:pt>
                      <c:pt idx="91">
                        <c:v>-8.0450719303583362</c:v>
                      </c:pt>
                      <c:pt idx="92">
                        <c:v>-7.5578790537420542</c:v>
                      </c:pt>
                      <c:pt idx="93">
                        <c:v>-8.1247432162901134</c:v>
                      </c:pt>
                      <c:pt idx="94">
                        <c:v>-8.4095581657866223</c:v>
                      </c:pt>
                      <c:pt idx="95">
                        <c:v>-15.593440058331632</c:v>
                      </c:pt>
                      <c:pt idx="96">
                        <c:v>-7.8856291816595974</c:v>
                      </c:pt>
                      <c:pt idx="97">
                        <c:v>-7.3509952153749136</c:v>
                      </c:pt>
                      <c:pt idx="98">
                        <c:v>-7.7487654132329613</c:v>
                      </c:pt>
                      <c:pt idx="99">
                        <c:v>-7.3591557639647158</c:v>
                      </c:pt>
                      <c:pt idx="100">
                        <c:v>-6.9622077404143266</c:v>
                      </c:pt>
                      <c:pt idx="101">
                        <c:v>-7.2370893190730108</c:v>
                      </c:pt>
                      <c:pt idx="102">
                        <c:v>-6.1323689528074183</c:v>
                      </c:pt>
                      <c:pt idx="103">
                        <c:v>-7.1797065460894745</c:v>
                      </c:pt>
                      <c:pt idx="104">
                        <c:v>-6.6267191652393533</c:v>
                      </c:pt>
                      <c:pt idx="105">
                        <c:v>-6.459640398035762</c:v>
                      </c:pt>
                      <c:pt idx="106">
                        <c:v>-6.7139194739291046</c:v>
                      </c:pt>
                      <c:pt idx="107">
                        <c:v>-7.4373741190287923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B07E-47CF-B05A-F6228F98E10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溫度校正版)'!$BE$1</c15:sqref>
                        </c15:formulaRef>
                      </c:ext>
                    </c:extLst>
                    <c:strCache>
                      <c:ptCount val="1"/>
                      <c:pt idx="0">
                        <c:v>11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溫度校正版)'!$BD$5:$BD$112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2.3501302355342251</c:v>
                      </c:pt>
                      <c:pt idx="1">
                        <c:v>2.6822988854049461</c:v>
                      </c:pt>
                      <c:pt idx="2">
                        <c:v>1.8614376095038905</c:v>
                      </c:pt>
                      <c:pt idx="3">
                        <c:v>1.4282953854525502</c:v>
                      </c:pt>
                      <c:pt idx="4">
                        <c:v>11.34482148286296</c:v>
                      </c:pt>
                      <c:pt idx="5">
                        <c:v>0.37572661298731891</c:v>
                      </c:pt>
                      <c:pt idx="6">
                        <c:v>-1.1161408628205898</c:v>
                      </c:pt>
                      <c:pt idx="7">
                        <c:v>3.6286434061418555</c:v>
                      </c:pt>
                      <c:pt idx="8">
                        <c:v>6.1962983395774529</c:v>
                      </c:pt>
                      <c:pt idx="9">
                        <c:v>5.661415396501063</c:v>
                      </c:pt>
                      <c:pt idx="10">
                        <c:v>5.9755050274759061</c:v>
                      </c:pt>
                      <c:pt idx="11">
                        <c:v>11.096077461198984</c:v>
                      </c:pt>
                      <c:pt idx="12">
                        <c:v>16.877118663195539</c:v>
                      </c:pt>
                      <c:pt idx="13">
                        <c:v>23.540038189163177</c:v>
                      </c:pt>
                      <c:pt idx="14">
                        <c:v>31.008520365557072</c:v>
                      </c:pt>
                      <c:pt idx="15">
                        <c:v>33.059324896352997</c:v>
                      </c:pt>
                      <c:pt idx="16">
                        <c:v>36.327595986009634</c:v>
                      </c:pt>
                      <c:pt idx="17">
                        <c:v>15.494021064325402</c:v>
                      </c:pt>
                      <c:pt idx="18">
                        <c:v>12.875488985807378</c:v>
                      </c:pt>
                      <c:pt idx="19">
                        <c:v>13.032896313182494</c:v>
                      </c:pt>
                      <c:pt idx="20">
                        <c:v>20.813819285101491</c:v>
                      </c:pt>
                      <c:pt idx="21">
                        <c:v>30.122151595409075</c:v>
                      </c:pt>
                      <c:pt idx="22">
                        <c:v>31.36456619151107</c:v>
                      </c:pt>
                      <c:pt idx="23">
                        <c:v>31.327166515068853</c:v>
                      </c:pt>
                      <c:pt idx="24">
                        <c:v>30.993323141250091</c:v>
                      </c:pt>
                      <c:pt idx="25">
                        <c:v>31.422994320943236</c:v>
                      </c:pt>
                      <c:pt idx="26">
                        <c:v>29.618306299718146</c:v>
                      </c:pt>
                      <c:pt idx="27">
                        <c:v>19.823641237345171</c:v>
                      </c:pt>
                      <c:pt idx="28">
                        <c:v>19.674326419678035</c:v>
                      </c:pt>
                      <c:pt idx="29">
                        <c:v>28.493960524167633</c:v>
                      </c:pt>
                      <c:pt idx="30">
                        <c:v>18.428237644828236</c:v>
                      </c:pt>
                      <c:pt idx="31">
                        <c:v>21.234157749786881</c:v>
                      </c:pt>
                      <c:pt idx="32">
                        <c:v>22.737284858531453</c:v>
                      </c:pt>
                      <c:pt idx="33">
                        <c:v>22.240198920519283</c:v>
                      </c:pt>
                      <c:pt idx="34">
                        <c:v>24.852780611586454</c:v>
                      </c:pt>
                      <c:pt idx="35">
                        <c:v>25.567032279836784</c:v>
                      </c:pt>
                      <c:pt idx="36">
                        <c:v>24.102603293917284</c:v>
                      </c:pt>
                      <c:pt idx="37">
                        <c:v>19.016963355334102</c:v>
                      </c:pt>
                      <c:pt idx="38">
                        <c:v>17.057531760182609</c:v>
                      </c:pt>
                      <c:pt idx="39">
                        <c:v>14.903675152539417</c:v>
                      </c:pt>
                      <c:pt idx="40">
                        <c:v>12.634431716499488</c:v>
                      </c:pt>
                      <c:pt idx="41">
                        <c:v>12.559029757846895</c:v>
                      </c:pt>
                      <c:pt idx="42">
                        <c:v>10.391959298668922</c:v>
                      </c:pt>
                      <c:pt idx="43">
                        <c:v>8.6830865508465003</c:v>
                      </c:pt>
                      <c:pt idx="44">
                        <c:v>7.2816302417692373</c:v>
                      </c:pt>
                      <c:pt idx="45">
                        <c:v>5.2156489639967383</c:v>
                      </c:pt>
                      <c:pt idx="46">
                        <c:v>3.6667565161373297</c:v>
                      </c:pt>
                      <c:pt idx="47">
                        <c:v>2.454905517243823</c:v>
                      </c:pt>
                      <c:pt idx="48">
                        <c:v>-1.3909939326155438</c:v>
                      </c:pt>
                      <c:pt idx="49">
                        <c:v>1.0873629915552883</c:v>
                      </c:pt>
                      <c:pt idx="50">
                        <c:v>8.1054649541451589</c:v>
                      </c:pt>
                      <c:pt idx="51">
                        <c:v>6.7001017727103616</c:v>
                      </c:pt>
                      <c:pt idx="52">
                        <c:v>3.7554959426387455</c:v>
                      </c:pt>
                      <c:pt idx="53">
                        <c:v>11.431069770440747</c:v>
                      </c:pt>
                      <c:pt idx="54">
                        <c:v>10.061617317870558</c:v>
                      </c:pt>
                      <c:pt idx="55">
                        <c:v>3.9242365573726907</c:v>
                      </c:pt>
                      <c:pt idx="56">
                        <c:v>4.4644890297960664</c:v>
                      </c:pt>
                      <c:pt idx="57">
                        <c:v>4.3374953071011575</c:v>
                      </c:pt>
                      <c:pt idx="58">
                        <c:v>4.6387263104762155</c:v>
                      </c:pt>
                      <c:pt idx="59">
                        <c:v>4.5579119686358496</c:v>
                      </c:pt>
                      <c:pt idx="60">
                        <c:v>2.8718887750642068</c:v>
                      </c:pt>
                      <c:pt idx="61">
                        <c:v>4.2948516608475984</c:v>
                      </c:pt>
                      <c:pt idx="62">
                        <c:v>4.2574636897610141</c:v>
                      </c:pt>
                      <c:pt idx="63">
                        <c:v>5.8712171474203672</c:v>
                      </c:pt>
                      <c:pt idx="64">
                        <c:v>9.4855325115972438</c:v>
                      </c:pt>
                      <c:pt idx="65">
                        <c:v>5.2221058637810422</c:v>
                      </c:pt>
                      <c:pt idx="66">
                        <c:v>5.581593325541796</c:v>
                      </c:pt>
                      <c:pt idx="67">
                        <c:v>11.836198219901927</c:v>
                      </c:pt>
                      <c:pt idx="68">
                        <c:v>13.635918029773972</c:v>
                      </c:pt>
                      <c:pt idx="69">
                        <c:v>1.4271432453462189</c:v>
                      </c:pt>
                      <c:pt idx="70">
                        <c:v>3.1507719349761096</c:v>
                      </c:pt>
                      <c:pt idx="71">
                        <c:v>8.7291243229148492</c:v>
                      </c:pt>
                      <c:pt idx="72">
                        <c:v>2.2681142978977924</c:v>
                      </c:pt>
                      <c:pt idx="73">
                        <c:v>4.4056326555592626</c:v>
                      </c:pt>
                      <c:pt idx="74">
                        <c:v>10.88807980972112</c:v>
                      </c:pt>
                      <c:pt idx="75">
                        <c:v>3.3531869592994781</c:v>
                      </c:pt>
                      <c:pt idx="76">
                        <c:v>3.4243140403511525</c:v>
                      </c:pt>
                      <c:pt idx="77">
                        <c:v>3.8942452978388147</c:v>
                      </c:pt>
                      <c:pt idx="78">
                        <c:v>2.7833520414046156</c:v>
                      </c:pt>
                      <c:pt idx="79">
                        <c:v>5.3109093154945839</c:v>
                      </c:pt>
                      <c:pt idx="80">
                        <c:v>11.07107688800755</c:v>
                      </c:pt>
                      <c:pt idx="81">
                        <c:v>12.258094359014088</c:v>
                      </c:pt>
                      <c:pt idx="82">
                        <c:v>5.3163370287342069</c:v>
                      </c:pt>
                      <c:pt idx="83">
                        <c:v>11.779790243059011</c:v>
                      </c:pt>
                      <c:pt idx="84">
                        <c:v>6.6438512679992101</c:v>
                      </c:pt>
                      <c:pt idx="85">
                        <c:v>6.6450060992637994</c:v>
                      </c:pt>
                      <c:pt idx="86">
                        <c:v>6.9162406975546986</c:v>
                      </c:pt>
                      <c:pt idx="87">
                        <c:v>5.3098510369235079</c:v>
                      </c:pt>
                      <c:pt idx="88">
                        <c:v>8.708127790967529</c:v>
                      </c:pt>
                      <c:pt idx="89">
                        <c:v>8.428787563815515</c:v>
                      </c:pt>
                      <c:pt idx="90">
                        <c:v>7.4662746690984978</c:v>
                      </c:pt>
                      <c:pt idx="91">
                        <c:v>9.4477113613171682</c:v>
                      </c:pt>
                      <c:pt idx="92">
                        <c:v>7.1923291432329162</c:v>
                      </c:pt>
                      <c:pt idx="93">
                        <c:v>6.4661144699949631</c:v>
                      </c:pt>
                      <c:pt idx="94">
                        <c:v>6.0145292606343599</c:v>
                      </c:pt>
                      <c:pt idx="95">
                        <c:v>-29.982809995853088</c:v>
                      </c:pt>
                      <c:pt idx="96">
                        <c:v>-28.987255927134058</c:v>
                      </c:pt>
                      <c:pt idx="97">
                        <c:v>-27.312845475762565</c:v>
                      </c:pt>
                      <c:pt idx="98">
                        <c:v>-28.438975299018168</c:v>
                      </c:pt>
                      <c:pt idx="99">
                        <c:v>-27.900486906419268</c:v>
                      </c:pt>
                      <c:pt idx="100">
                        <c:v>-27.497957324596882</c:v>
                      </c:pt>
                      <c:pt idx="101">
                        <c:v>-27.472672897597707</c:v>
                      </c:pt>
                      <c:pt idx="102">
                        <c:v>-26.520461627940669</c:v>
                      </c:pt>
                      <c:pt idx="103">
                        <c:v>-26.76707635015644</c:v>
                      </c:pt>
                      <c:pt idx="104">
                        <c:v>-27.775224512250706</c:v>
                      </c:pt>
                      <c:pt idx="105">
                        <c:v>-27.821863276706882</c:v>
                      </c:pt>
                      <c:pt idx="106">
                        <c:v>-29.362852491880979</c:v>
                      </c:pt>
                      <c:pt idx="107">
                        <c:v>-26.677665133347706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溫度校正版)'!$BK$5:$BK$112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B07E-47CF-B05A-F6228F98E10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溫度校正版)'!$BM$1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溫度校正版)'!$CA$5:$CA$112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溫度校正版)'!$CE$5:$CE$112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B07E-47CF-B05A-F6228F98E104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0.000_ 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1"/>
          <c:order val="0"/>
          <c:tx>
            <c:strRef>
              <c:f>'總圖 (分壓氫 H+ 及 溫度校正版)'!$AJ$1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溫度校正版)'!$AZ$5:$AZ$112</c:f>
              <c:numCache>
                <c:formatCode>0.00E+00</c:formatCode>
                <c:ptCount val="108"/>
                <c:pt idx="0">
                  <c:v>32.219288175064648</c:v>
                </c:pt>
                <c:pt idx="1">
                  <c:v>34.547139711959154</c:v>
                </c:pt>
                <c:pt idx="2">
                  <c:v>33.007698736949031</c:v>
                </c:pt>
                <c:pt idx="3">
                  <c:v>31.648573885534077</c:v>
                </c:pt>
                <c:pt idx="4">
                  <c:v>44.443875377622533</c:v>
                </c:pt>
                <c:pt idx="5">
                  <c:v>28.689539148895598</c:v>
                </c:pt>
                <c:pt idx="6">
                  <c:v>26.240420809390784</c:v>
                </c:pt>
                <c:pt idx="7">
                  <c:v>33.968728182049709</c:v>
                </c:pt>
                <c:pt idx="8">
                  <c:v>36.249875520269569</c:v>
                </c:pt>
                <c:pt idx="9">
                  <c:v>36.3271109128113</c:v>
                </c:pt>
                <c:pt idx="10">
                  <c:v>36.430516535455396</c:v>
                </c:pt>
                <c:pt idx="11">
                  <c:v>38.035381214300529</c:v>
                </c:pt>
                <c:pt idx="12">
                  <c:v>44.639963982663751</c:v>
                </c:pt>
                <c:pt idx="13">
                  <c:v>57.564599040025527</c:v>
                </c:pt>
                <c:pt idx="14">
                  <c:v>62.396835094920107</c:v>
                </c:pt>
                <c:pt idx="15">
                  <c:v>65.969092167624353</c:v>
                </c:pt>
                <c:pt idx="16">
                  <c:v>69.463635923735268</c:v>
                </c:pt>
                <c:pt idx="17">
                  <c:v>45.59950126676852</c:v>
                </c:pt>
                <c:pt idx="18">
                  <c:v>45.265861462006065</c:v>
                </c:pt>
                <c:pt idx="19">
                  <c:v>43.789436095132416</c:v>
                </c:pt>
                <c:pt idx="20">
                  <c:v>49.062469095895139</c:v>
                </c:pt>
                <c:pt idx="21">
                  <c:v>59.594778100335816</c:v>
                </c:pt>
                <c:pt idx="22">
                  <c:v>61.327640662522668</c:v>
                </c:pt>
                <c:pt idx="23">
                  <c:v>61.198676970375416</c:v>
                </c:pt>
                <c:pt idx="24">
                  <c:v>60.747463113725644</c:v>
                </c:pt>
                <c:pt idx="25">
                  <c:v>61.765160178391916</c:v>
                </c:pt>
                <c:pt idx="26">
                  <c:v>60.071817567637481</c:v>
                </c:pt>
                <c:pt idx="27">
                  <c:v>50.072702439443489</c:v>
                </c:pt>
                <c:pt idx="28">
                  <c:v>48.164049542675251</c:v>
                </c:pt>
                <c:pt idx="29">
                  <c:v>58.703162158266075</c:v>
                </c:pt>
                <c:pt idx="30">
                  <c:v>45.93379594670035</c:v>
                </c:pt>
                <c:pt idx="31">
                  <c:v>50.62971175337205</c:v>
                </c:pt>
                <c:pt idx="32">
                  <c:v>51.67180587412534</c:v>
                </c:pt>
                <c:pt idx="33">
                  <c:v>50.437323097736382</c:v>
                </c:pt>
                <c:pt idx="34">
                  <c:v>53.734456647125924</c:v>
                </c:pt>
                <c:pt idx="35">
                  <c:v>54.11407736357468</c:v>
                </c:pt>
                <c:pt idx="36">
                  <c:v>53.086167975661567</c:v>
                </c:pt>
                <c:pt idx="37">
                  <c:v>46.369243060683637</c:v>
                </c:pt>
                <c:pt idx="38">
                  <c:v>44.338178294908055</c:v>
                </c:pt>
                <c:pt idx="39">
                  <c:v>41.478026838862391</c:v>
                </c:pt>
                <c:pt idx="40">
                  <c:v>39.997635080890788</c:v>
                </c:pt>
                <c:pt idx="41">
                  <c:v>39.556980782559265</c:v>
                </c:pt>
                <c:pt idx="42">
                  <c:v>37.833543275347601</c:v>
                </c:pt>
                <c:pt idx="43">
                  <c:v>36.867797325852685</c:v>
                </c:pt>
                <c:pt idx="44">
                  <c:v>35.938276984788239</c:v>
                </c:pt>
                <c:pt idx="45">
                  <c:v>33.846274235191565</c:v>
                </c:pt>
                <c:pt idx="46">
                  <c:v>33.855500797846894</c:v>
                </c:pt>
                <c:pt idx="47">
                  <c:v>32.78996721460274</c:v>
                </c:pt>
                <c:pt idx="48">
                  <c:v>31.756330756028241</c:v>
                </c:pt>
                <c:pt idx="49">
                  <c:v>33.405753102551685</c:v>
                </c:pt>
                <c:pt idx="50">
                  <c:v>43.257031515231404</c:v>
                </c:pt>
                <c:pt idx="51">
                  <c:v>40.28288054834541</c:v>
                </c:pt>
                <c:pt idx="52">
                  <c:v>35.119123647727953</c:v>
                </c:pt>
                <c:pt idx="53">
                  <c:v>46.211326090769901</c:v>
                </c:pt>
                <c:pt idx="54">
                  <c:v>40.807295796490642</c:v>
                </c:pt>
                <c:pt idx="55">
                  <c:v>35.880792455250983</c:v>
                </c:pt>
                <c:pt idx="56">
                  <c:v>35.489897738414918</c:v>
                </c:pt>
                <c:pt idx="57">
                  <c:v>34.78106028858614</c:v>
                </c:pt>
                <c:pt idx="58">
                  <c:v>35.531142739386389</c:v>
                </c:pt>
                <c:pt idx="59">
                  <c:v>34.798703753155522</c:v>
                </c:pt>
                <c:pt idx="60">
                  <c:v>32.478561376474772</c:v>
                </c:pt>
                <c:pt idx="61">
                  <c:v>33.616789767091731</c:v>
                </c:pt>
                <c:pt idx="62">
                  <c:v>33.194571110868353</c:v>
                </c:pt>
                <c:pt idx="63">
                  <c:v>34.187316430354024</c:v>
                </c:pt>
                <c:pt idx="64">
                  <c:v>39.566449424775499</c:v>
                </c:pt>
                <c:pt idx="65">
                  <c:v>33.18169288720965</c:v>
                </c:pt>
                <c:pt idx="66">
                  <c:v>33.395211686424325</c:v>
                </c:pt>
                <c:pt idx="67">
                  <c:v>42.800881528748697</c:v>
                </c:pt>
                <c:pt idx="68">
                  <c:v>45.164883055212158</c:v>
                </c:pt>
                <c:pt idx="69">
                  <c:v>31.130991648169157</c:v>
                </c:pt>
                <c:pt idx="70">
                  <c:v>33.767646132668446</c:v>
                </c:pt>
                <c:pt idx="71">
                  <c:v>39.38704580186085</c:v>
                </c:pt>
                <c:pt idx="72">
                  <c:v>31.620646611543471</c:v>
                </c:pt>
                <c:pt idx="73">
                  <c:v>33.320479625270565</c:v>
                </c:pt>
                <c:pt idx="74">
                  <c:v>42.526500171360915</c:v>
                </c:pt>
                <c:pt idx="75">
                  <c:v>30.800841220282983</c:v>
                </c:pt>
                <c:pt idx="76">
                  <c:v>30.846933585131147</c:v>
                </c:pt>
                <c:pt idx="77">
                  <c:v>31.186046240203829</c:v>
                </c:pt>
                <c:pt idx="78">
                  <c:v>30.543900101811616</c:v>
                </c:pt>
                <c:pt idx="79">
                  <c:v>33.203632149036238</c:v>
                </c:pt>
                <c:pt idx="80">
                  <c:v>40.848018067157227</c:v>
                </c:pt>
                <c:pt idx="81">
                  <c:v>41.755504591758779</c:v>
                </c:pt>
                <c:pt idx="82">
                  <c:v>32.897580576301927</c:v>
                </c:pt>
                <c:pt idx="83">
                  <c:v>40.875508239207377</c:v>
                </c:pt>
                <c:pt idx="84">
                  <c:v>32.209365797430863</c:v>
                </c:pt>
                <c:pt idx="85">
                  <c:v>32.098171256702102</c:v>
                </c:pt>
                <c:pt idx="86">
                  <c:v>31.529686620559815</c:v>
                </c:pt>
                <c:pt idx="87">
                  <c:v>31.478370802020514</c:v>
                </c:pt>
                <c:pt idx="88">
                  <c:v>34.076952418948935</c:v>
                </c:pt>
                <c:pt idx="89">
                  <c:v>34.034196410503135</c:v>
                </c:pt>
                <c:pt idx="90">
                  <c:v>32.725512242189012</c:v>
                </c:pt>
                <c:pt idx="91">
                  <c:v>34.289336017879869</c:v>
                </c:pt>
                <c:pt idx="92">
                  <c:v>31.869534914189536</c:v>
                </c:pt>
                <c:pt idx="93">
                  <c:v>30.719754772091221</c:v>
                </c:pt>
                <c:pt idx="94">
                  <c:v>31.19529613794775</c:v>
                </c:pt>
                <c:pt idx="95">
                  <c:v>-22.748956689539568</c:v>
                </c:pt>
                <c:pt idx="96">
                  <c:v>-22.798606584601671</c:v>
                </c:pt>
                <c:pt idx="97">
                  <c:v>-22.385773658291413</c:v>
                </c:pt>
                <c:pt idx="98">
                  <c:v>-22.608798673030236</c:v>
                </c:pt>
                <c:pt idx="99">
                  <c:v>-22.527894382049681</c:v>
                </c:pt>
                <c:pt idx="100">
                  <c:v>-22.295650393669234</c:v>
                </c:pt>
                <c:pt idx="101">
                  <c:v>-22.398651131339022</c:v>
                </c:pt>
                <c:pt idx="102">
                  <c:v>-21.974852856143897</c:v>
                </c:pt>
                <c:pt idx="103">
                  <c:v>-22.398666476478525</c:v>
                </c:pt>
                <c:pt idx="104">
                  <c:v>-22.251179595638433</c:v>
                </c:pt>
                <c:pt idx="105">
                  <c:v>-22.167090264611332</c:v>
                </c:pt>
                <c:pt idx="106">
                  <c:v>-22.479504068380152</c:v>
                </c:pt>
                <c:pt idx="107">
                  <c:v>-22.348385237935645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0D1E-407D-85BA-A64E6212B72D}"/>
            </c:ext>
          </c:extLst>
        </c:ser>
        <c:ser>
          <c:idx val="4"/>
          <c:order val="3"/>
          <c:tx>
            <c:strRef>
              <c:f>'總圖 (分壓氫 H+ 及 溫度校正版)'!$DA$1</c:f>
              <c:strCache>
                <c:ptCount val="1"/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'總圖 (分壓氫 H+ 及 溫度校正版)'!$DO$5:$DO$112</c:f>
              <c:numCache>
                <c:formatCode>General</c:formatCode>
                <c:ptCount val="108"/>
              </c:numCache>
            </c:numRef>
          </c:xVal>
          <c:yVal>
            <c:numRef>
              <c:f>'總圖 (分壓氫 H+ 及 溫度校正版)'!$DQ$5:$DQ$112</c:f>
              <c:numCache>
                <c:formatCode>0.000_ </c:formatCode>
                <c:ptCount val="108"/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D1E-407D-85BA-A64E6212B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59718768"/>
        <c:axId val="359722096"/>
        <c:extLst>
          <c:ext xmlns:c15="http://schemas.microsoft.com/office/drawing/2012/chart" uri="{02D57815-91ED-43cb-92C2-25804820EDAC}">
            <c15:filteredScatter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'總圖 (分壓氫 H+ 及 溫度校正版)'!$BM$1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'總圖 (分壓氫 H+ 及 溫度校正版)'!$CA$5:$CA$112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'總圖 (分壓氫 H+ 及 溫度校正版)'!$CC$5:$CC$112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2-0D1E-407D-85BA-A64E6212B72D}"/>
                  </c:ext>
                </c:extLst>
              </c15:ser>
            </c15:filteredScatterSeries>
            <c15:filteredScatterSeries>
              <c15:ser>
                <c:idx val="8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溫度校正版)'!$CG$1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溫度校正版)'!$CU$5:$CU$112</c15:sqref>
                        </c15:formulaRef>
                      </c:ext>
                    </c:extLst>
                    <c:numCache>
                      <c:formatCode>General</c:formatCode>
                      <c:ptCount val="108"/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溫度校正版)'!$CW$5:$CW$112</c15:sqref>
                        </c15:formulaRef>
                      </c:ext>
                    </c:extLst>
                    <c:numCache>
                      <c:formatCode>0.000_ </c:formatCode>
                      <c:ptCount val="108"/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D1E-407D-85BA-A64E6212B72D}"/>
                  </c:ext>
                </c:extLst>
              </c15:ser>
            </c15:filteredScatterSeries>
          </c:ext>
        </c:extLst>
      </c:scatterChart>
      <c:valAx>
        <c:axId val="359718768"/>
        <c:scaling>
          <c:orientation val="minMax"/>
          <c:max val="110"/>
          <c:min val="0"/>
        </c:scaling>
        <c:delete val="0"/>
        <c:axPos val="b"/>
        <c:numFmt formatCode="0_);[Red]\(0\)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22096"/>
        <c:crosses val="autoZero"/>
        <c:crossBetween val="midCat"/>
      </c:valAx>
      <c:valAx>
        <c:axId val="359722096"/>
        <c:scaling>
          <c:orientation val="minMax"/>
        </c:scaling>
        <c:delete val="0"/>
        <c:axPos val="l"/>
        <c:numFmt formatCode="0.00E+00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zh-TW"/>
          </a:p>
        </c:txPr>
        <c:crossAx val="359718768"/>
        <c:crosses val="autoZero"/>
        <c:crossBetween val="midCat"/>
      </c:valAx>
      <c:spPr>
        <a:noFill/>
        <a:ln w="19050">
          <a:solidFill>
            <a:schemeClr val="tx1"/>
          </a:solidFill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zh-TW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'總圖 (分壓氫 H+ 及 溫度校正版)'!$AI$2</c:f>
              <c:strCache>
                <c:ptCount val="1"/>
                <c:pt idx="0">
                  <c:v>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'總圖 (分壓氫 H+ 及 溫度校正版)'!$AH$5:$AH$112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溫度校正版)'!$AI$5:$AI$112</c:f>
              <c:numCache>
                <c:formatCode>General</c:formatCode>
                <c:ptCount val="108"/>
                <c:pt idx="0">
                  <c:v>-586.03287514093245</c:v>
                </c:pt>
                <c:pt idx="1">
                  <c:v>-792.01682680675628</c:v>
                </c:pt>
                <c:pt idx="2">
                  <c:v>-575.09802238108819</c:v>
                </c:pt>
                <c:pt idx="3">
                  <c:v>-598.04884134441409</c:v>
                </c:pt>
                <c:pt idx="4">
                  <c:v>-567.33278147506257</c:v>
                </c:pt>
                <c:pt idx="5">
                  <c:v>-572.38684931156934</c:v>
                </c:pt>
                <c:pt idx="6">
                  <c:v>-572.41726395709725</c:v>
                </c:pt>
                <c:pt idx="7">
                  <c:v>-794.4723975882215</c:v>
                </c:pt>
                <c:pt idx="8">
                  <c:v>-794.37787477587869</c:v>
                </c:pt>
                <c:pt idx="9">
                  <c:v>-574.46980641039477</c:v>
                </c:pt>
                <c:pt idx="10">
                  <c:v>-600.82281137303778</c:v>
                </c:pt>
                <c:pt idx="11">
                  <c:v>-602.46329202992615</c:v>
                </c:pt>
                <c:pt idx="12">
                  <c:v>-577.63557240183513</c:v>
                </c:pt>
                <c:pt idx="13">
                  <c:v>-572.09698618279128</c:v>
                </c:pt>
                <c:pt idx="14">
                  <c:v>-567.02272603729079</c:v>
                </c:pt>
                <c:pt idx="15">
                  <c:v>-572.41442514887626</c:v>
                </c:pt>
                <c:pt idx="16">
                  <c:v>-554.56928439221281</c:v>
                </c:pt>
                <c:pt idx="17">
                  <c:v>-573.34412115078715</c:v>
                </c:pt>
                <c:pt idx="18">
                  <c:v>-794.19270930417974</c:v>
                </c:pt>
                <c:pt idx="19">
                  <c:v>-567.53165092335507</c:v>
                </c:pt>
                <c:pt idx="20">
                  <c:v>-571.34915100820513</c:v>
                </c:pt>
                <c:pt idx="21">
                  <c:v>-793.94886288319776</c:v>
                </c:pt>
                <c:pt idx="22">
                  <c:v>-565.24534738435841</c:v>
                </c:pt>
                <c:pt idx="23">
                  <c:v>-792.94856198184675</c:v>
                </c:pt>
                <c:pt idx="24">
                  <c:v>-604.88302711286963</c:v>
                </c:pt>
                <c:pt idx="25">
                  <c:v>-576.09018025861383</c:v>
                </c:pt>
                <c:pt idx="26">
                  <c:v>-554.30097046511037</c:v>
                </c:pt>
                <c:pt idx="27">
                  <c:v>-588.61532238076325</c:v>
                </c:pt>
                <c:pt idx="28">
                  <c:v>-794.63241779360737</c:v>
                </c:pt>
                <c:pt idx="29">
                  <c:v>-593.38001335981789</c:v>
                </c:pt>
                <c:pt idx="30">
                  <c:v>-792.22578590705939</c:v>
                </c:pt>
                <c:pt idx="31">
                  <c:v>-587.75204166749063</c:v>
                </c:pt>
                <c:pt idx="32">
                  <c:v>-592.91875975673383</c:v>
                </c:pt>
                <c:pt idx="33">
                  <c:v>-578.27196678573023</c:v>
                </c:pt>
                <c:pt idx="34">
                  <c:v>-577.46916938308675</c:v>
                </c:pt>
                <c:pt idx="35">
                  <c:v>-792.77445486398415</c:v>
                </c:pt>
                <c:pt idx="36">
                  <c:v>-793.07231911927784</c:v>
                </c:pt>
                <c:pt idx="37">
                  <c:v>-584.07626058053984</c:v>
                </c:pt>
                <c:pt idx="38">
                  <c:v>-586.19829679698273</c:v>
                </c:pt>
                <c:pt idx="39">
                  <c:v>-569.44610085393981</c:v>
                </c:pt>
                <c:pt idx="40">
                  <c:v>-588.97933299315014</c:v>
                </c:pt>
                <c:pt idx="41">
                  <c:v>-552.22743973343063</c:v>
                </c:pt>
                <c:pt idx="42">
                  <c:v>-791.73425071806219</c:v>
                </c:pt>
                <c:pt idx="43">
                  <c:v>-791.78582310194668</c:v>
                </c:pt>
                <c:pt idx="44">
                  <c:v>-791.90411002022802</c:v>
                </c:pt>
                <c:pt idx="45">
                  <c:v>-792.25624568078649</c:v>
                </c:pt>
                <c:pt idx="46">
                  <c:v>-583.26018714204861</c:v>
                </c:pt>
                <c:pt idx="47">
                  <c:v>-791.6049373354183</c:v>
                </c:pt>
                <c:pt idx="48">
                  <c:v>-596.93682382352586</c:v>
                </c:pt>
                <c:pt idx="49">
                  <c:v>-586.52333546769137</c:v>
                </c:pt>
                <c:pt idx="50">
                  <c:v>-792.25117116170236</c:v>
                </c:pt>
                <c:pt idx="51">
                  <c:v>-792.25117116170236</c:v>
                </c:pt>
                <c:pt idx="52">
                  <c:v>-791.98612711186183</c:v>
                </c:pt>
                <c:pt idx="53">
                  <c:v>-563.94222200898639</c:v>
                </c:pt>
                <c:pt idx="54">
                  <c:v>-531.31677575607705</c:v>
                </c:pt>
                <c:pt idx="55">
                  <c:v>-792.90388632213944</c:v>
                </c:pt>
                <c:pt idx="56">
                  <c:v>-595.74002665640569</c:v>
                </c:pt>
                <c:pt idx="57">
                  <c:v>-561.16789907549798</c:v>
                </c:pt>
                <c:pt idx="58">
                  <c:v>-563.17965842021795</c:v>
                </c:pt>
                <c:pt idx="59">
                  <c:v>-791.76004779944503</c:v>
                </c:pt>
                <c:pt idx="60">
                  <c:v>-564.35379265761742</c:v>
                </c:pt>
                <c:pt idx="61">
                  <c:v>-563.22524575278555</c:v>
                </c:pt>
                <c:pt idx="62">
                  <c:v>-563.70947359106492</c:v>
                </c:pt>
                <c:pt idx="63">
                  <c:v>-557.95843533738844</c:v>
                </c:pt>
                <c:pt idx="64">
                  <c:v>-594.7764361110568</c:v>
                </c:pt>
                <c:pt idx="65">
                  <c:v>-590.68072467221236</c:v>
                </c:pt>
                <c:pt idx="66">
                  <c:v>-560.04249319034966</c:v>
                </c:pt>
                <c:pt idx="67">
                  <c:v>-793.28892066240894</c:v>
                </c:pt>
                <c:pt idx="68">
                  <c:v>-793.46988094035919</c:v>
                </c:pt>
                <c:pt idx="69">
                  <c:v>-586.73204774452483</c:v>
                </c:pt>
                <c:pt idx="70">
                  <c:v>-571.51123770924801</c:v>
                </c:pt>
                <c:pt idx="71">
                  <c:v>-555.16689204406475</c:v>
                </c:pt>
                <c:pt idx="72">
                  <c:v>-580.29804398383203</c:v>
                </c:pt>
                <c:pt idx="73">
                  <c:v>-560.59153411670104</c:v>
                </c:pt>
                <c:pt idx="74">
                  <c:v>-793.13647512316504</c:v>
                </c:pt>
                <c:pt idx="75">
                  <c:v>-604.57844015881676</c:v>
                </c:pt>
                <c:pt idx="76">
                  <c:v>-793.31343752231476</c:v>
                </c:pt>
                <c:pt idx="77">
                  <c:v>-792.82430115097497</c:v>
                </c:pt>
                <c:pt idx="78">
                  <c:v>-793.53320780343029</c:v>
                </c:pt>
                <c:pt idx="79">
                  <c:v>-574.62609293381729</c:v>
                </c:pt>
                <c:pt idx="80">
                  <c:v>-793.08713632121885</c:v>
                </c:pt>
                <c:pt idx="81">
                  <c:v>-792.57927299834989</c:v>
                </c:pt>
                <c:pt idx="82">
                  <c:v>-606.07255616656005</c:v>
                </c:pt>
                <c:pt idx="83">
                  <c:v>-793.67884734180518</c:v>
                </c:pt>
                <c:pt idx="84">
                  <c:v>-571.76420820551652</c:v>
                </c:pt>
                <c:pt idx="85">
                  <c:v>-793.77072767344407</c:v>
                </c:pt>
                <c:pt idx="86">
                  <c:v>-573.85348710106973</c:v>
                </c:pt>
                <c:pt idx="87">
                  <c:v>-565.19810987927383</c:v>
                </c:pt>
                <c:pt idx="88">
                  <c:v>-576.48627748790022</c:v>
                </c:pt>
                <c:pt idx="89">
                  <c:v>-595.56604977601705</c:v>
                </c:pt>
                <c:pt idx="90">
                  <c:v>-592.9884010386329</c:v>
                </c:pt>
                <c:pt idx="91">
                  <c:v>-569.80886056491249</c:v>
                </c:pt>
                <c:pt idx="92">
                  <c:v>-591.89282180258283</c:v>
                </c:pt>
                <c:pt idx="93">
                  <c:v>-568.86721161933599</c:v>
                </c:pt>
                <c:pt idx="94">
                  <c:v>-593.15109010117544</c:v>
                </c:pt>
                <c:pt idx="95">
                  <c:v>-581.01746906221138</c:v>
                </c:pt>
                <c:pt idx="96">
                  <c:v>-577.45378254068146</c:v>
                </c:pt>
                <c:pt idx="97">
                  <c:v>-568.73647973093034</c:v>
                </c:pt>
                <c:pt idx="98">
                  <c:v>-579.32179879242938</c:v>
                </c:pt>
                <c:pt idx="99">
                  <c:v>-585.95446673847459</c:v>
                </c:pt>
                <c:pt idx="100">
                  <c:v>-793.71756750425561</c:v>
                </c:pt>
                <c:pt idx="101">
                  <c:v>-793.80450874193434</c:v>
                </c:pt>
                <c:pt idx="102">
                  <c:v>-454.80301827974296</c:v>
                </c:pt>
                <c:pt idx="103">
                  <c:v>-793.61096867068159</c:v>
                </c:pt>
                <c:pt idx="104">
                  <c:v>-559.96014628351895</c:v>
                </c:pt>
                <c:pt idx="105">
                  <c:v>-556.30411267256613</c:v>
                </c:pt>
                <c:pt idx="106">
                  <c:v>-795.28722257229379</c:v>
                </c:pt>
                <c:pt idx="107">
                  <c:v>-794.3399835591008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59C-4A32-85D8-D6FDC1F98A51}"/>
            </c:ext>
          </c:extLst>
        </c:ser>
        <c:ser>
          <c:idx val="1"/>
          <c:order val="1"/>
          <c:tx>
            <c:strRef>
              <c:f>'總圖 (分壓氫 H+ 及 溫度校正版)'!$AJ$2</c:f>
              <c:strCache>
                <c:ptCount val="1"/>
                <c:pt idx="0">
                  <c:v>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'總圖 (分壓氫 H+ 及 溫度校正版)'!$AH$5:$AH$112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溫度校正版)'!$AJ$5:$AJ$112</c:f>
              <c:numCache>
                <c:formatCode>General</c:formatCode>
                <c:ptCount val="108"/>
                <c:pt idx="0">
                  <c:v>-751.68371853480255</c:v>
                </c:pt>
                <c:pt idx="1">
                  <c:v>-753.22981055375976</c:v>
                </c:pt>
                <c:pt idx="2">
                  <c:v>-750.67871397946533</c:v>
                </c:pt>
                <c:pt idx="3">
                  <c:v>-750.30677877409698</c:v>
                </c:pt>
                <c:pt idx="4">
                  <c:v>-746.06577527240597</c:v>
                </c:pt>
                <c:pt idx="5">
                  <c:v>-751.11854211680395</c:v>
                </c:pt>
                <c:pt idx="6">
                  <c:v>-753.4527532142348</c:v>
                </c:pt>
                <c:pt idx="7">
                  <c:v>-748.03489162389849</c:v>
                </c:pt>
                <c:pt idx="8">
                  <c:v>-744.15060894212206</c:v>
                </c:pt>
                <c:pt idx="9">
                  <c:v>-744.44612463198166</c:v>
                </c:pt>
                <c:pt idx="10">
                  <c:v>-747.92808048661948</c:v>
                </c:pt>
                <c:pt idx="11">
                  <c:v>-730.76499607563574</c:v>
                </c:pt>
                <c:pt idx="12">
                  <c:v>-724.78316393288367</c:v>
                </c:pt>
                <c:pt idx="13">
                  <c:v>-730.83770054768513</c:v>
                </c:pt>
                <c:pt idx="14">
                  <c:v>-710.26295423170029</c:v>
                </c:pt>
                <c:pt idx="15">
                  <c:v>-712.6512101123069</c:v>
                </c:pt>
                <c:pt idx="16">
                  <c:v>-708.51250638831118</c:v>
                </c:pt>
                <c:pt idx="17">
                  <c:v>-734.80874515310416</c:v>
                </c:pt>
                <c:pt idx="18">
                  <c:v>-739.30519019129065</c:v>
                </c:pt>
                <c:pt idx="19">
                  <c:v>-735.26664609391321</c:v>
                </c:pt>
                <c:pt idx="20">
                  <c:v>-721.06472554602306</c:v>
                </c:pt>
                <c:pt idx="21">
                  <c:v>-710.297411877169</c:v>
                </c:pt>
                <c:pt idx="22">
                  <c:v>-708.66539525692497</c:v>
                </c:pt>
                <c:pt idx="23">
                  <c:v>-708.62956887060022</c:v>
                </c:pt>
                <c:pt idx="24">
                  <c:v>-707.96819957930711</c:v>
                </c:pt>
                <c:pt idx="25">
                  <c:v>-707.46741487284862</c:v>
                </c:pt>
                <c:pt idx="26">
                  <c:v>-707.20093659576696</c:v>
                </c:pt>
                <c:pt idx="27">
                  <c:v>-722.85514868166683</c:v>
                </c:pt>
                <c:pt idx="28">
                  <c:v>-720.64238473179887</c:v>
                </c:pt>
                <c:pt idx="29">
                  <c:v>-710.9861220837231</c:v>
                </c:pt>
                <c:pt idx="30">
                  <c:v>-723.17484849160849</c:v>
                </c:pt>
                <c:pt idx="31">
                  <c:v>-723.75921204910173</c:v>
                </c:pt>
                <c:pt idx="32">
                  <c:v>-721.43475773193427</c:v>
                </c:pt>
                <c:pt idx="33">
                  <c:v>-717.10309019200076</c:v>
                </c:pt>
                <c:pt idx="34">
                  <c:v>-714.35600769782252</c:v>
                </c:pt>
                <c:pt idx="35">
                  <c:v>-710.01038078543422</c:v>
                </c:pt>
                <c:pt idx="36">
                  <c:v>-711.47508581187162</c:v>
                </c:pt>
                <c:pt idx="37">
                  <c:v>-715.22106411682148</c:v>
                </c:pt>
                <c:pt idx="38">
                  <c:v>-715.5619789322626</c:v>
                </c:pt>
                <c:pt idx="39">
                  <c:v>-717.50607209537998</c:v>
                </c:pt>
                <c:pt idx="40">
                  <c:v>-720.62917053591809</c:v>
                </c:pt>
                <c:pt idx="41">
                  <c:v>-719.65860935810724</c:v>
                </c:pt>
                <c:pt idx="42">
                  <c:v>-722.89437716836369</c:v>
                </c:pt>
                <c:pt idx="43">
                  <c:v>-724.94421874921284</c:v>
                </c:pt>
                <c:pt idx="44">
                  <c:v>-728.04037401191192</c:v>
                </c:pt>
                <c:pt idx="45">
                  <c:v>-730.42423674813915</c:v>
                </c:pt>
                <c:pt idx="46">
                  <c:v>-734.47024748260174</c:v>
                </c:pt>
                <c:pt idx="47">
                  <c:v>-735.55761737609146</c:v>
                </c:pt>
                <c:pt idx="48">
                  <c:v>-748.75928296278539</c:v>
                </c:pt>
                <c:pt idx="49">
                  <c:v>-745.78592875530273</c:v>
                </c:pt>
                <c:pt idx="50">
                  <c:v>-739.11047785021753</c:v>
                </c:pt>
                <c:pt idx="51">
                  <c:v>-737.90628284544925</c:v>
                </c:pt>
                <c:pt idx="52">
                  <c:v>-737.27279362168349</c:v>
                </c:pt>
                <c:pt idx="53">
                  <c:v>-732.39476094916154</c:v>
                </c:pt>
                <c:pt idx="54">
                  <c:v>-729.12965221568993</c:v>
                </c:pt>
                <c:pt idx="55">
                  <c:v>-737.84934923277024</c:v>
                </c:pt>
                <c:pt idx="56">
                  <c:v>-734.32693051537922</c:v>
                </c:pt>
                <c:pt idx="57">
                  <c:v>-734.58997794252195</c:v>
                </c:pt>
                <c:pt idx="58">
                  <c:v>-736.41960460528651</c:v>
                </c:pt>
                <c:pt idx="59">
                  <c:v>-735.78098287901719</c:v>
                </c:pt>
                <c:pt idx="60">
                  <c:v>-736.60961001691896</c:v>
                </c:pt>
                <c:pt idx="61">
                  <c:v>-733.61588886194022</c:v>
                </c:pt>
                <c:pt idx="62">
                  <c:v>-734.03065214571814</c:v>
                </c:pt>
                <c:pt idx="63">
                  <c:v>-729.96537115952469</c:v>
                </c:pt>
                <c:pt idx="64">
                  <c:v>-728.97316873152954</c:v>
                </c:pt>
                <c:pt idx="65">
                  <c:v>-732.2203104803682</c:v>
                </c:pt>
                <c:pt idx="66">
                  <c:v>-731.97637674802036</c:v>
                </c:pt>
                <c:pt idx="67">
                  <c:v>-728.46918470551282</c:v>
                </c:pt>
                <c:pt idx="68">
                  <c:v>-726.98591073094508</c:v>
                </c:pt>
                <c:pt idx="69">
                  <c:v>-740.74941494571613</c:v>
                </c:pt>
                <c:pt idx="70">
                  <c:v>-743.73557034480905</c:v>
                </c:pt>
                <c:pt idx="71">
                  <c:v>-737.81355197219023</c:v>
                </c:pt>
                <c:pt idx="72">
                  <c:v>-741.58477684155173</c:v>
                </c:pt>
                <c:pt idx="73">
                  <c:v>-739.27037271571862</c:v>
                </c:pt>
                <c:pt idx="74">
                  <c:v>-733.98180125450006</c:v>
                </c:pt>
                <c:pt idx="75">
                  <c:v>-738.00067850475784</c:v>
                </c:pt>
                <c:pt idx="76">
                  <c:v>-738.54042434791063</c:v>
                </c:pt>
                <c:pt idx="77">
                  <c:v>-738.96812746052922</c:v>
                </c:pt>
                <c:pt idx="78">
                  <c:v>-740.70632189947423</c:v>
                </c:pt>
                <c:pt idx="79">
                  <c:v>-736.13436961586842</c:v>
                </c:pt>
                <c:pt idx="80">
                  <c:v>-731.82755998417895</c:v>
                </c:pt>
                <c:pt idx="81">
                  <c:v>-728.24178450599425</c:v>
                </c:pt>
                <c:pt idx="82">
                  <c:v>-738.36883332973025</c:v>
                </c:pt>
                <c:pt idx="83">
                  <c:v>-730.11482751613778</c:v>
                </c:pt>
                <c:pt idx="84">
                  <c:v>-729.2523410649037</c:v>
                </c:pt>
                <c:pt idx="85">
                  <c:v>-729.82685821138807</c:v>
                </c:pt>
                <c:pt idx="86">
                  <c:v>-727.50320161552384</c:v>
                </c:pt>
                <c:pt idx="87">
                  <c:v>-736.45270771901426</c:v>
                </c:pt>
                <c:pt idx="88">
                  <c:v>-726.14741584636408</c:v>
                </c:pt>
                <c:pt idx="89">
                  <c:v>-729.67283767746039</c:v>
                </c:pt>
                <c:pt idx="90">
                  <c:v>-726.6356386953762</c:v>
                </c:pt>
                <c:pt idx="91">
                  <c:v>-724.89508707051004</c:v>
                </c:pt>
                <c:pt idx="92">
                  <c:v>-731.18783968222056</c:v>
                </c:pt>
                <c:pt idx="93">
                  <c:v>-729.68768955452038</c:v>
                </c:pt>
                <c:pt idx="94">
                  <c:v>-731.01447892247324</c:v>
                </c:pt>
                <c:pt idx="95">
                  <c:v>-753.23293221267966</c:v>
                </c:pt>
                <c:pt idx="96">
                  <c:v>-746.96610499856706</c:v>
                </c:pt>
                <c:pt idx="97">
                  <c:v>-742.93637374088075</c:v>
                </c:pt>
                <c:pt idx="98">
                  <c:v>-746.46211789043298</c:v>
                </c:pt>
                <c:pt idx="99">
                  <c:v>-743.92106156363013</c:v>
                </c:pt>
                <c:pt idx="100">
                  <c:v>-744.63795544325683</c:v>
                </c:pt>
                <c:pt idx="101">
                  <c:v>-743.22112026713012</c:v>
                </c:pt>
                <c:pt idx="102">
                  <c:v>-742.53770116986095</c:v>
                </c:pt>
                <c:pt idx="103">
                  <c:v>-739.35730372149146</c:v>
                </c:pt>
                <c:pt idx="104">
                  <c:v>-745.74442741033852</c:v>
                </c:pt>
                <c:pt idx="105">
                  <c:v>-746.78364719842875</c:v>
                </c:pt>
                <c:pt idx="106">
                  <c:v>-751.67713032792653</c:v>
                </c:pt>
                <c:pt idx="107">
                  <c:v>-738.6924085796652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59C-4A32-85D8-D6FDC1F98A51}"/>
            </c:ext>
          </c:extLst>
        </c:ser>
        <c:ser>
          <c:idx val="2"/>
          <c:order val="2"/>
          <c:tx>
            <c:strRef>
              <c:f>'總圖 (分壓氫 H+ 及 溫度校正版)'!$AK$2</c:f>
              <c:strCache>
                <c:ptCount val="1"/>
                <c:pt idx="0">
                  <c:v>3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'總圖 (分壓氫 H+ 及 溫度校正版)'!$AH$5:$AH$112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溫度校正版)'!$AK$5:$AK$112</c:f>
              <c:numCache>
                <c:formatCode>General</c:formatCode>
                <c:ptCount val="108"/>
                <c:pt idx="0">
                  <c:v>-704.54342318476267</c:v>
                </c:pt>
                <c:pt idx="1">
                  <c:v>-703.08374613743172</c:v>
                </c:pt>
                <c:pt idx="2">
                  <c:v>-701.03889444932645</c:v>
                </c:pt>
                <c:pt idx="3">
                  <c:v>-701.83242101915619</c:v>
                </c:pt>
                <c:pt idx="4">
                  <c:v>-701.00771866336686</c:v>
                </c:pt>
                <c:pt idx="5">
                  <c:v>-704.91162552562264</c:v>
                </c:pt>
                <c:pt idx="6">
                  <c:v>-707.59300047257045</c:v>
                </c:pt>
                <c:pt idx="7">
                  <c:v>-701.17113800423772</c:v>
                </c:pt>
                <c:pt idx="8">
                  <c:v>-699.86669149563772</c:v>
                </c:pt>
                <c:pt idx="9">
                  <c:v>-698.71721607374059</c:v>
                </c:pt>
                <c:pt idx="10">
                  <c:v>-702.8032978532226</c:v>
                </c:pt>
                <c:pt idx="11">
                  <c:v>-695.62220353866792</c:v>
                </c:pt>
                <c:pt idx="12">
                  <c:v>-693.03612266709638</c:v>
                </c:pt>
                <c:pt idx="13">
                  <c:v>-694.27666766236655</c:v>
                </c:pt>
                <c:pt idx="14">
                  <c:v>-684.16772176231132</c:v>
                </c:pt>
                <c:pt idx="15">
                  <c:v>-685.74103790293668</c:v>
                </c:pt>
                <c:pt idx="16">
                  <c:v>-683.91525176484117</c:v>
                </c:pt>
                <c:pt idx="17">
                  <c:v>-698.07697355192909</c:v>
                </c:pt>
                <c:pt idx="18">
                  <c:v>-696.66872993302024</c:v>
                </c:pt>
                <c:pt idx="19">
                  <c:v>-695.44363842368102</c:v>
                </c:pt>
                <c:pt idx="20">
                  <c:v>-691.75329526962389</c:v>
                </c:pt>
                <c:pt idx="21">
                  <c:v>-686.62129285816104</c:v>
                </c:pt>
                <c:pt idx="22">
                  <c:v>-685.20409514043274</c:v>
                </c:pt>
                <c:pt idx="23">
                  <c:v>-685.28797418854595</c:v>
                </c:pt>
                <c:pt idx="24">
                  <c:v>-684.54519934769553</c:v>
                </c:pt>
                <c:pt idx="25">
                  <c:v>-683.43131629924335</c:v>
                </c:pt>
                <c:pt idx="26">
                  <c:v>-681.49949111609635</c:v>
                </c:pt>
                <c:pt idx="27">
                  <c:v>-689.44396772318157</c:v>
                </c:pt>
                <c:pt idx="28">
                  <c:v>-689.99889344589599</c:v>
                </c:pt>
                <c:pt idx="29">
                  <c:v>-684.76247268684176</c:v>
                </c:pt>
                <c:pt idx="30">
                  <c:v>-693.12462648964163</c:v>
                </c:pt>
                <c:pt idx="31">
                  <c:v>-692.90886005196523</c:v>
                </c:pt>
                <c:pt idx="32">
                  <c:v>-692.57652862582358</c:v>
                </c:pt>
                <c:pt idx="33">
                  <c:v>-689.04797815699908</c:v>
                </c:pt>
                <c:pt idx="34">
                  <c:v>-687.32232399895361</c:v>
                </c:pt>
                <c:pt idx="35">
                  <c:v>-684.1131546634449</c:v>
                </c:pt>
                <c:pt idx="36">
                  <c:v>-683.65779654043797</c:v>
                </c:pt>
                <c:pt idx="37">
                  <c:v>-685.90625307134303</c:v>
                </c:pt>
                <c:pt idx="38">
                  <c:v>-684.75531785679209</c:v>
                </c:pt>
                <c:pt idx="39">
                  <c:v>-686.09051320029232</c:v>
                </c:pt>
                <c:pt idx="40">
                  <c:v>-686.05361963297116</c:v>
                </c:pt>
                <c:pt idx="41">
                  <c:v>-685.62117854716814</c:v>
                </c:pt>
                <c:pt idx="42">
                  <c:v>-686.3480272020123</c:v>
                </c:pt>
                <c:pt idx="43">
                  <c:v>-685.77330071418362</c:v>
                </c:pt>
                <c:pt idx="44">
                  <c:v>-686.94293634697669</c:v>
                </c:pt>
                <c:pt idx="45">
                  <c:v>-687.67249259445919</c:v>
                </c:pt>
                <c:pt idx="46">
                  <c:v>-687.88643187233447</c:v>
                </c:pt>
                <c:pt idx="47">
                  <c:v>-687.73797411959481</c:v>
                </c:pt>
                <c:pt idx="48">
                  <c:v>-693.16036167250775</c:v>
                </c:pt>
                <c:pt idx="49">
                  <c:v>-693.58462174458612</c:v>
                </c:pt>
                <c:pt idx="50">
                  <c:v>-688.01953614076638</c:v>
                </c:pt>
                <c:pt idx="51">
                  <c:v>-688.23822988448933</c:v>
                </c:pt>
                <c:pt idx="52">
                  <c:v>-688.83170548763292</c:v>
                </c:pt>
                <c:pt idx="53">
                  <c:v>-684.64557573433979</c:v>
                </c:pt>
                <c:pt idx="54">
                  <c:v>-686.88379465477897</c:v>
                </c:pt>
                <c:pt idx="55">
                  <c:v>-688.5727731440976</c:v>
                </c:pt>
                <c:pt idx="56">
                  <c:v>-687.02387505426634</c:v>
                </c:pt>
                <c:pt idx="57">
                  <c:v>-688.13849233234396</c:v>
                </c:pt>
                <c:pt idx="58">
                  <c:v>-689.4781599413966</c:v>
                </c:pt>
                <c:pt idx="59">
                  <c:v>-689.84368120725708</c:v>
                </c:pt>
                <c:pt idx="60">
                  <c:v>-690.3291279512614</c:v>
                </c:pt>
                <c:pt idx="61">
                  <c:v>-688.97204726594953</c:v>
                </c:pt>
                <c:pt idx="62">
                  <c:v>-689.98832084191679</c:v>
                </c:pt>
                <c:pt idx="63">
                  <c:v>-688.2688507086574</c:v>
                </c:pt>
                <c:pt idx="64">
                  <c:v>-687.34620693726288</c:v>
                </c:pt>
                <c:pt idx="65">
                  <c:v>-690.57629018712692</c:v>
                </c:pt>
                <c:pt idx="66">
                  <c:v>-690.86745538683681</c:v>
                </c:pt>
                <c:pt idx="67">
                  <c:v>-687.32122495018393</c:v>
                </c:pt>
                <c:pt idx="68">
                  <c:v>-686.3892579993252</c:v>
                </c:pt>
                <c:pt idx="69">
                  <c:v>-693.12253166404128</c:v>
                </c:pt>
                <c:pt idx="70">
                  <c:v>-696.02455396661617</c:v>
                </c:pt>
                <c:pt idx="71">
                  <c:v>-694.6173188077446</c:v>
                </c:pt>
                <c:pt idx="72">
                  <c:v>-695.2258533566926</c:v>
                </c:pt>
                <c:pt idx="73">
                  <c:v>-695.38632237540219</c:v>
                </c:pt>
                <c:pt idx="74">
                  <c:v>-690.94817621836262</c:v>
                </c:pt>
                <c:pt idx="75">
                  <c:v>-695.66250722113796</c:v>
                </c:pt>
                <c:pt idx="76">
                  <c:v>-696.30180734320334</c:v>
                </c:pt>
                <c:pt idx="77">
                  <c:v>-697.33044169272557</c:v>
                </c:pt>
                <c:pt idx="78">
                  <c:v>-697.38603211995928</c:v>
                </c:pt>
                <c:pt idx="79">
                  <c:v>-694.67314332706337</c:v>
                </c:pt>
                <c:pt idx="80">
                  <c:v>-692.00239834786771</c:v>
                </c:pt>
                <c:pt idx="81">
                  <c:v>-689.85090234710378</c:v>
                </c:pt>
                <c:pt idx="82">
                  <c:v>-697.42378148947205</c:v>
                </c:pt>
                <c:pt idx="83">
                  <c:v>-691.99097565069235</c:v>
                </c:pt>
                <c:pt idx="84">
                  <c:v>-692.70930216526517</c:v>
                </c:pt>
                <c:pt idx="85">
                  <c:v>-693.46934189142019</c:v>
                </c:pt>
                <c:pt idx="86">
                  <c:v>-692.74802388643525</c:v>
                </c:pt>
                <c:pt idx="87">
                  <c:v>-697.82323145668477</c:v>
                </c:pt>
                <c:pt idx="88">
                  <c:v>-691.62316607154639</c:v>
                </c:pt>
                <c:pt idx="89">
                  <c:v>-694.53045578532192</c:v>
                </c:pt>
                <c:pt idx="90">
                  <c:v>-691.27133116062964</c:v>
                </c:pt>
                <c:pt idx="91">
                  <c:v>-691.84446661009599</c:v>
                </c:pt>
                <c:pt idx="92">
                  <c:v>-696.55470056901879</c:v>
                </c:pt>
                <c:pt idx="93">
                  <c:v>-695.15387451571519</c:v>
                </c:pt>
                <c:pt idx="94">
                  <c:v>-694.58658237383656</c:v>
                </c:pt>
                <c:pt idx="95">
                  <c:v>-716.72000785571367</c:v>
                </c:pt>
                <c:pt idx="96">
                  <c:v>-712.98807799568931</c:v>
                </c:pt>
                <c:pt idx="97">
                  <c:v>-712.40634697137307</c:v>
                </c:pt>
                <c:pt idx="98">
                  <c:v>-713.52338372354484</c:v>
                </c:pt>
                <c:pt idx="99">
                  <c:v>-712.17640245760697</c:v>
                </c:pt>
                <c:pt idx="100">
                  <c:v>-713.50370054009954</c:v>
                </c:pt>
                <c:pt idx="101">
                  <c:v>-712.3183889138212</c:v>
                </c:pt>
                <c:pt idx="102">
                  <c:v>-713.28525042181491</c:v>
                </c:pt>
                <c:pt idx="103">
                  <c:v>-710.19338906996347</c:v>
                </c:pt>
                <c:pt idx="104">
                  <c:v>-713.85384776941237</c:v>
                </c:pt>
                <c:pt idx="105">
                  <c:v>-714.63998955840532</c:v>
                </c:pt>
                <c:pt idx="106">
                  <c:v>-716.24928622813002</c:v>
                </c:pt>
                <c:pt idx="107">
                  <c:v>-709.6662238205239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59C-4A32-85D8-D6FDC1F98A51}"/>
            </c:ext>
          </c:extLst>
        </c:ser>
        <c:ser>
          <c:idx val="3"/>
          <c:order val="3"/>
          <c:tx>
            <c:strRef>
              <c:f>'總圖 (分壓氫 H+ 及 溫度校正版)'!$AL$2</c:f>
              <c:strCache>
                <c:ptCount val="1"/>
                <c:pt idx="0">
                  <c:v>4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'總圖 (分壓氫 H+ 及 溫度校正版)'!$AH$5:$AH$112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溫度校正版)'!$AL$5:$AL$112</c:f>
              <c:numCache>
                <c:formatCode>General</c:formatCode>
                <c:ptCount val="108"/>
                <c:pt idx="0">
                  <c:v>-698.03283463156595</c:v>
                </c:pt>
                <c:pt idx="1">
                  <c:v>-696.84373839072691</c:v>
                </c:pt>
                <c:pt idx="2">
                  <c:v>-698.23804249116006</c:v>
                </c:pt>
                <c:pt idx="3">
                  <c:v>-696.16280289787051</c:v>
                </c:pt>
                <c:pt idx="4">
                  <c:v>-694.63867029588835</c:v>
                </c:pt>
                <c:pt idx="5">
                  <c:v>-700.35350409070224</c:v>
                </c:pt>
                <c:pt idx="6">
                  <c:v>-702.13083151491674</c:v>
                </c:pt>
                <c:pt idx="7">
                  <c:v>-698.59505310242503</c:v>
                </c:pt>
                <c:pt idx="8">
                  <c:v>-696.51252689259945</c:v>
                </c:pt>
                <c:pt idx="9">
                  <c:v>-717.85250506300576</c:v>
                </c:pt>
                <c:pt idx="10">
                  <c:v>-698.06564929557726</c:v>
                </c:pt>
                <c:pt idx="11">
                  <c:v>-689.28913967581752</c:v>
                </c:pt>
                <c:pt idx="12">
                  <c:v>-684.5383371464934</c:v>
                </c:pt>
                <c:pt idx="13">
                  <c:v>-680.6154049723574</c:v>
                </c:pt>
                <c:pt idx="14">
                  <c:v>-670.35238637495877</c:v>
                </c:pt>
                <c:pt idx="15">
                  <c:v>-670.69510915645856</c:v>
                </c:pt>
                <c:pt idx="16">
                  <c:v>-667.8860420176095</c:v>
                </c:pt>
                <c:pt idx="17">
                  <c:v>-684.34741537557727</c:v>
                </c:pt>
                <c:pt idx="18">
                  <c:v>-692.19919389494282</c:v>
                </c:pt>
                <c:pt idx="19">
                  <c:v>-692.59643850841974</c:v>
                </c:pt>
                <c:pt idx="20">
                  <c:v>-685.48372234997885</c:v>
                </c:pt>
                <c:pt idx="21">
                  <c:v>-674.51520456162507</c:v>
                </c:pt>
                <c:pt idx="22">
                  <c:v>-671.6675765488327</c:v>
                </c:pt>
                <c:pt idx="23">
                  <c:v>-672.18215877431214</c:v>
                </c:pt>
                <c:pt idx="24">
                  <c:v>-672.26798012341908</c:v>
                </c:pt>
                <c:pt idx="25">
                  <c:v>-672.19275388966662</c:v>
                </c:pt>
                <c:pt idx="26">
                  <c:v>-672.35034959498512</c:v>
                </c:pt>
                <c:pt idx="27">
                  <c:v>-683.4352893631393</c:v>
                </c:pt>
                <c:pt idx="28">
                  <c:v>-683.94780083047624</c:v>
                </c:pt>
                <c:pt idx="29">
                  <c:v>-676.30460833452003</c:v>
                </c:pt>
                <c:pt idx="30">
                  <c:v>-684.52552845994455</c:v>
                </c:pt>
                <c:pt idx="31">
                  <c:v>-686.17452101938568</c:v>
                </c:pt>
                <c:pt idx="32">
                  <c:v>-685.06252388536734</c:v>
                </c:pt>
                <c:pt idx="33">
                  <c:v>-682.83531031148664</c:v>
                </c:pt>
                <c:pt idx="34">
                  <c:v>-680.62271058053955</c:v>
                </c:pt>
                <c:pt idx="35">
                  <c:v>-677.73326480893286</c:v>
                </c:pt>
                <c:pt idx="36">
                  <c:v>-680.17172187858534</c:v>
                </c:pt>
                <c:pt idx="37">
                  <c:v>-683.30938798197553</c:v>
                </c:pt>
                <c:pt idx="38">
                  <c:v>-685.3400119556452</c:v>
                </c:pt>
                <c:pt idx="39">
                  <c:v>-688.06347257173206</c:v>
                </c:pt>
                <c:pt idx="40">
                  <c:v>-690.75811445943748</c:v>
                </c:pt>
                <c:pt idx="41">
                  <c:v>-691.89367107959879</c:v>
                </c:pt>
                <c:pt idx="42">
                  <c:v>-694.47940730002119</c:v>
                </c:pt>
                <c:pt idx="43">
                  <c:v>-695.49599401806131</c:v>
                </c:pt>
                <c:pt idx="44">
                  <c:v>-697.22155031932903</c:v>
                </c:pt>
                <c:pt idx="45">
                  <c:v>-698.18310480935054</c:v>
                </c:pt>
                <c:pt idx="46">
                  <c:v>-718.50894603711959</c:v>
                </c:pt>
                <c:pt idx="47">
                  <c:v>-718.89931608903021</c:v>
                </c:pt>
                <c:pt idx="48">
                  <c:v>-718.76477750468894</c:v>
                </c:pt>
                <c:pt idx="49">
                  <c:v>-718.46144798123112</c:v>
                </c:pt>
                <c:pt idx="50">
                  <c:v>-715.2618020131207</c:v>
                </c:pt>
                <c:pt idx="51">
                  <c:v>-716.30003963066952</c:v>
                </c:pt>
                <c:pt idx="52">
                  <c:v>-718.09326605732326</c:v>
                </c:pt>
                <c:pt idx="53">
                  <c:v>-714.09135935685856</c:v>
                </c:pt>
                <c:pt idx="54">
                  <c:v>-695.2745816657357</c:v>
                </c:pt>
                <c:pt idx="55">
                  <c:v>-717.61684649449057</c:v>
                </c:pt>
                <c:pt idx="56">
                  <c:v>-717.70268703986847</c:v>
                </c:pt>
                <c:pt idx="57">
                  <c:v>-718.02850694934591</c:v>
                </c:pt>
                <c:pt idx="58">
                  <c:v>-718.01429294556829</c:v>
                </c:pt>
                <c:pt idx="59">
                  <c:v>-718.4202191836365</c:v>
                </c:pt>
                <c:pt idx="60">
                  <c:v>-719.017077989717</c:v>
                </c:pt>
                <c:pt idx="61">
                  <c:v>-718.7236413819378</c:v>
                </c:pt>
                <c:pt idx="62">
                  <c:v>-718.96150527031887</c:v>
                </c:pt>
                <c:pt idx="63">
                  <c:v>-718.71183488036343</c:v>
                </c:pt>
                <c:pt idx="64">
                  <c:v>-696.80157552648893</c:v>
                </c:pt>
                <c:pt idx="65">
                  <c:v>-719.09807141261626</c:v>
                </c:pt>
                <c:pt idx="66">
                  <c:v>-719.04075169158773</c:v>
                </c:pt>
                <c:pt idx="67">
                  <c:v>-715.73190619123307</c:v>
                </c:pt>
                <c:pt idx="68">
                  <c:v>-714.93385119537038</c:v>
                </c:pt>
                <c:pt idx="69">
                  <c:v>-719.29661258870158</c:v>
                </c:pt>
                <c:pt idx="70">
                  <c:v>-718.53709970044247</c:v>
                </c:pt>
                <c:pt idx="71">
                  <c:v>-716.91937625165576</c:v>
                </c:pt>
                <c:pt idx="72">
                  <c:v>-719.38474695084892</c:v>
                </c:pt>
                <c:pt idx="73">
                  <c:v>-718.99350388147741</c:v>
                </c:pt>
                <c:pt idx="74">
                  <c:v>-715.89513830710519</c:v>
                </c:pt>
                <c:pt idx="75">
                  <c:v>-719.97981258090272</c:v>
                </c:pt>
                <c:pt idx="76">
                  <c:v>-719.85942824981714</c:v>
                </c:pt>
                <c:pt idx="77">
                  <c:v>-719.9210965672338</c:v>
                </c:pt>
                <c:pt idx="78">
                  <c:v>-719.89919107576145</c:v>
                </c:pt>
                <c:pt idx="79">
                  <c:v>-719.09979791531532</c:v>
                </c:pt>
                <c:pt idx="80">
                  <c:v>-716.66295058281855</c:v>
                </c:pt>
                <c:pt idx="81">
                  <c:v>-716.46043605083446</c:v>
                </c:pt>
                <c:pt idx="82">
                  <c:v>-719.29205456700356</c:v>
                </c:pt>
                <c:pt idx="83">
                  <c:v>-716.63479898491141</c:v>
                </c:pt>
                <c:pt idx="84">
                  <c:v>-719.53577428146241</c:v>
                </c:pt>
                <c:pt idx="85">
                  <c:v>-719.58078846998228</c:v>
                </c:pt>
                <c:pt idx="86">
                  <c:v>-699.45197032880424</c:v>
                </c:pt>
                <c:pt idx="87">
                  <c:v>-719.85158274721334</c:v>
                </c:pt>
                <c:pt idx="88">
                  <c:v>-698.2429387152946</c:v>
                </c:pt>
                <c:pt idx="89">
                  <c:v>-698.59698719422101</c:v>
                </c:pt>
                <c:pt idx="90">
                  <c:v>-699.35536201178468</c:v>
                </c:pt>
                <c:pt idx="91">
                  <c:v>-697.12788386575414</c:v>
                </c:pt>
                <c:pt idx="92">
                  <c:v>-700.0845667473443</c:v>
                </c:pt>
                <c:pt idx="93">
                  <c:v>-700.02725789765987</c:v>
                </c:pt>
                <c:pt idx="94">
                  <c:v>-699.35740753569064</c:v>
                </c:pt>
                <c:pt idx="95">
                  <c:v>-737.97975024708956</c:v>
                </c:pt>
                <c:pt idx="96">
                  <c:v>-717.53381431235471</c:v>
                </c:pt>
                <c:pt idx="97">
                  <c:v>-717.10162525893179</c:v>
                </c:pt>
                <c:pt idx="98">
                  <c:v>-718.17005050722491</c:v>
                </c:pt>
                <c:pt idx="99">
                  <c:v>-716.40459707231605</c:v>
                </c:pt>
                <c:pt idx="100">
                  <c:v>-717.06307638178907</c:v>
                </c:pt>
                <c:pt idx="101">
                  <c:v>-716.6026018063651</c:v>
                </c:pt>
                <c:pt idx="102">
                  <c:v>-715.68871871405304</c:v>
                </c:pt>
                <c:pt idx="103">
                  <c:v>-715.04114826535749</c:v>
                </c:pt>
                <c:pt idx="104">
                  <c:v>-716.33906999309181</c:v>
                </c:pt>
                <c:pt idx="105">
                  <c:v>-716.63969941787764</c:v>
                </c:pt>
                <c:pt idx="106">
                  <c:v>-717.52016337824784</c:v>
                </c:pt>
                <c:pt idx="107">
                  <c:v>-715.16171039063306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59C-4A32-85D8-D6FDC1F98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97070192"/>
        <c:axId val="255054415"/>
      </c:scatterChart>
      <c:valAx>
        <c:axId val="797070192"/>
        <c:scaling>
          <c:orientation val="minMax"/>
          <c:max val="11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255054415"/>
        <c:crosses val="autoZero"/>
        <c:crossBetween val="midCat"/>
      </c:valAx>
      <c:valAx>
        <c:axId val="255054415"/>
        <c:scaling>
          <c:orientation val="minMax"/>
          <c:max val="-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79707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'總圖 (分壓氫 H+ 及 溫度校正版)'!$AY$2</c:f>
              <c:strCache>
                <c:ptCount val="1"/>
                <c:pt idx="0">
                  <c:v>Butyrate-+2H2O → 2 Acetate- +H++2H2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溫度校正版)'!$AY$5:$AY$112</c:f>
              <c:numCache>
                <c:formatCode>0.00</c:formatCode>
                <c:ptCount val="108"/>
                <c:pt idx="0">
                  <c:v>7.7177517950210444</c:v>
                </c:pt>
                <c:pt idx="1">
                  <c:v>8.6903067201123037</c:v>
                </c:pt>
                <c:pt idx="2">
                  <c:v>9.2766879807602862</c:v>
                </c:pt>
                <c:pt idx="3">
                  <c:v>7.3935671161878673</c:v>
                </c:pt>
                <c:pt idx="4">
                  <c:v>16.411853776835841</c:v>
                </c:pt>
                <c:pt idx="5">
                  <c:v>6.4299201788797689</c:v>
                </c:pt>
                <c:pt idx="6">
                  <c:v>4.4846122410978495</c:v>
                </c:pt>
                <c:pt idx="7">
                  <c:v>10.658824513121019</c:v>
                </c:pt>
                <c:pt idx="8">
                  <c:v>12.439516763732193</c:v>
                </c:pt>
                <c:pt idx="9">
                  <c:v>21.933959923701952</c:v>
                </c:pt>
                <c:pt idx="10">
                  <c:v>11.76344611256895</c:v>
                </c:pt>
                <c:pt idx="11">
                  <c:v>14.454361440302119</c:v>
                </c:pt>
                <c:pt idx="12">
                  <c:v>18.70365387437484</c:v>
                </c:pt>
                <c:pt idx="13">
                  <c:v>23.95879926051914</c:v>
                </c:pt>
                <c:pt idx="14">
                  <c:v>29.540154104862946</c:v>
                </c:pt>
                <c:pt idx="15">
                  <c:v>31.197646695166242</c:v>
                </c:pt>
                <c:pt idx="16">
                  <c:v>33.636157769556092</c:v>
                </c:pt>
                <c:pt idx="17">
                  <c:v>15.912782135681365</c:v>
                </c:pt>
                <c:pt idx="18">
                  <c:v>18.347249014168792</c:v>
                </c:pt>
                <c:pt idx="19">
                  <c:v>18.720723770935603</c:v>
                </c:pt>
                <c:pt idx="20">
                  <c:v>23.18555806376024</c:v>
                </c:pt>
                <c:pt idx="21">
                  <c:v>28.976220861090738</c:v>
                </c:pt>
                <c:pt idx="22">
                  <c:v>29.559349432814294</c:v>
                </c:pt>
                <c:pt idx="23">
                  <c:v>29.688393670976897</c:v>
                </c:pt>
                <c:pt idx="24">
                  <c:v>29.728966997062589</c:v>
                </c:pt>
                <c:pt idx="25">
                  <c:v>30.716853894797971</c:v>
                </c:pt>
                <c:pt idx="26">
                  <c:v>30.110235287004016</c:v>
                </c:pt>
                <c:pt idx="27">
                  <c:v>23.021812551846171</c:v>
                </c:pt>
                <c:pt idx="28">
                  <c:v>22.372719419218008</c:v>
                </c:pt>
                <c:pt idx="29">
                  <c:v>29.377262874789906</c:v>
                </c:pt>
                <c:pt idx="30">
                  <c:v>19.915624936606541</c:v>
                </c:pt>
                <c:pt idx="31">
                  <c:v>23.671462865558873</c:v>
                </c:pt>
                <c:pt idx="32">
                  <c:v>24.489148728961275</c:v>
                </c:pt>
                <c:pt idx="33">
                  <c:v>24.418188906818749</c:v>
                </c:pt>
                <c:pt idx="34">
                  <c:v>26.641415420775175</c:v>
                </c:pt>
                <c:pt idx="35">
                  <c:v>27.297032538221227</c:v>
                </c:pt>
                <c:pt idx="36">
                  <c:v>27.424708096839584</c:v>
                </c:pt>
                <c:pt idx="37">
                  <c:v>22.986119585257764</c:v>
                </c:pt>
                <c:pt idx="38">
                  <c:v>22.669426772809441</c:v>
                </c:pt>
                <c:pt idx="39">
                  <c:v>21.225059034919983</c:v>
                </c:pt>
                <c:pt idx="40">
                  <c:v>20.693003537214963</c:v>
                </c:pt>
                <c:pt idx="41">
                  <c:v>21.205753608632435</c:v>
                </c:pt>
                <c:pt idx="42">
                  <c:v>20.28322890064717</c:v>
                </c:pt>
                <c:pt idx="43">
                  <c:v>19.722678080363828</c:v>
                </c:pt>
                <c:pt idx="44">
                  <c:v>18.897973301911339</c:v>
                </c:pt>
                <c:pt idx="45">
                  <c:v>17.22056630154627</c:v>
                </c:pt>
                <c:pt idx="46">
                  <c:v>25.08242625913412</c:v>
                </c:pt>
                <c:pt idx="47">
                  <c:v>24.319774765954509</c:v>
                </c:pt>
                <c:pt idx="48">
                  <c:v>19.410738392729154</c:v>
                </c:pt>
                <c:pt idx="49">
                  <c:v>20.98186257456927</c:v>
                </c:pt>
                <c:pt idx="50">
                  <c:v>28.835309543769192</c:v>
                </c:pt>
                <c:pt idx="51">
                  <c:v>27.538810872955839</c:v>
                </c:pt>
                <c:pt idx="52">
                  <c:v>24.902450648426132</c:v>
                </c:pt>
                <c:pt idx="53">
                  <c:v>32.53779051324419</c:v>
                </c:pt>
                <c:pt idx="54">
                  <c:v>21.056891246271253</c:v>
                </c:pt>
                <c:pt idx="55">
                  <c:v>25.121933855573769</c:v>
                </c:pt>
                <c:pt idx="56">
                  <c:v>26.029721277642913</c:v>
                </c:pt>
                <c:pt idx="57">
                  <c:v>25.411673072785394</c:v>
                </c:pt>
                <c:pt idx="58">
                  <c:v>25.2094701668798</c:v>
                </c:pt>
                <c:pt idx="59">
                  <c:v>24.971589640411477</c:v>
                </c:pt>
                <c:pt idx="60">
                  <c:v>23.393690020594292</c:v>
                </c:pt>
                <c:pt idx="61">
                  <c:v>24.994473727971517</c:v>
                </c:pt>
                <c:pt idx="62">
                  <c:v>24.514036276684116</c:v>
                </c:pt>
                <c:pt idx="63">
                  <c:v>26.35886599613923</c:v>
                </c:pt>
                <c:pt idx="64">
                  <c:v>20.836033949394295</c:v>
                </c:pt>
                <c:pt idx="65">
                  <c:v>24.865318621514231</c:v>
                </c:pt>
                <c:pt idx="66">
                  <c:v>24.980230216509117</c:v>
                </c:pt>
                <c:pt idx="67">
                  <c:v>31.344835238676396</c:v>
                </c:pt>
                <c:pt idx="68">
                  <c:v>33.106898155292974</c:v>
                </c:pt>
                <c:pt idx="69">
                  <c:v>21.09011465288134</c:v>
                </c:pt>
                <c:pt idx="70">
                  <c:v>21.236403363282196</c:v>
                </c:pt>
                <c:pt idx="71">
                  <c:v>25.938059414084353</c:v>
                </c:pt>
                <c:pt idx="72">
                  <c:v>20.834402553593648</c:v>
                </c:pt>
                <c:pt idx="73">
                  <c:v>22.30163336956026</c:v>
                </c:pt>
                <c:pt idx="74">
                  <c:v>29.218693767633301</c:v>
                </c:pt>
                <c:pt idx="75">
                  <c:v>21.289088643305224</c:v>
                </c:pt>
                <c:pt idx="76">
                  <c:v>21.012604348393452</c:v>
                </c:pt>
                <c:pt idx="77">
                  <c:v>20.957605811591048</c:v>
                </c:pt>
                <c:pt idx="78">
                  <c:v>20.105645462104011</c:v>
                </c:pt>
                <c:pt idx="79">
                  <c:v>23.141841969309628</c:v>
                </c:pt>
                <c:pt idx="80">
                  <c:v>28.71917118777964</c:v>
                </c:pt>
                <c:pt idx="81">
                  <c:v>30.50413199696515</c:v>
                </c:pt>
                <c:pt idx="82">
                  <c:v>21.945160425966986</c:v>
                </c:pt>
                <c:pt idx="83">
                  <c:v>29.124731147579784</c:v>
                </c:pt>
                <c:pt idx="84">
                  <c:v>24.662845909761455</c:v>
                </c:pt>
                <c:pt idx="85">
                  <c:v>24.320855276024517</c:v>
                </c:pt>
                <c:pt idx="86">
                  <c:v>15.875378755817703</c:v>
                </c:pt>
                <c:pt idx="87">
                  <c:v>21.605564861036942</c:v>
                </c:pt>
                <c:pt idx="88">
                  <c:v>17.590507162130898</c:v>
                </c:pt>
                <c:pt idx="89">
                  <c:v>16.308563288056824</c:v>
                </c:pt>
                <c:pt idx="90">
                  <c:v>17.131385045208965</c:v>
                </c:pt>
                <c:pt idx="91">
                  <c:v>17.492783291675504</c:v>
                </c:pt>
                <c:pt idx="92">
                  <c:v>14.75020819697497</c:v>
                </c:pt>
                <c:pt idx="93">
                  <c:v>14.590857686285077</c:v>
                </c:pt>
                <c:pt idx="94">
                  <c:v>14.424087426420982</c:v>
                </c:pt>
                <c:pt idx="95">
                  <c:v>-14.389369937521458</c:v>
                </c:pt>
                <c:pt idx="96">
                  <c:v>-21.101626745474462</c:v>
                </c:pt>
                <c:pt idx="97">
                  <c:v>-19.961850260387649</c:v>
                </c:pt>
                <c:pt idx="98">
                  <c:v>-20.690209885785208</c:v>
                </c:pt>
                <c:pt idx="99">
                  <c:v>-20.541331142454553</c:v>
                </c:pt>
                <c:pt idx="100">
                  <c:v>-20.535749584182554</c:v>
                </c:pt>
                <c:pt idx="101">
                  <c:v>-20.235583578524697</c:v>
                </c:pt>
                <c:pt idx="102">
                  <c:v>-20.388092675133251</c:v>
                </c:pt>
                <c:pt idx="103">
                  <c:v>-19.587369804066967</c:v>
                </c:pt>
                <c:pt idx="104">
                  <c:v>-21.148505347011351</c:v>
                </c:pt>
                <c:pt idx="105">
                  <c:v>-21.362222878671119</c:v>
                </c:pt>
                <c:pt idx="106">
                  <c:v>-22.648933017951876</c:v>
                </c:pt>
                <c:pt idx="107">
                  <c:v>-19.240291014318913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B75-439A-B951-905EED80B1C3}"/>
            </c:ext>
          </c:extLst>
        </c:ser>
        <c:ser>
          <c:idx val="1"/>
          <c:order val="1"/>
          <c:tx>
            <c:strRef>
              <c:f>'總圖 (分壓氫 H+ 及 溫度校正版)'!$AZ$2</c:f>
              <c:strCache>
                <c:ptCount val="1"/>
                <c:pt idx="0">
                  <c:v>Propionate- +3H2O → Acetate-+HCO3- +H++3H2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溫度校正版)'!$AZ$5:$AZ$112</c:f>
              <c:numCache>
                <c:formatCode>0.00E+00</c:formatCode>
                <c:ptCount val="108"/>
                <c:pt idx="0">
                  <c:v>32.219288175064648</c:v>
                </c:pt>
                <c:pt idx="1">
                  <c:v>34.547139711959154</c:v>
                </c:pt>
                <c:pt idx="2">
                  <c:v>33.007698736949031</c:v>
                </c:pt>
                <c:pt idx="3">
                  <c:v>31.648573885534077</c:v>
                </c:pt>
                <c:pt idx="4">
                  <c:v>44.443875377622533</c:v>
                </c:pt>
                <c:pt idx="5">
                  <c:v>28.689539148895598</c:v>
                </c:pt>
                <c:pt idx="6">
                  <c:v>26.240420809390784</c:v>
                </c:pt>
                <c:pt idx="7">
                  <c:v>33.968728182049709</c:v>
                </c:pt>
                <c:pt idx="8">
                  <c:v>36.249875520269569</c:v>
                </c:pt>
                <c:pt idx="9">
                  <c:v>36.3271109128113</c:v>
                </c:pt>
                <c:pt idx="10">
                  <c:v>36.430516535455396</c:v>
                </c:pt>
                <c:pt idx="11">
                  <c:v>38.035381214300529</c:v>
                </c:pt>
                <c:pt idx="12">
                  <c:v>44.639963982663751</c:v>
                </c:pt>
                <c:pt idx="13">
                  <c:v>57.564599040025527</c:v>
                </c:pt>
                <c:pt idx="14">
                  <c:v>62.396835094920107</c:v>
                </c:pt>
                <c:pt idx="15">
                  <c:v>65.969092167624353</c:v>
                </c:pt>
                <c:pt idx="16">
                  <c:v>69.463635923735268</c:v>
                </c:pt>
                <c:pt idx="17">
                  <c:v>45.59950126676852</c:v>
                </c:pt>
                <c:pt idx="18">
                  <c:v>45.265861462006065</c:v>
                </c:pt>
                <c:pt idx="19">
                  <c:v>43.789436095132416</c:v>
                </c:pt>
                <c:pt idx="20">
                  <c:v>49.062469095895139</c:v>
                </c:pt>
                <c:pt idx="21">
                  <c:v>59.594778100335816</c:v>
                </c:pt>
                <c:pt idx="22">
                  <c:v>61.327640662522668</c:v>
                </c:pt>
                <c:pt idx="23">
                  <c:v>61.198676970375416</c:v>
                </c:pt>
                <c:pt idx="24">
                  <c:v>60.747463113725644</c:v>
                </c:pt>
                <c:pt idx="25">
                  <c:v>61.765160178391916</c:v>
                </c:pt>
                <c:pt idx="26">
                  <c:v>60.071817567637481</c:v>
                </c:pt>
                <c:pt idx="27">
                  <c:v>50.072702439443489</c:v>
                </c:pt>
                <c:pt idx="28">
                  <c:v>48.164049542675251</c:v>
                </c:pt>
                <c:pt idx="29">
                  <c:v>58.703162158266075</c:v>
                </c:pt>
                <c:pt idx="30">
                  <c:v>45.93379594670035</c:v>
                </c:pt>
                <c:pt idx="31">
                  <c:v>50.62971175337205</c:v>
                </c:pt>
                <c:pt idx="32">
                  <c:v>51.67180587412534</c:v>
                </c:pt>
                <c:pt idx="33">
                  <c:v>50.437323097736382</c:v>
                </c:pt>
                <c:pt idx="34">
                  <c:v>53.734456647125924</c:v>
                </c:pt>
                <c:pt idx="35">
                  <c:v>54.11407736357468</c:v>
                </c:pt>
                <c:pt idx="36">
                  <c:v>53.086167975661567</c:v>
                </c:pt>
                <c:pt idx="37">
                  <c:v>46.369243060683637</c:v>
                </c:pt>
                <c:pt idx="38">
                  <c:v>44.338178294908055</c:v>
                </c:pt>
                <c:pt idx="39">
                  <c:v>41.478026838862391</c:v>
                </c:pt>
                <c:pt idx="40">
                  <c:v>39.997635080890788</c:v>
                </c:pt>
                <c:pt idx="41">
                  <c:v>39.556980782559265</c:v>
                </c:pt>
                <c:pt idx="42">
                  <c:v>37.833543275347601</c:v>
                </c:pt>
                <c:pt idx="43">
                  <c:v>36.867797325852685</c:v>
                </c:pt>
                <c:pt idx="44">
                  <c:v>35.938276984788239</c:v>
                </c:pt>
                <c:pt idx="45">
                  <c:v>33.846274235191565</c:v>
                </c:pt>
                <c:pt idx="46">
                  <c:v>33.855500797846894</c:v>
                </c:pt>
                <c:pt idx="47">
                  <c:v>32.78996721460274</c:v>
                </c:pt>
                <c:pt idx="48">
                  <c:v>31.756330756028241</c:v>
                </c:pt>
                <c:pt idx="49">
                  <c:v>33.405753102551685</c:v>
                </c:pt>
                <c:pt idx="50">
                  <c:v>43.257031515231404</c:v>
                </c:pt>
                <c:pt idx="51">
                  <c:v>40.28288054834541</c:v>
                </c:pt>
                <c:pt idx="52">
                  <c:v>35.119123647727953</c:v>
                </c:pt>
                <c:pt idx="53">
                  <c:v>46.211326090769901</c:v>
                </c:pt>
                <c:pt idx="54">
                  <c:v>40.807295796490642</c:v>
                </c:pt>
                <c:pt idx="55">
                  <c:v>35.880792455250983</c:v>
                </c:pt>
                <c:pt idx="56">
                  <c:v>35.489897738414918</c:v>
                </c:pt>
                <c:pt idx="57">
                  <c:v>34.78106028858614</c:v>
                </c:pt>
                <c:pt idx="58">
                  <c:v>35.531142739386389</c:v>
                </c:pt>
                <c:pt idx="59">
                  <c:v>34.798703753155522</c:v>
                </c:pt>
                <c:pt idx="60">
                  <c:v>32.478561376474772</c:v>
                </c:pt>
                <c:pt idx="61">
                  <c:v>33.616789767091731</c:v>
                </c:pt>
                <c:pt idx="62">
                  <c:v>33.194571110868353</c:v>
                </c:pt>
                <c:pt idx="63">
                  <c:v>34.187316430354024</c:v>
                </c:pt>
                <c:pt idx="64">
                  <c:v>39.566449424775499</c:v>
                </c:pt>
                <c:pt idx="65">
                  <c:v>33.18169288720965</c:v>
                </c:pt>
                <c:pt idx="66">
                  <c:v>33.395211686424325</c:v>
                </c:pt>
                <c:pt idx="67">
                  <c:v>42.800881528748697</c:v>
                </c:pt>
                <c:pt idx="68">
                  <c:v>45.164883055212158</c:v>
                </c:pt>
                <c:pt idx="69">
                  <c:v>31.130991648169157</c:v>
                </c:pt>
                <c:pt idx="70">
                  <c:v>33.767646132668446</c:v>
                </c:pt>
                <c:pt idx="71">
                  <c:v>39.38704580186085</c:v>
                </c:pt>
                <c:pt idx="72">
                  <c:v>31.620646611543471</c:v>
                </c:pt>
                <c:pt idx="73">
                  <c:v>33.320479625270565</c:v>
                </c:pt>
                <c:pt idx="74">
                  <c:v>42.526500171360915</c:v>
                </c:pt>
                <c:pt idx="75">
                  <c:v>30.800841220282983</c:v>
                </c:pt>
                <c:pt idx="76">
                  <c:v>30.846933585131147</c:v>
                </c:pt>
                <c:pt idx="77">
                  <c:v>31.186046240203829</c:v>
                </c:pt>
                <c:pt idx="78">
                  <c:v>30.543900101811616</c:v>
                </c:pt>
                <c:pt idx="79">
                  <c:v>33.203632149036238</c:v>
                </c:pt>
                <c:pt idx="80">
                  <c:v>40.848018067157227</c:v>
                </c:pt>
                <c:pt idx="81">
                  <c:v>41.755504591758779</c:v>
                </c:pt>
                <c:pt idx="82">
                  <c:v>32.897580576301927</c:v>
                </c:pt>
                <c:pt idx="83">
                  <c:v>40.875508239207377</c:v>
                </c:pt>
                <c:pt idx="84">
                  <c:v>32.209365797430863</c:v>
                </c:pt>
                <c:pt idx="85">
                  <c:v>32.098171256702102</c:v>
                </c:pt>
                <c:pt idx="86">
                  <c:v>31.529686620559815</c:v>
                </c:pt>
                <c:pt idx="87">
                  <c:v>31.478370802020514</c:v>
                </c:pt>
                <c:pt idx="88">
                  <c:v>34.076952418948935</c:v>
                </c:pt>
                <c:pt idx="89">
                  <c:v>34.034196410503135</c:v>
                </c:pt>
                <c:pt idx="90">
                  <c:v>32.725512242189012</c:v>
                </c:pt>
                <c:pt idx="91">
                  <c:v>34.289336017879869</c:v>
                </c:pt>
                <c:pt idx="92">
                  <c:v>31.869534914189536</c:v>
                </c:pt>
                <c:pt idx="93">
                  <c:v>30.719754772091221</c:v>
                </c:pt>
                <c:pt idx="94">
                  <c:v>31.19529613794775</c:v>
                </c:pt>
                <c:pt idx="95">
                  <c:v>-22.748956689539568</c:v>
                </c:pt>
                <c:pt idx="96">
                  <c:v>-22.798606584601671</c:v>
                </c:pt>
                <c:pt idx="97">
                  <c:v>-22.385773658291413</c:v>
                </c:pt>
                <c:pt idx="98">
                  <c:v>-22.608798673030236</c:v>
                </c:pt>
                <c:pt idx="99">
                  <c:v>-22.527894382049681</c:v>
                </c:pt>
                <c:pt idx="100">
                  <c:v>-22.295650393669234</c:v>
                </c:pt>
                <c:pt idx="101">
                  <c:v>-22.398651131339022</c:v>
                </c:pt>
                <c:pt idx="102">
                  <c:v>-21.974852856143897</c:v>
                </c:pt>
                <c:pt idx="103">
                  <c:v>-22.398666476478525</c:v>
                </c:pt>
                <c:pt idx="104">
                  <c:v>-22.251179595638433</c:v>
                </c:pt>
                <c:pt idx="105">
                  <c:v>-22.167090264611332</c:v>
                </c:pt>
                <c:pt idx="106">
                  <c:v>-22.479504068380152</c:v>
                </c:pt>
                <c:pt idx="107">
                  <c:v>-22.348385237935645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B75-439A-B951-905EED80B1C3}"/>
            </c:ext>
          </c:extLst>
        </c:ser>
        <c:ser>
          <c:idx val="2"/>
          <c:order val="2"/>
          <c:tx>
            <c:strRef>
              <c:f>'總圖 (分壓氫 H+ 及 溫度校正版)'!$BA$2</c:f>
              <c:strCache>
                <c:ptCount val="1"/>
                <c:pt idx="0">
                  <c:v>Acetate- +4H2O→2HCO3- +H++4H2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溫度校正版)'!$BA$5:$BA$112</c:f>
              <c:numCache>
                <c:formatCode>General</c:formatCode>
                <c:ptCount val="108"/>
                <c:pt idx="0">
                  <c:v>62.088446114595243</c:v>
                </c:pt>
                <c:pt idx="1">
                  <c:v>66.411980538513532</c:v>
                </c:pt>
                <c:pt idx="2">
                  <c:v>64.153959864394338</c:v>
                </c:pt>
                <c:pt idx="3">
                  <c:v>61.868852385615767</c:v>
                </c:pt>
                <c:pt idx="4">
                  <c:v>77.542929272382281</c:v>
                </c:pt>
                <c:pt idx="5">
                  <c:v>57.003351684804052</c:v>
                </c:pt>
                <c:pt idx="6">
                  <c:v>53.596982481602325</c:v>
                </c:pt>
                <c:pt idx="7">
                  <c:v>64.308812957957741</c:v>
                </c:pt>
                <c:pt idx="8">
                  <c:v>66.303452700961856</c:v>
                </c:pt>
                <c:pt idx="9">
                  <c:v>66.992806429121714</c:v>
                </c:pt>
                <c:pt idx="10">
                  <c:v>66.885528043435059</c:v>
                </c:pt>
                <c:pt idx="11">
                  <c:v>64.974684967402254</c:v>
                </c:pt>
                <c:pt idx="12">
                  <c:v>72.402809302132127</c:v>
                </c:pt>
                <c:pt idx="13">
                  <c:v>91.589159890888055</c:v>
                </c:pt>
                <c:pt idx="14">
                  <c:v>93.785149824283309</c:v>
                </c:pt>
                <c:pt idx="15">
                  <c:v>98.878859438895901</c:v>
                </c:pt>
                <c:pt idx="16">
                  <c:v>102.59967586146107</c:v>
                </c:pt>
                <c:pt idx="17">
                  <c:v>75.704981469211816</c:v>
                </c:pt>
                <c:pt idx="18">
                  <c:v>77.65623393820492</c:v>
                </c:pt>
                <c:pt idx="19">
                  <c:v>74.545975877082512</c:v>
                </c:pt>
                <c:pt idx="20">
                  <c:v>77.311118906688961</c:v>
                </c:pt>
                <c:pt idx="21">
                  <c:v>89.067404605262723</c:v>
                </c:pt>
                <c:pt idx="22">
                  <c:v>91.290715133534434</c:v>
                </c:pt>
                <c:pt idx="23">
                  <c:v>91.070187425682164</c:v>
                </c:pt>
                <c:pt idx="24">
                  <c:v>90.501603086201371</c:v>
                </c:pt>
                <c:pt idx="25">
                  <c:v>92.107326035840771</c:v>
                </c:pt>
                <c:pt idx="26">
                  <c:v>90.525328835556977</c:v>
                </c:pt>
                <c:pt idx="27">
                  <c:v>80.321763641541992</c:v>
                </c:pt>
                <c:pt idx="28">
                  <c:v>76.653772665672648</c:v>
                </c:pt>
                <c:pt idx="29">
                  <c:v>88.912363792364687</c:v>
                </c:pt>
                <c:pt idx="30">
                  <c:v>73.439354248572641</c:v>
                </c:pt>
                <c:pt idx="31">
                  <c:v>80.025265756957381</c:v>
                </c:pt>
                <c:pt idx="32">
                  <c:v>80.606326889719412</c:v>
                </c:pt>
                <c:pt idx="33">
                  <c:v>78.634447274953658</c:v>
                </c:pt>
                <c:pt idx="34">
                  <c:v>82.616132682665551</c:v>
                </c:pt>
                <c:pt idx="35">
                  <c:v>82.661122447312749</c:v>
                </c:pt>
                <c:pt idx="36">
                  <c:v>82.069732657406021</c:v>
                </c:pt>
                <c:pt idx="37">
                  <c:v>73.721522766033345</c:v>
                </c:pt>
                <c:pt idx="38">
                  <c:v>71.618824829633667</c:v>
                </c:pt>
                <c:pt idx="39">
                  <c:v>68.052378525185532</c:v>
                </c:pt>
                <c:pt idx="40">
                  <c:v>67.360838445282241</c:v>
                </c:pt>
                <c:pt idx="41">
                  <c:v>66.554931807271799</c:v>
                </c:pt>
                <c:pt idx="42">
                  <c:v>65.275127252026451</c:v>
                </c:pt>
                <c:pt idx="43">
                  <c:v>65.052508100859043</c:v>
                </c:pt>
                <c:pt idx="44">
                  <c:v>64.594923727807412</c:v>
                </c:pt>
                <c:pt idx="45">
                  <c:v>62.476899506386566</c:v>
                </c:pt>
                <c:pt idx="46">
                  <c:v>64.044245079556617</c:v>
                </c:pt>
                <c:pt idx="47">
                  <c:v>63.12502891196182</c:v>
                </c:pt>
                <c:pt idx="48">
                  <c:v>64.903655444672196</c:v>
                </c:pt>
                <c:pt idx="49">
                  <c:v>65.724143213548246</c:v>
                </c:pt>
                <c:pt idx="50">
                  <c:v>78.408598076317816</c:v>
                </c:pt>
                <c:pt idx="51">
                  <c:v>73.865659323980623</c:v>
                </c:pt>
                <c:pt idx="52">
                  <c:v>66.482751352817331</c:v>
                </c:pt>
                <c:pt idx="53">
                  <c:v>80.991582411099216</c:v>
                </c:pt>
                <c:pt idx="54">
                  <c:v>71.552974275110898</c:v>
                </c:pt>
                <c:pt idx="55">
                  <c:v>67.837348353129443</c:v>
                </c:pt>
                <c:pt idx="56">
                  <c:v>66.515306447033936</c:v>
                </c:pt>
                <c:pt idx="57">
                  <c:v>65.224625270071286</c:v>
                </c:pt>
                <c:pt idx="58">
                  <c:v>66.423559168296748</c:v>
                </c:pt>
                <c:pt idx="59">
                  <c:v>65.039495537675379</c:v>
                </c:pt>
                <c:pt idx="60">
                  <c:v>62.085233977885501</c:v>
                </c:pt>
                <c:pt idx="61">
                  <c:v>62.938727873336042</c:v>
                </c:pt>
                <c:pt idx="62">
                  <c:v>62.131678531975858</c:v>
                </c:pt>
                <c:pt idx="63">
                  <c:v>62.503415713287851</c:v>
                </c:pt>
                <c:pt idx="64">
                  <c:v>69.647366337953926</c:v>
                </c:pt>
                <c:pt idx="65">
                  <c:v>61.141279910638424</c:v>
                </c:pt>
                <c:pt idx="66">
                  <c:v>61.208830047307018</c:v>
                </c:pt>
                <c:pt idx="67">
                  <c:v>73.765564837595647</c:v>
                </c:pt>
                <c:pt idx="68">
                  <c:v>76.693848080650511</c:v>
                </c:pt>
                <c:pt idx="69">
                  <c:v>60.83484005099227</c:v>
                </c:pt>
                <c:pt idx="70">
                  <c:v>64.384520330360942</c:v>
                </c:pt>
                <c:pt idx="71">
                  <c:v>70.044967280807015</c:v>
                </c:pt>
                <c:pt idx="72">
                  <c:v>60.97317892518933</c:v>
                </c:pt>
                <c:pt idx="73">
                  <c:v>62.235326594982041</c:v>
                </c:pt>
                <c:pt idx="74">
                  <c:v>74.164920533000881</c:v>
                </c:pt>
                <c:pt idx="75">
                  <c:v>58.248495481266652</c:v>
                </c:pt>
                <c:pt idx="76">
                  <c:v>58.269553129911316</c:v>
                </c:pt>
                <c:pt idx="77">
                  <c:v>58.477847182569008</c:v>
                </c:pt>
                <c:pt idx="78">
                  <c:v>58.30444816221879</c:v>
                </c:pt>
                <c:pt idx="79">
                  <c:v>61.096354982578049</c:v>
                </c:pt>
                <c:pt idx="80">
                  <c:v>70.624959246307071</c:v>
                </c:pt>
                <c:pt idx="81">
                  <c:v>71.252914824503648</c:v>
                </c:pt>
                <c:pt idx="82">
                  <c:v>60.478824123869828</c:v>
                </c:pt>
                <c:pt idx="83">
                  <c:v>69.971226235355914</c:v>
                </c:pt>
                <c:pt idx="84">
                  <c:v>57.774880326862679</c:v>
                </c:pt>
                <c:pt idx="85">
                  <c:v>57.551336414140565</c:v>
                </c:pt>
                <c:pt idx="86">
                  <c:v>56.143132543565109</c:v>
                </c:pt>
                <c:pt idx="87">
                  <c:v>57.646890567117694</c:v>
                </c:pt>
                <c:pt idx="88">
                  <c:v>59.445777046930516</c:v>
                </c:pt>
                <c:pt idx="89">
                  <c:v>59.639605257190929</c:v>
                </c:pt>
                <c:pt idx="90">
                  <c:v>57.984749815279706</c:v>
                </c:pt>
                <c:pt idx="91">
                  <c:v>59.130960674442747</c:v>
                </c:pt>
                <c:pt idx="92">
                  <c:v>56.546740685146311</c:v>
                </c:pt>
                <c:pt idx="93">
                  <c:v>54.973395074187657</c:v>
                </c:pt>
                <c:pt idx="94">
                  <c:v>56.376063015261295</c:v>
                </c:pt>
                <c:pt idx="95">
                  <c:v>-15.515103383225849</c:v>
                </c:pt>
                <c:pt idx="96">
                  <c:v>-16.609957242069115</c:v>
                </c:pt>
                <c:pt idx="97">
                  <c:v>-17.458701840820098</c:v>
                </c:pt>
                <c:pt idx="98">
                  <c:v>-16.778622047042106</c:v>
                </c:pt>
                <c:pt idx="99">
                  <c:v>-17.155301857679916</c:v>
                </c:pt>
                <c:pt idx="100">
                  <c:v>-17.093343462741402</c:v>
                </c:pt>
                <c:pt idx="101">
                  <c:v>-17.324629365080156</c:v>
                </c:pt>
                <c:pt idx="102">
                  <c:v>-17.429244084346976</c:v>
                </c:pt>
                <c:pt idx="103">
                  <c:v>-18.030256602800435</c:v>
                </c:pt>
                <c:pt idx="104">
                  <c:v>-16.727134679025994</c:v>
                </c:pt>
                <c:pt idx="105">
                  <c:v>-16.512317252515572</c:v>
                </c:pt>
                <c:pt idx="106">
                  <c:v>-15.596155644879147</c:v>
                </c:pt>
                <c:pt idx="107">
                  <c:v>-18.019105342523403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B75-439A-B951-905EED80B1C3}"/>
            </c:ext>
          </c:extLst>
        </c:ser>
        <c:ser>
          <c:idx val="3"/>
          <c:order val="3"/>
          <c:tx>
            <c:strRef>
              <c:f>'總圖 (分壓氫 H+ 及 溫度校正版)'!$BB$2</c:f>
              <c:strCache>
                <c:ptCount val="1"/>
                <c:pt idx="0">
                  <c:v>2Propionate- → Acetate- + Butyrate-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溫度校正版)'!$BB$5:$BB$112</c:f>
              <c:numCache>
                <c:formatCode>General</c:formatCode>
                <c:ptCount val="108"/>
                <c:pt idx="0">
                  <c:v>-5.3676215594868193</c:v>
                </c:pt>
                <c:pt idx="1">
                  <c:v>-6.0080078347073576</c:v>
                </c:pt>
                <c:pt idx="2">
                  <c:v>-7.4152503712563957</c:v>
                </c:pt>
                <c:pt idx="3">
                  <c:v>-5.9652717307353171</c:v>
                </c:pt>
                <c:pt idx="4">
                  <c:v>-5.0670322939728809</c:v>
                </c:pt>
                <c:pt idx="5">
                  <c:v>-6.0541935658924499</c:v>
                </c:pt>
                <c:pt idx="6">
                  <c:v>-5.6007531039184393</c:v>
                </c:pt>
                <c:pt idx="7">
                  <c:v>-7.0301811069791631</c:v>
                </c:pt>
                <c:pt idx="8">
                  <c:v>-6.2432184241547404</c:v>
                </c:pt>
                <c:pt idx="9">
                  <c:v>-16.272544527200889</c:v>
                </c:pt>
                <c:pt idx="10">
                  <c:v>-5.7879410850930437</c:v>
                </c:pt>
                <c:pt idx="11">
                  <c:v>-3.3582839791031356</c:v>
                </c:pt>
                <c:pt idx="12">
                  <c:v>-1.8265352111793018</c:v>
                </c:pt>
                <c:pt idx="13">
                  <c:v>-0.41876107135596258</c:v>
                </c:pt>
                <c:pt idx="14">
                  <c:v>1.4683662606941257</c:v>
                </c:pt>
                <c:pt idx="15">
                  <c:v>1.8616782011867525</c:v>
                </c:pt>
                <c:pt idx="16">
                  <c:v>2.691438216453538</c:v>
                </c:pt>
                <c:pt idx="17">
                  <c:v>-0.41876107135596258</c:v>
                </c:pt>
                <c:pt idx="18">
                  <c:v>-5.4717600283614143</c:v>
                </c:pt>
                <c:pt idx="19">
                  <c:v>-5.6878274577531087</c:v>
                </c:pt>
                <c:pt idx="20">
                  <c:v>-2.3717387786587496</c:v>
                </c:pt>
                <c:pt idx="21">
                  <c:v>1.1459307343183391</c:v>
                </c:pt>
                <c:pt idx="22">
                  <c:v>1.8052167586967749</c:v>
                </c:pt>
                <c:pt idx="23">
                  <c:v>1.6387728440919576</c:v>
                </c:pt>
                <c:pt idx="24">
                  <c:v>1.2643561441875022</c:v>
                </c:pt>
                <c:pt idx="25">
                  <c:v>0.70614042614526318</c:v>
                </c:pt>
                <c:pt idx="26">
                  <c:v>-0.49192898728586887</c:v>
                </c:pt>
                <c:pt idx="27">
                  <c:v>-3.1981713145010011</c:v>
                </c:pt>
                <c:pt idx="28">
                  <c:v>-2.6983929995399727</c:v>
                </c:pt>
                <c:pt idx="29">
                  <c:v>-0.88330235062227402</c:v>
                </c:pt>
                <c:pt idx="30">
                  <c:v>-1.487387291778304</c:v>
                </c:pt>
                <c:pt idx="31">
                  <c:v>-2.4373051157719932</c:v>
                </c:pt>
                <c:pt idx="32">
                  <c:v>-1.7518638704298226</c:v>
                </c:pt>
                <c:pt idx="33">
                  <c:v>-2.1779899862994663</c:v>
                </c:pt>
                <c:pt idx="34">
                  <c:v>-1.7886348091887232</c:v>
                </c:pt>
                <c:pt idx="35">
                  <c:v>-1.7300002583844432</c:v>
                </c:pt>
                <c:pt idx="36">
                  <c:v>-3.322104802922301</c:v>
                </c:pt>
                <c:pt idx="37">
                  <c:v>-3.9691562299236631</c:v>
                </c:pt>
                <c:pt idx="38">
                  <c:v>-5.6118950126268325</c:v>
                </c:pt>
                <c:pt idx="39">
                  <c:v>-6.3213838823805659</c:v>
                </c:pt>
                <c:pt idx="40">
                  <c:v>-8.0585718207154748</c:v>
                </c:pt>
                <c:pt idx="41">
                  <c:v>-8.6467238507855395</c:v>
                </c:pt>
                <c:pt idx="42">
                  <c:v>-9.891269601978248</c:v>
                </c:pt>
                <c:pt idx="43">
                  <c:v>-11.039591529517327</c:v>
                </c:pt>
                <c:pt idx="44">
                  <c:v>-11.616343060142102</c:v>
                </c:pt>
                <c:pt idx="45">
                  <c:v>-12.004917337549532</c:v>
                </c:pt>
                <c:pt idx="46">
                  <c:v>-21.415669742996791</c:v>
                </c:pt>
                <c:pt idx="47">
                  <c:v>-21.864869248710686</c:v>
                </c:pt>
                <c:pt idx="48">
                  <c:v>-20.801732325344698</c:v>
                </c:pt>
                <c:pt idx="49">
                  <c:v>-19.894499583013982</c:v>
                </c:pt>
                <c:pt idx="50">
                  <c:v>-20.729844589624033</c:v>
                </c:pt>
                <c:pt idx="51">
                  <c:v>-20.838709100245477</c:v>
                </c:pt>
                <c:pt idx="52">
                  <c:v>-21.146954705787387</c:v>
                </c:pt>
                <c:pt idx="53">
                  <c:v>-21.106720742803443</c:v>
                </c:pt>
                <c:pt idx="54">
                  <c:v>-10.995273928400694</c:v>
                </c:pt>
                <c:pt idx="55">
                  <c:v>-21.197697298201078</c:v>
                </c:pt>
                <c:pt idx="56">
                  <c:v>-21.565232247846847</c:v>
                </c:pt>
                <c:pt idx="57">
                  <c:v>-21.074177765684237</c:v>
                </c:pt>
                <c:pt idx="58">
                  <c:v>-20.570743856403585</c:v>
                </c:pt>
                <c:pt idx="59">
                  <c:v>-20.413677671775627</c:v>
                </c:pt>
                <c:pt idx="60">
                  <c:v>-20.521801245530085</c:v>
                </c:pt>
                <c:pt idx="61">
                  <c:v>-20.699622067123919</c:v>
                </c:pt>
                <c:pt idx="62">
                  <c:v>-20.256572586923102</c:v>
                </c:pt>
                <c:pt idx="63">
                  <c:v>-20.487648848718862</c:v>
                </c:pt>
                <c:pt idx="64">
                  <c:v>-11.350501437797051</c:v>
                </c:pt>
                <c:pt idx="65">
                  <c:v>-19.643212757733188</c:v>
                </c:pt>
                <c:pt idx="66">
                  <c:v>-19.398636890967321</c:v>
                </c:pt>
                <c:pt idx="67">
                  <c:v>-19.508637018774468</c:v>
                </c:pt>
                <c:pt idx="68">
                  <c:v>-19.470980125519002</c:v>
                </c:pt>
                <c:pt idx="69">
                  <c:v>-19.662971407535121</c:v>
                </c:pt>
                <c:pt idx="70">
                  <c:v>-18.085631428306087</c:v>
                </c:pt>
                <c:pt idx="71">
                  <c:v>-17.208935091169504</c:v>
                </c:pt>
                <c:pt idx="72">
                  <c:v>-18.566288255695856</c:v>
                </c:pt>
                <c:pt idx="73">
                  <c:v>-17.896000714000998</c:v>
                </c:pt>
                <c:pt idx="74">
                  <c:v>-18.330613957912181</c:v>
                </c:pt>
                <c:pt idx="75">
                  <c:v>-17.935901684005746</c:v>
                </c:pt>
                <c:pt idx="76">
                  <c:v>-17.5882903080423</c:v>
                </c:pt>
                <c:pt idx="77">
                  <c:v>-17.063360513752233</c:v>
                </c:pt>
                <c:pt idx="78">
                  <c:v>-17.322293420699395</c:v>
                </c:pt>
                <c:pt idx="79">
                  <c:v>-17.830932653815044</c:v>
                </c:pt>
                <c:pt idx="80">
                  <c:v>-17.64809429977209</c:v>
                </c:pt>
                <c:pt idx="81">
                  <c:v>-18.246037637951062</c:v>
                </c:pt>
                <c:pt idx="82">
                  <c:v>-16.628823397232779</c:v>
                </c:pt>
                <c:pt idx="83">
                  <c:v>-17.344940904520772</c:v>
                </c:pt>
                <c:pt idx="84">
                  <c:v>-18.018994641762244</c:v>
                </c:pt>
                <c:pt idx="85">
                  <c:v>-17.675849176760718</c:v>
                </c:pt>
                <c:pt idx="86">
                  <c:v>-8.9591380582630045</c:v>
                </c:pt>
                <c:pt idx="87">
                  <c:v>-16.295713824113434</c:v>
                </c:pt>
                <c:pt idx="88">
                  <c:v>-8.8823793711633687</c:v>
                </c:pt>
                <c:pt idx="89">
                  <c:v>-7.87977572424131</c:v>
                </c:pt>
                <c:pt idx="90">
                  <c:v>-9.6651103761104675</c:v>
                </c:pt>
                <c:pt idx="91">
                  <c:v>-8.0450719303583362</c:v>
                </c:pt>
                <c:pt idx="92">
                  <c:v>-7.5578790537420542</c:v>
                </c:pt>
                <c:pt idx="93">
                  <c:v>-8.1247432162901134</c:v>
                </c:pt>
                <c:pt idx="94">
                  <c:v>-8.4095581657866223</c:v>
                </c:pt>
                <c:pt idx="95">
                  <c:v>-15.593440058331632</c:v>
                </c:pt>
                <c:pt idx="96">
                  <c:v>-7.8856291816595974</c:v>
                </c:pt>
                <c:pt idx="97">
                  <c:v>-7.3509952153749136</c:v>
                </c:pt>
                <c:pt idx="98">
                  <c:v>-7.7487654132329613</c:v>
                </c:pt>
                <c:pt idx="99">
                  <c:v>-7.3591557639647158</c:v>
                </c:pt>
                <c:pt idx="100">
                  <c:v>-6.9622077404143266</c:v>
                </c:pt>
                <c:pt idx="101">
                  <c:v>-7.2370893190730108</c:v>
                </c:pt>
                <c:pt idx="102">
                  <c:v>-6.1323689528074183</c:v>
                </c:pt>
                <c:pt idx="103">
                  <c:v>-7.1797065460894745</c:v>
                </c:pt>
                <c:pt idx="104">
                  <c:v>-6.6267191652393533</c:v>
                </c:pt>
                <c:pt idx="105">
                  <c:v>-6.459640398035762</c:v>
                </c:pt>
                <c:pt idx="106">
                  <c:v>-6.7139194739291046</c:v>
                </c:pt>
                <c:pt idx="107">
                  <c:v>-7.4373741190287923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B75-439A-B951-905EED80B1C3}"/>
            </c:ext>
          </c:extLst>
        </c:ser>
        <c:ser>
          <c:idx val="4"/>
          <c:order val="4"/>
          <c:tx>
            <c:strRef>
              <c:f>'總圖 (分壓氫 H+ 及 溫度校正版)'!$BC$2</c:f>
              <c:strCache>
                <c:ptCount val="1"/>
                <c:pt idx="0">
                  <c:v>2HCO3- +H++4H2→Acetate- +4H2O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溫度校正版)'!$BC$5:$BC$112</c:f>
              <c:numCache>
                <c:formatCode>General</c:formatCode>
                <c:ptCount val="108"/>
                <c:pt idx="0">
                  <c:v>-62.088446114595243</c:v>
                </c:pt>
                <c:pt idx="1">
                  <c:v>-66.411980538513532</c:v>
                </c:pt>
                <c:pt idx="2">
                  <c:v>-64.153959864394338</c:v>
                </c:pt>
                <c:pt idx="3">
                  <c:v>-61.868852385615767</c:v>
                </c:pt>
                <c:pt idx="4">
                  <c:v>-77.542929272382281</c:v>
                </c:pt>
                <c:pt idx="5">
                  <c:v>-57.003351684804052</c:v>
                </c:pt>
                <c:pt idx="6">
                  <c:v>-53.596982481602325</c:v>
                </c:pt>
                <c:pt idx="7">
                  <c:v>-64.308812957957741</c:v>
                </c:pt>
                <c:pt idx="8">
                  <c:v>-66.303452700961856</c:v>
                </c:pt>
                <c:pt idx="9">
                  <c:v>-66.992806429121714</c:v>
                </c:pt>
                <c:pt idx="10">
                  <c:v>-66.885528043435059</c:v>
                </c:pt>
                <c:pt idx="11">
                  <c:v>-64.974684967402254</c:v>
                </c:pt>
                <c:pt idx="12">
                  <c:v>-72.402809302132127</c:v>
                </c:pt>
                <c:pt idx="13">
                  <c:v>-91.589159890888055</c:v>
                </c:pt>
                <c:pt idx="14">
                  <c:v>-93.785149824283309</c:v>
                </c:pt>
                <c:pt idx="15">
                  <c:v>-98.878859438895901</c:v>
                </c:pt>
                <c:pt idx="16">
                  <c:v>-102.59967586146107</c:v>
                </c:pt>
                <c:pt idx="17">
                  <c:v>-75.704981469211816</c:v>
                </c:pt>
                <c:pt idx="18">
                  <c:v>-77.65623393820492</c:v>
                </c:pt>
                <c:pt idx="19">
                  <c:v>-74.545975877082512</c:v>
                </c:pt>
                <c:pt idx="20">
                  <c:v>-77.311118906688961</c:v>
                </c:pt>
                <c:pt idx="21">
                  <c:v>-89.067404605262723</c:v>
                </c:pt>
                <c:pt idx="22">
                  <c:v>-91.290715133534434</c:v>
                </c:pt>
                <c:pt idx="23">
                  <c:v>-91.070187425682164</c:v>
                </c:pt>
                <c:pt idx="24">
                  <c:v>-90.501603086201371</c:v>
                </c:pt>
                <c:pt idx="25">
                  <c:v>-92.107326035840771</c:v>
                </c:pt>
                <c:pt idx="26">
                  <c:v>-90.525328835556977</c:v>
                </c:pt>
                <c:pt idx="27">
                  <c:v>-80.321763641541992</c:v>
                </c:pt>
                <c:pt idx="28">
                  <c:v>-76.653772665672648</c:v>
                </c:pt>
                <c:pt idx="29">
                  <c:v>-88.912363792364687</c:v>
                </c:pt>
                <c:pt idx="30">
                  <c:v>-73.439354248572641</c:v>
                </c:pt>
                <c:pt idx="31">
                  <c:v>-80.025265756957381</c:v>
                </c:pt>
                <c:pt idx="32">
                  <c:v>-80.606326889719412</c:v>
                </c:pt>
                <c:pt idx="33">
                  <c:v>-78.634447274953658</c:v>
                </c:pt>
                <c:pt idx="34">
                  <c:v>-82.616132682665551</c:v>
                </c:pt>
                <c:pt idx="35">
                  <c:v>-82.661122447312749</c:v>
                </c:pt>
                <c:pt idx="36">
                  <c:v>-82.069732657406021</c:v>
                </c:pt>
                <c:pt idx="37">
                  <c:v>-73.721522766033345</c:v>
                </c:pt>
                <c:pt idx="38">
                  <c:v>-71.618824829633667</c:v>
                </c:pt>
                <c:pt idx="39">
                  <c:v>-68.052378525185532</c:v>
                </c:pt>
                <c:pt idx="40">
                  <c:v>-67.360838445282241</c:v>
                </c:pt>
                <c:pt idx="41">
                  <c:v>-66.554931807271799</c:v>
                </c:pt>
                <c:pt idx="42">
                  <c:v>-65.275127252026451</c:v>
                </c:pt>
                <c:pt idx="43">
                  <c:v>-65.052508100859043</c:v>
                </c:pt>
                <c:pt idx="44">
                  <c:v>-64.594923727807412</c:v>
                </c:pt>
                <c:pt idx="45">
                  <c:v>-62.476899506386566</c:v>
                </c:pt>
                <c:pt idx="46">
                  <c:v>-64.044245079556617</c:v>
                </c:pt>
                <c:pt idx="47">
                  <c:v>-63.12502891196182</c:v>
                </c:pt>
                <c:pt idx="48">
                  <c:v>-64.903655444672196</c:v>
                </c:pt>
                <c:pt idx="49">
                  <c:v>-65.724143213548246</c:v>
                </c:pt>
                <c:pt idx="50">
                  <c:v>-78.408598076317816</c:v>
                </c:pt>
                <c:pt idx="51">
                  <c:v>-73.865659323980623</c:v>
                </c:pt>
                <c:pt idx="52">
                  <c:v>-66.482751352817331</c:v>
                </c:pt>
                <c:pt idx="53">
                  <c:v>-80.991582411099216</c:v>
                </c:pt>
                <c:pt idx="54">
                  <c:v>-71.552974275110898</c:v>
                </c:pt>
                <c:pt idx="55">
                  <c:v>-67.837348353129443</c:v>
                </c:pt>
                <c:pt idx="56">
                  <c:v>-66.515306447033936</c:v>
                </c:pt>
                <c:pt idx="57">
                  <c:v>-65.224625270071286</c:v>
                </c:pt>
                <c:pt idx="58">
                  <c:v>-66.423559168296748</c:v>
                </c:pt>
                <c:pt idx="59">
                  <c:v>-65.039495537675379</c:v>
                </c:pt>
                <c:pt idx="60">
                  <c:v>-62.085233977885501</c:v>
                </c:pt>
                <c:pt idx="61">
                  <c:v>-62.938727873336042</c:v>
                </c:pt>
                <c:pt idx="62">
                  <c:v>-62.131678531975858</c:v>
                </c:pt>
                <c:pt idx="63">
                  <c:v>-62.503415713287851</c:v>
                </c:pt>
                <c:pt idx="64">
                  <c:v>-69.647366337953926</c:v>
                </c:pt>
                <c:pt idx="65">
                  <c:v>-61.141279910638424</c:v>
                </c:pt>
                <c:pt idx="66">
                  <c:v>-61.208830047307018</c:v>
                </c:pt>
                <c:pt idx="67">
                  <c:v>-73.765564837595647</c:v>
                </c:pt>
                <c:pt idx="68">
                  <c:v>-76.693848080650511</c:v>
                </c:pt>
                <c:pt idx="69">
                  <c:v>-60.83484005099227</c:v>
                </c:pt>
                <c:pt idx="70">
                  <c:v>-64.384520330360957</c:v>
                </c:pt>
                <c:pt idx="71">
                  <c:v>-70.044967280807015</c:v>
                </c:pt>
                <c:pt idx="72">
                  <c:v>-60.97317892518933</c:v>
                </c:pt>
                <c:pt idx="73">
                  <c:v>-62.235326594982041</c:v>
                </c:pt>
                <c:pt idx="74">
                  <c:v>-74.164920533000881</c:v>
                </c:pt>
                <c:pt idx="75">
                  <c:v>-58.248495481266652</c:v>
                </c:pt>
                <c:pt idx="76">
                  <c:v>-58.269553129911316</c:v>
                </c:pt>
                <c:pt idx="77">
                  <c:v>-58.477847182569008</c:v>
                </c:pt>
                <c:pt idx="78">
                  <c:v>-58.30444816221879</c:v>
                </c:pt>
                <c:pt idx="79">
                  <c:v>-61.096354982578049</c:v>
                </c:pt>
                <c:pt idx="80">
                  <c:v>-70.624959246307071</c:v>
                </c:pt>
                <c:pt idx="81">
                  <c:v>-71.252914824503648</c:v>
                </c:pt>
                <c:pt idx="82">
                  <c:v>-60.478824123869828</c:v>
                </c:pt>
                <c:pt idx="83">
                  <c:v>-69.971226235355914</c:v>
                </c:pt>
                <c:pt idx="84">
                  <c:v>-57.774880326862679</c:v>
                </c:pt>
                <c:pt idx="85">
                  <c:v>-57.551336414140565</c:v>
                </c:pt>
                <c:pt idx="86">
                  <c:v>-56.143132543565109</c:v>
                </c:pt>
                <c:pt idx="87">
                  <c:v>-57.646890567117694</c:v>
                </c:pt>
                <c:pt idx="88">
                  <c:v>-59.445777046930516</c:v>
                </c:pt>
                <c:pt idx="89">
                  <c:v>-59.639605257190929</c:v>
                </c:pt>
                <c:pt idx="90">
                  <c:v>-57.984749815279706</c:v>
                </c:pt>
                <c:pt idx="91">
                  <c:v>-59.130960674442747</c:v>
                </c:pt>
                <c:pt idx="92">
                  <c:v>-56.546740685146311</c:v>
                </c:pt>
                <c:pt idx="93">
                  <c:v>-54.973395074187657</c:v>
                </c:pt>
                <c:pt idx="94">
                  <c:v>-56.376063015261295</c:v>
                </c:pt>
                <c:pt idx="95">
                  <c:v>15.515103383225849</c:v>
                </c:pt>
                <c:pt idx="96">
                  <c:v>16.609957242069115</c:v>
                </c:pt>
                <c:pt idx="97">
                  <c:v>17.458701840820098</c:v>
                </c:pt>
                <c:pt idx="98">
                  <c:v>16.778622047042106</c:v>
                </c:pt>
                <c:pt idx="99">
                  <c:v>17.155301857679916</c:v>
                </c:pt>
                <c:pt idx="100">
                  <c:v>17.093343462741402</c:v>
                </c:pt>
                <c:pt idx="101">
                  <c:v>17.324629365080156</c:v>
                </c:pt>
                <c:pt idx="102">
                  <c:v>17.429244084346976</c:v>
                </c:pt>
                <c:pt idx="103">
                  <c:v>18.030256602800435</c:v>
                </c:pt>
                <c:pt idx="104">
                  <c:v>16.727134679025994</c:v>
                </c:pt>
                <c:pt idx="105">
                  <c:v>16.512317252515572</c:v>
                </c:pt>
                <c:pt idx="106">
                  <c:v>15.596155644879147</c:v>
                </c:pt>
                <c:pt idx="107">
                  <c:v>18.019105342523403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B75-439A-B951-905EED80B1C3}"/>
            </c:ext>
          </c:extLst>
        </c:ser>
        <c:ser>
          <c:idx val="5"/>
          <c:order val="5"/>
          <c:tx>
            <c:strRef>
              <c:f>'總圖 (分壓氫 H+ 及 溫度校正版)'!$BD$2</c:f>
              <c:strCache>
                <c:ptCount val="1"/>
                <c:pt idx="0">
                  <c:v>2Propionate- + 2H2O → 3Acetate- + H+ + 2H2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溫度校正版)'!$BD$5:$BD$112</c:f>
              <c:numCache>
                <c:formatCode>General</c:formatCode>
                <c:ptCount val="108"/>
                <c:pt idx="0">
                  <c:v>2.3501302355342251</c:v>
                </c:pt>
                <c:pt idx="1">
                  <c:v>2.6822988854049461</c:v>
                </c:pt>
                <c:pt idx="2">
                  <c:v>1.8614376095038905</c:v>
                </c:pt>
                <c:pt idx="3">
                  <c:v>1.4282953854525502</c:v>
                </c:pt>
                <c:pt idx="4">
                  <c:v>11.34482148286296</c:v>
                </c:pt>
                <c:pt idx="5">
                  <c:v>0.37572661298731891</c:v>
                </c:pt>
                <c:pt idx="6">
                  <c:v>-1.1161408628205898</c:v>
                </c:pt>
                <c:pt idx="7">
                  <c:v>3.6286434061418555</c:v>
                </c:pt>
                <c:pt idx="8">
                  <c:v>6.1962983395774529</c:v>
                </c:pt>
                <c:pt idx="9">
                  <c:v>5.661415396501063</c:v>
                </c:pt>
                <c:pt idx="10">
                  <c:v>5.9755050274759061</c:v>
                </c:pt>
                <c:pt idx="11">
                  <c:v>11.096077461198984</c:v>
                </c:pt>
                <c:pt idx="12">
                  <c:v>16.877118663195539</c:v>
                </c:pt>
                <c:pt idx="13">
                  <c:v>23.540038189163177</c:v>
                </c:pt>
                <c:pt idx="14">
                  <c:v>31.008520365557072</c:v>
                </c:pt>
                <c:pt idx="15">
                  <c:v>33.059324896352997</c:v>
                </c:pt>
                <c:pt idx="16">
                  <c:v>36.327595986009634</c:v>
                </c:pt>
                <c:pt idx="17">
                  <c:v>15.494021064325402</c:v>
                </c:pt>
                <c:pt idx="18">
                  <c:v>12.875488985807378</c:v>
                </c:pt>
                <c:pt idx="19">
                  <c:v>13.032896313182494</c:v>
                </c:pt>
                <c:pt idx="20">
                  <c:v>20.813819285101491</c:v>
                </c:pt>
                <c:pt idx="21">
                  <c:v>30.122151595409075</c:v>
                </c:pt>
                <c:pt idx="22">
                  <c:v>31.36456619151107</c:v>
                </c:pt>
                <c:pt idx="23">
                  <c:v>31.327166515068853</c:v>
                </c:pt>
                <c:pt idx="24">
                  <c:v>30.993323141250091</c:v>
                </c:pt>
                <c:pt idx="25">
                  <c:v>31.422994320943236</c:v>
                </c:pt>
                <c:pt idx="26">
                  <c:v>29.618306299718146</c:v>
                </c:pt>
                <c:pt idx="27">
                  <c:v>19.823641237345171</c:v>
                </c:pt>
                <c:pt idx="28">
                  <c:v>19.674326419678035</c:v>
                </c:pt>
                <c:pt idx="29">
                  <c:v>28.493960524167633</c:v>
                </c:pt>
                <c:pt idx="30">
                  <c:v>18.428237644828236</c:v>
                </c:pt>
                <c:pt idx="31">
                  <c:v>21.234157749786881</c:v>
                </c:pt>
                <c:pt idx="32">
                  <c:v>22.737284858531453</c:v>
                </c:pt>
                <c:pt idx="33">
                  <c:v>22.240198920519283</c:v>
                </c:pt>
                <c:pt idx="34">
                  <c:v>24.852780611586454</c:v>
                </c:pt>
                <c:pt idx="35">
                  <c:v>25.567032279836784</c:v>
                </c:pt>
                <c:pt idx="36">
                  <c:v>24.102603293917284</c:v>
                </c:pt>
                <c:pt idx="37">
                  <c:v>19.016963355334102</c:v>
                </c:pt>
                <c:pt idx="38">
                  <c:v>17.057531760182609</c:v>
                </c:pt>
                <c:pt idx="39">
                  <c:v>14.903675152539417</c:v>
                </c:pt>
                <c:pt idx="40">
                  <c:v>12.634431716499488</c:v>
                </c:pt>
                <c:pt idx="41">
                  <c:v>12.559029757846895</c:v>
                </c:pt>
                <c:pt idx="42">
                  <c:v>10.391959298668922</c:v>
                </c:pt>
                <c:pt idx="43">
                  <c:v>8.6830865508465003</c:v>
                </c:pt>
                <c:pt idx="44">
                  <c:v>7.2816302417692373</c:v>
                </c:pt>
                <c:pt idx="45">
                  <c:v>5.2156489639967383</c:v>
                </c:pt>
                <c:pt idx="46">
                  <c:v>3.6667565161373297</c:v>
                </c:pt>
                <c:pt idx="47">
                  <c:v>2.454905517243823</c:v>
                </c:pt>
                <c:pt idx="48">
                  <c:v>-1.3909939326155438</c:v>
                </c:pt>
                <c:pt idx="49">
                  <c:v>1.0873629915552883</c:v>
                </c:pt>
                <c:pt idx="50">
                  <c:v>8.1054649541451589</c:v>
                </c:pt>
                <c:pt idx="51">
                  <c:v>6.7001017727103616</c:v>
                </c:pt>
                <c:pt idx="52">
                  <c:v>3.7554959426387455</c:v>
                </c:pt>
                <c:pt idx="53">
                  <c:v>11.431069770440747</c:v>
                </c:pt>
                <c:pt idx="54">
                  <c:v>10.061617317870558</c:v>
                </c:pt>
                <c:pt idx="55">
                  <c:v>3.9242365573726907</c:v>
                </c:pt>
                <c:pt idx="56">
                  <c:v>4.4644890297960664</c:v>
                </c:pt>
                <c:pt idx="57">
                  <c:v>4.3374953071011575</c:v>
                </c:pt>
                <c:pt idx="58">
                  <c:v>4.6387263104762155</c:v>
                </c:pt>
                <c:pt idx="59">
                  <c:v>4.5579119686358496</c:v>
                </c:pt>
                <c:pt idx="60">
                  <c:v>2.8718887750642068</c:v>
                </c:pt>
                <c:pt idx="61">
                  <c:v>4.2948516608475984</c:v>
                </c:pt>
                <c:pt idx="62">
                  <c:v>4.2574636897610141</c:v>
                </c:pt>
                <c:pt idx="63">
                  <c:v>5.8712171474203672</c:v>
                </c:pt>
                <c:pt idx="64">
                  <c:v>9.4855325115972438</c:v>
                </c:pt>
                <c:pt idx="65">
                  <c:v>5.2221058637810422</c:v>
                </c:pt>
                <c:pt idx="66">
                  <c:v>5.581593325541796</c:v>
                </c:pt>
                <c:pt idx="67">
                  <c:v>11.836198219901927</c:v>
                </c:pt>
                <c:pt idx="68">
                  <c:v>13.635918029773972</c:v>
                </c:pt>
                <c:pt idx="69">
                  <c:v>1.4271432453462189</c:v>
                </c:pt>
                <c:pt idx="70">
                  <c:v>3.1507719349761096</c:v>
                </c:pt>
                <c:pt idx="71">
                  <c:v>8.7291243229148492</c:v>
                </c:pt>
                <c:pt idx="72">
                  <c:v>2.2681142978977924</c:v>
                </c:pt>
                <c:pt idx="73">
                  <c:v>4.4056326555592626</c:v>
                </c:pt>
                <c:pt idx="74">
                  <c:v>10.88807980972112</c:v>
                </c:pt>
                <c:pt idx="75">
                  <c:v>3.3531869592994781</c:v>
                </c:pt>
                <c:pt idx="76">
                  <c:v>3.4243140403511525</c:v>
                </c:pt>
                <c:pt idx="77">
                  <c:v>3.8942452978388147</c:v>
                </c:pt>
                <c:pt idx="78">
                  <c:v>2.7833520414046156</c:v>
                </c:pt>
                <c:pt idx="79">
                  <c:v>5.3109093154945839</c:v>
                </c:pt>
                <c:pt idx="80">
                  <c:v>11.07107688800755</c:v>
                </c:pt>
                <c:pt idx="81">
                  <c:v>12.258094359014088</c:v>
                </c:pt>
                <c:pt idx="82">
                  <c:v>5.3163370287342069</c:v>
                </c:pt>
                <c:pt idx="83">
                  <c:v>11.779790243059011</c:v>
                </c:pt>
                <c:pt idx="84">
                  <c:v>6.6438512679992101</c:v>
                </c:pt>
                <c:pt idx="85">
                  <c:v>6.6450060992637994</c:v>
                </c:pt>
                <c:pt idx="86">
                  <c:v>6.9162406975546986</c:v>
                </c:pt>
                <c:pt idx="87">
                  <c:v>5.3098510369235079</c:v>
                </c:pt>
                <c:pt idx="88">
                  <c:v>8.708127790967529</c:v>
                </c:pt>
                <c:pt idx="89">
                  <c:v>8.428787563815515</c:v>
                </c:pt>
                <c:pt idx="90">
                  <c:v>7.4662746690984978</c:v>
                </c:pt>
                <c:pt idx="91">
                  <c:v>9.4477113613171682</c:v>
                </c:pt>
                <c:pt idx="92">
                  <c:v>7.1923291432329162</c:v>
                </c:pt>
                <c:pt idx="93">
                  <c:v>6.4661144699949631</c:v>
                </c:pt>
                <c:pt idx="94">
                  <c:v>6.0145292606343599</c:v>
                </c:pt>
                <c:pt idx="95">
                  <c:v>-29.982809995853088</c:v>
                </c:pt>
                <c:pt idx="96">
                  <c:v>-28.987255927134058</c:v>
                </c:pt>
                <c:pt idx="97">
                  <c:v>-27.312845475762565</c:v>
                </c:pt>
                <c:pt idx="98">
                  <c:v>-28.438975299018168</c:v>
                </c:pt>
                <c:pt idx="99">
                  <c:v>-27.900486906419268</c:v>
                </c:pt>
                <c:pt idx="100">
                  <c:v>-27.497957324596882</c:v>
                </c:pt>
                <c:pt idx="101">
                  <c:v>-27.472672897597707</c:v>
                </c:pt>
                <c:pt idx="102">
                  <c:v>-26.520461627940669</c:v>
                </c:pt>
                <c:pt idx="103">
                  <c:v>-26.76707635015644</c:v>
                </c:pt>
                <c:pt idx="104">
                  <c:v>-27.775224512250706</c:v>
                </c:pt>
                <c:pt idx="105">
                  <c:v>-27.821863276706882</c:v>
                </c:pt>
                <c:pt idx="106">
                  <c:v>-29.362852491880979</c:v>
                </c:pt>
                <c:pt idx="107">
                  <c:v>-26.677665133347706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B75-439A-B951-905EED80B1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820143"/>
        <c:axId val="684885872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'總圖 (分壓氫 H+ 及 溫度校正版)'!$BE$2</c15:sqref>
                        </c15:formulaRef>
                      </c:ext>
                    </c:extLst>
                    <c:strCache>
                      <c:ptCount val="1"/>
                      <c:pt idx="0">
                        <c:v>4H2 + HCO3- +H+ → CH4 + 3H2O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'總圖 (分壓氫 H+ 及 溫度校正版)'!$BE$5:$BE$112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-82.834184879986992</c:v>
                      </c:pt>
                      <c:pt idx="1">
                        <c:v>-86.794227302879762</c:v>
                      </c:pt>
                      <c:pt idx="2">
                        <c:v>-85.182267313608151</c:v>
                      </c:pt>
                      <c:pt idx="3">
                        <c:v>-83.035760416571435</c:v>
                      </c:pt>
                      <c:pt idx="4">
                        <c:v>-98.716050326327291</c:v>
                      </c:pt>
                      <c:pt idx="5">
                        <c:v>-77.946379144435014</c:v>
                      </c:pt>
                      <c:pt idx="6">
                        <c:v>-74.237128182597871</c:v>
                      </c:pt>
                      <c:pt idx="7">
                        <c:v>-85.44545724453971</c:v>
                      </c:pt>
                      <c:pt idx="8">
                        <c:v>-87.995648286771626</c:v>
                      </c:pt>
                      <c:pt idx="9">
                        <c:v>-88.670893170231381</c:v>
                      </c:pt>
                      <c:pt idx="10">
                        <c:v>-88.044121573664626</c:v>
                      </c:pt>
                      <c:pt idx="11">
                        <c:v>-89.126887259654723</c:v>
                      </c:pt>
                      <c:pt idx="12">
                        <c:v>-97.405175893624488</c:v>
                      </c:pt>
                      <c:pt idx="13">
                        <c:v>-114.72760065226939</c:v>
                      </c:pt>
                      <c:pt idx="14">
                        <c:v>-120.21144017367799</c:v>
                      </c:pt>
                      <c:pt idx="15">
                        <c:v>-124.80649943996721</c:v>
                      </c:pt>
                      <c:pt idx="16">
                        <c:v>-129.11469331179958</c:v>
                      </c:pt>
                      <c:pt idx="17">
                        <c:v>-98.601403733936721</c:v>
                      </c:pt>
                      <c:pt idx="18">
                        <c:v>-99.727818999634479</c:v>
                      </c:pt>
                      <c:pt idx="19">
                        <c:v>-97.541389353336143</c:v>
                      </c:pt>
                      <c:pt idx="20">
                        <c:v>-102.64461954129389</c:v>
                      </c:pt>
                      <c:pt idx="21">
                        <c:v>-115.68945242960669</c:v>
                      </c:pt>
                      <c:pt idx="22">
                        <c:v>-118.16781325615219</c:v>
                      </c:pt>
                      <c:pt idx="23">
                        <c:v>-117.9849414739292</c:v>
                      </c:pt>
                      <c:pt idx="24">
                        <c:v>-117.55243408070697</c:v>
                      </c:pt>
                      <c:pt idx="25">
                        <c:v>-119.15941521863212</c:v>
                      </c:pt>
                      <c:pt idx="26">
                        <c:v>-117.68141684221193</c:v>
                      </c:pt>
                      <c:pt idx="27">
                        <c:v>-105.06342264867338</c:v>
                      </c:pt>
                      <c:pt idx="28">
                        <c:v>-101.92126311792572</c:v>
                      </c:pt>
                      <c:pt idx="29">
                        <c:v>-115.42396659536078</c:v>
                      </c:pt>
                      <c:pt idx="30">
                        <c:v>-98.535712925960681</c:v>
                      </c:pt>
                      <c:pt idx="31">
                        <c:v>-104.80118649995154</c:v>
                      </c:pt>
                      <c:pt idx="32">
                        <c:v>-105.77511441078381</c:v>
                      </c:pt>
                      <c:pt idx="33">
                        <c:v>-104.44621199674935</c:v>
                      </c:pt>
                      <c:pt idx="34">
                        <c:v>-108.84283748727154</c:v>
                      </c:pt>
                      <c:pt idx="35">
                        <c:v>-109.68853996573246</c:v>
                      </c:pt>
                      <c:pt idx="36">
                        <c:v>-108.83536997344152</c:v>
                      </c:pt>
                      <c:pt idx="37">
                        <c:v>-100.1981556584056</c:v>
                      </c:pt>
                      <c:pt idx="38">
                        <c:v>-98.195257794207734</c:v>
                      </c:pt>
                      <c:pt idx="39">
                        <c:v>-94.483392907687715</c:v>
                      </c:pt>
                      <c:pt idx="40">
                        <c:v>-93.237161872612376</c:v>
                      </c:pt>
                      <c:pt idx="41">
                        <c:v>-92.727886609051964</c:v>
                      </c:pt>
                      <c:pt idx="42">
                        <c:v>-90.937826388181804</c:v>
                      </c:pt>
                      <c:pt idx="43">
                        <c:v>-90.382987865297224</c:v>
                      </c:pt>
                      <c:pt idx="44">
                        <c:v>-89.426607290296175</c:v>
                      </c:pt>
                      <c:pt idx="45">
                        <c:v>-86.977875394901218</c:v>
                      </c:pt>
                      <c:pt idx="46">
                        <c:v>-87.785625581360904</c:v>
                      </c:pt>
                      <c:pt idx="47">
                        <c:v>-86.766394931746248</c:v>
                      </c:pt>
                      <c:pt idx="48">
                        <c:v>-85.990216289074823</c:v>
                      </c:pt>
                      <c:pt idx="49">
                        <c:v>-87.426240424725478</c:v>
                      </c:pt>
                      <c:pt idx="50">
                        <c:v>-100.74044225212701</c:v>
                      </c:pt>
                      <c:pt idx="51">
                        <c:v>-96.612290115596949</c:v>
                      </c:pt>
                      <c:pt idx="52">
                        <c:v>-89.651617734978402</c:v>
                      </c:pt>
                      <c:pt idx="53">
                        <c:v>-104.11599878234684</c:v>
                      </c:pt>
                      <c:pt idx="54">
                        <c:v>-95.632974671880518</c:v>
                      </c:pt>
                      <c:pt idx="55">
                        <c:v>-90.938896891043441</c:v>
                      </c:pt>
                      <c:pt idx="56">
                        <c:v>-90.116678347087557</c:v>
                      </c:pt>
                      <c:pt idx="57">
                        <c:v>-88.810135264406256</c:v>
                      </c:pt>
                      <c:pt idx="58">
                        <c:v>-89.721425952362239</c:v>
                      </c:pt>
                      <c:pt idx="59">
                        <c:v>-88.556007142726273</c:v>
                      </c:pt>
                      <c:pt idx="60">
                        <c:v>-85.504915912837788</c:v>
                      </c:pt>
                      <c:pt idx="61">
                        <c:v>-86.872025825122677</c:v>
                      </c:pt>
                      <c:pt idx="62">
                        <c:v>-86.07284941827308</c:v>
                      </c:pt>
                      <c:pt idx="63">
                        <c:v>-87.119061107809557</c:v>
                      </c:pt>
                      <c:pt idx="64">
                        <c:v>-94.046979770405216</c:v>
                      </c:pt>
                      <c:pt idx="65">
                        <c:v>-85.37205554504537</c:v>
                      </c:pt>
                      <c:pt idx="66">
                        <c:v>-85.438210748825057</c:v>
                      </c:pt>
                      <c:pt idx="67">
                        <c:v>-98.00643304666653</c:v>
                      </c:pt>
                      <c:pt idx="68">
                        <c:v>-101.05655431994961</c:v>
                      </c:pt>
                      <c:pt idx="69">
                        <c:v>-83.490544744043973</c:v>
                      </c:pt>
                      <c:pt idx="70">
                        <c:v>-86.384642817230798</c:v>
                      </c:pt>
                      <c:pt idx="71">
                        <c:v>-92.831987949760418</c:v>
                      </c:pt>
                      <c:pt idx="72">
                        <c:v>-83.551788314563623</c:v>
                      </c:pt>
                      <c:pt idx="73">
                        <c:v>-85.162461776285753</c:v>
                      </c:pt>
                      <c:pt idx="74">
                        <c:v>-97.490566192112695</c:v>
                      </c:pt>
                      <c:pt idx="75">
                        <c:v>-81.577206823182422</c:v>
                      </c:pt>
                      <c:pt idx="76">
                        <c:v>-81.451662595585987</c:v>
                      </c:pt>
                      <c:pt idx="77">
                        <c:v>-81.622127497423349</c:v>
                      </c:pt>
                      <c:pt idx="78">
                        <c:v>-81.111046220329825</c:v>
                      </c:pt>
                      <c:pt idx="79">
                        <c:v>-84.593038261102009</c:v>
                      </c:pt>
                      <c:pt idx="80">
                        <c:v>-94.468514333931878</c:v>
                      </c:pt>
                      <c:pt idx="81">
                        <c:v>-95.690903207700956</c:v>
                      </c:pt>
                      <c:pt idx="82">
                        <c:v>-83.606804462670937</c:v>
                      </c:pt>
                      <c:pt idx="83">
                        <c:v>-94.099320660780762</c:v>
                      </c:pt>
                      <c:pt idx="84">
                        <c:v>-82.555798890993302</c:v>
                      </c:pt>
                      <c:pt idx="85">
                        <c:v>-82.206034364027602</c:v>
                      </c:pt>
                      <c:pt idx="86">
                        <c:v>-81.273915307536868</c:v>
                      </c:pt>
                      <c:pt idx="87">
                        <c:v>-81.206543509351519</c:v>
                      </c:pt>
                      <c:pt idx="88">
                        <c:v>-84.658972222933258</c:v>
                      </c:pt>
                      <c:pt idx="89">
                        <c:v>-84.239163069444885</c:v>
                      </c:pt>
                      <c:pt idx="90">
                        <c:v>-83.199665567207504</c:v>
                      </c:pt>
                      <c:pt idx="91">
                        <c:v>-84.532901201786146</c:v>
                      </c:pt>
                      <c:pt idx="92">
                        <c:v>-80.968509529116361</c:v>
                      </c:pt>
                      <c:pt idx="93">
                        <c:v>-79.743619973892478</c:v>
                      </c:pt>
                      <c:pt idx="94">
                        <c:v>-80.801641343578254</c:v>
                      </c:pt>
                      <c:pt idx="95">
                        <c:v>-8.2891330705652138</c:v>
                      </c:pt>
                      <c:pt idx="96">
                        <c:v>-8.3189742480121538</c:v>
                      </c:pt>
                      <c:pt idx="97">
                        <c:v>-8.2071942662328325</c:v>
                      </c:pt>
                      <c:pt idx="98">
                        <c:v>-8.1702424553551225</c:v>
                      </c:pt>
                      <c:pt idx="99">
                        <c:v>-8.2733874019316573</c:v>
                      </c:pt>
                      <c:pt idx="100">
                        <c:v>-8.2267651090729146</c:v>
                      </c:pt>
                      <c:pt idx="101">
                        <c:v>-8.2167736401951856</c:v>
                      </c:pt>
                      <c:pt idx="102">
                        <c:v>-8.232984642418657</c:v>
                      </c:pt>
                      <c:pt idx="103">
                        <c:v>-8.1914269541962454</c:v>
                      </c:pt>
                      <c:pt idx="104">
                        <c:v>-8.3790230554043319</c:v>
                      </c:pt>
                      <c:pt idx="105">
                        <c:v>-8.3824897210626403</c:v>
                      </c:pt>
                      <c:pt idx="106">
                        <c:v>-8.3973283381453996</c:v>
                      </c:pt>
                      <c:pt idx="107">
                        <c:v>-8.2181089324761984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6-3B75-439A-B951-905EED80B1C3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溫度校正版)'!$BF$2</c15:sqref>
                        </c15:formulaRef>
                      </c:ext>
                    </c:extLst>
                    <c:strCache>
                      <c:ptCount val="1"/>
                      <c:pt idx="0">
                        <c:v>Acetate- + H2O → CH4 + HCO3-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溫度校正版)'!$BF$5:$BF$112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-20.745738765391629</c:v>
                      </c:pt>
                      <c:pt idx="1">
                        <c:v>-20.382246764366116</c:v>
                      </c:pt>
                      <c:pt idx="2">
                        <c:v>-21.028307449213706</c:v>
                      </c:pt>
                      <c:pt idx="3">
                        <c:v>-21.16690803095555</c:v>
                      </c:pt>
                      <c:pt idx="4">
                        <c:v>-21.173121053944886</c:v>
                      </c:pt>
                      <c:pt idx="5">
                        <c:v>-20.943027459630841</c:v>
                      </c:pt>
                      <c:pt idx="6">
                        <c:v>-20.640145700995433</c:v>
                      </c:pt>
                      <c:pt idx="7">
                        <c:v>-21.136644286581863</c:v>
                      </c:pt>
                      <c:pt idx="8">
                        <c:v>-21.69219558580965</c:v>
                      </c:pt>
                      <c:pt idx="9">
                        <c:v>-21.678086741109549</c:v>
                      </c:pt>
                      <c:pt idx="10">
                        <c:v>-21.158593530229446</c:v>
                      </c:pt>
                      <c:pt idx="11">
                        <c:v>-24.152202292252344</c:v>
                      </c:pt>
                      <c:pt idx="12">
                        <c:v>-25.002366591492233</c:v>
                      </c:pt>
                      <c:pt idx="13">
                        <c:v>-23.138440761381233</c:v>
                      </c:pt>
                      <c:pt idx="14">
                        <c:v>-26.426290349394556</c:v>
                      </c:pt>
                      <c:pt idx="15">
                        <c:v>-25.927640001071211</c:v>
                      </c:pt>
                      <c:pt idx="16">
                        <c:v>-26.515017450338405</c:v>
                      </c:pt>
                      <c:pt idx="17">
                        <c:v>-22.896422264724798</c:v>
                      </c:pt>
                      <c:pt idx="18">
                        <c:v>-22.071585061429449</c:v>
                      </c:pt>
                      <c:pt idx="19">
                        <c:v>-22.995413476253518</c:v>
                      </c:pt>
                      <c:pt idx="20">
                        <c:v>-25.333500634604825</c:v>
                      </c:pt>
                      <c:pt idx="21">
                        <c:v>-26.622047824343863</c:v>
                      </c:pt>
                      <c:pt idx="22">
                        <c:v>-26.877098122617642</c:v>
                      </c:pt>
                      <c:pt idx="23">
                        <c:v>-26.914754048246927</c:v>
                      </c:pt>
                      <c:pt idx="24">
                        <c:v>-27.050830994505482</c:v>
                      </c:pt>
                      <c:pt idx="25">
                        <c:v>-27.052089182791249</c:v>
                      </c:pt>
                      <c:pt idx="26">
                        <c:v>-27.156088006654837</c:v>
                      </c:pt>
                      <c:pt idx="27">
                        <c:v>-24.741659007131286</c:v>
                      </c:pt>
                      <c:pt idx="28">
                        <c:v>-25.267490452252964</c:v>
                      </c:pt>
                      <c:pt idx="29">
                        <c:v>-26.511602802995974</c:v>
                      </c:pt>
                      <c:pt idx="30">
                        <c:v>-25.096358677387926</c:v>
                      </c:pt>
                      <c:pt idx="31">
                        <c:v>-24.775920742994039</c:v>
                      </c:pt>
                      <c:pt idx="32">
                        <c:v>-25.168787521064296</c:v>
                      </c:pt>
                      <c:pt idx="33">
                        <c:v>-25.811764721795583</c:v>
                      </c:pt>
                      <c:pt idx="34">
                        <c:v>-26.22670480460588</c:v>
                      </c:pt>
                      <c:pt idx="35">
                        <c:v>-27.02741751841959</c:v>
                      </c:pt>
                      <c:pt idx="36">
                        <c:v>-26.765637316035381</c:v>
                      </c:pt>
                      <c:pt idx="37">
                        <c:v>-26.476632892372127</c:v>
                      </c:pt>
                      <c:pt idx="38">
                        <c:v>-26.57643296457395</c:v>
                      </c:pt>
                      <c:pt idx="39">
                        <c:v>-26.431014382502067</c:v>
                      </c:pt>
                      <c:pt idx="40">
                        <c:v>-25.876323427330018</c:v>
                      </c:pt>
                      <c:pt idx="41">
                        <c:v>-26.172954801780044</c:v>
                      </c:pt>
                      <c:pt idx="42">
                        <c:v>-25.662699136155243</c:v>
                      </c:pt>
                      <c:pt idx="43">
                        <c:v>-25.33047976443806</c:v>
                      </c:pt>
                      <c:pt idx="44">
                        <c:v>-24.83168356248866</c:v>
                      </c:pt>
                      <c:pt idx="45">
                        <c:v>-24.500975888514539</c:v>
                      </c:pt>
                      <c:pt idx="46">
                        <c:v>-23.741380501804166</c:v>
                      </c:pt>
                      <c:pt idx="47">
                        <c:v>-23.641366019784314</c:v>
                      </c:pt>
                      <c:pt idx="48">
                        <c:v>-21.086560844402513</c:v>
                      </c:pt>
                      <c:pt idx="49">
                        <c:v>-21.702097211177122</c:v>
                      </c:pt>
                      <c:pt idx="50">
                        <c:v>-22.331844175809071</c:v>
                      </c:pt>
                      <c:pt idx="51">
                        <c:v>-22.746630791616205</c:v>
                      </c:pt>
                      <c:pt idx="52">
                        <c:v>-23.168866382160957</c:v>
                      </c:pt>
                      <c:pt idx="53">
                        <c:v>-23.124416371247499</c:v>
                      </c:pt>
                      <c:pt idx="54">
                        <c:v>-24.080000396769499</c:v>
                      </c:pt>
                      <c:pt idx="55">
                        <c:v>-23.101548537913889</c:v>
                      </c:pt>
                      <c:pt idx="56">
                        <c:v>-23.601371900053518</c:v>
                      </c:pt>
                      <c:pt idx="57">
                        <c:v>-23.585509994334846</c:v>
                      </c:pt>
                      <c:pt idx="58">
                        <c:v>-23.297866784065388</c:v>
                      </c:pt>
                      <c:pt idx="59">
                        <c:v>-23.516511605050788</c:v>
                      </c:pt>
                      <c:pt idx="60">
                        <c:v>-23.41968193495218</c:v>
                      </c:pt>
                      <c:pt idx="61">
                        <c:v>-23.933297951786518</c:v>
                      </c:pt>
                      <c:pt idx="62">
                        <c:v>-23.941170886297101</c:v>
                      </c:pt>
                      <c:pt idx="63">
                        <c:v>-24.615645394521579</c:v>
                      </c:pt>
                      <c:pt idx="64">
                        <c:v>-24.399613432451162</c:v>
                      </c:pt>
                      <c:pt idx="65">
                        <c:v>-24.230775634406829</c:v>
                      </c:pt>
                      <c:pt idx="66">
                        <c:v>-24.229380701517925</c:v>
                      </c:pt>
                      <c:pt idx="67">
                        <c:v>-24.240868209070772</c:v>
                      </c:pt>
                      <c:pt idx="68">
                        <c:v>-24.362706239298983</c:v>
                      </c:pt>
                      <c:pt idx="69">
                        <c:v>-22.6557046930516</c:v>
                      </c:pt>
                      <c:pt idx="70">
                        <c:v>-22.000122486869728</c:v>
                      </c:pt>
                      <c:pt idx="71">
                        <c:v>-22.787020668953275</c:v>
                      </c:pt>
                      <c:pt idx="72">
                        <c:v>-22.578609389374193</c:v>
                      </c:pt>
                      <c:pt idx="73">
                        <c:v>-22.927135181303598</c:v>
                      </c:pt>
                      <c:pt idx="74">
                        <c:v>-23.325645659111704</c:v>
                      </c:pt>
                      <c:pt idx="75">
                        <c:v>-23.328711341915664</c:v>
                      </c:pt>
                      <c:pt idx="76">
                        <c:v>-23.18210946567455</c:v>
                      </c:pt>
                      <c:pt idx="77">
                        <c:v>-23.144280314854242</c:v>
                      </c:pt>
                      <c:pt idx="78">
                        <c:v>-22.806598058110929</c:v>
                      </c:pt>
                      <c:pt idx="79">
                        <c:v>-23.496683278523854</c:v>
                      </c:pt>
                      <c:pt idx="80">
                        <c:v>-23.843555087624701</c:v>
                      </c:pt>
                      <c:pt idx="81">
                        <c:v>-24.43798838319719</c:v>
                      </c:pt>
                      <c:pt idx="82">
                        <c:v>-23.127980338800995</c:v>
                      </c:pt>
                      <c:pt idx="83">
                        <c:v>-24.128094425424742</c:v>
                      </c:pt>
                      <c:pt idx="84">
                        <c:v>-24.780918564130509</c:v>
                      </c:pt>
                      <c:pt idx="85">
                        <c:v>-24.654697949886916</c:v>
                      </c:pt>
                      <c:pt idx="86">
                        <c:v>-25.130782763971638</c:v>
                      </c:pt>
                      <c:pt idx="87">
                        <c:v>-23.559652942233704</c:v>
                      </c:pt>
                      <c:pt idx="88">
                        <c:v>-25.213195176002625</c:v>
                      </c:pt>
                      <c:pt idx="89">
                        <c:v>-24.599557812253842</c:v>
                      </c:pt>
                      <c:pt idx="90">
                        <c:v>-25.214915751927681</c:v>
                      </c:pt>
                      <c:pt idx="91">
                        <c:v>-25.401940527343285</c:v>
                      </c:pt>
                      <c:pt idx="92">
                        <c:v>-24.421768843969929</c:v>
                      </c:pt>
                      <c:pt idx="93">
                        <c:v>-24.770224899704704</c:v>
                      </c:pt>
                      <c:pt idx="94">
                        <c:v>-24.425578328316846</c:v>
                      </c:pt>
                      <c:pt idx="95">
                        <c:v>-23.804236453790953</c:v>
                      </c:pt>
                      <c:pt idx="96">
                        <c:v>-24.928931490081162</c:v>
                      </c:pt>
                      <c:pt idx="97">
                        <c:v>-25.665896107052809</c:v>
                      </c:pt>
                      <c:pt idx="98">
                        <c:v>-24.948864502397129</c:v>
                      </c:pt>
                      <c:pt idx="99">
                        <c:v>-25.42868925961146</c:v>
                      </c:pt>
                      <c:pt idx="100">
                        <c:v>-25.32010857181421</c:v>
                      </c:pt>
                      <c:pt idx="101">
                        <c:v>-25.541403005275239</c:v>
                      </c:pt>
                      <c:pt idx="102">
                        <c:v>-25.66222872676552</c:v>
                      </c:pt>
                      <c:pt idx="103">
                        <c:v>-26.221683556996563</c:v>
                      </c:pt>
                      <c:pt idx="104">
                        <c:v>-25.106157734430212</c:v>
                      </c:pt>
                      <c:pt idx="105">
                        <c:v>-24.89480697357811</c:v>
                      </c:pt>
                      <c:pt idx="106">
                        <c:v>-23.993483983024444</c:v>
                      </c:pt>
                      <c:pt idx="107">
                        <c:v>-26.237214274999477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3B75-439A-B951-905EED80B1C3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溫度校正版)'!$BG$2</c15:sqref>
                        </c15:formulaRef>
                      </c:ext>
                    </c:extLst>
                    <c:strCache>
                      <c:ptCount val="1"/>
                      <c:pt idx="0">
                        <c:v>4Formate- +H2O +H+→CH4 + 3HCO3-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溫度校正版)'!$BG$5:$BG$112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-12.217721581575688</c:v>
                      </c:pt>
                      <c:pt idx="1">
                        <c:v>21.921433315812806</c:v>
                      </c:pt>
                      <c:pt idx="2">
                        <c:v>-14.417077704734538</c:v>
                      </c:pt>
                      <c:pt idx="3">
                        <c:v>-10.573339780078257</c:v>
                      </c:pt>
                      <c:pt idx="4">
                        <c:v>-15.645148734626289</c:v>
                      </c:pt>
                      <c:pt idx="5">
                        <c:v>-14.851938684940521</c:v>
                      </c:pt>
                      <c:pt idx="6">
                        <c:v>-14.381008398241804</c:v>
                      </c:pt>
                      <c:pt idx="7">
                        <c:v>23.232748057383901</c:v>
                      </c:pt>
                      <c:pt idx="8">
                        <c:v>23.167130191877419</c:v>
                      </c:pt>
                      <c:pt idx="9">
                        <c:v>-13.489498156093944</c:v>
                      </c:pt>
                      <c:pt idx="10">
                        <c:v>-9.2122767163684642</c:v>
                      </c:pt>
                      <c:pt idx="11">
                        <c:v>-9.1095059493628696</c:v>
                      </c:pt>
                      <c:pt idx="12">
                        <c:v>-14.288905005159563</c:v>
                      </c:pt>
                      <c:pt idx="13">
                        <c:v>-15.156597588554291</c:v>
                      </c:pt>
                      <c:pt idx="14">
                        <c:v>-15.893949173485908</c:v>
                      </c:pt>
                      <c:pt idx="15">
                        <c:v>-15.224129297726492</c:v>
                      </c:pt>
                      <c:pt idx="16">
                        <c:v>-18.25094693671187</c:v>
                      </c:pt>
                      <c:pt idx="17">
                        <c:v>-14.238057488759011</c:v>
                      </c:pt>
                      <c:pt idx="18">
                        <c:v>22.447001603744411</c:v>
                      </c:pt>
                      <c:pt idx="19">
                        <c:v>-15.509568327666528</c:v>
                      </c:pt>
                      <c:pt idx="20">
                        <c:v>-15.135382672472062</c:v>
                      </c:pt>
                      <c:pt idx="21">
                        <c:v>21.863562713871232</c:v>
                      </c:pt>
                      <c:pt idx="22">
                        <c:v>-16.270792114287303</c:v>
                      </c:pt>
                      <c:pt idx="23">
                        <c:v>21.598664223320327</c:v>
                      </c:pt>
                      <c:pt idx="24">
                        <c:v>-9.7477493050738815</c:v>
                      </c:pt>
                      <c:pt idx="25">
                        <c:v>-14.589839529453272</c:v>
                      </c:pt>
                      <c:pt idx="26">
                        <c:v>-18.156460500816195</c:v>
                      </c:pt>
                      <c:pt idx="27">
                        <c:v>-11.913943537121014</c:v>
                      </c:pt>
                      <c:pt idx="28">
                        <c:v>22.418034535537203</c:v>
                      </c:pt>
                      <c:pt idx="29">
                        <c:v>-11.445292408780901</c:v>
                      </c:pt>
                      <c:pt idx="30">
                        <c:v>21.665584915818755</c:v>
                      </c:pt>
                      <c:pt idx="31">
                        <c:v>-12.230408541244003</c:v>
                      </c:pt>
                      <c:pt idx="32">
                        <c:v>-11.633290353013962</c:v>
                      </c:pt>
                      <c:pt idx="33">
                        <c:v>-14.030459918759917</c:v>
                      </c:pt>
                      <c:pt idx="34">
                        <c:v>-14.111506379291768</c:v>
                      </c:pt>
                      <c:pt idx="35">
                        <c:v>21.694391732248505</c:v>
                      </c:pt>
                      <c:pt idx="36">
                        <c:v>21.903506157806419</c:v>
                      </c:pt>
                      <c:pt idx="37">
                        <c:v>-12.858070258445323</c:v>
                      </c:pt>
                      <c:pt idx="38">
                        <c:v>-12.573404349796888</c:v>
                      </c:pt>
                      <c:pt idx="39">
                        <c:v>-15.512598466517929</c:v>
                      </c:pt>
                      <c:pt idx="40">
                        <c:v>-12.194071058237853</c:v>
                      </c:pt>
                      <c:pt idx="41">
                        <c:v>-18.479261558314676</c:v>
                      </c:pt>
                      <c:pt idx="42">
                        <c:v>21.579992936626098</c:v>
                      </c:pt>
                      <c:pt idx="43">
                        <c:v>21.64702646204023</c:v>
                      </c:pt>
                      <c:pt idx="44">
                        <c:v>21.727160510689629</c:v>
                      </c:pt>
                      <c:pt idx="45">
                        <c:v>21.807498014611468</c:v>
                      </c:pt>
                      <c:pt idx="46">
                        <c:v>-12.888057765975447</c:v>
                      </c:pt>
                      <c:pt idx="47">
                        <c:v>22.20323665958793</c:v>
                      </c:pt>
                      <c:pt idx="48">
                        <c:v>-9.961030786990932</c:v>
                      </c:pt>
                      <c:pt idx="49">
                        <c:v>-12.14369261165622</c:v>
                      </c:pt>
                      <c:pt idx="50">
                        <c:v>21.981422793827591</c:v>
                      </c:pt>
                      <c:pt idx="51">
                        <c:v>21.839458016377677</c:v>
                      </c:pt>
                      <c:pt idx="52">
                        <c:v>21.90341756407048</c:v>
                      </c:pt>
                      <c:pt idx="53">
                        <c:v>-15.323730127138091</c:v>
                      </c:pt>
                      <c:pt idx="54">
                        <c:v>-20.955178065910857</c:v>
                      </c:pt>
                      <c:pt idx="55">
                        <c:v>21.853994689384791</c:v>
                      </c:pt>
                      <c:pt idx="56">
                        <c:v>-10.805733862832213</c:v>
                      </c:pt>
                      <c:pt idx="57">
                        <c:v>-16.366206410404516</c:v>
                      </c:pt>
                      <c:pt idx="58">
                        <c:v>-15.980996888450321</c:v>
                      </c:pt>
                      <c:pt idx="59">
                        <c:v>22.061196126089555</c:v>
                      </c:pt>
                      <c:pt idx="60">
                        <c:v>-15.816610240667913</c:v>
                      </c:pt>
                      <c:pt idx="61">
                        <c:v>-16.054926128121522</c:v>
                      </c:pt>
                      <c:pt idx="62">
                        <c:v>-16.017594580991869</c:v>
                      </c:pt>
                      <c:pt idx="63">
                        <c:v>-16.988517683018202</c:v>
                      </c:pt>
                      <c:pt idx="64">
                        <c:v>-10.651283352913396</c:v>
                      </c:pt>
                      <c:pt idx="65">
                        <c:v>-11.351834151678105</c:v>
                      </c:pt>
                      <c:pt idx="66">
                        <c:v>-16.301803655617988</c:v>
                      </c:pt>
                      <c:pt idx="67">
                        <c:v>22.6224481396616</c:v>
                      </c:pt>
                      <c:pt idx="68">
                        <c:v>22.773137126843977</c:v>
                      </c:pt>
                      <c:pt idx="69">
                        <c:v>-11.492125783655538</c:v>
                      </c:pt>
                      <c:pt idx="70">
                        <c:v>-13.901774717724138</c:v>
                      </c:pt>
                      <c:pt idx="71">
                        <c:v>-16.720162626729447</c:v>
                      </c:pt>
                      <c:pt idx="72">
                        <c:v>-12.632355542491098</c:v>
                      </c:pt>
                      <c:pt idx="73">
                        <c:v>-15.990738332770633</c:v>
                      </c:pt>
                      <c:pt idx="74">
                        <c:v>22.69402029805849</c:v>
                      </c:pt>
                      <c:pt idx="75">
                        <c:v>-8.6834298214651113</c:v>
                      </c:pt>
                      <c:pt idx="76">
                        <c:v>22.945336349924844</c:v>
                      </c:pt>
                      <c:pt idx="77">
                        <c:v>22.88026322311714</c:v>
                      </c:pt>
                      <c:pt idx="78">
                        <c:v>22.99503925273433</c:v>
                      </c:pt>
                      <c:pt idx="79">
                        <c:v>-13.592485738087206</c:v>
                      </c:pt>
                      <c:pt idx="80">
                        <c:v>22.850176000230846</c:v>
                      </c:pt>
                      <c:pt idx="81">
                        <c:v>22.625396804334571</c:v>
                      </c:pt>
                      <c:pt idx="82">
                        <c:v>-8.1536360937606958</c:v>
                      </c:pt>
                      <c:pt idx="83">
                        <c:v>23.152699118335704</c:v>
                      </c:pt>
                      <c:pt idx="84">
                        <c:v>-13.892552610251073</c:v>
                      </c:pt>
                      <c:pt idx="85">
                        <c:v>23.206899275822252</c:v>
                      </c:pt>
                      <c:pt idx="86">
                        <c:v>-13.476107706406864</c:v>
                      </c:pt>
                      <c:pt idx="87">
                        <c:v>-14.901781689864649</c:v>
                      </c:pt>
                      <c:pt idx="88">
                        <c:v>-13.031367613413039</c:v>
                      </c:pt>
                      <c:pt idx="89">
                        <c:v>-9.774831460362563</c:v>
                      </c:pt>
                      <c:pt idx="90">
                        <c:v>-10.303228604399195</c:v>
                      </c:pt>
                      <c:pt idx="91">
                        <c:v>-14.052593751863213</c:v>
                      </c:pt>
                      <c:pt idx="92">
                        <c:v>-10.332878131275862</c:v>
                      </c:pt>
                      <c:pt idx="93">
                        <c:v>-14.144771573919371</c:v>
                      </c:pt>
                      <c:pt idx="94">
                        <c:v>-10.149554424880037</c:v>
                      </c:pt>
                      <c:pt idx="95">
                        <c:v>-12.258093005278909</c:v>
                      </c:pt>
                      <c:pt idx="96">
                        <c:v>-12.769479238235306</c:v>
                      </c:pt>
                      <c:pt idx="97">
                        <c:v>-14.193758200377374</c:v>
                      </c:pt>
                      <c:pt idx="98">
                        <c:v>-12.328467435137966</c:v>
                      </c:pt>
                      <c:pt idx="99">
                        <c:v>-11.205059932875272</c:v>
                      </c:pt>
                      <c:pt idx="100">
                        <c:v>23.3500570809328</c:v>
                      </c:pt>
                      <c:pt idx="101">
                        <c:v>23.506195406155001</c:v>
                      </c:pt>
                      <c:pt idx="102">
                        <c:v>-32.9966165961862</c:v>
                      </c:pt>
                      <c:pt idx="103">
                        <c:v>23.467028735069675</c:v>
                      </c:pt>
                      <c:pt idx="104">
                        <c:v>-15.478066535189512</c:v>
                      </c:pt>
                      <c:pt idx="105">
                        <c:v>-16.175375177400724</c:v>
                      </c:pt>
                      <c:pt idx="106">
                        <c:v>23.878461873550378</c:v>
                      </c:pt>
                      <c:pt idx="107">
                        <c:v>23.800518163381014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3B75-439A-B951-905EED80B1C3}"/>
                  </c:ext>
                </c:extLst>
              </c15:ser>
            </c15:filteredScatterSeries>
          </c:ext>
        </c:extLst>
      </c:scatterChart>
      <c:valAx>
        <c:axId val="1620820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84885872"/>
        <c:crosses val="autoZero"/>
        <c:crossBetween val="midCat"/>
      </c:valAx>
      <c:valAx>
        <c:axId val="6848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20820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6"/>
          <c:order val="6"/>
          <c:tx>
            <c:strRef>
              <c:f>'總圖 (分壓氫 H+ 及 溫度校正版)'!$BE$2</c:f>
              <c:strCache>
                <c:ptCount val="1"/>
                <c:pt idx="0">
                  <c:v>4H2 + HCO3- +H+ → CH4 + 3H2O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溫度校正版)'!$BE$5:$BE$112</c:f>
              <c:numCache>
                <c:formatCode>General</c:formatCode>
                <c:ptCount val="108"/>
                <c:pt idx="0">
                  <c:v>-82.834184879986992</c:v>
                </c:pt>
                <c:pt idx="1">
                  <c:v>-86.794227302879762</c:v>
                </c:pt>
                <c:pt idx="2">
                  <c:v>-85.182267313608151</c:v>
                </c:pt>
                <c:pt idx="3">
                  <c:v>-83.035760416571435</c:v>
                </c:pt>
                <c:pt idx="4">
                  <c:v>-98.716050326327291</c:v>
                </c:pt>
                <c:pt idx="5">
                  <c:v>-77.946379144435014</c:v>
                </c:pt>
                <c:pt idx="6">
                  <c:v>-74.237128182597871</c:v>
                </c:pt>
                <c:pt idx="7">
                  <c:v>-85.44545724453971</c:v>
                </c:pt>
                <c:pt idx="8">
                  <c:v>-87.995648286771626</c:v>
                </c:pt>
                <c:pt idx="9">
                  <c:v>-88.670893170231381</c:v>
                </c:pt>
                <c:pt idx="10">
                  <c:v>-88.044121573664626</c:v>
                </c:pt>
                <c:pt idx="11">
                  <c:v>-89.126887259654723</c:v>
                </c:pt>
                <c:pt idx="12">
                  <c:v>-97.405175893624488</c:v>
                </c:pt>
                <c:pt idx="13">
                  <c:v>-114.72760065226939</c:v>
                </c:pt>
                <c:pt idx="14">
                  <c:v>-120.21144017367799</c:v>
                </c:pt>
                <c:pt idx="15">
                  <c:v>-124.80649943996721</c:v>
                </c:pt>
                <c:pt idx="16">
                  <c:v>-129.11469331179958</c:v>
                </c:pt>
                <c:pt idx="17">
                  <c:v>-98.601403733936721</c:v>
                </c:pt>
                <c:pt idx="18">
                  <c:v>-99.727818999634479</c:v>
                </c:pt>
                <c:pt idx="19">
                  <c:v>-97.541389353336143</c:v>
                </c:pt>
                <c:pt idx="20">
                  <c:v>-102.64461954129389</c:v>
                </c:pt>
                <c:pt idx="21">
                  <c:v>-115.68945242960669</c:v>
                </c:pt>
                <c:pt idx="22">
                  <c:v>-118.16781325615219</c:v>
                </c:pt>
                <c:pt idx="23">
                  <c:v>-117.9849414739292</c:v>
                </c:pt>
                <c:pt idx="24">
                  <c:v>-117.55243408070697</c:v>
                </c:pt>
                <c:pt idx="25">
                  <c:v>-119.15941521863212</c:v>
                </c:pt>
                <c:pt idx="26">
                  <c:v>-117.68141684221193</c:v>
                </c:pt>
                <c:pt idx="27">
                  <c:v>-105.06342264867338</c:v>
                </c:pt>
                <c:pt idx="28">
                  <c:v>-101.92126311792572</c:v>
                </c:pt>
                <c:pt idx="29">
                  <c:v>-115.42396659536078</c:v>
                </c:pt>
                <c:pt idx="30">
                  <c:v>-98.535712925960681</c:v>
                </c:pt>
                <c:pt idx="31">
                  <c:v>-104.80118649995154</c:v>
                </c:pt>
                <c:pt idx="32">
                  <c:v>-105.77511441078381</c:v>
                </c:pt>
                <c:pt idx="33">
                  <c:v>-104.44621199674935</c:v>
                </c:pt>
                <c:pt idx="34">
                  <c:v>-108.84283748727154</c:v>
                </c:pt>
                <c:pt idx="35">
                  <c:v>-109.68853996573246</c:v>
                </c:pt>
                <c:pt idx="36">
                  <c:v>-108.83536997344152</c:v>
                </c:pt>
                <c:pt idx="37">
                  <c:v>-100.1981556584056</c:v>
                </c:pt>
                <c:pt idx="38">
                  <c:v>-98.195257794207734</c:v>
                </c:pt>
                <c:pt idx="39">
                  <c:v>-94.483392907687715</c:v>
                </c:pt>
                <c:pt idx="40">
                  <c:v>-93.237161872612376</c:v>
                </c:pt>
                <c:pt idx="41">
                  <c:v>-92.727886609051964</c:v>
                </c:pt>
                <c:pt idx="42">
                  <c:v>-90.937826388181804</c:v>
                </c:pt>
                <c:pt idx="43">
                  <c:v>-90.382987865297224</c:v>
                </c:pt>
                <c:pt idx="44">
                  <c:v>-89.426607290296175</c:v>
                </c:pt>
                <c:pt idx="45">
                  <c:v>-86.977875394901218</c:v>
                </c:pt>
                <c:pt idx="46">
                  <c:v>-87.785625581360904</c:v>
                </c:pt>
                <c:pt idx="47">
                  <c:v>-86.766394931746248</c:v>
                </c:pt>
                <c:pt idx="48">
                  <c:v>-85.990216289074823</c:v>
                </c:pt>
                <c:pt idx="49">
                  <c:v>-87.426240424725478</c:v>
                </c:pt>
                <c:pt idx="50">
                  <c:v>-100.74044225212701</c:v>
                </c:pt>
                <c:pt idx="51">
                  <c:v>-96.612290115596949</c:v>
                </c:pt>
                <c:pt idx="52">
                  <c:v>-89.651617734978402</c:v>
                </c:pt>
                <c:pt idx="53">
                  <c:v>-104.11599878234684</c:v>
                </c:pt>
                <c:pt idx="54">
                  <c:v>-95.632974671880518</c:v>
                </c:pt>
                <c:pt idx="55">
                  <c:v>-90.938896891043441</c:v>
                </c:pt>
                <c:pt idx="56">
                  <c:v>-90.116678347087557</c:v>
                </c:pt>
                <c:pt idx="57">
                  <c:v>-88.810135264406256</c:v>
                </c:pt>
                <c:pt idx="58">
                  <c:v>-89.721425952362239</c:v>
                </c:pt>
                <c:pt idx="59">
                  <c:v>-88.556007142726273</c:v>
                </c:pt>
                <c:pt idx="60">
                  <c:v>-85.504915912837788</c:v>
                </c:pt>
                <c:pt idx="61">
                  <c:v>-86.872025825122677</c:v>
                </c:pt>
                <c:pt idx="62">
                  <c:v>-86.07284941827308</c:v>
                </c:pt>
                <c:pt idx="63">
                  <c:v>-87.119061107809557</c:v>
                </c:pt>
                <c:pt idx="64">
                  <c:v>-94.046979770405216</c:v>
                </c:pt>
                <c:pt idx="65">
                  <c:v>-85.37205554504537</c:v>
                </c:pt>
                <c:pt idx="66">
                  <c:v>-85.438210748825057</c:v>
                </c:pt>
                <c:pt idx="67">
                  <c:v>-98.00643304666653</c:v>
                </c:pt>
                <c:pt idx="68">
                  <c:v>-101.05655431994961</c:v>
                </c:pt>
                <c:pt idx="69">
                  <c:v>-83.490544744043973</c:v>
                </c:pt>
                <c:pt idx="70">
                  <c:v>-86.384642817230798</c:v>
                </c:pt>
                <c:pt idx="71">
                  <c:v>-92.831987949760418</c:v>
                </c:pt>
                <c:pt idx="72">
                  <c:v>-83.551788314563623</c:v>
                </c:pt>
                <c:pt idx="73">
                  <c:v>-85.162461776285753</c:v>
                </c:pt>
                <c:pt idx="74">
                  <c:v>-97.490566192112695</c:v>
                </c:pt>
                <c:pt idx="75">
                  <c:v>-81.577206823182422</c:v>
                </c:pt>
                <c:pt idx="76">
                  <c:v>-81.451662595585987</c:v>
                </c:pt>
                <c:pt idx="77">
                  <c:v>-81.622127497423349</c:v>
                </c:pt>
                <c:pt idx="78">
                  <c:v>-81.111046220329825</c:v>
                </c:pt>
                <c:pt idx="79">
                  <c:v>-84.593038261102009</c:v>
                </c:pt>
                <c:pt idx="80">
                  <c:v>-94.468514333931878</c:v>
                </c:pt>
                <c:pt idx="81">
                  <c:v>-95.690903207700956</c:v>
                </c:pt>
                <c:pt idx="82">
                  <c:v>-83.606804462670937</c:v>
                </c:pt>
                <c:pt idx="83">
                  <c:v>-94.099320660780762</c:v>
                </c:pt>
                <c:pt idx="84">
                  <c:v>-82.555798890993302</c:v>
                </c:pt>
                <c:pt idx="85">
                  <c:v>-82.206034364027602</c:v>
                </c:pt>
                <c:pt idx="86">
                  <c:v>-81.273915307536868</c:v>
                </c:pt>
                <c:pt idx="87">
                  <c:v>-81.206543509351519</c:v>
                </c:pt>
                <c:pt idx="88">
                  <c:v>-84.658972222933258</c:v>
                </c:pt>
                <c:pt idx="89">
                  <c:v>-84.239163069444885</c:v>
                </c:pt>
                <c:pt idx="90">
                  <c:v>-83.199665567207504</c:v>
                </c:pt>
                <c:pt idx="91">
                  <c:v>-84.532901201786146</c:v>
                </c:pt>
                <c:pt idx="92">
                  <c:v>-80.968509529116361</c:v>
                </c:pt>
                <c:pt idx="93">
                  <c:v>-79.743619973892478</c:v>
                </c:pt>
                <c:pt idx="94">
                  <c:v>-80.801641343578254</c:v>
                </c:pt>
                <c:pt idx="95">
                  <c:v>-8.2891330705652138</c:v>
                </c:pt>
                <c:pt idx="96">
                  <c:v>-8.3189742480121538</c:v>
                </c:pt>
                <c:pt idx="97">
                  <c:v>-8.2071942662328325</c:v>
                </c:pt>
                <c:pt idx="98">
                  <c:v>-8.1702424553551225</c:v>
                </c:pt>
                <c:pt idx="99">
                  <c:v>-8.2733874019316573</c:v>
                </c:pt>
                <c:pt idx="100">
                  <c:v>-8.2267651090729146</c:v>
                </c:pt>
                <c:pt idx="101">
                  <c:v>-8.2167736401951856</c:v>
                </c:pt>
                <c:pt idx="102">
                  <c:v>-8.232984642418657</c:v>
                </c:pt>
                <c:pt idx="103">
                  <c:v>-8.1914269541962454</c:v>
                </c:pt>
                <c:pt idx="104">
                  <c:v>-8.3790230554043319</c:v>
                </c:pt>
                <c:pt idx="105">
                  <c:v>-8.3824897210626403</c:v>
                </c:pt>
                <c:pt idx="106">
                  <c:v>-8.3973283381453996</c:v>
                </c:pt>
                <c:pt idx="107">
                  <c:v>-8.2181089324761984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F3F-47D0-B3F4-7EF42C4092F4}"/>
            </c:ext>
          </c:extLst>
        </c:ser>
        <c:ser>
          <c:idx val="7"/>
          <c:order val="7"/>
          <c:tx>
            <c:strRef>
              <c:f>'總圖 (分壓氫 H+ 及 溫度校正版)'!$BF$2</c:f>
              <c:strCache>
                <c:ptCount val="1"/>
                <c:pt idx="0">
                  <c:v>Acetate- + H2O → CH4 + HCO3-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溫度校正版)'!$BF$5:$BF$112</c:f>
              <c:numCache>
                <c:formatCode>General</c:formatCode>
                <c:ptCount val="108"/>
                <c:pt idx="0">
                  <c:v>-20.745738765391629</c:v>
                </c:pt>
                <c:pt idx="1">
                  <c:v>-20.382246764366116</c:v>
                </c:pt>
                <c:pt idx="2">
                  <c:v>-21.028307449213706</c:v>
                </c:pt>
                <c:pt idx="3">
                  <c:v>-21.16690803095555</c:v>
                </c:pt>
                <c:pt idx="4">
                  <c:v>-21.173121053944886</c:v>
                </c:pt>
                <c:pt idx="5">
                  <c:v>-20.943027459630841</c:v>
                </c:pt>
                <c:pt idx="6">
                  <c:v>-20.640145700995433</c:v>
                </c:pt>
                <c:pt idx="7">
                  <c:v>-21.136644286581863</c:v>
                </c:pt>
                <c:pt idx="8">
                  <c:v>-21.69219558580965</c:v>
                </c:pt>
                <c:pt idx="9">
                  <c:v>-21.678086741109549</c:v>
                </c:pt>
                <c:pt idx="10">
                  <c:v>-21.158593530229446</c:v>
                </c:pt>
                <c:pt idx="11">
                  <c:v>-24.152202292252344</c:v>
                </c:pt>
                <c:pt idx="12">
                  <c:v>-25.002366591492233</c:v>
                </c:pt>
                <c:pt idx="13">
                  <c:v>-23.138440761381233</c:v>
                </c:pt>
                <c:pt idx="14">
                  <c:v>-26.426290349394556</c:v>
                </c:pt>
                <c:pt idx="15">
                  <c:v>-25.927640001071211</c:v>
                </c:pt>
                <c:pt idx="16">
                  <c:v>-26.515017450338405</c:v>
                </c:pt>
                <c:pt idx="17">
                  <c:v>-22.896422264724798</c:v>
                </c:pt>
                <c:pt idx="18">
                  <c:v>-22.071585061429449</c:v>
                </c:pt>
                <c:pt idx="19">
                  <c:v>-22.995413476253518</c:v>
                </c:pt>
                <c:pt idx="20">
                  <c:v>-25.333500634604825</c:v>
                </c:pt>
                <c:pt idx="21">
                  <c:v>-26.622047824343863</c:v>
                </c:pt>
                <c:pt idx="22">
                  <c:v>-26.877098122617642</c:v>
                </c:pt>
                <c:pt idx="23">
                  <c:v>-26.914754048246927</c:v>
                </c:pt>
                <c:pt idx="24">
                  <c:v>-27.050830994505482</c:v>
                </c:pt>
                <c:pt idx="25">
                  <c:v>-27.052089182791249</c:v>
                </c:pt>
                <c:pt idx="26">
                  <c:v>-27.156088006654837</c:v>
                </c:pt>
                <c:pt idx="27">
                  <c:v>-24.741659007131286</c:v>
                </c:pt>
                <c:pt idx="28">
                  <c:v>-25.267490452252964</c:v>
                </c:pt>
                <c:pt idx="29">
                  <c:v>-26.511602802995974</c:v>
                </c:pt>
                <c:pt idx="30">
                  <c:v>-25.096358677387926</c:v>
                </c:pt>
                <c:pt idx="31">
                  <c:v>-24.775920742994039</c:v>
                </c:pt>
                <c:pt idx="32">
                  <c:v>-25.168787521064296</c:v>
                </c:pt>
                <c:pt idx="33">
                  <c:v>-25.811764721795583</c:v>
                </c:pt>
                <c:pt idx="34">
                  <c:v>-26.22670480460588</c:v>
                </c:pt>
                <c:pt idx="35">
                  <c:v>-27.02741751841959</c:v>
                </c:pt>
                <c:pt idx="36">
                  <c:v>-26.765637316035381</c:v>
                </c:pt>
                <c:pt idx="37">
                  <c:v>-26.476632892372127</c:v>
                </c:pt>
                <c:pt idx="38">
                  <c:v>-26.57643296457395</c:v>
                </c:pt>
                <c:pt idx="39">
                  <c:v>-26.431014382502067</c:v>
                </c:pt>
                <c:pt idx="40">
                  <c:v>-25.876323427330018</c:v>
                </c:pt>
                <c:pt idx="41">
                  <c:v>-26.172954801780044</c:v>
                </c:pt>
                <c:pt idx="42">
                  <c:v>-25.662699136155243</c:v>
                </c:pt>
                <c:pt idx="43">
                  <c:v>-25.33047976443806</c:v>
                </c:pt>
                <c:pt idx="44">
                  <c:v>-24.83168356248866</c:v>
                </c:pt>
                <c:pt idx="45">
                  <c:v>-24.500975888514539</c:v>
                </c:pt>
                <c:pt idx="46">
                  <c:v>-23.741380501804166</c:v>
                </c:pt>
                <c:pt idx="47">
                  <c:v>-23.641366019784314</c:v>
                </c:pt>
                <c:pt idx="48">
                  <c:v>-21.086560844402513</c:v>
                </c:pt>
                <c:pt idx="49">
                  <c:v>-21.702097211177122</c:v>
                </c:pt>
                <c:pt idx="50">
                  <c:v>-22.331844175809071</c:v>
                </c:pt>
                <c:pt idx="51">
                  <c:v>-22.746630791616205</c:v>
                </c:pt>
                <c:pt idx="52">
                  <c:v>-23.168866382160957</c:v>
                </c:pt>
                <c:pt idx="53">
                  <c:v>-23.124416371247499</c:v>
                </c:pt>
                <c:pt idx="54">
                  <c:v>-24.080000396769499</c:v>
                </c:pt>
                <c:pt idx="55">
                  <c:v>-23.101548537913889</c:v>
                </c:pt>
                <c:pt idx="56">
                  <c:v>-23.601371900053518</c:v>
                </c:pt>
                <c:pt idx="57">
                  <c:v>-23.585509994334846</c:v>
                </c:pt>
                <c:pt idx="58">
                  <c:v>-23.297866784065388</c:v>
                </c:pt>
                <c:pt idx="59">
                  <c:v>-23.516511605050788</c:v>
                </c:pt>
                <c:pt idx="60">
                  <c:v>-23.41968193495218</c:v>
                </c:pt>
                <c:pt idx="61">
                  <c:v>-23.933297951786518</c:v>
                </c:pt>
                <c:pt idx="62">
                  <c:v>-23.941170886297101</c:v>
                </c:pt>
                <c:pt idx="63">
                  <c:v>-24.615645394521579</c:v>
                </c:pt>
                <c:pt idx="64">
                  <c:v>-24.399613432451162</c:v>
                </c:pt>
                <c:pt idx="65">
                  <c:v>-24.230775634406829</c:v>
                </c:pt>
                <c:pt idx="66">
                  <c:v>-24.229380701517925</c:v>
                </c:pt>
                <c:pt idx="67">
                  <c:v>-24.240868209070772</c:v>
                </c:pt>
                <c:pt idx="68">
                  <c:v>-24.362706239298983</c:v>
                </c:pt>
                <c:pt idx="69">
                  <c:v>-22.6557046930516</c:v>
                </c:pt>
                <c:pt idx="70">
                  <c:v>-22.000122486869728</c:v>
                </c:pt>
                <c:pt idx="71">
                  <c:v>-22.787020668953275</c:v>
                </c:pt>
                <c:pt idx="72">
                  <c:v>-22.578609389374193</c:v>
                </c:pt>
                <c:pt idx="73">
                  <c:v>-22.927135181303598</c:v>
                </c:pt>
                <c:pt idx="74">
                  <c:v>-23.325645659111704</c:v>
                </c:pt>
                <c:pt idx="75">
                  <c:v>-23.328711341915664</c:v>
                </c:pt>
                <c:pt idx="76">
                  <c:v>-23.18210946567455</c:v>
                </c:pt>
                <c:pt idx="77">
                  <c:v>-23.144280314854242</c:v>
                </c:pt>
                <c:pt idx="78">
                  <c:v>-22.806598058110929</c:v>
                </c:pt>
                <c:pt idx="79">
                  <c:v>-23.496683278523854</c:v>
                </c:pt>
                <c:pt idx="80">
                  <c:v>-23.843555087624701</c:v>
                </c:pt>
                <c:pt idx="81">
                  <c:v>-24.43798838319719</c:v>
                </c:pt>
                <c:pt idx="82">
                  <c:v>-23.127980338800995</c:v>
                </c:pt>
                <c:pt idx="83">
                  <c:v>-24.128094425424742</c:v>
                </c:pt>
                <c:pt idx="84">
                  <c:v>-24.780918564130509</c:v>
                </c:pt>
                <c:pt idx="85">
                  <c:v>-24.654697949886916</c:v>
                </c:pt>
                <c:pt idx="86">
                  <c:v>-25.130782763971638</c:v>
                </c:pt>
                <c:pt idx="87">
                  <c:v>-23.559652942233704</c:v>
                </c:pt>
                <c:pt idx="88">
                  <c:v>-25.213195176002625</c:v>
                </c:pt>
                <c:pt idx="89">
                  <c:v>-24.599557812253842</c:v>
                </c:pt>
                <c:pt idx="90">
                  <c:v>-25.214915751927681</c:v>
                </c:pt>
                <c:pt idx="91">
                  <c:v>-25.401940527343285</c:v>
                </c:pt>
                <c:pt idx="92">
                  <c:v>-24.421768843969929</c:v>
                </c:pt>
                <c:pt idx="93">
                  <c:v>-24.770224899704704</c:v>
                </c:pt>
                <c:pt idx="94">
                  <c:v>-24.425578328316846</c:v>
                </c:pt>
                <c:pt idx="95">
                  <c:v>-23.804236453790953</c:v>
                </c:pt>
                <c:pt idx="96">
                  <c:v>-24.928931490081162</c:v>
                </c:pt>
                <c:pt idx="97">
                  <c:v>-25.665896107052809</c:v>
                </c:pt>
                <c:pt idx="98">
                  <c:v>-24.948864502397129</c:v>
                </c:pt>
                <c:pt idx="99">
                  <c:v>-25.42868925961146</c:v>
                </c:pt>
                <c:pt idx="100">
                  <c:v>-25.32010857181421</c:v>
                </c:pt>
                <c:pt idx="101">
                  <c:v>-25.541403005275239</c:v>
                </c:pt>
                <c:pt idx="102">
                  <c:v>-25.66222872676552</c:v>
                </c:pt>
                <c:pt idx="103">
                  <c:v>-26.221683556996563</c:v>
                </c:pt>
                <c:pt idx="104">
                  <c:v>-25.106157734430212</c:v>
                </c:pt>
                <c:pt idx="105">
                  <c:v>-24.89480697357811</c:v>
                </c:pt>
                <c:pt idx="106">
                  <c:v>-23.993483983024444</c:v>
                </c:pt>
                <c:pt idx="107">
                  <c:v>-26.237214274999477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F3F-47D0-B3F4-7EF42C4092F4}"/>
            </c:ext>
          </c:extLst>
        </c:ser>
        <c:ser>
          <c:idx val="8"/>
          <c:order val="8"/>
          <c:tx>
            <c:strRef>
              <c:f>'總圖 (分壓氫 H+ 及 溫度校正版)'!$BG$2</c:f>
              <c:strCache>
                <c:ptCount val="1"/>
                <c:pt idx="0">
                  <c:v>4Formate- +H2O +H+→CH4 + 3HCO3-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溫度校正版)'!$BG$5:$BG$112</c:f>
              <c:numCache>
                <c:formatCode>General</c:formatCode>
                <c:ptCount val="108"/>
                <c:pt idx="0">
                  <c:v>-12.217721581575688</c:v>
                </c:pt>
                <c:pt idx="1">
                  <c:v>21.921433315812806</c:v>
                </c:pt>
                <c:pt idx="2">
                  <c:v>-14.417077704734538</c:v>
                </c:pt>
                <c:pt idx="3">
                  <c:v>-10.573339780078257</c:v>
                </c:pt>
                <c:pt idx="4">
                  <c:v>-15.645148734626289</c:v>
                </c:pt>
                <c:pt idx="5">
                  <c:v>-14.851938684940521</c:v>
                </c:pt>
                <c:pt idx="6">
                  <c:v>-14.381008398241804</c:v>
                </c:pt>
                <c:pt idx="7">
                  <c:v>23.232748057383901</c:v>
                </c:pt>
                <c:pt idx="8">
                  <c:v>23.167130191877419</c:v>
                </c:pt>
                <c:pt idx="9">
                  <c:v>-13.489498156093944</c:v>
                </c:pt>
                <c:pt idx="10">
                  <c:v>-9.2122767163684642</c:v>
                </c:pt>
                <c:pt idx="11">
                  <c:v>-9.1095059493628696</c:v>
                </c:pt>
                <c:pt idx="12">
                  <c:v>-14.288905005159563</c:v>
                </c:pt>
                <c:pt idx="13">
                  <c:v>-15.156597588554291</c:v>
                </c:pt>
                <c:pt idx="14">
                  <c:v>-15.893949173485908</c:v>
                </c:pt>
                <c:pt idx="15">
                  <c:v>-15.224129297726492</c:v>
                </c:pt>
                <c:pt idx="16">
                  <c:v>-18.25094693671187</c:v>
                </c:pt>
                <c:pt idx="17">
                  <c:v>-14.238057488759011</c:v>
                </c:pt>
                <c:pt idx="18">
                  <c:v>22.447001603744411</c:v>
                </c:pt>
                <c:pt idx="19">
                  <c:v>-15.509568327666528</c:v>
                </c:pt>
                <c:pt idx="20">
                  <c:v>-15.135382672472062</c:v>
                </c:pt>
                <c:pt idx="21">
                  <c:v>21.863562713871232</c:v>
                </c:pt>
                <c:pt idx="22">
                  <c:v>-16.270792114287303</c:v>
                </c:pt>
                <c:pt idx="23">
                  <c:v>21.598664223320327</c:v>
                </c:pt>
                <c:pt idx="24">
                  <c:v>-9.7477493050738815</c:v>
                </c:pt>
                <c:pt idx="25">
                  <c:v>-14.589839529453272</c:v>
                </c:pt>
                <c:pt idx="26">
                  <c:v>-18.156460500816195</c:v>
                </c:pt>
                <c:pt idx="27">
                  <c:v>-11.913943537121014</c:v>
                </c:pt>
                <c:pt idx="28">
                  <c:v>22.418034535537203</c:v>
                </c:pt>
                <c:pt idx="29">
                  <c:v>-11.445292408780901</c:v>
                </c:pt>
                <c:pt idx="30">
                  <c:v>21.665584915818755</c:v>
                </c:pt>
                <c:pt idx="31">
                  <c:v>-12.230408541244003</c:v>
                </c:pt>
                <c:pt idx="32">
                  <c:v>-11.633290353013962</c:v>
                </c:pt>
                <c:pt idx="33">
                  <c:v>-14.030459918759917</c:v>
                </c:pt>
                <c:pt idx="34">
                  <c:v>-14.111506379291768</c:v>
                </c:pt>
                <c:pt idx="35">
                  <c:v>21.694391732248505</c:v>
                </c:pt>
                <c:pt idx="36">
                  <c:v>21.903506157806419</c:v>
                </c:pt>
                <c:pt idx="37">
                  <c:v>-12.858070258445323</c:v>
                </c:pt>
                <c:pt idx="38">
                  <c:v>-12.573404349796888</c:v>
                </c:pt>
                <c:pt idx="39">
                  <c:v>-15.512598466517929</c:v>
                </c:pt>
                <c:pt idx="40">
                  <c:v>-12.194071058237853</c:v>
                </c:pt>
                <c:pt idx="41">
                  <c:v>-18.479261558314676</c:v>
                </c:pt>
                <c:pt idx="42">
                  <c:v>21.579992936626098</c:v>
                </c:pt>
                <c:pt idx="43">
                  <c:v>21.64702646204023</c:v>
                </c:pt>
                <c:pt idx="44">
                  <c:v>21.727160510689629</c:v>
                </c:pt>
                <c:pt idx="45">
                  <c:v>21.807498014611468</c:v>
                </c:pt>
                <c:pt idx="46">
                  <c:v>-12.888057765975447</c:v>
                </c:pt>
                <c:pt idx="47">
                  <c:v>22.20323665958793</c:v>
                </c:pt>
                <c:pt idx="48">
                  <c:v>-9.961030786990932</c:v>
                </c:pt>
                <c:pt idx="49">
                  <c:v>-12.14369261165622</c:v>
                </c:pt>
                <c:pt idx="50">
                  <c:v>21.981422793827591</c:v>
                </c:pt>
                <c:pt idx="51">
                  <c:v>21.839458016377677</c:v>
                </c:pt>
                <c:pt idx="52">
                  <c:v>21.90341756407048</c:v>
                </c:pt>
                <c:pt idx="53">
                  <c:v>-15.323730127138091</c:v>
                </c:pt>
                <c:pt idx="54">
                  <c:v>-20.955178065910857</c:v>
                </c:pt>
                <c:pt idx="55">
                  <c:v>21.853994689384791</c:v>
                </c:pt>
                <c:pt idx="56">
                  <c:v>-10.805733862832213</c:v>
                </c:pt>
                <c:pt idx="57">
                  <c:v>-16.366206410404516</c:v>
                </c:pt>
                <c:pt idx="58">
                  <c:v>-15.980996888450321</c:v>
                </c:pt>
                <c:pt idx="59">
                  <c:v>22.061196126089555</c:v>
                </c:pt>
                <c:pt idx="60">
                  <c:v>-15.816610240667913</c:v>
                </c:pt>
                <c:pt idx="61">
                  <c:v>-16.054926128121522</c:v>
                </c:pt>
                <c:pt idx="62">
                  <c:v>-16.017594580991869</c:v>
                </c:pt>
                <c:pt idx="63">
                  <c:v>-16.988517683018202</c:v>
                </c:pt>
                <c:pt idx="64">
                  <c:v>-10.651283352913396</c:v>
                </c:pt>
                <c:pt idx="65">
                  <c:v>-11.351834151678105</c:v>
                </c:pt>
                <c:pt idx="66">
                  <c:v>-16.301803655617988</c:v>
                </c:pt>
                <c:pt idx="67">
                  <c:v>22.6224481396616</c:v>
                </c:pt>
                <c:pt idx="68">
                  <c:v>22.773137126843977</c:v>
                </c:pt>
                <c:pt idx="69">
                  <c:v>-11.492125783655538</c:v>
                </c:pt>
                <c:pt idx="70">
                  <c:v>-13.901774717724138</c:v>
                </c:pt>
                <c:pt idx="71">
                  <c:v>-16.720162626729447</c:v>
                </c:pt>
                <c:pt idx="72">
                  <c:v>-12.632355542491098</c:v>
                </c:pt>
                <c:pt idx="73">
                  <c:v>-15.990738332770633</c:v>
                </c:pt>
                <c:pt idx="74">
                  <c:v>22.69402029805849</c:v>
                </c:pt>
                <c:pt idx="75">
                  <c:v>-8.6834298214651113</c:v>
                </c:pt>
                <c:pt idx="76">
                  <c:v>22.945336349924844</c:v>
                </c:pt>
                <c:pt idx="77">
                  <c:v>22.88026322311714</c:v>
                </c:pt>
                <c:pt idx="78">
                  <c:v>22.99503925273433</c:v>
                </c:pt>
                <c:pt idx="79">
                  <c:v>-13.592485738087206</c:v>
                </c:pt>
                <c:pt idx="80">
                  <c:v>22.850176000230846</c:v>
                </c:pt>
                <c:pt idx="81">
                  <c:v>22.625396804334571</c:v>
                </c:pt>
                <c:pt idx="82">
                  <c:v>-8.1536360937606958</c:v>
                </c:pt>
                <c:pt idx="83">
                  <c:v>23.152699118335704</c:v>
                </c:pt>
                <c:pt idx="84">
                  <c:v>-13.892552610251073</c:v>
                </c:pt>
                <c:pt idx="85">
                  <c:v>23.206899275822252</c:v>
                </c:pt>
                <c:pt idx="86">
                  <c:v>-13.476107706406864</c:v>
                </c:pt>
                <c:pt idx="87">
                  <c:v>-14.901781689864649</c:v>
                </c:pt>
                <c:pt idx="88">
                  <c:v>-13.031367613413039</c:v>
                </c:pt>
                <c:pt idx="89">
                  <c:v>-9.774831460362563</c:v>
                </c:pt>
                <c:pt idx="90">
                  <c:v>-10.303228604399195</c:v>
                </c:pt>
                <c:pt idx="91">
                  <c:v>-14.052593751863213</c:v>
                </c:pt>
                <c:pt idx="92">
                  <c:v>-10.332878131275862</c:v>
                </c:pt>
                <c:pt idx="93">
                  <c:v>-14.144771573919371</c:v>
                </c:pt>
                <c:pt idx="94">
                  <c:v>-10.149554424880037</c:v>
                </c:pt>
                <c:pt idx="95">
                  <c:v>-12.258093005278909</c:v>
                </c:pt>
                <c:pt idx="96">
                  <c:v>-12.769479238235306</c:v>
                </c:pt>
                <c:pt idx="97">
                  <c:v>-14.193758200377374</c:v>
                </c:pt>
                <c:pt idx="98">
                  <c:v>-12.328467435137966</c:v>
                </c:pt>
                <c:pt idx="99">
                  <c:v>-11.205059932875272</c:v>
                </c:pt>
                <c:pt idx="100">
                  <c:v>23.3500570809328</c:v>
                </c:pt>
                <c:pt idx="101">
                  <c:v>23.506195406155001</c:v>
                </c:pt>
                <c:pt idx="102">
                  <c:v>-32.9966165961862</c:v>
                </c:pt>
                <c:pt idx="103">
                  <c:v>23.467028735069675</c:v>
                </c:pt>
                <c:pt idx="104">
                  <c:v>-15.478066535189512</c:v>
                </c:pt>
                <c:pt idx="105">
                  <c:v>-16.175375177400724</c:v>
                </c:pt>
                <c:pt idx="106">
                  <c:v>23.878461873550378</c:v>
                </c:pt>
                <c:pt idx="107">
                  <c:v>23.800518163381014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F3F-47D0-B3F4-7EF42C4092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820143"/>
        <c:axId val="6848858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'總圖 (分壓氫 H+ 及 溫度校正版)'!$AY$2</c15:sqref>
                        </c15:formulaRef>
                      </c:ext>
                    </c:extLst>
                    <c:strCache>
                      <c:ptCount val="1"/>
                      <c:pt idx="0">
                        <c:v>Butyrate-+2H2O → 2 Acetate- +H++2H2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'總圖 (分壓氫 H+ 及 溫度校正版)'!$AY$5:$AY$112</c15:sqref>
                        </c15:formulaRef>
                      </c:ext>
                    </c:extLst>
                    <c:numCache>
                      <c:formatCode>0.00</c:formatCode>
                      <c:ptCount val="108"/>
                      <c:pt idx="0">
                        <c:v>7.7177517950210444</c:v>
                      </c:pt>
                      <c:pt idx="1">
                        <c:v>8.6903067201123037</c:v>
                      </c:pt>
                      <c:pt idx="2">
                        <c:v>9.2766879807602862</c:v>
                      </c:pt>
                      <c:pt idx="3">
                        <c:v>7.3935671161878673</c:v>
                      </c:pt>
                      <c:pt idx="4">
                        <c:v>16.411853776835841</c:v>
                      </c:pt>
                      <c:pt idx="5">
                        <c:v>6.4299201788797689</c:v>
                      </c:pt>
                      <c:pt idx="6">
                        <c:v>4.4846122410978495</c:v>
                      </c:pt>
                      <c:pt idx="7">
                        <c:v>10.658824513121019</c:v>
                      </c:pt>
                      <c:pt idx="8">
                        <c:v>12.439516763732193</c:v>
                      </c:pt>
                      <c:pt idx="9">
                        <c:v>21.933959923701952</c:v>
                      </c:pt>
                      <c:pt idx="10">
                        <c:v>11.76344611256895</c:v>
                      </c:pt>
                      <c:pt idx="11">
                        <c:v>14.454361440302119</c:v>
                      </c:pt>
                      <c:pt idx="12">
                        <c:v>18.70365387437484</c:v>
                      </c:pt>
                      <c:pt idx="13">
                        <c:v>23.95879926051914</c:v>
                      </c:pt>
                      <c:pt idx="14">
                        <c:v>29.540154104862946</c:v>
                      </c:pt>
                      <c:pt idx="15">
                        <c:v>31.197646695166242</c:v>
                      </c:pt>
                      <c:pt idx="16">
                        <c:v>33.636157769556092</c:v>
                      </c:pt>
                      <c:pt idx="17">
                        <c:v>15.912782135681365</c:v>
                      </c:pt>
                      <c:pt idx="18">
                        <c:v>18.347249014168792</c:v>
                      </c:pt>
                      <c:pt idx="19">
                        <c:v>18.720723770935603</c:v>
                      </c:pt>
                      <c:pt idx="20">
                        <c:v>23.18555806376024</c:v>
                      </c:pt>
                      <c:pt idx="21">
                        <c:v>28.976220861090738</c:v>
                      </c:pt>
                      <c:pt idx="22">
                        <c:v>29.559349432814294</c:v>
                      </c:pt>
                      <c:pt idx="23">
                        <c:v>29.688393670976897</c:v>
                      </c:pt>
                      <c:pt idx="24">
                        <c:v>29.728966997062589</c:v>
                      </c:pt>
                      <c:pt idx="25">
                        <c:v>30.716853894797971</c:v>
                      </c:pt>
                      <c:pt idx="26">
                        <c:v>30.110235287004016</c:v>
                      </c:pt>
                      <c:pt idx="27">
                        <c:v>23.021812551846171</c:v>
                      </c:pt>
                      <c:pt idx="28">
                        <c:v>22.372719419218008</c:v>
                      </c:pt>
                      <c:pt idx="29">
                        <c:v>29.377262874789906</c:v>
                      </c:pt>
                      <c:pt idx="30">
                        <c:v>19.915624936606541</c:v>
                      </c:pt>
                      <c:pt idx="31">
                        <c:v>23.671462865558873</c:v>
                      </c:pt>
                      <c:pt idx="32">
                        <c:v>24.489148728961275</c:v>
                      </c:pt>
                      <c:pt idx="33">
                        <c:v>24.418188906818749</c:v>
                      </c:pt>
                      <c:pt idx="34">
                        <c:v>26.641415420775175</c:v>
                      </c:pt>
                      <c:pt idx="35">
                        <c:v>27.297032538221227</c:v>
                      </c:pt>
                      <c:pt idx="36">
                        <c:v>27.424708096839584</c:v>
                      </c:pt>
                      <c:pt idx="37">
                        <c:v>22.986119585257764</c:v>
                      </c:pt>
                      <c:pt idx="38">
                        <c:v>22.669426772809441</c:v>
                      </c:pt>
                      <c:pt idx="39">
                        <c:v>21.225059034919983</c:v>
                      </c:pt>
                      <c:pt idx="40">
                        <c:v>20.693003537214963</c:v>
                      </c:pt>
                      <c:pt idx="41">
                        <c:v>21.205753608632435</c:v>
                      </c:pt>
                      <c:pt idx="42">
                        <c:v>20.28322890064717</c:v>
                      </c:pt>
                      <c:pt idx="43">
                        <c:v>19.722678080363828</c:v>
                      </c:pt>
                      <c:pt idx="44">
                        <c:v>18.897973301911339</c:v>
                      </c:pt>
                      <c:pt idx="45">
                        <c:v>17.22056630154627</c:v>
                      </c:pt>
                      <c:pt idx="46">
                        <c:v>25.08242625913412</c:v>
                      </c:pt>
                      <c:pt idx="47">
                        <c:v>24.319774765954509</c:v>
                      </c:pt>
                      <c:pt idx="48">
                        <c:v>19.410738392729154</c:v>
                      </c:pt>
                      <c:pt idx="49">
                        <c:v>20.98186257456927</c:v>
                      </c:pt>
                      <c:pt idx="50">
                        <c:v>28.835309543769192</c:v>
                      </c:pt>
                      <c:pt idx="51">
                        <c:v>27.538810872955839</c:v>
                      </c:pt>
                      <c:pt idx="52">
                        <c:v>24.902450648426132</c:v>
                      </c:pt>
                      <c:pt idx="53">
                        <c:v>32.53779051324419</c:v>
                      </c:pt>
                      <c:pt idx="54">
                        <c:v>21.056891246271253</c:v>
                      </c:pt>
                      <c:pt idx="55">
                        <c:v>25.121933855573769</c:v>
                      </c:pt>
                      <c:pt idx="56">
                        <c:v>26.029721277642913</c:v>
                      </c:pt>
                      <c:pt idx="57">
                        <c:v>25.411673072785394</c:v>
                      </c:pt>
                      <c:pt idx="58">
                        <c:v>25.2094701668798</c:v>
                      </c:pt>
                      <c:pt idx="59">
                        <c:v>24.971589640411477</c:v>
                      </c:pt>
                      <c:pt idx="60">
                        <c:v>23.393690020594292</c:v>
                      </c:pt>
                      <c:pt idx="61">
                        <c:v>24.994473727971517</c:v>
                      </c:pt>
                      <c:pt idx="62">
                        <c:v>24.514036276684116</c:v>
                      </c:pt>
                      <c:pt idx="63">
                        <c:v>26.35886599613923</c:v>
                      </c:pt>
                      <c:pt idx="64">
                        <c:v>20.836033949394295</c:v>
                      </c:pt>
                      <c:pt idx="65">
                        <c:v>24.865318621514231</c:v>
                      </c:pt>
                      <c:pt idx="66">
                        <c:v>24.980230216509117</c:v>
                      </c:pt>
                      <c:pt idx="67">
                        <c:v>31.344835238676396</c:v>
                      </c:pt>
                      <c:pt idx="68">
                        <c:v>33.106898155292974</c:v>
                      </c:pt>
                      <c:pt idx="69">
                        <c:v>21.09011465288134</c:v>
                      </c:pt>
                      <c:pt idx="70">
                        <c:v>21.236403363282196</c:v>
                      </c:pt>
                      <c:pt idx="71">
                        <c:v>25.938059414084353</c:v>
                      </c:pt>
                      <c:pt idx="72">
                        <c:v>20.834402553593648</c:v>
                      </c:pt>
                      <c:pt idx="73">
                        <c:v>22.30163336956026</c:v>
                      </c:pt>
                      <c:pt idx="74">
                        <c:v>29.218693767633301</c:v>
                      </c:pt>
                      <c:pt idx="75">
                        <c:v>21.289088643305224</c:v>
                      </c:pt>
                      <c:pt idx="76">
                        <c:v>21.012604348393452</c:v>
                      </c:pt>
                      <c:pt idx="77">
                        <c:v>20.957605811591048</c:v>
                      </c:pt>
                      <c:pt idx="78">
                        <c:v>20.105645462104011</c:v>
                      </c:pt>
                      <c:pt idx="79">
                        <c:v>23.141841969309628</c:v>
                      </c:pt>
                      <c:pt idx="80">
                        <c:v>28.71917118777964</c:v>
                      </c:pt>
                      <c:pt idx="81">
                        <c:v>30.50413199696515</c:v>
                      </c:pt>
                      <c:pt idx="82">
                        <c:v>21.945160425966986</c:v>
                      </c:pt>
                      <c:pt idx="83">
                        <c:v>29.124731147579784</c:v>
                      </c:pt>
                      <c:pt idx="84">
                        <c:v>24.662845909761455</c:v>
                      </c:pt>
                      <c:pt idx="85">
                        <c:v>24.320855276024517</c:v>
                      </c:pt>
                      <c:pt idx="86">
                        <c:v>15.875378755817703</c:v>
                      </c:pt>
                      <c:pt idx="87">
                        <c:v>21.605564861036942</c:v>
                      </c:pt>
                      <c:pt idx="88">
                        <c:v>17.590507162130898</c:v>
                      </c:pt>
                      <c:pt idx="89">
                        <c:v>16.308563288056824</c:v>
                      </c:pt>
                      <c:pt idx="90">
                        <c:v>17.131385045208965</c:v>
                      </c:pt>
                      <c:pt idx="91">
                        <c:v>17.492783291675504</c:v>
                      </c:pt>
                      <c:pt idx="92">
                        <c:v>14.75020819697497</c:v>
                      </c:pt>
                      <c:pt idx="93">
                        <c:v>14.590857686285077</c:v>
                      </c:pt>
                      <c:pt idx="94">
                        <c:v>14.424087426420982</c:v>
                      </c:pt>
                      <c:pt idx="95">
                        <c:v>-14.389369937521458</c:v>
                      </c:pt>
                      <c:pt idx="96">
                        <c:v>-21.101626745474462</c:v>
                      </c:pt>
                      <c:pt idx="97">
                        <c:v>-19.961850260387649</c:v>
                      </c:pt>
                      <c:pt idx="98">
                        <c:v>-20.690209885785208</c:v>
                      </c:pt>
                      <c:pt idx="99">
                        <c:v>-20.541331142454553</c:v>
                      </c:pt>
                      <c:pt idx="100">
                        <c:v>-20.535749584182554</c:v>
                      </c:pt>
                      <c:pt idx="101">
                        <c:v>-20.235583578524697</c:v>
                      </c:pt>
                      <c:pt idx="102">
                        <c:v>-20.388092675133251</c:v>
                      </c:pt>
                      <c:pt idx="103">
                        <c:v>-19.587369804066967</c:v>
                      </c:pt>
                      <c:pt idx="104">
                        <c:v>-21.148505347011351</c:v>
                      </c:pt>
                      <c:pt idx="105">
                        <c:v>-21.362222878671119</c:v>
                      </c:pt>
                      <c:pt idx="106">
                        <c:v>-22.648933017951876</c:v>
                      </c:pt>
                      <c:pt idx="107">
                        <c:v>-19.240291014318913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3-0F3F-47D0-B3F4-7EF42C4092F4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溫度校正版)'!$AZ$2</c15:sqref>
                        </c15:formulaRef>
                      </c:ext>
                    </c:extLst>
                    <c:strCache>
                      <c:ptCount val="1"/>
                      <c:pt idx="0">
                        <c:v>Propionate- +3H2O → Acetate-+HCO3- +H++3H2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溫度校正版)'!$AZ$5:$AZ$112</c15:sqref>
                        </c15:formulaRef>
                      </c:ext>
                    </c:extLst>
                    <c:numCache>
                      <c:formatCode>0.00E+00</c:formatCode>
                      <c:ptCount val="108"/>
                      <c:pt idx="0">
                        <c:v>32.219288175064648</c:v>
                      </c:pt>
                      <c:pt idx="1">
                        <c:v>34.547139711959154</c:v>
                      </c:pt>
                      <c:pt idx="2">
                        <c:v>33.007698736949031</c:v>
                      </c:pt>
                      <c:pt idx="3">
                        <c:v>31.648573885534077</c:v>
                      </c:pt>
                      <c:pt idx="4">
                        <c:v>44.443875377622533</c:v>
                      </c:pt>
                      <c:pt idx="5">
                        <c:v>28.689539148895598</c:v>
                      </c:pt>
                      <c:pt idx="6">
                        <c:v>26.240420809390784</c:v>
                      </c:pt>
                      <c:pt idx="7">
                        <c:v>33.968728182049709</c:v>
                      </c:pt>
                      <c:pt idx="8">
                        <c:v>36.249875520269569</c:v>
                      </c:pt>
                      <c:pt idx="9">
                        <c:v>36.3271109128113</c:v>
                      </c:pt>
                      <c:pt idx="10">
                        <c:v>36.430516535455396</c:v>
                      </c:pt>
                      <c:pt idx="11">
                        <c:v>38.035381214300529</c:v>
                      </c:pt>
                      <c:pt idx="12">
                        <c:v>44.639963982663751</c:v>
                      </c:pt>
                      <c:pt idx="13">
                        <c:v>57.564599040025527</c:v>
                      </c:pt>
                      <c:pt idx="14">
                        <c:v>62.396835094920107</c:v>
                      </c:pt>
                      <c:pt idx="15">
                        <c:v>65.969092167624353</c:v>
                      </c:pt>
                      <c:pt idx="16">
                        <c:v>69.463635923735268</c:v>
                      </c:pt>
                      <c:pt idx="17">
                        <c:v>45.59950126676852</c:v>
                      </c:pt>
                      <c:pt idx="18">
                        <c:v>45.265861462006065</c:v>
                      </c:pt>
                      <c:pt idx="19">
                        <c:v>43.789436095132416</c:v>
                      </c:pt>
                      <c:pt idx="20">
                        <c:v>49.062469095895139</c:v>
                      </c:pt>
                      <c:pt idx="21">
                        <c:v>59.594778100335816</c:v>
                      </c:pt>
                      <c:pt idx="22">
                        <c:v>61.327640662522668</c:v>
                      </c:pt>
                      <c:pt idx="23">
                        <c:v>61.198676970375416</c:v>
                      </c:pt>
                      <c:pt idx="24">
                        <c:v>60.747463113725644</c:v>
                      </c:pt>
                      <c:pt idx="25">
                        <c:v>61.765160178391916</c:v>
                      </c:pt>
                      <c:pt idx="26">
                        <c:v>60.071817567637481</c:v>
                      </c:pt>
                      <c:pt idx="27">
                        <c:v>50.072702439443489</c:v>
                      </c:pt>
                      <c:pt idx="28">
                        <c:v>48.164049542675251</c:v>
                      </c:pt>
                      <c:pt idx="29">
                        <c:v>58.703162158266075</c:v>
                      </c:pt>
                      <c:pt idx="30">
                        <c:v>45.93379594670035</c:v>
                      </c:pt>
                      <c:pt idx="31">
                        <c:v>50.62971175337205</c:v>
                      </c:pt>
                      <c:pt idx="32">
                        <c:v>51.67180587412534</c:v>
                      </c:pt>
                      <c:pt idx="33">
                        <c:v>50.437323097736382</c:v>
                      </c:pt>
                      <c:pt idx="34">
                        <c:v>53.734456647125924</c:v>
                      </c:pt>
                      <c:pt idx="35">
                        <c:v>54.11407736357468</c:v>
                      </c:pt>
                      <c:pt idx="36">
                        <c:v>53.086167975661567</c:v>
                      </c:pt>
                      <c:pt idx="37">
                        <c:v>46.369243060683637</c:v>
                      </c:pt>
                      <c:pt idx="38">
                        <c:v>44.338178294908055</c:v>
                      </c:pt>
                      <c:pt idx="39">
                        <c:v>41.478026838862391</c:v>
                      </c:pt>
                      <c:pt idx="40">
                        <c:v>39.997635080890788</c:v>
                      </c:pt>
                      <c:pt idx="41">
                        <c:v>39.556980782559265</c:v>
                      </c:pt>
                      <c:pt idx="42">
                        <c:v>37.833543275347601</c:v>
                      </c:pt>
                      <c:pt idx="43">
                        <c:v>36.867797325852685</c:v>
                      </c:pt>
                      <c:pt idx="44">
                        <c:v>35.938276984788239</c:v>
                      </c:pt>
                      <c:pt idx="45">
                        <c:v>33.846274235191565</c:v>
                      </c:pt>
                      <c:pt idx="46">
                        <c:v>33.855500797846894</c:v>
                      </c:pt>
                      <c:pt idx="47">
                        <c:v>32.78996721460274</c:v>
                      </c:pt>
                      <c:pt idx="48">
                        <c:v>31.756330756028241</c:v>
                      </c:pt>
                      <c:pt idx="49">
                        <c:v>33.405753102551685</c:v>
                      </c:pt>
                      <c:pt idx="50">
                        <c:v>43.257031515231404</c:v>
                      </c:pt>
                      <c:pt idx="51">
                        <c:v>40.28288054834541</c:v>
                      </c:pt>
                      <c:pt idx="52">
                        <c:v>35.119123647727953</c:v>
                      </c:pt>
                      <c:pt idx="53">
                        <c:v>46.211326090769901</c:v>
                      </c:pt>
                      <c:pt idx="54">
                        <c:v>40.807295796490642</c:v>
                      </c:pt>
                      <c:pt idx="55">
                        <c:v>35.880792455250983</c:v>
                      </c:pt>
                      <c:pt idx="56">
                        <c:v>35.489897738414918</c:v>
                      </c:pt>
                      <c:pt idx="57">
                        <c:v>34.78106028858614</c:v>
                      </c:pt>
                      <c:pt idx="58">
                        <c:v>35.531142739386389</c:v>
                      </c:pt>
                      <c:pt idx="59">
                        <c:v>34.798703753155522</c:v>
                      </c:pt>
                      <c:pt idx="60">
                        <c:v>32.478561376474772</c:v>
                      </c:pt>
                      <c:pt idx="61">
                        <c:v>33.616789767091731</c:v>
                      </c:pt>
                      <c:pt idx="62">
                        <c:v>33.194571110868353</c:v>
                      </c:pt>
                      <c:pt idx="63">
                        <c:v>34.187316430354024</c:v>
                      </c:pt>
                      <c:pt idx="64">
                        <c:v>39.566449424775499</c:v>
                      </c:pt>
                      <c:pt idx="65">
                        <c:v>33.18169288720965</c:v>
                      </c:pt>
                      <c:pt idx="66">
                        <c:v>33.395211686424325</c:v>
                      </c:pt>
                      <c:pt idx="67">
                        <c:v>42.800881528748697</c:v>
                      </c:pt>
                      <c:pt idx="68">
                        <c:v>45.164883055212158</c:v>
                      </c:pt>
                      <c:pt idx="69">
                        <c:v>31.130991648169157</c:v>
                      </c:pt>
                      <c:pt idx="70">
                        <c:v>33.767646132668446</c:v>
                      </c:pt>
                      <c:pt idx="71">
                        <c:v>39.38704580186085</c:v>
                      </c:pt>
                      <c:pt idx="72">
                        <c:v>31.620646611543471</c:v>
                      </c:pt>
                      <c:pt idx="73">
                        <c:v>33.320479625270565</c:v>
                      </c:pt>
                      <c:pt idx="74">
                        <c:v>42.526500171360915</c:v>
                      </c:pt>
                      <c:pt idx="75">
                        <c:v>30.800841220282983</c:v>
                      </c:pt>
                      <c:pt idx="76">
                        <c:v>30.846933585131147</c:v>
                      </c:pt>
                      <c:pt idx="77">
                        <c:v>31.186046240203829</c:v>
                      </c:pt>
                      <c:pt idx="78">
                        <c:v>30.543900101811616</c:v>
                      </c:pt>
                      <c:pt idx="79">
                        <c:v>33.203632149036238</c:v>
                      </c:pt>
                      <c:pt idx="80">
                        <c:v>40.848018067157227</c:v>
                      </c:pt>
                      <c:pt idx="81">
                        <c:v>41.755504591758779</c:v>
                      </c:pt>
                      <c:pt idx="82">
                        <c:v>32.897580576301927</c:v>
                      </c:pt>
                      <c:pt idx="83">
                        <c:v>40.875508239207377</c:v>
                      </c:pt>
                      <c:pt idx="84">
                        <c:v>32.209365797430863</c:v>
                      </c:pt>
                      <c:pt idx="85">
                        <c:v>32.098171256702102</c:v>
                      </c:pt>
                      <c:pt idx="86">
                        <c:v>31.529686620559815</c:v>
                      </c:pt>
                      <c:pt idx="87">
                        <c:v>31.478370802020514</c:v>
                      </c:pt>
                      <c:pt idx="88">
                        <c:v>34.076952418948935</c:v>
                      </c:pt>
                      <c:pt idx="89">
                        <c:v>34.034196410503135</c:v>
                      </c:pt>
                      <c:pt idx="90">
                        <c:v>32.725512242189012</c:v>
                      </c:pt>
                      <c:pt idx="91">
                        <c:v>34.289336017879869</c:v>
                      </c:pt>
                      <c:pt idx="92">
                        <c:v>31.869534914189536</c:v>
                      </c:pt>
                      <c:pt idx="93">
                        <c:v>30.719754772091221</c:v>
                      </c:pt>
                      <c:pt idx="94">
                        <c:v>31.19529613794775</c:v>
                      </c:pt>
                      <c:pt idx="95">
                        <c:v>-22.748956689539568</c:v>
                      </c:pt>
                      <c:pt idx="96">
                        <c:v>-22.798606584601671</c:v>
                      </c:pt>
                      <c:pt idx="97">
                        <c:v>-22.385773658291413</c:v>
                      </c:pt>
                      <c:pt idx="98">
                        <c:v>-22.608798673030236</c:v>
                      </c:pt>
                      <c:pt idx="99">
                        <c:v>-22.527894382049681</c:v>
                      </c:pt>
                      <c:pt idx="100">
                        <c:v>-22.295650393669234</c:v>
                      </c:pt>
                      <c:pt idx="101">
                        <c:v>-22.398651131339022</c:v>
                      </c:pt>
                      <c:pt idx="102">
                        <c:v>-21.974852856143897</c:v>
                      </c:pt>
                      <c:pt idx="103">
                        <c:v>-22.398666476478525</c:v>
                      </c:pt>
                      <c:pt idx="104">
                        <c:v>-22.251179595638433</c:v>
                      </c:pt>
                      <c:pt idx="105">
                        <c:v>-22.167090264611332</c:v>
                      </c:pt>
                      <c:pt idx="106">
                        <c:v>-22.479504068380152</c:v>
                      </c:pt>
                      <c:pt idx="107">
                        <c:v>-22.348385237935645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F3F-47D0-B3F4-7EF42C4092F4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溫度校正版)'!$BA$2</c15:sqref>
                        </c15:formulaRef>
                      </c:ext>
                    </c:extLst>
                    <c:strCache>
                      <c:ptCount val="1"/>
                      <c:pt idx="0">
                        <c:v>Acetate- +4H2O→2HCO3- +H++4H2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溫度校正版)'!$BA$5:$BA$112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62.088446114595243</c:v>
                      </c:pt>
                      <c:pt idx="1">
                        <c:v>66.411980538513532</c:v>
                      </c:pt>
                      <c:pt idx="2">
                        <c:v>64.153959864394338</c:v>
                      </c:pt>
                      <c:pt idx="3">
                        <c:v>61.868852385615767</c:v>
                      </c:pt>
                      <c:pt idx="4">
                        <c:v>77.542929272382281</c:v>
                      </c:pt>
                      <c:pt idx="5">
                        <c:v>57.003351684804052</c:v>
                      </c:pt>
                      <c:pt idx="6">
                        <c:v>53.596982481602325</c:v>
                      </c:pt>
                      <c:pt idx="7">
                        <c:v>64.308812957957741</c:v>
                      </c:pt>
                      <c:pt idx="8">
                        <c:v>66.303452700961856</c:v>
                      </c:pt>
                      <c:pt idx="9">
                        <c:v>66.992806429121714</c:v>
                      </c:pt>
                      <c:pt idx="10">
                        <c:v>66.885528043435059</c:v>
                      </c:pt>
                      <c:pt idx="11">
                        <c:v>64.974684967402254</c:v>
                      </c:pt>
                      <c:pt idx="12">
                        <c:v>72.402809302132127</c:v>
                      </c:pt>
                      <c:pt idx="13">
                        <c:v>91.589159890888055</c:v>
                      </c:pt>
                      <c:pt idx="14">
                        <c:v>93.785149824283309</c:v>
                      </c:pt>
                      <c:pt idx="15">
                        <c:v>98.878859438895901</c:v>
                      </c:pt>
                      <c:pt idx="16">
                        <c:v>102.59967586146107</c:v>
                      </c:pt>
                      <c:pt idx="17">
                        <c:v>75.704981469211816</c:v>
                      </c:pt>
                      <c:pt idx="18">
                        <c:v>77.65623393820492</c:v>
                      </c:pt>
                      <c:pt idx="19">
                        <c:v>74.545975877082512</c:v>
                      </c:pt>
                      <c:pt idx="20">
                        <c:v>77.311118906688961</c:v>
                      </c:pt>
                      <c:pt idx="21">
                        <c:v>89.067404605262723</c:v>
                      </c:pt>
                      <c:pt idx="22">
                        <c:v>91.290715133534434</c:v>
                      </c:pt>
                      <c:pt idx="23">
                        <c:v>91.070187425682164</c:v>
                      </c:pt>
                      <c:pt idx="24">
                        <c:v>90.501603086201371</c:v>
                      </c:pt>
                      <c:pt idx="25">
                        <c:v>92.107326035840771</c:v>
                      </c:pt>
                      <c:pt idx="26">
                        <c:v>90.525328835556977</c:v>
                      </c:pt>
                      <c:pt idx="27">
                        <c:v>80.321763641541992</c:v>
                      </c:pt>
                      <c:pt idx="28">
                        <c:v>76.653772665672648</c:v>
                      </c:pt>
                      <c:pt idx="29">
                        <c:v>88.912363792364687</c:v>
                      </c:pt>
                      <c:pt idx="30">
                        <c:v>73.439354248572641</c:v>
                      </c:pt>
                      <c:pt idx="31">
                        <c:v>80.025265756957381</c:v>
                      </c:pt>
                      <c:pt idx="32">
                        <c:v>80.606326889719412</c:v>
                      </c:pt>
                      <c:pt idx="33">
                        <c:v>78.634447274953658</c:v>
                      </c:pt>
                      <c:pt idx="34">
                        <c:v>82.616132682665551</c:v>
                      </c:pt>
                      <c:pt idx="35">
                        <c:v>82.661122447312749</c:v>
                      </c:pt>
                      <c:pt idx="36">
                        <c:v>82.069732657406021</c:v>
                      </c:pt>
                      <c:pt idx="37">
                        <c:v>73.721522766033345</c:v>
                      </c:pt>
                      <c:pt idx="38">
                        <c:v>71.618824829633667</c:v>
                      </c:pt>
                      <c:pt idx="39">
                        <c:v>68.052378525185532</c:v>
                      </c:pt>
                      <c:pt idx="40">
                        <c:v>67.360838445282241</c:v>
                      </c:pt>
                      <c:pt idx="41">
                        <c:v>66.554931807271799</c:v>
                      </c:pt>
                      <c:pt idx="42">
                        <c:v>65.275127252026451</c:v>
                      </c:pt>
                      <c:pt idx="43">
                        <c:v>65.052508100859043</c:v>
                      </c:pt>
                      <c:pt idx="44">
                        <c:v>64.594923727807412</c:v>
                      </c:pt>
                      <c:pt idx="45">
                        <c:v>62.476899506386566</c:v>
                      </c:pt>
                      <c:pt idx="46">
                        <c:v>64.044245079556617</c:v>
                      </c:pt>
                      <c:pt idx="47">
                        <c:v>63.12502891196182</c:v>
                      </c:pt>
                      <c:pt idx="48">
                        <c:v>64.903655444672196</c:v>
                      </c:pt>
                      <c:pt idx="49">
                        <c:v>65.724143213548246</c:v>
                      </c:pt>
                      <c:pt idx="50">
                        <c:v>78.408598076317816</c:v>
                      </c:pt>
                      <c:pt idx="51">
                        <c:v>73.865659323980623</c:v>
                      </c:pt>
                      <c:pt idx="52">
                        <c:v>66.482751352817331</c:v>
                      </c:pt>
                      <c:pt idx="53">
                        <c:v>80.991582411099216</c:v>
                      </c:pt>
                      <c:pt idx="54">
                        <c:v>71.552974275110898</c:v>
                      </c:pt>
                      <c:pt idx="55">
                        <c:v>67.837348353129443</c:v>
                      </c:pt>
                      <c:pt idx="56">
                        <c:v>66.515306447033936</c:v>
                      </c:pt>
                      <c:pt idx="57">
                        <c:v>65.224625270071286</c:v>
                      </c:pt>
                      <c:pt idx="58">
                        <c:v>66.423559168296748</c:v>
                      </c:pt>
                      <c:pt idx="59">
                        <c:v>65.039495537675379</c:v>
                      </c:pt>
                      <c:pt idx="60">
                        <c:v>62.085233977885501</c:v>
                      </c:pt>
                      <c:pt idx="61">
                        <c:v>62.938727873336042</c:v>
                      </c:pt>
                      <c:pt idx="62">
                        <c:v>62.131678531975858</c:v>
                      </c:pt>
                      <c:pt idx="63">
                        <c:v>62.503415713287851</c:v>
                      </c:pt>
                      <c:pt idx="64">
                        <c:v>69.647366337953926</c:v>
                      </c:pt>
                      <c:pt idx="65">
                        <c:v>61.141279910638424</c:v>
                      </c:pt>
                      <c:pt idx="66">
                        <c:v>61.208830047307018</c:v>
                      </c:pt>
                      <c:pt idx="67">
                        <c:v>73.765564837595647</c:v>
                      </c:pt>
                      <c:pt idx="68">
                        <c:v>76.693848080650511</c:v>
                      </c:pt>
                      <c:pt idx="69">
                        <c:v>60.83484005099227</c:v>
                      </c:pt>
                      <c:pt idx="70">
                        <c:v>64.384520330360942</c:v>
                      </c:pt>
                      <c:pt idx="71">
                        <c:v>70.044967280807015</c:v>
                      </c:pt>
                      <c:pt idx="72">
                        <c:v>60.97317892518933</c:v>
                      </c:pt>
                      <c:pt idx="73">
                        <c:v>62.235326594982041</c:v>
                      </c:pt>
                      <c:pt idx="74">
                        <c:v>74.164920533000881</c:v>
                      </c:pt>
                      <c:pt idx="75">
                        <c:v>58.248495481266652</c:v>
                      </c:pt>
                      <c:pt idx="76">
                        <c:v>58.269553129911316</c:v>
                      </c:pt>
                      <c:pt idx="77">
                        <c:v>58.477847182569008</c:v>
                      </c:pt>
                      <c:pt idx="78">
                        <c:v>58.30444816221879</c:v>
                      </c:pt>
                      <c:pt idx="79">
                        <c:v>61.096354982578049</c:v>
                      </c:pt>
                      <c:pt idx="80">
                        <c:v>70.624959246307071</c:v>
                      </c:pt>
                      <c:pt idx="81">
                        <c:v>71.252914824503648</c:v>
                      </c:pt>
                      <c:pt idx="82">
                        <c:v>60.478824123869828</c:v>
                      </c:pt>
                      <c:pt idx="83">
                        <c:v>69.971226235355914</c:v>
                      </c:pt>
                      <c:pt idx="84">
                        <c:v>57.774880326862679</c:v>
                      </c:pt>
                      <c:pt idx="85">
                        <c:v>57.551336414140565</c:v>
                      </c:pt>
                      <c:pt idx="86">
                        <c:v>56.143132543565109</c:v>
                      </c:pt>
                      <c:pt idx="87">
                        <c:v>57.646890567117694</c:v>
                      </c:pt>
                      <c:pt idx="88">
                        <c:v>59.445777046930516</c:v>
                      </c:pt>
                      <c:pt idx="89">
                        <c:v>59.639605257190929</c:v>
                      </c:pt>
                      <c:pt idx="90">
                        <c:v>57.984749815279706</c:v>
                      </c:pt>
                      <c:pt idx="91">
                        <c:v>59.130960674442747</c:v>
                      </c:pt>
                      <c:pt idx="92">
                        <c:v>56.546740685146311</c:v>
                      </c:pt>
                      <c:pt idx="93">
                        <c:v>54.973395074187657</c:v>
                      </c:pt>
                      <c:pt idx="94">
                        <c:v>56.376063015261295</c:v>
                      </c:pt>
                      <c:pt idx="95">
                        <c:v>-15.515103383225849</c:v>
                      </c:pt>
                      <c:pt idx="96">
                        <c:v>-16.609957242069115</c:v>
                      </c:pt>
                      <c:pt idx="97">
                        <c:v>-17.458701840820098</c:v>
                      </c:pt>
                      <c:pt idx="98">
                        <c:v>-16.778622047042106</c:v>
                      </c:pt>
                      <c:pt idx="99">
                        <c:v>-17.155301857679916</c:v>
                      </c:pt>
                      <c:pt idx="100">
                        <c:v>-17.093343462741402</c:v>
                      </c:pt>
                      <c:pt idx="101">
                        <c:v>-17.324629365080156</c:v>
                      </c:pt>
                      <c:pt idx="102">
                        <c:v>-17.429244084346976</c:v>
                      </c:pt>
                      <c:pt idx="103">
                        <c:v>-18.030256602800435</c:v>
                      </c:pt>
                      <c:pt idx="104">
                        <c:v>-16.727134679025994</c:v>
                      </c:pt>
                      <c:pt idx="105">
                        <c:v>-16.512317252515572</c:v>
                      </c:pt>
                      <c:pt idx="106">
                        <c:v>-15.596155644879147</c:v>
                      </c:pt>
                      <c:pt idx="107">
                        <c:v>-18.019105342523403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F3F-47D0-B3F4-7EF42C4092F4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溫度校正版)'!$BB$2</c15:sqref>
                        </c15:formulaRef>
                      </c:ext>
                    </c:extLst>
                    <c:strCache>
                      <c:ptCount val="1"/>
                      <c:pt idx="0">
                        <c:v>2Propionate- → Acetate- + Butyrate-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溫度校正版)'!$BB$5:$BB$112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-5.3676215594868193</c:v>
                      </c:pt>
                      <c:pt idx="1">
                        <c:v>-6.0080078347073576</c:v>
                      </c:pt>
                      <c:pt idx="2">
                        <c:v>-7.4152503712563957</c:v>
                      </c:pt>
                      <c:pt idx="3">
                        <c:v>-5.9652717307353171</c:v>
                      </c:pt>
                      <c:pt idx="4">
                        <c:v>-5.0670322939728809</c:v>
                      </c:pt>
                      <c:pt idx="5">
                        <c:v>-6.0541935658924499</c:v>
                      </c:pt>
                      <c:pt idx="6">
                        <c:v>-5.6007531039184393</c:v>
                      </c:pt>
                      <c:pt idx="7">
                        <c:v>-7.0301811069791631</c:v>
                      </c:pt>
                      <c:pt idx="8">
                        <c:v>-6.2432184241547404</c:v>
                      </c:pt>
                      <c:pt idx="9">
                        <c:v>-16.272544527200889</c:v>
                      </c:pt>
                      <c:pt idx="10">
                        <c:v>-5.7879410850930437</c:v>
                      </c:pt>
                      <c:pt idx="11">
                        <c:v>-3.3582839791031356</c:v>
                      </c:pt>
                      <c:pt idx="12">
                        <c:v>-1.8265352111793018</c:v>
                      </c:pt>
                      <c:pt idx="13">
                        <c:v>-0.41876107135596258</c:v>
                      </c:pt>
                      <c:pt idx="14">
                        <c:v>1.4683662606941257</c:v>
                      </c:pt>
                      <c:pt idx="15">
                        <c:v>1.8616782011867525</c:v>
                      </c:pt>
                      <c:pt idx="16">
                        <c:v>2.691438216453538</c:v>
                      </c:pt>
                      <c:pt idx="17">
                        <c:v>-0.41876107135596258</c:v>
                      </c:pt>
                      <c:pt idx="18">
                        <c:v>-5.4717600283614143</c:v>
                      </c:pt>
                      <c:pt idx="19">
                        <c:v>-5.6878274577531087</c:v>
                      </c:pt>
                      <c:pt idx="20">
                        <c:v>-2.3717387786587496</c:v>
                      </c:pt>
                      <c:pt idx="21">
                        <c:v>1.1459307343183391</c:v>
                      </c:pt>
                      <c:pt idx="22">
                        <c:v>1.8052167586967749</c:v>
                      </c:pt>
                      <c:pt idx="23">
                        <c:v>1.6387728440919576</c:v>
                      </c:pt>
                      <c:pt idx="24">
                        <c:v>1.2643561441875022</c:v>
                      </c:pt>
                      <c:pt idx="25">
                        <c:v>0.70614042614526318</c:v>
                      </c:pt>
                      <c:pt idx="26">
                        <c:v>-0.49192898728586887</c:v>
                      </c:pt>
                      <c:pt idx="27">
                        <c:v>-3.1981713145010011</c:v>
                      </c:pt>
                      <c:pt idx="28">
                        <c:v>-2.6983929995399727</c:v>
                      </c:pt>
                      <c:pt idx="29">
                        <c:v>-0.88330235062227402</c:v>
                      </c:pt>
                      <c:pt idx="30">
                        <c:v>-1.487387291778304</c:v>
                      </c:pt>
                      <c:pt idx="31">
                        <c:v>-2.4373051157719932</c:v>
                      </c:pt>
                      <c:pt idx="32">
                        <c:v>-1.7518638704298226</c:v>
                      </c:pt>
                      <c:pt idx="33">
                        <c:v>-2.1779899862994663</c:v>
                      </c:pt>
                      <c:pt idx="34">
                        <c:v>-1.7886348091887232</c:v>
                      </c:pt>
                      <c:pt idx="35">
                        <c:v>-1.7300002583844432</c:v>
                      </c:pt>
                      <c:pt idx="36">
                        <c:v>-3.322104802922301</c:v>
                      </c:pt>
                      <c:pt idx="37">
                        <c:v>-3.9691562299236631</c:v>
                      </c:pt>
                      <c:pt idx="38">
                        <c:v>-5.6118950126268325</c:v>
                      </c:pt>
                      <c:pt idx="39">
                        <c:v>-6.3213838823805659</c:v>
                      </c:pt>
                      <c:pt idx="40">
                        <c:v>-8.0585718207154748</c:v>
                      </c:pt>
                      <c:pt idx="41">
                        <c:v>-8.6467238507855395</c:v>
                      </c:pt>
                      <c:pt idx="42">
                        <c:v>-9.891269601978248</c:v>
                      </c:pt>
                      <c:pt idx="43">
                        <c:v>-11.039591529517327</c:v>
                      </c:pt>
                      <c:pt idx="44">
                        <c:v>-11.616343060142102</c:v>
                      </c:pt>
                      <c:pt idx="45">
                        <c:v>-12.004917337549532</c:v>
                      </c:pt>
                      <c:pt idx="46">
                        <c:v>-21.415669742996791</c:v>
                      </c:pt>
                      <c:pt idx="47">
                        <c:v>-21.864869248710686</c:v>
                      </c:pt>
                      <c:pt idx="48">
                        <c:v>-20.801732325344698</c:v>
                      </c:pt>
                      <c:pt idx="49">
                        <c:v>-19.894499583013982</c:v>
                      </c:pt>
                      <c:pt idx="50">
                        <c:v>-20.729844589624033</c:v>
                      </c:pt>
                      <c:pt idx="51">
                        <c:v>-20.838709100245477</c:v>
                      </c:pt>
                      <c:pt idx="52">
                        <c:v>-21.146954705787387</c:v>
                      </c:pt>
                      <c:pt idx="53">
                        <c:v>-21.106720742803443</c:v>
                      </c:pt>
                      <c:pt idx="54">
                        <c:v>-10.995273928400694</c:v>
                      </c:pt>
                      <c:pt idx="55">
                        <c:v>-21.197697298201078</c:v>
                      </c:pt>
                      <c:pt idx="56">
                        <c:v>-21.565232247846847</c:v>
                      </c:pt>
                      <c:pt idx="57">
                        <c:v>-21.074177765684237</c:v>
                      </c:pt>
                      <c:pt idx="58">
                        <c:v>-20.570743856403585</c:v>
                      </c:pt>
                      <c:pt idx="59">
                        <c:v>-20.413677671775627</c:v>
                      </c:pt>
                      <c:pt idx="60">
                        <c:v>-20.521801245530085</c:v>
                      </c:pt>
                      <c:pt idx="61">
                        <c:v>-20.699622067123919</c:v>
                      </c:pt>
                      <c:pt idx="62">
                        <c:v>-20.256572586923102</c:v>
                      </c:pt>
                      <c:pt idx="63">
                        <c:v>-20.487648848718862</c:v>
                      </c:pt>
                      <c:pt idx="64">
                        <c:v>-11.350501437797051</c:v>
                      </c:pt>
                      <c:pt idx="65">
                        <c:v>-19.643212757733188</c:v>
                      </c:pt>
                      <c:pt idx="66">
                        <c:v>-19.398636890967321</c:v>
                      </c:pt>
                      <c:pt idx="67">
                        <c:v>-19.508637018774468</c:v>
                      </c:pt>
                      <c:pt idx="68">
                        <c:v>-19.470980125519002</c:v>
                      </c:pt>
                      <c:pt idx="69">
                        <c:v>-19.662971407535121</c:v>
                      </c:pt>
                      <c:pt idx="70">
                        <c:v>-18.085631428306087</c:v>
                      </c:pt>
                      <c:pt idx="71">
                        <c:v>-17.208935091169504</c:v>
                      </c:pt>
                      <c:pt idx="72">
                        <c:v>-18.566288255695856</c:v>
                      </c:pt>
                      <c:pt idx="73">
                        <c:v>-17.896000714000998</c:v>
                      </c:pt>
                      <c:pt idx="74">
                        <c:v>-18.330613957912181</c:v>
                      </c:pt>
                      <c:pt idx="75">
                        <c:v>-17.935901684005746</c:v>
                      </c:pt>
                      <c:pt idx="76">
                        <c:v>-17.5882903080423</c:v>
                      </c:pt>
                      <c:pt idx="77">
                        <c:v>-17.063360513752233</c:v>
                      </c:pt>
                      <c:pt idx="78">
                        <c:v>-17.322293420699395</c:v>
                      </c:pt>
                      <c:pt idx="79">
                        <c:v>-17.830932653815044</c:v>
                      </c:pt>
                      <c:pt idx="80">
                        <c:v>-17.64809429977209</c:v>
                      </c:pt>
                      <c:pt idx="81">
                        <c:v>-18.246037637951062</c:v>
                      </c:pt>
                      <c:pt idx="82">
                        <c:v>-16.628823397232779</c:v>
                      </c:pt>
                      <c:pt idx="83">
                        <c:v>-17.344940904520772</c:v>
                      </c:pt>
                      <c:pt idx="84">
                        <c:v>-18.018994641762244</c:v>
                      </c:pt>
                      <c:pt idx="85">
                        <c:v>-17.675849176760718</c:v>
                      </c:pt>
                      <c:pt idx="86">
                        <c:v>-8.9591380582630045</c:v>
                      </c:pt>
                      <c:pt idx="87">
                        <c:v>-16.295713824113434</c:v>
                      </c:pt>
                      <c:pt idx="88">
                        <c:v>-8.8823793711633687</c:v>
                      </c:pt>
                      <c:pt idx="89">
                        <c:v>-7.87977572424131</c:v>
                      </c:pt>
                      <c:pt idx="90">
                        <c:v>-9.6651103761104675</c:v>
                      </c:pt>
                      <c:pt idx="91">
                        <c:v>-8.0450719303583362</c:v>
                      </c:pt>
                      <c:pt idx="92">
                        <c:v>-7.5578790537420542</c:v>
                      </c:pt>
                      <c:pt idx="93">
                        <c:v>-8.1247432162901134</c:v>
                      </c:pt>
                      <c:pt idx="94">
                        <c:v>-8.4095581657866223</c:v>
                      </c:pt>
                      <c:pt idx="95">
                        <c:v>-15.593440058331632</c:v>
                      </c:pt>
                      <c:pt idx="96">
                        <c:v>-7.8856291816595974</c:v>
                      </c:pt>
                      <c:pt idx="97">
                        <c:v>-7.3509952153749136</c:v>
                      </c:pt>
                      <c:pt idx="98">
                        <c:v>-7.7487654132329613</c:v>
                      </c:pt>
                      <c:pt idx="99">
                        <c:v>-7.3591557639647158</c:v>
                      </c:pt>
                      <c:pt idx="100">
                        <c:v>-6.9622077404143266</c:v>
                      </c:pt>
                      <c:pt idx="101">
                        <c:v>-7.2370893190730108</c:v>
                      </c:pt>
                      <c:pt idx="102">
                        <c:v>-6.1323689528074183</c:v>
                      </c:pt>
                      <c:pt idx="103">
                        <c:v>-7.1797065460894745</c:v>
                      </c:pt>
                      <c:pt idx="104">
                        <c:v>-6.6267191652393533</c:v>
                      </c:pt>
                      <c:pt idx="105">
                        <c:v>-6.459640398035762</c:v>
                      </c:pt>
                      <c:pt idx="106">
                        <c:v>-6.7139194739291046</c:v>
                      </c:pt>
                      <c:pt idx="107">
                        <c:v>-7.4373741190287923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F3F-47D0-B3F4-7EF42C4092F4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溫度校正版)'!$BC$2</c15:sqref>
                        </c15:formulaRef>
                      </c:ext>
                    </c:extLst>
                    <c:strCache>
                      <c:ptCount val="1"/>
                      <c:pt idx="0">
                        <c:v>2HCO3- +H++4H2→Acetate- +4H2O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溫度校正版)'!$BC$5:$BC$112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-62.088446114595243</c:v>
                      </c:pt>
                      <c:pt idx="1">
                        <c:v>-66.411980538513532</c:v>
                      </c:pt>
                      <c:pt idx="2">
                        <c:v>-64.153959864394338</c:v>
                      </c:pt>
                      <c:pt idx="3">
                        <c:v>-61.868852385615767</c:v>
                      </c:pt>
                      <c:pt idx="4">
                        <c:v>-77.542929272382281</c:v>
                      </c:pt>
                      <c:pt idx="5">
                        <c:v>-57.003351684804052</c:v>
                      </c:pt>
                      <c:pt idx="6">
                        <c:v>-53.596982481602325</c:v>
                      </c:pt>
                      <c:pt idx="7">
                        <c:v>-64.308812957957741</c:v>
                      </c:pt>
                      <c:pt idx="8">
                        <c:v>-66.303452700961856</c:v>
                      </c:pt>
                      <c:pt idx="9">
                        <c:v>-66.992806429121714</c:v>
                      </c:pt>
                      <c:pt idx="10">
                        <c:v>-66.885528043435059</c:v>
                      </c:pt>
                      <c:pt idx="11">
                        <c:v>-64.974684967402254</c:v>
                      </c:pt>
                      <c:pt idx="12">
                        <c:v>-72.402809302132127</c:v>
                      </c:pt>
                      <c:pt idx="13">
                        <c:v>-91.589159890888055</c:v>
                      </c:pt>
                      <c:pt idx="14">
                        <c:v>-93.785149824283309</c:v>
                      </c:pt>
                      <c:pt idx="15">
                        <c:v>-98.878859438895901</c:v>
                      </c:pt>
                      <c:pt idx="16">
                        <c:v>-102.59967586146107</c:v>
                      </c:pt>
                      <c:pt idx="17">
                        <c:v>-75.704981469211816</c:v>
                      </c:pt>
                      <c:pt idx="18">
                        <c:v>-77.65623393820492</c:v>
                      </c:pt>
                      <c:pt idx="19">
                        <c:v>-74.545975877082512</c:v>
                      </c:pt>
                      <c:pt idx="20">
                        <c:v>-77.311118906688961</c:v>
                      </c:pt>
                      <c:pt idx="21">
                        <c:v>-89.067404605262723</c:v>
                      </c:pt>
                      <c:pt idx="22">
                        <c:v>-91.290715133534434</c:v>
                      </c:pt>
                      <c:pt idx="23">
                        <c:v>-91.070187425682164</c:v>
                      </c:pt>
                      <c:pt idx="24">
                        <c:v>-90.501603086201371</c:v>
                      </c:pt>
                      <c:pt idx="25">
                        <c:v>-92.107326035840771</c:v>
                      </c:pt>
                      <c:pt idx="26">
                        <c:v>-90.525328835556977</c:v>
                      </c:pt>
                      <c:pt idx="27">
                        <c:v>-80.321763641541992</c:v>
                      </c:pt>
                      <c:pt idx="28">
                        <c:v>-76.653772665672648</c:v>
                      </c:pt>
                      <c:pt idx="29">
                        <c:v>-88.912363792364687</c:v>
                      </c:pt>
                      <c:pt idx="30">
                        <c:v>-73.439354248572641</c:v>
                      </c:pt>
                      <c:pt idx="31">
                        <c:v>-80.025265756957381</c:v>
                      </c:pt>
                      <c:pt idx="32">
                        <c:v>-80.606326889719412</c:v>
                      </c:pt>
                      <c:pt idx="33">
                        <c:v>-78.634447274953658</c:v>
                      </c:pt>
                      <c:pt idx="34">
                        <c:v>-82.616132682665551</c:v>
                      </c:pt>
                      <c:pt idx="35">
                        <c:v>-82.661122447312749</c:v>
                      </c:pt>
                      <c:pt idx="36">
                        <c:v>-82.069732657406021</c:v>
                      </c:pt>
                      <c:pt idx="37">
                        <c:v>-73.721522766033345</c:v>
                      </c:pt>
                      <c:pt idx="38">
                        <c:v>-71.618824829633667</c:v>
                      </c:pt>
                      <c:pt idx="39">
                        <c:v>-68.052378525185532</c:v>
                      </c:pt>
                      <c:pt idx="40">
                        <c:v>-67.360838445282241</c:v>
                      </c:pt>
                      <c:pt idx="41">
                        <c:v>-66.554931807271799</c:v>
                      </c:pt>
                      <c:pt idx="42">
                        <c:v>-65.275127252026451</c:v>
                      </c:pt>
                      <c:pt idx="43">
                        <c:v>-65.052508100859043</c:v>
                      </c:pt>
                      <c:pt idx="44">
                        <c:v>-64.594923727807412</c:v>
                      </c:pt>
                      <c:pt idx="45">
                        <c:v>-62.476899506386566</c:v>
                      </c:pt>
                      <c:pt idx="46">
                        <c:v>-64.044245079556617</c:v>
                      </c:pt>
                      <c:pt idx="47">
                        <c:v>-63.12502891196182</c:v>
                      </c:pt>
                      <c:pt idx="48">
                        <c:v>-64.903655444672196</c:v>
                      </c:pt>
                      <c:pt idx="49">
                        <c:v>-65.724143213548246</c:v>
                      </c:pt>
                      <c:pt idx="50">
                        <c:v>-78.408598076317816</c:v>
                      </c:pt>
                      <c:pt idx="51">
                        <c:v>-73.865659323980623</c:v>
                      </c:pt>
                      <c:pt idx="52">
                        <c:v>-66.482751352817331</c:v>
                      </c:pt>
                      <c:pt idx="53">
                        <c:v>-80.991582411099216</c:v>
                      </c:pt>
                      <c:pt idx="54">
                        <c:v>-71.552974275110898</c:v>
                      </c:pt>
                      <c:pt idx="55">
                        <c:v>-67.837348353129443</c:v>
                      </c:pt>
                      <c:pt idx="56">
                        <c:v>-66.515306447033936</c:v>
                      </c:pt>
                      <c:pt idx="57">
                        <c:v>-65.224625270071286</c:v>
                      </c:pt>
                      <c:pt idx="58">
                        <c:v>-66.423559168296748</c:v>
                      </c:pt>
                      <c:pt idx="59">
                        <c:v>-65.039495537675379</c:v>
                      </c:pt>
                      <c:pt idx="60">
                        <c:v>-62.085233977885501</c:v>
                      </c:pt>
                      <c:pt idx="61">
                        <c:v>-62.938727873336042</c:v>
                      </c:pt>
                      <c:pt idx="62">
                        <c:v>-62.131678531975858</c:v>
                      </c:pt>
                      <c:pt idx="63">
                        <c:v>-62.503415713287851</c:v>
                      </c:pt>
                      <c:pt idx="64">
                        <c:v>-69.647366337953926</c:v>
                      </c:pt>
                      <c:pt idx="65">
                        <c:v>-61.141279910638424</c:v>
                      </c:pt>
                      <c:pt idx="66">
                        <c:v>-61.208830047307018</c:v>
                      </c:pt>
                      <c:pt idx="67">
                        <c:v>-73.765564837595647</c:v>
                      </c:pt>
                      <c:pt idx="68">
                        <c:v>-76.693848080650511</c:v>
                      </c:pt>
                      <c:pt idx="69">
                        <c:v>-60.83484005099227</c:v>
                      </c:pt>
                      <c:pt idx="70">
                        <c:v>-64.384520330360957</c:v>
                      </c:pt>
                      <c:pt idx="71">
                        <c:v>-70.044967280807015</c:v>
                      </c:pt>
                      <c:pt idx="72">
                        <c:v>-60.97317892518933</c:v>
                      </c:pt>
                      <c:pt idx="73">
                        <c:v>-62.235326594982041</c:v>
                      </c:pt>
                      <c:pt idx="74">
                        <c:v>-74.164920533000881</c:v>
                      </c:pt>
                      <c:pt idx="75">
                        <c:v>-58.248495481266652</c:v>
                      </c:pt>
                      <c:pt idx="76">
                        <c:v>-58.269553129911316</c:v>
                      </c:pt>
                      <c:pt idx="77">
                        <c:v>-58.477847182569008</c:v>
                      </c:pt>
                      <c:pt idx="78">
                        <c:v>-58.30444816221879</c:v>
                      </c:pt>
                      <c:pt idx="79">
                        <c:v>-61.096354982578049</c:v>
                      </c:pt>
                      <c:pt idx="80">
                        <c:v>-70.624959246307071</c:v>
                      </c:pt>
                      <c:pt idx="81">
                        <c:v>-71.252914824503648</c:v>
                      </c:pt>
                      <c:pt idx="82">
                        <c:v>-60.478824123869828</c:v>
                      </c:pt>
                      <c:pt idx="83">
                        <c:v>-69.971226235355914</c:v>
                      </c:pt>
                      <c:pt idx="84">
                        <c:v>-57.774880326862679</c:v>
                      </c:pt>
                      <c:pt idx="85">
                        <c:v>-57.551336414140565</c:v>
                      </c:pt>
                      <c:pt idx="86">
                        <c:v>-56.143132543565109</c:v>
                      </c:pt>
                      <c:pt idx="87">
                        <c:v>-57.646890567117694</c:v>
                      </c:pt>
                      <c:pt idx="88">
                        <c:v>-59.445777046930516</c:v>
                      </c:pt>
                      <c:pt idx="89">
                        <c:v>-59.639605257190929</c:v>
                      </c:pt>
                      <c:pt idx="90">
                        <c:v>-57.984749815279706</c:v>
                      </c:pt>
                      <c:pt idx="91">
                        <c:v>-59.130960674442747</c:v>
                      </c:pt>
                      <c:pt idx="92">
                        <c:v>-56.546740685146311</c:v>
                      </c:pt>
                      <c:pt idx="93">
                        <c:v>-54.973395074187657</c:v>
                      </c:pt>
                      <c:pt idx="94">
                        <c:v>-56.376063015261295</c:v>
                      </c:pt>
                      <c:pt idx="95">
                        <c:v>15.515103383225849</c:v>
                      </c:pt>
                      <c:pt idx="96">
                        <c:v>16.609957242069115</c:v>
                      </c:pt>
                      <c:pt idx="97">
                        <c:v>17.458701840820098</c:v>
                      </c:pt>
                      <c:pt idx="98">
                        <c:v>16.778622047042106</c:v>
                      </c:pt>
                      <c:pt idx="99">
                        <c:v>17.155301857679916</c:v>
                      </c:pt>
                      <c:pt idx="100">
                        <c:v>17.093343462741402</c:v>
                      </c:pt>
                      <c:pt idx="101">
                        <c:v>17.324629365080156</c:v>
                      </c:pt>
                      <c:pt idx="102">
                        <c:v>17.429244084346976</c:v>
                      </c:pt>
                      <c:pt idx="103">
                        <c:v>18.030256602800435</c:v>
                      </c:pt>
                      <c:pt idx="104">
                        <c:v>16.727134679025994</c:v>
                      </c:pt>
                      <c:pt idx="105">
                        <c:v>16.512317252515572</c:v>
                      </c:pt>
                      <c:pt idx="106">
                        <c:v>15.596155644879147</c:v>
                      </c:pt>
                      <c:pt idx="107">
                        <c:v>18.019105342523403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F3F-47D0-B3F4-7EF42C4092F4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溫度校正版)'!$BD$2</c15:sqref>
                        </c15:formulaRef>
                      </c:ext>
                    </c:extLst>
                    <c:strCache>
                      <c:ptCount val="1"/>
                      <c:pt idx="0">
                        <c:v>2Propionate- + 2H2O → 3Acetate- + H+ + 2H2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溫度校正版)'!$BD$5:$BD$112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2.3501302355342251</c:v>
                      </c:pt>
                      <c:pt idx="1">
                        <c:v>2.6822988854049461</c:v>
                      </c:pt>
                      <c:pt idx="2">
                        <c:v>1.8614376095038905</c:v>
                      </c:pt>
                      <c:pt idx="3">
                        <c:v>1.4282953854525502</c:v>
                      </c:pt>
                      <c:pt idx="4">
                        <c:v>11.34482148286296</c:v>
                      </c:pt>
                      <c:pt idx="5">
                        <c:v>0.37572661298731891</c:v>
                      </c:pt>
                      <c:pt idx="6">
                        <c:v>-1.1161408628205898</c:v>
                      </c:pt>
                      <c:pt idx="7">
                        <c:v>3.6286434061418555</c:v>
                      </c:pt>
                      <c:pt idx="8">
                        <c:v>6.1962983395774529</c:v>
                      </c:pt>
                      <c:pt idx="9">
                        <c:v>5.661415396501063</c:v>
                      </c:pt>
                      <c:pt idx="10">
                        <c:v>5.9755050274759061</c:v>
                      </c:pt>
                      <c:pt idx="11">
                        <c:v>11.096077461198984</c:v>
                      </c:pt>
                      <c:pt idx="12">
                        <c:v>16.877118663195539</c:v>
                      </c:pt>
                      <c:pt idx="13">
                        <c:v>23.540038189163177</c:v>
                      </c:pt>
                      <c:pt idx="14">
                        <c:v>31.008520365557072</c:v>
                      </c:pt>
                      <c:pt idx="15">
                        <c:v>33.059324896352997</c:v>
                      </c:pt>
                      <c:pt idx="16">
                        <c:v>36.327595986009634</c:v>
                      </c:pt>
                      <c:pt idx="17">
                        <c:v>15.494021064325402</c:v>
                      </c:pt>
                      <c:pt idx="18">
                        <c:v>12.875488985807378</c:v>
                      </c:pt>
                      <c:pt idx="19">
                        <c:v>13.032896313182494</c:v>
                      </c:pt>
                      <c:pt idx="20">
                        <c:v>20.813819285101491</c:v>
                      </c:pt>
                      <c:pt idx="21">
                        <c:v>30.122151595409075</c:v>
                      </c:pt>
                      <c:pt idx="22">
                        <c:v>31.36456619151107</c:v>
                      </c:pt>
                      <c:pt idx="23">
                        <c:v>31.327166515068853</c:v>
                      </c:pt>
                      <c:pt idx="24">
                        <c:v>30.993323141250091</c:v>
                      </c:pt>
                      <c:pt idx="25">
                        <c:v>31.422994320943236</c:v>
                      </c:pt>
                      <c:pt idx="26">
                        <c:v>29.618306299718146</c:v>
                      </c:pt>
                      <c:pt idx="27">
                        <c:v>19.823641237345171</c:v>
                      </c:pt>
                      <c:pt idx="28">
                        <c:v>19.674326419678035</c:v>
                      </c:pt>
                      <c:pt idx="29">
                        <c:v>28.493960524167633</c:v>
                      </c:pt>
                      <c:pt idx="30">
                        <c:v>18.428237644828236</c:v>
                      </c:pt>
                      <c:pt idx="31">
                        <c:v>21.234157749786881</c:v>
                      </c:pt>
                      <c:pt idx="32">
                        <c:v>22.737284858531453</c:v>
                      </c:pt>
                      <c:pt idx="33">
                        <c:v>22.240198920519283</c:v>
                      </c:pt>
                      <c:pt idx="34">
                        <c:v>24.852780611586454</c:v>
                      </c:pt>
                      <c:pt idx="35">
                        <c:v>25.567032279836784</c:v>
                      </c:pt>
                      <c:pt idx="36">
                        <c:v>24.102603293917284</c:v>
                      </c:pt>
                      <c:pt idx="37">
                        <c:v>19.016963355334102</c:v>
                      </c:pt>
                      <c:pt idx="38">
                        <c:v>17.057531760182609</c:v>
                      </c:pt>
                      <c:pt idx="39">
                        <c:v>14.903675152539417</c:v>
                      </c:pt>
                      <c:pt idx="40">
                        <c:v>12.634431716499488</c:v>
                      </c:pt>
                      <c:pt idx="41">
                        <c:v>12.559029757846895</c:v>
                      </c:pt>
                      <c:pt idx="42">
                        <c:v>10.391959298668922</c:v>
                      </c:pt>
                      <c:pt idx="43">
                        <c:v>8.6830865508465003</c:v>
                      </c:pt>
                      <c:pt idx="44">
                        <c:v>7.2816302417692373</c:v>
                      </c:pt>
                      <c:pt idx="45">
                        <c:v>5.2156489639967383</c:v>
                      </c:pt>
                      <c:pt idx="46">
                        <c:v>3.6667565161373297</c:v>
                      </c:pt>
                      <c:pt idx="47">
                        <c:v>2.454905517243823</c:v>
                      </c:pt>
                      <c:pt idx="48">
                        <c:v>-1.3909939326155438</c:v>
                      </c:pt>
                      <c:pt idx="49">
                        <c:v>1.0873629915552883</c:v>
                      </c:pt>
                      <c:pt idx="50">
                        <c:v>8.1054649541451589</c:v>
                      </c:pt>
                      <c:pt idx="51">
                        <c:v>6.7001017727103616</c:v>
                      </c:pt>
                      <c:pt idx="52">
                        <c:v>3.7554959426387455</c:v>
                      </c:pt>
                      <c:pt idx="53">
                        <c:v>11.431069770440747</c:v>
                      </c:pt>
                      <c:pt idx="54">
                        <c:v>10.061617317870558</c:v>
                      </c:pt>
                      <c:pt idx="55">
                        <c:v>3.9242365573726907</c:v>
                      </c:pt>
                      <c:pt idx="56">
                        <c:v>4.4644890297960664</c:v>
                      </c:pt>
                      <c:pt idx="57">
                        <c:v>4.3374953071011575</c:v>
                      </c:pt>
                      <c:pt idx="58">
                        <c:v>4.6387263104762155</c:v>
                      </c:pt>
                      <c:pt idx="59">
                        <c:v>4.5579119686358496</c:v>
                      </c:pt>
                      <c:pt idx="60">
                        <c:v>2.8718887750642068</c:v>
                      </c:pt>
                      <c:pt idx="61">
                        <c:v>4.2948516608475984</c:v>
                      </c:pt>
                      <c:pt idx="62">
                        <c:v>4.2574636897610141</c:v>
                      </c:pt>
                      <c:pt idx="63">
                        <c:v>5.8712171474203672</c:v>
                      </c:pt>
                      <c:pt idx="64">
                        <c:v>9.4855325115972438</c:v>
                      </c:pt>
                      <c:pt idx="65">
                        <c:v>5.2221058637810422</c:v>
                      </c:pt>
                      <c:pt idx="66">
                        <c:v>5.581593325541796</c:v>
                      </c:pt>
                      <c:pt idx="67">
                        <c:v>11.836198219901927</c:v>
                      </c:pt>
                      <c:pt idx="68">
                        <c:v>13.635918029773972</c:v>
                      </c:pt>
                      <c:pt idx="69">
                        <c:v>1.4271432453462189</c:v>
                      </c:pt>
                      <c:pt idx="70">
                        <c:v>3.1507719349761096</c:v>
                      </c:pt>
                      <c:pt idx="71">
                        <c:v>8.7291243229148492</c:v>
                      </c:pt>
                      <c:pt idx="72">
                        <c:v>2.2681142978977924</c:v>
                      </c:pt>
                      <c:pt idx="73">
                        <c:v>4.4056326555592626</c:v>
                      </c:pt>
                      <c:pt idx="74">
                        <c:v>10.88807980972112</c:v>
                      </c:pt>
                      <c:pt idx="75">
                        <c:v>3.3531869592994781</c:v>
                      </c:pt>
                      <c:pt idx="76">
                        <c:v>3.4243140403511525</c:v>
                      </c:pt>
                      <c:pt idx="77">
                        <c:v>3.8942452978388147</c:v>
                      </c:pt>
                      <c:pt idx="78">
                        <c:v>2.7833520414046156</c:v>
                      </c:pt>
                      <c:pt idx="79">
                        <c:v>5.3109093154945839</c:v>
                      </c:pt>
                      <c:pt idx="80">
                        <c:v>11.07107688800755</c:v>
                      </c:pt>
                      <c:pt idx="81">
                        <c:v>12.258094359014088</c:v>
                      </c:pt>
                      <c:pt idx="82">
                        <c:v>5.3163370287342069</c:v>
                      </c:pt>
                      <c:pt idx="83">
                        <c:v>11.779790243059011</c:v>
                      </c:pt>
                      <c:pt idx="84">
                        <c:v>6.6438512679992101</c:v>
                      </c:pt>
                      <c:pt idx="85">
                        <c:v>6.6450060992637994</c:v>
                      </c:pt>
                      <c:pt idx="86">
                        <c:v>6.9162406975546986</c:v>
                      </c:pt>
                      <c:pt idx="87">
                        <c:v>5.3098510369235079</c:v>
                      </c:pt>
                      <c:pt idx="88">
                        <c:v>8.708127790967529</c:v>
                      </c:pt>
                      <c:pt idx="89">
                        <c:v>8.428787563815515</c:v>
                      </c:pt>
                      <c:pt idx="90">
                        <c:v>7.4662746690984978</c:v>
                      </c:pt>
                      <c:pt idx="91">
                        <c:v>9.4477113613171682</c:v>
                      </c:pt>
                      <c:pt idx="92">
                        <c:v>7.1923291432329162</c:v>
                      </c:pt>
                      <c:pt idx="93">
                        <c:v>6.4661144699949631</c:v>
                      </c:pt>
                      <c:pt idx="94">
                        <c:v>6.0145292606343599</c:v>
                      </c:pt>
                      <c:pt idx="95">
                        <c:v>-29.982809995853088</c:v>
                      </c:pt>
                      <c:pt idx="96">
                        <c:v>-28.987255927134058</c:v>
                      </c:pt>
                      <c:pt idx="97">
                        <c:v>-27.312845475762565</c:v>
                      </c:pt>
                      <c:pt idx="98">
                        <c:v>-28.438975299018168</c:v>
                      </c:pt>
                      <c:pt idx="99">
                        <c:v>-27.900486906419268</c:v>
                      </c:pt>
                      <c:pt idx="100">
                        <c:v>-27.497957324596882</c:v>
                      </c:pt>
                      <c:pt idx="101">
                        <c:v>-27.472672897597707</c:v>
                      </c:pt>
                      <c:pt idx="102">
                        <c:v>-26.520461627940669</c:v>
                      </c:pt>
                      <c:pt idx="103">
                        <c:v>-26.76707635015644</c:v>
                      </c:pt>
                      <c:pt idx="104">
                        <c:v>-27.775224512250706</c:v>
                      </c:pt>
                      <c:pt idx="105">
                        <c:v>-27.821863276706882</c:v>
                      </c:pt>
                      <c:pt idx="106">
                        <c:v>-29.362852491880979</c:v>
                      </c:pt>
                      <c:pt idx="107">
                        <c:v>-26.677665133347706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0F3F-47D0-B3F4-7EF42C4092F4}"/>
                  </c:ext>
                </c:extLst>
              </c15:ser>
            </c15:filteredScatterSeries>
          </c:ext>
        </c:extLst>
      </c:scatterChart>
      <c:valAx>
        <c:axId val="1620820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84885872"/>
        <c:crosses val="autoZero"/>
        <c:crossBetween val="midCat"/>
      </c:valAx>
      <c:valAx>
        <c:axId val="6848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20820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'總圖 (分壓氫 H+ 及 溫度校正版)'!$AY$2</c:f>
              <c:strCache>
                <c:ptCount val="1"/>
                <c:pt idx="0">
                  <c:v>Butyrate-+2H2O → 2 Acetate- +H++2H2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溫度校正版)'!$AY$5:$AY$112</c:f>
              <c:numCache>
                <c:formatCode>0.00</c:formatCode>
                <c:ptCount val="108"/>
                <c:pt idx="0">
                  <c:v>7.7177517950210444</c:v>
                </c:pt>
                <c:pt idx="1">
                  <c:v>8.6903067201123037</c:v>
                </c:pt>
                <c:pt idx="2">
                  <c:v>9.2766879807602862</c:v>
                </c:pt>
                <c:pt idx="3">
                  <c:v>7.3935671161878673</c:v>
                </c:pt>
                <c:pt idx="4">
                  <c:v>16.411853776835841</c:v>
                </c:pt>
                <c:pt idx="5">
                  <c:v>6.4299201788797689</c:v>
                </c:pt>
                <c:pt idx="6">
                  <c:v>4.4846122410978495</c:v>
                </c:pt>
                <c:pt idx="7">
                  <c:v>10.658824513121019</c:v>
                </c:pt>
                <c:pt idx="8">
                  <c:v>12.439516763732193</c:v>
                </c:pt>
                <c:pt idx="9">
                  <c:v>21.933959923701952</c:v>
                </c:pt>
                <c:pt idx="10">
                  <c:v>11.76344611256895</c:v>
                </c:pt>
                <c:pt idx="11">
                  <c:v>14.454361440302119</c:v>
                </c:pt>
                <c:pt idx="12">
                  <c:v>18.70365387437484</c:v>
                </c:pt>
                <c:pt idx="13">
                  <c:v>23.95879926051914</c:v>
                </c:pt>
                <c:pt idx="14">
                  <c:v>29.540154104862946</c:v>
                </c:pt>
                <c:pt idx="15">
                  <c:v>31.197646695166242</c:v>
                </c:pt>
                <c:pt idx="16">
                  <c:v>33.636157769556092</c:v>
                </c:pt>
                <c:pt idx="17">
                  <c:v>15.912782135681365</c:v>
                </c:pt>
                <c:pt idx="18">
                  <c:v>18.347249014168792</c:v>
                </c:pt>
                <c:pt idx="19">
                  <c:v>18.720723770935603</c:v>
                </c:pt>
                <c:pt idx="20">
                  <c:v>23.18555806376024</c:v>
                </c:pt>
                <c:pt idx="21">
                  <c:v>28.976220861090738</c:v>
                </c:pt>
                <c:pt idx="22">
                  <c:v>29.559349432814294</c:v>
                </c:pt>
                <c:pt idx="23">
                  <c:v>29.688393670976897</c:v>
                </c:pt>
                <c:pt idx="24">
                  <c:v>29.728966997062589</c:v>
                </c:pt>
                <c:pt idx="25">
                  <c:v>30.716853894797971</c:v>
                </c:pt>
                <c:pt idx="26">
                  <c:v>30.110235287004016</c:v>
                </c:pt>
                <c:pt idx="27">
                  <c:v>23.021812551846171</c:v>
                </c:pt>
                <c:pt idx="28">
                  <c:v>22.372719419218008</c:v>
                </c:pt>
                <c:pt idx="29">
                  <c:v>29.377262874789906</c:v>
                </c:pt>
                <c:pt idx="30">
                  <c:v>19.915624936606541</c:v>
                </c:pt>
                <c:pt idx="31">
                  <c:v>23.671462865558873</c:v>
                </c:pt>
                <c:pt idx="32">
                  <c:v>24.489148728961275</c:v>
                </c:pt>
                <c:pt idx="33">
                  <c:v>24.418188906818749</c:v>
                </c:pt>
                <c:pt idx="34">
                  <c:v>26.641415420775175</c:v>
                </c:pt>
                <c:pt idx="35">
                  <c:v>27.297032538221227</c:v>
                </c:pt>
                <c:pt idx="36">
                  <c:v>27.424708096839584</c:v>
                </c:pt>
                <c:pt idx="37">
                  <c:v>22.986119585257764</c:v>
                </c:pt>
                <c:pt idx="38">
                  <c:v>22.669426772809441</c:v>
                </c:pt>
                <c:pt idx="39">
                  <c:v>21.225059034919983</c:v>
                </c:pt>
                <c:pt idx="40">
                  <c:v>20.693003537214963</c:v>
                </c:pt>
                <c:pt idx="41">
                  <c:v>21.205753608632435</c:v>
                </c:pt>
                <c:pt idx="42">
                  <c:v>20.28322890064717</c:v>
                </c:pt>
                <c:pt idx="43">
                  <c:v>19.722678080363828</c:v>
                </c:pt>
                <c:pt idx="44">
                  <c:v>18.897973301911339</c:v>
                </c:pt>
                <c:pt idx="45">
                  <c:v>17.22056630154627</c:v>
                </c:pt>
                <c:pt idx="46">
                  <c:v>25.08242625913412</c:v>
                </c:pt>
                <c:pt idx="47">
                  <c:v>24.319774765954509</c:v>
                </c:pt>
                <c:pt idx="48">
                  <c:v>19.410738392729154</c:v>
                </c:pt>
                <c:pt idx="49">
                  <c:v>20.98186257456927</c:v>
                </c:pt>
                <c:pt idx="50">
                  <c:v>28.835309543769192</c:v>
                </c:pt>
                <c:pt idx="51">
                  <c:v>27.538810872955839</c:v>
                </c:pt>
                <c:pt idx="52">
                  <c:v>24.902450648426132</c:v>
                </c:pt>
                <c:pt idx="53">
                  <c:v>32.53779051324419</c:v>
                </c:pt>
                <c:pt idx="54">
                  <c:v>21.056891246271253</c:v>
                </c:pt>
                <c:pt idx="55">
                  <c:v>25.121933855573769</c:v>
                </c:pt>
                <c:pt idx="56">
                  <c:v>26.029721277642913</c:v>
                </c:pt>
                <c:pt idx="57">
                  <c:v>25.411673072785394</c:v>
                </c:pt>
                <c:pt idx="58">
                  <c:v>25.2094701668798</c:v>
                </c:pt>
                <c:pt idx="59">
                  <c:v>24.971589640411477</c:v>
                </c:pt>
                <c:pt idx="60">
                  <c:v>23.393690020594292</c:v>
                </c:pt>
                <c:pt idx="61">
                  <c:v>24.994473727971517</c:v>
                </c:pt>
                <c:pt idx="62">
                  <c:v>24.514036276684116</c:v>
                </c:pt>
                <c:pt idx="63">
                  <c:v>26.35886599613923</c:v>
                </c:pt>
                <c:pt idx="64">
                  <c:v>20.836033949394295</c:v>
                </c:pt>
                <c:pt idx="65">
                  <c:v>24.865318621514231</c:v>
                </c:pt>
                <c:pt idx="66">
                  <c:v>24.980230216509117</c:v>
                </c:pt>
                <c:pt idx="67">
                  <c:v>31.344835238676396</c:v>
                </c:pt>
                <c:pt idx="68">
                  <c:v>33.106898155292974</c:v>
                </c:pt>
                <c:pt idx="69">
                  <c:v>21.09011465288134</c:v>
                </c:pt>
                <c:pt idx="70">
                  <c:v>21.236403363282196</c:v>
                </c:pt>
                <c:pt idx="71">
                  <c:v>25.938059414084353</c:v>
                </c:pt>
                <c:pt idx="72">
                  <c:v>20.834402553593648</c:v>
                </c:pt>
                <c:pt idx="73">
                  <c:v>22.30163336956026</c:v>
                </c:pt>
                <c:pt idx="74">
                  <c:v>29.218693767633301</c:v>
                </c:pt>
                <c:pt idx="75">
                  <c:v>21.289088643305224</c:v>
                </c:pt>
                <c:pt idx="76">
                  <c:v>21.012604348393452</c:v>
                </c:pt>
                <c:pt idx="77">
                  <c:v>20.957605811591048</c:v>
                </c:pt>
                <c:pt idx="78">
                  <c:v>20.105645462104011</c:v>
                </c:pt>
                <c:pt idx="79">
                  <c:v>23.141841969309628</c:v>
                </c:pt>
                <c:pt idx="80">
                  <c:v>28.71917118777964</c:v>
                </c:pt>
                <c:pt idx="81">
                  <c:v>30.50413199696515</c:v>
                </c:pt>
                <c:pt idx="82">
                  <c:v>21.945160425966986</c:v>
                </c:pt>
                <c:pt idx="83">
                  <c:v>29.124731147579784</c:v>
                </c:pt>
                <c:pt idx="84">
                  <c:v>24.662845909761455</c:v>
                </c:pt>
                <c:pt idx="85">
                  <c:v>24.320855276024517</c:v>
                </c:pt>
                <c:pt idx="86">
                  <c:v>15.875378755817703</c:v>
                </c:pt>
                <c:pt idx="87">
                  <c:v>21.605564861036942</c:v>
                </c:pt>
                <c:pt idx="88">
                  <c:v>17.590507162130898</c:v>
                </c:pt>
                <c:pt idx="89">
                  <c:v>16.308563288056824</c:v>
                </c:pt>
                <c:pt idx="90">
                  <c:v>17.131385045208965</c:v>
                </c:pt>
                <c:pt idx="91">
                  <c:v>17.492783291675504</c:v>
                </c:pt>
                <c:pt idx="92">
                  <c:v>14.75020819697497</c:v>
                </c:pt>
                <c:pt idx="93">
                  <c:v>14.590857686285077</c:v>
                </c:pt>
                <c:pt idx="94">
                  <c:v>14.424087426420982</c:v>
                </c:pt>
                <c:pt idx="95">
                  <c:v>-14.389369937521458</c:v>
                </c:pt>
                <c:pt idx="96">
                  <c:v>-21.101626745474462</c:v>
                </c:pt>
                <c:pt idx="97">
                  <c:v>-19.961850260387649</c:v>
                </c:pt>
                <c:pt idx="98">
                  <c:v>-20.690209885785208</c:v>
                </c:pt>
                <c:pt idx="99">
                  <c:v>-20.541331142454553</c:v>
                </c:pt>
                <c:pt idx="100">
                  <c:v>-20.535749584182554</c:v>
                </c:pt>
                <c:pt idx="101">
                  <c:v>-20.235583578524697</c:v>
                </c:pt>
                <c:pt idx="102">
                  <c:v>-20.388092675133251</c:v>
                </c:pt>
                <c:pt idx="103">
                  <c:v>-19.587369804066967</c:v>
                </c:pt>
                <c:pt idx="104">
                  <c:v>-21.148505347011351</c:v>
                </c:pt>
                <c:pt idx="105">
                  <c:v>-21.362222878671119</c:v>
                </c:pt>
                <c:pt idx="106">
                  <c:v>-22.648933017951876</c:v>
                </c:pt>
                <c:pt idx="107">
                  <c:v>-19.240291014318913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41-431A-B398-8A5A8195FC7E}"/>
            </c:ext>
          </c:extLst>
        </c:ser>
        <c:ser>
          <c:idx val="1"/>
          <c:order val="1"/>
          <c:tx>
            <c:strRef>
              <c:f>'總圖 (分壓氫 H+ 及 溫度校正版)'!$AZ$2</c:f>
              <c:strCache>
                <c:ptCount val="1"/>
                <c:pt idx="0">
                  <c:v>Propionate- +3H2O → Acetate-+HCO3- +H++3H2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溫度校正版)'!$AZ$5:$AZ$112</c:f>
              <c:numCache>
                <c:formatCode>0.00E+00</c:formatCode>
                <c:ptCount val="108"/>
                <c:pt idx="0">
                  <c:v>32.219288175064648</c:v>
                </c:pt>
                <c:pt idx="1">
                  <c:v>34.547139711959154</c:v>
                </c:pt>
                <c:pt idx="2">
                  <c:v>33.007698736949031</c:v>
                </c:pt>
                <c:pt idx="3">
                  <c:v>31.648573885534077</c:v>
                </c:pt>
                <c:pt idx="4">
                  <c:v>44.443875377622533</c:v>
                </c:pt>
                <c:pt idx="5">
                  <c:v>28.689539148895598</c:v>
                </c:pt>
                <c:pt idx="6">
                  <c:v>26.240420809390784</c:v>
                </c:pt>
                <c:pt idx="7">
                  <c:v>33.968728182049709</c:v>
                </c:pt>
                <c:pt idx="8">
                  <c:v>36.249875520269569</c:v>
                </c:pt>
                <c:pt idx="9">
                  <c:v>36.3271109128113</c:v>
                </c:pt>
                <c:pt idx="10">
                  <c:v>36.430516535455396</c:v>
                </c:pt>
                <c:pt idx="11">
                  <c:v>38.035381214300529</c:v>
                </c:pt>
                <c:pt idx="12">
                  <c:v>44.639963982663751</c:v>
                </c:pt>
                <c:pt idx="13">
                  <c:v>57.564599040025527</c:v>
                </c:pt>
                <c:pt idx="14">
                  <c:v>62.396835094920107</c:v>
                </c:pt>
                <c:pt idx="15">
                  <c:v>65.969092167624353</c:v>
                </c:pt>
                <c:pt idx="16">
                  <c:v>69.463635923735268</c:v>
                </c:pt>
                <c:pt idx="17">
                  <c:v>45.59950126676852</c:v>
                </c:pt>
                <c:pt idx="18">
                  <c:v>45.265861462006065</c:v>
                </c:pt>
                <c:pt idx="19">
                  <c:v>43.789436095132416</c:v>
                </c:pt>
                <c:pt idx="20">
                  <c:v>49.062469095895139</c:v>
                </c:pt>
                <c:pt idx="21">
                  <c:v>59.594778100335816</c:v>
                </c:pt>
                <c:pt idx="22">
                  <c:v>61.327640662522668</c:v>
                </c:pt>
                <c:pt idx="23">
                  <c:v>61.198676970375416</c:v>
                </c:pt>
                <c:pt idx="24">
                  <c:v>60.747463113725644</c:v>
                </c:pt>
                <c:pt idx="25">
                  <c:v>61.765160178391916</c:v>
                </c:pt>
                <c:pt idx="26">
                  <c:v>60.071817567637481</c:v>
                </c:pt>
                <c:pt idx="27">
                  <c:v>50.072702439443489</c:v>
                </c:pt>
                <c:pt idx="28">
                  <c:v>48.164049542675251</c:v>
                </c:pt>
                <c:pt idx="29">
                  <c:v>58.703162158266075</c:v>
                </c:pt>
                <c:pt idx="30">
                  <c:v>45.93379594670035</c:v>
                </c:pt>
                <c:pt idx="31">
                  <c:v>50.62971175337205</c:v>
                </c:pt>
                <c:pt idx="32">
                  <c:v>51.67180587412534</c:v>
                </c:pt>
                <c:pt idx="33">
                  <c:v>50.437323097736382</c:v>
                </c:pt>
                <c:pt idx="34">
                  <c:v>53.734456647125924</c:v>
                </c:pt>
                <c:pt idx="35">
                  <c:v>54.11407736357468</c:v>
                </c:pt>
                <c:pt idx="36">
                  <c:v>53.086167975661567</c:v>
                </c:pt>
                <c:pt idx="37">
                  <c:v>46.369243060683637</c:v>
                </c:pt>
                <c:pt idx="38">
                  <c:v>44.338178294908055</c:v>
                </c:pt>
                <c:pt idx="39">
                  <c:v>41.478026838862391</c:v>
                </c:pt>
                <c:pt idx="40">
                  <c:v>39.997635080890788</c:v>
                </c:pt>
                <c:pt idx="41">
                  <c:v>39.556980782559265</c:v>
                </c:pt>
                <c:pt idx="42">
                  <c:v>37.833543275347601</c:v>
                </c:pt>
                <c:pt idx="43">
                  <c:v>36.867797325852685</c:v>
                </c:pt>
                <c:pt idx="44">
                  <c:v>35.938276984788239</c:v>
                </c:pt>
                <c:pt idx="45">
                  <c:v>33.846274235191565</c:v>
                </c:pt>
                <c:pt idx="46">
                  <c:v>33.855500797846894</c:v>
                </c:pt>
                <c:pt idx="47">
                  <c:v>32.78996721460274</c:v>
                </c:pt>
                <c:pt idx="48">
                  <c:v>31.756330756028241</c:v>
                </c:pt>
                <c:pt idx="49">
                  <c:v>33.405753102551685</c:v>
                </c:pt>
                <c:pt idx="50">
                  <c:v>43.257031515231404</c:v>
                </c:pt>
                <c:pt idx="51">
                  <c:v>40.28288054834541</c:v>
                </c:pt>
                <c:pt idx="52">
                  <c:v>35.119123647727953</c:v>
                </c:pt>
                <c:pt idx="53">
                  <c:v>46.211326090769901</c:v>
                </c:pt>
                <c:pt idx="54">
                  <c:v>40.807295796490642</c:v>
                </c:pt>
                <c:pt idx="55">
                  <c:v>35.880792455250983</c:v>
                </c:pt>
                <c:pt idx="56">
                  <c:v>35.489897738414918</c:v>
                </c:pt>
                <c:pt idx="57">
                  <c:v>34.78106028858614</c:v>
                </c:pt>
                <c:pt idx="58">
                  <c:v>35.531142739386389</c:v>
                </c:pt>
                <c:pt idx="59">
                  <c:v>34.798703753155522</c:v>
                </c:pt>
                <c:pt idx="60">
                  <c:v>32.478561376474772</c:v>
                </c:pt>
                <c:pt idx="61">
                  <c:v>33.616789767091731</c:v>
                </c:pt>
                <c:pt idx="62">
                  <c:v>33.194571110868353</c:v>
                </c:pt>
                <c:pt idx="63">
                  <c:v>34.187316430354024</c:v>
                </c:pt>
                <c:pt idx="64">
                  <c:v>39.566449424775499</c:v>
                </c:pt>
                <c:pt idx="65">
                  <c:v>33.18169288720965</c:v>
                </c:pt>
                <c:pt idx="66">
                  <c:v>33.395211686424325</c:v>
                </c:pt>
                <c:pt idx="67">
                  <c:v>42.800881528748697</c:v>
                </c:pt>
                <c:pt idx="68">
                  <c:v>45.164883055212158</c:v>
                </c:pt>
                <c:pt idx="69">
                  <c:v>31.130991648169157</c:v>
                </c:pt>
                <c:pt idx="70">
                  <c:v>33.767646132668446</c:v>
                </c:pt>
                <c:pt idx="71">
                  <c:v>39.38704580186085</c:v>
                </c:pt>
                <c:pt idx="72">
                  <c:v>31.620646611543471</c:v>
                </c:pt>
                <c:pt idx="73">
                  <c:v>33.320479625270565</c:v>
                </c:pt>
                <c:pt idx="74">
                  <c:v>42.526500171360915</c:v>
                </c:pt>
                <c:pt idx="75">
                  <c:v>30.800841220282983</c:v>
                </c:pt>
                <c:pt idx="76">
                  <c:v>30.846933585131147</c:v>
                </c:pt>
                <c:pt idx="77">
                  <c:v>31.186046240203829</c:v>
                </c:pt>
                <c:pt idx="78">
                  <c:v>30.543900101811616</c:v>
                </c:pt>
                <c:pt idx="79">
                  <c:v>33.203632149036238</c:v>
                </c:pt>
                <c:pt idx="80">
                  <c:v>40.848018067157227</c:v>
                </c:pt>
                <c:pt idx="81">
                  <c:v>41.755504591758779</c:v>
                </c:pt>
                <c:pt idx="82">
                  <c:v>32.897580576301927</c:v>
                </c:pt>
                <c:pt idx="83">
                  <c:v>40.875508239207377</c:v>
                </c:pt>
                <c:pt idx="84">
                  <c:v>32.209365797430863</c:v>
                </c:pt>
                <c:pt idx="85">
                  <c:v>32.098171256702102</c:v>
                </c:pt>
                <c:pt idx="86">
                  <c:v>31.529686620559815</c:v>
                </c:pt>
                <c:pt idx="87">
                  <c:v>31.478370802020514</c:v>
                </c:pt>
                <c:pt idx="88">
                  <c:v>34.076952418948935</c:v>
                </c:pt>
                <c:pt idx="89">
                  <c:v>34.034196410503135</c:v>
                </c:pt>
                <c:pt idx="90">
                  <c:v>32.725512242189012</c:v>
                </c:pt>
                <c:pt idx="91">
                  <c:v>34.289336017879869</c:v>
                </c:pt>
                <c:pt idx="92">
                  <c:v>31.869534914189536</c:v>
                </c:pt>
                <c:pt idx="93">
                  <c:v>30.719754772091221</c:v>
                </c:pt>
                <c:pt idx="94">
                  <c:v>31.19529613794775</c:v>
                </c:pt>
                <c:pt idx="95">
                  <c:v>-22.748956689539568</c:v>
                </c:pt>
                <c:pt idx="96">
                  <c:v>-22.798606584601671</c:v>
                </c:pt>
                <c:pt idx="97">
                  <c:v>-22.385773658291413</c:v>
                </c:pt>
                <c:pt idx="98">
                  <c:v>-22.608798673030236</c:v>
                </c:pt>
                <c:pt idx="99">
                  <c:v>-22.527894382049681</c:v>
                </c:pt>
                <c:pt idx="100">
                  <c:v>-22.295650393669234</c:v>
                </c:pt>
                <c:pt idx="101">
                  <c:v>-22.398651131339022</c:v>
                </c:pt>
                <c:pt idx="102">
                  <c:v>-21.974852856143897</c:v>
                </c:pt>
                <c:pt idx="103">
                  <c:v>-22.398666476478525</c:v>
                </c:pt>
                <c:pt idx="104">
                  <c:v>-22.251179595638433</c:v>
                </c:pt>
                <c:pt idx="105">
                  <c:v>-22.167090264611332</c:v>
                </c:pt>
                <c:pt idx="106">
                  <c:v>-22.479504068380152</c:v>
                </c:pt>
                <c:pt idx="107">
                  <c:v>-22.348385237935645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441-431A-B398-8A5A8195FC7E}"/>
            </c:ext>
          </c:extLst>
        </c:ser>
        <c:ser>
          <c:idx val="3"/>
          <c:order val="3"/>
          <c:tx>
            <c:strRef>
              <c:f>'總圖 (分壓氫 H+ 及 溫度校正版)'!$BB$2</c:f>
              <c:strCache>
                <c:ptCount val="1"/>
                <c:pt idx="0">
                  <c:v>2Propionate- → Acetate- + Butyrate-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溫度校正版)'!$BB$5:$BB$112</c:f>
              <c:numCache>
                <c:formatCode>General</c:formatCode>
                <c:ptCount val="108"/>
                <c:pt idx="0">
                  <c:v>-5.3676215594868193</c:v>
                </c:pt>
                <c:pt idx="1">
                  <c:v>-6.0080078347073576</c:v>
                </c:pt>
                <c:pt idx="2">
                  <c:v>-7.4152503712563957</c:v>
                </c:pt>
                <c:pt idx="3">
                  <c:v>-5.9652717307353171</c:v>
                </c:pt>
                <c:pt idx="4">
                  <c:v>-5.0670322939728809</c:v>
                </c:pt>
                <c:pt idx="5">
                  <c:v>-6.0541935658924499</c:v>
                </c:pt>
                <c:pt idx="6">
                  <c:v>-5.6007531039184393</c:v>
                </c:pt>
                <c:pt idx="7">
                  <c:v>-7.0301811069791631</c:v>
                </c:pt>
                <c:pt idx="8">
                  <c:v>-6.2432184241547404</c:v>
                </c:pt>
                <c:pt idx="9">
                  <c:v>-16.272544527200889</c:v>
                </c:pt>
                <c:pt idx="10">
                  <c:v>-5.7879410850930437</c:v>
                </c:pt>
                <c:pt idx="11">
                  <c:v>-3.3582839791031356</c:v>
                </c:pt>
                <c:pt idx="12">
                  <c:v>-1.8265352111793018</c:v>
                </c:pt>
                <c:pt idx="13">
                  <c:v>-0.41876107135596258</c:v>
                </c:pt>
                <c:pt idx="14">
                  <c:v>1.4683662606941257</c:v>
                </c:pt>
                <c:pt idx="15">
                  <c:v>1.8616782011867525</c:v>
                </c:pt>
                <c:pt idx="16">
                  <c:v>2.691438216453538</c:v>
                </c:pt>
                <c:pt idx="17">
                  <c:v>-0.41876107135596258</c:v>
                </c:pt>
                <c:pt idx="18">
                  <c:v>-5.4717600283614143</c:v>
                </c:pt>
                <c:pt idx="19">
                  <c:v>-5.6878274577531087</c:v>
                </c:pt>
                <c:pt idx="20">
                  <c:v>-2.3717387786587496</c:v>
                </c:pt>
                <c:pt idx="21">
                  <c:v>1.1459307343183391</c:v>
                </c:pt>
                <c:pt idx="22">
                  <c:v>1.8052167586967749</c:v>
                </c:pt>
                <c:pt idx="23">
                  <c:v>1.6387728440919576</c:v>
                </c:pt>
                <c:pt idx="24">
                  <c:v>1.2643561441875022</c:v>
                </c:pt>
                <c:pt idx="25">
                  <c:v>0.70614042614526318</c:v>
                </c:pt>
                <c:pt idx="26">
                  <c:v>-0.49192898728586887</c:v>
                </c:pt>
                <c:pt idx="27">
                  <c:v>-3.1981713145010011</c:v>
                </c:pt>
                <c:pt idx="28">
                  <c:v>-2.6983929995399727</c:v>
                </c:pt>
                <c:pt idx="29">
                  <c:v>-0.88330235062227402</c:v>
                </c:pt>
                <c:pt idx="30">
                  <c:v>-1.487387291778304</c:v>
                </c:pt>
                <c:pt idx="31">
                  <c:v>-2.4373051157719932</c:v>
                </c:pt>
                <c:pt idx="32">
                  <c:v>-1.7518638704298226</c:v>
                </c:pt>
                <c:pt idx="33">
                  <c:v>-2.1779899862994663</c:v>
                </c:pt>
                <c:pt idx="34">
                  <c:v>-1.7886348091887232</c:v>
                </c:pt>
                <c:pt idx="35">
                  <c:v>-1.7300002583844432</c:v>
                </c:pt>
                <c:pt idx="36">
                  <c:v>-3.322104802922301</c:v>
                </c:pt>
                <c:pt idx="37">
                  <c:v>-3.9691562299236631</c:v>
                </c:pt>
                <c:pt idx="38">
                  <c:v>-5.6118950126268325</c:v>
                </c:pt>
                <c:pt idx="39">
                  <c:v>-6.3213838823805659</c:v>
                </c:pt>
                <c:pt idx="40">
                  <c:v>-8.0585718207154748</c:v>
                </c:pt>
                <c:pt idx="41">
                  <c:v>-8.6467238507855395</c:v>
                </c:pt>
                <c:pt idx="42">
                  <c:v>-9.891269601978248</c:v>
                </c:pt>
                <c:pt idx="43">
                  <c:v>-11.039591529517327</c:v>
                </c:pt>
                <c:pt idx="44">
                  <c:v>-11.616343060142102</c:v>
                </c:pt>
                <c:pt idx="45">
                  <c:v>-12.004917337549532</c:v>
                </c:pt>
                <c:pt idx="46">
                  <c:v>-21.415669742996791</c:v>
                </c:pt>
                <c:pt idx="47">
                  <c:v>-21.864869248710686</c:v>
                </c:pt>
                <c:pt idx="48">
                  <c:v>-20.801732325344698</c:v>
                </c:pt>
                <c:pt idx="49">
                  <c:v>-19.894499583013982</c:v>
                </c:pt>
                <c:pt idx="50">
                  <c:v>-20.729844589624033</c:v>
                </c:pt>
                <c:pt idx="51">
                  <c:v>-20.838709100245477</c:v>
                </c:pt>
                <c:pt idx="52">
                  <c:v>-21.146954705787387</c:v>
                </c:pt>
                <c:pt idx="53">
                  <c:v>-21.106720742803443</c:v>
                </c:pt>
                <c:pt idx="54">
                  <c:v>-10.995273928400694</c:v>
                </c:pt>
                <c:pt idx="55">
                  <c:v>-21.197697298201078</c:v>
                </c:pt>
                <c:pt idx="56">
                  <c:v>-21.565232247846847</c:v>
                </c:pt>
                <c:pt idx="57">
                  <c:v>-21.074177765684237</c:v>
                </c:pt>
                <c:pt idx="58">
                  <c:v>-20.570743856403585</c:v>
                </c:pt>
                <c:pt idx="59">
                  <c:v>-20.413677671775627</c:v>
                </c:pt>
                <c:pt idx="60">
                  <c:v>-20.521801245530085</c:v>
                </c:pt>
                <c:pt idx="61">
                  <c:v>-20.699622067123919</c:v>
                </c:pt>
                <c:pt idx="62">
                  <c:v>-20.256572586923102</c:v>
                </c:pt>
                <c:pt idx="63">
                  <c:v>-20.487648848718862</c:v>
                </c:pt>
                <c:pt idx="64">
                  <c:v>-11.350501437797051</c:v>
                </c:pt>
                <c:pt idx="65">
                  <c:v>-19.643212757733188</c:v>
                </c:pt>
                <c:pt idx="66">
                  <c:v>-19.398636890967321</c:v>
                </c:pt>
                <c:pt idx="67">
                  <c:v>-19.508637018774468</c:v>
                </c:pt>
                <c:pt idx="68">
                  <c:v>-19.470980125519002</c:v>
                </c:pt>
                <c:pt idx="69">
                  <c:v>-19.662971407535121</c:v>
                </c:pt>
                <c:pt idx="70">
                  <c:v>-18.085631428306087</c:v>
                </c:pt>
                <c:pt idx="71">
                  <c:v>-17.208935091169504</c:v>
                </c:pt>
                <c:pt idx="72">
                  <c:v>-18.566288255695856</c:v>
                </c:pt>
                <c:pt idx="73">
                  <c:v>-17.896000714000998</c:v>
                </c:pt>
                <c:pt idx="74">
                  <c:v>-18.330613957912181</c:v>
                </c:pt>
                <c:pt idx="75">
                  <c:v>-17.935901684005746</c:v>
                </c:pt>
                <c:pt idx="76">
                  <c:v>-17.5882903080423</c:v>
                </c:pt>
                <c:pt idx="77">
                  <c:v>-17.063360513752233</c:v>
                </c:pt>
                <c:pt idx="78">
                  <c:v>-17.322293420699395</c:v>
                </c:pt>
                <c:pt idx="79">
                  <c:v>-17.830932653815044</c:v>
                </c:pt>
                <c:pt idx="80">
                  <c:v>-17.64809429977209</c:v>
                </c:pt>
                <c:pt idx="81">
                  <c:v>-18.246037637951062</c:v>
                </c:pt>
                <c:pt idx="82">
                  <c:v>-16.628823397232779</c:v>
                </c:pt>
                <c:pt idx="83">
                  <c:v>-17.344940904520772</c:v>
                </c:pt>
                <c:pt idx="84">
                  <c:v>-18.018994641762244</c:v>
                </c:pt>
                <c:pt idx="85">
                  <c:v>-17.675849176760718</c:v>
                </c:pt>
                <c:pt idx="86">
                  <c:v>-8.9591380582630045</c:v>
                </c:pt>
                <c:pt idx="87">
                  <c:v>-16.295713824113434</c:v>
                </c:pt>
                <c:pt idx="88">
                  <c:v>-8.8823793711633687</c:v>
                </c:pt>
                <c:pt idx="89">
                  <c:v>-7.87977572424131</c:v>
                </c:pt>
                <c:pt idx="90">
                  <c:v>-9.6651103761104675</c:v>
                </c:pt>
                <c:pt idx="91">
                  <c:v>-8.0450719303583362</c:v>
                </c:pt>
                <c:pt idx="92">
                  <c:v>-7.5578790537420542</c:v>
                </c:pt>
                <c:pt idx="93">
                  <c:v>-8.1247432162901134</c:v>
                </c:pt>
                <c:pt idx="94">
                  <c:v>-8.4095581657866223</c:v>
                </c:pt>
                <c:pt idx="95">
                  <c:v>-15.593440058331632</c:v>
                </c:pt>
                <c:pt idx="96">
                  <c:v>-7.8856291816595974</c:v>
                </c:pt>
                <c:pt idx="97">
                  <c:v>-7.3509952153749136</c:v>
                </c:pt>
                <c:pt idx="98">
                  <c:v>-7.7487654132329613</c:v>
                </c:pt>
                <c:pt idx="99">
                  <c:v>-7.3591557639647158</c:v>
                </c:pt>
                <c:pt idx="100">
                  <c:v>-6.9622077404143266</c:v>
                </c:pt>
                <c:pt idx="101">
                  <c:v>-7.2370893190730108</c:v>
                </c:pt>
                <c:pt idx="102">
                  <c:v>-6.1323689528074183</c:v>
                </c:pt>
                <c:pt idx="103">
                  <c:v>-7.1797065460894745</c:v>
                </c:pt>
                <c:pt idx="104">
                  <c:v>-6.6267191652393533</c:v>
                </c:pt>
                <c:pt idx="105">
                  <c:v>-6.459640398035762</c:v>
                </c:pt>
                <c:pt idx="106">
                  <c:v>-6.7139194739291046</c:v>
                </c:pt>
                <c:pt idx="107">
                  <c:v>-7.4373741190287923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441-431A-B398-8A5A8195FC7E}"/>
            </c:ext>
          </c:extLst>
        </c:ser>
        <c:ser>
          <c:idx val="5"/>
          <c:order val="5"/>
          <c:tx>
            <c:strRef>
              <c:f>'總圖 (分壓氫 H+ 及 溫度校正版)'!$BD$2</c:f>
              <c:strCache>
                <c:ptCount val="1"/>
                <c:pt idx="0">
                  <c:v>2Propionate- + 2H2O → 3Acetate- + H+ + 2H2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'總圖 (分壓氫 H+ 及 溫度校正版)'!$AX$5:$AX$112</c:f>
              <c:numCache>
                <c:formatCode>0_);[Red]\(0\)</c:formatCode>
                <c:ptCount val="108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6</c:v>
                </c:pt>
                <c:pt idx="4">
                  <c:v>7</c:v>
                </c:pt>
                <c:pt idx="5">
                  <c:v>8</c:v>
                </c:pt>
                <c:pt idx="6">
                  <c:v>9</c:v>
                </c:pt>
                <c:pt idx="7">
                  <c:v>10</c:v>
                </c:pt>
                <c:pt idx="8">
                  <c:v>11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  <c:pt idx="12">
                  <c:v>15</c:v>
                </c:pt>
                <c:pt idx="13">
                  <c:v>16</c:v>
                </c:pt>
                <c:pt idx="14">
                  <c:v>17</c:v>
                </c:pt>
                <c:pt idx="15">
                  <c:v>18</c:v>
                </c:pt>
                <c:pt idx="16">
                  <c:v>19</c:v>
                </c:pt>
                <c:pt idx="17">
                  <c:v>20</c:v>
                </c:pt>
                <c:pt idx="18">
                  <c:v>21</c:v>
                </c:pt>
                <c:pt idx="19">
                  <c:v>22</c:v>
                </c:pt>
                <c:pt idx="20">
                  <c:v>23</c:v>
                </c:pt>
                <c:pt idx="21">
                  <c:v>24</c:v>
                </c:pt>
                <c:pt idx="22">
                  <c:v>25</c:v>
                </c:pt>
                <c:pt idx="23">
                  <c:v>26</c:v>
                </c:pt>
                <c:pt idx="24">
                  <c:v>27</c:v>
                </c:pt>
                <c:pt idx="25">
                  <c:v>28</c:v>
                </c:pt>
                <c:pt idx="26">
                  <c:v>29</c:v>
                </c:pt>
                <c:pt idx="27">
                  <c:v>30</c:v>
                </c:pt>
                <c:pt idx="28">
                  <c:v>31</c:v>
                </c:pt>
                <c:pt idx="29">
                  <c:v>32</c:v>
                </c:pt>
                <c:pt idx="30">
                  <c:v>33</c:v>
                </c:pt>
                <c:pt idx="31">
                  <c:v>34</c:v>
                </c:pt>
                <c:pt idx="32">
                  <c:v>35</c:v>
                </c:pt>
                <c:pt idx="33">
                  <c:v>36</c:v>
                </c:pt>
                <c:pt idx="34">
                  <c:v>37</c:v>
                </c:pt>
                <c:pt idx="35">
                  <c:v>38</c:v>
                </c:pt>
                <c:pt idx="36">
                  <c:v>39</c:v>
                </c:pt>
                <c:pt idx="37">
                  <c:v>40</c:v>
                </c:pt>
                <c:pt idx="38">
                  <c:v>41</c:v>
                </c:pt>
                <c:pt idx="39">
                  <c:v>42</c:v>
                </c:pt>
                <c:pt idx="40">
                  <c:v>43</c:v>
                </c:pt>
                <c:pt idx="41">
                  <c:v>44</c:v>
                </c:pt>
                <c:pt idx="42">
                  <c:v>45</c:v>
                </c:pt>
                <c:pt idx="43">
                  <c:v>46</c:v>
                </c:pt>
                <c:pt idx="44">
                  <c:v>47</c:v>
                </c:pt>
                <c:pt idx="45">
                  <c:v>48</c:v>
                </c:pt>
                <c:pt idx="46">
                  <c:v>49</c:v>
                </c:pt>
                <c:pt idx="47">
                  <c:v>50</c:v>
                </c:pt>
                <c:pt idx="48">
                  <c:v>51</c:v>
                </c:pt>
                <c:pt idx="49">
                  <c:v>52</c:v>
                </c:pt>
                <c:pt idx="50">
                  <c:v>53</c:v>
                </c:pt>
                <c:pt idx="51">
                  <c:v>54</c:v>
                </c:pt>
                <c:pt idx="52">
                  <c:v>55</c:v>
                </c:pt>
                <c:pt idx="53">
                  <c:v>56</c:v>
                </c:pt>
                <c:pt idx="54">
                  <c:v>57</c:v>
                </c:pt>
                <c:pt idx="55">
                  <c:v>58</c:v>
                </c:pt>
                <c:pt idx="56">
                  <c:v>59</c:v>
                </c:pt>
                <c:pt idx="57">
                  <c:v>60</c:v>
                </c:pt>
                <c:pt idx="58">
                  <c:v>61</c:v>
                </c:pt>
                <c:pt idx="59">
                  <c:v>62</c:v>
                </c:pt>
                <c:pt idx="60">
                  <c:v>63</c:v>
                </c:pt>
                <c:pt idx="61">
                  <c:v>64</c:v>
                </c:pt>
                <c:pt idx="62">
                  <c:v>65</c:v>
                </c:pt>
                <c:pt idx="63">
                  <c:v>66</c:v>
                </c:pt>
                <c:pt idx="64">
                  <c:v>67</c:v>
                </c:pt>
                <c:pt idx="65">
                  <c:v>68</c:v>
                </c:pt>
                <c:pt idx="66">
                  <c:v>69</c:v>
                </c:pt>
                <c:pt idx="67">
                  <c:v>70</c:v>
                </c:pt>
                <c:pt idx="68">
                  <c:v>71</c:v>
                </c:pt>
                <c:pt idx="69">
                  <c:v>72</c:v>
                </c:pt>
                <c:pt idx="70">
                  <c:v>73</c:v>
                </c:pt>
                <c:pt idx="71">
                  <c:v>74</c:v>
                </c:pt>
                <c:pt idx="72">
                  <c:v>75</c:v>
                </c:pt>
                <c:pt idx="73">
                  <c:v>76</c:v>
                </c:pt>
                <c:pt idx="74">
                  <c:v>77</c:v>
                </c:pt>
                <c:pt idx="75">
                  <c:v>78</c:v>
                </c:pt>
                <c:pt idx="76">
                  <c:v>79</c:v>
                </c:pt>
                <c:pt idx="77">
                  <c:v>80</c:v>
                </c:pt>
                <c:pt idx="78">
                  <c:v>81</c:v>
                </c:pt>
                <c:pt idx="79">
                  <c:v>82</c:v>
                </c:pt>
                <c:pt idx="80">
                  <c:v>83</c:v>
                </c:pt>
                <c:pt idx="81">
                  <c:v>84</c:v>
                </c:pt>
                <c:pt idx="82">
                  <c:v>85</c:v>
                </c:pt>
                <c:pt idx="83">
                  <c:v>86</c:v>
                </c:pt>
                <c:pt idx="84">
                  <c:v>87</c:v>
                </c:pt>
                <c:pt idx="85">
                  <c:v>88</c:v>
                </c:pt>
                <c:pt idx="86">
                  <c:v>89</c:v>
                </c:pt>
                <c:pt idx="87">
                  <c:v>90</c:v>
                </c:pt>
                <c:pt idx="88">
                  <c:v>91</c:v>
                </c:pt>
                <c:pt idx="89">
                  <c:v>92</c:v>
                </c:pt>
                <c:pt idx="90">
                  <c:v>93</c:v>
                </c:pt>
                <c:pt idx="91">
                  <c:v>94</c:v>
                </c:pt>
                <c:pt idx="92">
                  <c:v>95</c:v>
                </c:pt>
                <c:pt idx="93">
                  <c:v>96</c:v>
                </c:pt>
                <c:pt idx="94">
                  <c:v>97</c:v>
                </c:pt>
                <c:pt idx="95">
                  <c:v>98</c:v>
                </c:pt>
                <c:pt idx="96">
                  <c:v>99</c:v>
                </c:pt>
                <c:pt idx="97">
                  <c:v>100</c:v>
                </c:pt>
                <c:pt idx="98">
                  <c:v>101</c:v>
                </c:pt>
                <c:pt idx="99">
                  <c:v>102</c:v>
                </c:pt>
                <c:pt idx="100">
                  <c:v>103</c:v>
                </c:pt>
                <c:pt idx="101">
                  <c:v>104</c:v>
                </c:pt>
                <c:pt idx="102">
                  <c:v>105</c:v>
                </c:pt>
                <c:pt idx="103">
                  <c:v>106</c:v>
                </c:pt>
                <c:pt idx="104">
                  <c:v>107</c:v>
                </c:pt>
                <c:pt idx="105">
                  <c:v>108</c:v>
                </c:pt>
                <c:pt idx="106">
                  <c:v>109</c:v>
                </c:pt>
                <c:pt idx="107">
                  <c:v>110</c:v>
                </c:pt>
              </c:numCache>
            </c:numRef>
          </c:xVal>
          <c:yVal>
            <c:numRef>
              <c:f>'總圖 (分壓氫 H+ 及 溫度校正版)'!$BD$5:$BD$112</c:f>
              <c:numCache>
                <c:formatCode>General</c:formatCode>
                <c:ptCount val="108"/>
                <c:pt idx="0">
                  <c:v>2.3501302355342251</c:v>
                </c:pt>
                <c:pt idx="1">
                  <c:v>2.6822988854049461</c:v>
                </c:pt>
                <c:pt idx="2">
                  <c:v>1.8614376095038905</c:v>
                </c:pt>
                <c:pt idx="3">
                  <c:v>1.4282953854525502</c:v>
                </c:pt>
                <c:pt idx="4">
                  <c:v>11.34482148286296</c:v>
                </c:pt>
                <c:pt idx="5">
                  <c:v>0.37572661298731891</c:v>
                </c:pt>
                <c:pt idx="6">
                  <c:v>-1.1161408628205898</c:v>
                </c:pt>
                <c:pt idx="7">
                  <c:v>3.6286434061418555</c:v>
                </c:pt>
                <c:pt idx="8">
                  <c:v>6.1962983395774529</c:v>
                </c:pt>
                <c:pt idx="9">
                  <c:v>5.661415396501063</c:v>
                </c:pt>
                <c:pt idx="10">
                  <c:v>5.9755050274759061</c:v>
                </c:pt>
                <c:pt idx="11">
                  <c:v>11.096077461198984</c:v>
                </c:pt>
                <c:pt idx="12">
                  <c:v>16.877118663195539</c:v>
                </c:pt>
                <c:pt idx="13">
                  <c:v>23.540038189163177</c:v>
                </c:pt>
                <c:pt idx="14">
                  <c:v>31.008520365557072</c:v>
                </c:pt>
                <c:pt idx="15">
                  <c:v>33.059324896352997</c:v>
                </c:pt>
                <c:pt idx="16">
                  <c:v>36.327595986009634</c:v>
                </c:pt>
                <c:pt idx="17">
                  <c:v>15.494021064325402</c:v>
                </c:pt>
                <c:pt idx="18">
                  <c:v>12.875488985807378</c:v>
                </c:pt>
                <c:pt idx="19">
                  <c:v>13.032896313182494</c:v>
                </c:pt>
                <c:pt idx="20">
                  <c:v>20.813819285101491</c:v>
                </c:pt>
                <c:pt idx="21">
                  <c:v>30.122151595409075</c:v>
                </c:pt>
                <c:pt idx="22">
                  <c:v>31.36456619151107</c:v>
                </c:pt>
                <c:pt idx="23">
                  <c:v>31.327166515068853</c:v>
                </c:pt>
                <c:pt idx="24">
                  <c:v>30.993323141250091</c:v>
                </c:pt>
                <c:pt idx="25">
                  <c:v>31.422994320943236</c:v>
                </c:pt>
                <c:pt idx="26">
                  <c:v>29.618306299718146</c:v>
                </c:pt>
                <c:pt idx="27">
                  <c:v>19.823641237345171</c:v>
                </c:pt>
                <c:pt idx="28">
                  <c:v>19.674326419678035</c:v>
                </c:pt>
                <c:pt idx="29">
                  <c:v>28.493960524167633</c:v>
                </c:pt>
                <c:pt idx="30">
                  <c:v>18.428237644828236</c:v>
                </c:pt>
                <c:pt idx="31">
                  <c:v>21.234157749786881</c:v>
                </c:pt>
                <c:pt idx="32">
                  <c:v>22.737284858531453</c:v>
                </c:pt>
                <c:pt idx="33">
                  <c:v>22.240198920519283</c:v>
                </c:pt>
                <c:pt idx="34">
                  <c:v>24.852780611586454</c:v>
                </c:pt>
                <c:pt idx="35">
                  <c:v>25.567032279836784</c:v>
                </c:pt>
                <c:pt idx="36">
                  <c:v>24.102603293917284</c:v>
                </c:pt>
                <c:pt idx="37">
                  <c:v>19.016963355334102</c:v>
                </c:pt>
                <c:pt idx="38">
                  <c:v>17.057531760182609</c:v>
                </c:pt>
                <c:pt idx="39">
                  <c:v>14.903675152539417</c:v>
                </c:pt>
                <c:pt idx="40">
                  <c:v>12.634431716499488</c:v>
                </c:pt>
                <c:pt idx="41">
                  <c:v>12.559029757846895</c:v>
                </c:pt>
                <c:pt idx="42">
                  <c:v>10.391959298668922</c:v>
                </c:pt>
                <c:pt idx="43">
                  <c:v>8.6830865508465003</c:v>
                </c:pt>
                <c:pt idx="44">
                  <c:v>7.2816302417692373</c:v>
                </c:pt>
                <c:pt idx="45">
                  <c:v>5.2156489639967383</c:v>
                </c:pt>
                <c:pt idx="46">
                  <c:v>3.6667565161373297</c:v>
                </c:pt>
                <c:pt idx="47">
                  <c:v>2.454905517243823</c:v>
                </c:pt>
                <c:pt idx="48">
                  <c:v>-1.3909939326155438</c:v>
                </c:pt>
                <c:pt idx="49">
                  <c:v>1.0873629915552883</c:v>
                </c:pt>
                <c:pt idx="50">
                  <c:v>8.1054649541451589</c:v>
                </c:pt>
                <c:pt idx="51">
                  <c:v>6.7001017727103616</c:v>
                </c:pt>
                <c:pt idx="52">
                  <c:v>3.7554959426387455</c:v>
                </c:pt>
                <c:pt idx="53">
                  <c:v>11.431069770440747</c:v>
                </c:pt>
                <c:pt idx="54">
                  <c:v>10.061617317870558</c:v>
                </c:pt>
                <c:pt idx="55">
                  <c:v>3.9242365573726907</c:v>
                </c:pt>
                <c:pt idx="56">
                  <c:v>4.4644890297960664</c:v>
                </c:pt>
                <c:pt idx="57">
                  <c:v>4.3374953071011575</c:v>
                </c:pt>
                <c:pt idx="58">
                  <c:v>4.6387263104762155</c:v>
                </c:pt>
                <c:pt idx="59">
                  <c:v>4.5579119686358496</c:v>
                </c:pt>
                <c:pt idx="60">
                  <c:v>2.8718887750642068</c:v>
                </c:pt>
                <c:pt idx="61">
                  <c:v>4.2948516608475984</c:v>
                </c:pt>
                <c:pt idx="62">
                  <c:v>4.2574636897610141</c:v>
                </c:pt>
                <c:pt idx="63">
                  <c:v>5.8712171474203672</c:v>
                </c:pt>
                <c:pt idx="64">
                  <c:v>9.4855325115972438</c:v>
                </c:pt>
                <c:pt idx="65">
                  <c:v>5.2221058637810422</c:v>
                </c:pt>
                <c:pt idx="66">
                  <c:v>5.581593325541796</c:v>
                </c:pt>
                <c:pt idx="67">
                  <c:v>11.836198219901927</c:v>
                </c:pt>
                <c:pt idx="68">
                  <c:v>13.635918029773972</c:v>
                </c:pt>
                <c:pt idx="69">
                  <c:v>1.4271432453462189</c:v>
                </c:pt>
                <c:pt idx="70">
                  <c:v>3.1507719349761096</c:v>
                </c:pt>
                <c:pt idx="71">
                  <c:v>8.7291243229148492</c:v>
                </c:pt>
                <c:pt idx="72">
                  <c:v>2.2681142978977924</c:v>
                </c:pt>
                <c:pt idx="73">
                  <c:v>4.4056326555592626</c:v>
                </c:pt>
                <c:pt idx="74">
                  <c:v>10.88807980972112</c:v>
                </c:pt>
                <c:pt idx="75">
                  <c:v>3.3531869592994781</c:v>
                </c:pt>
                <c:pt idx="76">
                  <c:v>3.4243140403511525</c:v>
                </c:pt>
                <c:pt idx="77">
                  <c:v>3.8942452978388147</c:v>
                </c:pt>
                <c:pt idx="78">
                  <c:v>2.7833520414046156</c:v>
                </c:pt>
                <c:pt idx="79">
                  <c:v>5.3109093154945839</c:v>
                </c:pt>
                <c:pt idx="80">
                  <c:v>11.07107688800755</c:v>
                </c:pt>
                <c:pt idx="81">
                  <c:v>12.258094359014088</c:v>
                </c:pt>
                <c:pt idx="82">
                  <c:v>5.3163370287342069</c:v>
                </c:pt>
                <c:pt idx="83">
                  <c:v>11.779790243059011</c:v>
                </c:pt>
                <c:pt idx="84">
                  <c:v>6.6438512679992101</c:v>
                </c:pt>
                <c:pt idx="85">
                  <c:v>6.6450060992637994</c:v>
                </c:pt>
                <c:pt idx="86">
                  <c:v>6.9162406975546986</c:v>
                </c:pt>
                <c:pt idx="87">
                  <c:v>5.3098510369235079</c:v>
                </c:pt>
                <c:pt idx="88">
                  <c:v>8.708127790967529</c:v>
                </c:pt>
                <c:pt idx="89">
                  <c:v>8.428787563815515</c:v>
                </c:pt>
                <c:pt idx="90">
                  <c:v>7.4662746690984978</c:v>
                </c:pt>
                <c:pt idx="91">
                  <c:v>9.4477113613171682</c:v>
                </c:pt>
                <c:pt idx="92">
                  <c:v>7.1923291432329162</c:v>
                </c:pt>
                <c:pt idx="93">
                  <c:v>6.4661144699949631</c:v>
                </c:pt>
                <c:pt idx="94">
                  <c:v>6.0145292606343599</c:v>
                </c:pt>
                <c:pt idx="95">
                  <c:v>-29.982809995853088</c:v>
                </c:pt>
                <c:pt idx="96">
                  <c:v>-28.987255927134058</c:v>
                </c:pt>
                <c:pt idx="97">
                  <c:v>-27.312845475762565</c:v>
                </c:pt>
                <c:pt idx="98">
                  <c:v>-28.438975299018168</c:v>
                </c:pt>
                <c:pt idx="99">
                  <c:v>-27.900486906419268</c:v>
                </c:pt>
                <c:pt idx="100">
                  <c:v>-27.497957324596882</c:v>
                </c:pt>
                <c:pt idx="101">
                  <c:v>-27.472672897597707</c:v>
                </c:pt>
                <c:pt idx="102">
                  <c:v>-26.520461627940669</c:v>
                </c:pt>
                <c:pt idx="103">
                  <c:v>-26.76707635015644</c:v>
                </c:pt>
                <c:pt idx="104">
                  <c:v>-27.775224512250706</c:v>
                </c:pt>
                <c:pt idx="105">
                  <c:v>-27.821863276706882</c:v>
                </c:pt>
                <c:pt idx="106">
                  <c:v>-29.362852491880979</c:v>
                </c:pt>
                <c:pt idx="107">
                  <c:v>-26.677665133347706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441-431A-B398-8A5A8195FC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0820143"/>
        <c:axId val="684885872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'總圖 (分壓氫 H+ 及 溫度校正版)'!$BA$2</c15:sqref>
                        </c15:formulaRef>
                      </c:ext>
                    </c:extLst>
                    <c:strCache>
                      <c:ptCount val="1"/>
                      <c:pt idx="0">
                        <c:v>Acetate- +4H2O→2HCO3- +H++4H2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'總圖 (分壓氫 H+ 及 溫度校正版)'!$BA$5:$BA$112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62.088446114595243</c:v>
                      </c:pt>
                      <c:pt idx="1">
                        <c:v>66.411980538513532</c:v>
                      </c:pt>
                      <c:pt idx="2">
                        <c:v>64.153959864394338</c:v>
                      </c:pt>
                      <c:pt idx="3">
                        <c:v>61.868852385615767</c:v>
                      </c:pt>
                      <c:pt idx="4">
                        <c:v>77.542929272382281</c:v>
                      </c:pt>
                      <c:pt idx="5">
                        <c:v>57.003351684804052</c:v>
                      </c:pt>
                      <c:pt idx="6">
                        <c:v>53.596982481602325</c:v>
                      </c:pt>
                      <c:pt idx="7">
                        <c:v>64.308812957957741</c:v>
                      </c:pt>
                      <c:pt idx="8">
                        <c:v>66.303452700961856</c:v>
                      </c:pt>
                      <c:pt idx="9">
                        <c:v>66.992806429121714</c:v>
                      </c:pt>
                      <c:pt idx="10">
                        <c:v>66.885528043435059</c:v>
                      </c:pt>
                      <c:pt idx="11">
                        <c:v>64.974684967402254</c:v>
                      </c:pt>
                      <c:pt idx="12">
                        <c:v>72.402809302132127</c:v>
                      </c:pt>
                      <c:pt idx="13">
                        <c:v>91.589159890888055</c:v>
                      </c:pt>
                      <c:pt idx="14">
                        <c:v>93.785149824283309</c:v>
                      </c:pt>
                      <c:pt idx="15">
                        <c:v>98.878859438895901</c:v>
                      </c:pt>
                      <c:pt idx="16">
                        <c:v>102.59967586146107</c:v>
                      </c:pt>
                      <c:pt idx="17">
                        <c:v>75.704981469211816</c:v>
                      </c:pt>
                      <c:pt idx="18">
                        <c:v>77.65623393820492</c:v>
                      </c:pt>
                      <c:pt idx="19">
                        <c:v>74.545975877082512</c:v>
                      </c:pt>
                      <c:pt idx="20">
                        <c:v>77.311118906688961</c:v>
                      </c:pt>
                      <c:pt idx="21">
                        <c:v>89.067404605262723</c:v>
                      </c:pt>
                      <c:pt idx="22">
                        <c:v>91.290715133534434</c:v>
                      </c:pt>
                      <c:pt idx="23">
                        <c:v>91.070187425682164</c:v>
                      </c:pt>
                      <c:pt idx="24">
                        <c:v>90.501603086201371</c:v>
                      </c:pt>
                      <c:pt idx="25">
                        <c:v>92.107326035840771</c:v>
                      </c:pt>
                      <c:pt idx="26">
                        <c:v>90.525328835556977</c:v>
                      </c:pt>
                      <c:pt idx="27">
                        <c:v>80.321763641541992</c:v>
                      </c:pt>
                      <c:pt idx="28">
                        <c:v>76.653772665672648</c:v>
                      </c:pt>
                      <c:pt idx="29">
                        <c:v>88.912363792364687</c:v>
                      </c:pt>
                      <c:pt idx="30">
                        <c:v>73.439354248572641</c:v>
                      </c:pt>
                      <c:pt idx="31">
                        <c:v>80.025265756957381</c:v>
                      </c:pt>
                      <c:pt idx="32">
                        <c:v>80.606326889719412</c:v>
                      </c:pt>
                      <c:pt idx="33">
                        <c:v>78.634447274953658</c:v>
                      </c:pt>
                      <c:pt idx="34">
                        <c:v>82.616132682665551</c:v>
                      </c:pt>
                      <c:pt idx="35">
                        <c:v>82.661122447312749</c:v>
                      </c:pt>
                      <c:pt idx="36">
                        <c:v>82.069732657406021</c:v>
                      </c:pt>
                      <c:pt idx="37">
                        <c:v>73.721522766033345</c:v>
                      </c:pt>
                      <c:pt idx="38">
                        <c:v>71.618824829633667</c:v>
                      </c:pt>
                      <c:pt idx="39">
                        <c:v>68.052378525185532</c:v>
                      </c:pt>
                      <c:pt idx="40">
                        <c:v>67.360838445282241</c:v>
                      </c:pt>
                      <c:pt idx="41">
                        <c:v>66.554931807271799</c:v>
                      </c:pt>
                      <c:pt idx="42">
                        <c:v>65.275127252026451</c:v>
                      </c:pt>
                      <c:pt idx="43">
                        <c:v>65.052508100859043</c:v>
                      </c:pt>
                      <c:pt idx="44">
                        <c:v>64.594923727807412</c:v>
                      </c:pt>
                      <c:pt idx="45">
                        <c:v>62.476899506386566</c:v>
                      </c:pt>
                      <c:pt idx="46">
                        <c:v>64.044245079556617</c:v>
                      </c:pt>
                      <c:pt idx="47">
                        <c:v>63.12502891196182</c:v>
                      </c:pt>
                      <c:pt idx="48">
                        <c:v>64.903655444672196</c:v>
                      </c:pt>
                      <c:pt idx="49">
                        <c:v>65.724143213548246</c:v>
                      </c:pt>
                      <c:pt idx="50">
                        <c:v>78.408598076317816</c:v>
                      </c:pt>
                      <c:pt idx="51">
                        <c:v>73.865659323980623</c:v>
                      </c:pt>
                      <c:pt idx="52">
                        <c:v>66.482751352817331</c:v>
                      </c:pt>
                      <c:pt idx="53">
                        <c:v>80.991582411099216</c:v>
                      </c:pt>
                      <c:pt idx="54">
                        <c:v>71.552974275110898</c:v>
                      </c:pt>
                      <c:pt idx="55">
                        <c:v>67.837348353129443</c:v>
                      </c:pt>
                      <c:pt idx="56">
                        <c:v>66.515306447033936</c:v>
                      </c:pt>
                      <c:pt idx="57">
                        <c:v>65.224625270071286</c:v>
                      </c:pt>
                      <c:pt idx="58">
                        <c:v>66.423559168296748</c:v>
                      </c:pt>
                      <c:pt idx="59">
                        <c:v>65.039495537675379</c:v>
                      </c:pt>
                      <c:pt idx="60">
                        <c:v>62.085233977885501</c:v>
                      </c:pt>
                      <c:pt idx="61">
                        <c:v>62.938727873336042</c:v>
                      </c:pt>
                      <c:pt idx="62">
                        <c:v>62.131678531975858</c:v>
                      </c:pt>
                      <c:pt idx="63">
                        <c:v>62.503415713287851</c:v>
                      </c:pt>
                      <c:pt idx="64">
                        <c:v>69.647366337953926</c:v>
                      </c:pt>
                      <c:pt idx="65">
                        <c:v>61.141279910638424</c:v>
                      </c:pt>
                      <c:pt idx="66">
                        <c:v>61.208830047307018</c:v>
                      </c:pt>
                      <c:pt idx="67">
                        <c:v>73.765564837595647</c:v>
                      </c:pt>
                      <c:pt idx="68">
                        <c:v>76.693848080650511</c:v>
                      </c:pt>
                      <c:pt idx="69">
                        <c:v>60.83484005099227</c:v>
                      </c:pt>
                      <c:pt idx="70">
                        <c:v>64.384520330360942</c:v>
                      </c:pt>
                      <c:pt idx="71">
                        <c:v>70.044967280807015</c:v>
                      </c:pt>
                      <c:pt idx="72">
                        <c:v>60.97317892518933</c:v>
                      </c:pt>
                      <c:pt idx="73">
                        <c:v>62.235326594982041</c:v>
                      </c:pt>
                      <c:pt idx="74">
                        <c:v>74.164920533000881</c:v>
                      </c:pt>
                      <c:pt idx="75">
                        <c:v>58.248495481266652</c:v>
                      </c:pt>
                      <c:pt idx="76">
                        <c:v>58.269553129911316</c:v>
                      </c:pt>
                      <c:pt idx="77">
                        <c:v>58.477847182569008</c:v>
                      </c:pt>
                      <c:pt idx="78">
                        <c:v>58.30444816221879</c:v>
                      </c:pt>
                      <c:pt idx="79">
                        <c:v>61.096354982578049</c:v>
                      </c:pt>
                      <c:pt idx="80">
                        <c:v>70.624959246307071</c:v>
                      </c:pt>
                      <c:pt idx="81">
                        <c:v>71.252914824503648</c:v>
                      </c:pt>
                      <c:pt idx="82">
                        <c:v>60.478824123869828</c:v>
                      </c:pt>
                      <c:pt idx="83">
                        <c:v>69.971226235355914</c:v>
                      </c:pt>
                      <c:pt idx="84">
                        <c:v>57.774880326862679</c:v>
                      </c:pt>
                      <c:pt idx="85">
                        <c:v>57.551336414140565</c:v>
                      </c:pt>
                      <c:pt idx="86">
                        <c:v>56.143132543565109</c:v>
                      </c:pt>
                      <c:pt idx="87">
                        <c:v>57.646890567117694</c:v>
                      </c:pt>
                      <c:pt idx="88">
                        <c:v>59.445777046930516</c:v>
                      </c:pt>
                      <c:pt idx="89">
                        <c:v>59.639605257190929</c:v>
                      </c:pt>
                      <c:pt idx="90">
                        <c:v>57.984749815279706</c:v>
                      </c:pt>
                      <c:pt idx="91">
                        <c:v>59.130960674442747</c:v>
                      </c:pt>
                      <c:pt idx="92">
                        <c:v>56.546740685146311</c:v>
                      </c:pt>
                      <c:pt idx="93">
                        <c:v>54.973395074187657</c:v>
                      </c:pt>
                      <c:pt idx="94">
                        <c:v>56.376063015261295</c:v>
                      </c:pt>
                      <c:pt idx="95">
                        <c:v>-15.515103383225849</c:v>
                      </c:pt>
                      <c:pt idx="96">
                        <c:v>-16.609957242069115</c:v>
                      </c:pt>
                      <c:pt idx="97">
                        <c:v>-17.458701840820098</c:v>
                      </c:pt>
                      <c:pt idx="98">
                        <c:v>-16.778622047042106</c:v>
                      </c:pt>
                      <c:pt idx="99">
                        <c:v>-17.155301857679916</c:v>
                      </c:pt>
                      <c:pt idx="100">
                        <c:v>-17.093343462741402</c:v>
                      </c:pt>
                      <c:pt idx="101">
                        <c:v>-17.324629365080156</c:v>
                      </c:pt>
                      <c:pt idx="102">
                        <c:v>-17.429244084346976</c:v>
                      </c:pt>
                      <c:pt idx="103">
                        <c:v>-18.030256602800435</c:v>
                      </c:pt>
                      <c:pt idx="104">
                        <c:v>-16.727134679025994</c:v>
                      </c:pt>
                      <c:pt idx="105">
                        <c:v>-16.512317252515572</c:v>
                      </c:pt>
                      <c:pt idx="106">
                        <c:v>-15.596155644879147</c:v>
                      </c:pt>
                      <c:pt idx="107">
                        <c:v>-18.019105342523403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4-A441-431A-B398-8A5A8195FC7E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溫度校正版)'!$BC$2</c15:sqref>
                        </c15:formulaRef>
                      </c:ext>
                    </c:extLst>
                    <c:strCache>
                      <c:ptCount val="1"/>
                      <c:pt idx="0">
                        <c:v>2HCO3- +H++4H2→Acetate- +4H2O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溫度校正版)'!$BC$5:$BC$112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-62.088446114595243</c:v>
                      </c:pt>
                      <c:pt idx="1">
                        <c:v>-66.411980538513532</c:v>
                      </c:pt>
                      <c:pt idx="2">
                        <c:v>-64.153959864394338</c:v>
                      </c:pt>
                      <c:pt idx="3">
                        <c:v>-61.868852385615767</c:v>
                      </c:pt>
                      <c:pt idx="4">
                        <c:v>-77.542929272382281</c:v>
                      </c:pt>
                      <c:pt idx="5">
                        <c:v>-57.003351684804052</c:v>
                      </c:pt>
                      <c:pt idx="6">
                        <c:v>-53.596982481602325</c:v>
                      </c:pt>
                      <c:pt idx="7">
                        <c:v>-64.308812957957741</c:v>
                      </c:pt>
                      <c:pt idx="8">
                        <c:v>-66.303452700961856</c:v>
                      </c:pt>
                      <c:pt idx="9">
                        <c:v>-66.992806429121714</c:v>
                      </c:pt>
                      <c:pt idx="10">
                        <c:v>-66.885528043435059</c:v>
                      </c:pt>
                      <c:pt idx="11">
                        <c:v>-64.974684967402254</c:v>
                      </c:pt>
                      <c:pt idx="12">
                        <c:v>-72.402809302132127</c:v>
                      </c:pt>
                      <c:pt idx="13">
                        <c:v>-91.589159890888055</c:v>
                      </c:pt>
                      <c:pt idx="14">
                        <c:v>-93.785149824283309</c:v>
                      </c:pt>
                      <c:pt idx="15">
                        <c:v>-98.878859438895901</c:v>
                      </c:pt>
                      <c:pt idx="16">
                        <c:v>-102.59967586146107</c:v>
                      </c:pt>
                      <c:pt idx="17">
                        <c:v>-75.704981469211816</c:v>
                      </c:pt>
                      <c:pt idx="18">
                        <c:v>-77.65623393820492</c:v>
                      </c:pt>
                      <c:pt idx="19">
                        <c:v>-74.545975877082512</c:v>
                      </c:pt>
                      <c:pt idx="20">
                        <c:v>-77.311118906688961</c:v>
                      </c:pt>
                      <c:pt idx="21">
                        <c:v>-89.067404605262723</c:v>
                      </c:pt>
                      <c:pt idx="22">
                        <c:v>-91.290715133534434</c:v>
                      </c:pt>
                      <c:pt idx="23">
                        <c:v>-91.070187425682164</c:v>
                      </c:pt>
                      <c:pt idx="24">
                        <c:v>-90.501603086201371</c:v>
                      </c:pt>
                      <c:pt idx="25">
                        <c:v>-92.107326035840771</c:v>
                      </c:pt>
                      <c:pt idx="26">
                        <c:v>-90.525328835556977</c:v>
                      </c:pt>
                      <c:pt idx="27">
                        <c:v>-80.321763641541992</c:v>
                      </c:pt>
                      <c:pt idx="28">
                        <c:v>-76.653772665672648</c:v>
                      </c:pt>
                      <c:pt idx="29">
                        <c:v>-88.912363792364687</c:v>
                      </c:pt>
                      <c:pt idx="30">
                        <c:v>-73.439354248572641</c:v>
                      </c:pt>
                      <c:pt idx="31">
                        <c:v>-80.025265756957381</c:v>
                      </c:pt>
                      <c:pt idx="32">
                        <c:v>-80.606326889719412</c:v>
                      </c:pt>
                      <c:pt idx="33">
                        <c:v>-78.634447274953658</c:v>
                      </c:pt>
                      <c:pt idx="34">
                        <c:v>-82.616132682665551</c:v>
                      </c:pt>
                      <c:pt idx="35">
                        <c:v>-82.661122447312749</c:v>
                      </c:pt>
                      <c:pt idx="36">
                        <c:v>-82.069732657406021</c:v>
                      </c:pt>
                      <c:pt idx="37">
                        <c:v>-73.721522766033345</c:v>
                      </c:pt>
                      <c:pt idx="38">
                        <c:v>-71.618824829633667</c:v>
                      </c:pt>
                      <c:pt idx="39">
                        <c:v>-68.052378525185532</c:v>
                      </c:pt>
                      <c:pt idx="40">
                        <c:v>-67.360838445282241</c:v>
                      </c:pt>
                      <c:pt idx="41">
                        <c:v>-66.554931807271799</c:v>
                      </c:pt>
                      <c:pt idx="42">
                        <c:v>-65.275127252026451</c:v>
                      </c:pt>
                      <c:pt idx="43">
                        <c:v>-65.052508100859043</c:v>
                      </c:pt>
                      <c:pt idx="44">
                        <c:v>-64.594923727807412</c:v>
                      </c:pt>
                      <c:pt idx="45">
                        <c:v>-62.476899506386566</c:v>
                      </c:pt>
                      <c:pt idx="46">
                        <c:v>-64.044245079556617</c:v>
                      </c:pt>
                      <c:pt idx="47">
                        <c:v>-63.12502891196182</c:v>
                      </c:pt>
                      <c:pt idx="48">
                        <c:v>-64.903655444672196</c:v>
                      </c:pt>
                      <c:pt idx="49">
                        <c:v>-65.724143213548246</c:v>
                      </c:pt>
                      <c:pt idx="50">
                        <c:v>-78.408598076317816</c:v>
                      </c:pt>
                      <c:pt idx="51">
                        <c:v>-73.865659323980623</c:v>
                      </c:pt>
                      <c:pt idx="52">
                        <c:v>-66.482751352817331</c:v>
                      </c:pt>
                      <c:pt idx="53">
                        <c:v>-80.991582411099216</c:v>
                      </c:pt>
                      <c:pt idx="54">
                        <c:v>-71.552974275110898</c:v>
                      </c:pt>
                      <c:pt idx="55">
                        <c:v>-67.837348353129443</c:v>
                      </c:pt>
                      <c:pt idx="56">
                        <c:v>-66.515306447033936</c:v>
                      </c:pt>
                      <c:pt idx="57">
                        <c:v>-65.224625270071286</c:v>
                      </c:pt>
                      <c:pt idx="58">
                        <c:v>-66.423559168296748</c:v>
                      </c:pt>
                      <c:pt idx="59">
                        <c:v>-65.039495537675379</c:v>
                      </c:pt>
                      <c:pt idx="60">
                        <c:v>-62.085233977885501</c:v>
                      </c:pt>
                      <c:pt idx="61">
                        <c:v>-62.938727873336042</c:v>
                      </c:pt>
                      <c:pt idx="62">
                        <c:v>-62.131678531975858</c:v>
                      </c:pt>
                      <c:pt idx="63">
                        <c:v>-62.503415713287851</c:v>
                      </c:pt>
                      <c:pt idx="64">
                        <c:v>-69.647366337953926</c:v>
                      </c:pt>
                      <c:pt idx="65">
                        <c:v>-61.141279910638424</c:v>
                      </c:pt>
                      <c:pt idx="66">
                        <c:v>-61.208830047307018</c:v>
                      </c:pt>
                      <c:pt idx="67">
                        <c:v>-73.765564837595647</c:v>
                      </c:pt>
                      <c:pt idx="68">
                        <c:v>-76.693848080650511</c:v>
                      </c:pt>
                      <c:pt idx="69">
                        <c:v>-60.83484005099227</c:v>
                      </c:pt>
                      <c:pt idx="70">
                        <c:v>-64.384520330360957</c:v>
                      </c:pt>
                      <c:pt idx="71">
                        <c:v>-70.044967280807015</c:v>
                      </c:pt>
                      <c:pt idx="72">
                        <c:v>-60.97317892518933</c:v>
                      </c:pt>
                      <c:pt idx="73">
                        <c:v>-62.235326594982041</c:v>
                      </c:pt>
                      <c:pt idx="74">
                        <c:v>-74.164920533000881</c:v>
                      </c:pt>
                      <c:pt idx="75">
                        <c:v>-58.248495481266652</c:v>
                      </c:pt>
                      <c:pt idx="76">
                        <c:v>-58.269553129911316</c:v>
                      </c:pt>
                      <c:pt idx="77">
                        <c:v>-58.477847182569008</c:v>
                      </c:pt>
                      <c:pt idx="78">
                        <c:v>-58.30444816221879</c:v>
                      </c:pt>
                      <c:pt idx="79">
                        <c:v>-61.096354982578049</c:v>
                      </c:pt>
                      <c:pt idx="80">
                        <c:v>-70.624959246307071</c:v>
                      </c:pt>
                      <c:pt idx="81">
                        <c:v>-71.252914824503648</c:v>
                      </c:pt>
                      <c:pt idx="82">
                        <c:v>-60.478824123869828</c:v>
                      </c:pt>
                      <c:pt idx="83">
                        <c:v>-69.971226235355914</c:v>
                      </c:pt>
                      <c:pt idx="84">
                        <c:v>-57.774880326862679</c:v>
                      </c:pt>
                      <c:pt idx="85">
                        <c:v>-57.551336414140565</c:v>
                      </c:pt>
                      <c:pt idx="86">
                        <c:v>-56.143132543565109</c:v>
                      </c:pt>
                      <c:pt idx="87">
                        <c:v>-57.646890567117694</c:v>
                      </c:pt>
                      <c:pt idx="88">
                        <c:v>-59.445777046930516</c:v>
                      </c:pt>
                      <c:pt idx="89">
                        <c:v>-59.639605257190929</c:v>
                      </c:pt>
                      <c:pt idx="90">
                        <c:v>-57.984749815279706</c:v>
                      </c:pt>
                      <c:pt idx="91">
                        <c:v>-59.130960674442747</c:v>
                      </c:pt>
                      <c:pt idx="92">
                        <c:v>-56.546740685146311</c:v>
                      </c:pt>
                      <c:pt idx="93">
                        <c:v>-54.973395074187657</c:v>
                      </c:pt>
                      <c:pt idx="94">
                        <c:v>-56.376063015261295</c:v>
                      </c:pt>
                      <c:pt idx="95">
                        <c:v>15.515103383225849</c:v>
                      </c:pt>
                      <c:pt idx="96">
                        <c:v>16.609957242069115</c:v>
                      </c:pt>
                      <c:pt idx="97">
                        <c:v>17.458701840820098</c:v>
                      </c:pt>
                      <c:pt idx="98">
                        <c:v>16.778622047042106</c:v>
                      </c:pt>
                      <c:pt idx="99">
                        <c:v>17.155301857679916</c:v>
                      </c:pt>
                      <c:pt idx="100">
                        <c:v>17.093343462741402</c:v>
                      </c:pt>
                      <c:pt idx="101">
                        <c:v>17.324629365080156</c:v>
                      </c:pt>
                      <c:pt idx="102">
                        <c:v>17.429244084346976</c:v>
                      </c:pt>
                      <c:pt idx="103">
                        <c:v>18.030256602800435</c:v>
                      </c:pt>
                      <c:pt idx="104">
                        <c:v>16.727134679025994</c:v>
                      </c:pt>
                      <c:pt idx="105">
                        <c:v>16.512317252515572</c:v>
                      </c:pt>
                      <c:pt idx="106">
                        <c:v>15.596155644879147</c:v>
                      </c:pt>
                      <c:pt idx="107">
                        <c:v>18.019105342523403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A441-431A-B398-8A5A8195FC7E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溫度校正版)'!$BE$2</c15:sqref>
                        </c15:formulaRef>
                      </c:ext>
                    </c:extLst>
                    <c:strCache>
                      <c:ptCount val="1"/>
                      <c:pt idx="0">
                        <c:v>4H2 + HCO3- +H+ → CH4 + 3H2O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溫度校正版)'!$BE$5:$BE$112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-82.834184879986992</c:v>
                      </c:pt>
                      <c:pt idx="1">
                        <c:v>-86.794227302879762</c:v>
                      </c:pt>
                      <c:pt idx="2">
                        <c:v>-85.182267313608151</c:v>
                      </c:pt>
                      <c:pt idx="3">
                        <c:v>-83.035760416571435</c:v>
                      </c:pt>
                      <c:pt idx="4">
                        <c:v>-98.716050326327291</c:v>
                      </c:pt>
                      <c:pt idx="5">
                        <c:v>-77.946379144435014</c:v>
                      </c:pt>
                      <c:pt idx="6">
                        <c:v>-74.237128182597871</c:v>
                      </c:pt>
                      <c:pt idx="7">
                        <c:v>-85.44545724453971</c:v>
                      </c:pt>
                      <c:pt idx="8">
                        <c:v>-87.995648286771626</c:v>
                      </c:pt>
                      <c:pt idx="9">
                        <c:v>-88.670893170231381</c:v>
                      </c:pt>
                      <c:pt idx="10">
                        <c:v>-88.044121573664626</c:v>
                      </c:pt>
                      <c:pt idx="11">
                        <c:v>-89.126887259654723</c:v>
                      </c:pt>
                      <c:pt idx="12">
                        <c:v>-97.405175893624488</c:v>
                      </c:pt>
                      <c:pt idx="13">
                        <c:v>-114.72760065226939</c:v>
                      </c:pt>
                      <c:pt idx="14">
                        <c:v>-120.21144017367799</c:v>
                      </c:pt>
                      <c:pt idx="15">
                        <c:v>-124.80649943996721</c:v>
                      </c:pt>
                      <c:pt idx="16">
                        <c:v>-129.11469331179958</c:v>
                      </c:pt>
                      <c:pt idx="17">
                        <c:v>-98.601403733936721</c:v>
                      </c:pt>
                      <c:pt idx="18">
                        <c:v>-99.727818999634479</c:v>
                      </c:pt>
                      <c:pt idx="19">
                        <c:v>-97.541389353336143</c:v>
                      </c:pt>
                      <c:pt idx="20">
                        <c:v>-102.64461954129389</c:v>
                      </c:pt>
                      <c:pt idx="21">
                        <c:v>-115.68945242960669</c:v>
                      </c:pt>
                      <c:pt idx="22">
                        <c:v>-118.16781325615219</c:v>
                      </c:pt>
                      <c:pt idx="23">
                        <c:v>-117.9849414739292</c:v>
                      </c:pt>
                      <c:pt idx="24">
                        <c:v>-117.55243408070697</c:v>
                      </c:pt>
                      <c:pt idx="25">
                        <c:v>-119.15941521863212</c:v>
                      </c:pt>
                      <c:pt idx="26">
                        <c:v>-117.68141684221193</c:v>
                      </c:pt>
                      <c:pt idx="27">
                        <c:v>-105.06342264867338</c:v>
                      </c:pt>
                      <c:pt idx="28">
                        <c:v>-101.92126311792572</c:v>
                      </c:pt>
                      <c:pt idx="29">
                        <c:v>-115.42396659536078</c:v>
                      </c:pt>
                      <c:pt idx="30">
                        <c:v>-98.535712925960681</c:v>
                      </c:pt>
                      <c:pt idx="31">
                        <c:v>-104.80118649995154</c:v>
                      </c:pt>
                      <c:pt idx="32">
                        <c:v>-105.77511441078381</c:v>
                      </c:pt>
                      <c:pt idx="33">
                        <c:v>-104.44621199674935</c:v>
                      </c:pt>
                      <c:pt idx="34">
                        <c:v>-108.84283748727154</c:v>
                      </c:pt>
                      <c:pt idx="35">
                        <c:v>-109.68853996573246</c:v>
                      </c:pt>
                      <c:pt idx="36">
                        <c:v>-108.83536997344152</c:v>
                      </c:pt>
                      <c:pt idx="37">
                        <c:v>-100.1981556584056</c:v>
                      </c:pt>
                      <c:pt idx="38">
                        <c:v>-98.195257794207734</c:v>
                      </c:pt>
                      <c:pt idx="39">
                        <c:v>-94.483392907687715</c:v>
                      </c:pt>
                      <c:pt idx="40">
                        <c:v>-93.237161872612376</c:v>
                      </c:pt>
                      <c:pt idx="41">
                        <c:v>-92.727886609051964</c:v>
                      </c:pt>
                      <c:pt idx="42">
                        <c:v>-90.937826388181804</c:v>
                      </c:pt>
                      <c:pt idx="43">
                        <c:v>-90.382987865297224</c:v>
                      </c:pt>
                      <c:pt idx="44">
                        <c:v>-89.426607290296175</c:v>
                      </c:pt>
                      <c:pt idx="45">
                        <c:v>-86.977875394901218</c:v>
                      </c:pt>
                      <c:pt idx="46">
                        <c:v>-87.785625581360904</c:v>
                      </c:pt>
                      <c:pt idx="47">
                        <c:v>-86.766394931746248</c:v>
                      </c:pt>
                      <c:pt idx="48">
                        <c:v>-85.990216289074823</c:v>
                      </c:pt>
                      <c:pt idx="49">
                        <c:v>-87.426240424725478</c:v>
                      </c:pt>
                      <c:pt idx="50">
                        <c:v>-100.74044225212701</c:v>
                      </c:pt>
                      <c:pt idx="51">
                        <c:v>-96.612290115596949</c:v>
                      </c:pt>
                      <c:pt idx="52">
                        <c:v>-89.651617734978402</c:v>
                      </c:pt>
                      <c:pt idx="53">
                        <c:v>-104.11599878234684</c:v>
                      </c:pt>
                      <c:pt idx="54">
                        <c:v>-95.632974671880518</c:v>
                      </c:pt>
                      <c:pt idx="55">
                        <c:v>-90.938896891043441</c:v>
                      </c:pt>
                      <c:pt idx="56">
                        <c:v>-90.116678347087557</c:v>
                      </c:pt>
                      <c:pt idx="57">
                        <c:v>-88.810135264406256</c:v>
                      </c:pt>
                      <c:pt idx="58">
                        <c:v>-89.721425952362239</c:v>
                      </c:pt>
                      <c:pt idx="59">
                        <c:v>-88.556007142726273</c:v>
                      </c:pt>
                      <c:pt idx="60">
                        <c:v>-85.504915912837788</c:v>
                      </c:pt>
                      <c:pt idx="61">
                        <c:v>-86.872025825122677</c:v>
                      </c:pt>
                      <c:pt idx="62">
                        <c:v>-86.07284941827308</c:v>
                      </c:pt>
                      <c:pt idx="63">
                        <c:v>-87.119061107809557</c:v>
                      </c:pt>
                      <c:pt idx="64">
                        <c:v>-94.046979770405216</c:v>
                      </c:pt>
                      <c:pt idx="65">
                        <c:v>-85.37205554504537</c:v>
                      </c:pt>
                      <c:pt idx="66">
                        <c:v>-85.438210748825057</c:v>
                      </c:pt>
                      <c:pt idx="67">
                        <c:v>-98.00643304666653</c:v>
                      </c:pt>
                      <c:pt idx="68">
                        <c:v>-101.05655431994961</c:v>
                      </c:pt>
                      <c:pt idx="69">
                        <c:v>-83.490544744043973</c:v>
                      </c:pt>
                      <c:pt idx="70">
                        <c:v>-86.384642817230798</c:v>
                      </c:pt>
                      <c:pt idx="71">
                        <c:v>-92.831987949760418</c:v>
                      </c:pt>
                      <c:pt idx="72">
                        <c:v>-83.551788314563623</c:v>
                      </c:pt>
                      <c:pt idx="73">
                        <c:v>-85.162461776285753</c:v>
                      </c:pt>
                      <c:pt idx="74">
                        <c:v>-97.490566192112695</c:v>
                      </c:pt>
                      <c:pt idx="75">
                        <c:v>-81.577206823182422</c:v>
                      </c:pt>
                      <c:pt idx="76">
                        <c:v>-81.451662595585987</c:v>
                      </c:pt>
                      <c:pt idx="77">
                        <c:v>-81.622127497423349</c:v>
                      </c:pt>
                      <c:pt idx="78">
                        <c:v>-81.111046220329825</c:v>
                      </c:pt>
                      <c:pt idx="79">
                        <c:v>-84.593038261102009</c:v>
                      </c:pt>
                      <c:pt idx="80">
                        <c:v>-94.468514333931878</c:v>
                      </c:pt>
                      <c:pt idx="81">
                        <c:v>-95.690903207700956</c:v>
                      </c:pt>
                      <c:pt idx="82">
                        <c:v>-83.606804462670937</c:v>
                      </c:pt>
                      <c:pt idx="83">
                        <c:v>-94.099320660780762</c:v>
                      </c:pt>
                      <c:pt idx="84">
                        <c:v>-82.555798890993302</c:v>
                      </c:pt>
                      <c:pt idx="85">
                        <c:v>-82.206034364027602</c:v>
                      </c:pt>
                      <c:pt idx="86">
                        <c:v>-81.273915307536868</c:v>
                      </c:pt>
                      <c:pt idx="87">
                        <c:v>-81.206543509351519</c:v>
                      </c:pt>
                      <c:pt idx="88">
                        <c:v>-84.658972222933258</c:v>
                      </c:pt>
                      <c:pt idx="89">
                        <c:v>-84.239163069444885</c:v>
                      </c:pt>
                      <c:pt idx="90">
                        <c:v>-83.199665567207504</c:v>
                      </c:pt>
                      <c:pt idx="91">
                        <c:v>-84.532901201786146</c:v>
                      </c:pt>
                      <c:pt idx="92">
                        <c:v>-80.968509529116361</c:v>
                      </c:pt>
                      <c:pt idx="93">
                        <c:v>-79.743619973892478</c:v>
                      </c:pt>
                      <c:pt idx="94">
                        <c:v>-80.801641343578254</c:v>
                      </c:pt>
                      <c:pt idx="95">
                        <c:v>-8.2891330705652138</c:v>
                      </c:pt>
                      <c:pt idx="96">
                        <c:v>-8.3189742480121538</c:v>
                      </c:pt>
                      <c:pt idx="97">
                        <c:v>-8.2071942662328325</c:v>
                      </c:pt>
                      <c:pt idx="98">
                        <c:v>-8.1702424553551225</c:v>
                      </c:pt>
                      <c:pt idx="99">
                        <c:v>-8.2733874019316573</c:v>
                      </c:pt>
                      <c:pt idx="100">
                        <c:v>-8.2267651090729146</c:v>
                      </c:pt>
                      <c:pt idx="101">
                        <c:v>-8.2167736401951856</c:v>
                      </c:pt>
                      <c:pt idx="102">
                        <c:v>-8.232984642418657</c:v>
                      </c:pt>
                      <c:pt idx="103">
                        <c:v>-8.1914269541962454</c:v>
                      </c:pt>
                      <c:pt idx="104">
                        <c:v>-8.3790230554043319</c:v>
                      </c:pt>
                      <c:pt idx="105">
                        <c:v>-8.3824897210626403</c:v>
                      </c:pt>
                      <c:pt idx="106">
                        <c:v>-8.3973283381453996</c:v>
                      </c:pt>
                      <c:pt idx="107">
                        <c:v>-8.2181089324761984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A441-431A-B398-8A5A8195FC7E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溫度校正版)'!$BF$2</c15:sqref>
                        </c15:formulaRef>
                      </c:ext>
                    </c:extLst>
                    <c:strCache>
                      <c:ptCount val="1"/>
                      <c:pt idx="0">
                        <c:v>Acetate- + H2O → CH4 + HCO3-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溫度校正版)'!$BF$5:$BF$112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-20.745738765391629</c:v>
                      </c:pt>
                      <c:pt idx="1">
                        <c:v>-20.382246764366116</c:v>
                      </c:pt>
                      <c:pt idx="2">
                        <c:v>-21.028307449213706</c:v>
                      </c:pt>
                      <c:pt idx="3">
                        <c:v>-21.16690803095555</c:v>
                      </c:pt>
                      <c:pt idx="4">
                        <c:v>-21.173121053944886</c:v>
                      </c:pt>
                      <c:pt idx="5">
                        <c:v>-20.943027459630841</c:v>
                      </c:pt>
                      <c:pt idx="6">
                        <c:v>-20.640145700995433</c:v>
                      </c:pt>
                      <c:pt idx="7">
                        <c:v>-21.136644286581863</c:v>
                      </c:pt>
                      <c:pt idx="8">
                        <c:v>-21.69219558580965</c:v>
                      </c:pt>
                      <c:pt idx="9">
                        <c:v>-21.678086741109549</c:v>
                      </c:pt>
                      <c:pt idx="10">
                        <c:v>-21.158593530229446</c:v>
                      </c:pt>
                      <c:pt idx="11">
                        <c:v>-24.152202292252344</c:v>
                      </c:pt>
                      <c:pt idx="12">
                        <c:v>-25.002366591492233</c:v>
                      </c:pt>
                      <c:pt idx="13">
                        <c:v>-23.138440761381233</c:v>
                      </c:pt>
                      <c:pt idx="14">
                        <c:v>-26.426290349394556</c:v>
                      </c:pt>
                      <c:pt idx="15">
                        <c:v>-25.927640001071211</c:v>
                      </c:pt>
                      <c:pt idx="16">
                        <c:v>-26.515017450338405</c:v>
                      </c:pt>
                      <c:pt idx="17">
                        <c:v>-22.896422264724798</c:v>
                      </c:pt>
                      <c:pt idx="18">
                        <c:v>-22.071585061429449</c:v>
                      </c:pt>
                      <c:pt idx="19">
                        <c:v>-22.995413476253518</c:v>
                      </c:pt>
                      <c:pt idx="20">
                        <c:v>-25.333500634604825</c:v>
                      </c:pt>
                      <c:pt idx="21">
                        <c:v>-26.622047824343863</c:v>
                      </c:pt>
                      <c:pt idx="22">
                        <c:v>-26.877098122617642</c:v>
                      </c:pt>
                      <c:pt idx="23">
                        <c:v>-26.914754048246927</c:v>
                      </c:pt>
                      <c:pt idx="24">
                        <c:v>-27.050830994505482</c:v>
                      </c:pt>
                      <c:pt idx="25">
                        <c:v>-27.052089182791249</c:v>
                      </c:pt>
                      <c:pt idx="26">
                        <c:v>-27.156088006654837</c:v>
                      </c:pt>
                      <c:pt idx="27">
                        <c:v>-24.741659007131286</c:v>
                      </c:pt>
                      <c:pt idx="28">
                        <c:v>-25.267490452252964</c:v>
                      </c:pt>
                      <c:pt idx="29">
                        <c:v>-26.511602802995974</c:v>
                      </c:pt>
                      <c:pt idx="30">
                        <c:v>-25.096358677387926</c:v>
                      </c:pt>
                      <c:pt idx="31">
                        <c:v>-24.775920742994039</c:v>
                      </c:pt>
                      <c:pt idx="32">
                        <c:v>-25.168787521064296</c:v>
                      </c:pt>
                      <c:pt idx="33">
                        <c:v>-25.811764721795583</c:v>
                      </c:pt>
                      <c:pt idx="34">
                        <c:v>-26.22670480460588</c:v>
                      </c:pt>
                      <c:pt idx="35">
                        <c:v>-27.02741751841959</c:v>
                      </c:pt>
                      <c:pt idx="36">
                        <c:v>-26.765637316035381</c:v>
                      </c:pt>
                      <c:pt idx="37">
                        <c:v>-26.476632892372127</c:v>
                      </c:pt>
                      <c:pt idx="38">
                        <c:v>-26.57643296457395</c:v>
                      </c:pt>
                      <c:pt idx="39">
                        <c:v>-26.431014382502067</c:v>
                      </c:pt>
                      <c:pt idx="40">
                        <c:v>-25.876323427330018</c:v>
                      </c:pt>
                      <c:pt idx="41">
                        <c:v>-26.172954801780044</c:v>
                      </c:pt>
                      <c:pt idx="42">
                        <c:v>-25.662699136155243</c:v>
                      </c:pt>
                      <c:pt idx="43">
                        <c:v>-25.33047976443806</c:v>
                      </c:pt>
                      <c:pt idx="44">
                        <c:v>-24.83168356248866</c:v>
                      </c:pt>
                      <c:pt idx="45">
                        <c:v>-24.500975888514539</c:v>
                      </c:pt>
                      <c:pt idx="46">
                        <c:v>-23.741380501804166</c:v>
                      </c:pt>
                      <c:pt idx="47">
                        <c:v>-23.641366019784314</c:v>
                      </c:pt>
                      <c:pt idx="48">
                        <c:v>-21.086560844402513</c:v>
                      </c:pt>
                      <c:pt idx="49">
                        <c:v>-21.702097211177122</c:v>
                      </c:pt>
                      <c:pt idx="50">
                        <c:v>-22.331844175809071</c:v>
                      </c:pt>
                      <c:pt idx="51">
                        <c:v>-22.746630791616205</c:v>
                      </c:pt>
                      <c:pt idx="52">
                        <c:v>-23.168866382160957</c:v>
                      </c:pt>
                      <c:pt idx="53">
                        <c:v>-23.124416371247499</c:v>
                      </c:pt>
                      <c:pt idx="54">
                        <c:v>-24.080000396769499</c:v>
                      </c:pt>
                      <c:pt idx="55">
                        <c:v>-23.101548537913889</c:v>
                      </c:pt>
                      <c:pt idx="56">
                        <c:v>-23.601371900053518</c:v>
                      </c:pt>
                      <c:pt idx="57">
                        <c:v>-23.585509994334846</c:v>
                      </c:pt>
                      <c:pt idx="58">
                        <c:v>-23.297866784065388</c:v>
                      </c:pt>
                      <c:pt idx="59">
                        <c:v>-23.516511605050788</c:v>
                      </c:pt>
                      <c:pt idx="60">
                        <c:v>-23.41968193495218</c:v>
                      </c:pt>
                      <c:pt idx="61">
                        <c:v>-23.933297951786518</c:v>
                      </c:pt>
                      <c:pt idx="62">
                        <c:v>-23.941170886297101</c:v>
                      </c:pt>
                      <c:pt idx="63">
                        <c:v>-24.615645394521579</c:v>
                      </c:pt>
                      <c:pt idx="64">
                        <c:v>-24.399613432451162</c:v>
                      </c:pt>
                      <c:pt idx="65">
                        <c:v>-24.230775634406829</c:v>
                      </c:pt>
                      <c:pt idx="66">
                        <c:v>-24.229380701517925</c:v>
                      </c:pt>
                      <c:pt idx="67">
                        <c:v>-24.240868209070772</c:v>
                      </c:pt>
                      <c:pt idx="68">
                        <c:v>-24.362706239298983</c:v>
                      </c:pt>
                      <c:pt idx="69">
                        <c:v>-22.6557046930516</c:v>
                      </c:pt>
                      <c:pt idx="70">
                        <c:v>-22.000122486869728</c:v>
                      </c:pt>
                      <c:pt idx="71">
                        <c:v>-22.787020668953275</c:v>
                      </c:pt>
                      <c:pt idx="72">
                        <c:v>-22.578609389374193</c:v>
                      </c:pt>
                      <c:pt idx="73">
                        <c:v>-22.927135181303598</c:v>
                      </c:pt>
                      <c:pt idx="74">
                        <c:v>-23.325645659111704</c:v>
                      </c:pt>
                      <c:pt idx="75">
                        <c:v>-23.328711341915664</c:v>
                      </c:pt>
                      <c:pt idx="76">
                        <c:v>-23.18210946567455</c:v>
                      </c:pt>
                      <c:pt idx="77">
                        <c:v>-23.144280314854242</c:v>
                      </c:pt>
                      <c:pt idx="78">
                        <c:v>-22.806598058110929</c:v>
                      </c:pt>
                      <c:pt idx="79">
                        <c:v>-23.496683278523854</c:v>
                      </c:pt>
                      <c:pt idx="80">
                        <c:v>-23.843555087624701</c:v>
                      </c:pt>
                      <c:pt idx="81">
                        <c:v>-24.43798838319719</c:v>
                      </c:pt>
                      <c:pt idx="82">
                        <c:v>-23.127980338800995</c:v>
                      </c:pt>
                      <c:pt idx="83">
                        <c:v>-24.128094425424742</c:v>
                      </c:pt>
                      <c:pt idx="84">
                        <c:v>-24.780918564130509</c:v>
                      </c:pt>
                      <c:pt idx="85">
                        <c:v>-24.654697949886916</c:v>
                      </c:pt>
                      <c:pt idx="86">
                        <c:v>-25.130782763971638</c:v>
                      </c:pt>
                      <c:pt idx="87">
                        <c:v>-23.559652942233704</c:v>
                      </c:pt>
                      <c:pt idx="88">
                        <c:v>-25.213195176002625</c:v>
                      </c:pt>
                      <c:pt idx="89">
                        <c:v>-24.599557812253842</c:v>
                      </c:pt>
                      <c:pt idx="90">
                        <c:v>-25.214915751927681</c:v>
                      </c:pt>
                      <c:pt idx="91">
                        <c:v>-25.401940527343285</c:v>
                      </c:pt>
                      <c:pt idx="92">
                        <c:v>-24.421768843969929</c:v>
                      </c:pt>
                      <c:pt idx="93">
                        <c:v>-24.770224899704704</c:v>
                      </c:pt>
                      <c:pt idx="94">
                        <c:v>-24.425578328316846</c:v>
                      </c:pt>
                      <c:pt idx="95">
                        <c:v>-23.804236453790953</c:v>
                      </c:pt>
                      <c:pt idx="96">
                        <c:v>-24.928931490081162</c:v>
                      </c:pt>
                      <c:pt idx="97">
                        <c:v>-25.665896107052809</c:v>
                      </c:pt>
                      <c:pt idx="98">
                        <c:v>-24.948864502397129</c:v>
                      </c:pt>
                      <c:pt idx="99">
                        <c:v>-25.42868925961146</c:v>
                      </c:pt>
                      <c:pt idx="100">
                        <c:v>-25.32010857181421</c:v>
                      </c:pt>
                      <c:pt idx="101">
                        <c:v>-25.541403005275239</c:v>
                      </c:pt>
                      <c:pt idx="102">
                        <c:v>-25.66222872676552</c:v>
                      </c:pt>
                      <c:pt idx="103">
                        <c:v>-26.221683556996563</c:v>
                      </c:pt>
                      <c:pt idx="104">
                        <c:v>-25.106157734430212</c:v>
                      </c:pt>
                      <c:pt idx="105">
                        <c:v>-24.89480697357811</c:v>
                      </c:pt>
                      <c:pt idx="106">
                        <c:v>-23.993483983024444</c:v>
                      </c:pt>
                      <c:pt idx="107">
                        <c:v>-26.237214274999477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A441-431A-B398-8A5A8195FC7E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溫度校正版)'!$BG$2</c15:sqref>
                        </c15:formulaRef>
                      </c:ext>
                    </c:extLst>
                    <c:strCache>
                      <c:ptCount val="1"/>
                      <c:pt idx="0">
                        <c:v>4Formate- +H2O +H+→CH4 + 3HCO3-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溫度校正版)'!$AX$5:$AX$112</c15:sqref>
                        </c15:formulaRef>
                      </c:ext>
                    </c:extLst>
                    <c:numCache>
                      <c:formatCode>0_);[Red]\(0\)</c:formatCode>
                      <c:ptCount val="108"/>
                      <c:pt idx="0">
                        <c:v>3</c:v>
                      </c:pt>
                      <c:pt idx="1">
                        <c:v>4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7</c:v>
                      </c:pt>
                      <c:pt idx="5">
                        <c:v>8</c:v>
                      </c:pt>
                      <c:pt idx="6">
                        <c:v>9</c:v>
                      </c:pt>
                      <c:pt idx="7">
                        <c:v>10</c:v>
                      </c:pt>
                      <c:pt idx="8">
                        <c:v>11</c:v>
                      </c:pt>
                      <c:pt idx="9">
                        <c:v>12</c:v>
                      </c:pt>
                      <c:pt idx="10">
                        <c:v>13</c:v>
                      </c:pt>
                      <c:pt idx="11">
                        <c:v>14</c:v>
                      </c:pt>
                      <c:pt idx="12">
                        <c:v>15</c:v>
                      </c:pt>
                      <c:pt idx="13">
                        <c:v>16</c:v>
                      </c:pt>
                      <c:pt idx="14">
                        <c:v>17</c:v>
                      </c:pt>
                      <c:pt idx="15">
                        <c:v>18</c:v>
                      </c:pt>
                      <c:pt idx="16">
                        <c:v>19</c:v>
                      </c:pt>
                      <c:pt idx="17">
                        <c:v>20</c:v>
                      </c:pt>
                      <c:pt idx="18">
                        <c:v>21</c:v>
                      </c:pt>
                      <c:pt idx="19">
                        <c:v>22</c:v>
                      </c:pt>
                      <c:pt idx="20">
                        <c:v>23</c:v>
                      </c:pt>
                      <c:pt idx="21">
                        <c:v>24</c:v>
                      </c:pt>
                      <c:pt idx="22">
                        <c:v>25</c:v>
                      </c:pt>
                      <c:pt idx="23">
                        <c:v>26</c:v>
                      </c:pt>
                      <c:pt idx="24">
                        <c:v>27</c:v>
                      </c:pt>
                      <c:pt idx="25">
                        <c:v>28</c:v>
                      </c:pt>
                      <c:pt idx="26">
                        <c:v>29</c:v>
                      </c:pt>
                      <c:pt idx="27">
                        <c:v>30</c:v>
                      </c:pt>
                      <c:pt idx="28">
                        <c:v>31</c:v>
                      </c:pt>
                      <c:pt idx="29">
                        <c:v>32</c:v>
                      </c:pt>
                      <c:pt idx="30">
                        <c:v>33</c:v>
                      </c:pt>
                      <c:pt idx="31">
                        <c:v>34</c:v>
                      </c:pt>
                      <c:pt idx="32">
                        <c:v>35</c:v>
                      </c:pt>
                      <c:pt idx="33">
                        <c:v>36</c:v>
                      </c:pt>
                      <c:pt idx="34">
                        <c:v>37</c:v>
                      </c:pt>
                      <c:pt idx="35">
                        <c:v>38</c:v>
                      </c:pt>
                      <c:pt idx="36">
                        <c:v>39</c:v>
                      </c:pt>
                      <c:pt idx="37">
                        <c:v>40</c:v>
                      </c:pt>
                      <c:pt idx="38">
                        <c:v>41</c:v>
                      </c:pt>
                      <c:pt idx="39">
                        <c:v>42</c:v>
                      </c:pt>
                      <c:pt idx="40">
                        <c:v>43</c:v>
                      </c:pt>
                      <c:pt idx="41">
                        <c:v>44</c:v>
                      </c:pt>
                      <c:pt idx="42">
                        <c:v>45</c:v>
                      </c:pt>
                      <c:pt idx="43">
                        <c:v>46</c:v>
                      </c:pt>
                      <c:pt idx="44">
                        <c:v>47</c:v>
                      </c:pt>
                      <c:pt idx="45">
                        <c:v>48</c:v>
                      </c:pt>
                      <c:pt idx="46">
                        <c:v>49</c:v>
                      </c:pt>
                      <c:pt idx="47">
                        <c:v>50</c:v>
                      </c:pt>
                      <c:pt idx="48">
                        <c:v>51</c:v>
                      </c:pt>
                      <c:pt idx="49">
                        <c:v>52</c:v>
                      </c:pt>
                      <c:pt idx="50">
                        <c:v>53</c:v>
                      </c:pt>
                      <c:pt idx="51">
                        <c:v>54</c:v>
                      </c:pt>
                      <c:pt idx="52">
                        <c:v>55</c:v>
                      </c:pt>
                      <c:pt idx="53">
                        <c:v>56</c:v>
                      </c:pt>
                      <c:pt idx="54">
                        <c:v>57</c:v>
                      </c:pt>
                      <c:pt idx="55">
                        <c:v>58</c:v>
                      </c:pt>
                      <c:pt idx="56">
                        <c:v>59</c:v>
                      </c:pt>
                      <c:pt idx="57">
                        <c:v>60</c:v>
                      </c:pt>
                      <c:pt idx="58">
                        <c:v>61</c:v>
                      </c:pt>
                      <c:pt idx="59">
                        <c:v>62</c:v>
                      </c:pt>
                      <c:pt idx="60">
                        <c:v>63</c:v>
                      </c:pt>
                      <c:pt idx="61">
                        <c:v>64</c:v>
                      </c:pt>
                      <c:pt idx="62">
                        <c:v>65</c:v>
                      </c:pt>
                      <c:pt idx="63">
                        <c:v>66</c:v>
                      </c:pt>
                      <c:pt idx="64">
                        <c:v>67</c:v>
                      </c:pt>
                      <c:pt idx="65">
                        <c:v>68</c:v>
                      </c:pt>
                      <c:pt idx="66">
                        <c:v>69</c:v>
                      </c:pt>
                      <c:pt idx="67">
                        <c:v>70</c:v>
                      </c:pt>
                      <c:pt idx="68">
                        <c:v>71</c:v>
                      </c:pt>
                      <c:pt idx="69">
                        <c:v>72</c:v>
                      </c:pt>
                      <c:pt idx="70">
                        <c:v>73</c:v>
                      </c:pt>
                      <c:pt idx="71">
                        <c:v>74</c:v>
                      </c:pt>
                      <c:pt idx="72">
                        <c:v>75</c:v>
                      </c:pt>
                      <c:pt idx="73">
                        <c:v>76</c:v>
                      </c:pt>
                      <c:pt idx="74">
                        <c:v>77</c:v>
                      </c:pt>
                      <c:pt idx="75">
                        <c:v>78</c:v>
                      </c:pt>
                      <c:pt idx="76">
                        <c:v>79</c:v>
                      </c:pt>
                      <c:pt idx="77">
                        <c:v>80</c:v>
                      </c:pt>
                      <c:pt idx="78">
                        <c:v>81</c:v>
                      </c:pt>
                      <c:pt idx="79">
                        <c:v>82</c:v>
                      </c:pt>
                      <c:pt idx="80">
                        <c:v>83</c:v>
                      </c:pt>
                      <c:pt idx="81">
                        <c:v>84</c:v>
                      </c:pt>
                      <c:pt idx="82">
                        <c:v>85</c:v>
                      </c:pt>
                      <c:pt idx="83">
                        <c:v>86</c:v>
                      </c:pt>
                      <c:pt idx="84">
                        <c:v>87</c:v>
                      </c:pt>
                      <c:pt idx="85">
                        <c:v>88</c:v>
                      </c:pt>
                      <c:pt idx="86">
                        <c:v>89</c:v>
                      </c:pt>
                      <c:pt idx="87">
                        <c:v>90</c:v>
                      </c:pt>
                      <c:pt idx="88">
                        <c:v>91</c:v>
                      </c:pt>
                      <c:pt idx="89">
                        <c:v>92</c:v>
                      </c:pt>
                      <c:pt idx="90">
                        <c:v>93</c:v>
                      </c:pt>
                      <c:pt idx="91">
                        <c:v>94</c:v>
                      </c:pt>
                      <c:pt idx="92">
                        <c:v>95</c:v>
                      </c:pt>
                      <c:pt idx="93">
                        <c:v>96</c:v>
                      </c:pt>
                      <c:pt idx="94">
                        <c:v>97</c:v>
                      </c:pt>
                      <c:pt idx="95">
                        <c:v>98</c:v>
                      </c:pt>
                      <c:pt idx="96">
                        <c:v>99</c:v>
                      </c:pt>
                      <c:pt idx="97">
                        <c:v>100</c:v>
                      </c:pt>
                      <c:pt idx="98">
                        <c:v>101</c:v>
                      </c:pt>
                      <c:pt idx="99">
                        <c:v>102</c:v>
                      </c:pt>
                      <c:pt idx="100">
                        <c:v>103</c:v>
                      </c:pt>
                      <c:pt idx="101">
                        <c:v>104</c:v>
                      </c:pt>
                      <c:pt idx="102">
                        <c:v>105</c:v>
                      </c:pt>
                      <c:pt idx="103">
                        <c:v>106</c:v>
                      </c:pt>
                      <c:pt idx="104">
                        <c:v>107</c:v>
                      </c:pt>
                      <c:pt idx="105">
                        <c:v>108</c:v>
                      </c:pt>
                      <c:pt idx="106">
                        <c:v>109</c:v>
                      </c:pt>
                      <c:pt idx="107">
                        <c:v>110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'總圖 (分壓氫 H+ 及 溫度校正版)'!$BG$5:$BG$112</c15:sqref>
                        </c15:formulaRef>
                      </c:ext>
                    </c:extLst>
                    <c:numCache>
                      <c:formatCode>General</c:formatCode>
                      <c:ptCount val="108"/>
                      <c:pt idx="0">
                        <c:v>-12.217721581575688</c:v>
                      </c:pt>
                      <c:pt idx="1">
                        <c:v>21.921433315812806</c:v>
                      </c:pt>
                      <c:pt idx="2">
                        <c:v>-14.417077704734538</c:v>
                      </c:pt>
                      <c:pt idx="3">
                        <c:v>-10.573339780078257</c:v>
                      </c:pt>
                      <c:pt idx="4">
                        <c:v>-15.645148734626289</c:v>
                      </c:pt>
                      <c:pt idx="5">
                        <c:v>-14.851938684940521</c:v>
                      </c:pt>
                      <c:pt idx="6">
                        <c:v>-14.381008398241804</c:v>
                      </c:pt>
                      <c:pt idx="7">
                        <c:v>23.232748057383901</c:v>
                      </c:pt>
                      <c:pt idx="8">
                        <c:v>23.167130191877419</c:v>
                      </c:pt>
                      <c:pt idx="9">
                        <c:v>-13.489498156093944</c:v>
                      </c:pt>
                      <c:pt idx="10">
                        <c:v>-9.2122767163684642</c:v>
                      </c:pt>
                      <c:pt idx="11">
                        <c:v>-9.1095059493628696</c:v>
                      </c:pt>
                      <c:pt idx="12">
                        <c:v>-14.288905005159563</c:v>
                      </c:pt>
                      <c:pt idx="13">
                        <c:v>-15.156597588554291</c:v>
                      </c:pt>
                      <c:pt idx="14">
                        <c:v>-15.893949173485908</c:v>
                      </c:pt>
                      <c:pt idx="15">
                        <c:v>-15.224129297726492</c:v>
                      </c:pt>
                      <c:pt idx="16">
                        <c:v>-18.25094693671187</c:v>
                      </c:pt>
                      <c:pt idx="17">
                        <c:v>-14.238057488759011</c:v>
                      </c:pt>
                      <c:pt idx="18">
                        <c:v>22.447001603744411</c:v>
                      </c:pt>
                      <c:pt idx="19">
                        <c:v>-15.509568327666528</c:v>
                      </c:pt>
                      <c:pt idx="20">
                        <c:v>-15.135382672472062</c:v>
                      </c:pt>
                      <c:pt idx="21">
                        <c:v>21.863562713871232</c:v>
                      </c:pt>
                      <c:pt idx="22">
                        <c:v>-16.270792114287303</c:v>
                      </c:pt>
                      <c:pt idx="23">
                        <c:v>21.598664223320327</c:v>
                      </c:pt>
                      <c:pt idx="24">
                        <c:v>-9.7477493050738815</c:v>
                      </c:pt>
                      <c:pt idx="25">
                        <c:v>-14.589839529453272</c:v>
                      </c:pt>
                      <c:pt idx="26">
                        <c:v>-18.156460500816195</c:v>
                      </c:pt>
                      <c:pt idx="27">
                        <c:v>-11.913943537121014</c:v>
                      </c:pt>
                      <c:pt idx="28">
                        <c:v>22.418034535537203</c:v>
                      </c:pt>
                      <c:pt idx="29">
                        <c:v>-11.445292408780901</c:v>
                      </c:pt>
                      <c:pt idx="30">
                        <c:v>21.665584915818755</c:v>
                      </c:pt>
                      <c:pt idx="31">
                        <c:v>-12.230408541244003</c:v>
                      </c:pt>
                      <c:pt idx="32">
                        <c:v>-11.633290353013962</c:v>
                      </c:pt>
                      <c:pt idx="33">
                        <c:v>-14.030459918759917</c:v>
                      </c:pt>
                      <c:pt idx="34">
                        <c:v>-14.111506379291768</c:v>
                      </c:pt>
                      <c:pt idx="35">
                        <c:v>21.694391732248505</c:v>
                      </c:pt>
                      <c:pt idx="36">
                        <c:v>21.903506157806419</c:v>
                      </c:pt>
                      <c:pt idx="37">
                        <c:v>-12.858070258445323</c:v>
                      </c:pt>
                      <c:pt idx="38">
                        <c:v>-12.573404349796888</c:v>
                      </c:pt>
                      <c:pt idx="39">
                        <c:v>-15.512598466517929</c:v>
                      </c:pt>
                      <c:pt idx="40">
                        <c:v>-12.194071058237853</c:v>
                      </c:pt>
                      <c:pt idx="41">
                        <c:v>-18.479261558314676</c:v>
                      </c:pt>
                      <c:pt idx="42">
                        <c:v>21.579992936626098</c:v>
                      </c:pt>
                      <c:pt idx="43">
                        <c:v>21.64702646204023</c:v>
                      </c:pt>
                      <c:pt idx="44">
                        <c:v>21.727160510689629</c:v>
                      </c:pt>
                      <c:pt idx="45">
                        <c:v>21.807498014611468</c:v>
                      </c:pt>
                      <c:pt idx="46">
                        <c:v>-12.888057765975447</c:v>
                      </c:pt>
                      <c:pt idx="47">
                        <c:v>22.20323665958793</c:v>
                      </c:pt>
                      <c:pt idx="48">
                        <c:v>-9.961030786990932</c:v>
                      </c:pt>
                      <c:pt idx="49">
                        <c:v>-12.14369261165622</c:v>
                      </c:pt>
                      <c:pt idx="50">
                        <c:v>21.981422793827591</c:v>
                      </c:pt>
                      <c:pt idx="51">
                        <c:v>21.839458016377677</c:v>
                      </c:pt>
                      <c:pt idx="52">
                        <c:v>21.90341756407048</c:v>
                      </c:pt>
                      <c:pt idx="53">
                        <c:v>-15.323730127138091</c:v>
                      </c:pt>
                      <c:pt idx="54">
                        <c:v>-20.955178065910857</c:v>
                      </c:pt>
                      <c:pt idx="55">
                        <c:v>21.853994689384791</c:v>
                      </c:pt>
                      <c:pt idx="56">
                        <c:v>-10.805733862832213</c:v>
                      </c:pt>
                      <c:pt idx="57">
                        <c:v>-16.366206410404516</c:v>
                      </c:pt>
                      <c:pt idx="58">
                        <c:v>-15.980996888450321</c:v>
                      </c:pt>
                      <c:pt idx="59">
                        <c:v>22.061196126089555</c:v>
                      </c:pt>
                      <c:pt idx="60">
                        <c:v>-15.816610240667913</c:v>
                      </c:pt>
                      <c:pt idx="61">
                        <c:v>-16.054926128121522</c:v>
                      </c:pt>
                      <c:pt idx="62">
                        <c:v>-16.017594580991869</c:v>
                      </c:pt>
                      <c:pt idx="63">
                        <c:v>-16.988517683018202</c:v>
                      </c:pt>
                      <c:pt idx="64">
                        <c:v>-10.651283352913396</c:v>
                      </c:pt>
                      <c:pt idx="65">
                        <c:v>-11.351834151678105</c:v>
                      </c:pt>
                      <c:pt idx="66">
                        <c:v>-16.301803655617988</c:v>
                      </c:pt>
                      <c:pt idx="67">
                        <c:v>22.6224481396616</c:v>
                      </c:pt>
                      <c:pt idx="68">
                        <c:v>22.773137126843977</c:v>
                      </c:pt>
                      <c:pt idx="69">
                        <c:v>-11.492125783655538</c:v>
                      </c:pt>
                      <c:pt idx="70">
                        <c:v>-13.901774717724138</c:v>
                      </c:pt>
                      <c:pt idx="71">
                        <c:v>-16.720162626729447</c:v>
                      </c:pt>
                      <c:pt idx="72">
                        <c:v>-12.632355542491098</c:v>
                      </c:pt>
                      <c:pt idx="73">
                        <c:v>-15.990738332770633</c:v>
                      </c:pt>
                      <c:pt idx="74">
                        <c:v>22.69402029805849</c:v>
                      </c:pt>
                      <c:pt idx="75">
                        <c:v>-8.6834298214651113</c:v>
                      </c:pt>
                      <c:pt idx="76">
                        <c:v>22.945336349924844</c:v>
                      </c:pt>
                      <c:pt idx="77">
                        <c:v>22.88026322311714</c:v>
                      </c:pt>
                      <c:pt idx="78">
                        <c:v>22.99503925273433</c:v>
                      </c:pt>
                      <c:pt idx="79">
                        <c:v>-13.592485738087206</c:v>
                      </c:pt>
                      <c:pt idx="80">
                        <c:v>22.850176000230846</c:v>
                      </c:pt>
                      <c:pt idx="81">
                        <c:v>22.625396804334571</c:v>
                      </c:pt>
                      <c:pt idx="82">
                        <c:v>-8.1536360937606958</c:v>
                      </c:pt>
                      <c:pt idx="83">
                        <c:v>23.152699118335704</c:v>
                      </c:pt>
                      <c:pt idx="84">
                        <c:v>-13.892552610251073</c:v>
                      </c:pt>
                      <c:pt idx="85">
                        <c:v>23.206899275822252</c:v>
                      </c:pt>
                      <c:pt idx="86">
                        <c:v>-13.476107706406864</c:v>
                      </c:pt>
                      <c:pt idx="87">
                        <c:v>-14.901781689864649</c:v>
                      </c:pt>
                      <c:pt idx="88">
                        <c:v>-13.031367613413039</c:v>
                      </c:pt>
                      <c:pt idx="89">
                        <c:v>-9.774831460362563</c:v>
                      </c:pt>
                      <c:pt idx="90">
                        <c:v>-10.303228604399195</c:v>
                      </c:pt>
                      <c:pt idx="91">
                        <c:v>-14.052593751863213</c:v>
                      </c:pt>
                      <c:pt idx="92">
                        <c:v>-10.332878131275862</c:v>
                      </c:pt>
                      <c:pt idx="93">
                        <c:v>-14.144771573919371</c:v>
                      </c:pt>
                      <c:pt idx="94">
                        <c:v>-10.149554424880037</c:v>
                      </c:pt>
                      <c:pt idx="95">
                        <c:v>-12.258093005278909</c:v>
                      </c:pt>
                      <c:pt idx="96">
                        <c:v>-12.769479238235306</c:v>
                      </c:pt>
                      <c:pt idx="97">
                        <c:v>-14.193758200377374</c:v>
                      </c:pt>
                      <c:pt idx="98">
                        <c:v>-12.328467435137966</c:v>
                      </c:pt>
                      <c:pt idx="99">
                        <c:v>-11.205059932875272</c:v>
                      </c:pt>
                      <c:pt idx="100">
                        <c:v>23.3500570809328</c:v>
                      </c:pt>
                      <c:pt idx="101">
                        <c:v>23.506195406155001</c:v>
                      </c:pt>
                      <c:pt idx="102">
                        <c:v>-32.9966165961862</c:v>
                      </c:pt>
                      <c:pt idx="103">
                        <c:v>23.467028735069675</c:v>
                      </c:pt>
                      <c:pt idx="104">
                        <c:v>-15.478066535189512</c:v>
                      </c:pt>
                      <c:pt idx="105">
                        <c:v>-16.175375177400724</c:v>
                      </c:pt>
                      <c:pt idx="106">
                        <c:v>23.878461873550378</c:v>
                      </c:pt>
                      <c:pt idx="107">
                        <c:v>23.800518163381014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A441-431A-B398-8A5A8195FC7E}"/>
                  </c:ext>
                </c:extLst>
              </c15:ser>
            </c15:filteredScatterSeries>
          </c:ext>
        </c:extLst>
      </c:scatterChart>
      <c:valAx>
        <c:axId val="162082014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_);[Red]\(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684885872"/>
        <c:crosses val="autoZero"/>
        <c:crossBetween val="midCat"/>
      </c:valAx>
      <c:valAx>
        <c:axId val="684885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TW"/>
          </a:p>
        </c:txPr>
        <c:crossAx val="162082014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TW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TW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11" Type="http://schemas.openxmlformats.org/officeDocument/2006/relationships/chart" Target="../charts/chart18.xml"/><Relationship Id="rId5" Type="http://schemas.openxmlformats.org/officeDocument/2006/relationships/chart" Target="../charts/chart12.xml"/><Relationship Id="rId10" Type="http://schemas.openxmlformats.org/officeDocument/2006/relationships/chart" Target="../charts/chart17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5.xml"/><Relationship Id="rId13" Type="http://schemas.openxmlformats.org/officeDocument/2006/relationships/chart" Target="../charts/chart30.xml"/><Relationship Id="rId18" Type="http://schemas.openxmlformats.org/officeDocument/2006/relationships/chart" Target="../charts/chart35.xml"/><Relationship Id="rId3" Type="http://schemas.openxmlformats.org/officeDocument/2006/relationships/chart" Target="../charts/chart20.xml"/><Relationship Id="rId21" Type="http://schemas.openxmlformats.org/officeDocument/2006/relationships/chart" Target="../charts/chart38.xml"/><Relationship Id="rId7" Type="http://schemas.openxmlformats.org/officeDocument/2006/relationships/chart" Target="../charts/chart24.xml"/><Relationship Id="rId12" Type="http://schemas.openxmlformats.org/officeDocument/2006/relationships/chart" Target="../charts/chart29.xml"/><Relationship Id="rId17" Type="http://schemas.openxmlformats.org/officeDocument/2006/relationships/chart" Target="../charts/chart34.xml"/><Relationship Id="rId2" Type="http://schemas.openxmlformats.org/officeDocument/2006/relationships/image" Target="../media/image4.png"/><Relationship Id="rId16" Type="http://schemas.openxmlformats.org/officeDocument/2006/relationships/chart" Target="../charts/chart33.xml"/><Relationship Id="rId20" Type="http://schemas.openxmlformats.org/officeDocument/2006/relationships/chart" Target="../charts/chart37.xml"/><Relationship Id="rId1" Type="http://schemas.openxmlformats.org/officeDocument/2006/relationships/chart" Target="../charts/chart19.xml"/><Relationship Id="rId6" Type="http://schemas.openxmlformats.org/officeDocument/2006/relationships/chart" Target="../charts/chart23.xml"/><Relationship Id="rId11" Type="http://schemas.openxmlformats.org/officeDocument/2006/relationships/chart" Target="../charts/chart28.xml"/><Relationship Id="rId5" Type="http://schemas.openxmlformats.org/officeDocument/2006/relationships/chart" Target="../charts/chart22.xml"/><Relationship Id="rId15" Type="http://schemas.openxmlformats.org/officeDocument/2006/relationships/chart" Target="../charts/chart32.xml"/><Relationship Id="rId23" Type="http://schemas.openxmlformats.org/officeDocument/2006/relationships/chart" Target="../charts/chart40.xml"/><Relationship Id="rId10" Type="http://schemas.openxmlformats.org/officeDocument/2006/relationships/chart" Target="../charts/chart27.xml"/><Relationship Id="rId19" Type="http://schemas.openxmlformats.org/officeDocument/2006/relationships/chart" Target="../charts/chart36.xml"/><Relationship Id="rId4" Type="http://schemas.openxmlformats.org/officeDocument/2006/relationships/chart" Target="../charts/chart21.xml"/><Relationship Id="rId9" Type="http://schemas.openxmlformats.org/officeDocument/2006/relationships/chart" Target="../charts/chart26.xml"/><Relationship Id="rId14" Type="http://schemas.openxmlformats.org/officeDocument/2006/relationships/chart" Target="../charts/chart31.xml"/><Relationship Id="rId22" Type="http://schemas.openxmlformats.org/officeDocument/2006/relationships/chart" Target="../charts/chart39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13" Type="http://schemas.openxmlformats.org/officeDocument/2006/relationships/chart" Target="../charts/chart53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12" Type="http://schemas.openxmlformats.org/officeDocument/2006/relationships/chart" Target="../charts/chart52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11" Type="http://schemas.openxmlformats.org/officeDocument/2006/relationships/chart" Target="../charts/chart51.xml"/><Relationship Id="rId5" Type="http://schemas.openxmlformats.org/officeDocument/2006/relationships/chart" Target="../charts/chart45.xml"/><Relationship Id="rId10" Type="http://schemas.openxmlformats.org/officeDocument/2006/relationships/chart" Target="../charts/chart50.xml"/><Relationship Id="rId4" Type="http://schemas.openxmlformats.org/officeDocument/2006/relationships/chart" Target="../charts/chart44.xml"/><Relationship Id="rId9" Type="http://schemas.openxmlformats.org/officeDocument/2006/relationships/chart" Target="../charts/chart49.xml"/><Relationship Id="rId14" Type="http://schemas.openxmlformats.org/officeDocument/2006/relationships/chart" Target="../charts/chart5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90447</xdr:colOff>
      <xdr:row>0</xdr:row>
      <xdr:rowOff>167612</xdr:rowOff>
    </xdr:from>
    <xdr:to>
      <xdr:col>41</xdr:col>
      <xdr:colOff>178438</xdr:colOff>
      <xdr:row>24</xdr:row>
      <xdr:rowOff>19072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379055</xdr:colOff>
      <xdr:row>114</xdr:row>
      <xdr:rowOff>67991</xdr:rowOff>
    </xdr:from>
    <xdr:to>
      <xdr:col>20</xdr:col>
      <xdr:colOff>277001</xdr:colOff>
      <xdr:row>128</xdr:row>
      <xdr:rowOff>48941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376139</xdr:colOff>
      <xdr:row>114</xdr:row>
      <xdr:rowOff>67065</xdr:rowOff>
    </xdr:from>
    <xdr:to>
      <xdr:col>26</xdr:col>
      <xdr:colOff>230349</xdr:colOff>
      <xdr:row>128</xdr:row>
      <xdr:rowOff>48015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30</xdr:row>
      <xdr:rowOff>0</xdr:rowOff>
    </xdr:from>
    <xdr:to>
      <xdr:col>9</xdr:col>
      <xdr:colOff>6862670</xdr:colOff>
      <xdr:row>91</xdr:row>
      <xdr:rowOff>59185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67EB9630-BA44-3B66-3272-EC341B0354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02775" y="5966209"/>
          <a:ext cx="6857143" cy="12190476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30</xdr:row>
      <xdr:rowOff>0</xdr:rowOff>
    </xdr:from>
    <xdr:to>
      <xdr:col>17</xdr:col>
      <xdr:colOff>472564</xdr:colOff>
      <xdr:row>77</xdr:row>
      <xdr:rowOff>72921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1713ED6C-8343-1230-287B-0C82D8DA51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243986" y="6178378"/>
          <a:ext cx="13009524" cy="97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272035</xdr:colOff>
      <xdr:row>1</xdr:row>
      <xdr:rowOff>39169</xdr:rowOff>
    </xdr:from>
    <xdr:to>
      <xdr:col>45</xdr:col>
      <xdr:colOff>424834</xdr:colOff>
      <xdr:row>15</xdr:row>
      <xdr:rowOff>137299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41</xdr:col>
      <xdr:colOff>376518</xdr:colOff>
      <xdr:row>18</xdr:row>
      <xdr:rowOff>152400</xdr:rowOff>
    </xdr:from>
    <xdr:to>
      <xdr:col>45</xdr:col>
      <xdr:colOff>541507</xdr:colOff>
      <xdr:row>33</xdr:row>
      <xdr:rowOff>71955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685883" y="3738282"/>
          <a:ext cx="4584589" cy="274343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10866</xdr:colOff>
      <xdr:row>1</xdr:row>
      <xdr:rowOff>192798</xdr:rowOff>
    </xdr:from>
    <xdr:to>
      <xdr:col>45</xdr:col>
      <xdr:colOff>163665</xdr:colOff>
      <xdr:row>16</xdr:row>
      <xdr:rowOff>91210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6FD4D79D-5320-4267-83B5-C2F00C0FF9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41</xdr:col>
      <xdr:colOff>1001449</xdr:colOff>
      <xdr:row>1</xdr:row>
      <xdr:rowOff>4734</xdr:rowOff>
    </xdr:from>
    <xdr:to>
      <xdr:col>47</xdr:col>
      <xdr:colOff>72508</xdr:colOff>
      <xdr:row>15</xdr:row>
      <xdr:rowOff>108129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68</xdr:col>
      <xdr:colOff>246748</xdr:colOff>
      <xdr:row>18</xdr:row>
      <xdr:rowOff>14485</xdr:rowOff>
    </xdr:from>
    <xdr:to>
      <xdr:col>77</xdr:col>
      <xdr:colOff>82406</xdr:colOff>
      <xdr:row>36</xdr:row>
      <xdr:rowOff>23959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172506</xdr:colOff>
      <xdr:row>52</xdr:row>
      <xdr:rowOff>39279</xdr:rowOff>
    </xdr:from>
    <xdr:to>
      <xdr:col>16</xdr:col>
      <xdr:colOff>404018</xdr:colOff>
      <xdr:row>66</xdr:row>
      <xdr:rowOff>83655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480437</xdr:colOff>
      <xdr:row>19</xdr:row>
      <xdr:rowOff>175946</xdr:rowOff>
    </xdr:from>
    <xdr:to>
      <xdr:col>16</xdr:col>
      <xdr:colOff>117315</xdr:colOff>
      <xdr:row>34</xdr:row>
      <xdr:rowOff>40126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598888</xdr:colOff>
      <xdr:row>35</xdr:row>
      <xdr:rowOff>51405</xdr:rowOff>
    </xdr:from>
    <xdr:to>
      <xdr:col>16</xdr:col>
      <xdr:colOff>235766</xdr:colOff>
      <xdr:row>49</xdr:row>
      <xdr:rowOff>90769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67404</xdr:colOff>
      <xdr:row>84</xdr:row>
      <xdr:rowOff>178218</xdr:rowOff>
    </xdr:from>
    <xdr:to>
      <xdr:col>16</xdr:col>
      <xdr:colOff>308627</xdr:colOff>
      <xdr:row>99</xdr:row>
      <xdr:rowOff>42398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00000000-0008-0000-09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175079</xdr:colOff>
      <xdr:row>68</xdr:row>
      <xdr:rowOff>120241</xdr:rowOff>
    </xdr:from>
    <xdr:to>
      <xdr:col>16</xdr:col>
      <xdr:colOff>416302</xdr:colOff>
      <xdr:row>82</xdr:row>
      <xdr:rowOff>168352</xdr:rowOff>
    </xdr:to>
    <xdr:graphicFrame macro="">
      <xdr:nvGraphicFramePr>
        <xdr:cNvPr id="21" name="圖表 20">
          <a:extLst>
            <a:ext uri="{FF2B5EF4-FFF2-40B4-BE49-F238E27FC236}">
              <a16:creationId xmlns:a16="http://schemas.microsoft.com/office/drawing/2014/main" id="{00000000-0008-0000-09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42</xdr:col>
      <xdr:colOff>839184</xdr:colOff>
      <xdr:row>9</xdr:row>
      <xdr:rowOff>143772</xdr:rowOff>
    </xdr:from>
    <xdr:to>
      <xdr:col>43</xdr:col>
      <xdr:colOff>1163200</xdr:colOff>
      <xdr:row>23</xdr:row>
      <xdr:rowOff>186111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00000000-0008-0000-09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42</xdr:col>
      <xdr:colOff>745754</xdr:colOff>
      <xdr:row>26</xdr:row>
      <xdr:rowOff>195956</xdr:rowOff>
    </xdr:from>
    <xdr:to>
      <xdr:col>43</xdr:col>
      <xdr:colOff>1069770</xdr:colOff>
      <xdr:row>41</xdr:row>
      <xdr:rowOff>37768</xdr:rowOff>
    </xdr:to>
    <xdr:graphicFrame macro="">
      <xdr:nvGraphicFramePr>
        <xdr:cNvPr id="26" name="圖表 25">
          <a:extLst>
            <a:ext uri="{FF2B5EF4-FFF2-40B4-BE49-F238E27FC236}">
              <a16:creationId xmlns:a16="http://schemas.microsoft.com/office/drawing/2014/main" id="{00000000-0008-0000-09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655819</xdr:colOff>
      <xdr:row>42</xdr:row>
      <xdr:rowOff>49968</xdr:rowOff>
    </xdr:from>
    <xdr:to>
      <xdr:col>43</xdr:col>
      <xdr:colOff>979835</xdr:colOff>
      <xdr:row>56</xdr:row>
      <xdr:rowOff>97894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00000000-0008-0000-09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14</xdr:col>
      <xdr:colOff>0</xdr:colOff>
      <xdr:row>101</xdr:row>
      <xdr:rowOff>0</xdr:rowOff>
    </xdr:from>
    <xdr:to>
      <xdr:col>16</xdr:col>
      <xdr:colOff>241223</xdr:colOff>
      <xdr:row>115</xdr:row>
      <xdr:rowOff>124156</xdr:rowOff>
    </xdr:to>
    <xdr:graphicFrame macro="">
      <xdr:nvGraphicFramePr>
        <xdr:cNvPr id="31" name="圖表 30">
          <a:extLst>
            <a:ext uri="{FF2B5EF4-FFF2-40B4-BE49-F238E27FC236}">
              <a16:creationId xmlns:a16="http://schemas.microsoft.com/office/drawing/2014/main" id="{00000000-0008-0000-0900-00001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165061</xdr:colOff>
      <xdr:row>35</xdr:row>
      <xdr:rowOff>49090</xdr:rowOff>
    </xdr:from>
    <xdr:to>
      <xdr:col>25</xdr:col>
      <xdr:colOff>166642</xdr:colOff>
      <xdr:row>49</xdr:row>
      <xdr:rowOff>128194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1269048</xdr:colOff>
      <xdr:row>15</xdr:row>
      <xdr:rowOff>86780</xdr:rowOff>
    </xdr:from>
    <xdr:to>
      <xdr:col>28</xdr:col>
      <xdr:colOff>134817</xdr:colOff>
      <xdr:row>28</xdr:row>
      <xdr:rowOff>128344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96</xdr:col>
      <xdr:colOff>716280</xdr:colOff>
      <xdr:row>75</xdr:row>
      <xdr:rowOff>106680</xdr:rowOff>
    </xdr:from>
    <xdr:to>
      <xdr:col>96</xdr:col>
      <xdr:colOff>4580976</xdr:colOff>
      <xdr:row>89</xdr:row>
      <xdr:rowOff>170590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96</xdr:col>
      <xdr:colOff>1031631</xdr:colOff>
      <xdr:row>93</xdr:row>
      <xdr:rowOff>140677</xdr:rowOff>
    </xdr:from>
    <xdr:to>
      <xdr:col>103</xdr:col>
      <xdr:colOff>102825</xdr:colOff>
      <xdr:row>108</xdr:row>
      <xdr:rowOff>2538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508511" y="19434517"/>
          <a:ext cx="3865199" cy="2943927"/>
        </a:xfrm>
        <a:prstGeom prst="rect">
          <a:avLst/>
        </a:prstGeom>
      </xdr:spPr>
    </xdr:pic>
    <xdr:clientData/>
  </xdr:twoCellAnchor>
  <xdr:twoCellAnchor>
    <xdr:from>
      <xdr:col>136</xdr:col>
      <xdr:colOff>799231</xdr:colOff>
      <xdr:row>35</xdr:row>
      <xdr:rowOff>168848</xdr:rowOff>
    </xdr:from>
    <xdr:to>
      <xdr:col>136</xdr:col>
      <xdr:colOff>4663927</xdr:colOff>
      <xdr:row>50</xdr:row>
      <xdr:rowOff>24478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136</xdr:col>
      <xdr:colOff>934529</xdr:colOff>
      <xdr:row>52</xdr:row>
      <xdr:rowOff>198322</xdr:rowOff>
    </xdr:from>
    <xdr:to>
      <xdr:col>136</xdr:col>
      <xdr:colOff>4797322</xdr:colOff>
      <xdr:row>67</xdr:row>
      <xdr:rowOff>54223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136</xdr:col>
      <xdr:colOff>926123</xdr:colOff>
      <xdr:row>70</xdr:row>
      <xdr:rowOff>128954</xdr:rowOff>
    </xdr:from>
    <xdr:to>
      <xdr:col>136</xdr:col>
      <xdr:colOff>4790819</xdr:colOff>
      <xdr:row>84</xdr:row>
      <xdr:rowOff>195600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136</xdr:col>
      <xdr:colOff>930687</xdr:colOff>
      <xdr:row>85</xdr:row>
      <xdr:rowOff>69801</xdr:rowOff>
    </xdr:from>
    <xdr:to>
      <xdr:col>136</xdr:col>
      <xdr:colOff>4795383</xdr:colOff>
      <xdr:row>99</xdr:row>
      <xdr:rowOff>136447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135</xdr:col>
      <xdr:colOff>938893</xdr:colOff>
      <xdr:row>101</xdr:row>
      <xdr:rowOff>81643</xdr:rowOff>
    </xdr:from>
    <xdr:to>
      <xdr:col>135</xdr:col>
      <xdr:colOff>4803589</xdr:colOff>
      <xdr:row>115</xdr:row>
      <xdr:rowOff>182201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137</xdr:col>
      <xdr:colOff>292394</xdr:colOff>
      <xdr:row>119</xdr:row>
      <xdr:rowOff>177209</xdr:rowOff>
    </xdr:from>
    <xdr:to>
      <xdr:col>147</xdr:col>
      <xdr:colOff>522765</xdr:colOff>
      <xdr:row>144</xdr:row>
      <xdr:rowOff>132907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00000000-0008-0000-0E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135</xdr:col>
      <xdr:colOff>17198</xdr:colOff>
      <xdr:row>119</xdr:row>
      <xdr:rowOff>129780</xdr:rowOff>
    </xdr:from>
    <xdr:to>
      <xdr:col>137</xdr:col>
      <xdr:colOff>12508</xdr:colOff>
      <xdr:row>144</xdr:row>
      <xdr:rowOff>112252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00000000-0008-0000-0E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154</xdr:col>
      <xdr:colOff>100988</xdr:colOff>
      <xdr:row>114</xdr:row>
      <xdr:rowOff>36723</xdr:rowOff>
    </xdr:from>
    <xdr:to>
      <xdr:col>155</xdr:col>
      <xdr:colOff>5108513</xdr:colOff>
      <xdr:row>139</xdr:row>
      <xdr:rowOff>151670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00000000-0008-0000-0E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114</xdr:col>
      <xdr:colOff>335835</xdr:colOff>
      <xdr:row>104</xdr:row>
      <xdr:rowOff>183691</xdr:rowOff>
    </xdr:from>
    <xdr:to>
      <xdr:col>116</xdr:col>
      <xdr:colOff>34181</xdr:colOff>
      <xdr:row>129</xdr:row>
      <xdr:rowOff>27733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00000000-0008-0000-0E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53</xdr:col>
      <xdr:colOff>216841</xdr:colOff>
      <xdr:row>0</xdr:row>
      <xdr:rowOff>371291</xdr:rowOff>
    </xdr:from>
    <xdr:to>
      <xdr:col>61</xdr:col>
      <xdr:colOff>76564</xdr:colOff>
      <xdr:row>14</xdr:row>
      <xdr:rowOff>60457</xdr:rowOff>
    </xdr:to>
    <xdr:graphicFrame macro="">
      <xdr:nvGraphicFramePr>
        <xdr:cNvPr id="16" name="圖表 15">
          <a:extLst>
            <a:ext uri="{FF2B5EF4-FFF2-40B4-BE49-F238E27FC236}">
              <a16:creationId xmlns:a16="http://schemas.microsoft.com/office/drawing/2014/main" id="{00000000-0008-0000-0E00-000010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53</xdr:col>
      <xdr:colOff>186310</xdr:colOff>
      <xdr:row>15</xdr:row>
      <xdr:rowOff>138788</xdr:rowOff>
    </xdr:from>
    <xdr:to>
      <xdr:col>61</xdr:col>
      <xdr:colOff>46033</xdr:colOff>
      <xdr:row>28</xdr:row>
      <xdr:rowOff>202951</xdr:rowOff>
    </xdr:to>
    <xdr:graphicFrame macro="">
      <xdr:nvGraphicFramePr>
        <xdr:cNvPr id="17" name="圖表 16">
          <a:extLst>
            <a:ext uri="{FF2B5EF4-FFF2-40B4-BE49-F238E27FC236}">
              <a16:creationId xmlns:a16="http://schemas.microsoft.com/office/drawing/2014/main" id="{00000000-0008-0000-0E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53</xdr:col>
      <xdr:colOff>151781</xdr:colOff>
      <xdr:row>29</xdr:row>
      <xdr:rowOff>157174</xdr:rowOff>
    </xdr:from>
    <xdr:to>
      <xdr:col>61</xdr:col>
      <xdr:colOff>11504</xdr:colOff>
      <xdr:row>43</xdr:row>
      <xdr:rowOff>6569</xdr:rowOff>
    </xdr:to>
    <xdr:graphicFrame macro="">
      <xdr:nvGraphicFramePr>
        <xdr:cNvPr id="18" name="圖表 17">
          <a:extLst>
            <a:ext uri="{FF2B5EF4-FFF2-40B4-BE49-F238E27FC236}">
              <a16:creationId xmlns:a16="http://schemas.microsoft.com/office/drawing/2014/main" id="{00000000-0008-0000-0E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53</xdr:col>
      <xdr:colOff>156041</xdr:colOff>
      <xdr:row>44</xdr:row>
      <xdr:rowOff>82233</xdr:rowOff>
    </xdr:from>
    <xdr:to>
      <xdr:col>61</xdr:col>
      <xdr:colOff>15764</xdr:colOff>
      <xdr:row>57</xdr:row>
      <xdr:rowOff>147101</xdr:rowOff>
    </xdr:to>
    <xdr:graphicFrame macro="">
      <xdr:nvGraphicFramePr>
        <xdr:cNvPr id="19" name="圖表 18">
          <a:extLst>
            <a:ext uri="{FF2B5EF4-FFF2-40B4-BE49-F238E27FC236}">
              <a16:creationId xmlns:a16="http://schemas.microsoft.com/office/drawing/2014/main" id="{00000000-0008-0000-0E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74</xdr:col>
      <xdr:colOff>123245</xdr:colOff>
      <xdr:row>1</xdr:row>
      <xdr:rowOff>8189</xdr:rowOff>
    </xdr:from>
    <xdr:to>
      <xdr:col>80</xdr:col>
      <xdr:colOff>376300</xdr:colOff>
      <xdr:row>14</xdr:row>
      <xdr:rowOff>80180</xdr:rowOff>
    </xdr:to>
    <xdr:graphicFrame macro="">
      <xdr:nvGraphicFramePr>
        <xdr:cNvPr id="20" name="圖表 19">
          <a:extLst>
            <a:ext uri="{FF2B5EF4-FFF2-40B4-BE49-F238E27FC236}">
              <a16:creationId xmlns:a16="http://schemas.microsoft.com/office/drawing/2014/main" id="{00000000-0008-0000-0E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53</xdr:col>
      <xdr:colOff>38100</xdr:colOff>
      <xdr:row>58</xdr:row>
      <xdr:rowOff>165100</xdr:rowOff>
    </xdr:from>
    <xdr:to>
      <xdr:col>60</xdr:col>
      <xdr:colOff>405823</xdr:colOff>
      <xdr:row>72</xdr:row>
      <xdr:rowOff>26063</xdr:rowOff>
    </xdr:to>
    <xdr:graphicFrame macro="">
      <xdr:nvGraphicFramePr>
        <xdr:cNvPr id="23" name="圖表 22">
          <a:extLst>
            <a:ext uri="{FF2B5EF4-FFF2-40B4-BE49-F238E27FC236}">
              <a16:creationId xmlns:a16="http://schemas.microsoft.com/office/drawing/2014/main" id="{00000000-0008-0000-0E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74</xdr:col>
      <xdr:colOff>0</xdr:colOff>
      <xdr:row>38</xdr:row>
      <xdr:rowOff>0</xdr:rowOff>
    </xdr:from>
    <xdr:to>
      <xdr:col>80</xdr:col>
      <xdr:colOff>253055</xdr:colOff>
      <xdr:row>51</xdr:row>
      <xdr:rowOff>58384</xdr:rowOff>
    </xdr:to>
    <xdr:graphicFrame macro="">
      <xdr:nvGraphicFramePr>
        <xdr:cNvPr id="25" name="圖表 24">
          <a:extLst>
            <a:ext uri="{FF2B5EF4-FFF2-40B4-BE49-F238E27FC236}">
              <a16:creationId xmlns:a16="http://schemas.microsoft.com/office/drawing/2014/main" id="{00000000-0008-0000-0E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53</xdr:col>
      <xdr:colOff>0</xdr:colOff>
      <xdr:row>75</xdr:row>
      <xdr:rowOff>0</xdr:rowOff>
    </xdr:from>
    <xdr:to>
      <xdr:col>60</xdr:col>
      <xdr:colOff>363188</xdr:colOff>
      <xdr:row>88</xdr:row>
      <xdr:rowOff>64163</xdr:rowOff>
    </xdr:to>
    <xdr:graphicFrame macro="">
      <xdr:nvGraphicFramePr>
        <xdr:cNvPr id="22" name="圖表 21">
          <a:extLst>
            <a:ext uri="{FF2B5EF4-FFF2-40B4-BE49-F238E27FC236}">
              <a16:creationId xmlns:a16="http://schemas.microsoft.com/office/drawing/2014/main" id="{00000000-0008-0000-0E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53</xdr:col>
      <xdr:colOff>0</xdr:colOff>
      <xdr:row>100</xdr:row>
      <xdr:rowOff>0</xdr:rowOff>
    </xdr:from>
    <xdr:to>
      <xdr:col>60</xdr:col>
      <xdr:colOff>367723</xdr:colOff>
      <xdr:row>113</xdr:row>
      <xdr:rowOff>78678</xdr:rowOff>
    </xdr:to>
    <xdr:graphicFrame macro="">
      <xdr:nvGraphicFramePr>
        <xdr:cNvPr id="27" name="圖表 26">
          <a:extLst>
            <a:ext uri="{FF2B5EF4-FFF2-40B4-BE49-F238E27FC236}">
              <a16:creationId xmlns:a16="http://schemas.microsoft.com/office/drawing/2014/main" id="{00000000-0008-0000-0E00-00001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81</xdr:col>
      <xdr:colOff>115137</xdr:colOff>
      <xdr:row>37</xdr:row>
      <xdr:rowOff>41867</xdr:rowOff>
    </xdr:from>
    <xdr:to>
      <xdr:col>88</xdr:col>
      <xdr:colOff>179784</xdr:colOff>
      <xdr:row>50</xdr:row>
      <xdr:rowOff>100252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01FD263B-DD4C-40A0-B3AE-2AB8B173F1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74</xdr:col>
      <xdr:colOff>0</xdr:colOff>
      <xdr:row>18</xdr:row>
      <xdr:rowOff>96864</xdr:rowOff>
    </xdr:from>
    <xdr:to>
      <xdr:col>80</xdr:col>
      <xdr:colOff>253055</xdr:colOff>
      <xdr:row>32</xdr:row>
      <xdr:rowOff>136566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D5D9785C-7646-4860-BA52-3CD5833AC9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81</xdr:col>
      <xdr:colOff>392905</xdr:colOff>
      <xdr:row>1</xdr:row>
      <xdr:rowOff>-1</xdr:rowOff>
    </xdr:from>
    <xdr:to>
      <xdr:col>91</xdr:col>
      <xdr:colOff>71437</xdr:colOff>
      <xdr:row>23</xdr:row>
      <xdr:rowOff>47624</xdr:rowOff>
    </xdr:to>
    <xdr:graphicFrame macro="">
      <xdr:nvGraphicFramePr>
        <xdr:cNvPr id="24" name="圖表 23">
          <a:extLst>
            <a:ext uri="{FF2B5EF4-FFF2-40B4-BE49-F238E27FC236}">
              <a16:creationId xmlns:a16="http://schemas.microsoft.com/office/drawing/2014/main" id="{5E0E68F2-C6A0-41F6-90E6-832E07756D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84</xdr:col>
      <xdr:colOff>716280</xdr:colOff>
      <xdr:row>75</xdr:row>
      <xdr:rowOff>106680</xdr:rowOff>
    </xdr:from>
    <xdr:to>
      <xdr:col>84</xdr:col>
      <xdr:colOff>4580976</xdr:colOff>
      <xdr:row>89</xdr:row>
      <xdr:rowOff>170590</xdr:rowOff>
    </xdr:to>
    <xdr:graphicFrame macro="">
      <xdr:nvGraphicFramePr>
        <xdr:cNvPr id="2" name="圖表 1">
          <a:extLst>
            <a:ext uri="{FF2B5EF4-FFF2-40B4-BE49-F238E27FC236}">
              <a16:creationId xmlns:a16="http://schemas.microsoft.com/office/drawing/2014/main" id="{FD97A359-AC4C-4153-8BF8-2A5E65116B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124</xdr:col>
      <xdr:colOff>799231</xdr:colOff>
      <xdr:row>35</xdr:row>
      <xdr:rowOff>168848</xdr:rowOff>
    </xdr:from>
    <xdr:to>
      <xdr:col>124</xdr:col>
      <xdr:colOff>4663927</xdr:colOff>
      <xdr:row>50</xdr:row>
      <xdr:rowOff>24478</xdr:rowOff>
    </xdr:to>
    <xdr:graphicFrame macro="">
      <xdr:nvGraphicFramePr>
        <xdr:cNvPr id="3" name="圖表 2">
          <a:extLst>
            <a:ext uri="{FF2B5EF4-FFF2-40B4-BE49-F238E27FC236}">
              <a16:creationId xmlns:a16="http://schemas.microsoft.com/office/drawing/2014/main" id="{E2D020C4-B2AE-40C9-9A54-6EB7988EF3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124</xdr:col>
      <xdr:colOff>934529</xdr:colOff>
      <xdr:row>52</xdr:row>
      <xdr:rowOff>198322</xdr:rowOff>
    </xdr:from>
    <xdr:to>
      <xdr:col>124</xdr:col>
      <xdr:colOff>4797322</xdr:colOff>
      <xdr:row>67</xdr:row>
      <xdr:rowOff>54223</xdr:rowOff>
    </xdr:to>
    <xdr:graphicFrame macro="">
      <xdr:nvGraphicFramePr>
        <xdr:cNvPr id="4" name="圖表 3">
          <a:extLst>
            <a:ext uri="{FF2B5EF4-FFF2-40B4-BE49-F238E27FC236}">
              <a16:creationId xmlns:a16="http://schemas.microsoft.com/office/drawing/2014/main" id="{EC60D9A2-8BAA-498F-9E90-7C8DF0DD4F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124</xdr:col>
      <xdr:colOff>926123</xdr:colOff>
      <xdr:row>70</xdr:row>
      <xdr:rowOff>128954</xdr:rowOff>
    </xdr:from>
    <xdr:to>
      <xdr:col>124</xdr:col>
      <xdr:colOff>4790819</xdr:colOff>
      <xdr:row>84</xdr:row>
      <xdr:rowOff>195600</xdr:rowOff>
    </xdr:to>
    <xdr:graphicFrame macro="">
      <xdr:nvGraphicFramePr>
        <xdr:cNvPr id="5" name="圖表 4">
          <a:extLst>
            <a:ext uri="{FF2B5EF4-FFF2-40B4-BE49-F238E27FC236}">
              <a16:creationId xmlns:a16="http://schemas.microsoft.com/office/drawing/2014/main" id="{2D2832E7-318E-4D31-8248-43AF4FBF43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124</xdr:col>
      <xdr:colOff>930687</xdr:colOff>
      <xdr:row>85</xdr:row>
      <xdr:rowOff>69801</xdr:rowOff>
    </xdr:from>
    <xdr:to>
      <xdr:col>124</xdr:col>
      <xdr:colOff>4795383</xdr:colOff>
      <xdr:row>99</xdr:row>
      <xdr:rowOff>136447</xdr:rowOff>
    </xdr:to>
    <xdr:graphicFrame macro="">
      <xdr:nvGraphicFramePr>
        <xdr:cNvPr id="6" name="圖表 5">
          <a:extLst>
            <a:ext uri="{FF2B5EF4-FFF2-40B4-BE49-F238E27FC236}">
              <a16:creationId xmlns:a16="http://schemas.microsoft.com/office/drawing/2014/main" id="{CB085F4C-2355-4F76-964C-0C6CBDE8C7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135</xdr:col>
      <xdr:colOff>938893</xdr:colOff>
      <xdr:row>101</xdr:row>
      <xdr:rowOff>81643</xdr:rowOff>
    </xdr:from>
    <xdr:to>
      <xdr:col>135</xdr:col>
      <xdr:colOff>4803589</xdr:colOff>
      <xdr:row>115</xdr:row>
      <xdr:rowOff>182201</xdr:rowOff>
    </xdr:to>
    <xdr:graphicFrame macro="">
      <xdr:nvGraphicFramePr>
        <xdr:cNvPr id="7" name="圖表 6">
          <a:extLst>
            <a:ext uri="{FF2B5EF4-FFF2-40B4-BE49-F238E27FC236}">
              <a16:creationId xmlns:a16="http://schemas.microsoft.com/office/drawing/2014/main" id="{C618314C-79E7-448E-8795-36AF852933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137</xdr:col>
      <xdr:colOff>292394</xdr:colOff>
      <xdr:row>119</xdr:row>
      <xdr:rowOff>177209</xdr:rowOff>
    </xdr:from>
    <xdr:to>
      <xdr:col>147</xdr:col>
      <xdr:colOff>522765</xdr:colOff>
      <xdr:row>144</xdr:row>
      <xdr:rowOff>132907</xdr:rowOff>
    </xdr:to>
    <xdr:graphicFrame macro="">
      <xdr:nvGraphicFramePr>
        <xdr:cNvPr id="8" name="圖表 7">
          <a:extLst>
            <a:ext uri="{FF2B5EF4-FFF2-40B4-BE49-F238E27FC236}">
              <a16:creationId xmlns:a16="http://schemas.microsoft.com/office/drawing/2014/main" id="{D8634B97-4C5E-4D5D-817A-59D0F4D214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135</xdr:col>
      <xdr:colOff>17198</xdr:colOff>
      <xdr:row>119</xdr:row>
      <xdr:rowOff>129780</xdr:rowOff>
    </xdr:from>
    <xdr:to>
      <xdr:col>137</xdr:col>
      <xdr:colOff>12508</xdr:colOff>
      <xdr:row>144</xdr:row>
      <xdr:rowOff>112252</xdr:rowOff>
    </xdr:to>
    <xdr:graphicFrame macro="">
      <xdr:nvGraphicFramePr>
        <xdr:cNvPr id="9" name="圖表 8">
          <a:extLst>
            <a:ext uri="{FF2B5EF4-FFF2-40B4-BE49-F238E27FC236}">
              <a16:creationId xmlns:a16="http://schemas.microsoft.com/office/drawing/2014/main" id="{24CC59C8-8EBE-4CCC-8C12-51437750CB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154</xdr:col>
      <xdr:colOff>100988</xdr:colOff>
      <xdr:row>114</xdr:row>
      <xdr:rowOff>36723</xdr:rowOff>
    </xdr:from>
    <xdr:to>
      <xdr:col>155</xdr:col>
      <xdr:colOff>5108513</xdr:colOff>
      <xdr:row>139</xdr:row>
      <xdr:rowOff>151670</xdr:rowOff>
    </xdr:to>
    <xdr:graphicFrame macro="">
      <xdr:nvGraphicFramePr>
        <xdr:cNvPr id="10" name="圖表 9">
          <a:extLst>
            <a:ext uri="{FF2B5EF4-FFF2-40B4-BE49-F238E27FC236}">
              <a16:creationId xmlns:a16="http://schemas.microsoft.com/office/drawing/2014/main" id="{4B53BE82-56CD-4B70-AEEC-DA12D206F9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114</xdr:col>
      <xdr:colOff>335835</xdr:colOff>
      <xdr:row>104</xdr:row>
      <xdr:rowOff>183691</xdr:rowOff>
    </xdr:from>
    <xdr:to>
      <xdr:col>116</xdr:col>
      <xdr:colOff>34181</xdr:colOff>
      <xdr:row>129</xdr:row>
      <xdr:rowOff>27733</xdr:rowOff>
    </xdr:to>
    <xdr:graphicFrame macro="">
      <xdr:nvGraphicFramePr>
        <xdr:cNvPr id="11" name="圖表 10">
          <a:extLst>
            <a:ext uri="{FF2B5EF4-FFF2-40B4-BE49-F238E27FC236}">
              <a16:creationId xmlns:a16="http://schemas.microsoft.com/office/drawing/2014/main" id="{BF85741A-14F1-46FA-9030-5061135A2D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39</xdr:col>
      <xdr:colOff>133154</xdr:colOff>
      <xdr:row>2</xdr:row>
      <xdr:rowOff>31296</xdr:rowOff>
    </xdr:from>
    <xdr:to>
      <xdr:col>44</xdr:col>
      <xdr:colOff>447387</xdr:colOff>
      <xdr:row>16</xdr:row>
      <xdr:rowOff>14432</xdr:rowOff>
    </xdr:to>
    <xdr:graphicFrame macro="">
      <xdr:nvGraphicFramePr>
        <xdr:cNvPr id="12" name="圖表 11">
          <a:extLst>
            <a:ext uri="{FF2B5EF4-FFF2-40B4-BE49-F238E27FC236}">
              <a16:creationId xmlns:a16="http://schemas.microsoft.com/office/drawing/2014/main" id="{64E89D27-4E46-4CAE-8E9A-7DCE6CAF26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59</xdr:col>
      <xdr:colOff>611037</xdr:colOff>
      <xdr:row>3</xdr:row>
      <xdr:rowOff>0</xdr:rowOff>
    </xdr:from>
    <xdr:to>
      <xdr:col>65</xdr:col>
      <xdr:colOff>3198961</xdr:colOff>
      <xdr:row>31</xdr:row>
      <xdr:rowOff>161746</xdr:rowOff>
    </xdr:to>
    <xdr:graphicFrame macro="">
      <xdr:nvGraphicFramePr>
        <xdr:cNvPr id="13" name="圖表 12">
          <a:extLst>
            <a:ext uri="{FF2B5EF4-FFF2-40B4-BE49-F238E27FC236}">
              <a16:creationId xmlns:a16="http://schemas.microsoft.com/office/drawing/2014/main" id="{DC36BC7E-A68F-45A9-9FBB-90215A70C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60</xdr:col>
      <xdr:colOff>0</xdr:colOff>
      <xdr:row>35</xdr:row>
      <xdr:rowOff>0</xdr:rowOff>
    </xdr:from>
    <xdr:to>
      <xdr:col>65</xdr:col>
      <xdr:colOff>3198962</xdr:colOff>
      <xdr:row>63</xdr:row>
      <xdr:rowOff>161746</xdr:rowOff>
    </xdr:to>
    <xdr:graphicFrame macro="">
      <xdr:nvGraphicFramePr>
        <xdr:cNvPr id="14" name="圖表 13">
          <a:extLst>
            <a:ext uri="{FF2B5EF4-FFF2-40B4-BE49-F238E27FC236}">
              <a16:creationId xmlns:a16="http://schemas.microsoft.com/office/drawing/2014/main" id="{DEF09212-BFF7-426F-86B7-07B9EDA291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60</xdr:col>
      <xdr:colOff>0</xdr:colOff>
      <xdr:row>66</xdr:row>
      <xdr:rowOff>0</xdr:rowOff>
    </xdr:from>
    <xdr:to>
      <xdr:col>65</xdr:col>
      <xdr:colOff>3197952</xdr:colOff>
      <xdr:row>94</xdr:row>
      <xdr:rowOff>161745</xdr:rowOff>
    </xdr:to>
    <xdr:graphicFrame macro="">
      <xdr:nvGraphicFramePr>
        <xdr:cNvPr id="15" name="圖表 14">
          <a:extLst>
            <a:ext uri="{FF2B5EF4-FFF2-40B4-BE49-F238E27FC236}">
              <a16:creationId xmlns:a16="http://schemas.microsoft.com/office/drawing/2014/main" id="{1442FED8-556B-4E5E-A8B8-F3FFFFE5AF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quora.com/How-can-standard-enthalpy-of-formation-for-sucrose-aqueous-solution-be-calculated" TargetMode="External"/><Relationship Id="rId2" Type="http://schemas.openxmlformats.org/officeDocument/2006/relationships/hyperlink" Target="https://webbook.nist.gov/cgi/cbook.cgi?ID=C79094&amp;Units=SI&amp;Mask=2" TargetMode="External"/><Relationship Id="rId1" Type="http://schemas.openxmlformats.org/officeDocument/2006/relationships/hyperlink" Target="https://webbook.nist.gov/cgi/cbook.cgi?ID=C107926&amp;Mask=FFFF&amp;Units=SI" TargetMode="External"/><Relationship Id="rId4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1000"/>
  <sheetViews>
    <sheetView zoomScale="78" zoomScaleNormal="78" workbookViewId="0">
      <selection activeCell="J26" sqref="J26"/>
    </sheetView>
  </sheetViews>
  <sheetFormatPr defaultColWidth="16.28515625" defaultRowHeight="15" customHeight="1"/>
  <cols>
    <col min="1" max="1" width="14.140625" style="32" customWidth="1"/>
    <col min="2" max="4" width="7.7109375" style="32" customWidth="1"/>
    <col min="5" max="5" width="13.85546875" style="32" customWidth="1"/>
    <col min="6" max="6" width="21.42578125" style="32" customWidth="1"/>
    <col min="7" max="9" width="12.42578125" style="32" customWidth="1"/>
    <col min="10" max="10" width="9.140625" style="32" customWidth="1"/>
    <col min="11" max="11" width="12" style="32" customWidth="1"/>
    <col min="12" max="12" width="9.140625" style="32" customWidth="1"/>
    <col min="13" max="13" width="12" style="32" customWidth="1"/>
    <col min="14" max="14" width="9.140625" style="32" customWidth="1"/>
    <col min="15" max="15" width="14" style="32" customWidth="1"/>
    <col min="16" max="16" width="15" style="32" customWidth="1"/>
    <col min="17" max="17" width="13.85546875" style="32" customWidth="1"/>
    <col min="18" max="19" width="10.5703125" style="32" customWidth="1"/>
    <col min="20" max="24" width="12.42578125" style="32" customWidth="1"/>
    <col min="25" max="25" width="13.85546875" style="32" customWidth="1"/>
    <col min="26" max="26" width="14.28515625" style="32" customWidth="1"/>
    <col min="27" max="27" width="17.42578125" style="32" customWidth="1"/>
    <col min="28" max="28" width="12.42578125" style="32" customWidth="1"/>
    <col min="29" max="16384" width="16.28515625" style="32"/>
  </cols>
  <sheetData>
    <row r="1" spans="1:34" ht="14.45" customHeight="1" thickBot="1">
      <c r="A1" s="191" t="s">
        <v>134</v>
      </c>
      <c r="B1" s="193" t="s">
        <v>135</v>
      </c>
      <c r="C1" s="194"/>
      <c r="D1" s="194"/>
      <c r="E1" s="195"/>
      <c r="F1" s="196" t="s">
        <v>136</v>
      </c>
      <c r="G1" s="197"/>
      <c r="H1" s="197"/>
      <c r="I1" s="197"/>
      <c r="J1" s="197"/>
      <c r="K1" s="197"/>
      <c r="L1" s="197"/>
      <c r="M1" s="197"/>
      <c r="N1" s="197"/>
      <c r="O1" s="197"/>
      <c r="P1" s="197"/>
      <c r="Q1" s="198"/>
      <c r="R1" s="199" t="s">
        <v>137</v>
      </c>
      <c r="S1" s="200"/>
      <c r="T1" s="200"/>
      <c r="U1" s="200"/>
      <c r="V1" s="200"/>
      <c r="W1" s="200"/>
      <c r="X1" s="200"/>
      <c r="Y1" s="200"/>
    </row>
    <row r="2" spans="1:34" ht="15.75" customHeight="1">
      <c r="A2" s="192"/>
      <c r="B2" s="201" t="s">
        <v>138</v>
      </c>
      <c r="C2" s="202"/>
      <c r="D2" s="203" t="s">
        <v>139</v>
      </c>
      <c r="E2" s="204"/>
      <c r="F2" s="205" t="s">
        <v>140</v>
      </c>
      <c r="G2" s="202"/>
      <c r="H2" s="203" t="s">
        <v>141</v>
      </c>
      <c r="I2" s="202"/>
      <c r="J2" s="206" t="s">
        <v>142</v>
      </c>
      <c r="K2" s="202"/>
      <c r="L2" s="203" t="s">
        <v>143</v>
      </c>
      <c r="M2" s="204"/>
      <c r="N2" s="33" t="s">
        <v>144</v>
      </c>
      <c r="O2" s="34"/>
      <c r="P2" s="35" t="s">
        <v>145</v>
      </c>
      <c r="Q2" s="36"/>
      <c r="R2" s="211" t="s">
        <v>146</v>
      </c>
      <c r="S2" s="209" t="s">
        <v>147</v>
      </c>
      <c r="T2" s="214" t="s">
        <v>148</v>
      </c>
      <c r="U2" s="209" t="s">
        <v>149</v>
      </c>
      <c r="V2" s="214" t="s">
        <v>150</v>
      </c>
      <c r="W2" s="216" t="s">
        <v>151</v>
      </c>
      <c r="X2" s="207" t="s">
        <v>152</v>
      </c>
      <c r="Y2" s="209" t="s">
        <v>153</v>
      </c>
      <c r="AB2" s="37" t="s">
        <v>154</v>
      </c>
      <c r="AC2" s="37" t="s">
        <v>154</v>
      </c>
      <c r="AD2" s="37" t="s">
        <v>154</v>
      </c>
      <c r="AE2" s="37" t="s">
        <v>154</v>
      </c>
      <c r="AF2" s="37" t="s">
        <v>154</v>
      </c>
      <c r="AG2" s="37" t="s">
        <v>154</v>
      </c>
      <c r="AH2" s="37" t="s">
        <v>154</v>
      </c>
    </row>
    <row r="3" spans="1:34" ht="15.6" customHeight="1">
      <c r="A3" s="192"/>
      <c r="B3" s="38" t="s">
        <v>155</v>
      </c>
      <c r="C3" s="39" t="s">
        <v>156</v>
      </c>
      <c r="D3" s="40" t="s">
        <v>155</v>
      </c>
      <c r="E3" s="41" t="s">
        <v>156</v>
      </c>
      <c r="F3" s="42" t="s">
        <v>155</v>
      </c>
      <c r="G3" s="39" t="s">
        <v>156</v>
      </c>
      <c r="H3" s="40" t="s">
        <v>155</v>
      </c>
      <c r="I3" s="39" t="s">
        <v>156</v>
      </c>
      <c r="J3" s="40" t="s">
        <v>155</v>
      </c>
      <c r="K3" s="39" t="s">
        <v>156</v>
      </c>
      <c r="L3" s="40" t="s">
        <v>155</v>
      </c>
      <c r="M3" s="39" t="s">
        <v>156</v>
      </c>
      <c r="N3" s="42" t="s">
        <v>155</v>
      </c>
      <c r="O3" s="39" t="s">
        <v>156</v>
      </c>
      <c r="P3" s="40" t="s">
        <v>155</v>
      </c>
      <c r="Q3" s="43" t="s">
        <v>156</v>
      </c>
      <c r="R3" s="212"/>
      <c r="S3" s="213"/>
      <c r="T3" s="215"/>
      <c r="U3" s="213"/>
      <c r="V3" s="215"/>
      <c r="W3" s="217"/>
      <c r="X3" s="208"/>
      <c r="Y3" s="210"/>
      <c r="AA3" s="44" t="s">
        <v>157</v>
      </c>
      <c r="AB3" s="37" t="s">
        <v>158</v>
      </c>
      <c r="AC3" s="37" t="s">
        <v>159</v>
      </c>
      <c r="AD3" s="37" t="s">
        <v>160</v>
      </c>
      <c r="AE3" s="37" t="s">
        <v>161</v>
      </c>
      <c r="AF3" s="37" t="s">
        <v>162</v>
      </c>
      <c r="AG3" s="37" t="s">
        <v>144</v>
      </c>
      <c r="AH3" s="37" t="s">
        <v>145</v>
      </c>
    </row>
    <row r="4" spans="1:34" ht="16.5">
      <c r="A4" s="99">
        <v>0</v>
      </c>
      <c r="B4" s="45"/>
      <c r="C4" s="46"/>
      <c r="D4" s="45"/>
      <c r="E4" s="46"/>
      <c r="F4" s="45"/>
      <c r="G4" s="46"/>
      <c r="H4" s="45"/>
      <c r="I4" s="46"/>
      <c r="J4" s="45"/>
      <c r="K4" s="46"/>
      <c r="L4" s="45"/>
      <c r="M4" s="46"/>
      <c r="N4" s="47"/>
      <c r="O4" s="48"/>
      <c r="P4" s="47"/>
      <c r="Q4" s="48"/>
      <c r="R4" s="49">
        <f t="shared" ref="R4:R67" si="0">IF(0.0087*C4+0.0985&lt;=0.0985,0,0.0087*C4+0.098)</f>
        <v>0</v>
      </c>
      <c r="S4" s="50">
        <f t="shared" ref="S4:S67" si="1">IF(0.0127*E4+2.9567&lt;=2.9567,0,0.0127*E4+2.9567)</f>
        <v>0</v>
      </c>
      <c r="T4" s="49">
        <f t="shared" ref="T4:T67" si="2">IF(0.5097*G4+0.811&lt;=0.811,0,0.5097*G4+0.811)</f>
        <v>0</v>
      </c>
      <c r="U4" s="50">
        <f t="shared" ref="U4:U67" si="3">IF(0.8441*I4+0.9751&lt;=0.9751,0,0.8441*I4+0.9751)</f>
        <v>0</v>
      </c>
      <c r="V4" s="49">
        <f t="shared" ref="V4:V67" si="4">IF(0.8533*K4+0.7762&lt;=0.7762,0,0.8533*K4+0.7762)</f>
        <v>0</v>
      </c>
      <c r="W4" s="50">
        <f t="shared" ref="W4:W67" si="5">IF(0.8542*M4+1.5314&lt;=1.5314,0,0.8542*M4+1.5314)</f>
        <v>0</v>
      </c>
      <c r="X4" s="51">
        <v>0</v>
      </c>
      <c r="Y4" s="52">
        <v>0</v>
      </c>
      <c r="AA4" s="53">
        <v>44480</v>
      </c>
      <c r="AB4" s="37">
        <f t="shared" ref="AB4:AB67" si="6">S4/342*1000</f>
        <v>0</v>
      </c>
      <c r="AC4" s="37">
        <f t="shared" ref="AC4:AC67" si="7">T4/46*1000</f>
        <v>0</v>
      </c>
      <c r="AD4" s="37">
        <f t="shared" ref="AD4:AD67" si="8">U4/60*1000</f>
        <v>0</v>
      </c>
      <c r="AE4" s="37">
        <f t="shared" ref="AE4:AE67" si="9">V4/74*1000</f>
        <v>0</v>
      </c>
      <c r="AF4" s="37">
        <f t="shared" ref="AF4:AG67" si="10">W4/88*1000</f>
        <v>0</v>
      </c>
      <c r="AG4" s="37">
        <f>X3/88*1000</f>
        <v>0</v>
      </c>
      <c r="AH4" s="37">
        <f>Y3/102*1000</f>
        <v>0</v>
      </c>
    </row>
    <row r="5" spans="1:34" ht="16.5">
      <c r="A5" s="99">
        <v>1</v>
      </c>
      <c r="B5" s="45"/>
      <c r="C5" s="46"/>
      <c r="D5" s="54">
        <v>7.8890000000000002</v>
      </c>
      <c r="E5" s="55">
        <v>9647.66</v>
      </c>
      <c r="F5" s="45"/>
      <c r="G5" s="46"/>
      <c r="H5" s="45"/>
      <c r="I5" s="46"/>
      <c r="J5" s="56">
        <v>17.187000000000001</v>
      </c>
      <c r="K5" s="57">
        <v>6.3568100000000003</v>
      </c>
      <c r="L5" s="45"/>
      <c r="M5" s="46"/>
      <c r="N5" s="58">
        <v>19.38</v>
      </c>
      <c r="O5" s="59">
        <v>4.5208199999999996</v>
      </c>
      <c r="P5" s="60"/>
      <c r="Q5" s="61"/>
      <c r="R5" s="49">
        <f t="shared" si="0"/>
        <v>0</v>
      </c>
      <c r="S5" s="50">
        <f t="shared" si="1"/>
        <v>125.48198199999999</v>
      </c>
      <c r="T5" s="49">
        <f t="shared" si="2"/>
        <v>0</v>
      </c>
      <c r="U5" s="50">
        <f t="shared" si="3"/>
        <v>0</v>
      </c>
      <c r="V5" s="49">
        <f t="shared" si="4"/>
        <v>6.200465973</v>
      </c>
      <c r="W5" s="50">
        <f t="shared" si="5"/>
        <v>0</v>
      </c>
      <c r="X5" s="62">
        <f t="shared" ref="X5:X68" si="11">IF(0.7509*O5-0.682&lt;0,0,0.7509*O5-0.682)</f>
        <v>2.712683738</v>
      </c>
      <c r="Y5" s="63">
        <f t="shared" ref="Y5:Y68" si="12">IF(Q5*0.8703-0.9705&lt;0,0,Q5*0.8703-0.9705)</f>
        <v>0</v>
      </c>
      <c r="AA5" s="64">
        <v>44481</v>
      </c>
      <c r="AB5" s="37">
        <f t="shared" si="6"/>
        <v>366.90638011695904</v>
      </c>
      <c r="AC5" s="37">
        <f t="shared" si="7"/>
        <v>0</v>
      </c>
      <c r="AD5" s="37">
        <f t="shared" si="8"/>
        <v>0</v>
      </c>
      <c r="AE5" s="37">
        <f t="shared" si="9"/>
        <v>83.79008071621621</v>
      </c>
      <c r="AF5" s="37">
        <f t="shared" si="10"/>
        <v>0</v>
      </c>
      <c r="AG5" s="37">
        <f t="shared" si="10"/>
        <v>30.825951568181818</v>
      </c>
      <c r="AH5" s="37">
        <f t="shared" ref="AH5:AH68" si="13">Y5/102*1000</f>
        <v>0</v>
      </c>
    </row>
    <row r="6" spans="1:34" ht="16.5">
      <c r="A6" s="99">
        <v>2</v>
      </c>
      <c r="B6" s="45"/>
      <c r="C6" s="46"/>
      <c r="D6" s="54">
        <v>7.8780000000000001</v>
      </c>
      <c r="E6" s="55">
        <v>7203.0280000000002</v>
      </c>
      <c r="F6" s="54">
        <v>13.363</v>
      </c>
      <c r="G6" s="55">
        <v>0.95666600000000002</v>
      </c>
      <c r="H6" s="54">
        <v>14.941000000000001</v>
      </c>
      <c r="I6" s="55">
        <v>42.2286</v>
      </c>
      <c r="J6" s="54">
        <v>17.225999999999999</v>
      </c>
      <c r="K6" s="55">
        <v>8.9389699999999994</v>
      </c>
      <c r="L6" s="54">
        <v>21.116</v>
      </c>
      <c r="M6" s="55">
        <v>8.6529799999999994</v>
      </c>
      <c r="N6" s="58">
        <v>19.77</v>
      </c>
      <c r="O6" s="59">
        <v>11.536300000000001</v>
      </c>
      <c r="P6" s="60"/>
      <c r="Q6" s="61"/>
      <c r="R6" s="49">
        <f t="shared" si="0"/>
        <v>0</v>
      </c>
      <c r="S6" s="50">
        <f t="shared" si="1"/>
        <v>94.435155600000002</v>
      </c>
      <c r="T6" s="49">
        <f t="shared" si="2"/>
        <v>1.2986126602000001</v>
      </c>
      <c r="U6" s="50">
        <f t="shared" si="3"/>
        <v>36.620261259999999</v>
      </c>
      <c r="V6" s="49">
        <f t="shared" si="4"/>
        <v>8.4038231009999986</v>
      </c>
      <c r="W6" s="50">
        <f t="shared" si="5"/>
        <v>8.9227755159999997</v>
      </c>
      <c r="X6" s="62">
        <f t="shared" si="11"/>
        <v>7.9806076699999995</v>
      </c>
      <c r="Y6" s="63">
        <f t="shared" si="12"/>
        <v>0</v>
      </c>
      <c r="Z6" s="32">
        <f t="shared" ref="Z6:Z46" si="14">H6-14.61</f>
        <v>0.33100000000000129</v>
      </c>
      <c r="AA6" s="65">
        <v>44482</v>
      </c>
      <c r="AB6" s="37">
        <f t="shared" si="6"/>
        <v>276.12618596491228</v>
      </c>
      <c r="AC6" s="37">
        <f t="shared" si="7"/>
        <v>28.230710004347827</v>
      </c>
      <c r="AD6" s="37">
        <f t="shared" si="8"/>
        <v>610.33768766666662</v>
      </c>
      <c r="AE6" s="37">
        <f t="shared" si="9"/>
        <v>113.56517704054052</v>
      </c>
      <c r="AF6" s="37">
        <f t="shared" si="10"/>
        <v>101.39517631818181</v>
      </c>
      <c r="AG6" s="37">
        <f t="shared" si="10"/>
        <v>90.688723522727258</v>
      </c>
      <c r="AH6" s="37">
        <f t="shared" si="13"/>
        <v>0</v>
      </c>
    </row>
    <row r="7" spans="1:34" ht="16.5">
      <c r="A7" s="99">
        <v>3</v>
      </c>
      <c r="B7" s="45"/>
      <c r="C7" s="46"/>
      <c r="D7" s="54">
        <v>7.8689999999999998</v>
      </c>
      <c r="E7" s="55">
        <v>5515.3130000000001</v>
      </c>
      <c r="F7" s="54">
        <v>13.327999999999999</v>
      </c>
      <c r="G7" s="55">
        <v>1.0846100000000001</v>
      </c>
      <c r="H7" s="54">
        <v>14.635999999999999</v>
      </c>
      <c r="I7" s="55">
        <v>14.51211</v>
      </c>
      <c r="J7" s="54">
        <v>17.318000000000001</v>
      </c>
      <c r="K7" s="55">
        <v>22.762499999999999</v>
      </c>
      <c r="L7" s="54">
        <v>21.202000000000002</v>
      </c>
      <c r="M7" s="55">
        <v>2.3006000000000002</v>
      </c>
      <c r="N7" s="58">
        <v>19.600000000000001</v>
      </c>
      <c r="O7" s="59">
        <v>6.8986599999999996</v>
      </c>
      <c r="P7" s="60"/>
      <c r="Q7" s="61"/>
      <c r="R7" s="49">
        <f t="shared" si="0"/>
        <v>0</v>
      </c>
      <c r="S7" s="50">
        <f t="shared" si="1"/>
        <v>73.001175099999998</v>
      </c>
      <c r="T7" s="49">
        <f t="shared" si="2"/>
        <v>1.3638257170000001</v>
      </c>
      <c r="U7" s="50">
        <f t="shared" si="3"/>
        <v>13.224772050999999</v>
      </c>
      <c r="V7" s="49">
        <f t="shared" si="4"/>
        <v>20.199441249999996</v>
      </c>
      <c r="W7" s="50">
        <f t="shared" si="5"/>
        <v>3.49657252</v>
      </c>
      <c r="X7" s="62">
        <f t="shared" si="11"/>
        <v>4.4982037939999993</v>
      </c>
      <c r="Y7" s="63">
        <f t="shared" si="12"/>
        <v>0</v>
      </c>
      <c r="Z7" s="32">
        <f t="shared" si="14"/>
        <v>2.5999999999999801E-2</v>
      </c>
      <c r="AA7" s="65">
        <v>44483</v>
      </c>
      <c r="AB7" s="37">
        <f t="shared" si="6"/>
        <v>213.45372836257309</v>
      </c>
      <c r="AC7" s="37">
        <f t="shared" si="7"/>
        <v>29.648385152173915</v>
      </c>
      <c r="AD7" s="37">
        <f t="shared" si="8"/>
        <v>220.41286751666664</v>
      </c>
      <c r="AE7" s="37">
        <f t="shared" si="9"/>
        <v>272.96542229729727</v>
      </c>
      <c r="AF7" s="37">
        <f t="shared" si="10"/>
        <v>39.733778636363631</v>
      </c>
      <c r="AG7" s="37">
        <f t="shared" si="10"/>
        <v>51.115952204545451</v>
      </c>
      <c r="AH7" s="37">
        <f t="shared" si="13"/>
        <v>0</v>
      </c>
    </row>
    <row r="8" spans="1:34" ht="16.5">
      <c r="A8" s="99">
        <v>4</v>
      </c>
      <c r="B8" s="45"/>
      <c r="C8" s="46"/>
      <c r="D8" s="54">
        <v>7.8680000000000003</v>
      </c>
      <c r="E8" s="55">
        <v>4612.652</v>
      </c>
      <c r="F8" s="45"/>
      <c r="G8" s="46"/>
      <c r="H8" s="54">
        <v>14.635</v>
      </c>
      <c r="I8" s="55">
        <v>12.029669999999999</v>
      </c>
      <c r="J8" s="54">
        <v>17.323</v>
      </c>
      <c r="K8" s="55">
        <v>24.523900000000001</v>
      </c>
      <c r="L8" s="54">
        <v>21.367999999999999</v>
      </c>
      <c r="M8" s="55">
        <v>2.5756100000000002</v>
      </c>
      <c r="N8" s="58">
        <v>19.597999999999999</v>
      </c>
      <c r="O8" s="59">
        <v>5.1313500000000003</v>
      </c>
      <c r="P8" s="60"/>
      <c r="Q8" s="61"/>
      <c r="R8" s="49">
        <f t="shared" si="0"/>
        <v>0</v>
      </c>
      <c r="S8" s="50">
        <f t="shared" si="1"/>
        <v>61.537380399999996</v>
      </c>
      <c r="T8" s="49">
        <f t="shared" si="2"/>
        <v>0</v>
      </c>
      <c r="U8" s="50">
        <f t="shared" si="3"/>
        <v>11.129344446999998</v>
      </c>
      <c r="V8" s="49">
        <f t="shared" si="4"/>
        <v>21.70244387</v>
      </c>
      <c r="W8" s="50">
        <f t="shared" si="5"/>
        <v>3.7314860620000001</v>
      </c>
      <c r="X8" s="62">
        <f t="shared" si="11"/>
        <v>3.1711307150000003</v>
      </c>
      <c r="Y8" s="63">
        <f t="shared" si="12"/>
        <v>0</v>
      </c>
      <c r="Z8" s="32">
        <f t="shared" si="14"/>
        <v>2.5000000000000355E-2</v>
      </c>
      <c r="AA8" s="65">
        <v>44484</v>
      </c>
      <c r="AB8" s="37">
        <f t="shared" si="6"/>
        <v>179.93386081871344</v>
      </c>
      <c r="AC8" s="37">
        <f t="shared" si="7"/>
        <v>0</v>
      </c>
      <c r="AD8" s="37">
        <f t="shared" si="8"/>
        <v>185.48907411666661</v>
      </c>
      <c r="AE8" s="37">
        <f t="shared" si="9"/>
        <v>293.27626851351351</v>
      </c>
      <c r="AF8" s="37">
        <f t="shared" si="10"/>
        <v>42.403250704545457</v>
      </c>
      <c r="AG8" s="37">
        <f t="shared" si="10"/>
        <v>36.035576306818186</v>
      </c>
      <c r="AH8" s="37">
        <f t="shared" si="13"/>
        <v>0</v>
      </c>
    </row>
    <row r="9" spans="1:34" ht="16.5">
      <c r="A9" s="99">
        <v>5</v>
      </c>
      <c r="B9" s="45"/>
      <c r="C9" s="46"/>
      <c r="D9" s="54">
        <v>8.3670000000000009</v>
      </c>
      <c r="E9" s="55">
        <v>4530.9840000000004</v>
      </c>
      <c r="F9" s="54">
        <v>13.836</v>
      </c>
      <c r="G9" s="55">
        <v>1.4798100000000001</v>
      </c>
      <c r="H9" s="54">
        <v>15.128</v>
      </c>
      <c r="I9" s="55">
        <v>15.01736</v>
      </c>
      <c r="J9" s="54">
        <v>17.809999999999999</v>
      </c>
      <c r="K9" s="55">
        <v>34.077570000000001</v>
      </c>
      <c r="L9" s="54">
        <v>21.873000000000001</v>
      </c>
      <c r="M9" s="55">
        <v>2.0845199999999999</v>
      </c>
      <c r="N9" s="60"/>
      <c r="O9" s="61"/>
      <c r="P9" s="60"/>
      <c r="Q9" s="61"/>
      <c r="R9" s="49">
        <f t="shared" si="0"/>
        <v>0</v>
      </c>
      <c r="S9" s="50">
        <f t="shared" si="1"/>
        <v>60.500196799999998</v>
      </c>
      <c r="T9" s="49">
        <f t="shared" si="2"/>
        <v>1.5652591570000003</v>
      </c>
      <c r="U9" s="50">
        <f t="shared" si="3"/>
        <v>13.651253575999998</v>
      </c>
      <c r="V9" s="49">
        <f t="shared" si="4"/>
        <v>29.854590480999999</v>
      </c>
      <c r="W9" s="50">
        <f t="shared" si="5"/>
        <v>3.3119969839999999</v>
      </c>
      <c r="X9" s="62">
        <f t="shared" si="11"/>
        <v>0</v>
      </c>
      <c r="Y9" s="63">
        <f t="shared" si="12"/>
        <v>0</v>
      </c>
      <c r="Z9" s="32">
        <f t="shared" si="14"/>
        <v>0.51800000000000068</v>
      </c>
      <c r="AA9" s="65">
        <v>44485</v>
      </c>
      <c r="AB9" s="37">
        <f t="shared" si="6"/>
        <v>176.90116023391812</v>
      </c>
      <c r="AC9" s="37">
        <f t="shared" si="7"/>
        <v>34.027372978260878</v>
      </c>
      <c r="AD9" s="37">
        <f t="shared" si="8"/>
        <v>227.5208929333333</v>
      </c>
      <c r="AE9" s="37">
        <f t="shared" si="9"/>
        <v>403.44041190540543</v>
      </c>
      <c r="AF9" s="37">
        <f t="shared" si="10"/>
        <v>37.636329363636364</v>
      </c>
      <c r="AG9" s="37">
        <f t="shared" si="10"/>
        <v>0</v>
      </c>
      <c r="AH9" s="37">
        <f t="shared" si="13"/>
        <v>0</v>
      </c>
    </row>
    <row r="10" spans="1:34" ht="16.5">
      <c r="A10" s="99">
        <v>6</v>
      </c>
      <c r="B10" s="45"/>
      <c r="C10" s="46"/>
      <c r="D10" s="54">
        <v>8.2859999999999996</v>
      </c>
      <c r="E10" s="55">
        <v>4543.9210000000003</v>
      </c>
      <c r="F10" s="54">
        <v>13.736000000000001</v>
      </c>
      <c r="G10" s="55">
        <v>0.53659599999999996</v>
      </c>
      <c r="H10" s="54">
        <v>15.045999999999999</v>
      </c>
      <c r="I10" s="55">
        <v>16.04411</v>
      </c>
      <c r="J10" s="54">
        <v>17.731999999999999</v>
      </c>
      <c r="K10" s="55">
        <v>32.939019999999999</v>
      </c>
      <c r="L10" s="54">
        <v>21.7</v>
      </c>
      <c r="M10" s="55">
        <v>4.23332</v>
      </c>
      <c r="N10" s="60"/>
      <c r="O10" s="61"/>
      <c r="P10" s="60"/>
      <c r="Q10" s="61"/>
      <c r="R10" s="49">
        <f t="shared" si="0"/>
        <v>0</v>
      </c>
      <c r="S10" s="50">
        <f t="shared" si="1"/>
        <v>60.664496700000001</v>
      </c>
      <c r="T10" s="49">
        <f t="shared" si="2"/>
        <v>1.0845029812</v>
      </c>
      <c r="U10" s="50">
        <f t="shared" si="3"/>
        <v>14.517933250999999</v>
      </c>
      <c r="V10" s="49">
        <f t="shared" si="4"/>
        <v>28.883065765999998</v>
      </c>
      <c r="W10" s="50">
        <f t="shared" si="5"/>
        <v>5.1475019440000001</v>
      </c>
      <c r="X10" s="62">
        <f t="shared" si="11"/>
        <v>0</v>
      </c>
      <c r="Y10" s="63">
        <f t="shared" si="12"/>
        <v>0</v>
      </c>
      <c r="Z10" s="32">
        <f t="shared" si="14"/>
        <v>0.43599999999999994</v>
      </c>
      <c r="AA10" s="65">
        <v>44486</v>
      </c>
      <c r="AB10" s="37">
        <f t="shared" si="6"/>
        <v>177.38156929824561</v>
      </c>
      <c r="AC10" s="37">
        <f t="shared" si="7"/>
        <v>23.576151765217389</v>
      </c>
      <c r="AD10" s="37">
        <f t="shared" si="8"/>
        <v>241.96555418333332</v>
      </c>
      <c r="AE10" s="37">
        <f t="shared" si="9"/>
        <v>390.31169954054053</v>
      </c>
      <c r="AF10" s="37">
        <f t="shared" si="10"/>
        <v>58.494340272727271</v>
      </c>
      <c r="AG10" s="37">
        <f t="shared" si="10"/>
        <v>0</v>
      </c>
      <c r="AH10" s="37">
        <f t="shared" si="13"/>
        <v>0</v>
      </c>
    </row>
    <row r="11" spans="1:34" ht="16.5">
      <c r="A11" s="99">
        <v>7</v>
      </c>
      <c r="B11" s="45"/>
      <c r="C11" s="46"/>
      <c r="D11" s="54">
        <v>7.8760000000000003</v>
      </c>
      <c r="E11" s="55">
        <v>4303.4750000000004</v>
      </c>
      <c r="F11" s="54">
        <v>13.372</v>
      </c>
      <c r="G11" s="55">
        <v>1.9481999999999999</v>
      </c>
      <c r="H11" s="54">
        <v>14.647</v>
      </c>
      <c r="I11" s="55">
        <v>16.41873</v>
      </c>
      <c r="J11" s="54">
        <v>17.338999999999999</v>
      </c>
      <c r="K11" s="55">
        <v>22.24419</v>
      </c>
      <c r="L11" s="54">
        <v>21.224</v>
      </c>
      <c r="M11" s="55">
        <v>2.1384400000000001</v>
      </c>
      <c r="N11" s="58">
        <v>19.596</v>
      </c>
      <c r="O11" s="59">
        <v>5.3189399999999996</v>
      </c>
      <c r="P11" s="60"/>
      <c r="Q11" s="61"/>
      <c r="R11" s="49">
        <f t="shared" si="0"/>
        <v>0</v>
      </c>
      <c r="S11" s="50">
        <f t="shared" si="1"/>
        <v>57.610832500000001</v>
      </c>
      <c r="T11" s="49">
        <f t="shared" si="2"/>
        <v>1.8039975400000001</v>
      </c>
      <c r="U11" s="50">
        <f t="shared" si="3"/>
        <v>14.834149992999999</v>
      </c>
      <c r="V11" s="49">
        <f t="shared" si="4"/>
        <v>19.757167326999998</v>
      </c>
      <c r="W11" s="50">
        <f t="shared" si="5"/>
        <v>3.358055448</v>
      </c>
      <c r="X11" s="62">
        <f t="shared" si="11"/>
        <v>3.3119920459999999</v>
      </c>
      <c r="Y11" s="63">
        <f t="shared" si="12"/>
        <v>0</v>
      </c>
      <c r="Z11" s="32">
        <f t="shared" si="14"/>
        <v>3.700000000000081E-2</v>
      </c>
      <c r="AA11" s="65">
        <v>44487</v>
      </c>
      <c r="AB11" s="37">
        <f t="shared" si="6"/>
        <v>168.45272660818713</v>
      </c>
      <c r="AC11" s="37">
        <f t="shared" si="7"/>
        <v>39.217337826086961</v>
      </c>
      <c r="AD11" s="37">
        <f t="shared" si="8"/>
        <v>247.23583321666663</v>
      </c>
      <c r="AE11" s="37">
        <f t="shared" si="9"/>
        <v>266.98874766216215</v>
      </c>
      <c r="AF11" s="37">
        <f t="shared" si="10"/>
        <v>38.159720999999998</v>
      </c>
      <c r="AG11" s="37">
        <f t="shared" si="10"/>
        <v>37.636273249999995</v>
      </c>
      <c r="AH11" s="37">
        <f t="shared" si="13"/>
        <v>0</v>
      </c>
    </row>
    <row r="12" spans="1:34" ht="16.5">
      <c r="A12" s="99">
        <v>8</v>
      </c>
      <c r="B12" s="45"/>
      <c r="C12" s="46"/>
      <c r="D12" s="54">
        <v>7.8410000000000002</v>
      </c>
      <c r="E12" s="57">
        <v>5764.8869999999997</v>
      </c>
      <c r="F12" s="54">
        <v>13.34</v>
      </c>
      <c r="G12" s="55">
        <v>1.8090599999999999</v>
      </c>
      <c r="H12" s="54">
        <v>14.634</v>
      </c>
      <c r="I12" s="55">
        <v>16.5105</v>
      </c>
      <c r="J12" s="54">
        <v>17.324000000000002</v>
      </c>
      <c r="K12" s="55">
        <v>24.77412</v>
      </c>
      <c r="L12" s="54">
        <v>21.202999999999999</v>
      </c>
      <c r="M12" s="55">
        <v>1.47709</v>
      </c>
      <c r="N12" s="58">
        <v>19.605</v>
      </c>
      <c r="O12" s="59">
        <v>3.9301200000000001</v>
      </c>
      <c r="P12" s="60"/>
      <c r="Q12" s="61"/>
      <c r="R12" s="49">
        <f t="shared" si="0"/>
        <v>0</v>
      </c>
      <c r="S12" s="50">
        <f t="shared" si="1"/>
        <v>76.170764899999995</v>
      </c>
      <c r="T12" s="49">
        <f t="shared" si="2"/>
        <v>1.7330778820000001</v>
      </c>
      <c r="U12" s="50">
        <f t="shared" si="3"/>
        <v>14.91161305</v>
      </c>
      <c r="V12" s="49">
        <f t="shared" si="4"/>
        <v>21.915956595999997</v>
      </c>
      <c r="W12" s="50">
        <f t="shared" si="5"/>
        <v>2.793130278</v>
      </c>
      <c r="X12" s="62">
        <f t="shared" si="11"/>
        <v>2.2691271080000002</v>
      </c>
      <c r="Y12" s="63">
        <f t="shared" si="12"/>
        <v>0</v>
      </c>
      <c r="Z12" s="32">
        <f t="shared" si="14"/>
        <v>2.4000000000000909E-2</v>
      </c>
      <c r="AA12" s="64">
        <v>44488</v>
      </c>
      <c r="AB12" s="37">
        <f t="shared" si="6"/>
        <v>222.72153479532162</v>
      </c>
      <c r="AC12" s="37">
        <f t="shared" si="7"/>
        <v>37.675606130434787</v>
      </c>
      <c r="AD12" s="37">
        <f t="shared" si="8"/>
        <v>248.52688416666666</v>
      </c>
      <c r="AE12" s="37">
        <f t="shared" si="9"/>
        <v>296.16157562162158</v>
      </c>
      <c r="AF12" s="37">
        <f t="shared" si="10"/>
        <v>31.740116795454547</v>
      </c>
      <c r="AG12" s="37">
        <f t="shared" si="10"/>
        <v>25.785535318181818</v>
      </c>
      <c r="AH12" s="37">
        <f t="shared" si="13"/>
        <v>0</v>
      </c>
    </row>
    <row r="13" spans="1:34" ht="16.5">
      <c r="A13" s="99">
        <v>9</v>
      </c>
      <c r="B13" s="45"/>
      <c r="C13" s="46"/>
      <c r="D13" s="54">
        <v>7.8520000000000003</v>
      </c>
      <c r="E13" s="55">
        <v>4191.4430000000002</v>
      </c>
      <c r="F13" s="54">
        <v>13.356</v>
      </c>
      <c r="G13" s="55">
        <v>1.8355300000000001</v>
      </c>
      <c r="H13" s="54">
        <v>14.644</v>
      </c>
      <c r="I13" s="55">
        <v>14.87262</v>
      </c>
      <c r="J13" s="54">
        <v>17.337</v>
      </c>
      <c r="K13" s="55">
        <v>19.628789999999999</v>
      </c>
      <c r="L13" s="54">
        <v>21.28</v>
      </c>
      <c r="M13" s="55">
        <v>0.96038000000000001</v>
      </c>
      <c r="N13" s="58">
        <v>19.573</v>
      </c>
      <c r="O13" s="59">
        <v>2.0242</v>
      </c>
      <c r="P13" s="60"/>
      <c r="Q13" s="61"/>
      <c r="R13" s="49">
        <f t="shared" si="0"/>
        <v>0</v>
      </c>
      <c r="S13" s="50">
        <f t="shared" si="1"/>
        <v>56.188026100000002</v>
      </c>
      <c r="T13" s="49">
        <f t="shared" si="2"/>
        <v>1.7465696410000002</v>
      </c>
      <c r="U13" s="50">
        <f t="shared" si="3"/>
        <v>13.529078541999999</v>
      </c>
      <c r="V13" s="49">
        <f t="shared" si="4"/>
        <v>17.525446506999998</v>
      </c>
      <c r="W13" s="50">
        <f t="shared" si="5"/>
        <v>2.351756596</v>
      </c>
      <c r="X13" s="62">
        <f t="shared" si="11"/>
        <v>0.83797178000000005</v>
      </c>
      <c r="Y13" s="63">
        <f t="shared" si="12"/>
        <v>0</v>
      </c>
      <c r="Z13" s="32">
        <f t="shared" si="14"/>
        <v>3.4000000000000696E-2</v>
      </c>
      <c r="AA13" s="65">
        <v>44489</v>
      </c>
      <c r="AB13" s="37">
        <f t="shared" si="6"/>
        <v>164.29247397660819</v>
      </c>
      <c r="AC13" s="37">
        <f t="shared" si="7"/>
        <v>37.968905239130443</v>
      </c>
      <c r="AD13" s="37">
        <f t="shared" si="8"/>
        <v>225.48464236666666</v>
      </c>
      <c r="AE13" s="37">
        <f t="shared" si="9"/>
        <v>236.83035820270268</v>
      </c>
      <c r="AF13" s="37">
        <f t="shared" si="10"/>
        <v>26.724506772727274</v>
      </c>
      <c r="AG13" s="37">
        <f t="shared" si="10"/>
        <v>9.5224065909090907</v>
      </c>
      <c r="AH13" s="37">
        <f t="shared" si="13"/>
        <v>0</v>
      </c>
    </row>
    <row r="14" spans="1:34" ht="16.5">
      <c r="A14" s="99">
        <v>10</v>
      </c>
      <c r="B14" s="45"/>
      <c r="C14" s="46"/>
      <c r="D14" s="54">
        <v>7.8449999999999998</v>
      </c>
      <c r="E14" s="55">
        <v>4578.2839999999997</v>
      </c>
      <c r="F14" s="45"/>
      <c r="G14" s="46"/>
      <c r="H14" s="54">
        <v>14.632999999999999</v>
      </c>
      <c r="I14" s="55">
        <v>18.030719999999999</v>
      </c>
      <c r="J14" s="54">
        <v>17.327999999999999</v>
      </c>
      <c r="K14" s="55">
        <v>30.873660000000001</v>
      </c>
      <c r="L14" s="54">
        <v>21.338999999999999</v>
      </c>
      <c r="M14" s="55">
        <v>1.3442799999999999</v>
      </c>
      <c r="N14" s="58">
        <v>19.593</v>
      </c>
      <c r="O14" s="59">
        <v>4.3648499999999997</v>
      </c>
      <c r="P14" s="60"/>
      <c r="Q14" s="61"/>
      <c r="R14" s="49">
        <f t="shared" si="0"/>
        <v>0</v>
      </c>
      <c r="S14" s="50">
        <f t="shared" si="1"/>
        <v>61.10090679999999</v>
      </c>
      <c r="T14" s="49">
        <f t="shared" si="2"/>
        <v>0</v>
      </c>
      <c r="U14" s="50">
        <f t="shared" si="3"/>
        <v>16.194830751999998</v>
      </c>
      <c r="V14" s="49">
        <f t="shared" si="4"/>
        <v>27.120694078</v>
      </c>
      <c r="W14" s="50">
        <f t="shared" si="5"/>
        <v>2.6796839759999997</v>
      </c>
      <c r="X14" s="62">
        <f t="shared" si="11"/>
        <v>2.5955658649999998</v>
      </c>
      <c r="Y14" s="63">
        <f t="shared" si="12"/>
        <v>0</v>
      </c>
      <c r="Z14" s="32">
        <f t="shared" si="14"/>
        <v>2.2999999999999687E-2</v>
      </c>
      <c r="AA14" s="65">
        <v>44490</v>
      </c>
      <c r="AB14" s="37">
        <f t="shared" si="6"/>
        <v>178.65762222222219</v>
      </c>
      <c r="AC14" s="37">
        <f t="shared" si="7"/>
        <v>0</v>
      </c>
      <c r="AD14" s="37">
        <f t="shared" si="8"/>
        <v>269.91384586666663</v>
      </c>
      <c r="AE14" s="37">
        <f t="shared" si="9"/>
        <v>366.49586591891892</v>
      </c>
      <c r="AF14" s="37">
        <f t="shared" si="10"/>
        <v>30.45095427272727</v>
      </c>
      <c r="AG14" s="37">
        <f t="shared" si="10"/>
        <v>29.49506664772727</v>
      </c>
      <c r="AH14" s="37">
        <f t="shared" si="13"/>
        <v>0</v>
      </c>
    </row>
    <row r="15" spans="1:34" ht="16.5">
      <c r="A15" s="99">
        <v>11</v>
      </c>
      <c r="B15" s="45"/>
      <c r="C15" s="46"/>
      <c r="D15" s="54">
        <v>7.843</v>
      </c>
      <c r="E15" s="55">
        <v>3824.6350000000002</v>
      </c>
      <c r="F15" s="45"/>
      <c r="G15" s="46"/>
      <c r="H15" s="54">
        <v>14.635</v>
      </c>
      <c r="I15" s="55">
        <v>22.79307</v>
      </c>
      <c r="J15" s="54">
        <v>17.326000000000001</v>
      </c>
      <c r="K15" s="55">
        <v>33.551519999999996</v>
      </c>
      <c r="L15" s="54">
        <v>21.344000000000001</v>
      </c>
      <c r="M15" s="55">
        <v>2.2365699999999999</v>
      </c>
      <c r="N15" s="58">
        <v>19.606999999999999</v>
      </c>
      <c r="O15" s="59">
        <v>5.6632300000000004</v>
      </c>
      <c r="P15" s="60"/>
      <c r="Q15" s="61"/>
      <c r="R15" s="49">
        <f t="shared" si="0"/>
        <v>0</v>
      </c>
      <c r="S15" s="50">
        <f t="shared" si="1"/>
        <v>51.529564499999999</v>
      </c>
      <c r="T15" s="49">
        <f t="shared" si="2"/>
        <v>0</v>
      </c>
      <c r="U15" s="50">
        <f t="shared" si="3"/>
        <v>20.214730386999999</v>
      </c>
      <c r="V15" s="49">
        <f t="shared" si="4"/>
        <v>29.405712015999995</v>
      </c>
      <c r="W15" s="50">
        <f t="shared" si="5"/>
        <v>3.4418780939999998</v>
      </c>
      <c r="X15" s="62">
        <f t="shared" si="11"/>
        <v>3.5705194070000004</v>
      </c>
      <c r="Y15" s="63">
        <f t="shared" si="12"/>
        <v>0</v>
      </c>
      <c r="Z15" s="32">
        <f t="shared" si="14"/>
        <v>2.5000000000000355E-2</v>
      </c>
      <c r="AA15" s="65">
        <v>44491</v>
      </c>
      <c r="AB15" s="37">
        <f t="shared" si="6"/>
        <v>150.67124122807019</v>
      </c>
      <c r="AC15" s="37">
        <f t="shared" si="7"/>
        <v>0</v>
      </c>
      <c r="AD15" s="37">
        <f t="shared" si="8"/>
        <v>336.91217311666668</v>
      </c>
      <c r="AE15" s="37">
        <f t="shared" si="9"/>
        <v>397.37448670270265</v>
      </c>
      <c r="AF15" s="37">
        <f t="shared" si="10"/>
        <v>39.112251068181813</v>
      </c>
      <c r="AG15" s="37">
        <f t="shared" si="10"/>
        <v>40.574084170454547</v>
      </c>
      <c r="AH15" s="37">
        <f t="shared" si="13"/>
        <v>0</v>
      </c>
    </row>
    <row r="16" spans="1:34" ht="16.5">
      <c r="A16" s="99">
        <v>12</v>
      </c>
      <c r="B16" s="45"/>
      <c r="C16" s="46"/>
      <c r="D16" s="54">
        <v>8.2520000000000007</v>
      </c>
      <c r="E16" s="55">
        <v>4195.942</v>
      </c>
      <c r="F16" s="54">
        <v>13.757999999999999</v>
      </c>
      <c r="G16" s="55">
        <v>1.7139800000000001</v>
      </c>
      <c r="H16" s="54">
        <v>15.038</v>
      </c>
      <c r="I16" s="55">
        <v>22.068239999999999</v>
      </c>
      <c r="J16" s="54">
        <v>17.73</v>
      </c>
      <c r="K16" s="55">
        <v>38.05762</v>
      </c>
      <c r="L16" s="45"/>
      <c r="M16" s="46"/>
      <c r="N16" s="58">
        <v>19.998000000000001</v>
      </c>
      <c r="O16" s="59">
        <v>7.4504799999999998</v>
      </c>
      <c r="P16" s="60"/>
      <c r="Q16" s="61"/>
      <c r="R16" s="49">
        <f t="shared" si="0"/>
        <v>0</v>
      </c>
      <c r="S16" s="50">
        <f t="shared" si="1"/>
        <v>56.245163399999996</v>
      </c>
      <c r="T16" s="49">
        <f t="shared" si="2"/>
        <v>1.6846156060000002</v>
      </c>
      <c r="U16" s="50">
        <f t="shared" si="3"/>
        <v>19.602901383999999</v>
      </c>
      <c r="V16" s="49">
        <f t="shared" si="4"/>
        <v>33.250767146000001</v>
      </c>
      <c r="W16" s="50">
        <f t="shared" si="5"/>
        <v>0</v>
      </c>
      <c r="X16" s="62">
        <f t="shared" si="11"/>
        <v>4.9125654319999992</v>
      </c>
      <c r="Y16" s="63">
        <f t="shared" si="12"/>
        <v>0</v>
      </c>
      <c r="Z16" s="32">
        <f t="shared" si="14"/>
        <v>0.42800000000000082</v>
      </c>
      <c r="AA16" s="65">
        <v>44492</v>
      </c>
      <c r="AB16" s="37">
        <f t="shared" si="6"/>
        <v>164.45954210526315</v>
      </c>
      <c r="AC16" s="37">
        <f t="shared" si="7"/>
        <v>36.622078391304349</v>
      </c>
      <c r="AD16" s="37">
        <f t="shared" si="8"/>
        <v>326.71502306666667</v>
      </c>
      <c r="AE16" s="37">
        <f t="shared" si="9"/>
        <v>449.33469116216219</v>
      </c>
      <c r="AF16" s="37">
        <f t="shared" si="10"/>
        <v>0</v>
      </c>
      <c r="AG16" s="37">
        <f t="shared" si="10"/>
        <v>55.824607181818173</v>
      </c>
      <c r="AH16" s="37">
        <f t="shared" si="13"/>
        <v>0</v>
      </c>
    </row>
    <row r="17" spans="1:34" ht="16.5">
      <c r="A17" s="99">
        <v>13</v>
      </c>
      <c r="B17" s="45"/>
      <c r="C17" s="46"/>
      <c r="D17" s="54">
        <v>8.5459999999999994</v>
      </c>
      <c r="E17" s="55">
        <v>4631.8559999999998</v>
      </c>
      <c r="F17" s="56">
        <v>14.016999999999999</v>
      </c>
      <c r="G17" s="66">
        <v>0.53500000000000003</v>
      </c>
      <c r="H17" s="54">
        <v>15.332000000000001</v>
      </c>
      <c r="I17" s="67">
        <v>17.35858</v>
      </c>
      <c r="J17" s="54">
        <v>18.021999999999998</v>
      </c>
      <c r="K17" s="55">
        <v>23.735220000000002</v>
      </c>
      <c r="L17" s="54">
        <v>22.106000000000002</v>
      </c>
      <c r="M17" s="55">
        <v>1.3947799999999999</v>
      </c>
      <c r="N17" s="60"/>
      <c r="O17" s="61"/>
      <c r="P17" s="60"/>
      <c r="Q17" s="61"/>
      <c r="R17" s="49">
        <f t="shared" si="0"/>
        <v>0</v>
      </c>
      <c r="S17" s="50">
        <f t="shared" si="1"/>
        <v>61.781271199999992</v>
      </c>
      <c r="T17" s="68">
        <f t="shared" si="2"/>
        <v>1.0836895000000002</v>
      </c>
      <c r="U17" s="69">
        <f t="shared" si="3"/>
        <v>15.627477377999998</v>
      </c>
      <c r="V17" s="49">
        <f t="shared" si="4"/>
        <v>21.029463226000001</v>
      </c>
      <c r="W17" s="50">
        <f t="shared" si="5"/>
        <v>2.7228210759999998</v>
      </c>
      <c r="X17" s="62">
        <f t="shared" si="11"/>
        <v>0</v>
      </c>
      <c r="Y17" s="63">
        <f t="shared" si="12"/>
        <v>0</v>
      </c>
      <c r="Z17" s="32">
        <f t="shared" si="14"/>
        <v>0.72200000000000131</v>
      </c>
      <c r="AA17" s="64">
        <v>44493</v>
      </c>
      <c r="AB17" s="37">
        <f t="shared" si="6"/>
        <v>180.64699181286548</v>
      </c>
      <c r="AC17" s="70">
        <f t="shared" si="7"/>
        <v>23.558467391304355</v>
      </c>
      <c r="AD17" s="70">
        <f t="shared" si="8"/>
        <v>260.45795629999998</v>
      </c>
      <c r="AE17" s="37">
        <f t="shared" si="9"/>
        <v>284.18193548648651</v>
      </c>
      <c r="AF17" s="37">
        <f t="shared" si="10"/>
        <v>30.941148590909087</v>
      </c>
      <c r="AG17" s="37">
        <f t="shared" si="10"/>
        <v>0</v>
      </c>
      <c r="AH17" s="37">
        <f t="shared" si="13"/>
        <v>0</v>
      </c>
    </row>
    <row r="18" spans="1:34" ht="16.5">
      <c r="A18" s="99">
        <v>14</v>
      </c>
      <c r="B18" s="45"/>
      <c r="C18" s="46"/>
      <c r="D18" s="54">
        <v>7.8529999999999998</v>
      </c>
      <c r="E18" s="55">
        <v>3403.8980000000001</v>
      </c>
      <c r="F18" s="54">
        <v>13.343999999999999</v>
      </c>
      <c r="G18" s="67">
        <v>0.44850000000000001</v>
      </c>
      <c r="H18" s="71">
        <v>14.645</v>
      </c>
      <c r="I18" s="55">
        <v>57.656770000000002</v>
      </c>
      <c r="J18" s="54">
        <v>17.335999999999999</v>
      </c>
      <c r="K18" s="55">
        <v>56.12424</v>
      </c>
      <c r="L18" s="54">
        <v>21.431999999999999</v>
      </c>
      <c r="M18" s="55">
        <v>12.16611</v>
      </c>
      <c r="N18" s="58">
        <v>19.61</v>
      </c>
      <c r="O18" s="59">
        <v>7.4797700000000003</v>
      </c>
      <c r="P18" s="58">
        <v>24.803000000000001</v>
      </c>
      <c r="Q18" s="59">
        <v>1.4879100000000001</v>
      </c>
      <c r="R18" s="49">
        <f t="shared" si="0"/>
        <v>0</v>
      </c>
      <c r="S18" s="50">
        <f t="shared" si="1"/>
        <v>46.186204599999996</v>
      </c>
      <c r="T18" s="68">
        <f t="shared" si="2"/>
        <v>1.03960045</v>
      </c>
      <c r="U18" s="50">
        <f t="shared" si="3"/>
        <v>49.643179556999996</v>
      </c>
      <c r="V18" s="49">
        <f t="shared" si="4"/>
        <v>48.667013992000001</v>
      </c>
      <c r="W18" s="50">
        <f t="shared" si="5"/>
        <v>11.923691161999999</v>
      </c>
      <c r="X18" s="62">
        <f t="shared" si="11"/>
        <v>4.9345592929999995</v>
      </c>
      <c r="Y18" s="63">
        <f t="shared" si="12"/>
        <v>0.32442807299999987</v>
      </c>
      <c r="Z18" s="32">
        <f t="shared" si="14"/>
        <v>3.5000000000000142E-2</v>
      </c>
      <c r="AA18" s="65">
        <v>44494</v>
      </c>
      <c r="AB18" s="37">
        <f t="shared" si="6"/>
        <v>135.04738187134501</v>
      </c>
      <c r="AC18" s="70">
        <f t="shared" si="7"/>
        <v>22.600009782608698</v>
      </c>
      <c r="AD18" s="37">
        <f t="shared" si="8"/>
        <v>827.3863259499999</v>
      </c>
      <c r="AE18" s="37">
        <f t="shared" si="9"/>
        <v>657.66235124324328</v>
      </c>
      <c r="AF18" s="37">
        <f t="shared" si="10"/>
        <v>135.49649047727272</v>
      </c>
      <c r="AG18" s="37">
        <f t="shared" si="10"/>
        <v>56.07453742045454</v>
      </c>
      <c r="AH18" s="37">
        <f t="shared" si="13"/>
        <v>3.1806673823529401</v>
      </c>
    </row>
    <row r="19" spans="1:34" ht="16.5">
      <c r="A19" s="99">
        <v>15</v>
      </c>
      <c r="B19" s="45"/>
      <c r="C19" s="46"/>
      <c r="D19" s="54">
        <v>7.8490000000000002</v>
      </c>
      <c r="E19" s="55">
        <v>3279.7240000000002</v>
      </c>
      <c r="F19" s="54">
        <v>13.342000000000001</v>
      </c>
      <c r="G19" s="67">
        <v>1.4393199999999999</v>
      </c>
      <c r="H19" s="54">
        <v>14.632999999999999</v>
      </c>
      <c r="I19" s="67">
        <v>75.894159999999999</v>
      </c>
      <c r="J19" s="54">
        <v>17.324999999999999</v>
      </c>
      <c r="K19" s="55">
        <v>60.918559999999999</v>
      </c>
      <c r="L19" s="54">
        <v>21.431000000000001</v>
      </c>
      <c r="M19" s="55">
        <v>21.062940000000001</v>
      </c>
      <c r="N19" s="58">
        <v>19.582999999999998</v>
      </c>
      <c r="O19" s="59">
        <v>8.7685399999999998</v>
      </c>
      <c r="P19" s="58">
        <v>24.733000000000001</v>
      </c>
      <c r="Q19" s="59">
        <v>1.72573</v>
      </c>
      <c r="R19" s="49">
        <f t="shared" si="0"/>
        <v>0</v>
      </c>
      <c r="S19" s="50">
        <f t="shared" si="1"/>
        <v>44.609194799999997</v>
      </c>
      <c r="T19" s="68">
        <f t="shared" si="2"/>
        <v>1.5446214039999999</v>
      </c>
      <c r="U19" s="69">
        <f t="shared" si="3"/>
        <v>65.037360455999988</v>
      </c>
      <c r="V19" s="49">
        <f t="shared" si="4"/>
        <v>52.758007247999998</v>
      </c>
      <c r="W19" s="50">
        <f t="shared" si="5"/>
        <v>19.523363348</v>
      </c>
      <c r="X19" s="62">
        <f t="shared" si="11"/>
        <v>5.9022966859999997</v>
      </c>
      <c r="Y19" s="63">
        <f t="shared" si="12"/>
        <v>0.53140281899999986</v>
      </c>
      <c r="Z19" s="32">
        <f t="shared" si="14"/>
        <v>2.2999999999999687E-2</v>
      </c>
      <c r="AA19" s="65">
        <v>44495</v>
      </c>
      <c r="AB19" s="37">
        <f t="shared" si="6"/>
        <v>130.43624210526315</v>
      </c>
      <c r="AC19" s="70">
        <f t="shared" si="7"/>
        <v>33.57872617391304</v>
      </c>
      <c r="AD19" s="70">
        <f t="shared" si="8"/>
        <v>1083.9560075999998</v>
      </c>
      <c r="AE19" s="37">
        <f t="shared" si="9"/>
        <v>712.94604389189192</v>
      </c>
      <c r="AF19" s="37">
        <f t="shared" si="10"/>
        <v>221.8564016818182</v>
      </c>
      <c r="AG19" s="37">
        <f t="shared" si="10"/>
        <v>67.071553249999994</v>
      </c>
      <c r="AH19" s="37">
        <f t="shared" si="13"/>
        <v>5.2098315588235282</v>
      </c>
    </row>
    <row r="20" spans="1:34" ht="16.5">
      <c r="A20" s="99">
        <v>16</v>
      </c>
      <c r="B20" s="45"/>
      <c r="C20" s="46"/>
      <c r="D20" s="54">
        <v>7.8390000000000004</v>
      </c>
      <c r="E20" s="55">
        <v>3728.837</v>
      </c>
      <c r="F20" s="54">
        <v>13.333</v>
      </c>
      <c r="G20" s="55">
        <v>1.7395400000000001</v>
      </c>
      <c r="H20" s="54">
        <v>14.63</v>
      </c>
      <c r="I20" s="55">
        <v>36.691510000000001</v>
      </c>
      <c r="J20" s="54">
        <v>17.321999999999999</v>
      </c>
      <c r="K20" s="55">
        <v>30.53726</v>
      </c>
      <c r="L20" s="54">
        <v>21.417999999999999</v>
      </c>
      <c r="M20" s="55">
        <v>19.125360000000001</v>
      </c>
      <c r="N20" s="60"/>
      <c r="O20" s="61"/>
      <c r="P20" s="60"/>
      <c r="Q20" s="61"/>
      <c r="R20" s="49">
        <f t="shared" si="0"/>
        <v>0</v>
      </c>
      <c r="S20" s="50">
        <f t="shared" si="1"/>
        <v>50.312929899999993</v>
      </c>
      <c r="T20" s="49">
        <f t="shared" si="2"/>
        <v>1.6976435380000001</v>
      </c>
      <c r="U20" s="50">
        <f t="shared" si="3"/>
        <v>31.946403590999999</v>
      </c>
      <c r="V20" s="49">
        <f t="shared" si="4"/>
        <v>26.833643957999996</v>
      </c>
      <c r="W20" s="50">
        <f t="shared" si="5"/>
        <v>17.868282512</v>
      </c>
      <c r="X20" s="62">
        <f t="shared" si="11"/>
        <v>0</v>
      </c>
      <c r="Y20" s="63">
        <f t="shared" si="12"/>
        <v>0</v>
      </c>
      <c r="Z20" s="32">
        <f t="shared" si="14"/>
        <v>2.000000000000135E-2</v>
      </c>
      <c r="AA20" s="64">
        <v>44496</v>
      </c>
      <c r="AB20" s="37">
        <f t="shared" si="6"/>
        <v>147.11383011695906</v>
      </c>
      <c r="AC20" s="37">
        <f t="shared" si="7"/>
        <v>36.905294304347827</v>
      </c>
      <c r="AD20" s="37">
        <f t="shared" si="8"/>
        <v>532.44005985000001</v>
      </c>
      <c r="AE20" s="37">
        <f t="shared" si="9"/>
        <v>362.61681024324321</v>
      </c>
      <c r="AF20" s="37">
        <f t="shared" si="10"/>
        <v>203.04866490909092</v>
      </c>
      <c r="AG20" s="37">
        <f t="shared" si="10"/>
        <v>0</v>
      </c>
      <c r="AH20" s="37">
        <f t="shared" si="13"/>
        <v>0</v>
      </c>
    </row>
    <row r="21" spans="1:34" ht="15.75" customHeight="1">
      <c r="A21" s="99">
        <v>17</v>
      </c>
      <c r="B21" s="45"/>
      <c r="C21" s="46"/>
      <c r="D21" s="54">
        <v>8.3659999999999997</v>
      </c>
      <c r="E21" s="55">
        <v>3894.1750000000002</v>
      </c>
      <c r="F21" s="54">
        <v>13.858000000000001</v>
      </c>
      <c r="G21" s="55">
        <v>2.0770599999999999</v>
      </c>
      <c r="H21" s="54">
        <v>15.147</v>
      </c>
      <c r="I21" s="55">
        <v>139.38759999999999</v>
      </c>
      <c r="J21" s="54">
        <v>17.838999999999999</v>
      </c>
      <c r="K21" s="55">
        <v>87.300319999999999</v>
      </c>
      <c r="L21" s="54">
        <v>21.943999999999999</v>
      </c>
      <c r="M21" s="55">
        <v>91.316329999999994</v>
      </c>
      <c r="N21" s="60"/>
      <c r="O21" s="61"/>
      <c r="P21" s="60"/>
      <c r="Q21" s="61"/>
      <c r="R21" s="49">
        <f t="shared" si="0"/>
        <v>0</v>
      </c>
      <c r="S21" s="50">
        <f t="shared" si="1"/>
        <v>52.412722500000001</v>
      </c>
      <c r="T21" s="49">
        <f t="shared" si="2"/>
        <v>1.8696774820000002</v>
      </c>
      <c r="U21" s="50">
        <f t="shared" si="3"/>
        <v>118.63217315999998</v>
      </c>
      <c r="V21" s="49">
        <f t="shared" si="4"/>
        <v>75.269563055999996</v>
      </c>
      <c r="W21" s="50">
        <f t="shared" si="5"/>
        <v>79.533809085999991</v>
      </c>
      <c r="X21" s="62">
        <f t="shared" si="11"/>
        <v>0</v>
      </c>
      <c r="Y21" s="63">
        <f t="shared" si="12"/>
        <v>0</v>
      </c>
      <c r="Z21" s="32">
        <f t="shared" si="14"/>
        <v>0.53700000000000081</v>
      </c>
      <c r="AA21" s="64">
        <v>44497</v>
      </c>
      <c r="AB21" s="37">
        <f t="shared" si="6"/>
        <v>153.2535745614035</v>
      </c>
      <c r="AC21" s="37">
        <f t="shared" si="7"/>
        <v>40.645162652173916</v>
      </c>
      <c r="AD21" s="37">
        <f t="shared" si="8"/>
        <v>1977.2028859999998</v>
      </c>
      <c r="AE21" s="37">
        <f t="shared" si="9"/>
        <v>1017.1562575135133</v>
      </c>
      <c r="AF21" s="37">
        <f t="shared" si="10"/>
        <v>903.79328506818172</v>
      </c>
      <c r="AG21" s="37">
        <f t="shared" si="10"/>
        <v>0</v>
      </c>
      <c r="AH21" s="37">
        <f t="shared" si="13"/>
        <v>0</v>
      </c>
    </row>
    <row r="22" spans="1:34" ht="15.75" customHeight="1">
      <c r="A22" s="99">
        <v>18</v>
      </c>
      <c r="B22" s="45"/>
      <c r="C22" s="46"/>
      <c r="D22" s="54">
        <v>7.8479999999999999</v>
      </c>
      <c r="E22" s="55">
        <v>3907.8220000000001</v>
      </c>
      <c r="F22" s="54">
        <v>13.345000000000001</v>
      </c>
      <c r="G22" s="55">
        <v>1.7054100000000001</v>
      </c>
      <c r="H22" s="54">
        <v>14.635</v>
      </c>
      <c r="I22" s="55">
        <v>109.4166</v>
      </c>
      <c r="J22" s="54">
        <v>17.326000000000001</v>
      </c>
      <c r="K22" s="55">
        <v>64.216650000000001</v>
      </c>
      <c r="L22" s="54">
        <v>21.43</v>
      </c>
      <c r="M22" s="55">
        <v>73.497519999999994</v>
      </c>
      <c r="N22" s="58">
        <v>19.588999999999999</v>
      </c>
      <c r="O22" s="59">
        <v>15.284750000000001</v>
      </c>
      <c r="P22" s="58">
        <v>24.777000000000001</v>
      </c>
      <c r="Q22" s="59">
        <v>2.50705</v>
      </c>
      <c r="R22" s="49">
        <f t="shared" si="0"/>
        <v>0</v>
      </c>
      <c r="S22" s="50">
        <f t="shared" si="1"/>
        <v>52.586039399999997</v>
      </c>
      <c r="T22" s="49">
        <f t="shared" si="2"/>
        <v>1.6802474770000002</v>
      </c>
      <c r="U22" s="50">
        <f t="shared" si="3"/>
        <v>93.333652059999991</v>
      </c>
      <c r="V22" s="49">
        <f t="shared" si="4"/>
        <v>55.572267445000001</v>
      </c>
      <c r="W22" s="50">
        <f t="shared" si="5"/>
        <v>64.312981583999999</v>
      </c>
      <c r="X22" s="62">
        <f t="shared" si="11"/>
        <v>10.795318775</v>
      </c>
      <c r="Y22" s="63">
        <f t="shared" si="12"/>
        <v>1.2113856150000002</v>
      </c>
      <c r="Z22" s="32">
        <f t="shared" si="14"/>
        <v>2.5000000000000355E-2</v>
      </c>
      <c r="AA22" s="64">
        <v>44498</v>
      </c>
      <c r="AB22" s="37">
        <f t="shared" si="6"/>
        <v>153.76034912280701</v>
      </c>
      <c r="AC22" s="37">
        <f t="shared" si="7"/>
        <v>36.527119065217398</v>
      </c>
      <c r="AD22" s="37">
        <f t="shared" si="8"/>
        <v>1555.5608676666666</v>
      </c>
      <c r="AE22" s="37">
        <f t="shared" si="9"/>
        <v>750.97658709459461</v>
      </c>
      <c r="AF22" s="37">
        <f t="shared" si="10"/>
        <v>730.82933618181823</v>
      </c>
      <c r="AG22" s="37">
        <f t="shared" si="10"/>
        <v>122.67407698863636</v>
      </c>
      <c r="AH22" s="37">
        <f t="shared" si="13"/>
        <v>11.87632955882353</v>
      </c>
    </row>
    <row r="23" spans="1:34" ht="15.75" customHeight="1">
      <c r="A23" s="99">
        <v>19</v>
      </c>
      <c r="B23" s="45"/>
      <c r="C23" s="46"/>
      <c r="D23" s="54">
        <v>7.8520000000000003</v>
      </c>
      <c r="E23" s="55">
        <v>3611.4340000000002</v>
      </c>
      <c r="F23" s="54">
        <v>13.343999999999999</v>
      </c>
      <c r="G23" s="55">
        <v>2.8361399999999999</v>
      </c>
      <c r="H23" s="54">
        <v>14.634</v>
      </c>
      <c r="I23" s="55">
        <v>135.27510000000001</v>
      </c>
      <c r="J23" s="54">
        <v>17.324000000000002</v>
      </c>
      <c r="K23" s="55">
        <v>70.120649999999998</v>
      </c>
      <c r="L23" s="54">
        <v>21.431000000000001</v>
      </c>
      <c r="M23" s="55">
        <v>98.776390000000006</v>
      </c>
      <c r="N23" s="58">
        <v>19.591999999999999</v>
      </c>
      <c r="O23" s="59">
        <v>17.534120000000001</v>
      </c>
      <c r="P23" s="58">
        <v>24.78</v>
      </c>
      <c r="Q23" s="59">
        <v>2.24472</v>
      </c>
      <c r="R23" s="49">
        <f t="shared" si="0"/>
        <v>0</v>
      </c>
      <c r="S23" s="50">
        <f t="shared" si="1"/>
        <v>48.821911799999995</v>
      </c>
      <c r="T23" s="49">
        <f t="shared" si="2"/>
        <v>2.256580558</v>
      </c>
      <c r="U23" s="50">
        <f t="shared" si="3"/>
        <v>115.16081191000001</v>
      </c>
      <c r="V23" s="49">
        <f t="shared" si="4"/>
        <v>60.610150644999997</v>
      </c>
      <c r="W23" s="50">
        <f t="shared" si="5"/>
        <v>85.906192338000011</v>
      </c>
      <c r="X23" s="62">
        <f t="shared" si="11"/>
        <v>12.484370708</v>
      </c>
      <c r="Y23" s="63">
        <f t="shared" si="12"/>
        <v>0.98307981599999994</v>
      </c>
      <c r="Z23" s="32">
        <f t="shared" si="14"/>
        <v>2.4000000000000909E-2</v>
      </c>
      <c r="AA23" s="64">
        <v>44499</v>
      </c>
      <c r="AB23" s="37">
        <f t="shared" si="6"/>
        <v>142.75412807017543</v>
      </c>
      <c r="AC23" s="37">
        <f t="shared" si="7"/>
        <v>49.056099086956522</v>
      </c>
      <c r="AD23" s="37">
        <f t="shared" si="8"/>
        <v>1919.3468651666667</v>
      </c>
      <c r="AE23" s="37">
        <f t="shared" si="9"/>
        <v>819.05608979729732</v>
      </c>
      <c r="AF23" s="37">
        <f t="shared" si="10"/>
        <v>976.20673111363658</v>
      </c>
      <c r="AG23" s="37">
        <f t="shared" si="10"/>
        <v>141.86784895454545</v>
      </c>
      <c r="AH23" s="37">
        <f t="shared" si="13"/>
        <v>9.6380374117647065</v>
      </c>
    </row>
    <row r="24" spans="1:34" ht="15.75" customHeight="1">
      <c r="A24" s="99">
        <v>20</v>
      </c>
      <c r="B24" s="45"/>
      <c r="C24" s="46"/>
      <c r="D24" s="54">
        <v>7.8390000000000004</v>
      </c>
      <c r="E24" s="55">
        <v>3728.837</v>
      </c>
      <c r="F24" s="54">
        <v>13.333</v>
      </c>
      <c r="G24" s="55">
        <v>1.7395400000000001</v>
      </c>
      <c r="H24" s="54">
        <v>14.63</v>
      </c>
      <c r="I24" s="55">
        <v>36.691510000000001</v>
      </c>
      <c r="J24" s="54">
        <v>17.321999999999999</v>
      </c>
      <c r="K24" s="55">
        <v>30.53726</v>
      </c>
      <c r="L24" s="54">
        <v>21.417999999999999</v>
      </c>
      <c r="M24" s="55">
        <v>19.125360000000001</v>
      </c>
      <c r="N24" s="58">
        <v>19.584</v>
      </c>
      <c r="O24" s="59">
        <v>21.141590000000001</v>
      </c>
      <c r="P24" s="58">
        <v>24.751999999999999</v>
      </c>
      <c r="Q24" s="59">
        <v>2.3397999999999999</v>
      </c>
      <c r="R24" s="49">
        <f t="shared" si="0"/>
        <v>0</v>
      </c>
      <c r="S24" s="50">
        <f t="shared" si="1"/>
        <v>50.312929899999993</v>
      </c>
      <c r="T24" s="49">
        <f t="shared" si="2"/>
        <v>1.6976435380000001</v>
      </c>
      <c r="U24" s="50">
        <f t="shared" si="3"/>
        <v>31.946403590999999</v>
      </c>
      <c r="V24" s="49">
        <f t="shared" si="4"/>
        <v>26.833643957999996</v>
      </c>
      <c r="W24" s="50">
        <f t="shared" si="5"/>
        <v>17.868282512</v>
      </c>
      <c r="X24" s="62">
        <f t="shared" si="11"/>
        <v>15.193219931</v>
      </c>
      <c r="Y24" s="63">
        <f t="shared" si="12"/>
        <v>1.0658279399999997</v>
      </c>
      <c r="Z24" s="32">
        <f t="shared" si="14"/>
        <v>2.000000000000135E-2</v>
      </c>
      <c r="AA24" s="64">
        <v>44500</v>
      </c>
      <c r="AB24" s="37">
        <f t="shared" si="6"/>
        <v>147.11383011695906</v>
      </c>
      <c r="AC24" s="37">
        <f t="shared" si="7"/>
        <v>36.905294304347827</v>
      </c>
      <c r="AD24" s="37">
        <f t="shared" si="8"/>
        <v>532.44005985000001</v>
      </c>
      <c r="AE24" s="37">
        <f t="shared" si="9"/>
        <v>362.61681024324321</v>
      </c>
      <c r="AF24" s="37">
        <f t="shared" si="10"/>
        <v>203.04866490909092</v>
      </c>
      <c r="AG24" s="37">
        <f t="shared" si="10"/>
        <v>172.65022648863638</v>
      </c>
      <c r="AH24" s="37">
        <f t="shared" si="13"/>
        <v>10.449293529411761</v>
      </c>
    </row>
    <row r="25" spans="1:34" ht="15.75" customHeight="1">
      <c r="A25" s="99">
        <v>21</v>
      </c>
      <c r="B25" s="45"/>
      <c r="C25" s="46"/>
      <c r="D25" s="54">
        <v>7.8440000000000003</v>
      </c>
      <c r="E25" s="55">
        <v>3224.1480000000001</v>
      </c>
      <c r="F25" s="45"/>
      <c r="G25" s="46"/>
      <c r="H25" s="54">
        <v>14.632999999999999</v>
      </c>
      <c r="I25" s="55">
        <v>26.15352</v>
      </c>
      <c r="J25" s="54">
        <v>17.321999999999999</v>
      </c>
      <c r="K25" s="55">
        <v>34.820619999999998</v>
      </c>
      <c r="L25" s="54">
        <v>21.391999999999999</v>
      </c>
      <c r="M25" s="55">
        <v>3.3441299999999998</v>
      </c>
      <c r="N25" s="58">
        <v>19.591000000000001</v>
      </c>
      <c r="O25" s="59">
        <v>10.85642</v>
      </c>
      <c r="P25" s="58">
        <v>24.757000000000001</v>
      </c>
      <c r="Q25" s="59">
        <v>1.26529</v>
      </c>
      <c r="R25" s="49">
        <f t="shared" si="0"/>
        <v>0</v>
      </c>
      <c r="S25" s="50">
        <f t="shared" si="1"/>
        <v>43.903379600000001</v>
      </c>
      <c r="T25" s="49">
        <f t="shared" si="2"/>
        <v>0</v>
      </c>
      <c r="U25" s="50">
        <f t="shared" si="3"/>
        <v>23.051286231999999</v>
      </c>
      <c r="V25" s="49">
        <f t="shared" si="4"/>
        <v>30.488635045999995</v>
      </c>
      <c r="W25" s="50">
        <f t="shared" si="5"/>
        <v>4.3879558459999997</v>
      </c>
      <c r="X25" s="62">
        <f t="shared" si="11"/>
        <v>7.4700857779999996</v>
      </c>
      <c r="Y25" s="63">
        <f t="shared" si="12"/>
        <v>0.13068188700000005</v>
      </c>
      <c r="Z25" s="32">
        <f t="shared" si="14"/>
        <v>2.2999999999999687E-2</v>
      </c>
      <c r="AA25" s="65">
        <v>44501</v>
      </c>
      <c r="AB25" s="37">
        <f t="shared" si="6"/>
        <v>128.37245497076026</v>
      </c>
      <c r="AC25" s="37">
        <f t="shared" si="7"/>
        <v>0</v>
      </c>
      <c r="AD25" s="37">
        <f t="shared" si="8"/>
        <v>384.18810386666661</v>
      </c>
      <c r="AE25" s="37">
        <f t="shared" si="9"/>
        <v>412.00858170270266</v>
      </c>
      <c r="AF25" s="37">
        <f t="shared" si="10"/>
        <v>49.863134613636362</v>
      </c>
      <c r="AG25" s="37">
        <f t="shared" si="10"/>
        <v>84.887338386363623</v>
      </c>
      <c r="AH25" s="37">
        <f t="shared" si="13"/>
        <v>1.2811949705882359</v>
      </c>
    </row>
    <row r="26" spans="1:34" ht="15.75" customHeight="1">
      <c r="A26" s="99">
        <v>22</v>
      </c>
      <c r="B26" s="45"/>
      <c r="C26" s="46"/>
      <c r="D26" s="54">
        <v>7.8460000000000001</v>
      </c>
      <c r="E26" s="55">
        <v>3327.5740000000001</v>
      </c>
      <c r="F26" s="54">
        <v>13.343</v>
      </c>
      <c r="G26" s="55">
        <v>2.0377900000000002</v>
      </c>
      <c r="H26" s="54">
        <v>14.632</v>
      </c>
      <c r="I26" s="55">
        <v>36.280349999999999</v>
      </c>
      <c r="J26" s="54">
        <v>17.321999999999999</v>
      </c>
      <c r="K26" s="55">
        <v>44.204900000000002</v>
      </c>
      <c r="L26" s="54">
        <v>21.417000000000002</v>
      </c>
      <c r="M26" s="55">
        <v>3.6939299999999999</v>
      </c>
      <c r="N26" s="58">
        <v>19.588000000000001</v>
      </c>
      <c r="O26" s="59">
        <v>12.4252</v>
      </c>
      <c r="P26" s="58">
        <v>24.747</v>
      </c>
      <c r="Q26" s="59">
        <v>1.80952</v>
      </c>
      <c r="R26" s="49">
        <f t="shared" si="0"/>
        <v>0</v>
      </c>
      <c r="S26" s="50">
        <f t="shared" si="1"/>
        <v>45.216889799999997</v>
      </c>
      <c r="T26" s="49">
        <f t="shared" si="2"/>
        <v>1.8496615630000002</v>
      </c>
      <c r="U26" s="50">
        <f t="shared" si="3"/>
        <v>31.599343434999998</v>
      </c>
      <c r="V26" s="49">
        <f t="shared" si="4"/>
        <v>38.496241170000005</v>
      </c>
      <c r="W26" s="50">
        <f t="shared" si="5"/>
        <v>4.6867550060000003</v>
      </c>
      <c r="X26" s="62">
        <f t="shared" si="11"/>
        <v>8.6480826799999999</v>
      </c>
      <c r="Y26" s="63">
        <f t="shared" si="12"/>
        <v>0.60432525599999998</v>
      </c>
      <c r="Z26" s="32">
        <f t="shared" si="14"/>
        <v>2.2000000000000242E-2</v>
      </c>
      <c r="AA26" s="65">
        <v>44502</v>
      </c>
      <c r="AB26" s="37">
        <f t="shared" si="6"/>
        <v>132.21312807017543</v>
      </c>
      <c r="AC26" s="37">
        <f t="shared" si="7"/>
        <v>40.210033978260874</v>
      </c>
      <c r="AD26" s="37">
        <f t="shared" si="8"/>
        <v>526.6557239166666</v>
      </c>
      <c r="AE26" s="37">
        <f t="shared" si="9"/>
        <v>520.21947527027032</v>
      </c>
      <c r="AF26" s="37">
        <f t="shared" si="10"/>
        <v>53.258579613636364</v>
      </c>
      <c r="AG26" s="37">
        <f t="shared" si="10"/>
        <v>98.273666818181823</v>
      </c>
      <c r="AH26" s="37">
        <f t="shared" si="13"/>
        <v>5.9247574117647055</v>
      </c>
    </row>
    <row r="27" spans="1:34" ht="15.75" customHeight="1">
      <c r="A27" s="99">
        <v>23</v>
      </c>
      <c r="B27" s="45"/>
      <c r="C27" s="46"/>
      <c r="D27" s="72">
        <v>8.5340000000000007</v>
      </c>
      <c r="E27" s="73">
        <v>3852.2309599999999</v>
      </c>
      <c r="F27" s="72">
        <v>14.016</v>
      </c>
      <c r="G27" s="73">
        <v>1.7972399999999999</v>
      </c>
      <c r="H27" s="72">
        <v>15.308</v>
      </c>
      <c r="I27" s="73">
        <v>89.556370000000001</v>
      </c>
      <c r="J27" s="72">
        <v>17.995000000000001</v>
      </c>
      <c r="K27" s="73">
        <v>59.748269999999998</v>
      </c>
      <c r="L27" s="72">
        <v>22.091999999999999</v>
      </c>
      <c r="M27" s="73">
        <v>13.28396</v>
      </c>
      <c r="N27" s="60"/>
      <c r="O27" s="61"/>
      <c r="P27" s="60"/>
      <c r="Q27" s="61"/>
      <c r="R27" s="49">
        <f t="shared" si="0"/>
        <v>0</v>
      </c>
      <c r="S27" s="50">
        <f t="shared" si="1"/>
        <v>51.880033191999992</v>
      </c>
      <c r="T27" s="49">
        <f t="shared" si="2"/>
        <v>1.7270532279999999</v>
      </c>
      <c r="U27" s="50">
        <f t="shared" si="3"/>
        <v>76.569631916999995</v>
      </c>
      <c r="V27" s="49">
        <f t="shared" si="4"/>
        <v>51.759398790999995</v>
      </c>
      <c r="W27" s="50">
        <f t="shared" si="5"/>
        <v>12.878558631999999</v>
      </c>
      <c r="X27" s="62">
        <f t="shared" si="11"/>
        <v>0</v>
      </c>
      <c r="Y27" s="63">
        <f t="shared" si="12"/>
        <v>0</v>
      </c>
      <c r="Z27" s="32">
        <f t="shared" si="14"/>
        <v>0.6980000000000004</v>
      </c>
      <c r="AA27" s="74">
        <v>44503</v>
      </c>
      <c r="AB27" s="37">
        <f t="shared" si="6"/>
        <v>151.69600348538009</v>
      </c>
      <c r="AC27" s="37">
        <f t="shared" si="7"/>
        <v>37.544635391304347</v>
      </c>
      <c r="AD27" s="37">
        <f t="shared" si="8"/>
        <v>1276.1605319499999</v>
      </c>
      <c r="AE27" s="37">
        <f t="shared" si="9"/>
        <v>699.45133501351347</v>
      </c>
      <c r="AF27" s="37">
        <f t="shared" si="10"/>
        <v>146.34725718181818</v>
      </c>
      <c r="AG27" s="37">
        <f t="shared" si="10"/>
        <v>0</v>
      </c>
      <c r="AH27" s="37">
        <f t="shared" si="13"/>
        <v>0</v>
      </c>
    </row>
    <row r="28" spans="1:34" ht="15.75" customHeight="1">
      <c r="A28" s="99">
        <v>24</v>
      </c>
      <c r="B28" s="45"/>
      <c r="C28" s="46"/>
      <c r="D28" s="54">
        <v>7.8810000000000002</v>
      </c>
      <c r="E28" s="55">
        <v>3411.9050000000002</v>
      </c>
      <c r="F28" s="45"/>
      <c r="G28" s="46"/>
      <c r="H28" s="54">
        <v>14.627000000000001</v>
      </c>
      <c r="I28" s="55">
        <v>150.32900000000001</v>
      </c>
      <c r="J28" s="54">
        <v>17.315999999999999</v>
      </c>
      <c r="K28" s="55">
        <v>73.54974</v>
      </c>
      <c r="L28" s="54">
        <v>21.420999999999999</v>
      </c>
      <c r="M28" s="55">
        <v>52.437100000000001</v>
      </c>
      <c r="N28" s="58">
        <v>19.581</v>
      </c>
      <c r="O28" s="59">
        <v>16.745190000000001</v>
      </c>
      <c r="P28" s="58">
        <v>24.73</v>
      </c>
      <c r="Q28" s="59">
        <v>7.9571899999999998</v>
      </c>
      <c r="R28" s="49">
        <f t="shared" si="0"/>
        <v>0</v>
      </c>
      <c r="S28" s="50">
        <f t="shared" si="1"/>
        <v>46.287893499999996</v>
      </c>
      <c r="T28" s="49">
        <f t="shared" si="2"/>
        <v>0</v>
      </c>
      <c r="U28" s="50">
        <f t="shared" si="3"/>
        <v>127.8678089</v>
      </c>
      <c r="V28" s="49">
        <f t="shared" si="4"/>
        <v>63.536193142000002</v>
      </c>
      <c r="W28" s="50">
        <f t="shared" si="5"/>
        <v>46.323170819999994</v>
      </c>
      <c r="X28" s="62">
        <f t="shared" si="11"/>
        <v>11.891963171</v>
      </c>
      <c r="Y28" s="63">
        <f t="shared" si="12"/>
        <v>5.9546424569999994</v>
      </c>
      <c r="Z28" s="32">
        <f t="shared" si="14"/>
        <v>1.7000000000001236E-2</v>
      </c>
      <c r="AA28" s="65">
        <v>44504</v>
      </c>
      <c r="AB28" s="37">
        <f t="shared" si="6"/>
        <v>135.3447178362573</v>
      </c>
      <c r="AC28" s="37">
        <f t="shared" si="7"/>
        <v>0</v>
      </c>
      <c r="AD28" s="37">
        <f t="shared" si="8"/>
        <v>2131.1301483333332</v>
      </c>
      <c r="AE28" s="37">
        <f t="shared" si="9"/>
        <v>858.5972046216217</v>
      </c>
      <c r="AF28" s="37">
        <f t="shared" si="10"/>
        <v>526.39966840909085</v>
      </c>
      <c r="AG28" s="37">
        <f t="shared" si="10"/>
        <v>135.13594512500001</v>
      </c>
      <c r="AH28" s="37">
        <f t="shared" si="13"/>
        <v>58.378847617647054</v>
      </c>
    </row>
    <row r="29" spans="1:34" ht="15.75" customHeight="1">
      <c r="A29" s="99">
        <v>25</v>
      </c>
      <c r="B29" s="45"/>
      <c r="C29" s="46"/>
      <c r="D29" s="54">
        <v>7.8780000000000001</v>
      </c>
      <c r="E29" s="55">
        <v>3425.8139999999999</v>
      </c>
      <c r="F29" s="54">
        <v>13.336</v>
      </c>
      <c r="G29" s="55">
        <v>2.1492599999999999</v>
      </c>
      <c r="H29" s="54">
        <v>14.618</v>
      </c>
      <c r="I29" s="55">
        <v>161.4</v>
      </c>
      <c r="J29" s="54">
        <v>17.306999999999999</v>
      </c>
      <c r="K29" s="55">
        <v>82.786680000000004</v>
      </c>
      <c r="L29" s="54">
        <v>21.41</v>
      </c>
      <c r="M29" s="55">
        <v>80.934690000000003</v>
      </c>
      <c r="N29" s="58">
        <v>19.573</v>
      </c>
      <c r="O29" s="59">
        <v>24.606919999999999</v>
      </c>
      <c r="P29" s="58">
        <v>24.736999999999998</v>
      </c>
      <c r="Q29" s="59">
        <v>5.9020299999999999</v>
      </c>
      <c r="R29" s="49">
        <f t="shared" si="0"/>
        <v>0</v>
      </c>
      <c r="S29" s="50">
        <f t="shared" si="1"/>
        <v>46.464537799999995</v>
      </c>
      <c r="T29" s="49">
        <f t="shared" si="2"/>
        <v>1.9064778220000003</v>
      </c>
      <c r="U29" s="50">
        <f t="shared" si="3"/>
        <v>137.21284</v>
      </c>
      <c r="V29" s="49">
        <f t="shared" si="4"/>
        <v>71.418074044000008</v>
      </c>
      <c r="W29" s="50">
        <f t="shared" si="5"/>
        <v>70.665812197999998</v>
      </c>
      <c r="X29" s="62">
        <f t="shared" si="11"/>
        <v>17.795336228</v>
      </c>
      <c r="Y29" s="63">
        <f t="shared" si="12"/>
        <v>4.1660367089999992</v>
      </c>
      <c r="Z29" s="32">
        <f t="shared" si="14"/>
        <v>8.0000000000008953E-3</v>
      </c>
      <c r="AA29" s="65">
        <v>44505</v>
      </c>
      <c r="AB29" s="37">
        <f t="shared" si="6"/>
        <v>135.86122163742689</v>
      </c>
      <c r="AC29" s="37">
        <f t="shared" si="7"/>
        <v>41.445170043478264</v>
      </c>
      <c r="AD29" s="37">
        <f t="shared" si="8"/>
        <v>2286.8806666666669</v>
      </c>
      <c r="AE29" s="37">
        <f t="shared" si="9"/>
        <v>965.10910870270288</v>
      </c>
      <c r="AF29" s="37">
        <f t="shared" si="10"/>
        <v>803.02059315909094</v>
      </c>
      <c r="AG29" s="37">
        <f t="shared" si="10"/>
        <v>202.21972986363636</v>
      </c>
      <c r="AH29" s="37">
        <f t="shared" si="13"/>
        <v>40.843497147058812</v>
      </c>
    </row>
    <row r="30" spans="1:34" ht="15.75" customHeight="1">
      <c r="A30" s="99">
        <v>26</v>
      </c>
      <c r="B30" s="45"/>
      <c r="C30" s="46"/>
      <c r="D30" s="54">
        <v>7.8769999999999998</v>
      </c>
      <c r="E30" s="55">
        <v>3421.6709999999998</v>
      </c>
      <c r="F30" s="45"/>
      <c r="G30" s="46"/>
      <c r="H30" s="54">
        <v>14.625</v>
      </c>
      <c r="I30" s="55">
        <v>162.374</v>
      </c>
      <c r="J30" s="54">
        <v>17.315000000000001</v>
      </c>
      <c r="K30" s="55">
        <v>82.225269999999995</v>
      </c>
      <c r="L30" s="54">
        <v>21.419</v>
      </c>
      <c r="M30" s="55">
        <v>74.209969999999998</v>
      </c>
      <c r="N30" s="58">
        <v>19.577000000000002</v>
      </c>
      <c r="O30" s="59">
        <v>13.69491</v>
      </c>
      <c r="P30" s="58">
        <v>24.742999999999999</v>
      </c>
      <c r="Q30" s="59">
        <v>5.5197799999999999</v>
      </c>
      <c r="R30" s="49">
        <f t="shared" si="0"/>
        <v>0</v>
      </c>
      <c r="S30" s="50">
        <f t="shared" si="1"/>
        <v>46.411921699999994</v>
      </c>
      <c r="T30" s="49">
        <f t="shared" si="2"/>
        <v>0</v>
      </c>
      <c r="U30" s="50">
        <f t="shared" si="3"/>
        <v>138.03499339999999</v>
      </c>
      <c r="V30" s="49">
        <f t="shared" si="4"/>
        <v>70.939022890999993</v>
      </c>
      <c r="W30" s="50">
        <f t="shared" si="5"/>
        <v>64.921556373999991</v>
      </c>
      <c r="X30" s="62">
        <f t="shared" si="11"/>
        <v>9.6015079189999994</v>
      </c>
      <c r="Y30" s="63">
        <f t="shared" si="12"/>
        <v>3.8333645339999998</v>
      </c>
      <c r="Z30" s="32">
        <f t="shared" si="14"/>
        <v>1.5000000000000568E-2</v>
      </c>
      <c r="AA30" s="65">
        <v>44506</v>
      </c>
      <c r="AB30" s="37">
        <f t="shared" si="6"/>
        <v>135.70737339181287</v>
      </c>
      <c r="AC30" s="37">
        <f t="shared" si="7"/>
        <v>0</v>
      </c>
      <c r="AD30" s="37">
        <f t="shared" si="8"/>
        <v>2300.5832233333331</v>
      </c>
      <c r="AE30" s="37">
        <f t="shared" si="9"/>
        <v>958.63544447297284</v>
      </c>
      <c r="AF30" s="37">
        <f t="shared" si="10"/>
        <v>737.74495879545441</v>
      </c>
      <c r="AG30" s="37">
        <f t="shared" si="10"/>
        <v>109.10804453409089</v>
      </c>
      <c r="AH30" s="37">
        <f t="shared" si="13"/>
        <v>37.582005235294112</v>
      </c>
    </row>
    <row r="31" spans="1:34" ht="15.75" customHeight="1">
      <c r="A31" s="99">
        <v>27</v>
      </c>
      <c r="B31" s="45"/>
      <c r="C31" s="46"/>
      <c r="D31" s="54">
        <v>7.8769999999999998</v>
      </c>
      <c r="E31" s="55">
        <v>3391.8290000000002</v>
      </c>
      <c r="F31" s="54">
        <v>13.331</v>
      </c>
      <c r="G31" s="55">
        <v>0.370419</v>
      </c>
      <c r="H31" s="54">
        <v>14.622</v>
      </c>
      <c r="I31" s="55">
        <v>171.21</v>
      </c>
      <c r="J31" s="54">
        <v>17.311</v>
      </c>
      <c r="K31" s="55">
        <v>91.209620000000001</v>
      </c>
      <c r="L31" s="54">
        <v>21.414000000000001</v>
      </c>
      <c r="M31" s="55">
        <v>74.634469999999993</v>
      </c>
      <c r="N31" s="58">
        <v>19.567</v>
      </c>
      <c r="O31" s="59">
        <v>11.0152</v>
      </c>
      <c r="P31" s="58">
        <v>24.751999999999999</v>
      </c>
      <c r="Q31" s="59">
        <v>4.8485300000000002</v>
      </c>
      <c r="R31" s="49">
        <f t="shared" si="0"/>
        <v>0</v>
      </c>
      <c r="S31" s="50">
        <f t="shared" si="1"/>
        <v>46.032928300000002</v>
      </c>
      <c r="T31" s="49">
        <f t="shared" si="2"/>
        <v>0.99980256430000003</v>
      </c>
      <c r="U31" s="50">
        <f t="shared" si="3"/>
        <v>145.493461</v>
      </c>
      <c r="V31" s="49">
        <f t="shared" si="4"/>
        <v>78.605368745999996</v>
      </c>
      <c r="W31" s="50">
        <f t="shared" si="5"/>
        <v>65.284164273999991</v>
      </c>
      <c r="X31" s="62">
        <f t="shared" si="11"/>
        <v>7.5893136800000001</v>
      </c>
      <c r="Y31" s="63">
        <f t="shared" si="12"/>
        <v>3.249175659</v>
      </c>
      <c r="Z31" s="32">
        <f t="shared" si="14"/>
        <v>1.2000000000000455E-2</v>
      </c>
      <c r="AA31" s="65">
        <v>44507</v>
      </c>
      <c r="AB31" s="37">
        <f t="shared" si="6"/>
        <v>134.59920555555559</v>
      </c>
      <c r="AC31" s="37">
        <f t="shared" si="7"/>
        <v>21.734838354347829</v>
      </c>
      <c r="AD31" s="37">
        <f t="shared" si="8"/>
        <v>2424.8910166666665</v>
      </c>
      <c r="AE31" s="37">
        <f t="shared" si="9"/>
        <v>1062.2347127837836</v>
      </c>
      <c r="AF31" s="37">
        <f t="shared" si="10"/>
        <v>741.86550311363635</v>
      </c>
      <c r="AG31" s="37">
        <f t="shared" si="10"/>
        <v>86.242200909090911</v>
      </c>
      <c r="AH31" s="37">
        <f t="shared" si="13"/>
        <v>31.854663323529412</v>
      </c>
    </row>
    <row r="32" spans="1:34" ht="15.75" customHeight="1">
      <c r="A32" s="99">
        <v>28</v>
      </c>
      <c r="B32" s="45"/>
      <c r="C32" s="46"/>
      <c r="D32" s="75">
        <v>7.8789999999999996</v>
      </c>
      <c r="E32" s="76">
        <v>3574.16113</v>
      </c>
      <c r="F32" s="75">
        <v>13.340999999999999</v>
      </c>
      <c r="G32" s="76">
        <v>2.1041300000000001</v>
      </c>
      <c r="H32" s="75">
        <v>14.625999999999999</v>
      </c>
      <c r="I32" s="76">
        <v>172.90294</v>
      </c>
      <c r="J32" s="75">
        <v>17.315999999999999</v>
      </c>
      <c r="K32" s="76">
        <v>98.83614</v>
      </c>
      <c r="L32" s="75">
        <v>21.42</v>
      </c>
      <c r="M32" s="76">
        <v>69.755420000000001</v>
      </c>
      <c r="N32" s="58">
        <v>19.582999999999998</v>
      </c>
      <c r="O32" s="59">
        <v>11.594379999999999</v>
      </c>
      <c r="P32" s="58">
        <v>24.751999999999999</v>
      </c>
      <c r="Q32" s="59">
        <v>5.2882999999999996</v>
      </c>
      <c r="R32" s="49">
        <f t="shared" si="0"/>
        <v>0</v>
      </c>
      <c r="S32" s="50">
        <f t="shared" si="1"/>
        <v>48.348546350999996</v>
      </c>
      <c r="T32" s="49">
        <f t="shared" si="2"/>
        <v>1.883475061</v>
      </c>
      <c r="U32" s="50">
        <f t="shared" si="3"/>
        <v>146.92247165399999</v>
      </c>
      <c r="V32" s="49">
        <f t="shared" si="4"/>
        <v>85.113078262000002</v>
      </c>
      <c r="W32" s="50">
        <f t="shared" si="5"/>
        <v>61.116479763999997</v>
      </c>
      <c r="X32" s="62">
        <f t="shared" si="11"/>
        <v>8.0242199419999984</v>
      </c>
      <c r="Y32" s="63">
        <f t="shared" si="12"/>
        <v>3.6319074899999992</v>
      </c>
      <c r="Z32" s="32">
        <f t="shared" si="14"/>
        <v>1.6000000000000014E-2</v>
      </c>
      <c r="AA32" s="74">
        <v>44508</v>
      </c>
      <c r="AB32" s="37">
        <f t="shared" si="6"/>
        <v>141.37001857017543</v>
      </c>
      <c r="AC32" s="37">
        <f t="shared" si="7"/>
        <v>40.945110021739133</v>
      </c>
      <c r="AD32" s="37">
        <f t="shared" si="8"/>
        <v>2448.7078609</v>
      </c>
      <c r="AE32" s="37">
        <f t="shared" si="9"/>
        <v>1150.1767332702705</v>
      </c>
      <c r="AF32" s="37">
        <f t="shared" si="10"/>
        <v>694.50545186363638</v>
      </c>
      <c r="AG32" s="37">
        <f t="shared" si="10"/>
        <v>91.184317522727255</v>
      </c>
      <c r="AH32" s="37">
        <f t="shared" si="13"/>
        <v>35.606936176470583</v>
      </c>
    </row>
    <row r="33" spans="1:34" ht="15.75" customHeight="1">
      <c r="A33" s="99">
        <v>29</v>
      </c>
      <c r="B33" s="45"/>
      <c r="C33" s="46"/>
      <c r="D33" s="54">
        <v>8.6170000000000009</v>
      </c>
      <c r="E33" s="55">
        <v>3610.163</v>
      </c>
      <c r="F33" s="54">
        <v>14.077999999999999</v>
      </c>
      <c r="G33" s="55">
        <v>2.9435799999999999</v>
      </c>
      <c r="H33" s="54">
        <v>15.358000000000001</v>
      </c>
      <c r="I33" s="55">
        <v>180.0188</v>
      </c>
      <c r="J33" s="54">
        <v>18.045999999999999</v>
      </c>
      <c r="K33" s="55">
        <v>129.946</v>
      </c>
      <c r="L33" s="54">
        <v>22.148</v>
      </c>
      <c r="M33" s="55">
        <v>71.767080000000007</v>
      </c>
      <c r="N33" s="60"/>
      <c r="O33" s="61"/>
      <c r="P33" s="60"/>
      <c r="Q33" s="61"/>
      <c r="R33" s="49">
        <f t="shared" si="0"/>
        <v>0</v>
      </c>
      <c r="S33" s="50">
        <f t="shared" si="1"/>
        <v>48.805770099999997</v>
      </c>
      <c r="T33" s="49">
        <f t="shared" si="2"/>
        <v>2.3113427259999999</v>
      </c>
      <c r="U33" s="50">
        <f t="shared" si="3"/>
        <v>152.92896908</v>
      </c>
      <c r="V33" s="49">
        <f t="shared" si="4"/>
        <v>111.65912179999999</v>
      </c>
      <c r="W33" s="50">
        <f t="shared" si="5"/>
        <v>62.834839735999999</v>
      </c>
      <c r="X33" s="62">
        <f t="shared" si="11"/>
        <v>0</v>
      </c>
      <c r="Y33" s="63">
        <f t="shared" si="12"/>
        <v>0</v>
      </c>
      <c r="Z33" s="32">
        <f t="shared" si="14"/>
        <v>0.74800000000000111</v>
      </c>
      <c r="AA33" s="65">
        <v>44509</v>
      </c>
      <c r="AB33" s="37">
        <f t="shared" si="6"/>
        <v>142.70693011695906</v>
      </c>
      <c r="AC33" s="37">
        <f t="shared" si="7"/>
        <v>50.246580999999999</v>
      </c>
      <c r="AD33" s="37">
        <f t="shared" si="8"/>
        <v>2548.8161513333334</v>
      </c>
      <c r="AE33" s="37">
        <f t="shared" si="9"/>
        <v>1508.9070513513511</v>
      </c>
      <c r="AF33" s="37">
        <f t="shared" si="10"/>
        <v>714.03226972727271</v>
      </c>
      <c r="AG33" s="37">
        <f t="shared" si="10"/>
        <v>0</v>
      </c>
      <c r="AH33" s="37">
        <f t="shared" si="13"/>
        <v>0</v>
      </c>
    </row>
    <row r="34" spans="1:34" ht="15.75" customHeight="1">
      <c r="A34" s="99">
        <v>30</v>
      </c>
      <c r="B34" s="45"/>
      <c r="C34" s="46"/>
      <c r="D34" s="54">
        <v>7.8879999999999999</v>
      </c>
      <c r="E34" s="55">
        <v>4123.7849999999999</v>
      </c>
      <c r="F34" s="54">
        <v>13.340999999999999</v>
      </c>
      <c r="G34" s="55">
        <v>1.0220400000000001</v>
      </c>
      <c r="H34" s="54">
        <v>14.622</v>
      </c>
      <c r="I34" s="55">
        <v>75.641649999999998</v>
      </c>
      <c r="J34" s="54">
        <v>17.309000000000001</v>
      </c>
      <c r="K34" s="55">
        <v>71.642020000000002</v>
      </c>
      <c r="L34" s="54">
        <v>21.411999999999999</v>
      </c>
      <c r="M34" s="55">
        <v>16.620819999999998</v>
      </c>
      <c r="N34" s="58">
        <v>19.57</v>
      </c>
      <c r="O34" s="59">
        <v>11.893090000000001</v>
      </c>
      <c r="P34" s="58">
        <v>24.760999999999999</v>
      </c>
      <c r="Q34" s="59">
        <v>5.4784100000000002</v>
      </c>
      <c r="R34" s="49">
        <f t="shared" si="0"/>
        <v>0</v>
      </c>
      <c r="S34" s="50">
        <f t="shared" si="1"/>
        <v>55.328769499999993</v>
      </c>
      <c r="T34" s="49">
        <f t="shared" si="2"/>
        <v>1.3319337880000002</v>
      </c>
      <c r="U34" s="50">
        <f t="shared" si="3"/>
        <v>64.824216765000003</v>
      </c>
      <c r="V34" s="49">
        <f t="shared" si="4"/>
        <v>61.908335665999999</v>
      </c>
      <c r="W34" s="50">
        <f t="shared" si="5"/>
        <v>15.728904443999998</v>
      </c>
      <c r="X34" s="62">
        <f t="shared" si="11"/>
        <v>8.2485212810000004</v>
      </c>
      <c r="Y34" s="63">
        <f t="shared" si="12"/>
        <v>3.7973602229999996</v>
      </c>
      <c r="Z34" s="32">
        <f t="shared" si="14"/>
        <v>1.2000000000000455E-2</v>
      </c>
      <c r="AA34" s="65">
        <v>44510</v>
      </c>
      <c r="AB34" s="37">
        <f t="shared" si="6"/>
        <v>161.78002777777775</v>
      </c>
      <c r="AC34" s="37">
        <f t="shared" si="7"/>
        <v>28.955082347826092</v>
      </c>
      <c r="AD34" s="37">
        <f t="shared" si="8"/>
        <v>1080.4036127500001</v>
      </c>
      <c r="AE34" s="37">
        <f t="shared" si="9"/>
        <v>836.59913062162161</v>
      </c>
      <c r="AF34" s="37">
        <f t="shared" si="10"/>
        <v>178.73755049999997</v>
      </c>
      <c r="AG34" s="37">
        <f t="shared" si="10"/>
        <v>93.733196375000006</v>
      </c>
      <c r="AH34" s="37">
        <f t="shared" si="13"/>
        <v>37.229021794117642</v>
      </c>
    </row>
    <row r="35" spans="1:34" ht="15.75" customHeight="1">
      <c r="A35" s="99">
        <v>31</v>
      </c>
      <c r="B35" s="45"/>
      <c r="C35" s="46"/>
      <c r="D35" s="54">
        <v>7.8570000000000002</v>
      </c>
      <c r="E35" s="55">
        <v>3939.759</v>
      </c>
      <c r="F35" s="45"/>
      <c r="G35" s="46"/>
      <c r="H35" s="54">
        <v>14.608000000000001</v>
      </c>
      <c r="I35" s="55">
        <v>93.1126</v>
      </c>
      <c r="J35" s="54">
        <v>17.292999999999999</v>
      </c>
      <c r="K35" s="55">
        <v>72.973659999999995</v>
      </c>
      <c r="L35" s="54">
        <v>21.385999999999999</v>
      </c>
      <c r="M35" s="55">
        <v>17.133559999999999</v>
      </c>
      <c r="N35" s="58">
        <v>19.548999999999999</v>
      </c>
      <c r="O35" s="59">
        <v>11.3963</v>
      </c>
      <c r="P35" s="58">
        <v>24.733000000000001</v>
      </c>
      <c r="Q35" s="59">
        <v>5.3492699999999997</v>
      </c>
      <c r="R35" s="49">
        <f t="shared" si="0"/>
        <v>0</v>
      </c>
      <c r="S35" s="50">
        <f t="shared" si="1"/>
        <v>52.991639299999996</v>
      </c>
      <c r="T35" s="49">
        <f t="shared" si="2"/>
        <v>0</v>
      </c>
      <c r="U35" s="50">
        <f t="shared" si="3"/>
        <v>79.571445659999995</v>
      </c>
      <c r="V35" s="49">
        <f t="shared" si="4"/>
        <v>63.044624077999998</v>
      </c>
      <c r="W35" s="50">
        <f t="shared" si="5"/>
        <v>16.166886951999999</v>
      </c>
      <c r="X35" s="62">
        <f t="shared" si="11"/>
        <v>7.8754816699999992</v>
      </c>
      <c r="Y35" s="63">
        <f t="shared" si="12"/>
        <v>3.6849696809999997</v>
      </c>
      <c r="Z35" s="32">
        <f t="shared" si="14"/>
        <v>-1.9999999999988916E-3</v>
      </c>
      <c r="AA35" s="65">
        <v>44511</v>
      </c>
      <c r="AB35" s="37">
        <f t="shared" si="6"/>
        <v>154.94631374269005</v>
      </c>
      <c r="AC35" s="37">
        <f t="shared" si="7"/>
        <v>0</v>
      </c>
      <c r="AD35" s="37">
        <f t="shared" si="8"/>
        <v>1326.1907609999998</v>
      </c>
      <c r="AE35" s="37">
        <f t="shared" si="9"/>
        <v>851.95437943243246</v>
      </c>
      <c r="AF35" s="37">
        <f t="shared" si="10"/>
        <v>183.71462445454546</v>
      </c>
      <c r="AG35" s="37">
        <f t="shared" si="10"/>
        <v>89.494109886363617</v>
      </c>
      <c r="AH35" s="37">
        <f t="shared" si="13"/>
        <v>36.127153735294115</v>
      </c>
    </row>
    <row r="36" spans="1:34" ht="15.75" customHeight="1">
      <c r="A36" s="99">
        <v>32</v>
      </c>
      <c r="B36" s="45"/>
      <c r="C36" s="46"/>
      <c r="D36" s="54">
        <v>7.8810000000000002</v>
      </c>
      <c r="E36" s="55">
        <v>3338.0259999999998</v>
      </c>
      <c r="F36" s="54">
        <v>13.334</v>
      </c>
      <c r="G36" s="55">
        <v>0.79761400000000005</v>
      </c>
      <c r="H36" s="54">
        <v>14.614000000000001</v>
      </c>
      <c r="I36" s="55">
        <v>144.0129</v>
      </c>
      <c r="J36" s="54">
        <v>17.302</v>
      </c>
      <c r="K36" s="55">
        <v>93.463040000000007</v>
      </c>
      <c r="L36" s="54">
        <v>21.401</v>
      </c>
      <c r="M36" s="55">
        <v>39.150539999999999</v>
      </c>
      <c r="N36" s="58">
        <v>19.565000000000001</v>
      </c>
      <c r="O36" s="59">
        <v>14.22795</v>
      </c>
      <c r="P36" s="58">
        <v>24.734999999999999</v>
      </c>
      <c r="Q36" s="59">
        <v>5.7733800000000004</v>
      </c>
      <c r="R36" s="49">
        <f t="shared" si="0"/>
        <v>0</v>
      </c>
      <c r="S36" s="50">
        <f t="shared" si="1"/>
        <v>45.349630199999993</v>
      </c>
      <c r="T36" s="49">
        <f t="shared" si="2"/>
        <v>1.2175438558000002</v>
      </c>
      <c r="U36" s="50">
        <f t="shared" si="3"/>
        <v>122.53638889</v>
      </c>
      <c r="V36" s="49">
        <f t="shared" si="4"/>
        <v>80.528212031999999</v>
      </c>
      <c r="W36" s="50">
        <f t="shared" si="5"/>
        <v>34.973791267999992</v>
      </c>
      <c r="X36" s="62">
        <f t="shared" si="11"/>
        <v>10.001767655</v>
      </c>
      <c r="Y36" s="63">
        <f t="shared" si="12"/>
        <v>4.0540726139999999</v>
      </c>
      <c r="Z36" s="32">
        <f t="shared" si="14"/>
        <v>4.0000000000013358E-3</v>
      </c>
      <c r="AA36" s="65">
        <v>44512</v>
      </c>
      <c r="AB36" s="37">
        <f t="shared" si="6"/>
        <v>132.60125789473682</v>
      </c>
      <c r="AC36" s="37">
        <f t="shared" si="7"/>
        <v>26.468344691304353</v>
      </c>
      <c r="AD36" s="37">
        <f t="shared" si="8"/>
        <v>2042.2731481666667</v>
      </c>
      <c r="AE36" s="37">
        <f t="shared" si="9"/>
        <v>1088.2190815135136</v>
      </c>
      <c r="AF36" s="37">
        <f t="shared" si="10"/>
        <v>397.42944622727265</v>
      </c>
      <c r="AG36" s="37">
        <f t="shared" si="10"/>
        <v>113.65645062500001</v>
      </c>
      <c r="AH36" s="37">
        <f t="shared" si="13"/>
        <v>39.745809941176468</v>
      </c>
    </row>
    <row r="37" spans="1:34" ht="15.75" customHeight="1">
      <c r="A37" s="99">
        <v>33</v>
      </c>
      <c r="B37" s="45"/>
      <c r="C37" s="46"/>
      <c r="D37" s="54">
        <v>8.0890000000000004</v>
      </c>
      <c r="E37" s="55">
        <v>3104.2959999999998</v>
      </c>
      <c r="F37" s="45"/>
      <c r="G37" s="46"/>
      <c r="H37" s="54">
        <v>14.632999999999999</v>
      </c>
      <c r="I37" s="55">
        <v>83.013540000000006</v>
      </c>
      <c r="J37" s="54">
        <v>17.324000000000002</v>
      </c>
      <c r="K37" s="55">
        <v>57.805230000000002</v>
      </c>
      <c r="L37" s="54">
        <v>21.428000000000001</v>
      </c>
      <c r="M37" s="55">
        <v>19.757930000000002</v>
      </c>
      <c r="N37" s="58">
        <v>19.588000000000001</v>
      </c>
      <c r="O37" s="59">
        <v>13.15287</v>
      </c>
      <c r="P37" s="58">
        <v>24.760999999999999</v>
      </c>
      <c r="Q37" s="59">
        <v>5.80891</v>
      </c>
      <c r="R37" s="49">
        <f t="shared" si="0"/>
        <v>0</v>
      </c>
      <c r="S37" s="50">
        <f t="shared" si="1"/>
        <v>42.381259199999995</v>
      </c>
      <c r="T37" s="49">
        <f t="shared" si="2"/>
        <v>0</v>
      </c>
      <c r="U37" s="50">
        <f t="shared" si="3"/>
        <v>71.046829114000005</v>
      </c>
      <c r="V37" s="49">
        <f t="shared" si="4"/>
        <v>50.101402759000003</v>
      </c>
      <c r="W37" s="50">
        <f t="shared" si="5"/>
        <v>18.408623806000001</v>
      </c>
      <c r="X37" s="62">
        <f t="shared" si="11"/>
        <v>9.1944900829999998</v>
      </c>
      <c r="Y37" s="63">
        <f t="shared" si="12"/>
        <v>4.0849943729999998</v>
      </c>
      <c r="Z37" s="32">
        <f t="shared" si="14"/>
        <v>2.2999999999999687E-2</v>
      </c>
      <c r="AA37" s="65">
        <v>44513</v>
      </c>
      <c r="AB37" s="37">
        <f t="shared" si="6"/>
        <v>123.92181052631578</v>
      </c>
      <c r="AC37" s="37">
        <f t="shared" si="7"/>
        <v>0</v>
      </c>
      <c r="AD37" s="37">
        <f t="shared" si="8"/>
        <v>1184.1138185666666</v>
      </c>
      <c r="AE37" s="37">
        <f t="shared" si="9"/>
        <v>677.0459832297297</v>
      </c>
      <c r="AF37" s="37">
        <f t="shared" si="10"/>
        <v>209.18890688636367</v>
      </c>
      <c r="AG37" s="37">
        <f t="shared" si="10"/>
        <v>104.48284185227273</v>
      </c>
      <c r="AH37" s="37">
        <f t="shared" si="13"/>
        <v>40.048964441176473</v>
      </c>
    </row>
    <row r="38" spans="1:34" ht="15.75" customHeight="1">
      <c r="A38" s="99">
        <v>34</v>
      </c>
      <c r="B38" s="45"/>
      <c r="C38" s="46"/>
      <c r="D38" s="54">
        <v>8.0909999999999993</v>
      </c>
      <c r="E38" s="55">
        <v>4097.4030000000002</v>
      </c>
      <c r="F38" s="54">
        <v>13.403</v>
      </c>
      <c r="G38" s="55">
        <v>0.97849399999999997</v>
      </c>
      <c r="H38" s="54">
        <v>14.631</v>
      </c>
      <c r="I38" s="55">
        <v>71.577749999999995</v>
      </c>
      <c r="J38" s="54">
        <v>17.323</v>
      </c>
      <c r="K38" s="55">
        <v>49.100029999999997</v>
      </c>
      <c r="L38" s="54">
        <v>21.43</v>
      </c>
      <c r="M38" s="55">
        <v>10.659470000000001</v>
      </c>
      <c r="N38" s="58">
        <v>19.588000000000001</v>
      </c>
      <c r="O38" s="59">
        <v>8.8311299999999999</v>
      </c>
      <c r="P38" s="58">
        <v>24.762</v>
      </c>
      <c r="Q38" s="59">
        <v>4.5941099999999997</v>
      </c>
      <c r="R38" s="49">
        <f t="shared" si="0"/>
        <v>0</v>
      </c>
      <c r="S38" s="50">
        <f t="shared" si="1"/>
        <v>54.993718100000002</v>
      </c>
      <c r="T38" s="49">
        <f t="shared" si="2"/>
        <v>1.3097383918000001</v>
      </c>
      <c r="U38" s="50">
        <f t="shared" si="3"/>
        <v>61.39387877499999</v>
      </c>
      <c r="V38" s="49">
        <f t="shared" si="4"/>
        <v>42.673255599000001</v>
      </c>
      <c r="W38" s="50">
        <f t="shared" si="5"/>
        <v>10.636719273999999</v>
      </c>
      <c r="X38" s="62">
        <f t="shared" si="11"/>
        <v>5.9492955169999995</v>
      </c>
      <c r="Y38" s="63">
        <f t="shared" si="12"/>
        <v>3.0277539329999996</v>
      </c>
      <c r="Z38" s="32">
        <f t="shared" si="14"/>
        <v>2.1000000000000796E-2</v>
      </c>
      <c r="AA38" s="65">
        <v>44514</v>
      </c>
      <c r="AB38" s="37">
        <f t="shared" si="6"/>
        <v>160.80034532163742</v>
      </c>
      <c r="AC38" s="37">
        <f t="shared" si="7"/>
        <v>28.47257373478261</v>
      </c>
      <c r="AD38" s="37">
        <f t="shared" si="8"/>
        <v>1023.2313129166665</v>
      </c>
      <c r="AE38" s="37">
        <f t="shared" si="9"/>
        <v>576.66561620270272</v>
      </c>
      <c r="AF38" s="37">
        <f t="shared" si="10"/>
        <v>120.87180993181818</v>
      </c>
      <c r="AG38" s="37">
        <f t="shared" si="10"/>
        <v>67.605630874999989</v>
      </c>
      <c r="AH38" s="37">
        <f t="shared" si="13"/>
        <v>29.683862088235291</v>
      </c>
    </row>
    <row r="39" spans="1:34" ht="15.75" customHeight="1">
      <c r="A39" s="99">
        <v>35</v>
      </c>
      <c r="B39" s="45"/>
      <c r="C39" s="46"/>
      <c r="D39" s="54">
        <v>8.093</v>
      </c>
      <c r="E39" s="55">
        <v>2875.2460000000001</v>
      </c>
      <c r="F39" s="54">
        <v>13.382</v>
      </c>
      <c r="G39" s="55">
        <v>0.79143600000000003</v>
      </c>
      <c r="H39" s="54">
        <v>14.638</v>
      </c>
      <c r="I39" s="55">
        <v>82.729609999999994</v>
      </c>
      <c r="J39" s="54">
        <v>17.329000000000001</v>
      </c>
      <c r="K39" s="55">
        <v>49.416460000000001</v>
      </c>
      <c r="L39" s="54">
        <v>21.443000000000001</v>
      </c>
      <c r="M39" s="55">
        <v>12.525270000000001</v>
      </c>
      <c r="N39" s="58">
        <v>19.600000000000001</v>
      </c>
      <c r="O39" s="59">
        <v>7.9899199999999997</v>
      </c>
      <c r="P39" s="58">
        <v>24.776</v>
      </c>
      <c r="Q39" s="59">
        <v>2.8265199999999999</v>
      </c>
      <c r="R39" s="49">
        <f t="shared" si="0"/>
        <v>0</v>
      </c>
      <c r="S39" s="50">
        <f t="shared" si="1"/>
        <v>39.472324199999996</v>
      </c>
      <c r="T39" s="49">
        <f t="shared" si="2"/>
        <v>1.2143949292</v>
      </c>
      <c r="U39" s="50">
        <f t="shared" si="3"/>
        <v>70.807163800999987</v>
      </c>
      <c r="V39" s="49">
        <f t="shared" si="4"/>
        <v>42.943265318000002</v>
      </c>
      <c r="W39" s="50">
        <f t="shared" si="5"/>
        <v>12.230485633999999</v>
      </c>
      <c r="X39" s="62">
        <f t="shared" si="11"/>
        <v>5.3176309279999998</v>
      </c>
      <c r="Y39" s="63">
        <f t="shared" si="12"/>
        <v>1.4894203560000001</v>
      </c>
      <c r="Z39" s="32">
        <f>H39-14.61</f>
        <v>2.8000000000000469E-2</v>
      </c>
      <c r="AA39" s="65">
        <v>44515</v>
      </c>
      <c r="AB39" s="37">
        <f t="shared" si="6"/>
        <v>115.41615263157894</v>
      </c>
      <c r="AC39" s="37">
        <f t="shared" si="7"/>
        <v>26.399889765217392</v>
      </c>
      <c r="AD39" s="37">
        <f t="shared" si="8"/>
        <v>1180.1193966833332</v>
      </c>
      <c r="AE39" s="37">
        <f t="shared" si="9"/>
        <v>580.31439618918921</v>
      </c>
      <c r="AF39" s="37">
        <f t="shared" si="10"/>
        <v>138.98279129545455</v>
      </c>
      <c r="AG39" s="37">
        <f t="shared" si="10"/>
        <v>60.427624181818175</v>
      </c>
      <c r="AH39" s="37">
        <f t="shared" si="13"/>
        <v>14.602160352941178</v>
      </c>
    </row>
    <row r="40" spans="1:34" ht="15.75" customHeight="1">
      <c r="A40" s="99">
        <v>36</v>
      </c>
      <c r="B40" s="45"/>
      <c r="C40" s="46"/>
      <c r="D40" s="54">
        <v>8.1029999999999998</v>
      </c>
      <c r="E40" s="55">
        <v>3978.1320000000001</v>
      </c>
      <c r="F40" s="54">
        <v>13.4</v>
      </c>
      <c r="G40" s="55">
        <v>1.5225599999999999</v>
      </c>
      <c r="H40" s="54">
        <v>14.646000000000001</v>
      </c>
      <c r="I40" s="55">
        <v>113.9179</v>
      </c>
      <c r="J40" s="54">
        <v>17.335999999999999</v>
      </c>
      <c r="K40" s="55">
        <v>75.964439999999996</v>
      </c>
      <c r="L40" s="54">
        <v>21.449000000000002</v>
      </c>
      <c r="M40" s="55">
        <v>18.809719999999999</v>
      </c>
      <c r="N40" s="58">
        <v>19.602</v>
      </c>
      <c r="O40" s="59">
        <v>13.44322</v>
      </c>
      <c r="P40" s="58">
        <v>24.788</v>
      </c>
      <c r="Q40" s="59">
        <v>5.1657599999999997</v>
      </c>
      <c r="R40" s="49">
        <f t="shared" si="0"/>
        <v>0</v>
      </c>
      <c r="S40" s="50">
        <f t="shared" si="1"/>
        <v>53.478976399999993</v>
      </c>
      <c r="T40" s="49">
        <f t="shared" si="2"/>
        <v>1.587048832</v>
      </c>
      <c r="U40" s="50">
        <f t="shared" si="3"/>
        <v>97.133199390000001</v>
      </c>
      <c r="V40" s="49">
        <f t="shared" si="4"/>
        <v>65.596656651999993</v>
      </c>
      <c r="W40" s="50">
        <f t="shared" si="5"/>
        <v>17.598662823999998</v>
      </c>
      <c r="X40" s="62">
        <f t="shared" si="11"/>
        <v>9.4125138980000003</v>
      </c>
      <c r="Y40" s="63">
        <f t="shared" si="12"/>
        <v>3.5252609279999993</v>
      </c>
      <c r="Z40" s="32">
        <f t="shared" si="14"/>
        <v>3.6000000000001364E-2</v>
      </c>
      <c r="AA40" s="65">
        <v>44516</v>
      </c>
      <c r="AB40" s="37">
        <f t="shared" si="6"/>
        <v>156.3712760233918</v>
      </c>
      <c r="AC40" s="37">
        <f t="shared" si="7"/>
        <v>34.501061565217391</v>
      </c>
      <c r="AD40" s="37">
        <f t="shared" si="8"/>
        <v>1618.8866565000001</v>
      </c>
      <c r="AE40" s="37">
        <f t="shared" si="9"/>
        <v>886.44130610810805</v>
      </c>
      <c r="AF40" s="37">
        <f t="shared" si="10"/>
        <v>199.9848048181818</v>
      </c>
      <c r="AG40" s="37">
        <f t="shared" si="10"/>
        <v>106.96038520454546</v>
      </c>
      <c r="AH40" s="37">
        <f t="shared" si="13"/>
        <v>34.561381647058816</v>
      </c>
    </row>
    <row r="41" spans="1:34" ht="15.75" customHeight="1">
      <c r="A41" s="99">
        <v>37</v>
      </c>
      <c r="B41" s="45"/>
      <c r="C41" s="46"/>
      <c r="D41" s="54">
        <v>8.0920000000000005</v>
      </c>
      <c r="E41" s="55">
        <v>3359.2139999999999</v>
      </c>
      <c r="F41" s="54">
        <v>13.377000000000001</v>
      </c>
      <c r="G41" s="55">
        <v>1.5179100000000001</v>
      </c>
      <c r="H41" s="54">
        <v>14.63</v>
      </c>
      <c r="I41" s="55">
        <v>127.91070000000001</v>
      </c>
      <c r="J41" s="54">
        <v>17.318000000000001</v>
      </c>
      <c r="K41" s="55">
        <v>83.890659999999997</v>
      </c>
      <c r="L41" s="54">
        <v>21.427</v>
      </c>
      <c r="M41" s="55">
        <v>24.256440000000001</v>
      </c>
      <c r="N41" s="58">
        <v>19.581</v>
      </c>
      <c r="O41" s="59">
        <v>8.3619699999999995</v>
      </c>
      <c r="P41" s="58">
        <v>24.771000000000001</v>
      </c>
      <c r="Q41" s="59">
        <v>4.1179399999999999</v>
      </c>
      <c r="R41" s="49">
        <f t="shared" si="0"/>
        <v>0</v>
      </c>
      <c r="S41" s="50">
        <f t="shared" si="1"/>
        <v>45.618717799999999</v>
      </c>
      <c r="T41" s="49">
        <f t="shared" si="2"/>
        <v>1.584678727</v>
      </c>
      <c r="U41" s="50">
        <f t="shared" si="3"/>
        <v>108.94452187</v>
      </c>
      <c r="V41" s="49">
        <f t="shared" si="4"/>
        <v>72.360100177999996</v>
      </c>
      <c r="W41" s="50">
        <f t="shared" si="5"/>
        <v>22.251251048</v>
      </c>
      <c r="X41" s="62">
        <f t="shared" si="11"/>
        <v>5.5970032729999994</v>
      </c>
      <c r="Y41" s="63">
        <f t="shared" si="12"/>
        <v>2.6133431819999999</v>
      </c>
      <c r="Z41" s="32">
        <f t="shared" si="14"/>
        <v>2.000000000000135E-2</v>
      </c>
      <c r="AA41" s="65">
        <v>44517</v>
      </c>
      <c r="AB41" s="37">
        <f t="shared" si="6"/>
        <v>133.38806374269004</v>
      </c>
      <c r="AC41" s="37">
        <f t="shared" si="7"/>
        <v>34.449537543478257</v>
      </c>
      <c r="AD41" s="37">
        <f t="shared" si="8"/>
        <v>1815.7420311666667</v>
      </c>
      <c r="AE41" s="37">
        <f t="shared" si="9"/>
        <v>977.83919159459458</v>
      </c>
      <c r="AF41" s="37">
        <f t="shared" si="10"/>
        <v>252.85512554545454</v>
      </c>
      <c r="AG41" s="37">
        <f t="shared" si="10"/>
        <v>63.602309920454545</v>
      </c>
      <c r="AH41" s="37">
        <f t="shared" si="13"/>
        <v>25.621011588235294</v>
      </c>
    </row>
    <row r="42" spans="1:34" ht="15.75" customHeight="1">
      <c r="A42" s="99">
        <v>38</v>
      </c>
      <c r="B42" s="45"/>
      <c r="C42" s="46"/>
      <c r="D42" s="54">
        <v>8.0850000000000009</v>
      </c>
      <c r="E42" s="55">
        <v>3283.1419999999998</v>
      </c>
      <c r="F42" s="45"/>
      <c r="G42" s="46"/>
      <c r="H42" s="54">
        <v>14.62</v>
      </c>
      <c r="I42" s="55">
        <v>170.27680000000001</v>
      </c>
      <c r="J42" s="54">
        <v>17.308</v>
      </c>
      <c r="K42" s="55">
        <v>122.0312</v>
      </c>
      <c r="L42" s="54">
        <v>21.411999999999999</v>
      </c>
      <c r="M42" s="55">
        <v>40.386960000000002</v>
      </c>
      <c r="N42" s="58">
        <v>19.567</v>
      </c>
      <c r="O42" s="59">
        <v>15.82931</v>
      </c>
      <c r="P42" s="58">
        <v>24.731999999999999</v>
      </c>
      <c r="Q42" s="59">
        <v>6.5645300000000004</v>
      </c>
      <c r="R42" s="49">
        <f t="shared" si="0"/>
        <v>0</v>
      </c>
      <c r="S42" s="50">
        <f t="shared" si="1"/>
        <v>44.652603399999997</v>
      </c>
      <c r="T42" s="49">
        <f t="shared" si="2"/>
        <v>0</v>
      </c>
      <c r="U42" s="50">
        <f t="shared" si="3"/>
        <v>144.70574687999999</v>
      </c>
      <c r="V42" s="49">
        <f t="shared" si="4"/>
        <v>104.90542296</v>
      </c>
      <c r="W42" s="50">
        <f t="shared" si="5"/>
        <v>36.029941231999999</v>
      </c>
      <c r="X42" s="62">
        <f t="shared" si="11"/>
        <v>11.204228878999999</v>
      </c>
      <c r="Y42" s="63">
        <f t="shared" si="12"/>
        <v>4.7426104589999998</v>
      </c>
      <c r="Z42" s="32">
        <f t="shared" si="14"/>
        <v>9.9999999999997868E-3</v>
      </c>
      <c r="AA42" s="65">
        <v>44518</v>
      </c>
      <c r="AB42" s="37">
        <f t="shared" si="6"/>
        <v>130.56316783625729</v>
      </c>
      <c r="AC42" s="37">
        <f t="shared" si="7"/>
        <v>0</v>
      </c>
      <c r="AD42" s="37">
        <f t="shared" si="8"/>
        <v>2411.7624479999999</v>
      </c>
      <c r="AE42" s="37">
        <f t="shared" si="9"/>
        <v>1417.6408508108107</v>
      </c>
      <c r="AF42" s="37">
        <f t="shared" si="10"/>
        <v>409.43115036363639</v>
      </c>
      <c r="AG42" s="37">
        <f t="shared" si="10"/>
        <v>127.32078271590908</v>
      </c>
      <c r="AH42" s="37">
        <f t="shared" si="13"/>
        <v>46.496180970588235</v>
      </c>
    </row>
    <row r="43" spans="1:34" ht="15.75" customHeight="1">
      <c r="A43" s="99">
        <v>39</v>
      </c>
      <c r="B43" s="45"/>
      <c r="C43" s="46"/>
      <c r="D43" s="54">
        <v>8.0749999999999993</v>
      </c>
      <c r="E43" s="55">
        <v>3105.6260000000002</v>
      </c>
      <c r="F43" s="45"/>
      <c r="G43" s="46"/>
      <c r="H43" s="54">
        <v>14.641</v>
      </c>
      <c r="I43" s="55">
        <v>156.11250000000001</v>
      </c>
      <c r="J43" s="54">
        <v>17.332999999999998</v>
      </c>
      <c r="K43" s="55">
        <v>131.46039999999999</v>
      </c>
      <c r="L43" s="54">
        <v>21.443000000000001</v>
      </c>
      <c r="M43" s="55">
        <v>26.716840000000001</v>
      </c>
      <c r="N43" s="58">
        <v>19.606999999999999</v>
      </c>
      <c r="O43" s="59">
        <v>13.40207</v>
      </c>
      <c r="P43" s="58">
        <v>24.806000000000001</v>
      </c>
      <c r="Q43" s="59">
        <v>7.6243299999999996</v>
      </c>
      <c r="R43" s="49">
        <f t="shared" si="0"/>
        <v>0</v>
      </c>
      <c r="S43" s="50">
        <f t="shared" si="1"/>
        <v>42.398150199999996</v>
      </c>
      <c r="T43" s="49">
        <f t="shared" si="2"/>
        <v>0</v>
      </c>
      <c r="U43" s="50">
        <f t="shared" si="3"/>
        <v>132.74966125</v>
      </c>
      <c r="V43" s="49">
        <f t="shared" si="4"/>
        <v>112.95135931999999</v>
      </c>
      <c r="W43" s="50">
        <f t="shared" si="5"/>
        <v>24.352924728000001</v>
      </c>
      <c r="X43" s="62">
        <f t="shared" si="11"/>
        <v>9.3816143630000006</v>
      </c>
      <c r="Y43" s="63">
        <f t="shared" si="12"/>
        <v>5.6649543989999991</v>
      </c>
      <c r="Z43" s="32">
        <f t="shared" si="14"/>
        <v>3.1000000000000583E-2</v>
      </c>
      <c r="AA43" s="65">
        <v>44519</v>
      </c>
      <c r="AB43" s="37">
        <f t="shared" si="6"/>
        <v>123.97119941520467</v>
      </c>
      <c r="AC43" s="37">
        <f t="shared" si="7"/>
        <v>0</v>
      </c>
      <c r="AD43" s="37">
        <f t="shared" si="8"/>
        <v>2212.4943541666667</v>
      </c>
      <c r="AE43" s="37">
        <f t="shared" si="9"/>
        <v>1526.3697205405404</v>
      </c>
      <c r="AF43" s="37">
        <f t="shared" si="10"/>
        <v>276.73778100000004</v>
      </c>
      <c r="AG43" s="37">
        <f t="shared" si="10"/>
        <v>106.60925412500001</v>
      </c>
      <c r="AH43" s="37">
        <f t="shared" si="13"/>
        <v>55.538768617647044</v>
      </c>
    </row>
    <row r="44" spans="1:34" ht="15.75" customHeight="1">
      <c r="A44" s="99">
        <v>40</v>
      </c>
      <c r="B44" s="45"/>
      <c r="C44" s="46"/>
      <c r="D44" s="54">
        <v>8.0950000000000006</v>
      </c>
      <c r="E44" s="55">
        <v>3825.317</v>
      </c>
      <c r="F44" s="54">
        <v>13.377000000000001</v>
      </c>
      <c r="G44" s="55">
        <v>1.1700999999999999</v>
      </c>
      <c r="H44" s="54">
        <v>14.632999999999999</v>
      </c>
      <c r="I44" s="55">
        <v>139.9152</v>
      </c>
      <c r="J44" s="54">
        <v>17.323</v>
      </c>
      <c r="K44" s="55">
        <v>130.00989999999999</v>
      </c>
      <c r="L44" s="54">
        <v>21.433</v>
      </c>
      <c r="M44" s="55">
        <v>22.306909999999998</v>
      </c>
      <c r="N44" s="58">
        <v>19.591999999999999</v>
      </c>
      <c r="O44" s="59">
        <v>11.00952</v>
      </c>
      <c r="P44" s="58">
        <v>24.786000000000001</v>
      </c>
      <c r="Q44" s="59">
        <v>8.5017600000000009</v>
      </c>
      <c r="R44" s="49">
        <f t="shared" si="0"/>
        <v>0</v>
      </c>
      <c r="S44" s="50">
        <f t="shared" si="1"/>
        <v>51.538225899999993</v>
      </c>
      <c r="T44" s="49">
        <f t="shared" si="2"/>
        <v>1.4073999700000002</v>
      </c>
      <c r="U44" s="50">
        <f t="shared" si="3"/>
        <v>119.07752031999999</v>
      </c>
      <c r="V44" s="49">
        <f t="shared" si="4"/>
        <v>111.71364766999999</v>
      </c>
      <c r="W44" s="50">
        <f t="shared" si="5"/>
        <v>20.585962521999999</v>
      </c>
      <c r="X44" s="62">
        <f t="shared" si="11"/>
        <v>7.5850485679999995</v>
      </c>
      <c r="Y44" s="63">
        <f t="shared" si="12"/>
        <v>6.4285817280000002</v>
      </c>
      <c r="Z44" s="32">
        <f t="shared" si="14"/>
        <v>2.2999999999999687E-2</v>
      </c>
      <c r="AA44" s="65">
        <v>44520</v>
      </c>
      <c r="AB44" s="37">
        <f t="shared" si="6"/>
        <v>150.69656695906431</v>
      </c>
      <c r="AC44" s="37">
        <f t="shared" si="7"/>
        <v>30.595651521739132</v>
      </c>
      <c r="AD44" s="37">
        <f t="shared" si="8"/>
        <v>1984.6253386666665</v>
      </c>
      <c r="AE44" s="37">
        <f t="shared" si="9"/>
        <v>1509.6438874324322</v>
      </c>
      <c r="AF44" s="37">
        <f t="shared" si="10"/>
        <v>233.93139229545454</v>
      </c>
      <c r="AG44" s="37">
        <f t="shared" si="10"/>
        <v>86.193733727272729</v>
      </c>
      <c r="AH44" s="37">
        <f t="shared" si="13"/>
        <v>63.025311058823533</v>
      </c>
    </row>
    <row r="45" spans="1:34" ht="15.75" customHeight="1">
      <c r="A45" s="99">
        <v>41</v>
      </c>
      <c r="B45" s="45"/>
      <c r="C45" s="46"/>
      <c r="D45" s="54">
        <v>8.0939999999999994</v>
      </c>
      <c r="E45" s="55">
        <v>4153.2269999999999</v>
      </c>
      <c r="F45" s="54">
        <v>13.384</v>
      </c>
      <c r="G45" s="55">
        <v>1.0607500000000001</v>
      </c>
      <c r="H45" s="54">
        <v>14.629</v>
      </c>
      <c r="I45" s="55">
        <v>141.6317</v>
      </c>
      <c r="J45" s="54">
        <v>17.318000000000001</v>
      </c>
      <c r="K45" s="55">
        <v>160.33430000000001</v>
      </c>
      <c r="L45" s="54">
        <v>21.427</v>
      </c>
      <c r="M45" s="55">
        <v>17.148540000000001</v>
      </c>
      <c r="N45" s="58">
        <v>19.585000000000001</v>
      </c>
      <c r="O45" s="59">
        <v>13.15131</v>
      </c>
      <c r="P45" s="58">
        <v>24.754999999999999</v>
      </c>
      <c r="Q45" s="59">
        <v>6.9352600000000004</v>
      </c>
      <c r="R45" s="49">
        <f t="shared" si="0"/>
        <v>0</v>
      </c>
      <c r="S45" s="50">
        <f t="shared" si="1"/>
        <v>55.702682899999992</v>
      </c>
      <c r="T45" s="49">
        <f t="shared" si="2"/>
        <v>1.3516642750000001</v>
      </c>
      <c r="U45" s="50">
        <f t="shared" si="3"/>
        <v>120.52641796999998</v>
      </c>
      <c r="V45" s="49">
        <f t="shared" si="4"/>
        <v>137.58945818999999</v>
      </c>
      <c r="W45" s="50">
        <f t="shared" si="5"/>
        <v>16.179682868</v>
      </c>
      <c r="X45" s="62">
        <f t="shared" si="11"/>
        <v>9.1933186790000008</v>
      </c>
      <c r="Y45" s="63">
        <f t="shared" si="12"/>
        <v>5.0652567780000002</v>
      </c>
      <c r="Z45" s="32">
        <f t="shared" si="14"/>
        <v>1.9000000000000128E-2</v>
      </c>
      <c r="AA45" s="65">
        <v>44521</v>
      </c>
      <c r="AB45" s="37">
        <f t="shared" si="6"/>
        <v>162.87334181286548</v>
      </c>
      <c r="AC45" s="37">
        <f t="shared" si="7"/>
        <v>29.384005978260873</v>
      </c>
      <c r="AD45" s="37">
        <f t="shared" si="8"/>
        <v>2008.7736328333331</v>
      </c>
      <c r="AE45" s="37">
        <f t="shared" si="9"/>
        <v>1859.3170025675674</v>
      </c>
      <c r="AF45" s="37">
        <f t="shared" si="10"/>
        <v>183.8600325909091</v>
      </c>
      <c r="AG45" s="37">
        <f t="shared" si="10"/>
        <v>104.46953044318182</v>
      </c>
      <c r="AH45" s="37">
        <f t="shared" si="13"/>
        <v>49.659380176470592</v>
      </c>
    </row>
    <row r="46" spans="1:34" ht="15.75" customHeight="1">
      <c r="A46" s="99">
        <v>42</v>
      </c>
      <c r="B46" s="45"/>
      <c r="C46" s="46"/>
      <c r="D46" s="54">
        <v>8.1010000000000009</v>
      </c>
      <c r="E46" s="55">
        <v>3789.9540000000002</v>
      </c>
      <c r="F46" s="54">
        <v>13.382</v>
      </c>
      <c r="G46" s="55">
        <v>1.86544</v>
      </c>
      <c r="H46" s="56">
        <v>14.641</v>
      </c>
      <c r="I46" s="57">
        <v>132.12559999999999</v>
      </c>
      <c r="J46" s="54">
        <v>17.332999999999998</v>
      </c>
      <c r="K46" s="55">
        <v>154.21260000000001</v>
      </c>
      <c r="L46" s="54">
        <v>21.446000000000002</v>
      </c>
      <c r="M46" s="55">
        <v>12.41517</v>
      </c>
      <c r="N46" s="58">
        <v>19.584</v>
      </c>
      <c r="O46" s="59">
        <v>9.7738499999999995</v>
      </c>
      <c r="P46" s="58">
        <v>24.777000000000001</v>
      </c>
      <c r="Q46" s="59">
        <v>6.11036</v>
      </c>
      <c r="R46" s="49">
        <f t="shared" si="0"/>
        <v>0</v>
      </c>
      <c r="S46" s="50">
        <f t="shared" si="1"/>
        <v>51.089115799999995</v>
      </c>
      <c r="T46" s="49">
        <f t="shared" si="2"/>
        <v>1.7618147680000003</v>
      </c>
      <c r="U46" s="50">
        <f t="shared" si="3"/>
        <v>112.50231895999998</v>
      </c>
      <c r="V46" s="49">
        <f t="shared" si="4"/>
        <v>132.36581157999998</v>
      </c>
      <c r="W46" s="50">
        <f t="shared" si="5"/>
        <v>12.136438213999998</v>
      </c>
      <c r="X46" s="62">
        <f t="shared" si="11"/>
        <v>6.6571839649999998</v>
      </c>
      <c r="Y46" s="63">
        <f t="shared" si="12"/>
        <v>4.3473463079999997</v>
      </c>
      <c r="Z46" s="32">
        <f t="shared" si="14"/>
        <v>3.1000000000000583E-2</v>
      </c>
      <c r="AA46" s="65">
        <v>44522</v>
      </c>
      <c r="AB46" s="37">
        <f t="shared" si="6"/>
        <v>149.38337953216373</v>
      </c>
      <c r="AC46" s="37">
        <f t="shared" si="7"/>
        <v>38.30032104347827</v>
      </c>
      <c r="AD46" s="37">
        <f t="shared" si="8"/>
        <v>1875.0386493333331</v>
      </c>
      <c r="AE46" s="37">
        <f t="shared" si="9"/>
        <v>1788.7271835135132</v>
      </c>
      <c r="AF46" s="37">
        <f t="shared" si="10"/>
        <v>137.91407061363634</v>
      </c>
      <c r="AG46" s="37">
        <f t="shared" si="10"/>
        <v>75.649817784090914</v>
      </c>
      <c r="AH46" s="37">
        <f t="shared" si="13"/>
        <v>42.621042235294112</v>
      </c>
    </row>
    <row r="47" spans="1:34" ht="15.75" customHeight="1">
      <c r="A47" s="99">
        <v>43</v>
      </c>
      <c r="B47" s="45"/>
      <c r="C47" s="46"/>
      <c r="D47" s="54">
        <v>8.0960000000000001</v>
      </c>
      <c r="E47" s="55">
        <v>3808.4949999999999</v>
      </c>
      <c r="F47" s="54">
        <v>13.382999999999999</v>
      </c>
      <c r="G47" s="55">
        <v>0.94282600000000005</v>
      </c>
      <c r="H47" s="54">
        <v>14.632999999999999</v>
      </c>
      <c r="I47" s="55">
        <v>108.7032</v>
      </c>
      <c r="J47" s="54">
        <v>17.324000000000002</v>
      </c>
      <c r="K47" s="55">
        <v>159.0385</v>
      </c>
      <c r="L47" s="54">
        <v>21.431000000000001</v>
      </c>
      <c r="M47" s="55">
        <v>7.4715600000000002</v>
      </c>
      <c r="N47" s="58">
        <v>19.591000000000001</v>
      </c>
      <c r="O47" s="59">
        <v>11.829789999999999</v>
      </c>
      <c r="P47" s="58">
        <v>24.779</v>
      </c>
      <c r="Q47" s="59">
        <v>5.2907000000000002</v>
      </c>
      <c r="R47" s="49">
        <f t="shared" si="0"/>
        <v>0</v>
      </c>
      <c r="S47" s="50">
        <f t="shared" si="1"/>
        <v>51.324586499999995</v>
      </c>
      <c r="T47" s="49">
        <f t="shared" si="2"/>
        <v>1.2915584122000001</v>
      </c>
      <c r="U47" s="50">
        <f t="shared" si="3"/>
        <v>92.731471119999995</v>
      </c>
      <c r="V47" s="49">
        <f t="shared" si="4"/>
        <v>136.48375204999999</v>
      </c>
      <c r="W47" s="50">
        <f t="shared" si="5"/>
        <v>7.9136065519999992</v>
      </c>
      <c r="X47" s="62">
        <f t="shared" si="11"/>
        <v>8.2009893109999989</v>
      </c>
      <c r="Y47" s="63">
        <f t="shared" si="12"/>
        <v>3.6339962099999998</v>
      </c>
      <c r="AA47" s="65">
        <v>44523</v>
      </c>
      <c r="AB47" s="37">
        <f t="shared" si="6"/>
        <v>150.07189035087717</v>
      </c>
      <c r="AC47" s="37">
        <f t="shared" si="7"/>
        <v>28.077356786956525</v>
      </c>
      <c r="AD47" s="37">
        <f t="shared" si="8"/>
        <v>1545.5245186666666</v>
      </c>
      <c r="AE47" s="37">
        <f t="shared" si="9"/>
        <v>1844.3750277027027</v>
      </c>
      <c r="AF47" s="37">
        <f t="shared" si="10"/>
        <v>89.927347181818178</v>
      </c>
      <c r="AG47" s="37">
        <f t="shared" si="10"/>
        <v>93.193060352272724</v>
      </c>
      <c r="AH47" s="37">
        <f t="shared" si="13"/>
        <v>35.627413823529409</v>
      </c>
    </row>
    <row r="48" spans="1:34" ht="15.75" customHeight="1">
      <c r="A48" s="99">
        <v>44</v>
      </c>
      <c r="B48" s="45"/>
      <c r="C48" s="46"/>
      <c r="D48" s="54">
        <v>8.0969999999999995</v>
      </c>
      <c r="E48" s="55">
        <v>3598.6750000000002</v>
      </c>
      <c r="F48" s="54">
        <v>13.388999999999999</v>
      </c>
      <c r="G48" s="55">
        <v>2.95614</v>
      </c>
      <c r="H48" s="54">
        <v>14.637</v>
      </c>
      <c r="I48" s="55">
        <v>117.46259999999999</v>
      </c>
      <c r="J48" s="54">
        <v>17.327999999999999</v>
      </c>
      <c r="K48" s="55">
        <v>173.21510000000001</v>
      </c>
      <c r="L48" s="54">
        <v>21.434000000000001</v>
      </c>
      <c r="M48" s="55">
        <v>6.2738699999999996</v>
      </c>
      <c r="N48" s="58">
        <v>19.581</v>
      </c>
      <c r="O48" s="59">
        <v>8.9936600000000002</v>
      </c>
      <c r="P48" s="58">
        <v>24.751000000000001</v>
      </c>
      <c r="Q48" s="59">
        <v>5.1237700000000004</v>
      </c>
      <c r="R48" s="49">
        <f t="shared" si="0"/>
        <v>0</v>
      </c>
      <c r="S48" s="50">
        <f t="shared" si="1"/>
        <v>48.659872499999999</v>
      </c>
      <c r="T48" s="49">
        <f t="shared" si="2"/>
        <v>2.3177445580000002</v>
      </c>
      <c r="U48" s="50">
        <f t="shared" si="3"/>
        <v>100.12528065999999</v>
      </c>
      <c r="V48" s="49">
        <f t="shared" si="4"/>
        <v>148.58064482999998</v>
      </c>
      <c r="W48" s="50">
        <f t="shared" si="5"/>
        <v>6.8905397539999989</v>
      </c>
      <c r="X48" s="62">
        <f t="shared" si="11"/>
        <v>6.0713392939999995</v>
      </c>
      <c r="Y48" s="63">
        <f t="shared" si="12"/>
        <v>3.4887170310000006</v>
      </c>
      <c r="AA48" s="65">
        <v>44524</v>
      </c>
      <c r="AB48" s="37">
        <f t="shared" si="6"/>
        <v>142.28032894736842</v>
      </c>
      <c r="AC48" s="37">
        <f t="shared" si="7"/>
        <v>50.385751260869569</v>
      </c>
      <c r="AD48" s="37">
        <f t="shared" si="8"/>
        <v>1668.7546776666663</v>
      </c>
      <c r="AE48" s="37">
        <f t="shared" si="9"/>
        <v>2007.8465517567565</v>
      </c>
      <c r="AF48" s="37">
        <f t="shared" si="10"/>
        <v>78.301588113636356</v>
      </c>
      <c r="AG48" s="37">
        <f t="shared" si="10"/>
        <v>68.992491977272721</v>
      </c>
      <c r="AH48" s="37">
        <f t="shared" si="13"/>
        <v>34.203108147058828</v>
      </c>
    </row>
    <row r="49" spans="1:34" ht="15.75" customHeight="1">
      <c r="A49" s="99">
        <v>45</v>
      </c>
      <c r="B49" s="45"/>
      <c r="C49" s="46"/>
      <c r="D49" s="54">
        <v>7.9569999999999999</v>
      </c>
      <c r="E49" s="55">
        <v>3218.134</v>
      </c>
      <c r="F49" s="45"/>
      <c r="G49" s="46"/>
      <c r="H49" s="54">
        <v>14.629</v>
      </c>
      <c r="I49" s="55">
        <v>96.845609999999994</v>
      </c>
      <c r="J49" s="54">
        <v>17.318000000000001</v>
      </c>
      <c r="K49" s="55">
        <v>167.08969999999999</v>
      </c>
      <c r="L49" s="54">
        <v>21.402000000000001</v>
      </c>
      <c r="M49" s="55">
        <v>3.77841</v>
      </c>
      <c r="N49" s="58">
        <v>19.579000000000001</v>
      </c>
      <c r="O49" s="59">
        <v>3.6490300000000002</v>
      </c>
      <c r="P49" s="58">
        <v>24.753</v>
      </c>
      <c r="Q49" s="59">
        <v>4.2507400000000004</v>
      </c>
      <c r="R49" s="49">
        <f t="shared" si="0"/>
        <v>0</v>
      </c>
      <c r="S49" s="50">
        <f t="shared" si="1"/>
        <v>43.827001799999998</v>
      </c>
      <c r="T49" s="49">
        <f t="shared" si="2"/>
        <v>0</v>
      </c>
      <c r="U49" s="50">
        <f t="shared" si="3"/>
        <v>82.722479400999987</v>
      </c>
      <c r="V49" s="49">
        <f t="shared" si="4"/>
        <v>143.35384100999997</v>
      </c>
      <c r="W49" s="50">
        <f t="shared" si="5"/>
        <v>4.7589178219999999</v>
      </c>
      <c r="X49" s="62">
        <f t="shared" si="11"/>
        <v>2.0580566270000005</v>
      </c>
      <c r="Y49" s="63">
        <f t="shared" si="12"/>
        <v>2.7289190220000004</v>
      </c>
      <c r="AA49" s="65">
        <v>44525</v>
      </c>
      <c r="AB49" s="37">
        <f t="shared" si="6"/>
        <v>128.14912807017544</v>
      </c>
      <c r="AC49" s="37">
        <f t="shared" si="7"/>
        <v>0</v>
      </c>
      <c r="AD49" s="37">
        <f t="shared" si="8"/>
        <v>1378.7079900166666</v>
      </c>
      <c r="AE49" s="37">
        <f t="shared" si="9"/>
        <v>1937.2140677027023</v>
      </c>
      <c r="AF49" s="37">
        <f t="shared" si="10"/>
        <v>54.078611613636362</v>
      </c>
      <c r="AG49" s="37">
        <f t="shared" si="10"/>
        <v>23.387007125000004</v>
      </c>
      <c r="AH49" s="37">
        <f t="shared" si="13"/>
        <v>26.754108058823533</v>
      </c>
    </row>
    <row r="50" spans="1:34" ht="15.75" customHeight="1">
      <c r="A50" s="99">
        <v>46</v>
      </c>
      <c r="B50" s="45"/>
      <c r="C50" s="46"/>
      <c r="D50" s="54">
        <v>7.9580000000000002</v>
      </c>
      <c r="E50" s="55">
        <v>3920.1869999999999</v>
      </c>
      <c r="F50" s="45"/>
      <c r="G50" s="46"/>
      <c r="H50" s="54">
        <v>14.632</v>
      </c>
      <c r="I50" s="55">
        <v>84.836979999999997</v>
      </c>
      <c r="J50" s="54">
        <v>17.321000000000002</v>
      </c>
      <c r="K50" s="55">
        <v>181.8998</v>
      </c>
      <c r="L50" s="54">
        <v>21.414000000000001</v>
      </c>
      <c r="M50" s="55">
        <v>2.9962900000000001</v>
      </c>
      <c r="N50" s="58">
        <v>19.588999999999999</v>
      </c>
      <c r="O50" s="59">
        <v>6.5986099999999999</v>
      </c>
      <c r="P50" s="58">
        <v>24.751999999999999</v>
      </c>
      <c r="Q50" s="59">
        <v>4.3644600000000002</v>
      </c>
      <c r="R50" s="49">
        <f t="shared" si="0"/>
        <v>0</v>
      </c>
      <c r="S50" s="50">
        <f t="shared" si="1"/>
        <v>52.743074899999996</v>
      </c>
      <c r="T50" s="49">
        <f t="shared" si="2"/>
        <v>0</v>
      </c>
      <c r="U50" s="50">
        <f t="shared" si="3"/>
        <v>72.585994817999989</v>
      </c>
      <c r="V50" s="49">
        <f t="shared" si="4"/>
        <v>155.99129933999998</v>
      </c>
      <c r="W50" s="50">
        <f t="shared" si="5"/>
        <v>4.090830918</v>
      </c>
      <c r="X50" s="62">
        <f t="shared" si="11"/>
        <v>4.2728962489999995</v>
      </c>
      <c r="Y50" s="63">
        <f t="shared" si="12"/>
        <v>2.827889538</v>
      </c>
      <c r="AA50" s="65">
        <v>44526</v>
      </c>
      <c r="AB50" s="37">
        <f t="shared" si="6"/>
        <v>154.21951725146198</v>
      </c>
      <c r="AC50" s="37">
        <f t="shared" si="7"/>
        <v>0</v>
      </c>
      <c r="AD50" s="37">
        <f t="shared" si="8"/>
        <v>1209.7665802999998</v>
      </c>
      <c r="AE50" s="37">
        <f t="shared" si="9"/>
        <v>2107.9905316216214</v>
      </c>
      <c r="AF50" s="37">
        <f t="shared" si="10"/>
        <v>46.486714977272726</v>
      </c>
      <c r="AG50" s="37">
        <f t="shared" si="10"/>
        <v>48.555639193181818</v>
      </c>
      <c r="AH50" s="37">
        <f t="shared" si="13"/>
        <v>27.724407235294116</v>
      </c>
    </row>
    <row r="51" spans="1:34" ht="15.75" customHeight="1">
      <c r="A51" s="99">
        <v>47</v>
      </c>
      <c r="B51" s="45"/>
      <c r="C51" s="46"/>
      <c r="D51" s="54">
        <v>7.9530000000000003</v>
      </c>
      <c r="E51" s="55">
        <v>2957.2350000000001</v>
      </c>
      <c r="F51" s="45"/>
      <c r="G51" s="46"/>
      <c r="H51" s="54">
        <v>14.627000000000001</v>
      </c>
      <c r="I51" s="55">
        <v>69.578639999999993</v>
      </c>
      <c r="J51" s="54">
        <v>17.317</v>
      </c>
      <c r="K51" s="55">
        <v>162.3125</v>
      </c>
      <c r="L51" s="54">
        <v>21.405000000000001</v>
      </c>
      <c r="M51" s="55">
        <v>1.9063399999999999</v>
      </c>
      <c r="N51" s="58">
        <v>19.565999999999999</v>
      </c>
      <c r="O51" s="59">
        <v>2.61267</v>
      </c>
      <c r="P51" s="58">
        <v>24.745999999999999</v>
      </c>
      <c r="Q51" s="59">
        <v>3.9073099999999998</v>
      </c>
      <c r="R51" s="49">
        <f t="shared" si="0"/>
        <v>0</v>
      </c>
      <c r="S51" s="50">
        <f t="shared" si="1"/>
        <v>40.5135845</v>
      </c>
      <c r="T51" s="49">
        <f t="shared" si="2"/>
        <v>0</v>
      </c>
      <c r="U51" s="50">
        <f t="shared" si="3"/>
        <v>59.706430023999992</v>
      </c>
      <c r="V51" s="49">
        <f t="shared" si="4"/>
        <v>139.27745624999997</v>
      </c>
      <c r="W51" s="50">
        <f t="shared" si="5"/>
        <v>3.1597956279999999</v>
      </c>
      <c r="X51" s="62">
        <f t="shared" si="11"/>
        <v>1.2798539030000002</v>
      </c>
      <c r="Y51" s="63">
        <f t="shared" si="12"/>
        <v>2.4300318929999998</v>
      </c>
      <c r="AA51" s="64">
        <v>44527</v>
      </c>
      <c r="AB51" s="37">
        <f t="shared" si="6"/>
        <v>118.46077339181286</v>
      </c>
      <c r="AC51" s="37">
        <f t="shared" si="7"/>
        <v>0</v>
      </c>
      <c r="AD51" s="37">
        <f t="shared" si="8"/>
        <v>995.10716706666653</v>
      </c>
      <c r="AE51" s="37">
        <f t="shared" si="9"/>
        <v>1882.1277871621619</v>
      </c>
      <c r="AF51" s="37">
        <f t="shared" si="10"/>
        <v>35.906768499999998</v>
      </c>
      <c r="AG51" s="37">
        <f t="shared" si="10"/>
        <v>14.54379435227273</v>
      </c>
      <c r="AH51" s="37">
        <f t="shared" si="13"/>
        <v>23.823842088235292</v>
      </c>
    </row>
    <row r="52" spans="1:34" ht="15.75" customHeight="1">
      <c r="A52" s="99">
        <v>48</v>
      </c>
      <c r="B52" s="45"/>
      <c r="C52" s="46"/>
      <c r="D52" s="54">
        <v>7.9539999999999997</v>
      </c>
      <c r="E52" s="55">
        <v>3404.5329999999999</v>
      </c>
      <c r="F52" s="45"/>
      <c r="G52" s="46"/>
      <c r="H52" s="54">
        <v>14.628</v>
      </c>
      <c r="I52" s="55">
        <v>61.495399999999997</v>
      </c>
      <c r="J52" s="54">
        <v>17.318000000000001</v>
      </c>
      <c r="K52" s="55">
        <v>159.0154</v>
      </c>
      <c r="L52" s="54">
        <v>21.422000000000001</v>
      </c>
      <c r="M52" s="55">
        <v>1.6458699999999999</v>
      </c>
      <c r="N52" s="58">
        <v>19.568999999999999</v>
      </c>
      <c r="O52" s="59">
        <v>2.6101999999999999</v>
      </c>
      <c r="P52" s="58">
        <v>24.763999999999999</v>
      </c>
      <c r="Q52" s="59">
        <v>3.4759600000000002</v>
      </c>
      <c r="R52" s="49">
        <f t="shared" si="0"/>
        <v>0</v>
      </c>
      <c r="S52" s="50">
        <f t="shared" si="1"/>
        <v>46.194269099999993</v>
      </c>
      <c r="T52" s="49">
        <f t="shared" si="2"/>
        <v>0</v>
      </c>
      <c r="U52" s="50">
        <f t="shared" si="3"/>
        <v>52.88336713999999</v>
      </c>
      <c r="V52" s="49">
        <f t="shared" si="4"/>
        <v>136.46404081999998</v>
      </c>
      <c r="W52" s="50">
        <f t="shared" si="5"/>
        <v>2.9373021540000002</v>
      </c>
      <c r="X52" s="62">
        <f t="shared" si="11"/>
        <v>1.2779991799999997</v>
      </c>
      <c r="Y52" s="63">
        <f t="shared" si="12"/>
        <v>2.054627988</v>
      </c>
      <c r="AA52" s="65">
        <v>44528</v>
      </c>
      <c r="AB52" s="37">
        <f t="shared" si="6"/>
        <v>135.07096228070174</v>
      </c>
      <c r="AC52" s="37">
        <f t="shared" si="7"/>
        <v>0</v>
      </c>
      <c r="AD52" s="37">
        <f t="shared" si="8"/>
        <v>881.38945233333322</v>
      </c>
      <c r="AE52" s="37">
        <f t="shared" si="9"/>
        <v>1844.1086597297294</v>
      </c>
      <c r="AF52" s="37">
        <f t="shared" si="10"/>
        <v>33.378433568181819</v>
      </c>
      <c r="AG52" s="37">
        <f t="shared" si="10"/>
        <v>14.522717954545451</v>
      </c>
      <c r="AH52" s="37">
        <f t="shared" si="13"/>
        <v>20.143411647058823</v>
      </c>
    </row>
    <row r="53" spans="1:34" ht="15.75" customHeight="1">
      <c r="A53" s="99">
        <v>49</v>
      </c>
      <c r="B53" s="45"/>
      <c r="C53" s="46"/>
      <c r="D53" s="54">
        <v>7.9379999999999997</v>
      </c>
      <c r="E53" s="55">
        <v>4306.027</v>
      </c>
      <c r="F53" s="54">
        <v>13.372999999999999</v>
      </c>
      <c r="G53" s="55">
        <v>1.1842699999999999</v>
      </c>
      <c r="H53" s="54">
        <v>14.632999999999999</v>
      </c>
      <c r="I53" s="55">
        <v>45.687370000000001</v>
      </c>
      <c r="J53" s="54">
        <v>17.323</v>
      </c>
      <c r="K53" s="55">
        <v>151.15479999999999</v>
      </c>
      <c r="L53" s="45"/>
      <c r="M53" s="46"/>
      <c r="N53" s="58">
        <v>19.588999999999999</v>
      </c>
      <c r="O53" s="59">
        <v>4.1541100000000002</v>
      </c>
      <c r="P53" s="58">
        <v>24.733000000000001</v>
      </c>
      <c r="Q53" s="59">
        <v>3.5074800000000002</v>
      </c>
      <c r="R53" s="49">
        <f t="shared" si="0"/>
        <v>0</v>
      </c>
      <c r="S53" s="50">
        <f t="shared" si="1"/>
        <v>57.643242899999997</v>
      </c>
      <c r="T53" s="49">
        <f t="shared" si="2"/>
        <v>1.4146224190000001</v>
      </c>
      <c r="U53" s="50">
        <f t="shared" si="3"/>
        <v>39.539809016999996</v>
      </c>
      <c r="V53" s="49">
        <f t="shared" si="4"/>
        <v>129.75659083999997</v>
      </c>
      <c r="W53" s="50">
        <f t="shared" si="5"/>
        <v>0</v>
      </c>
      <c r="X53" s="62">
        <f t="shared" si="11"/>
        <v>2.4373211990000003</v>
      </c>
      <c r="Y53" s="63">
        <f t="shared" si="12"/>
        <v>2.0820598440000002</v>
      </c>
      <c r="AA53" s="65">
        <v>44529</v>
      </c>
      <c r="AB53" s="37">
        <f t="shared" si="6"/>
        <v>168.54749385964911</v>
      </c>
      <c r="AC53" s="37">
        <f t="shared" si="7"/>
        <v>30.752661282608699</v>
      </c>
      <c r="AD53" s="37">
        <f t="shared" si="8"/>
        <v>658.99681694999992</v>
      </c>
      <c r="AE53" s="37">
        <f t="shared" si="9"/>
        <v>1753.4674437837834</v>
      </c>
      <c r="AF53" s="37">
        <f t="shared" si="10"/>
        <v>0</v>
      </c>
      <c r="AG53" s="37">
        <f t="shared" si="10"/>
        <v>27.696831806818185</v>
      </c>
      <c r="AH53" s="37">
        <f t="shared" si="13"/>
        <v>20.412351411764707</v>
      </c>
    </row>
    <row r="54" spans="1:34" ht="15.75" customHeight="1">
      <c r="A54" s="99">
        <v>50</v>
      </c>
      <c r="B54" s="45"/>
      <c r="C54" s="46"/>
      <c r="D54" s="54">
        <v>7.9509999999999996</v>
      </c>
      <c r="E54" s="55">
        <v>3303.1109999999999</v>
      </c>
      <c r="F54" s="45"/>
      <c r="G54" s="46"/>
      <c r="H54" s="54">
        <v>14.632999999999999</v>
      </c>
      <c r="I54" s="55">
        <v>43.12885</v>
      </c>
      <c r="J54" s="54">
        <v>17.324000000000002</v>
      </c>
      <c r="K54" s="55">
        <v>160.5882</v>
      </c>
      <c r="L54" s="45"/>
      <c r="M54" s="46"/>
      <c r="N54" s="58">
        <v>19.591999999999999</v>
      </c>
      <c r="O54" s="59">
        <v>3.90394</v>
      </c>
      <c r="P54" s="58">
        <v>24.74</v>
      </c>
      <c r="Q54" s="59">
        <v>3.5219800000000001</v>
      </c>
      <c r="R54" s="49">
        <f t="shared" si="0"/>
        <v>0</v>
      </c>
      <c r="S54" s="50">
        <f t="shared" si="1"/>
        <v>44.906209699999998</v>
      </c>
      <c r="T54" s="49">
        <f t="shared" si="2"/>
        <v>0</v>
      </c>
      <c r="U54" s="50">
        <f t="shared" si="3"/>
        <v>37.380162284999997</v>
      </c>
      <c r="V54" s="49">
        <f t="shared" si="4"/>
        <v>137.80611105999998</v>
      </c>
      <c r="W54" s="50">
        <f t="shared" si="5"/>
        <v>0</v>
      </c>
      <c r="X54" s="62">
        <f t="shared" si="11"/>
        <v>2.2494685460000001</v>
      </c>
      <c r="Y54" s="63">
        <f t="shared" si="12"/>
        <v>2.0946791940000002</v>
      </c>
      <c r="AA54" s="65">
        <v>44530</v>
      </c>
      <c r="AB54" s="37">
        <f t="shared" si="6"/>
        <v>131.30470672514619</v>
      </c>
      <c r="AC54" s="37">
        <f t="shared" si="7"/>
        <v>0</v>
      </c>
      <c r="AD54" s="37">
        <f t="shared" si="8"/>
        <v>623.00270475000002</v>
      </c>
      <c r="AE54" s="37">
        <f t="shared" si="9"/>
        <v>1862.2447440540536</v>
      </c>
      <c r="AF54" s="37">
        <f t="shared" si="10"/>
        <v>0</v>
      </c>
      <c r="AG54" s="37">
        <f t="shared" si="10"/>
        <v>25.56214256818182</v>
      </c>
      <c r="AH54" s="37">
        <f t="shared" si="13"/>
        <v>20.536070529411766</v>
      </c>
    </row>
    <row r="55" spans="1:34" ht="15.75" customHeight="1">
      <c r="A55" s="99">
        <v>51</v>
      </c>
      <c r="B55" s="45"/>
      <c r="C55" s="46"/>
      <c r="D55" s="54">
        <v>7.9729999999999999</v>
      </c>
      <c r="E55" s="55">
        <v>4267.4440000000004</v>
      </c>
      <c r="F55" s="54">
        <v>13.381</v>
      </c>
      <c r="G55" s="55">
        <v>0.64149</v>
      </c>
      <c r="H55" s="54">
        <v>14.646000000000001</v>
      </c>
      <c r="I55" s="55">
        <v>16.963570000000001</v>
      </c>
      <c r="J55" s="54">
        <v>17.338000000000001</v>
      </c>
      <c r="K55" s="55">
        <v>82.901430000000005</v>
      </c>
      <c r="L55" s="45"/>
      <c r="M55" s="46"/>
      <c r="N55" s="58">
        <v>19.588999999999999</v>
      </c>
      <c r="O55" s="59">
        <v>6.1140999999999996</v>
      </c>
      <c r="P55" s="60"/>
      <c r="Q55" s="61"/>
      <c r="R55" s="49">
        <f t="shared" si="0"/>
        <v>0</v>
      </c>
      <c r="S55" s="50">
        <f t="shared" si="1"/>
        <v>57.153238800000004</v>
      </c>
      <c r="T55" s="49">
        <f t="shared" si="2"/>
        <v>1.1379674530000001</v>
      </c>
      <c r="U55" s="50">
        <f t="shared" si="3"/>
        <v>15.294049437</v>
      </c>
      <c r="V55" s="49">
        <f t="shared" si="4"/>
        <v>71.515990219000003</v>
      </c>
      <c r="W55" s="50">
        <f t="shared" si="5"/>
        <v>0</v>
      </c>
      <c r="X55" s="62">
        <f t="shared" si="11"/>
        <v>3.9090776899999997</v>
      </c>
      <c r="Y55" s="63">
        <f t="shared" si="12"/>
        <v>0</v>
      </c>
      <c r="AA55" s="65">
        <v>44531</v>
      </c>
      <c r="AB55" s="37">
        <f t="shared" si="6"/>
        <v>167.11473333333336</v>
      </c>
      <c r="AC55" s="37">
        <f t="shared" si="7"/>
        <v>24.738422891304349</v>
      </c>
      <c r="AD55" s="37">
        <f t="shared" si="8"/>
        <v>254.90082395000002</v>
      </c>
      <c r="AE55" s="37">
        <f t="shared" si="9"/>
        <v>966.43230025675678</v>
      </c>
      <c r="AF55" s="37">
        <f t="shared" si="10"/>
        <v>0</v>
      </c>
      <c r="AG55" s="37">
        <f t="shared" si="10"/>
        <v>44.421337386363632</v>
      </c>
      <c r="AH55" s="37">
        <f t="shared" si="13"/>
        <v>0</v>
      </c>
    </row>
    <row r="56" spans="1:34" ht="15.75" customHeight="1">
      <c r="A56" s="99">
        <v>52</v>
      </c>
      <c r="B56" s="45"/>
      <c r="C56" s="46"/>
      <c r="D56" s="54">
        <v>7.97</v>
      </c>
      <c r="E56" s="55">
        <v>3684.6790000000001</v>
      </c>
      <c r="F56" s="54">
        <v>13.382</v>
      </c>
      <c r="G56" s="55">
        <v>1.0671900000000001</v>
      </c>
      <c r="H56" s="54">
        <v>14.644</v>
      </c>
      <c r="I56" s="55">
        <v>20.564260000000001</v>
      </c>
      <c r="J56" s="54">
        <v>17.335000000000001</v>
      </c>
      <c r="K56" s="55">
        <v>75.872060000000005</v>
      </c>
      <c r="L56" s="45"/>
      <c r="M56" s="46"/>
      <c r="N56" s="58">
        <v>19.591999999999999</v>
      </c>
      <c r="O56" s="59">
        <v>1.6381699999999999</v>
      </c>
      <c r="P56" s="58">
        <v>24.722999999999999</v>
      </c>
      <c r="Q56" s="77">
        <v>0.97899999999999998</v>
      </c>
      <c r="R56" s="49">
        <f t="shared" si="0"/>
        <v>0</v>
      </c>
      <c r="S56" s="50">
        <f t="shared" si="1"/>
        <v>49.752123299999994</v>
      </c>
      <c r="T56" s="49">
        <f t="shared" si="2"/>
        <v>1.3549467430000002</v>
      </c>
      <c r="U56" s="50">
        <f t="shared" si="3"/>
        <v>18.333391865999999</v>
      </c>
      <c r="V56" s="49">
        <f t="shared" si="4"/>
        <v>65.517828797999996</v>
      </c>
      <c r="W56" s="50">
        <f t="shared" si="5"/>
        <v>0</v>
      </c>
      <c r="X56" s="62">
        <f t="shared" si="11"/>
        <v>0.54810185299999981</v>
      </c>
      <c r="Y56" s="63">
        <f t="shared" si="12"/>
        <v>0</v>
      </c>
      <c r="AA56" s="65">
        <v>44532</v>
      </c>
      <c r="AB56" s="37">
        <f t="shared" si="6"/>
        <v>145.47404473684207</v>
      </c>
      <c r="AC56" s="37">
        <f t="shared" si="7"/>
        <v>29.455363978260873</v>
      </c>
      <c r="AD56" s="37">
        <f t="shared" si="8"/>
        <v>305.55653109999997</v>
      </c>
      <c r="AE56" s="37">
        <f t="shared" si="9"/>
        <v>885.37606483783782</v>
      </c>
      <c r="AF56" s="37">
        <f t="shared" si="10"/>
        <v>0</v>
      </c>
      <c r="AG56" s="37">
        <f t="shared" si="10"/>
        <v>6.2284301477272708</v>
      </c>
      <c r="AH56" s="37">
        <f t="shared" si="13"/>
        <v>0</v>
      </c>
    </row>
    <row r="57" spans="1:34" ht="15.75" customHeight="1">
      <c r="A57" s="99">
        <v>53</v>
      </c>
      <c r="B57" s="45"/>
      <c r="C57" s="46"/>
      <c r="D57" s="54">
        <v>7.9180000000000001</v>
      </c>
      <c r="E57" s="55">
        <v>3969.223</v>
      </c>
      <c r="F57" s="45"/>
      <c r="G57" s="46"/>
      <c r="H57" s="54">
        <v>14.648</v>
      </c>
      <c r="I57" s="55">
        <v>26.161989999999999</v>
      </c>
      <c r="J57" s="54">
        <v>17.34</v>
      </c>
      <c r="K57" s="55">
        <v>100.5754</v>
      </c>
      <c r="L57" s="45"/>
      <c r="M57" s="46"/>
      <c r="N57" s="58">
        <v>19.611999999999998</v>
      </c>
      <c r="O57" s="59">
        <v>5.0396099999999997</v>
      </c>
      <c r="P57" s="58">
        <v>24.777999999999999</v>
      </c>
      <c r="Q57" s="59">
        <v>1.2627699999999999</v>
      </c>
      <c r="R57" s="49">
        <f t="shared" si="0"/>
        <v>0</v>
      </c>
      <c r="S57" s="50">
        <f t="shared" si="1"/>
        <v>53.365832099999999</v>
      </c>
      <c r="T57" s="49">
        <f t="shared" si="2"/>
        <v>0</v>
      </c>
      <c r="U57" s="50">
        <f t="shared" si="3"/>
        <v>23.058435758999998</v>
      </c>
      <c r="V57" s="49">
        <f t="shared" si="4"/>
        <v>86.59718882</v>
      </c>
      <c r="W57" s="50">
        <f t="shared" si="5"/>
        <v>0</v>
      </c>
      <c r="X57" s="62">
        <f t="shared" si="11"/>
        <v>3.102243149</v>
      </c>
      <c r="Y57" s="63">
        <f t="shared" si="12"/>
        <v>0.12848873099999991</v>
      </c>
      <c r="AA57" s="64">
        <v>44533</v>
      </c>
      <c r="AB57" s="37">
        <f t="shared" si="6"/>
        <v>156.04044473684209</v>
      </c>
      <c r="AC57" s="37">
        <f t="shared" si="7"/>
        <v>0</v>
      </c>
      <c r="AD57" s="37">
        <f t="shared" si="8"/>
        <v>384.30726264999998</v>
      </c>
      <c r="AE57" s="37">
        <f t="shared" si="9"/>
        <v>1170.2322813513513</v>
      </c>
      <c r="AF57" s="37">
        <f t="shared" si="10"/>
        <v>0</v>
      </c>
      <c r="AG57" s="37">
        <f t="shared" si="10"/>
        <v>35.252763056818182</v>
      </c>
      <c r="AH57" s="37">
        <f t="shared" si="13"/>
        <v>1.2596934411764698</v>
      </c>
    </row>
    <row r="58" spans="1:34" ht="15.75" customHeight="1">
      <c r="A58" s="99">
        <v>54</v>
      </c>
      <c r="B58" s="45"/>
      <c r="C58" s="46"/>
      <c r="D58" s="54">
        <v>7.96</v>
      </c>
      <c r="E58" s="55">
        <v>3373.2020000000002</v>
      </c>
      <c r="F58" s="45"/>
      <c r="G58" s="46"/>
      <c r="H58" s="54">
        <v>14.635999999999999</v>
      </c>
      <c r="I58" s="55">
        <v>30.687329999999999</v>
      </c>
      <c r="J58" s="54">
        <v>17.326000000000001</v>
      </c>
      <c r="K58" s="55">
        <v>111.0338</v>
      </c>
      <c r="L58" s="45"/>
      <c r="M58" s="46"/>
      <c r="N58" s="58">
        <v>19.571999999999999</v>
      </c>
      <c r="O58" s="59">
        <v>6.4263399999999997</v>
      </c>
      <c r="P58" s="58">
        <v>24.786999999999999</v>
      </c>
      <c r="Q58" s="59">
        <v>1.5886800000000001</v>
      </c>
      <c r="R58" s="49">
        <f t="shared" si="0"/>
        <v>0</v>
      </c>
      <c r="S58" s="50">
        <f t="shared" si="1"/>
        <v>45.796365399999999</v>
      </c>
      <c r="T58" s="49">
        <f t="shared" si="2"/>
        <v>0</v>
      </c>
      <c r="U58" s="50">
        <f t="shared" si="3"/>
        <v>26.878275252999998</v>
      </c>
      <c r="V58" s="49">
        <f t="shared" si="4"/>
        <v>95.521341539999995</v>
      </c>
      <c r="W58" s="50">
        <f t="shared" si="5"/>
        <v>0</v>
      </c>
      <c r="X58" s="62">
        <f t="shared" si="11"/>
        <v>4.1435387059999993</v>
      </c>
      <c r="Y58" s="63">
        <f t="shared" si="12"/>
        <v>0.41212820399999994</v>
      </c>
      <c r="AA58" s="65">
        <v>44534</v>
      </c>
      <c r="AB58" s="37">
        <f t="shared" si="6"/>
        <v>133.90750116959063</v>
      </c>
      <c r="AC58" s="37">
        <f t="shared" si="7"/>
        <v>0</v>
      </c>
      <c r="AD58" s="37">
        <f t="shared" si="8"/>
        <v>447.97125421666664</v>
      </c>
      <c r="AE58" s="37">
        <f t="shared" si="9"/>
        <v>1290.8289397297297</v>
      </c>
      <c r="AF58" s="37">
        <f t="shared" si="10"/>
        <v>0</v>
      </c>
      <c r="AG58" s="37">
        <f t="shared" si="10"/>
        <v>47.085667113636354</v>
      </c>
      <c r="AH58" s="37">
        <f t="shared" si="13"/>
        <v>4.0404725882352936</v>
      </c>
    </row>
    <row r="59" spans="1:34" ht="15.75" customHeight="1">
      <c r="A59" s="99">
        <v>55</v>
      </c>
      <c r="B59" s="45"/>
      <c r="C59" s="46"/>
      <c r="D59" s="54">
        <v>8.234</v>
      </c>
      <c r="E59" s="55">
        <v>3647.6790000000001</v>
      </c>
      <c r="F59" s="45"/>
      <c r="G59" s="46"/>
      <c r="H59" s="54">
        <v>14.647</v>
      </c>
      <c r="I59" s="55">
        <v>36.306190000000001</v>
      </c>
      <c r="J59" s="54">
        <v>17.344999999999999</v>
      </c>
      <c r="K59" s="55">
        <v>128.08250000000001</v>
      </c>
      <c r="L59" s="45"/>
      <c r="M59" s="46"/>
      <c r="N59" s="58">
        <v>19.62</v>
      </c>
      <c r="O59" s="59">
        <v>4.3662400000000003</v>
      </c>
      <c r="P59" s="58">
        <v>24.814</v>
      </c>
      <c r="Q59" s="59">
        <v>3.6677900000000001</v>
      </c>
      <c r="R59" s="49">
        <f t="shared" si="0"/>
        <v>0</v>
      </c>
      <c r="S59" s="50">
        <f t="shared" si="1"/>
        <v>49.282223299999998</v>
      </c>
      <c r="T59" s="49">
        <f t="shared" si="2"/>
        <v>0</v>
      </c>
      <c r="U59" s="50">
        <f t="shared" si="3"/>
        <v>31.621154979</v>
      </c>
      <c r="V59" s="49">
        <f t="shared" si="4"/>
        <v>110.06899725000001</v>
      </c>
      <c r="W59" s="50">
        <f t="shared" si="5"/>
        <v>0</v>
      </c>
      <c r="X59" s="62">
        <f t="shared" si="11"/>
        <v>2.5966096160000003</v>
      </c>
      <c r="Y59" s="63">
        <f t="shared" si="12"/>
        <v>2.2215776370000002</v>
      </c>
      <c r="AA59" s="65">
        <v>44535</v>
      </c>
      <c r="AB59" s="37">
        <f t="shared" si="6"/>
        <v>144.10006812865498</v>
      </c>
      <c r="AC59" s="37">
        <f t="shared" si="7"/>
        <v>0</v>
      </c>
      <c r="AD59" s="37">
        <f t="shared" si="8"/>
        <v>527.01924965000001</v>
      </c>
      <c r="AE59" s="37">
        <f t="shared" si="9"/>
        <v>1487.4188817567569</v>
      </c>
      <c r="AF59" s="37">
        <f t="shared" si="10"/>
        <v>0</v>
      </c>
      <c r="AG59" s="37">
        <f t="shared" si="10"/>
        <v>29.506927454545458</v>
      </c>
      <c r="AH59" s="37">
        <f t="shared" si="13"/>
        <v>21.780172911764708</v>
      </c>
    </row>
    <row r="60" spans="1:34" ht="15.75" customHeight="1">
      <c r="A60" s="99">
        <v>56</v>
      </c>
      <c r="B60" s="45"/>
      <c r="C60" s="46"/>
      <c r="D60" s="54">
        <v>8.2210000000000001</v>
      </c>
      <c r="E60" s="55">
        <v>4019.4780000000001</v>
      </c>
      <c r="F60" s="54">
        <v>13.414999999999999</v>
      </c>
      <c r="G60" s="55">
        <v>2.2854199999999998</v>
      </c>
      <c r="H60" s="54">
        <v>14.625999999999999</v>
      </c>
      <c r="I60" s="55">
        <v>39.505940000000002</v>
      </c>
      <c r="J60" s="54">
        <v>17.321000000000002</v>
      </c>
      <c r="K60" s="55">
        <v>132.4212</v>
      </c>
      <c r="L60" s="45"/>
      <c r="M60" s="46"/>
      <c r="N60" s="58">
        <v>19.582000000000001</v>
      </c>
      <c r="O60" s="59">
        <v>6.1301399999999999</v>
      </c>
      <c r="P60" s="58">
        <v>24.788</v>
      </c>
      <c r="Q60" s="59">
        <v>5.71427</v>
      </c>
      <c r="R60" s="49">
        <f t="shared" si="0"/>
        <v>0</v>
      </c>
      <c r="S60" s="50">
        <f t="shared" si="1"/>
        <v>54.004070599999999</v>
      </c>
      <c r="T60" s="49">
        <f t="shared" si="2"/>
        <v>1.9758785740000002</v>
      </c>
      <c r="U60" s="50">
        <f t="shared" si="3"/>
        <v>34.322063954000001</v>
      </c>
      <c r="V60" s="49">
        <f t="shared" si="4"/>
        <v>113.77120995999999</v>
      </c>
      <c r="W60" s="50">
        <f t="shared" si="5"/>
        <v>0</v>
      </c>
      <c r="X60" s="62">
        <f t="shared" si="11"/>
        <v>3.9211221259999998</v>
      </c>
      <c r="Y60" s="63">
        <f t="shared" si="12"/>
        <v>4.0026291809999996</v>
      </c>
      <c r="AA60" s="65">
        <v>44536</v>
      </c>
      <c r="AB60" s="37">
        <f t="shared" si="6"/>
        <v>157.90663918128655</v>
      </c>
      <c r="AC60" s="37">
        <f t="shared" si="7"/>
        <v>42.953882043478266</v>
      </c>
      <c r="AD60" s="37">
        <f t="shared" si="8"/>
        <v>572.03439923333337</v>
      </c>
      <c r="AE60" s="37">
        <f t="shared" si="9"/>
        <v>1537.448783243243</v>
      </c>
      <c r="AF60" s="37">
        <f t="shared" si="10"/>
        <v>0</v>
      </c>
      <c r="AG60" s="37">
        <f t="shared" si="10"/>
        <v>44.558205977272728</v>
      </c>
      <c r="AH60" s="37">
        <f t="shared" si="13"/>
        <v>39.241462558823528</v>
      </c>
    </row>
    <row r="61" spans="1:34" ht="15.75" customHeight="1">
      <c r="A61" s="99">
        <v>57</v>
      </c>
      <c r="B61" s="45"/>
      <c r="C61" s="46"/>
      <c r="D61" s="54">
        <v>8.218</v>
      </c>
      <c r="E61" s="55">
        <v>1363.1389999999999</v>
      </c>
      <c r="F61" s="54">
        <v>13.429</v>
      </c>
      <c r="G61" s="55">
        <v>5.0425599999999999</v>
      </c>
      <c r="H61" s="54">
        <v>14.638999999999999</v>
      </c>
      <c r="I61" s="55">
        <v>57.622669999999999</v>
      </c>
      <c r="J61" s="54">
        <v>17.337</v>
      </c>
      <c r="K61" s="55">
        <v>130.56780000000001</v>
      </c>
      <c r="L61" s="54">
        <v>21.427</v>
      </c>
      <c r="M61" s="55">
        <v>1.89679</v>
      </c>
      <c r="N61" s="58">
        <v>19.606999999999999</v>
      </c>
      <c r="O61" s="59">
        <v>5.3393499999999996</v>
      </c>
      <c r="P61" s="58">
        <v>24.794</v>
      </c>
      <c r="Q61" s="59">
        <v>6.3084699999999998</v>
      </c>
      <c r="R61" s="49">
        <f t="shared" si="0"/>
        <v>0</v>
      </c>
      <c r="S61" s="50">
        <f t="shared" si="1"/>
        <v>20.268565299999999</v>
      </c>
      <c r="T61" s="49">
        <f t="shared" si="2"/>
        <v>3.381192832</v>
      </c>
      <c r="U61" s="50">
        <f t="shared" si="3"/>
        <v>49.614395746999996</v>
      </c>
      <c r="V61" s="49">
        <f t="shared" si="4"/>
        <v>112.18970374</v>
      </c>
      <c r="W61" s="50">
        <f t="shared" si="5"/>
        <v>3.1516380179999999</v>
      </c>
      <c r="X61" s="62">
        <f t="shared" si="11"/>
        <v>3.3273179149999996</v>
      </c>
      <c r="Y61" s="63">
        <f t="shared" si="12"/>
        <v>4.5197614409999991</v>
      </c>
      <c r="AA61" s="64">
        <v>44537</v>
      </c>
      <c r="AB61" s="37">
        <f t="shared" si="6"/>
        <v>59.264810818713443</v>
      </c>
      <c r="AC61" s="37">
        <f t="shared" si="7"/>
        <v>73.504191999999989</v>
      </c>
      <c r="AD61" s="37">
        <f t="shared" si="8"/>
        <v>826.90659578333327</v>
      </c>
      <c r="AE61" s="37">
        <f t="shared" si="9"/>
        <v>1516.0770775675676</v>
      </c>
      <c r="AF61" s="37">
        <f t="shared" si="10"/>
        <v>35.81406838636363</v>
      </c>
      <c r="AG61" s="37">
        <f t="shared" si="10"/>
        <v>37.810430852272724</v>
      </c>
      <c r="AH61" s="37">
        <f t="shared" si="13"/>
        <v>44.311386676470583</v>
      </c>
    </row>
    <row r="62" spans="1:34" ht="15.75" customHeight="1">
      <c r="A62" s="99">
        <v>58</v>
      </c>
      <c r="B62" s="45"/>
      <c r="C62" s="46"/>
      <c r="D62" s="54">
        <v>8.2189999999999994</v>
      </c>
      <c r="E62" s="55">
        <v>5844.643</v>
      </c>
      <c r="F62" s="45"/>
      <c r="G62" s="46"/>
      <c r="H62" s="54">
        <v>14.625999999999999</v>
      </c>
      <c r="I62" s="55">
        <v>34.122109999999999</v>
      </c>
      <c r="J62" s="54">
        <v>17.321000000000002</v>
      </c>
      <c r="K62" s="55">
        <v>125.52379999999999</v>
      </c>
      <c r="L62" s="45"/>
      <c r="M62" s="46"/>
      <c r="N62" s="58">
        <v>19.591000000000001</v>
      </c>
      <c r="O62" s="59">
        <v>7.4928600000000003</v>
      </c>
      <c r="P62" s="58">
        <v>24.791</v>
      </c>
      <c r="Q62" s="59">
        <v>3.9994200000000002</v>
      </c>
      <c r="R62" s="49">
        <f t="shared" si="0"/>
        <v>0</v>
      </c>
      <c r="S62" s="50">
        <f t="shared" si="1"/>
        <v>77.183666099999996</v>
      </c>
      <c r="T62" s="49">
        <f t="shared" si="2"/>
        <v>0</v>
      </c>
      <c r="U62" s="50">
        <f t="shared" si="3"/>
        <v>29.777573051000001</v>
      </c>
      <c r="V62" s="49">
        <f t="shared" si="4"/>
        <v>107.88565853999999</v>
      </c>
      <c r="W62" s="50">
        <f t="shared" si="5"/>
        <v>0</v>
      </c>
      <c r="X62" s="62">
        <f t="shared" si="11"/>
        <v>4.9443885739999995</v>
      </c>
      <c r="Y62" s="63">
        <f t="shared" si="12"/>
        <v>2.510195226</v>
      </c>
      <c r="AA62" s="65">
        <v>44538</v>
      </c>
      <c r="AB62" s="37">
        <f t="shared" si="6"/>
        <v>225.68323421052631</v>
      </c>
      <c r="AC62" s="37">
        <f t="shared" si="7"/>
        <v>0</v>
      </c>
      <c r="AD62" s="37">
        <f t="shared" si="8"/>
        <v>496.29288418333334</v>
      </c>
      <c r="AE62" s="37">
        <f t="shared" si="9"/>
        <v>1457.9143045945946</v>
      </c>
      <c r="AF62" s="37">
        <f t="shared" si="10"/>
        <v>0</v>
      </c>
      <c r="AG62" s="37">
        <f t="shared" si="10"/>
        <v>56.186233795454541</v>
      </c>
      <c r="AH62" s="37">
        <f t="shared" si="13"/>
        <v>24.609757117647057</v>
      </c>
    </row>
    <row r="63" spans="1:34" ht="15.75" customHeight="1">
      <c r="A63" s="99">
        <v>59</v>
      </c>
      <c r="B63" s="45"/>
      <c r="C63" s="46"/>
      <c r="D63" s="54">
        <v>8.2360000000000007</v>
      </c>
      <c r="E63" s="55">
        <v>4250.6859999999997</v>
      </c>
      <c r="F63" s="54">
        <v>13.39</v>
      </c>
      <c r="G63" s="55">
        <v>0.70952700000000002</v>
      </c>
      <c r="H63" s="54">
        <v>14.635999999999999</v>
      </c>
      <c r="I63" s="55">
        <v>44.249920000000003</v>
      </c>
      <c r="J63" s="54">
        <v>17.332000000000001</v>
      </c>
      <c r="K63" s="55">
        <v>153.28530000000001</v>
      </c>
      <c r="L63" s="45"/>
      <c r="M63" s="46"/>
      <c r="N63" s="58">
        <v>19.603000000000002</v>
      </c>
      <c r="O63" s="59">
        <v>8.6146499999999993</v>
      </c>
      <c r="P63" s="58">
        <v>24.774000000000001</v>
      </c>
      <c r="Q63" s="59">
        <v>4.4096700000000002</v>
      </c>
      <c r="R63" s="49">
        <f t="shared" si="0"/>
        <v>0</v>
      </c>
      <c r="S63" s="50">
        <f t="shared" si="1"/>
        <v>56.94041219999999</v>
      </c>
      <c r="T63" s="49">
        <f t="shared" si="2"/>
        <v>1.1726459119000001</v>
      </c>
      <c r="U63" s="50">
        <f t="shared" si="3"/>
        <v>38.326457472000001</v>
      </c>
      <c r="V63" s="49">
        <f t="shared" si="4"/>
        <v>131.57454648999999</v>
      </c>
      <c r="W63" s="50">
        <f t="shared" si="5"/>
        <v>0</v>
      </c>
      <c r="X63" s="62">
        <f t="shared" si="11"/>
        <v>5.7867406849999989</v>
      </c>
      <c r="Y63" s="63">
        <f t="shared" si="12"/>
        <v>2.8672358010000001</v>
      </c>
      <c r="AA63" s="64">
        <v>44539</v>
      </c>
      <c r="AB63" s="37">
        <f t="shared" si="6"/>
        <v>166.49243333333331</v>
      </c>
      <c r="AC63" s="37">
        <f t="shared" si="7"/>
        <v>25.492302432608696</v>
      </c>
      <c r="AD63" s="37">
        <f t="shared" si="8"/>
        <v>638.77429120000011</v>
      </c>
      <c r="AE63" s="37">
        <f t="shared" si="9"/>
        <v>1778.0344120270267</v>
      </c>
      <c r="AF63" s="37">
        <f t="shared" si="10"/>
        <v>0</v>
      </c>
      <c r="AG63" s="37">
        <f t="shared" si="10"/>
        <v>65.758416874999995</v>
      </c>
      <c r="AH63" s="37">
        <f t="shared" si="13"/>
        <v>28.110154911764706</v>
      </c>
    </row>
    <row r="64" spans="1:34" ht="15.75" customHeight="1">
      <c r="A64" s="99">
        <v>60</v>
      </c>
      <c r="B64" s="45"/>
      <c r="C64" s="46"/>
      <c r="D64" s="54">
        <v>8.2360000000000007</v>
      </c>
      <c r="E64" s="55">
        <v>3749.1619999999998</v>
      </c>
      <c r="F64" s="54">
        <v>13.429</v>
      </c>
      <c r="G64" s="55">
        <v>2.4494699999999998</v>
      </c>
      <c r="H64" s="54">
        <v>14.643000000000001</v>
      </c>
      <c r="I64" s="55">
        <v>44.429189999999998</v>
      </c>
      <c r="J64" s="54">
        <v>17.34</v>
      </c>
      <c r="K64" s="55">
        <v>139.3674</v>
      </c>
      <c r="L64" s="45"/>
      <c r="M64" s="46"/>
      <c r="N64" s="58">
        <v>19.622</v>
      </c>
      <c r="O64" s="59">
        <v>6.6031199999999997</v>
      </c>
      <c r="P64" s="58">
        <v>24.806999999999999</v>
      </c>
      <c r="Q64" s="59">
        <v>4.1053800000000003</v>
      </c>
      <c r="R64" s="49">
        <f t="shared" si="0"/>
        <v>0</v>
      </c>
      <c r="S64" s="50">
        <f t="shared" si="1"/>
        <v>50.571057399999994</v>
      </c>
      <c r="T64" s="49">
        <f t="shared" si="2"/>
        <v>2.059494859</v>
      </c>
      <c r="U64" s="50">
        <f t="shared" si="3"/>
        <v>38.477779278999996</v>
      </c>
      <c r="V64" s="49">
        <f t="shared" si="4"/>
        <v>119.69840241999999</v>
      </c>
      <c r="W64" s="50">
        <f t="shared" si="5"/>
        <v>0</v>
      </c>
      <c r="X64" s="62">
        <f t="shared" si="11"/>
        <v>4.2762828079999995</v>
      </c>
      <c r="Y64" s="63">
        <f t="shared" si="12"/>
        <v>2.6024122140000001</v>
      </c>
      <c r="AA64" s="65">
        <v>44540</v>
      </c>
      <c r="AB64" s="37">
        <f t="shared" si="6"/>
        <v>147.86858888888887</v>
      </c>
      <c r="AC64" s="37">
        <f t="shared" si="7"/>
        <v>44.771627369565216</v>
      </c>
      <c r="AD64" s="37">
        <f t="shared" si="8"/>
        <v>641.29632131666654</v>
      </c>
      <c r="AE64" s="37">
        <f t="shared" si="9"/>
        <v>1617.5459786486485</v>
      </c>
      <c r="AF64" s="37">
        <f t="shared" si="10"/>
        <v>0</v>
      </c>
      <c r="AG64" s="37">
        <f t="shared" si="10"/>
        <v>48.594122818181809</v>
      </c>
      <c r="AH64" s="37">
        <f t="shared" si="13"/>
        <v>25.513845235294117</v>
      </c>
    </row>
    <row r="65" spans="1:34" ht="15.75" customHeight="1">
      <c r="A65" s="99">
        <v>61</v>
      </c>
      <c r="B65" s="45"/>
      <c r="C65" s="46"/>
      <c r="D65" s="54">
        <v>8.2279999999999998</v>
      </c>
      <c r="E65" s="55">
        <v>3442.2359999999999</v>
      </c>
      <c r="F65" s="54">
        <v>13.414</v>
      </c>
      <c r="G65" s="55">
        <v>2.2616100000000001</v>
      </c>
      <c r="H65" s="54">
        <v>14.625</v>
      </c>
      <c r="I65" s="55">
        <v>38.49145</v>
      </c>
      <c r="J65" s="54">
        <v>17.318000000000001</v>
      </c>
      <c r="K65" s="55">
        <v>117.58920000000001</v>
      </c>
      <c r="L65" s="45"/>
      <c r="M65" s="46"/>
      <c r="N65" s="58">
        <v>19.59</v>
      </c>
      <c r="O65" s="59">
        <v>5.79521</v>
      </c>
      <c r="P65" s="58">
        <v>24.763999999999999</v>
      </c>
      <c r="Q65" s="59">
        <v>1.74319</v>
      </c>
      <c r="R65" s="49">
        <f t="shared" si="0"/>
        <v>0</v>
      </c>
      <c r="S65" s="50">
        <f t="shared" si="1"/>
        <v>46.673097199999994</v>
      </c>
      <c r="T65" s="49">
        <f t="shared" si="2"/>
        <v>1.9637426170000003</v>
      </c>
      <c r="U65" s="50">
        <f t="shared" si="3"/>
        <v>33.465732944999999</v>
      </c>
      <c r="V65" s="49">
        <f t="shared" si="4"/>
        <v>101.11506436000001</v>
      </c>
      <c r="W65" s="50">
        <f t="shared" si="5"/>
        <v>0</v>
      </c>
      <c r="X65" s="62">
        <f t="shared" si="11"/>
        <v>3.6696231889999997</v>
      </c>
      <c r="Y65" s="63">
        <f t="shared" si="12"/>
        <v>0.54659825699999998</v>
      </c>
      <c r="AA65" s="65">
        <v>44541</v>
      </c>
      <c r="AB65" s="37">
        <f t="shared" si="6"/>
        <v>136.47104444444443</v>
      </c>
      <c r="AC65" s="37">
        <f t="shared" si="7"/>
        <v>42.690056891304351</v>
      </c>
      <c r="AD65" s="37">
        <f t="shared" si="8"/>
        <v>557.76221575</v>
      </c>
      <c r="AE65" s="37">
        <f t="shared" si="9"/>
        <v>1366.4197886486486</v>
      </c>
      <c r="AF65" s="37">
        <f t="shared" si="10"/>
        <v>0</v>
      </c>
      <c r="AG65" s="37">
        <f t="shared" si="10"/>
        <v>41.70026351136363</v>
      </c>
      <c r="AH65" s="37">
        <f t="shared" si="13"/>
        <v>5.35880644117647</v>
      </c>
    </row>
    <row r="66" spans="1:34" ht="15.75" customHeight="1">
      <c r="A66" s="99">
        <v>62</v>
      </c>
      <c r="B66" s="45"/>
      <c r="C66" s="46"/>
      <c r="D66" s="54">
        <v>8.2460000000000004</v>
      </c>
      <c r="E66" s="55">
        <v>2667.4459999999999</v>
      </c>
      <c r="F66" s="45"/>
      <c r="G66" s="46"/>
      <c r="H66" s="54">
        <v>14.661</v>
      </c>
      <c r="I66" s="55">
        <v>41.135840000000002</v>
      </c>
      <c r="J66" s="54">
        <v>17.36</v>
      </c>
      <c r="K66" s="55">
        <v>117.7621</v>
      </c>
      <c r="L66" s="45"/>
      <c r="M66" s="46"/>
      <c r="N66" s="58">
        <v>19.635000000000002</v>
      </c>
      <c r="O66" s="59">
        <v>6.0380500000000001</v>
      </c>
      <c r="P66" s="58">
        <v>24.832000000000001</v>
      </c>
      <c r="Q66" s="59">
        <v>2.3780800000000002</v>
      </c>
      <c r="R66" s="49">
        <f t="shared" si="0"/>
        <v>0</v>
      </c>
      <c r="S66" s="50">
        <f t="shared" si="1"/>
        <v>36.833264199999995</v>
      </c>
      <c r="T66" s="49">
        <f t="shared" si="2"/>
        <v>0</v>
      </c>
      <c r="U66" s="50">
        <f t="shared" si="3"/>
        <v>35.697862543999996</v>
      </c>
      <c r="V66" s="49">
        <f t="shared" si="4"/>
        <v>101.26259992999999</v>
      </c>
      <c r="W66" s="50">
        <f t="shared" si="5"/>
        <v>0</v>
      </c>
      <c r="X66" s="62">
        <f t="shared" si="11"/>
        <v>3.8519717450000006</v>
      </c>
      <c r="Y66" s="63">
        <f t="shared" si="12"/>
        <v>1.099143024</v>
      </c>
      <c r="AA66" s="65">
        <v>44542</v>
      </c>
      <c r="AB66" s="37">
        <f t="shared" si="6"/>
        <v>107.6996029239766</v>
      </c>
      <c r="AC66" s="37">
        <f t="shared" si="7"/>
        <v>0</v>
      </c>
      <c r="AD66" s="37">
        <f t="shared" si="8"/>
        <v>594.96437573333333</v>
      </c>
      <c r="AE66" s="37">
        <f t="shared" si="9"/>
        <v>1368.4135125675673</v>
      </c>
      <c r="AF66" s="37">
        <f t="shared" si="10"/>
        <v>0</v>
      </c>
      <c r="AG66" s="37">
        <f t="shared" si="10"/>
        <v>43.772406193181823</v>
      </c>
      <c r="AH66" s="37">
        <f t="shared" si="13"/>
        <v>10.775912</v>
      </c>
    </row>
    <row r="67" spans="1:34" ht="15.75" customHeight="1">
      <c r="A67" s="99">
        <v>63</v>
      </c>
      <c r="B67" s="45"/>
      <c r="C67" s="46"/>
      <c r="D67" s="54">
        <v>8.2560000000000002</v>
      </c>
      <c r="E67" s="55">
        <v>3045.5390000000002</v>
      </c>
      <c r="F67" s="54">
        <v>13.452</v>
      </c>
      <c r="G67" s="55">
        <v>2.20079</v>
      </c>
      <c r="H67" s="54">
        <v>14.67</v>
      </c>
      <c r="I67" s="55">
        <v>40.892580000000002</v>
      </c>
      <c r="J67" s="54">
        <v>17.370999999999999</v>
      </c>
      <c r="K67" s="55">
        <v>119.9512</v>
      </c>
      <c r="L67" s="45"/>
      <c r="M67" s="46"/>
      <c r="N67" s="58">
        <v>19.667999999999999</v>
      </c>
      <c r="O67" s="59">
        <v>7.4188099999999997</v>
      </c>
      <c r="P67" s="58">
        <v>24.881</v>
      </c>
      <c r="Q67" s="59">
        <v>1.8954299999999999</v>
      </c>
      <c r="R67" s="49">
        <f t="shared" si="0"/>
        <v>0</v>
      </c>
      <c r="S67" s="50">
        <f t="shared" si="1"/>
        <v>41.635045300000002</v>
      </c>
      <c r="T67" s="49">
        <f t="shared" si="2"/>
        <v>1.932742663</v>
      </c>
      <c r="U67" s="50">
        <f t="shared" si="3"/>
        <v>35.492526777999998</v>
      </c>
      <c r="V67" s="49">
        <f t="shared" si="4"/>
        <v>103.13055896</v>
      </c>
      <c r="W67" s="50">
        <f t="shared" si="5"/>
        <v>0</v>
      </c>
      <c r="X67" s="62">
        <f t="shared" si="11"/>
        <v>4.8887844289999993</v>
      </c>
      <c r="Y67" s="63">
        <f t="shared" si="12"/>
        <v>0.67909272899999984</v>
      </c>
      <c r="AA67" s="65">
        <v>44543</v>
      </c>
      <c r="AB67" s="37">
        <f t="shared" si="6"/>
        <v>121.7398985380117</v>
      </c>
      <c r="AC67" s="37">
        <f t="shared" si="7"/>
        <v>42.016144847826084</v>
      </c>
      <c r="AD67" s="37">
        <f t="shared" si="8"/>
        <v>591.54211296666654</v>
      </c>
      <c r="AE67" s="37">
        <f t="shared" si="9"/>
        <v>1393.6562021621621</v>
      </c>
      <c r="AF67" s="37">
        <f t="shared" si="10"/>
        <v>0</v>
      </c>
      <c r="AG67" s="37">
        <f t="shared" si="10"/>
        <v>55.554368511363634</v>
      </c>
      <c r="AH67" s="37">
        <f t="shared" si="13"/>
        <v>6.6577718529411749</v>
      </c>
    </row>
    <row r="68" spans="1:34" ht="15.75" customHeight="1">
      <c r="A68" s="99">
        <v>64</v>
      </c>
      <c r="B68" s="45"/>
      <c r="C68" s="46"/>
      <c r="D68" s="54">
        <v>8.2260000000000009</v>
      </c>
      <c r="E68" s="55">
        <v>1978.3520000000001</v>
      </c>
      <c r="F68" s="54">
        <v>13.430999999999999</v>
      </c>
      <c r="G68" s="55">
        <v>2.2486199999999998</v>
      </c>
      <c r="H68" s="54">
        <v>14.645</v>
      </c>
      <c r="I68" s="55">
        <v>49.283790000000003</v>
      </c>
      <c r="J68" s="54">
        <v>17.341999999999999</v>
      </c>
      <c r="K68" s="55">
        <v>136.1814</v>
      </c>
      <c r="L68" s="45"/>
      <c r="M68" s="46"/>
      <c r="N68" s="58">
        <v>19.599</v>
      </c>
      <c r="O68" s="59">
        <v>3.7866399999999998</v>
      </c>
      <c r="P68" s="58">
        <v>24.811</v>
      </c>
      <c r="Q68" s="59">
        <v>2.2875899999999998</v>
      </c>
      <c r="R68" s="49">
        <f t="shared" ref="R68:R114" si="15">IF(0.0087*C68+0.0985&lt;=0.0985,0,0.0087*C68+0.098)</f>
        <v>0</v>
      </c>
      <c r="S68" s="50">
        <f t="shared" ref="S68:S114" si="16">IF(0.0127*E68+2.9567&lt;=2.9567,0,0.0127*E68+2.9567)</f>
        <v>28.0817704</v>
      </c>
      <c r="T68" s="49">
        <f t="shared" ref="T68:T114" si="17">IF(0.5097*G68+0.811&lt;=0.811,0,0.5097*G68+0.811)</f>
        <v>1.9571216140000001</v>
      </c>
      <c r="U68" s="50">
        <f t="shared" ref="U68:U114" si="18">IF(0.8441*I68+0.9751&lt;=0.9751,0,0.8441*I68+0.9751)</f>
        <v>42.575547139000001</v>
      </c>
      <c r="V68" s="49">
        <f t="shared" ref="V68:V114" si="19">IF(0.8533*K68+0.7762&lt;=0.7762,0,0.8533*K68+0.7762)</f>
        <v>116.97978861999999</v>
      </c>
      <c r="W68" s="50">
        <f t="shared" ref="W68:W114" si="20">IF(0.8542*M68+1.5314&lt;=1.5314,0,0.8542*M68+1.5314)</f>
        <v>0</v>
      </c>
      <c r="X68" s="62">
        <f t="shared" si="11"/>
        <v>2.1613879759999999</v>
      </c>
      <c r="Y68" s="63">
        <f t="shared" si="12"/>
        <v>1.0203895769999995</v>
      </c>
      <c r="AA68" s="65">
        <v>44544</v>
      </c>
      <c r="AB68" s="37">
        <f t="shared" ref="AB68:AB131" si="21">S68/342*1000</f>
        <v>82.110439766081868</v>
      </c>
      <c r="AC68" s="37">
        <f t="shared" ref="AC68:AC131" si="22">T68/46*1000</f>
        <v>42.546122043478263</v>
      </c>
      <c r="AD68" s="37">
        <f t="shared" ref="AD68:AD131" si="23">U68/60*1000</f>
        <v>709.59245231666671</v>
      </c>
      <c r="AE68" s="37">
        <f t="shared" ref="AE68:AE131" si="24">V68/74*1000</f>
        <v>1580.8079543243243</v>
      </c>
      <c r="AF68" s="37">
        <f t="shared" ref="AF68:AG131" si="25">W68/88*1000</f>
        <v>0</v>
      </c>
      <c r="AG68" s="37">
        <f t="shared" si="25"/>
        <v>24.561226999999999</v>
      </c>
      <c r="AH68" s="37">
        <f t="shared" si="13"/>
        <v>10.003819382352937</v>
      </c>
    </row>
    <row r="69" spans="1:34" ht="15.75" customHeight="1">
      <c r="A69" s="99">
        <v>65</v>
      </c>
      <c r="B69" s="45"/>
      <c r="C69" s="46"/>
      <c r="D69" s="54">
        <v>8.2360000000000007</v>
      </c>
      <c r="E69" s="55">
        <v>3337.123</v>
      </c>
      <c r="F69" s="54">
        <v>13.425000000000001</v>
      </c>
      <c r="G69" s="55">
        <v>2.20939</v>
      </c>
      <c r="H69" s="54">
        <v>14.644</v>
      </c>
      <c r="I69" s="55">
        <v>48.58755</v>
      </c>
      <c r="J69" s="54">
        <v>17.341000000000001</v>
      </c>
      <c r="K69" s="55">
        <v>123.8788</v>
      </c>
      <c r="L69" s="45"/>
      <c r="M69" s="46"/>
      <c r="N69" s="58">
        <v>19.587</v>
      </c>
      <c r="O69" s="59">
        <v>6.1053699999999997</v>
      </c>
      <c r="P69" s="58">
        <v>24.818999999999999</v>
      </c>
      <c r="Q69" s="59">
        <v>2.8616000000000001</v>
      </c>
      <c r="R69" s="49">
        <f t="shared" si="15"/>
        <v>0</v>
      </c>
      <c r="S69" s="50">
        <f t="shared" si="16"/>
        <v>45.338162099999998</v>
      </c>
      <c r="T69" s="49">
        <f t="shared" si="17"/>
        <v>1.9371260830000003</v>
      </c>
      <c r="U69" s="50">
        <f t="shared" si="18"/>
        <v>41.987850954999999</v>
      </c>
      <c r="V69" s="49">
        <f t="shared" si="19"/>
        <v>106.48198004</v>
      </c>
      <c r="W69" s="50">
        <f t="shared" si="20"/>
        <v>0</v>
      </c>
      <c r="X69" s="62">
        <f t="shared" ref="X69:X114" si="26">IF(0.7509*O69-0.682&lt;0,0,0.7509*O69-0.682)</f>
        <v>3.9025223329999998</v>
      </c>
      <c r="Y69" s="63">
        <f t="shared" ref="Y69:Y114" si="27">IF(Q69*0.8703-0.9705&lt;0,0,Q69*0.8703-0.9705)</f>
        <v>1.5199504799999999</v>
      </c>
      <c r="AA69" s="65">
        <v>44545</v>
      </c>
      <c r="AB69" s="37">
        <f t="shared" si="21"/>
        <v>132.56772543859648</v>
      </c>
      <c r="AC69" s="37">
        <f t="shared" si="22"/>
        <v>42.111436586956529</v>
      </c>
      <c r="AD69" s="37">
        <f t="shared" si="23"/>
        <v>699.79751591666661</v>
      </c>
      <c r="AE69" s="37">
        <f t="shared" si="24"/>
        <v>1438.9456762162163</v>
      </c>
      <c r="AF69" s="37">
        <f t="shared" si="25"/>
        <v>0</v>
      </c>
      <c r="AG69" s="37">
        <f t="shared" si="25"/>
        <v>44.346844693181815</v>
      </c>
      <c r="AH69" s="37">
        <f t="shared" ref="AH69:AH132" si="28">Y69/102*1000</f>
        <v>14.901475294117645</v>
      </c>
    </row>
    <row r="70" spans="1:34" ht="15.75" customHeight="1">
      <c r="A70" s="99">
        <v>66</v>
      </c>
      <c r="B70" s="45"/>
      <c r="C70" s="46"/>
      <c r="D70" s="54">
        <v>8.202</v>
      </c>
      <c r="E70" s="55">
        <v>4464.7479999999996</v>
      </c>
      <c r="F70" s="54">
        <v>13.43</v>
      </c>
      <c r="G70" s="55">
        <v>2.5830899999999999</v>
      </c>
      <c r="H70" s="54">
        <v>14.645</v>
      </c>
      <c r="I70" s="55">
        <v>63.377319999999997</v>
      </c>
      <c r="J70" s="54">
        <v>17.341000000000001</v>
      </c>
      <c r="K70" s="55">
        <v>147.82300000000001</v>
      </c>
      <c r="L70" s="45"/>
      <c r="M70" s="46"/>
      <c r="N70" s="58">
        <v>19.614000000000001</v>
      </c>
      <c r="O70" s="59">
        <v>8.0640699999999992</v>
      </c>
      <c r="P70" s="58">
        <v>24.795999999999999</v>
      </c>
      <c r="Q70" s="59">
        <v>4.0990200000000003</v>
      </c>
      <c r="R70" s="49">
        <f t="shared" si="15"/>
        <v>0</v>
      </c>
      <c r="S70" s="50">
        <f t="shared" si="16"/>
        <v>59.658999599999987</v>
      </c>
      <c r="T70" s="49">
        <f t="shared" si="17"/>
        <v>2.1276009730000003</v>
      </c>
      <c r="U70" s="50">
        <f t="shared" si="18"/>
        <v>54.471895811999993</v>
      </c>
      <c r="V70" s="49">
        <f t="shared" si="19"/>
        <v>126.91356589999999</v>
      </c>
      <c r="W70" s="50">
        <f t="shared" si="20"/>
        <v>0</v>
      </c>
      <c r="X70" s="62">
        <f t="shared" si="26"/>
        <v>5.3733101629999993</v>
      </c>
      <c r="Y70" s="63">
        <f t="shared" si="27"/>
        <v>2.5968771060000004</v>
      </c>
      <c r="AA70" s="65">
        <v>44546</v>
      </c>
      <c r="AB70" s="37">
        <f t="shared" si="21"/>
        <v>174.44151929824559</v>
      </c>
      <c r="AC70" s="37">
        <f t="shared" si="22"/>
        <v>46.2521950652174</v>
      </c>
      <c r="AD70" s="37">
        <f t="shared" si="23"/>
        <v>907.86493019999989</v>
      </c>
      <c r="AE70" s="37">
        <f t="shared" si="24"/>
        <v>1715.0481878378378</v>
      </c>
      <c r="AF70" s="37">
        <f t="shared" si="25"/>
        <v>0</v>
      </c>
      <c r="AG70" s="37">
        <f t="shared" si="25"/>
        <v>61.060342761363628</v>
      </c>
      <c r="AH70" s="37">
        <f t="shared" si="28"/>
        <v>25.459579470588238</v>
      </c>
    </row>
    <row r="71" spans="1:34" ht="15.75" customHeight="1">
      <c r="A71" s="99">
        <v>67</v>
      </c>
      <c r="B71" s="45"/>
      <c r="C71" s="46"/>
      <c r="D71" s="54">
        <v>8.2089999999999996</v>
      </c>
      <c r="E71" s="55">
        <v>3787.634</v>
      </c>
      <c r="F71" s="54">
        <v>13.396000000000001</v>
      </c>
      <c r="G71" s="55">
        <v>0.72316499999999995</v>
      </c>
      <c r="H71" s="54">
        <v>14.644</v>
      </c>
      <c r="I71" s="55">
        <v>60.101599999999998</v>
      </c>
      <c r="J71" s="54">
        <v>17.34</v>
      </c>
      <c r="K71" s="55">
        <v>132.10810000000001</v>
      </c>
      <c r="L71" s="54">
        <v>21.43</v>
      </c>
      <c r="M71" s="55">
        <v>1.36185</v>
      </c>
      <c r="N71" s="58">
        <v>19.613</v>
      </c>
      <c r="O71" s="59">
        <v>7.0012699999999999</v>
      </c>
      <c r="P71" s="58">
        <v>24.821000000000002</v>
      </c>
      <c r="Q71" s="59">
        <v>5.2021600000000001</v>
      </c>
      <c r="R71" s="49">
        <f t="shared" si="15"/>
        <v>0</v>
      </c>
      <c r="S71" s="50">
        <f t="shared" si="16"/>
        <v>51.059651799999997</v>
      </c>
      <c r="T71" s="49">
        <f t="shared" si="17"/>
        <v>1.1795972004999999</v>
      </c>
      <c r="U71" s="50">
        <f t="shared" si="18"/>
        <v>51.706860559999996</v>
      </c>
      <c r="V71" s="49">
        <f t="shared" si="19"/>
        <v>113.50404173</v>
      </c>
      <c r="W71" s="50">
        <f t="shared" si="20"/>
        <v>2.69469227</v>
      </c>
      <c r="X71" s="62">
        <f t="shared" si="26"/>
        <v>4.5752536429999999</v>
      </c>
      <c r="Y71" s="63">
        <f t="shared" si="27"/>
        <v>3.5569398480000003</v>
      </c>
      <c r="AA71" s="65">
        <v>44547</v>
      </c>
      <c r="AB71" s="37">
        <f t="shared" si="21"/>
        <v>149.29722748538009</v>
      </c>
      <c r="AC71" s="37">
        <f t="shared" si="22"/>
        <v>25.64341740217391</v>
      </c>
      <c r="AD71" s="37">
        <f t="shared" si="23"/>
        <v>861.78100933333326</v>
      </c>
      <c r="AE71" s="37">
        <f t="shared" si="24"/>
        <v>1533.8384017567569</v>
      </c>
      <c r="AF71" s="37">
        <f t="shared" si="25"/>
        <v>30.62150306818182</v>
      </c>
      <c r="AG71" s="37">
        <f t="shared" si="25"/>
        <v>51.991518670454546</v>
      </c>
      <c r="AH71" s="37">
        <f t="shared" si="28"/>
        <v>34.871959294117644</v>
      </c>
    </row>
    <row r="72" spans="1:34" ht="15.75" customHeight="1">
      <c r="A72" s="99">
        <v>68</v>
      </c>
      <c r="B72" s="45"/>
      <c r="C72" s="46"/>
      <c r="D72" s="54">
        <v>7.7770000000000001</v>
      </c>
      <c r="E72" s="55">
        <v>6597.0460000000003</v>
      </c>
      <c r="F72" s="54">
        <v>13.337999999999999</v>
      </c>
      <c r="G72" s="55">
        <v>0.85903600000000002</v>
      </c>
      <c r="H72" s="54">
        <v>14.613</v>
      </c>
      <c r="I72" s="55">
        <v>55.766080000000002</v>
      </c>
      <c r="J72" s="54">
        <v>17.302</v>
      </c>
      <c r="K72" s="55">
        <v>117.4229</v>
      </c>
      <c r="L72" s="45"/>
      <c r="M72" s="46"/>
      <c r="N72" s="58">
        <v>19.57</v>
      </c>
      <c r="O72" s="59">
        <v>3.5680299999999998</v>
      </c>
      <c r="P72" s="58">
        <v>24.702999999999999</v>
      </c>
      <c r="Q72" s="59">
        <v>2.8464</v>
      </c>
      <c r="R72" s="49">
        <f t="shared" si="15"/>
        <v>0</v>
      </c>
      <c r="S72" s="50">
        <f t="shared" si="16"/>
        <v>86.739184199999997</v>
      </c>
      <c r="T72" s="49">
        <f t="shared" si="17"/>
        <v>1.2488506492</v>
      </c>
      <c r="U72" s="50">
        <f t="shared" si="18"/>
        <v>48.047248128</v>
      </c>
      <c r="V72" s="49">
        <f t="shared" si="19"/>
        <v>100.97316056999999</v>
      </c>
      <c r="W72" s="50">
        <f t="shared" si="20"/>
        <v>0</v>
      </c>
      <c r="X72" s="62">
        <f t="shared" si="26"/>
        <v>1.9972337269999998</v>
      </c>
      <c r="Y72" s="63">
        <f t="shared" si="27"/>
        <v>1.5067219199999999</v>
      </c>
      <c r="AA72" s="64">
        <v>44548</v>
      </c>
      <c r="AB72" s="37">
        <f t="shared" si="21"/>
        <v>253.62334561403509</v>
      </c>
      <c r="AC72" s="37">
        <f t="shared" si="22"/>
        <v>27.14892715652174</v>
      </c>
      <c r="AD72" s="37">
        <f t="shared" si="23"/>
        <v>800.78746879999994</v>
      </c>
      <c r="AE72" s="37">
        <f t="shared" si="24"/>
        <v>1364.5021698648648</v>
      </c>
      <c r="AF72" s="37">
        <f t="shared" si="25"/>
        <v>0</v>
      </c>
      <c r="AG72" s="37">
        <f t="shared" si="25"/>
        <v>22.695837806818179</v>
      </c>
      <c r="AH72" s="37">
        <f t="shared" si="28"/>
        <v>14.771783529411765</v>
      </c>
    </row>
    <row r="73" spans="1:34" ht="15.75" customHeight="1">
      <c r="A73" s="99">
        <v>69</v>
      </c>
      <c r="B73" s="45"/>
      <c r="C73" s="46"/>
      <c r="D73" s="54">
        <v>7.8090000000000002</v>
      </c>
      <c r="E73" s="55">
        <v>7711.5959999999995</v>
      </c>
      <c r="F73" s="54">
        <v>13.332000000000001</v>
      </c>
      <c r="G73" s="55">
        <v>2.47234</v>
      </c>
      <c r="H73" s="54">
        <v>14.622999999999999</v>
      </c>
      <c r="I73" s="55">
        <v>56.618499999999997</v>
      </c>
      <c r="J73" s="54">
        <v>17.312999999999999</v>
      </c>
      <c r="K73" s="55">
        <v>112.7054</v>
      </c>
      <c r="L73" s="45"/>
      <c r="M73" s="46"/>
      <c r="N73" s="58">
        <v>19.579999999999998</v>
      </c>
      <c r="O73" s="59">
        <v>6.49899</v>
      </c>
      <c r="P73" s="58">
        <v>24.646999999999998</v>
      </c>
      <c r="Q73" s="59">
        <v>4.4381300000000001</v>
      </c>
      <c r="R73" s="49">
        <f t="shared" si="15"/>
        <v>0</v>
      </c>
      <c r="S73" s="50">
        <f t="shared" si="16"/>
        <v>100.89396919999999</v>
      </c>
      <c r="T73" s="49">
        <f t="shared" si="17"/>
        <v>2.071151698</v>
      </c>
      <c r="U73" s="50">
        <f t="shared" si="18"/>
        <v>48.766775849999995</v>
      </c>
      <c r="V73" s="49">
        <f t="shared" si="19"/>
        <v>96.947717819999994</v>
      </c>
      <c r="W73" s="50">
        <f t="shared" si="20"/>
        <v>0</v>
      </c>
      <c r="X73" s="62">
        <f t="shared" si="26"/>
        <v>4.1980915909999998</v>
      </c>
      <c r="Y73" s="63">
        <f t="shared" si="27"/>
        <v>2.8920045390000002</v>
      </c>
      <c r="AA73" s="64">
        <v>44549</v>
      </c>
      <c r="AB73" s="37">
        <f t="shared" si="21"/>
        <v>295.01160584795315</v>
      </c>
      <c r="AC73" s="37">
        <f t="shared" si="22"/>
        <v>45.025036913043479</v>
      </c>
      <c r="AD73" s="37">
        <f t="shared" si="23"/>
        <v>812.77959749999991</v>
      </c>
      <c r="AE73" s="37">
        <f t="shared" si="24"/>
        <v>1310.1042948648646</v>
      </c>
      <c r="AF73" s="37">
        <f t="shared" si="25"/>
        <v>0</v>
      </c>
      <c r="AG73" s="37">
        <f t="shared" si="25"/>
        <v>47.705586261363635</v>
      </c>
      <c r="AH73" s="37">
        <f t="shared" si="28"/>
        <v>28.352985676470588</v>
      </c>
    </row>
    <row r="74" spans="1:34" ht="15.75" customHeight="1">
      <c r="A74" s="99">
        <v>70</v>
      </c>
      <c r="B74" s="45"/>
      <c r="C74" s="46"/>
      <c r="D74" s="54">
        <v>7.806</v>
      </c>
      <c r="E74" s="55">
        <v>6534.47</v>
      </c>
      <c r="F74" s="45"/>
      <c r="G74" s="46"/>
      <c r="H74" s="54">
        <v>14.603</v>
      </c>
      <c r="I74" s="55">
        <v>58.035299999999999</v>
      </c>
      <c r="J74" s="54">
        <v>17.29</v>
      </c>
      <c r="K74" s="55">
        <v>116.5966</v>
      </c>
      <c r="L74" s="45"/>
      <c r="M74" s="46"/>
      <c r="N74" s="58">
        <v>19.59</v>
      </c>
      <c r="O74" s="59">
        <v>5.7873999999999999</v>
      </c>
      <c r="P74" s="58">
        <v>24.712</v>
      </c>
      <c r="Q74" s="59">
        <v>2.2156400000000001</v>
      </c>
      <c r="R74" s="49">
        <f t="shared" si="15"/>
        <v>0</v>
      </c>
      <c r="S74" s="50">
        <f t="shared" si="16"/>
        <v>85.944468999999998</v>
      </c>
      <c r="T74" s="49">
        <f t="shared" si="17"/>
        <v>0</v>
      </c>
      <c r="U74" s="50">
        <f t="shared" si="18"/>
        <v>49.962696729999998</v>
      </c>
      <c r="V74" s="49">
        <f t="shared" si="19"/>
        <v>100.26807878</v>
      </c>
      <c r="W74" s="50">
        <f t="shared" si="20"/>
        <v>0</v>
      </c>
      <c r="X74" s="62">
        <f t="shared" si="26"/>
        <v>3.6637586599999996</v>
      </c>
      <c r="Y74" s="63">
        <f t="shared" si="27"/>
        <v>0.95777149199999989</v>
      </c>
      <c r="AA74" s="64">
        <v>44550</v>
      </c>
      <c r="AB74" s="37">
        <f t="shared" si="21"/>
        <v>251.29961695906434</v>
      </c>
      <c r="AC74" s="37">
        <f t="shared" si="22"/>
        <v>0</v>
      </c>
      <c r="AD74" s="37">
        <f t="shared" si="23"/>
        <v>832.71161216666667</v>
      </c>
      <c r="AE74" s="37">
        <f t="shared" si="24"/>
        <v>1354.9740375675676</v>
      </c>
      <c r="AF74" s="37">
        <f t="shared" si="25"/>
        <v>0</v>
      </c>
      <c r="AG74" s="37">
        <f t="shared" si="25"/>
        <v>41.633621136363629</v>
      </c>
      <c r="AH74" s="37">
        <f t="shared" si="28"/>
        <v>9.3899165882352928</v>
      </c>
    </row>
    <row r="75" spans="1:34" ht="15.75" customHeight="1">
      <c r="A75" s="99">
        <v>71</v>
      </c>
      <c r="B75" s="45"/>
      <c r="C75" s="46"/>
      <c r="D75" s="54">
        <v>7.8070000000000004</v>
      </c>
      <c r="E75" s="55">
        <v>6247.0919999999996</v>
      </c>
      <c r="F75" s="45"/>
      <c r="G75" s="46"/>
      <c r="H75" s="54">
        <v>14.609</v>
      </c>
      <c r="I75" s="55">
        <v>61.015169999999998</v>
      </c>
      <c r="J75" s="54">
        <v>17.297000000000001</v>
      </c>
      <c r="K75" s="55">
        <v>118.6344</v>
      </c>
      <c r="L75" s="45"/>
      <c r="M75" s="46"/>
      <c r="N75" s="58">
        <v>19.600000000000001</v>
      </c>
      <c r="O75" s="59">
        <v>5.9125399999999999</v>
      </c>
      <c r="P75" s="58">
        <v>24.715</v>
      </c>
      <c r="Q75" s="59">
        <v>2.3959600000000001</v>
      </c>
      <c r="R75" s="49">
        <f t="shared" si="15"/>
        <v>0</v>
      </c>
      <c r="S75" s="50">
        <f t="shared" si="16"/>
        <v>82.294768399999995</v>
      </c>
      <c r="T75" s="49">
        <f t="shared" si="17"/>
        <v>0</v>
      </c>
      <c r="U75" s="50">
        <f t="shared" si="18"/>
        <v>52.478004996999992</v>
      </c>
      <c r="V75" s="49">
        <f t="shared" si="19"/>
        <v>102.00693351999999</v>
      </c>
      <c r="W75" s="50">
        <f t="shared" si="20"/>
        <v>0</v>
      </c>
      <c r="X75" s="62">
        <f t="shared" si="26"/>
        <v>3.757726286</v>
      </c>
      <c r="Y75" s="63">
        <f t="shared" si="27"/>
        <v>1.114703988</v>
      </c>
      <c r="AA75" s="64">
        <v>44551</v>
      </c>
      <c r="AB75" s="37">
        <f t="shared" si="21"/>
        <v>240.62797777777774</v>
      </c>
      <c r="AC75" s="37">
        <f t="shared" si="22"/>
        <v>0</v>
      </c>
      <c r="AD75" s="37">
        <f t="shared" si="23"/>
        <v>874.63341661666652</v>
      </c>
      <c r="AE75" s="37">
        <f t="shared" si="24"/>
        <v>1378.4720745945945</v>
      </c>
      <c r="AF75" s="37">
        <f t="shared" si="25"/>
        <v>0</v>
      </c>
      <c r="AG75" s="37">
        <f t="shared" si="25"/>
        <v>42.701435068181816</v>
      </c>
      <c r="AH75" s="37">
        <f t="shared" si="28"/>
        <v>10.928470470588236</v>
      </c>
    </row>
    <row r="76" spans="1:34" ht="15.75" customHeight="1">
      <c r="A76" s="99">
        <v>72</v>
      </c>
      <c r="B76" s="45"/>
      <c r="C76" s="46"/>
      <c r="D76" s="54">
        <v>7.8129999999999997</v>
      </c>
      <c r="E76" s="55">
        <v>5702.3909999999996</v>
      </c>
      <c r="F76" s="54">
        <v>13.154</v>
      </c>
      <c r="G76" s="55">
        <v>1.0688299999999999</v>
      </c>
      <c r="H76" s="54">
        <v>14.635999999999999</v>
      </c>
      <c r="I76" s="55">
        <v>31.56128</v>
      </c>
      <c r="J76" s="54">
        <v>17.327000000000002</v>
      </c>
      <c r="K76" s="55">
        <v>89.151730000000001</v>
      </c>
      <c r="L76" s="45"/>
      <c r="M76" s="46"/>
      <c r="N76" s="58">
        <v>19.573</v>
      </c>
      <c r="O76" s="59">
        <v>5.3397399999999999</v>
      </c>
      <c r="P76" s="58">
        <v>24.701000000000001</v>
      </c>
      <c r="Q76" s="78">
        <v>0.77615400000000001</v>
      </c>
      <c r="R76" s="49">
        <f t="shared" si="15"/>
        <v>0</v>
      </c>
      <c r="S76" s="50">
        <f t="shared" si="16"/>
        <v>75.377065699999989</v>
      </c>
      <c r="T76" s="49">
        <f t="shared" si="17"/>
        <v>1.3557826510000002</v>
      </c>
      <c r="U76" s="50">
        <f t="shared" si="18"/>
        <v>27.615976448000001</v>
      </c>
      <c r="V76" s="49">
        <f t="shared" si="19"/>
        <v>76.849371208999997</v>
      </c>
      <c r="W76" s="50">
        <f t="shared" si="20"/>
        <v>0</v>
      </c>
      <c r="X76" s="62">
        <f t="shared" si="26"/>
        <v>3.3276107659999998</v>
      </c>
      <c r="Y76" s="63">
        <f t="shared" si="27"/>
        <v>0</v>
      </c>
      <c r="AA76" s="64">
        <v>44552</v>
      </c>
      <c r="AB76" s="37">
        <f t="shared" si="21"/>
        <v>220.40077690058476</v>
      </c>
      <c r="AC76" s="37">
        <f t="shared" si="22"/>
        <v>29.473535891304351</v>
      </c>
      <c r="AD76" s="37">
        <f t="shared" si="23"/>
        <v>460.26627413333335</v>
      </c>
      <c r="AE76" s="37">
        <f t="shared" si="24"/>
        <v>1038.5050163378378</v>
      </c>
      <c r="AF76" s="37">
        <f t="shared" si="25"/>
        <v>0</v>
      </c>
      <c r="AG76" s="37">
        <f t="shared" si="25"/>
        <v>37.81375870454545</v>
      </c>
      <c r="AH76" s="37">
        <f t="shared" si="28"/>
        <v>0</v>
      </c>
    </row>
    <row r="77" spans="1:34" ht="15.75" customHeight="1">
      <c r="A77" s="99">
        <v>73</v>
      </c>
      <c r="B77" s="45"/>
      <c r="C77" s="46"/>
      <c r="D77" s="54">
        <v>7.9550000000000001</v>
      </c>
      <c r="E77" s="55">
        <v>1306.615</v>
      </c>
      <c r="F77" s="54">
        <v>13.361000000000001</v>
      </c>
      <c r="G77" s="55">
        <v>1.8470800000000001</v>
      </c>
      <c r="H77" s="54">
        <v>14.621</v>
      </c>
      <c r="I77" s="55">
        <v>24.231860000000001</v>
      </c>
      <c r="J77" s="54">
        <v>17.308</v>
      </c>
      <c r="K77" s="55">
        <v>57.270890000000001</v>
      </c>
      <c r="L77" s="45"/>
      <c r="M77" s="46"/>
      <c r="N77" s="58">
        <v>19.558</v>
      </c>
      <c r="O77" s="77">
        <v>0.81799999999999995</v>
      </c>
      <c r="P77" s="60"/>
      <c r="Q77" s="61"/>
      <c r="R77" s="49">
        <f t="shared" si="15"/>
        <v>0</v>
      </c>
      <c r="S77" s="50">
        <f t="shared" si="16"/>
        <v>19.550710500000001</v>
      </c>
      <c r="T77" s="49">
        <f t="shared" si="17"/>
        <v>1.7524566760000002</v>
      </c>
      <c r="U77" s="50">
        <f t="shared" si="18"/>
        <v>21.429213026000003</v>
      </c>
      <c r="V77" s="49">
        <f t="shared" si="19"/>
        <v>49.645450437000001</v>
      </c>
      <c r="W77" s="50">
        <f t="shared" si="20"/>
        <v>0</v>
      </c>
      <c r="X77" s="62">
        <f t="shared" si="26"/>
        <v>0</v>
      </c>
      <c r="Y77" s="63">
        <f t="shared" si="27"/>
        <v>0</v>
      </c>
      <c r="AA77" s="65">
        <v>44553</v>
      </c>
      <c r="AB77" s="37">
        <f t="shared" si="21"/>
        <v>57.165820175438597</v>
      </c>
      <c r="AC77" s="37">
        <f t="shared" si="22"/>
        <v>38.096884260869565</v>
      </c>
      <c r="AD77" s="37">
        <f t="shared" si="23"/>
        <v>357.15355043333335</v>
      </c>
      <c r="AE77" s="37">
        <f t="shared" si="24"/>
        <v>670.88446536486492</v>
      </c>
      <c r="AF77" s="37">
        <f t="shared" si="25"/>
        <v>0</v>
      </c>
      <c r="AG77" s="37">
        <f t="shared" si="25"/>
        <v>0</v>
      </c>
      <c r="AH77" s="37">
        <f t="shared" si="28"/>
        <v>0</v>
      </c>
    </row>
    <row r="78" spans="1:34" ht="15.75" customHeight="1">
      <c r="A78" s="99">
        <v>74</v>
      </c>
      <c r="B78" s="45"/>
      <c r="C78" s="46"/>
      <c r="D78" s="54">
        <v>7.9530000000000003</v>
      </c>
      <c r="E78" s="55">
        <v>1445.9649999999999</v>
      </c>
      <c r="F78" s="54">
        <v>13.365</v>
      </c>
      <c r="G78" s="55">
        <v>2.8919700000000002</v>
      </c>
      <c r="H78" s="54">
        <v>14.619</v>
      </c>
      <c r="I78" s="55">
        <v>32.951819999999998</v>
      </c>
      <c r="J78" s="54">
        <v>17.306999999999999</v>
      </c>
      <c r="K78" s="55">
        <v>55.854529999999997</v>
      </c>
      <c r="L78" s="45"/>
      <c r="M78" s="46"/>
      <c r="N78" s="58">
        <v>19.596</v>
      </c>
      <c r="O78" s="77">
        <v>0.77500000000000002</v>
      </c>
      <c r="P78" s="60"/>
      <c r="Q78" s="61"/>
      <c r="R78" s="49">
        <f t="shared" si="15"/>
        <v>0</v>
      </c>
      <c r="S78" s="50">
        <f t="shared" si="16"/>
        <v>21.320455500000001</v>
      </c>
      <c r="T78" s="49">
        <f t="shared" si="17"/>
        <v>2.2850371090000001</v>
      </c>
      <c r="U78" s="50">
        <f t="shared" si="18"/>
        <v>28.789731261999997</v>
      </c>
      <c r="V78" s="49">
        <f t="shared" si="19"/>
        <v>48.436870448999997</v>
      </c>
      <c r="W78" s="50">
        <f t="shared" si="20"/>
        <v>0</v>
      </c>
      <c r="X78" s="62">
        <f t="shared" si="26"/>
        <v>0</v>
      </c>
      <c r="Y78" s="63">
        <f t="shared" si="27"/>
        <v>0</v>
      </c>
      <c r="AA78" s="65">
        <v>44554</v>
      </c>
      <c r="AB78" s="37">
        <f t="shared" si="21"/>
        <v>62.34051315789474</v>
      </c>
      <c r="AC78" s="37">
        <f t="shared" si="22"/>
        <v>49.674719760869564</v>
      </c>
      <c r="AD78" s="37">
        <f t="shared" si="23"/>
        <v>479.82885436666663</v>
      </c>
      <c r="AE78" s="37">
        <f t="shared" si="24"/>
        <v>654.55230336486477</v>
      </c>
      <c r="AF78" s="37">
        <f t="shared" si="25"/>
        <v>0</v>
      </c>
      <c r="AG78" s="37">
        <f t="shared" si="25"/>
        <v>0</v>
      </c>
      <c r="AH78" s="37">
        <f t="shared" si="28"/>
        <v>0</v>
      </c>
    </row>
    <row r="79" spans="1:34" ht="15.75" customHeight="1">
      <c r="A79" s="99">
        <v>75</v>
      </c>
      <c r="B79" s="45"/>
      <c r="C79" s="46"/>
      <c r="D79" s="54">
        <v>7.8019999999999996</v>
      </c>
      <c r="E79" s="55">
        <v>1443.712</v>
      </c>
      <c r="F79" s="54">
        <v>13.307</v>
      </c>
      <c r="G79" s="55">
        <v>1.3498399999999999</v>
      </c>
      <c r="H79" s="54">
        <v>14.603</v>
      </c>
      <c r="I79" s="55">
        <v>29.756219999999999</v>
      </c>
      <c r="J79" s="54">
        <v>17.29</v>
      </c>
      <c r="K79" s="55">
        <v>69.652529999999999</v>
      </c>
      <c r="L79" s="45"/>
      <c r="M79" s="46"/>
      <c r="N79" s="58">
        <v>19.553999999999998</v>
      </c>
      <c r="O79" s="59">
        <v>4.8699599999999998</v>
      </c>
      <c r="P79" s="60"/>
      <c r="Q79" s="61"/>
      <c r="R79" s="49">
        <f t="shared" si="15"/>
        <v>0</v>
      </c>
      <c r="S79" s="50">
        <f t="shared" si="16"/>
        <v>21.2918424</v>
      </c>
      <c r="T79" s="49">
        <f t="shared" si="17"/>
        <v>1.4990134479999999</v>
      </c>
      <c r="U79" s="50">
        <f t="shared" si="18"/>
        <v>26.092325301999999</v>
      </c>
      <c r="V79" s="49">
        <f t="shared" si="19"/>
        <v>60.210703848999998</v>
      </c>
      <c r="W79" s="50">
        <f t="shared" si="20"/>
        <v>0</v>
      </c>
      <c r="X79" s="62">
        <f t="shared" si="26"/>
        <v>2.9748529640000001</v>
      </c>
      <c r="Y79" s="63">
        <f t="shared" si="27"/>
        <v>0</v>
      </c>
      <c r="AA79" s="65">
        <v>44555</v>
      </c>
      <c r="AB79" s="37">
        <f t="shared" si="21"/>
        <v>62.256849122807019</v>
      </c>
      <c r="AC79" s="37">
        <f t="shared" si="22"/>
        <v>32.587248869565215</v>
      </c>
      <c r="AD79" s="37">
        <f t="shared" si="23"/>
        <v>434.87208836666662</v>
      </c>
      <c r="AE79" s="37">
        <f t="shared" si="24"/>
        <v>813.65816012162168</v>
      </c>
      <c r="AF79" s="37">
        <f t="shared" si="25"/>
        <v>0</v>
      </c>
      <c r="AG79" s="37">
        <f t="shared" si="25"/>
        <v>33.805147318181824</v>
      </c>
      <c r="AH79" s="37">
        <f t="shared" si="28"/>
        <v>0</v>
      </c>
    </row>
    <row r="80" spans="1:34" ht="15.75" customHeight="1">
      <c r="A80" s="99">
        <v>76</v>
      </c>
      <c r="B80" s="45"/>
      <c r="C80" s="46"/>
      <c r="D80" s="54">
        <v>7.8150000000000004</v>
      </c>
      <c r="E80" s="55">
        <v>5548.7439999999997</v>
      </c>
      <c r="F80" s="54">
        <v>13.292999999999999</v>
      </c>
      <c r="G80" s="55">
        <v>2.4796</v>
      </c>
      <c r="H80" s="54">
        <v>14.618</v>
      </c>
      <c r="I80" s="55">
        <v>34.082230000000003</v>
      </c>
      <c r="J80" s="54">
        <v>17.308</v>
      </c>
      <c r="K80" s="55">
        <v>65.123180000000005</v>
      </c>
      <c r="L80" s="45"/>
      <c r="M80" s="46"/>
      <c r="N80" s="58">
        <v>19.565999999999999</v>
      </c>
      <c r="O80" s="59">
        <v>4.7420900000000001</v>
      </c>
      <c r="P80" s="60"/>
      <c r="Q80" s="61"/>
      <c r="R80" s="49">
        <f t="shared" si="15"/>
        <v>0</v>
      </c>
      <c r="S80" s="50">
        <f t="shared" si="16"/>
        <v>73.425748799999994</v>
      </c>
      <c r="T80" s="49">
        <f t="shared" si="17"/>
        <v>2.0748521200000001</v>
      </c>
      <c r="U80" s="50">
        <f t="shared" si="18"/>
        <v>29.743910343000003</v>
      </c>
      <c r="V80" s="49">
        <f t="shared" si="19"/>
        <v>56.345809494000001</v>
      </c>
      <c r="W80" s="50">
        <f t="shared" si="20"/>
        <v>0</v>
      </c>
      <c r="X80" s="62">
        <f t="shared" si="26"/>
        <v>2.878835381</v>
      </c>
      <c r="Y80" s="63">
        <f t="shared" si="27"/>
        <v>0</v>
      </c>
      <c r="AA80" s="65">
        <v>44556</v>
      </c>
      <c r="AB80" s="37">
        <f t="shared" si="21"/>
        <v>214.69517192982454</v>
      </c>
      <c r="AC80" s="37">
        <f t="shared" si="22"/>
        <v>45.10548086956522</v>
      </c>
      <c r="AD80" s="37">
        <f t="shared" si="23"/>
        <v>495.73183905000008</v>
      </c>
      <c r="AE80" s="37">
        <f t="shared" si="24"/>
        <v>761.42985802702697</v>
      </c>
      <c r="AF80" s="37">
        <f t="shared" si="25"/>
        <v>0</v>
      </c>
      <c r="AG80" s="37">
        <f t="shared" si="25"/>
        <v>32.71403842045455</v>
      </c>
      <c r="AH80" s="37">
        <f t="shared" si="28"/>
        <v>0</v>
      </c>
    </row>
    <row r="81" spans="1:34" ht="15.75" customHeight="1">
      <c r="A81" s="99">
        <v>77</v>
      </c>
      <c r="B81" s="45"/>
      <c r="C81" s="46"/>
      <c r="D81" s="54">
        <v>7.7880000000000003</v>
      </c>
      <c r="E81" s="55">
        <v>4329.9620000000004</v>
      </c>
      <c r="F81" s="45"/>
      <c r="G81" s="46"/>
      <c r="H81" s="54">
        <v>14.601000000000001</v>
      </c>
      <c r="I81" s="55">
        <v>39.822339999999997</v>
      </c>
      <c r="J81" s="54">
        <v>17.286999999999999</v>
      </c>
      <c r="K81" s="55">
        <v>76.659310000000005</v>
      </c>
      <c r="L81" s="45"/>
      <c r="M81" s="46"/>
      <c r="N81" s="58">
        <v>19.539000000000001</v>
      </c>
      <c r="O81" s="59">
        <v>5.7362500000000001</v>
      </c>
      <c r="P81" s="58">
        <v>24.734000000000002</v>
      </c>
      <c r="Q81" s="59">
        <v>1.12921</v>
      </c>
      <c r="R81" s="49">
        <f t="shared" si="15"/>
        <v>0</v>
      </c>
      <c r="S81" s="50">
        <f t="shared" si="16"/>
        <v>57.9472174</v>
      </c>
      <c r="T81" s="49">
        <f t="shared" si="17"/>
        <v>0</v>
      </c>
      <c r="U81" s="50">
        <f t="shared" si="18"/>
        <v>34.589137193999996</v>
      </c>
      <c r="V81" s="49">
        <f t="shared" si="19"/>
        <v>66.189589222999999</v>
      </c>
      <c r="W81" s="50">
        <f t="shared" si="20"/>
        <v>0</v>
      </c>
      <c r="X81" s="62">
        <f t="shared" si="26"/>
        <v>3.6253501250000002</v>
      </c>
      <c r="Y81" s="63">
        <f t="shared" si="27"/>
        <v>1.2251463000000018E-2</v>
      </c>
      <c r="AA81" s="65">
        <v>44557</v>
      </c>
      <c r="AB81" s="37">
        <f t="shared" si="21"/>
        <v>169.4363081871345</v>
      </c>
      <c r="AC81" s="37">
        <f t="shared" si="22"/>
        <v>0</v>
      </c>
      <c r="AD81" s="37">
        <f t="shared" si="23"/>
        <v>576.48561989999996</v>
      </c>
      <c r="AE81" s="37">
        <f t="shared" si="24"/>
        <v>894.4539084189189</v>
      </c>
      <c r="AF81" s="37">
        <f t="shared" si="25"/>
        <v>0</v>
      </c>
      <c r="AG81" s="37">
        <f t="shared" si="25"/>
        <v>41.197160511363634</v>
      </c>
      <c r="AH81" s="37">
        <f t="shared" si="28"/>
        <v>0.12011238235294136</v>
      </c>
    </row>
    <row r="82" spans="1:34" ht="15.75" customHeight="1">
      <c r="A82" s="99">
        <v>78</v>
      </c>
      <c r="B82" s="72"/>
      <c r="C82" s="73"/>
      <c r="D82" s="72">
        <v>7.8150000000000004</v>
      </c>
      <c r="E82" s="73">
        <v>1525.9751000000001</v>
      </c>
      <c r="F82" s="72">
        <v>13.349</v>
      </c>
      <c r="G82" s="73">
        <v>0.366452</v>
      </c>
      <c r="H82" s="72">
        <v>14.624000000000001</v>
      </c>
      <c r="I82" s="73">
        <v>39.720820000000003</v>
      </c>
      <c r="J82" s="72">
        <v>17.314</v>
      </c>
      <c r="K82" s="73">
        <v>70.777150000000006</v>
      </c>
      <c r="L82" s="72"/>
      <c r="M82" s="73"/>
      <c r="N82" s="60"/>
      <c r="O82" s="61"/>
      <c r="P82" s="60"/>
      <c r="Q82" s="61"/>
      <c r="R82" s="49">
        <f t="shared" si="15"/>
        <v>0</v>
      </c>
      <c r="S82" s="50">
        <f t="shared" si="16"/>
        <v>22.336583770000001</v>
      </c>
      <c r="T82" s="49">
        <f t="shared" si="17"/>
        <v>0.99778058440000006</v>
      </c>
      <c r="U82" s="50">
        <f t="shared" si="18"/>
        <v>34.503444162000001</v>
      </c>
      <c r="V82" s="49">
        <f t="shared" si="19"/>
        <v>61.170342095000002</v>
      </c>
      <c r="W82" s="50">
        <f t="shared" si="20"/>
        <v>0</v>
      </c>
      <c r="X82" s="62">
        <f t="shared" si="26"/>
        <v>0</v>
      </c>
      <c r="Y82" s="63">
        <f t="shared" si="27"/>
        <v>0</v>
      </c>
      <c r="AA82" s="53">
        <v>44558</v>
      </c>
      <c r="AB82" s="37">
        <f t="shared" si="21"/>
        <v>65.311648450292395</v>
      </c>
      <c r="AC82" s="37">
        <f t="shared" si="22"/>
        <v>21.690882269565218</v>
      </c>
      <c r="AD82" s="37">
        <f t="shared" si="23"/>
        <v>575.05740270000001</v>
      </c>
      <c r="AE82" s="37">
        <f t="shared" si="24"/>
        <v>826.6262445270271</v>
      </c>
      <c r="AF82" s="37">
        <f t="shared" si="25"/>
        <v>0</v>
      </c>
      <c r="AG82" s="37">
        <f t="shared" si="25"/>
        <v>0</v>
      </c>
      <c r="AH82" s="37">
        <f t="shared" si="28"/>
        <v>0</v>
      </c>
    </row>
    <row r="83" spans="1:34" ht="15.75" customHeight="1">
      <c r="A83" s="99">
        <v>79</v>
      </c>
      <c r="B83" s="45"/>
      <c r="C83" s="46"/>
      <c r="D83" s="54">
        <v>7.8049999999999997</v>
      </c>
      <c r="E83" s="55">
        <v>2191.1610000000001</v>
      </c>
      <c r="F83" s="45"/>
      <c r="G83" s="46"/>
      <c r="H83" s="54">
        <v>14.599</v>
      </c>
      <c r="I83" s="55">
        <v>38.285649999999997</v>
      </c>
      <c r="J83" s="54">
        <v>17.283000000000001</v>
      </c>
      <c r="K83" s="55">
        <v>64.862819999999999</v>
      </c>
      <c r="L83" s="45"/>
      <c r="M83" s="46"/>
      <c r="N83" s="58">
        <v>19.524000000000001</v>
      </c>
      <c r="O83" s="59">
        <v>7.0628500000000001</v>
      </c>
      <c r="P83" s="60"/>
      <c r="Q83" s="61"/>
      <c r="R83" s="49">
        <f t="shared" si="15"/>
        <v>0</v>
      </c>
      <c r="S83" s="50">
        <f t="shared" si="16"/>
        <v>30.784444700000002</v>
      </c>
      <c r="T83" s="49">
        <f t="shared" si="17"/>
        <v>0</v>
      </c>
      <c r="U83" s="50">
        <f t="shared" si="18"/>
        <v>33.29201716499999</v>
      </c>
      <c r="V83" s="49">
        <f t="shared" si="19"/>
        <v>56.123644305999996</v>
      </c>
      <c r="W83" s="50">
        <f t="shared" si="20"/>
        <v>0</v>
      </c>
      <c r="X83" s="62">
        <f t="shared" si="26"/>
        <v>4.6214940649999994</v>
      </c>
      <c r="Y83" s="63">
        <f t="shared" si="27"/>
        <v>0</v>
      </c>
      <c r="AA83" s="65">
        <v>44559</v>
      </c>
      <c r="AB83" s="37">
        <f t="shared" si="21"/>
        <v>90.012996198830407</v>
      </c>
      <c r="AC83" s="37">
        <f t="shared" si="22"/>
        <v>0</v>
      </c>
      <c r="AD83" s="37">
        <f t="shared" si="23"/>
        <v>554.86695274999988</v>
      </c>
      <c r="AE83" s="37">
        <f t="shared" si="24"/>
        <v>758.4276257567567</v>
      </c>
      <c r="AF83" s="37">
        <f t="shared" si="25"/>
        <v>0</v>
      </c>
      <c r="AG83" s="37">
        <f t="shared" si="25"/>
        <v>52.516978011363634</v>
      </c>
      <c r="AH83" s="37">
        <f t="shared" si="28"/>
        <v>0</v>
      </c>
    </row>
    <row r="84" spans="1:34" ht="15.75" customHeight="1">
      <c r="A84" s="99">
        <v>80</v>
      </c>
      <c r="B84" s="45"/>
      <c r="C84" s="46"/>
      <c r="D84" s="54">
        <v>7.9370000000000003</v>
      </c>
      <c r="E84" s="55">
        <v>1440.807</v>
      </c>
      <c r="F84" s="45"/>
      <c r="G84" s="46"/>
      <c r="H84" s="54">
        <v>14.615</v>
      </c>
      <c r="I84" s="55">
        <v>37.057220000000001</v>
      </c>
      <c r="J84" s="54">
        <v>17.300999999999998</v>
      </c>
      <c r="K84" s="55">
        <v>57.491729999999997</v>
      </c>
      <c r="L84" s="45"/>
      <c r="M84" s="46"/>
      <c r="N84" s="58">
        <v>19.588000000000001</v>
      </c>
      <c r="O84" s="77">
        <v>0.77200000000000002</v>
      </c>
      <c r="P84" s="60"/>
      <c r="Q84" s="61"/>
      <c r="R84" s="49">
        <f t="shared" si="15"/>
        <v>0</v>
      </c>
      <c r="S84" s="50">
        <f t="shared" si="16"/>
        <v>21.254948900000002</v>
      </c>
      <c r="T84" s="49">
        <f t="shared" si="17"/>
        <v>0</v>
      </c>
      <c r="U84" s="50">
        <f t="shared" si="18"/>
        <v>32.255099401999999</v>
      </c>
      <c r="V84" s="49">
        <f t="shared" si="19"/>
        <v>49.833893208999996</v>
      </c>
      <c r="W84" s="50">
        <f t="shared" si="20"/>
        <v>0</v>
      </c>
      <c r="X84" s="62">
        <f t="shared" si="26"/>
        <v>0</v>
      </c>
      <c r="Y84" s="63">
        <f t="shared" si="27"/>
        <v>0</v>
      </c>
      <c r="AA84" s="65">
        <v>44560</v>
      </c>
      <c r="AB84" s="37">
        <f t="shared" si="21"/>
        <v>62.148973391812874</v>
      </c>
      <c r="AC84" s="37">
        <f t="shared" si="22"/>
        <v>0</v>
      </c>
      <c r="AD84" s="37">
        <f t="shared" si="23"/>
        <v>537.58499003333327</v>
      </c>
      <c r="AE84" s="37">
        <f t="shared" si="24"/>
        <v>673.43098931081079</v>
      </c>
      <c r="AF84" s="37">
        <f t="shared" si="25"/>
        <v>0</v>
      </c>
      <c r="AG84" s="37">
        <f t="shared" si="25"/>
        <v>0</v>
      </c>
      <c r="AH84" s="37">
        <f t="shared" si="28"/>
        <v>0</v>
      </c>
    </row>
    <row r="85" spans="1:34" ht="15.75" customHeight="1">
      <c r="A85" s="99">
        <v>81</v>
      </c>
      <c r="B85" s="45"/>
      <c r="C85" s="46"/>
      <c r="D85" s="54">
        <v>7.9470000000000001</v>
      </c>
      <c r="E85" s="55">
        <v>1757.7059999999999</v>
      </c>
      <c r="F85" s="45"/>
      <c r="G85" s="46"/>
      <c r="H85" s="54">
        <v>14.62</v>
      </c>
      <c r="I85" s="55">
        <v>33.046790000000001</v>
      </c>
      <c r="J85" s="54">
        <v>17.306000000000001</v>
      </c>
      <c r="K85" s="55">
        <v>57.222920000000002</v>
      </c>
      <c r="L85" s="45"/>
      <c r="M85" s="46"/>
      <c r="N85" s="58">
        <v>19.553999999999998</v>
      </c>
      <c r="O85" s="59">
        <v>6.3261900000000004</v>
      </c>
      <c r="P85" s="60"/>
      <c r="Q85" s="61"/>
      <c r="R85" s="49">
        <f t="shared" si="15"/>
        <v>0</v>
      </c>
      <c r="S85" s="50">
        <f t="shared" si="16"/>
        <v>25.279566199999998</v>
      </c>
      <c r="T85" s="49">
        <f t="shared" si="17"/>
        <v>0</v>
      </c>
      <c r="U85" s="50">
        <f t="shared" si="18"/>
        <v>28.869895439</v>
      </c>
      <c r="V85" s="49">
        <f t="shared" si="19"/>
        <v>49.604517636000004</v>
      </c>
      <c r="W85" s="50">
        <f t="shared" si="20"/>
        <v>0</v>
      </c>
      <c r="X85" s="62">
        <f t="shared" si="26"/>
        <v>4.0683360710000001</v>
      </c>
      <c r="Y85" s="63">
        <f t="shared" si="27"/>
        <v>0</v>
      </c>
      <c r="AA85" s="65">
        <v>44561</v>
      </c>
      <c r="AB85" s="37">
        <f t="shared" si="21"/>
        <v>73.916860233918115</v>
      </c>
      <c r="AC85" s="37">
        <f t="shared" si="22"/>
        <v>0</v>
      </c>
      <c r="AD85" s="37">
        <f t="shared" si="23"/>
        <v>481.16492398333332</v>
      </c>
      <c r="AE85" s="37">
        <f t="shared" si="24"/>
        <v>670.33131940540545</v>
      </c>
      <c r="AF85" s="37">
        <f t="shared" si="25"/>
        <v>0</v>
      </c>
      <c r="AG85" s="37">
        <f t="shared" si="25"/>
        <v>46.231091715909088</v>
      </c>
      <c r="AH85" s="37">
        <f t="shared" si="28"/>
        <v>0</v>
      </c>
    </row>
    <row r="86" spans="1:34" ht="15.75" customHeight="1">
      <c r="A86" s="99">
        <v>82</v>
      </c>
      <c r="B86" s="45"/>
      <c r="C86" s="46"/>
      <c r="D86" s="54">
        <v>7.9370000000000003</v>
      </c>
      <c r="E86" s="55">
        <v>1553.433</v>
      </c>
      <c r="F86" s="54">
        <v>13.334</v>
      </c>
      <c r="G86" s="55">
        <v>1.65113</v>
      </c>
      <c r="H86" s="54">
        <v>14.596</v>
      </c>
      <c r="I86" s="55">
        <v>42.921570000000003</v>
      </c>
      <c r="J86" s="54">
        <v>17.277000000000001</v>
      </c>
      <c r="K86" s="55">
        <v>72.01737</v>
      </c>
      <c r="L86" s="45"/>
      <c r="M86" s="46"/>
      <c r="N86" s="58">
        <v>19.547000000000001</v>
      </c>
      <c r="O86" s="59">
        <v>5.3765200000000002</v>
      </c>
      <c r="P86" s="58">
        <v>24.715</v>
      </c>
      <c r="Q86" s="77">
        <v>0.97593099999999999</v>
      </c>
      <c r="R86" s="49">
        <f t="shared" si="15"/>
        <v>0</v>
      </c>
      <c r="S86" s="50">
        <f t="shared" si="16"/>
        <v>22.685299100000002</v>
      </c>
      <c r="T86" s="49">
        <f t="shared" si="17"/>
        <v>1.652580961</v>
      </c>
      <c r="U86" s="50">
        <f t="shared" si="18"/>
        <v>37.205197237</v>
      </c>
      <c r="V86" s="49">
        <f t="shared" si="19"/>
        <v>62.228621820999997</v>
      </c>
      <c r="W86" s="50">
        <f t="shared" si="20"/>
        <v>0</v>
      </c>
      <c r="X86" s="62">
        <f t="shared" si="26"/>
        <v>3.3552288680000006</v>
      </c>
      <c r="Y86" s="63">
        <f t="shared" si="27"/>
        <v>0</v>
      </c>
      <c r="AA86" s="65">
        <v>44562</v>
      </c>
      <c r="AB86" s="37">
        <f t="shared" si="21"/>
        <v>66.331283918128662</v>
      </c>
      <c r="AC86" s="37">
        <f t="shared" si="22"/>
        <v>35.925673065217396</v>
      </c>
      <c r="AD86" s="37">
        <f t="shared" si="23"/>
        <v>620.08662061666666</v>
      </c>
      <c r="AE86" s="37">
        <f t="shared" si="24"/>
        <v>840.92732190540539</v>
      </c>
      <c r="AF86" s="37">
        <f t="shared" si="25"/>
        <v>0</v>
      </c>
      <c r="AG86" s="37">
        <f t="shared" si="25"/>
        <v>38.127600772727284</v>
      </c>
      <c r="AH86" s="37">
        <f t="shared" si="28"/>
        <v>0</v>
      </c>
    </row>
    <row r="87" spans="1:34" ht="15.75" customHeight="1">
      <c r="A87" s="99">
        <v>83</v>
      </c>
      <c r="B87" s="45"/>
      <c r="C87" s="46"/>
      <c r="D87" s="54">
        <v>7.94</v>
      </c>
      <c r="E87" s="55">
        <v>1116.8219999999999</v>
      </c>
      <c r="F87" s="45"/>
      <c r="G87" s="46"/>
      <c r="H87" s="54">
        <v>14.596</v>
      </c>
      <c r="I87" s="55">
        <v>48.849780000000003</v>
      </c>
      <c r="J87" s="54">
        <v>17.277999999999999</v>
      </c>
      <c r="K87" s="55">
        <v>74.017300000000006</v>
      </c>
      <c r="L87" s="45"/>
      <c r="M87" s="46"/>
      <c r="N87" s="58">
        <v>19.530999999999999</v>
      </c>
      <c r="O87" s="59">
        <v>4.2914700000000003</v>
      </c>
      <c r="P87" s="58">
        <v>24.684999999999999</v>
      </c>
      <c r="Q87" s="59">
        <v>1.5848899999999999</v>
      </c>
      <c r="R87" s="49">
        <f t="shared" si="15"/>
        <v>0</v>
      </c>
      <c r="S87" s="50">
        <f t="shared" si="16"/>
        <v>17.140339399999998</v>
      </c>
      <c r="T87" s="49">
        <f t="shared" si="17"/>
        <v>0</v>
      </c>
      <c r="U87" s="50">
        <f t="shared" si="18"/>
        <v>42.209199298000001</v>
      </c>
      <c r="V87" s="49">
        <f t="shared" si="19"/>
        <v>63.935162090000006</v>
      </c>
      <c r="W87" s="50">
        <f t="shared" si="20"/>
        <v>0</v>
      </c>
      <c r="X87" s="62">
        <f t="shared" si="26"/>
        <v>2.5404648230000002</v>
      </c>
      <c r="Y87" s="63">
        <f t="shared" si="27"/>
        <v>0.40882976699999973</v>
      </c>
      <c r="AA87" s="65">
        <v>44563</v>
      </c>
      <c r="AB87" s="37">
        <f t="shared" si="21"/>
        <v>50.117951461988305</v>
      </c>
      <c r="AC87" s="37">
        <f t="shared" si="22"/>
        <v>0</v>
      </c>
      <c r="AD87" s="37">
        <f t="shared" si="23"/>
        <v>703.48665496666672</v>
      </c>
      <c r="AE87" s="37">
        <f t="shared" si="24"/>
        <v>863.98867689189194</v>
      </c>
      <c r="AF87" s="37">
        <f t="shared" si="25"/>
        <v>0</v>
      </c>
      <c r="AG87" s="37">
        <f t="shared" si="25"/>
        <v>28.868918443181823</v>
      </c>
      <c r="AH87" s="37">
        <f t="shared" si="28"/>
        <v>4.008134970588233</v>
      </c>
    </row>
    <row r="88" spans="1:34" ht="15.75" customHeight="1">
      <c r="A88" s="99">
        <v>84</v>
      </c>
      <c r="B88" s="45"/>
      <c r="C88" s="46"/>
      <c r="D88" s="54">
        <v>7.9340000000000002</v>
      </c>
      <c r="E88" s="55">
        <v>940.11749999999995</v>
      </c>
      <c r="F88" s="45"/>
      <c r="G88" s="46"/>
      <c r="H88" s="54">
        <v>14.596</v>
      </c>
      <c r="I88" s="55">
        <v>61.446950000000001</v>
      </c>
      <c r="J88" s="54">
        <v>17.279</v>
      </c>
      <c r="K88" s="55">
        <v>93.379819999999995</v>
      </c>
      <c r="L88" s="45"/>
      <c r="M88" s="46"/>
      <c r="N88" s="58">
        <v>19.544</v>
      </c>
      <c r="O88" s="59">
        <v>7.3141499999999997</v>
      </c>
      <c r="P88" s="58">
        <v>24.722000000000001</v>
      </c>
      <c r="Q88" s="59">
        <v>2.3583099999999999</v>
      </c>
      <c r="R88" s="49">
        <f t="shared" si="15"/>
        <v>0</v>
      </c>
      <c r="S88" s="50">
        <f t="shared" si="16"/>
        <v>14.896192249999999</v>
      </c>
      <c r="T88" s="49">
        <f t="shared" si="17"/>
        <v>0</v>
      </c>
      <c r="U88" s="50">
        <f t="shared" si="18"/>
        <v>52.842470494999993</v>
      </c>
      <c r="V88" s="49">
        <f t="shared" si="19"/>
        <v>80.457200405999998</v>
      </c>
      <c r="W88" s="50">
        <f t="shared" si="20"/>
        <v>0</v>
      </c>
      <c r="X88" s="62">
        <f t="shared" si="26"/>
        <v>4.8101952349999992</v>
      </c>
      <c r="Y88" s="63">
        <f t="shared" si="27"/>
        <v>1.0819371929999999</v>
      </c>
      <c r="AA88" s="65">
        <v>44564</v>
      </c>
      <c r="AB88" s="37">
        <f t="shared" si="21"/>
        <v>43.556117690058471</v>
      </c>
      <c r="AC88" s="37">
        <f t="shared" si="22"/>
        <v>0</v>
      </c>
      <c r="AD88" s="37">
        <f t="shared" si="23"/>
        <v>880.70784158333322</v>
      </c>
      <c r="AE88" s="37">
        <f t="shared" si="24"/>
        <v>1087.2594649459459</v>
      </c>
      <c r="AF88" s="37">
        <f t="shared" si="25"/>
        <v>0</v>
      </c>
      <c r="AG88" s="37">
        <f t="shared" si="25"/>
        <v>54.661309488636348</v>
      </c>
      <c r="AH88" s="37">
        <f t="shared" si="28"/>
        <v>10.60722738235294</v>
      </c>
    </row>
    <row r="89" spans="1:34" ht="15.75" customHeight="1">
      <c r="A89" s="99">
        <v>85</v>
      </c>
      <c r="B89" s="45"/>
      <c r="C89" s="46"/>
      <c r="D89" s="54">
        <v>7.9459999999999997</v>
      </c>
      <c r="E89" s="55">
        <v>750.31899999999996</v>
      </c>
      <c r="F89" s="54">
        <v>13.362</v>
      </c>
      <c r="G89" s="55">
        <v>0.34278599999999998</v>
      </c>
      <c r="H89" s="54">
        <v>14.602</v>
      </c>
      <c r="I89" s="55">
        <v>37.306510000000003</v>
      </c>
      <c r="J89" s="54">
        <v>17.283999999999999</v>
      </c>
      <c r="K89" s="55">
        <v>52.878660000000004</v>
      </c>
      <c r="L89" s="45"/>
      <c r="M89" s="46"/>
      <c r="N89" s="58">
        <v>19.568999999999999</v>
      </c>
      <c r="O89" s="59">
        <v>5.9326699999999999</v>
      </c>
      <c r="P89" s="58">
        <v>24.765000000000001</v>
      </c>
      <c r="Q89" s="59">
        <v>1.3524099999999999</v>
      </c>
      <c r="R89" s="49">
        <f t="shared" si="15"/>
        <v>0</v>
      </c>
      <c r="S89" s="50">
        <f t="shared" si="16"/>
        <v>12.485751299999999</v>
      </c>
      <c r="T89" s="49">
        <f t="shared" si="17"/>
        <v>0.9857180242000001</v>
      </c>
      <c r="U89" s="50">
        <f t="shared" si="18"/>
        <v>32.465525091000003</v>
      </c>
      <c r="V89" s="49">
        <f t="shared" si="19"/>
        <v>45.897560578000004</v>
      </c>
      <c r="W89" s="50">
        <f t="shared" si="20"/>
        <v>0</v>
      </c>
      <c r="X89" s="62">
        <f t="shared" si="26"/>
        <v>3.7728419030000002</v>
      </c>
      <c r="Y89" s="63">
        <f t="shared" si="27"/>
        <v>0.20650242299999977</v>
      </c>
      <c r="AA89" s="65">
        <v>44565</v>
      </c>
      <c r="AB89" s="37">
        <f t="shared" si="21"/>
        <v>36.508044736842102</v>
      </c>
      <c r="AC89" s="37">
        <f t="shared" si="22"/>
        <v>21.428652700000001</v>
      </c>
      <c r="AD89" s="37">
        <f t="shared" si="23"/>
        <v>541.09208484999999</v>
      </c>
      <c r="AE89" s="37">
        <f t="shared" si="24"/>
        <v>620.2373051081081</v>
      </c>
      <c r="AF89" s="37">
        <f t="shared" si="25"/>
        <v>0</v>
      </c>
      <c r="AG89" s="37">
        <f t="shared" si="25"/>
        <v>42.873203443181822</v>
      </c>
      <c r="AH89" s="37">
        <f t="shared" si="28"/>
        <v>2.0245335588235274</v>
      </c>
    </row>
    <row r="90" spans="1:34" ht="15.75" customHeight="1">
      <c r="A90" s="99">
        <v>86</v>
      </c>
      <c r="B90" s="45"/>
      <c r="C90" s="46"/>
      <c r="D90" s="54">
        <v>7.9029999999999996</v>
      </c>
      <c r="E90" s="55">
        <v>507.45909999999998</v>
      </c>
      <c r="F90" s="45"/>
      <c r="G90" s="46"/>
      <c r="H90" s="54">
        <v>14.606999999999999</v>
      </c>
      <c r="I90" s="55">
        <v>55.390419999999999</v>
      </c>
      <c r="J90" s="54">
        <v>17.292000000000002</v>
      </c>
      <c r="K90" s="55">
        <v>74.158630000000002</v>
      </c>
      <c r="L90" s="45"/>
      <c r="M90" s="46"/>
      <c r="N90" s="58">
        <v>19.565000000000001</v>
      </c>
      <c r="O90" s="59">
        <v>5.0704000000000002</v>
      </c>
      <c r="P90" s="58">
        <v>24.771999999999998</v>
      </c>
      <c r="Q90" s="59">
        <v>2.5919699999999999</v>
      </c>
      <c r="R90" s="49">
        <f t="shared" si="15"/>
        <v>0</v>
      </c>
      <c r="S90" s="50">
        <f t="shared" si="16"/>
        <v>9.4014305699999987</v>
      </c>
      <c r="T90" s="49">
        <f t="shared" si="17"/>
        <v>0</v>
      </c>
      <c r="U90" s="50">
        <f t="shared" si="18"/>
        <v>47.730153521999995</v>
      </c>
      <c r="V90" s="49">
        <f t="shared" si="19"/>
        <v>64.055758979000004</v>
      </c>
      <c r="W90" s="50">
        <f t="shared" si="20"/>
        <v>0</v>
      </c>
      <c r="X90" s="62">
        <f t="shared" si="26"/>
        <v>3.1253633600000001</v>
      </c>
      <c r="Y90" s="63">
        <f t="shared" si="27"/>
        <v>1.2852914909999997</v>
      </c>
      <c r="AA90" s="64">
        <v>44566</v>
      </c>
      <c r="AB90" s="37">
        <f t="shared" si="21"/>
        <v>27.489563070175436</v>
      </c>
      <c r="AC90" s="37">
        <f t="shared" si="22"/>
        <v>0</v>
      </c>
      <c r="AD90" s="37">
        <f t="shared" si="23"/>
        <v>795.50255869999989</v>
      </c>
      <c r="AE90" s="37">
        <f t="shared" si="24"/>
        <v>865.6183645810811</v>
      </c>
      <c r="AF90" s="37">
        <f t="shared" si="25"/>
        <v>0</v>
      </c>
      <c r="AG90" s="37">
        <f t="shared" si="25"/>
        <v>35.515492727272729</v>
      </c>
      <c r="AH90" s="37">
        <f t="shared" si="28"/>
        <v>12.600896970588233</v>
      </c>
    </row>
    <row r="91" spans="1:34" ht="15.75" customHeight="1">
      <c r="A91" s="99">
        <v>87</v>
      </c>
      <c r="B91" s="45"/>
      <c r="C91" s="46"/>
      <c r="D91" s="54">
        <v>7.9429999999999996</v>
      </c>
      <c r="E91" s="55">
        <v>585.38789999999995</v>
      </c>
      <c r="F91" s="54">
        <v>13.346</v>
      </c>
      <c r="G91" s="55">
        <v>1.8196699999999999</v>
      </c>
      <c r="H91" s="54">
        <v>14.61</v>
      </c>
      <c r="I91" s="55">
        <v>71.905760000000001</v>
      </c>
      <c r="J91" s="54">
        <v>17.295000000000002</v>
      </c>
      <c r="K91" s="55">
        <v>96.516779999999997</v>
      </c>
      <c r="L91" s="45"/>
      <c r="M91" s="46"/>
      <c r="N91" s="58">
        <v>19.553000000000001</v>
      </c>
      <c r="O91" s="59">
        <v>10.52366</v>
      </c>
      <c r="P91" s="58">
        <v>24.751000000000001</v>
      </c>
      <c r="Q91" s="59">
        <v>3.0832099999999998</v>
      </c>
      <c r="R91" s="49">
        <f t="shared" si="15"/>
        <v>0</v>
      </c>
      <c r="S91" s="50">
        <f t="shared" si="16"/>
        <v>10.391126329999999</v>
      </c>
      <c r="T91" s="49">
        <f t="shared" si="17"/>
        <v>1.7384857990000002</v>
      </c>
      <c r="U91" s="50">
        <f t="shared" si="18"/>
        <v>61.670752015999994</v>
      </c>
      <c r="V91" s="49">
        <f t="shared" si="19"/>
        <v>83.133968373999991</v>
      </c>
      <c r="W91" s="50">
        <f t="shared" si="20"/>
        <v>0</v>
      </c>
      <c r="X91" s="62">
        <f t="shared" si="26"/>
        <v>7.2202162939999992</v>
      </c>
      <c r="Y91" s="63">
        <f t="shared" si="27"/>
        <v>1.7128176629999996</v>
      </c>
      <c r="AA91" s="65">
        <v>44567</v>
      </c>
      <c r="AB91" s="37">
        <f t="shared" si="21"/>
        <v>30.383410321637424</v>
      </c>
      <c r="AC91" s="37">
        <f t="shared" si="22"/>
        <v>37.793169543478264</v>
      </c>
      <c r="AD91" s="37">
        <f t="shared" si="23"/>
        <v>1027.8458669333331</v>
      </c>
      <c r="AE91" s="37">
        <f t="shared" si="24"/>
        <v>1123.4320050540539</v>
      </c>
      <c r="AF91" s="37">
        <f t="shared" si="25"/>
        <v>0</v>
      </c>
      <c r="AG91" s="37">
        <f t="shared" si="25"/>
        <v>82.047912431818176</v>
      </c>
      <c r="AH91" s="37">
        <f t="shared" si="28"/>
        <v>16.792330029411762</v>
      </c>
    </row>
    <row r="92" spans="1:34" ht="15.75" customHeight="1">
      <c r="A92" s="99">
        <v>88</v>
      </c>
      <c r="B92" s="45"/>
      <c r="C92" s="46"/>
      <c r="D92" s="54">
        <v>7.9459999999999997</v>
      </c>
      <c r="E92" s="55">
        <v>582.88340000000005</v>
      </c>
      <c r="F92" s="45"/>
      <c r="G92" s="46"/>
      <c r="H92" s="54">
        <v>14.608000000000001</v>
      </c>
      <c r="I92" s="55">
        <v>69.459519999999998</v>
      </c>
      <c r="J92" s="54">
        <v>17.292999999999999</v>
      </c>
      <c r="K92" s="55">
        <v>88.625910000000005</v>
      </c>
      <c r="L92" s="45"/>
      <c r="M92" s="46"/>
      <c r="N92" s="58">
        <v>19.550999999999998</v>
      </c>
      <c r="O92" s="59">
        <v>5.7738199999999997</v>
      </c>
      <c r="P92" s="58">
        <v>24.724</v>
      </c>
      <c r="Q92" s="59">
        <v>3.3102499999999999</v>
      </c>
      <c r="R92" s="49">
        <f t="shared" si="15"/>
        <v>0</v>
      </c>
      <c r="S92" s="50">
        <f t="shared" si="16"/>
        <v>10.35931918</v>
      </c>
      <c r="T92" s="49">
        <f t="shared" si="17"/>
        <v>0</v>
      </c>
      <c r="U92" s="50">
        <f t="shared" si="18"/>
        <v>59.60588083199999</v>
      </c>
      <c r="V92" s="49">
        <f t="shared" si="19"/>
        <v>76.400689002999997</v>
      </c>
      <c r="W92" s="50">
        <f t="shared" si="20"/>
        <v>0</v>
      </c>
      <c r="X92" s="62">
        <f t="shared" si="26"/>
        <v>3.6535614380000001</v>
      </c>
      <c r="Y92" s="63">
        <f t="shared" si="27"/>
        <v>1.9104105749999998</v>
      </c>
      <c r="AA92" s="65">
        <v>44568</v>
      </c>
      <c r="AB92" s="37">
        <f t="shared" si="21"/>
        <v>30.290406959064327</v>
      </c>
      <c r="AC92" s="37">
        <f t="shared" si="22"/>
        <v>0</v>
      </c>
      <c r="AD92" s="37">
        <f t="shared" si="23"/>
        <v>993.43134719999978</v>
      </c>
      <c r="AE92" s="37">
        <f t="shared" si="24"/>
        <v>1032.4417432837838</v>
      </c>
      <c r="AF92" s="37">
        <f t="shared" si="25"/>
        <v>0</v>
      </c>
      <c r="AG92" s="37">
        <f t="shared" si="25"/>
        <v>41.51774361363637</v>
      </c>
      <c r="AH92" s="37">
        <f t="shared" si="28"/>
        <v>18.729515441176471</v>
      </c>
    </row>
    <row r="93" spans="1:34" ht="15.75" customHeight="1">
      <c r="A93" s="99">
        <v>89</v>
      </c>
      <c r="B93" s="45"/>
      <c r="C93" s="46"/>
      <c r="D93" s="54">
        <v>7.952</v>
      </c>
      <c r="E93" s="55">
        <v>535.15419999999995</v>
      </c>
      <c r="F93" s="54">
        <v>13.343999999999999</v>
      </c>
      <c r="G93" s="55">
        <v>1.71025</v>
      </c>
      <c r="H93" s="54">
        <v>14.605</v>
      </c>
      <c r="I93" s="55">
        <v>82.987840000000006</v>
      </c>
      <c r="J93" s="54">
        <v>17.291</v>
      </c>
      <c r="K93" s="55">
        <v>99.907550000000001</v>
      </c>
      <c r="L93" s="54">
        <v>21.378</v>
      </c>
      <c r="M93" s="55">
        <v>1.5773900000000001</v>
      </c>
      <c r="N93" s="58">
        <v>19.54</v>
      </c>
      <c r="O93" s="59">
        <v>8.7764000000000006</v>
      </c>
      <c r="P93" s="58">
        <v>24.725999999999999</v>
      </c>
      <c r="Q93" s="59">
        <v>2.9711099999999999</v>
      </c>
      <c r="R93" s="49">
        <f t="shared" si="15"/>
        <v>0</v>
      </c>
      <c r="S93" s="50">
        <f t="shared" si="16"/>
        <v>9.7531583399999988</v>
      </c>
      <c r="T93" s="49">
        <f t="shared" si="17"/>
        <v>1.6827144250000001</v>
      </c>
      <c r="U93" s="50">
        <f t="shared" si="18"/>
        <v>71.025135743999996</v>
      </c>
      <c r="V93" s="49">
        <f t="shared" si="19"/>
        <v>86.027312414999997</v>
      </c>
      <c r="W93" s="50">
        <f t="shared" si="20"/>
        <v>2.8788065380000001</v>
      </c>
      <c r="X93" s="62">
        <f t="shared" si="26"/>
        <v>5.9081987600000003</v>
      </c>
      <c r="Y93" s="63">
        <f t="shared" si="27"/>
        <v>1.6152570329999998</v>
      </c>
      <c r="AA93" s="65">
        <v>44569</v>
      </c>
      <c r="AB93" s="37">
        <f t="shared" si="21"/>
        <v>28.518006842105258</v>
      </c>
      <c r="AC93" s="37">
        <f t="shared" si="22"/>
        <v>36.580748369565221</v>
      </c>
      <c r="AD93" s="37">
        <f t="shared" si="23"/>
        <v>1183.7522623999998</v>
      </c>
      <c r="AE93" s="37">
        <f t="shared" si="24"/>
        <v>1162.5312488513514</v>
      </c>
      <c r="AF93" s="37">
        <f t="shared" si="25"/>
        <v>32.713710659090907</v>
      </c>
      <c r="AG93" s="37">
        <f t="shared" si="25"/>
        <v>67.138622272727275</v>
      </c>
      <c r="AH93" s="37">
        <f t="shared" si="28"/>
        <v>15.835853264705879</v>
      </c>
    </row>
    <row r="94" spans="1:34" ht="15.75" customHeight="1">
      <c r="A94" s="99">
        <v>90</v>
      </c>
      <c r="B94" s="45"/>
      <c r="C94" s="46"/>
      <c r="D94" s="54">
        <v>7.9509999999999996</v>
      </c>
      <c r="E94" s="55">
        <v>431.38099999999997</v>
      </c>
      <c r="F94" s="54">
        <v>13.345000000000001</v>
      </c>
      <c r="G94" s="55">
        <v>2.2227000000000001</v>
      </c>
      <c r="H94" s="54">
        <v>14.608000000000001</v>
      </c>
      <c r="I94" s="55">
        <v>44.524729999999998</v>
      </c>
      <c r="J94" s="54">
        <v>17.291</v>
      </c>
      <c r="K94" s="55">
        <v>53.991720000000001</v>
      </c>
      <c r="L94" s="45"/>
      <c r="M94" s="46"/>
      <c r="N94" s="58">
        <v>19.545999999999999</v>
      </c>
      <c r="O94" s="59">
        <v>7.6026800000000003</v>
      </c>
      <c r="P94" s="58">
        <v>24.712</v>
      </c>
      <c r="Q94" s="59">
        <v>1.4735199999999999</v>
      </c>
      <c r="R94" s="49">
        <f t="shared" si="15"/>
        <v>0</v>
      </c>
      <c r="S94" s="50">
        <f t="shared" si="16"/>
        <v>8.4352386999999993</v>
      </c>
      <c r="T94" s="49">
        <f t="shared" si="17"/>
        <v>1.9439101900000004</v>
      </c>
      <c r="U94" s="50">
        <f t="shared" si="18"/>
        <v>38.558424592999991</v>
      </c>
      <c r="V94" s="49">
        <f t="shared" si="19"/>
        <v>46.847334676000003</v>
      </c>
      <c r="W94" s="50">
        <f t="shared" si="20"/>
        <v>0</v>
      </c>
      <c r="X94" s="62">
        <f t="shared" si="26"/>
        <v>5.0268524120000002</v>
      </c>
      <c r="Y94" s="63">
        <f t="shared" si="27"/>
        <v>0.31190445599999983</v>
      </c>
      <c r="AA94" s="65">
        <v>44570</v>
      </c>
      <c r="AB94" s="37">
        <f t="shared" si="21"/>
        <v>24.664440643274851</v>
      </c>
      <c r="AC94" s="37">
        <f t="shared" si="22"/>
        <v>42.258917173913048</v>
      </c>
      <c r="AD94" s="37">
        <f t="shared" si="23"/>
        <v>642.64040988333318</v>
      </c>
      <c r="AE94" s="37">
        <f t="shared" si="24"/>
        <v>633.07209021621622</v>
      </c>
      <c r="AF94" s="37">
        <f t="shared" si="25"/>
        <v>0</v>
      </c>
      <c r="AG94" s="37">
        <f t="shared" si="25"/>
        <v>57.123322863636368</v>
      </c>
      <c r="AH94" s="37">
        <f t="shared" si="28"/>
        <v>3.0578868235294103</v>
      </c>
    </row>
    <row r="95" spans="1:34" ht="15.75" customHeight="1">
      <c r="A95" s="99">
        <v>91</v>
      </c>
      <c r="B95" s="45"/>
      <c r="C95" s="46"/>
      <c r="D95" s="54">
        <v>7.9379999999999997</v>
      </c>
      <c r="E95" s="55">
        <v>369.37450000000001</v>
      </c>
      <c r="F95" s="54">
        <v>13.339</v>
      </c>
      <c r="G95" s="55">
        <v>1.5700499999999999</v>
      </c>
      <c r="H95" s="54">
        <v>14.6</v>
      </c>
      <c r="I95" s="55">
        <v>85.961889999999997</v>
      </c>
      <c r="J95" s="54">
        <v>17.285</v>
      </c>
      <c r="K95" s="55">
        <v>103.25069999999999</v>
      </c>
      <c r="L95" s="54">
        <v>21.366</v>
      </c>
      <c r="M95" s="55">
        <v>1.7931900000000001</v>
      </c>
      <c r="N95" s="58">
        <v>19.553000000000001</v>
      </c>
      <c r="O95" s="59">
        <v>10.899940000000001</v>
      </c>
      <c r="P95" s="58">
        <v>24.72</v>
      </c>
      <c r="Q95" s="59">
        <v>3.7867000000000002</v>
      </c>
      <c r="R95" s="49">
        <f t="shared" si="15"/>
        <v>0</v>
      </c>
      <c r="S95" s="50">
        <f t="shared" si="16"/>
        <v>7.6477561499999993</v>
      </c>
      <c r="T95" s="49">
        <f t="shared" si="17"/>
        <v>1.6112544850000001</v>
      </c>
      <c r="U95" s="50">
        <f t="shared" si="18"/>
        <v>73.535531348999996</v>
      </c>
      <c r="V95" s="49">
        <f t="shared" si="19"/>
        <v>88.880022309999987</v>
      </c>
      <c r="W95" s="50">
        <f t="shared" si="20"/>
        <v>3.0631428980000002</v>
      </c>
      <c r="X95" s="62">
        <f t="shared" si="26"/>
        <v>7.502764946000001</v>
      </c>
      <c r="Y95" s="63">
        <f t="shared" si="27"/>
        <v>2.3250650099999999</v>
      </c>
      <c r="AA95" s="64">
        <v>44571</v>
      </c>
      <c r="AB95" s="37">
        <f t="shared" si="21"/>
        <v>22.361860087719297</v>
      </c>
      <c r="AC95" s="37">
        <f t="shared" si="22"/>
        <v>35.027271413043479</v>
      </c>
      <c r="AD95" s="37">
        <f t="shared" si="23"/>
        <v>1225.59218915</v>
      </c>
      <c r="AE95" s="37">
        <f t="shared" si="24"/>
        <v>1201.0813825675675</v>
      </c>
      <c r="AF95" s="37">
        <f t="shared" si="25"/>
        <v>34.80844202272727</v>
      </c>
      <c r="AG95" s="37">
        <f t="shared" si="25"/>
        <v>85.258692568181829</v>
      </c>
      <c r="AH95" s="37">
        <f t="shared" si="28"/>
        <v>22.794754999999999</v>
      </c>
    </row>
    <row r="96" spans="1:34" ht="15.75" customHeight="1">
      <c r="A96" s="99">
        <v>92</v>
      </c>
      <c r="B96" s="45"/>
      <c r="C96" s="46"/>
      <c r="D96" s="54">
        <v>7.8109999999999999</v>
      </c>
      <c r="E96" s="79">
        <v>12599.2</v>
      </c>
      <c r="F96" s="54">
        <v>13.311999999999999</v>
      </c>
      <c r="G96" s="55">
        <v>0.72985699999999998</v>
      </c>
      <c r="H96" s="54">
        <v>14.585000000000001</v>
      </c>
      <c r="I96" s="55">
        <v>67.777150000000006</v>
      </c>
      <c r="J96" s="54">
        <v>17.268000000000001</v>
      </c>
      <c r="K96" s="55">
        <v>73.411000000000001</v>
      </c>
      <c r="L96" s="54">
        <v>21.385000000000002</v>
      </c>
      <c r="M96" s="55">
        <v>1.6257699999999999</v>
      </c>
      <c r="N96" s="58">
        <v>19.556000000000001</v>
      </c>
      <c r="O96" s="59">
        <v>1.7808200000000001</v>
      </c>
      <c r="P96" s="58">
        <v>24.687000000000001</v>
      </c>
      <c r="Q96" s="59">
        <v>1.4783200000000001</v>
      </c>
      <c r="R96" s="49">
        <f t="shared" si="15"/>
        <v>0</v>
      </c>
      <c r="S96" s="50">
        <f t="shared" si="16"/>
        <v>162.96654000000001</v>
      </c>
      <c r="T96" s="49">
        <f t="shared" si="17"/>
        <v>1.1830081129000001</v>
      </c>
      <c r="U96" s="50">
        <f t="shared" si="18"/>
        <v>58.185792315</v>
      </c>
      <c r="V96" s="49">
        <f t="shared" si="19"/>
        <v>63.417806300000002</v>
      </c>
      <c r="W96" s="50">
        <f t="shared" si="20"/>
        <v>2.9201327340000001</v>
      </c>
      <c r="X96" s="62">
        <f t="shared" si="26"/>
        <v>0.65521773800000005</v>
      </c>
      <c r="Y96" s="63">
        <f t="shared" si="27"/>
        <v>0.31608189599999992</v>
      </c>
      <c r="AA96" s="65">
        <v>44572</v>
      </c>
      <c r="AB96" s="37">
        <f t="shared" si="21"/>
        <v>476.51035087719299</v>
      </c>
      <c r="AC96" s="37">
        <f t="shared" si="22"/>
        <v>25.717567671739133</v>
      </c>
      <c r="AD96" s="37">
        <f t="shared" si="23"/>
        <v>969.76320525000006</v>
      </c>
      <c r="AE96" s="37">
        <f t="shared" si="24"/>
        <v>856.99738243243246</v>
      </c>
      <c r="AF96" s="37">
        <f t="shared" si="25"/>
        <v>33.18332652272727</v>
      </c>
      <c r="AG96" s="37">
        <f t="shared" si="25"/>
        <v>7.4456561136363639</v>
      </c>
      <c r="AH96" s="37">
        <f t="shared" si="28"/>
        <v>3.0988421176470582</v>
      </c>
    </row>
    <row r="97" spans="1:34" ht="15.75" customHeight="1">
      <c r="A97" s="99">
        <v>93</v>
      </c>
      <c r="B97" s="45"/>
      <c r="C97" s="46"/>
      <c r="D97" s="54">
        <v>7.8220000000000001</v>
      </c>
      <c r="E97" s="80">
        <v>12091.4</v>
      </c>
      <c r="F97" s="54">
        <v>13.342000000000001</v>
      </c>
      <c r="G97" s="55">
        <v>0.81881300000000001</v>
      </c>
      <c r="H97" s="54">
        <v>14.605</v>
      </c>
      <c r="I97" s="55">
        <v>85.269390000000001</v>
      </c>
      <c r="J97" s="54">
        <v>17.292000000000002</v>
      </c>
      <c r="K97" s="55">
        <v>112.5304</v>
      </c>
      <c r="L97" s="54">
        <v>21.358000000000001</v>
      </c>
      <c r="M97" s="55">
        <v>1.3612200000000001</v>
      </c>
      <c r="N97" s="58">
        <v>19.460999999999999</v>
      </c>
      <c r="O97" s="59">
        <v>8.9332600000000006</v>
      </c>
      <c r="P97" s="58">
        <v>24.701000000000001</v>
      </c>
      <c r="Q97" s="59">
        <v>1.5794299999999999</v>
      </c>
      <c r="R97" s="49">
        <f t="shared" si="15"/>
        <v>0</v>
      </c>
      <c r="S97" s="50">
        <f t="shared" si="16"/>
        <v>156.51748000000001</v>
      </c>
      <c r="T97" s="49">
        <f t="shared" si="17"/>
        <v>1.2283489861000001</v>
      </c>
      <c r="U97" s="50">
        <f t="shared" si="18"/>
        <v>72.95099209899999</v>
      </c>
      <c r="V97" s="49">
        <f t="shared" si="19"/>
        <v>96.798390319999996</v>
      </c>
      <c r="W97" s="50">
        <f t="shared" si="20"/>
        <v>2.6941541240000002</v>
      </c>
      <c r="X97" s="62">
        <f t="shared" si="26"/>
        <v>6.0259849340000002</v>
      </c>
      <c r="Y97" s="63">
        <f t="shared" si="27"/>
        <v>0.40407792899999972</v>
      </c>
      <c r="AA97" s="65">
        <v>44573</v>
      </c>
      <c r="AB97" s="37">
        <f t="shared" si="21"/>
        <v>457.65345029239768</v>
      </c>
      <c r="AC97" s="37">
        <f t="shared" si="22"/>
        <v>26.703238828260869</v>
      </c>
      <c r="AD97" s="37">
        <f t="shared" si="23"/>
        <v>1215.8498683166665</v>
      </c>
      <c r="AE97" s="37">
        <f t="shared" si="24"/>
        <v>1308.0863556756756</v>
      </c>
      <c r="AF97" s="37">
        <f t="shared" si="25"/>
        <v>30.615387772727274</v>
      </c>
      <c r="AG97" s="37">
        <f t="shared" si="25"/>
        <v>68.477101522727281</v>
      </c>
      <c r="AH97" s="37">
        <f t="shared" si="28"/>
        <v>3.9615483235294096</v>
      </c>
    </row>
    <row r="98" spans="1:34" ht="15.75" customHeight="1">
      <c r="A98" s="99">
        <v>94</v>
      </c>
      <c r="B98" s="45"/>
      <c r="C98" s="46"/>
      <c r="D98" s="56">
        <v>7.8259999999999996</v>
      </c>
      <c r="E98" s="81">
        <v>13128.4</v>
      </c>
      <c r="F98" s="56">
        <v>13.379</v>
      </c>
      <c r="G98" s="57">
        <v>1.96099</v>
      </c>
      <c r="H98" s="56">
        <v>14.621</v>
      </c>
      <c r="I98" s="57">
        <v>93.90746</v>
      </c>
      <c r="J98" s="56">
        <v>17.305</v>
      </c>
      <c r="K98" s="57">
        <v>100.02760000000001</v>
      </c>
      <c r="L98" s="56">
        <v>21.382000000000001</v>
      </c>
      <c r="M98" s="57">
        <v>2.4908800000000002</v>
      </c>
      <c r="N98" s="58">
        <v>19.581</v>
      </c>
      <c r="O98" s="59">
        <v>5.53078</v>
      </c>
      <c r="P98" s="58">
        <v>24.763999999999999</v>
      </c>
      <c r="Q98" s="59">
        <v>3.5489299999999999</v>
      </c>
      <c r="R98" s="49">
        <f t="shared" si="15"/>
        <v>0</v>
      </c>
      <c r="S98" s="50">
        <f t="shared" si="16"/>
        <v>169.68737999999999</v>
      </c>
      <c r="T98" s="49">
        <f t="shared" si="17"/>
        <v>1.8105166030000002</v>
      </c>
      <c r="U98" s="50">
        <f t="shared" si="18"/>
        <v>80.242386986</v>
      </c>
      <c r="V98" s="49">
        <f t="shared" si="19"/>
        <v>86.129751080000005</v>
      </c>
      <c r="W98" s="50">
        <f t="shared" si="20"/>
        <v>3.6591096960000002</v>
      </c>
      <c r="X98" s="62">
        <f t="shared" si="26"/>
        <v>3.4710627019999998</v>
      </c>
      <c r="Y98" s="63">
        <f t="shared" si="27"/>
        <v>2.1181337789999999</v>
      </c>
      <c r="AA98" s="65">
        <v>44574</v>
      </c>
      <c r="AB98" s="37">
        <f t="shared" si="21"/>
        <v>496.16192982456135</v>
      </c>
      <c r="AC98" s="37">
        <f t="shared" si="22"/>
        <v>39.359056586956527</v>
      </c>
      <c r="AD98" s="37">
        <f t="shared" si="23"/>
        <v>1337.3731164333333</v>
      </c>
      <c r="AE98" s="37">
        <f t="shared" si="24"/>
        <v>1163.9155551351353</v>
      </c>
      <c r="AF98" s="37">
        <f t="shared" si="25"/>
        <v>41.580792000000002</v>
      </c>
      <c r="AG98" s="37">
        <f t="shared" si="25"/>
        <v>39.443894340909083</v>
      </c>
      <c r="AH98" s="37">
        <f t="shared" si="28"/>
        <v>20.766017441176469</v>
      </c>
    </row>
    <row r="99" spans="1:34" ht="15.75" customHeight="1">
      <c r="A99" s="99">
        <v>95</v>
      </c>
      <c r="B99" s="45"/>
      <c r="C99" s="46"/>
      <c r="D99" s="54">
        <v>7.8289999999999997</v>
      </c>
      <c r="E99" s="80">
        <v>10291.9</v>
      </c>
      <c r="F99" s="54">
        <v>13.340999999999999</v>
      </c>
      <c r="G99" s="55">
        <v>0.88002000000000002</v>
      </c>
      <c r="H99" s="54">
        <v>14.619</v>
      </c>
      <c r="I99" s="55">
        <v>64.510050000000007</v>
      </c>
      <c r="J99" s="54">
        <v>17.305</v>
      </c>
      <c r="K99" s="55">
        <v>62.977049999999998</v>
      </c>
      <c r="L99" s="54">
        <v>21.347000000000001</v>
      </c>
      <c r="M99" s="55">
        <v>1.21783</v>
      </c>
      <c r="N99" s="58">
        <v>19.579000000000001</v>
      </c>
      <c r="O99" s="59">
        <v>1.379</v>
      </c>
      <c r="P99" s="58">
        <v>24.774999999999999</v>
      </c>
      <c r="Q99" s="77">
        <v>0.91300000000000003</v>
      </c>
      <c r="R99" s="49">
        <f t="shared" si="15"/>
        <v>0</v>
      </c>
      <c r="S99" s="50">
        <f t="shared" si="16"/>
        <v>133.66382999999999</v>
      </c>
      <c r="T99" s="49">
        <f t="shared" si="17"/>
        <v>1.2595461940000001</v>
      </c>
      <c r="U99" s="50">
        <f t="shared" si="18"/>
        <v>55.428033204999998</v>
      </c>
      <c r="V99" s="49">
        <f t="shared" si="19"/>
        <v>54.514516764999996</v>
      </c>
      <c r="W99" s="50">
        <f t="shared" si="20"/>
        <v>2.5716703860000001</v>
      </c>
      <c r="X99" s="62">
        <f t="shared" si="26"/>
        <v>0.35349109999999995</v>
      </c>
      <c r="Y99" s="63">
        <f t="shared" si="27"/>
        <v>0</v>
      </c>
      <c r="AA99" s="65">
        <v>44575</v>
      </c>
      <c r="AB99" s="37">
        <f t="shared" si="21"/>
        <v>390.82991228070176</v>
      </c>
      <c r="AC99" s="37">
        <f t="shared" si="22"/>
        <v>27.381439000000004</v>
      </c>
      <c r="AD99" s="37">
        <f t="shared" si="23"/>
        <v>923.80055341666662</v>
      </c>
      <c r="AE99" s="37">
        <f t="shared" si="24"/>
        <v>736.68265898648644</v>
      </c>
      <c r="AF99" s="37">
        <f t="shared" si="25"/>
        <v>29.223527113636365</v>
      </c>
      <c r="AG99" s="37">
        <f t="shared" si="25"/>
        <v>4.0169443181818174</v>
      </c>
      <c r="AH99" s="37">
        <f t="shared" si="28"/>
        <v>0</v>
      </c>
    </row>
    <row r="100" spans="1:34" ht="15.75" customHeight="1">
      <c r="A100" s="99">
        <v>96</v>
      </c>
      <c r="B100" s="45"/>
      <c r="C100" s="46"/>
      <c r="D100" s="54">
        <v>8.0169999999999995</v>
      </c>
      <c r="E100" s="80">
        <v>12326.5</v>
      </c>
      <c r="F100" s="54">
        <v>13.375</v>
      </c>
      <c r="G100" s="55">
        <v>2.0112299999999999</v>
      </c>
      <c r="H100" s="54">
        <v>14.613</v>
      </c>
      <c r="I100" s="55">
        <v>73.185860000000005</v>
      </c>
      <c r="J100" s="54">
        <v>17.297999999999998</v>
      </c>
      <c r="K100" s="55">
        <v>77.401660000000007</v>
      </c>
      <c r="L100" s="54">
        <v>21.388999999999999</v>
      </c>
      <c r="M100" s="55">
        <v>1.4019200000000001</v>
      </c>
      <c r="N100" s="58">
        <v>19.55</v>
      </c>
      <c r="O100" s="77">
        <v>11.2</v>
      </c>
      <c r="P100" s="58">
        <v>24.74</v>
      </c>
      <c r="Q100" s="77">
        <v>2.11</v>
      </c>
      <c r="R100" s="49">
        <f t="shared" si="15"/>
        <v>0</v>
      </c>
      <c r="S100" s="50">
        <f t="shared" si="16"/>
        <v>159.50325000000001</v>
      </c>
      <c r="T100" s="49">
        <f t="shared" si="17"/>
        <v>1.8361239309999999</v>
      </c>
      <c r="U100" s="50">
        <f t="shared" si="18"/>
        <v>62.751284425999998</v>
      </c>
      <c r="V100" s="49">
        <f t="shared" si="19"/>
        <v>66.823036478000006</v>
      </c>
      <c r="W100" s="50">
        <f t="shared" si="20"/>
        <v>2.728920064</v>
      </c>
      <c r="X100" s="82">
        <f t="shared" si="26"/>
        <v>7.7280799999999985</v>
      </c>
      <c r="Y100" s="83">
        <f t="shared" si="27"/>
        <v>0.86583299999999974</v>
      </c>
      <c r="AA100" s="65">
        <v>44576</v>
      </c>
      <c r="AB100" s="37">
        <f t="shared" si="21"/>
        <v>466.3837719298246</v>
      </c>
      <c r="AC100" s="37">
        <f t="shared" si="22"/>
        <v>39.915737630434784</v>
      </c>
      <c r="AD100" s="37">
        <f t="shared" si="23"/>
        <v>1045.8547404333333</v>
      </c>
      <c r="AE100" s="37">
        <f t="shared" si="24"/>
        <v>903.01400645945955</v>
      </c>
      <c r="AF100" s="37">
        <f t="shared" si="25"/>
        <v>31.010455272727274</v>
      </c>
      <c r="AG100" s="70">
        <f t="shared" si="25"/>
        <v>87.819090909090889</v>
      </c>
      <c r="AH100" s="70">
        <f t="shared" si="28"/>
        <v>8.4885588235294094</v>
      </c>
    </row>
    <row r="101" spans="1:34" ht="15.75" customHeight="1">
      <c r="A101" s="99">
        <v>97</v>
      </c>
      <c r="B101" s="45"/>
      <c r="C101" s="46"/>
      <c r="D101" s="54">
        <v>7.8280000000000003</v>
      </c>
      <c r="E101" s="84">
        <v>9576.2289999999994</v>
      </c>
      <c r="F101" s="54">
        <v>13.347</v>
      </c>
      <c r="G101" s="55">
        <v>0.85075299999999998</v>
      </c>
      <c r="H101" s="54">
        <v>14.619</v>
      </c>
      <c r="I101" s="55">
        <v>65.451179999999994</v>
      </c>
      <c r="J101" s="54">
        <v>17.306000000000001</v>
      </c>
      <c r="K101" s="55">
        <v>79.878870000000006</v>
      </c>
      <c r="L101" s="54">
        <v>21.393000000000001</v>
      </c>
      <c r="M101" s="55">
        <v>1.6034200000000001</v>
      </c>
      <c r="N101" s="58">
        <v>19.559999999999999</v>
      </c>
      <c r="O101" s="59">
        <v>3.5303200000000001</v>
      </c>
      <c r="P101" s="58">
        <v>24.762</v>
      </c>
      <c r="Q101" s="59">
        <v>1.17302</v>
      </c>
      <c r="R101" s="49">
        <f t="shared" si="15"/>
        <v>0</v>
      </c>
      <c r="S101" s="50">
        <f t="shared" si="16"/>
        <v>124.57480829999999</v>
      </c>
      <c r="T101" s="49">
        <f t="shared" si="17"/>
        <v>1.2446288041</v>
      </c>
      <c r="U101" s="50">
        <f t="shared" si="18"/>
        <v>56.222441037999992</v>
      </c>
      <c r="V101" s="49">
        <f t="shared" si="19"/>
        <v>68.93683977100001</v>
      </c>
      <c r="W101" s="50">
        <f t="shared" si="20"/>
        <v>2.9010413640000001</v>
      </c>
      <c r="X101" s="62">
        <f t="shared" si="26"/>
        <v>1.9689172880000001</v>
      </c>
      <c r="Y101" s="63">
        <f t="shared" si="27"/>
        <v>5.0379305999999846E-2</v>
      </c>
      <c r="AA101" s="65">
        <v>44577</v>
      </c>
      <c r="AB101" s="37">
        <f t="shared" si="21"/>
        <v>364.25382543859649</v>
      </c>
      <c r="AC101" s="37">
        <f t="shared" si="22"/>
        <v>27.057147915217392</v>
      </c>
      <c r="AD101" s="37">
        <f t="shared" si="23"/>
        <v>937.04068396666651</v>
      </c>
      <c r="AE101" s="37">
        <f t="shared" si="24"/>
        <v>931.57891582432455</v>
      </c>
      <c r="AF101" s="37">
        <f t="shared" si="25"/>
        <v>32.966379136363642</v>
      </c>
      <c r="AG101" s="37">
        <f t="shared" si="25"/>
        <v>22.37406009090909</v>
      </c>
      <c r="AH101" s="37">
        <f t="shared" si="28"/>
        <v>0.49391476470588092</v>
      </c>
    </row>
    <row r="102" spans="1:34" ht="15.75" customHeight="1">
      <c r="A102" s="99">
        <v>98</v>
      </c>
      <c r="B102" s="45"/>
      <c r="C102" s="46"/>
      <c r="D102" s="54">
        <v>8.0139999999999993</v>
      </c>
      <c r="E102" s="84">
        <v>15013.7</v>
      </c>
      <c r="F102" s="54">
        <v>13.366</v>
      </c>
      <c r="G102" s="55">
        <v>1.3711500000000001</v>
      </c>
      <c r="H102" s="54">
        <v>14.602</v>
      </c>
      <c r="I102" s="55">
        <v>49.273119999999999</v>
      </c>
      <c r="J102" s="54">
        <v>17.283000000000001</v>
      </c>
      <c r="K102" s="55">
        <v>49.341909999999999</v>
      </c>
      <c r="L102" s="45"/>
      <c r="M102" s="46"/>
      <c r="N102" s="58">
        <v>19.535</v>
      </c>
      <c r="O102" s="59">
        <v>5.6080500000000004</v>
      </c>
      <c r="P102" s="58">
        <v>24.672999999999998</v>
      </c>
      <c r="Q102" s="59">
        <v>1.5201800000000001</v>
      </c>
      <c r="R102" s="49">
        <f t="shared" si="15"/>
        <v>0</v>
      </c>
      <c r="S102" s="50">
        <f t="shared" si="16"/>
        <v>193.63069000000002</v>
      </c>
      <c r="T102" s="49">
        <f t="shared" si="17"/>
        <v>1.509875155</v>
      </c>
      <c r="U102" s="50">
        <f t="shared" si="18"/>
        <v>42.566540591999996</v>
      </c>
      <c r="V102" s="49">
        <f t="shared" si="19"/>
        <v>42.879651803000002</v>
      </c>
      <c r="W102" s="50">
        <f t="shared" si="20"/>
        <v>0</v>
      </c>
      <c r="X102" s="62">
        <f t="shared" si="26"/>
        <v>3.529084745</v>
      </c>
      <c r="Y102" s="63">
        <f t="shared" si="27"/>
        <v>0.35251265399999998</v>
      </c>
      <c r="AA102" s="65">
        <v>44578</v>
      </c>
      <c r="AB102" s="37">
        <f t="shared" si="21"/>
        <v>566.17160818713455</v>
      </c>
      <c r="AC102" s="37">
        <f t="shared" si="22"/>
        <v>32.823372934782611</v>
      </c>
      <c r="AD102" s="37">
        <f t="shared" si="23"/>
        <v>709.44234319999987</v>
      </c>
      <c r="AE102" s="37">
        <f t="shared" si="24"/>
        <v>579.45475409459459</v>
      </c>
      <c r="AF102" s="37">
        <f t="shared" si="25"/>
        <v>0</v>
      </c>
      <c r="AG102" s="37">
        <f t="shared" si="25"/>
        <v>40.103235738636364</v>
      </c>
      <c r="AH102" s="37">
        <f t="shared" si="28"/>
        <v>3.4560064117647058</v>
      </c>
    </row>
    <row r="103" spans="1:34" ht="15.75" customHeight="1">
      <c r="A103" s="99">
        <v>99</v>
      </c>
      <c r="B103" s="45"/>
      <c r="C103" s="46"/>
      <c r="D103" s="54">
        <v>8.0129999999999999</v>
      </c>
      <c r="E103" s="84">
        <v>13344.1</v>
      </c>
      <c r="F103" s="54">
        <v>13.363</v>
      </c>
      <c r="G103" s="55">
        <v>1.5552900000000001</v>
      </c>
      <c r="H103" s="54">
        <v>14.602</v>
      </c>
      <c r="I103" s="55">
        <v>76.24991</v>
      </c>
      <c r="J103" s="54">
        <v>17.283999999999999</v>
      </c>
      <c r="K103" s="55">
        <v>77.662499999999994</v>
      </c>
      <c r="L103" s="54">
        <v>21.34</v>
      </c>
      <c r="M103" s="55">
        <v>1.60612</v>
      </c>
      <c r="N103" s="58">
        <v>19.547999999999998</v>
      </c>
      <c r="O103" s="59">
        <v>7.5392900000000003</v>
      </c>
      <c r="P103" s="58">
        <v>24.704999999999998</v>
      </c>
      <c r="Q103" s="77">
        <v>2.64</v>
      </c>
      <c r="R103" s="49">
        <f t="shared" si="15"/>
        <v>0</v>
      </c>
      <c r="S103" s="50">
        <f t="shared" si="16"/>
        <v>172.42677</v>
      </c>
      <c r="T103" s="49">
        <f t="shared" si="17"/>
        <v>1.6037313130000002</v>
      </c>
      <c r="U103" s="50">
        <f t="shared" si="18"/>
        <v>65.337649030999998</v>
      </c>
      <c r="V103" s="49">
        <f t="shared" si="19"/>
        <v>67.045611249999993</v>
      </c>
      <c r="W103" s="50">
        <f t="shared" si="20"/>
        <v>2.9033477039999998</v>
      </c>
      <c r="X103" s="62">
        <f t="shared" si="26"/>
        <v>4.979252861</v>
      </c>
      <c r="Y103" s="83">
        <f t="shared" si="27"/>
        <v>1.3270919999999999</v>
      </c>
      <c r="AA103" s="65">
        <v>44579</v>
      </c>
      <c r="AB103" s="37">
        <f t="shared" si="21"/>
        <v>504.17184210526324</v>
      </c>
      <c r="AC103" s="37">
        <f t="shared" si="22"/>
        <v>34.863724195652182</v>
      </c>
      <c r="AD103" s="37">
        <f t="shared" si="23"/>
        <v>1088.9608171833333</v>
      </c>
      <c r="AE103" s="37">
        <f t="shared" si="24"/>
        <v>906.0217736486486</v>
      </c>
      <c r="AF103" s="37">
        <f t="shared" si="25"/>
        <v>32.992587545454541</v>
      </c>
      <c r="AG103" s="37">
        <f t="shared" si="25"/>
        <v>56.582418875000002</v>
      </c>
      <c r="AH103" s="70">
        <f t="shared" si="28"/>
        <v>13.010705882352941</v>
      </c>
    </row>
    <row r="104" spans="1:34" ht="15.75" customHeight="1">
      <c r="A104" s="99">
        <v>100</v>
      </c>
      <c r="B104" s="45"/>
      <c r="C104" s="46"/>
      <c r="D104" s="54">
        <v>7.8369999999999997</v>
      </c>
      <c r="E104" s="84">
        <v>5554.183</v>
      </c>
      <c r="F104" s="54">
        <v>13.353</v>
      </c>
      <c r="G104" s="55">
        <v>1.9735799999999999</v>
      </c>
      <c r="H104" s="54">
        <v>14.616</v>
      </c>
      <c r="I104" s="55">
        <v>101.0438</v>
      </c>
      <c r="J104" s="54">
        <v>17.303000000000001</v>
      </c>
      <c r="K104" s="55">
        <v>84.875810000000001</v>
      </c>
      <c r="L104" s="54">
        <v>21.382000000000001</v>
      </c>
      <c r="M104" s="55">
        <v>1.99373</v>
      </c>
      <c r="N104" s="58">
        <v>19.547000000000001</v>
      </c>
      <c r="O104" s="59">
        <v>1.7801100000000001</v>
      </c>
      <c r="P104" s="58">
        <v>24.738</v>
      </c>
      <c r="Q104" s="77">
        <v>1.21</v>
      </c>
      <c r="R104" s="49">
        <f t="shared" si="15"/>
        <v>0</v>
      </c>
      <c r="S104" s="50">
        <f t="shared" si="16"/>
        <v>73.494824099999988</v>
      </c>
      <c r="T104" s="49">
        <f t="shared" si="17"/>
        <v>1.8169337260000002</v>
      </c>
      <c r="U104" s="50">
        <f t="shared" si="18"/>
        <v>86.266171579999991</v>
      </c>
      <c r="V104" s="49">
        <f t="shared" si="19"/>
        <v>73.200728673</v>
      </c>
      <c r="W104" s="50">
        <f t="shared" si="20"/>
        <v>3.2344441660000003</v>
      </c>
      <c r="X104" s="62">
        <f t="shared" si="26"/>
        <v>0.65468459899999998</v>
      </c>
      <c r="Y104" s="83">
        <f t="shared" si="27"/>
        <v>8.2562999999999831E-2</v>
      </c>
      <c r="AA104" s="65">
        <v>44580</v>
      </c>
      <c r="AB104" s="37">
        <f t="shared" si="21"/>
        <v>214.89714649122803</v>
      </c>
      <c r="AC104" s="37">
        <f t="shared" si="22"/>
        <v>39.49855926086957</v>
      </c>
      <c r="AD104" s="37">
        <f t="shared" si="23"/>
        <v>1437.7695263333333</v>
      </c>
      <c r="AE104" s="37">
        <f t="shared" si="24"/>
        <v>989.19903612162159</v>
      </c>
      <c r="AF104" s="37">
        <f t="shared" si="25"/>
        <v>36.755047340909094</v>
      </c>
      <c r="AG104" s="37">
        <f t="shared" si="25"/>
        <v>7.4395977159090911</v>
      </c>
      <c r="AH104" s="70">
        <f t="shared" si="28"/>
        <v>0.80944117647058655</v>
      </c>
    </row>
    <row r="105" spans="1:34" ht="15.75" customHeight="1">
      <c r="A105" s="99">
        <v>101</v>
      </c>
      <c r="B105" s="45"/>
      <c r="C105" s="46"/>
      <c r="D105" s="54">
        <v>7.8259999999999996</v>
      </c>
      <c r="E105" s="84">
        <v>8215.9269999999997</v>
      </c>
      <c r="F105" s="54">
        <v>13.321</v>
      </c>
      <c r="G105" s="55">
        <v>1.4213100000000001</v>
      </c>
      <c r="H105" s="54">
        <v>14.615</v>
      </c>
      <c r="I105" s="55">
        <v>79.076620000000005</v>
      </c>
      <c r="J105" s="54">
        <v>17.3</v>
      </c>
      <c r="K105" s="55">
        <v>73.535939999999997</v>
      </c>
      <c r="L105" s="54">
        <v>21.414000000000001</v>
      </c>
      <c r="M105" s="55">
        <v>1.3038799999999999</v>
      </c>
      <c r="N105" s="58">
        <v>19.547000000000001</v>
      </c>
      <c r="O105" s="59">
        <v>2.6690299999999998</v>
      </c>
      <c r="P105" s="58">
        <v>24.751000000000001</v>
      </c>
      <c r="Q105" s="59">
        <v>1.0193300000000001</v>
      </c>
      <c r="R105" s="49">
        <f t="shared" si="15"/>
        <v>0</v>
      </c>
      <c r="S105" s="50">
        <f t="shared" si="16"/>
        <v>107.2989729</v>
      </c>
      <c r="T105" s="49">
        <f t="shared" si="17"/>
        <v>1.5354417070000002</v>
      </c>
      <c r="U105" s="50">
        <f t="shared" si="18"/>
        <v>67.723674942000002</v>
      </c>
      <c r="V105" s="49">
        <f t="shared" si="19"/>
        <v>63.524417601999993</v>
      </c>
      <c r="W105" s="50">
        <f t="shared" si="20"/>
        <v>2.645174296</v>
      </c>
      <c r="X105" s="62">
        <f t="shared" si="26"/>
        <v>1.3221746269999999</v>
      </c>
      <c r="Y105" s="63">
        <f t="shared" si="27"/>
        <v>0</v>
      </c>
      <c r="AA105" s="65">
        <v>44581</v>
      </c>
      <c r="AB105" s="37">
        <f t="shared" si="21"/>
        <v>313.73968684210524</v>
      </c>
      <c r="AC105" s="37">
        <f t="shared" si="22"/>
        <v>33.37916754347826</v>
      </c>
      <c r="AD105" s="37">
        <f t="shared" si="23"/>
        <v>1128.7279157</v>
      </c>
      <c r="AE105" s="37">
        <f t="shared" si="24"/>
        <v>858.43807570270258</v>
      </c>
      <c r="AF105" s="37">
        <f t="shared" si="25"/>
        <v>30.058798818181817</v>
      </c>
      <c r="AG105" s="37">
        <f t="shared" si="25"/>
        <v>15.024711670454543</v>
      </c>
      <c r="AH105" s="37">
        <f t="shared" si="28"/>
        <v>0</v>
      </c>
    </row>
    <row r="106" spans="1:34" ht="15.75" customHeight="1">
      <c r="A106" s="99">
        <v>102</v>
      </c>
      <c r="B106" s="45"/>
      <c r="C106" s="46"/>
      <c r="D106" s="72">
        <v>8.0120000000000005</v>
      </c>
      <c r="E106" s="85">
        <v>6698.7822299999998</v>
      </c>
      <c r="F106" s="72">
        <v>13.363</v>
      </c>
      <c r="G106" s="73">
        <v>1.2879</v>
      </c>
      <c r="H106" s="72">
        <v>14.599</v>
      </c>
      <c r="I106" s="73">
        <v>94.867609999999999</v>
      </c>
      <c r="J106" s="72">
        <v>17.283000000000001</v>
      </c>
      <c r="K106" s="73">
        <v>86.688220000000001</v>
      </c>
      <c r="L106" s="72">
        <v>21.356000000000002</v>
      </c>
      <c r="M106" s="73">
        <v>2.3433199999999998</v>
      </c>
      <c r="N106" s="58">
        <v>19.54</v>
      </c>
      <c r="O106" s="59">
        <v>9.9151399999999992</v>
      </c>
      <c r="P106" s="58">
        <v>24.678000000000001</v>
      </c>
      <c r="Q106" s="59">
        <v>3.56257</v>
      </c>
      <c r="R106" s="49">
        <f t="shared" si="15"/>
        <v>0</v>
      </c>
      <c r="S106" s="50">
        <f t="shared" si="16"/>
        <v>88.031234320999985</v>
      </c>
      <c r="T106" s="49">
        <f t="shared" si="17"/>
        <v>1.4674426300000001</v>
      </c>
      <c r="U106" s="50">
        <f t="shared" si="18"/>
        <v>81.052849600999991</v>
      </c>
      <c r="V106" s="49">
        <f t="shared" si="19"/>
        <v>74.747258126000006</v>
      </c>
      <c r="W106" s="50">
        <f t="shared" si="20"/>
        <v>3.5330639439999998</v>
      </c>
      <c r="X106" s="62">
        <f t="shared" si="26"/>
        <v>6.7632786259999991</v>
      </c>
      <c r="Y106" s="63">
        <f t="shared" si="27"/>
        <v>2.130004671</v>
      </c>
      <c r="AA106" s="86">
        <v>44582</v>
      </c>
      <c r="AB106" s="37">
        <f t="shared" si="21"/>
        <v>257.40126994444438</v>
      </c>
      <c r="AC106" s="37">
        <f t="shared" si="22"/>
        <v>31.900926739130433</v>
      </c>
      <c r="AD106" s="37">
        <f t="shared" si="23"/>
        <v>1350.8808266833332</v>
      </c>
      <c r="AE106" s="37">
        <f t="shared" si="24"/>
        <v>1010.0980827837838</v>
      </c>
      <c r="AF106" s="37">
        <f t="shared" si="25"/>
        <v>40.148453909090904</v>
      </c>
      <c r="AG106" s="37">
        <f t="shared" si="25"/>
        <v>76.855438931818171</v>
      </c>
      <c r="AH106" s="37">
        <f t="shared" si="28"/>
        <v>20.882398735294117</v>
      </c>
    </row>
    <row r="107" spans="1:34" ht="15.75" customHeight="1">
      <c r="A107" s="99">
        <v>103</v>
      </c>
      <c r="B107" s="45"/>
      <c r="C107" s="46"/>
      <c r="D107" s="54">
        <v>8.0690000000000008</v>
      </c>
      <c r="E107" s="55">
        <v>4811.7039999999997</v>
      </c>
      <c r="F107" s="45"/>
      <c r="G107" s="87"/>
      <c r="H107" s="54">
        <v>14.618</v>
      </c>
      <c r="I107" s="55">
        <v>89.718639999999994</v>
      </c>
      <c r="J107" s="54">
        <v>17.306999999999999</v>
      </c>
      <c r="K107" s="55">
        <v>73.68271</v>
      </c>
      <c r="L107" s="54">
        <v>21.398</v>
      </c>
      <c r="M107" s="55">
        <v>1.9577599999999999</v>
      </c>
      <c r="N107" s="58">
        <v>19.597000000000001</v>
      </c>
      <c r="O107" s="59">
        <v>6.6189900000000002</v>
      </c>
      <c r="P107" s="58">
        <v>24.734000000000002</v>
      </c>
      <c r="Q107" s="59">
        <v>2.9755400000000001</v>
      </c>
      <c r="R107" s="49">
        <f t="shared" si="15"/>
        <v>0</v>
      </c>
      <c r="S107" s="50">
        <f t="shared" si="16"/>
        <v>64.065340800000001</v>
      </c>
      <c r="T107" s="49">
        <f t="shared" si="17"/>
        <v>0</v>
      </c>
      <c r="U107" s="50">
        <f t="shared" si="18"/>
        <v>76.706604023999986</v>
      </c>
      <c r="V107" s="49">
        <f t="shared" si="19"/>
        <v>63.649656442999998</v>
      </c>
      <c r="W107" s="50">
        <f t="shared" si="20"/>
        <v>3.203718592</v>
      </c>
      <c r="X107" s="62">
        <f t="shared" si="26"/>
        <v>4.2881995909999997</v>
      </c>
      <c r="Y107" s="63">
        <f t="shared" si="27"/>
        <v>1.6191124619999999</v>
      </c>
      <c r="AA107" s="65">
        <v>44583</v>
      </c>
      <c r="AB107" s="37">
        <f t="shared" si="21"/>
        <v>187.32555789473685</v>
      </c>
      <c r="AC107" s="37">
        <f t="shared" si="22"/>
        <v>0</v>
      </c>
      <c r="AD107" s="37">
        <f t="shared" si="23"/>
        <v>1278.4434003999997</v>
      </c>
      <c r="AE107" s="37">
        <f t="shared" si="24"/>
        <v>860.13049247297295</v>
      </c>
      <c r="AF107" s="37">
        <f t="shared" si="25"/>
        <v>36.405893090909089</v>
      </c>
      <c r="AG107" s="37">
        <f t="shared" si="25"/>
        <v>48.729540806818179</v>
      </c>
      <c r="AH107" s="37">
        <f t="shared" si="28"/>
        <v>15.873651588235292</v>
      </c>
    </row>
    <row r="108" spans="1:34" ht="15.75" customHeight="1">
      <c r="A108" s="99">
        <v>104</v>
      </c>
      <c r="B108" s="45"/>
      <c r="C108" s="46"/>
      <c r="D108" s="54">
        <v>8.0459999999999994</v>
      </c>
      <c r="E108" s="55">
        <v>6811.7060000000001</v>
      </c>
      <c r="F108" s="45"/>
      <c r="G108" s="46"/>
      <c r="H108" s="54">
        <v>14.627000000000001</v>
      </c>
      <c r="I108" s="67">
        <v>98.941019999999995</v>
      </c>
      <c r="J108" s="54">
        <v>17.318000000000001</v>
      </c>
      <c r="K108" s="55">
        <v>84.888369999999995</v>
      </c>
      <c r="L108" s="54">
        <v>21.431000000000001</v>
      </c>
      <c r="M108" s="55">
        <v>2.2455500000000002</v>
      </c>
      <c r="N108" s="58">
        <v>19.588000000000001</v>
      </c>
      <c r="O108" s="59">
        <v>7.1994699999999998</v>
      </c>
      <c r="P108" s="58">
        <v>24.748000000000001</v>
      </c>
      <c r="Q108" s="59">
        <v>4.3813899999999997</v>
      </c>
      <c r="R108" s="49">
        <f t="shared" si="15"/>
        <v>0</v>
      </c>
      <c r="S108" s="50">
        <f t="shared" si="16"/>
        <v>89.465366199999991</v>
      </c>
      <c r="T108" s="49">
        <f t="shared" si="17"/>
        <v>0</v>
      </c>
      <c r="U108" s="69">
        <f t="shared" si="18"/>
        <v>84.491214981999988</v>
      </c>
      <c r="V108" s="49">
        <f t="shared" si="19"/>
        <v>73.211446120999994</v>
      </c>
      <c r="W108" s="50">
        <f t="shared" si="20"/>
        <v>3.4495488100000005</v>
      </c>
      <c r="X108" s="62">
        <f t="shared" si="26"/>
        <v>4.7240820229999994</v>
      </c>
      <c r="Y108" s="63">
        <f t="shared" si="27"/>
        <v>2.8426237169999995</v>
      </c>
      <c r="AA108" s="65">
        <v>44584</v>
      </c>
      <c r="AB108" s="37">
        <f t="shared" si="21"/>
        <v>261.59463801169585</v>
      </c>
      <c r="AC108" s="37">
        <f t="shared" si="22"/>
        <v>0</v>
      </c>
      <c r="AD108" s="70">
        <f t="shared" si="23"/>
        <v>1408.1869163666665</v>
      </c>
      <c r="AE108" s="37">
        <f t="shared" si="24"/>
        <v>989.34386649999999</v>
      </c>
      <c r="AF108" s="37">
        <f t="shared" si="25"/>
        <v>39.199418295454549</v>
      </c>
      <c r="AG108" s="37">
        <f t="shared" si="25"/>
        <v>53.68275026136363</v>
      </c>
      <c r="AH108" s="37">
        <f t="shared" si="28"/>
        <v>27.868859970588229</v>
      </c>
    </row>
    <row r="109" spans="1:34" ht="15.75" customHeight="1">
      <c r="A109" s="99">
        <v>105</v>
      </c>
      <c r="B109" s="45"/>
      <c r="C109" s="46"/>
      <c r="D109" s="54">
        <v>8.0739999999999998</v>
      </c>
      <c r="E109" s="55">
        <v>3896.8359999999998</v>
      </c>
      <c r="F109" s="54">
        <v>13.391999999999999</v>
      </c>
      <c r="G109" s="55">
        <v>21.700369999999999</v>
      </c>
      <c r="H109" s="54">
        <v>14.622999999999999</v>
      </c>
      <c r="I109" s="55">
        <v>103.70189999999999</v>
      </c>
      <c r="J109" s="54">
        <v>17.315999999999999</v>
      </c>
      <c r="K109" s="55">
        <v>75.382779999999997</v>
      </c>
      <c r="L109" s="54">
        <v>21.405000000000001</v>
      </c>
      <c r="M109" s="55">
        <v>2.9185699999999999</v>
      </c>
      <c r="N109" s="58">
        <v>19.568000000000001</v>
      </c>
      <c r="O109" s="59">
        <v>6.1628699999999998</v>
      </c>
      <c r="P109" s="58">
        <v>24.763000000000002</v>
      </c>
      <c r="Q109" s="59">
        <v>4.2101100000000002</v>
      </c>
      <c r="R109" s="49">
        <f t="shared" si="15"/>
        <v>0</v>
      </c>
      <c r="S109" s="50">
        <f t="shared" si="16"/>
        <v>52.446517199999995</v>
      </c>
      <c r="T109" s="49">
        <f t="shared" si="17"/>
        <v>11.871678589</v>
      </c>
      <c r="U109" s="50">
        <f t="shared" si="18"/>
        <v>88.509873789999986</v>
      </c>
      <c r="V109" s="49">
        <f t="shared" si="19"/>
        <v>65.100326174000003</v>
      </c>
      <c r="W109" s="50">
        <f t="shared" si="20"/>
        <v>4.0244424940000005</v>
      </c>
      <c r="X109" s="62">
        <f t="shared" si="26"/>
        <v>3.9456990829999996</v>
      </c>
      <c r="Y109" s="63">
        <f t="shared" si="27"/>
        <v>2.6935587330000001</v>
      </c>
      <c r="AA109" s="65">
        <v>44585</v>
      </c>
      <c r="AB109" s="37">
        <f t="shared" si="21"/>
        <v>153.35238947368421</v>
      </c>
      <c r="AC109" s="37">
        <f t="shared" si="22"/>
        <v>258.07996932608694</v>
      </c>
      <c r="AD109" s="37">
        <f t="shared" si="23"/>
        <v>1475.1645631666663</v>
      </c>
      <c r="AE109" s="37">
        <f t="shared" si="24"/>
        <v>879.73413748648659</v>
      </c>
      <c r="AF109" s="37">
        <f t="shared" si="25"/>
        <v>45.732301068181826</v>
      </c>
      <c r="AG109" s="37">
        <f t="shared" si="25"/>
        <v>44.837489579545448</v>
      </c>
      <c r="AH109" s="37">
        <f t="shared" si="28"/>
        <v>26.407438558823532</v>
      </c>
    </row>
    <row r="110" spans="1:34" ht="15.75" customHeight="1">
      <c r="A110" s="99">
        <v>106</v>
      </c>
      <c r="B110" s="45"/>
      <c r="C110" s="46"/>
      <c r="D110" s="54">
        <v>8.0690000000000008</v>
      </c>
      <c r="E110" s="55">
        <v>5004.7190000000001</v>
      </c>
      <c r="F110" s="45"/>
      <c r="G110" s="87"/>
      <c r="H110" s="54">
        <v>14.641</v>
      </c>
      <c r="I110" s="55">
        <v>129.26580000000001</v>
      </c>
      <c r="J110" s="54">
        <v>17.334</v>
      </c>
      <c r="K110" s="55">
        <v>110.1722</v>
      </c>
      <c r="L110" s="54">
        <v>21.443000000000001</v>
      </c>
      <c r="M110" s="55">
        <v>3.5197400000000001</v>
      </c>
      <c r="N110" s="58">
        <v>19.61</v>
      </c>
      <c r="O110" s="59">
        <v>7.4017200000000001</v>
      </c>
      <c r="P110" s="58">
        <v>24.806000000000001</v>
      </c>
      <c r="Q110" s="59">
        <v>6.3144</v>
      </c>
      <c r="R110" s="49">
        <f t="shared" si="15"/>
        <v>0</v>
      </c>
      <c r="S110" s="50">
        <f t="shared" si="16"/>
        <v>66.5166313</v>
      </c>
      <c r="T110" s="49">
        <f t="shared" si="17"/>
        <v>0</v>
      </c>
      <c r="U110" s="50">
        <f t="shared" si="18"/>
        <v>110.08836178</v>
      </c>
      <c r="V110" s="49">
        <f t="shared" si="19"/>
        <v>94.786138260000001</v>
      </c>
      <c r="W110" s="50">
        <f t="shared" si="20"/>
        <v>4.5379619079999998</v>
      </c>
      <c r="X110" s="62">
        <f t="shared" si="26"/>
        <v>4.8759515479999997</v>
      </c>
      <c r="Y110" s="63">
        <f t="shared" si="27"/>
        <v>4.5249223199999991</v>
      </c>
      <c r="AA110" s="65">
        <v>44586</v>
      </c>
      <c r="AB110" s="37">
        <f t="shared" si="21"/>
        <v>194.4930739766082</v>
      </c>
      <c r="AC110" s="37">
        <f t="shared" si="22"/>
        <v>0</v>
      </c>
      <c r="AD110" s="37">
        <f t="shared" si="23"/>
        <v>1834.8060296666665</v>
      </c>
      <c r="AE110" s="37">
        <f t="shared" si="24"/>
        <v>1280.8937602702704</v>
      </c>
      <c r="AF110" s="37">
        <f t="shared" si="25"/>
        <v>51.567748954545451</v>
      </c>
      <c r="AG110" s="37">
        <f t="shared" si="25"/>
        <v>55.408540318181814</v>
      </c>
      <c r="AH110" s="37">
        <f t="shared" si="28"/>
        <v>44.361983529411759</v>
      </c>
    </row>
    <row r="111" spans="1:34" ht="15.75" customHeight="1">
      <c r="A111" s="99">
        <v>107</v>
      </c>
      <c r="B111" s="45"/>
      <c r="C111" s="46"/>
      <c r="D111" s="54">
        <v>7.9240000000000004</v>
      </c>
      <c r="E111" s="55">
        <v>4756.665</v>
      </c>
      <c r="F111" s="54">
        <v>13.359</v>
      </c>
      <c r="G111" s="55">
        <v>2.6181999999999999</v>
      </c>
      <c r="H111" s="54">
        <v>14.625999999999999</v>
      </c>
      <c r="I111" s="55">
        <v>82.857900000000001</v>
      </c>
      <c r="J111" s="54">
        <v>17.317</v>
      </c>
      <c r="K111" s="55">
        <v>69.108810000000005</v>
      </c>
      <c r="L111" s="54">
        <v>21.395</v>
      </c>
      <c r="M111" s="55">
        <v>2.2861699999999998</v>
      </c>
      <c r="N111" s="58">
        <v>19.594999999999999</v>
      </c>
      <c r="O111" s="59">
        <v>5.8922400000000001</v>
      </c>
      <c r="P111" s="58">
        <v>24.779</v>
      </c>
      <c r="Q111" s="59">
        <v>3.4001600000000001</v>
      </c>
      <c r="R111" s="49">
        <f t="shared" si="15"/>
        <v>0</v>
      </c>
      <c r="S111" s="50">
        <f t="shared" si="16"/>
        <v>63.366345499999994</v>
      </c>
      <c r="T111" s="49">
        <f t="shared" si="17"/>
        <v>2.1454965399999999</v>
      </c>
      <c r="U111" s="50">
        <f t="shared" si="18"/>
        <v>70.915453389999996</v>
      </c>
      <c r="V111" s="49">
        <f t="shared" si="19"/>
        <v>59.746747573</v>
      </c>
      <c r="W111" s="50">
        <f t="shared" si="20"/>
        <v>3.4842464139999998</v>
      </c>
      <c r="X111" s="62">
        <f t="shared" si="26"/>
        <v>3.742483016</v>
      </c>
      <c r="Y111" s="63">
        <f t="shared" si="27"/>
        <v>1.9886592479999998</v>
      </c>
      <c r="AA111" s="65">
        <v>44587</v>
      </c>
      <c r="AB111" s="37">
        <f t="shared" si="21"/>
        <v>185.28171198830407</v>
      </c>
      <c r="AC111" s="37">
        <f t="shared" si="22"/>
        <v>46.64122913043478</v>
      </c>
      <c r="AD111" s="37">
        <f t="shared" si="23"/>
        <v>1181.9242231666667</v>
      </c>
      <c r="AE111" s="37">
        <f t="shared" si="24"/>
        <v>807.38848071621624</v>
      </c>
      <c r="AF111" s="37">
        <f t="shared" si="25"/>
        <v>39.593709249999996</v>
      </c>
      <c r="AG111" s="37">
        <f t="shared" si="25"/>
        <v>42.52821609090909</v>
      </c>
      <c r="AH111" s="37">
        <f t="shared" si="28"/>
        <v>19.496659294117645</v>
      </c>
    </row>
    <row r="112" spans="1:34" ht="15.75" customHeight="1">
      <c r="A112" s="99">
        <v>108</v>
      </c>
      <c r="B112" s="45"/>
      <c r="C112" s="46"/>
      <c r="D112" s="54">
        <v>7.9130000000000003</v>
      </c>
      <c r="E112" s="55">
        <v>5871.8519999999999</v>
      </c>
      <c r="F112" s="54">
        <v>13.346</v>
      </c>
      <c r="G112" s="55">
        <v>2.9026100000000001</v>
      </c>
      <c r="H112" s="54">
        <v>14.615</v>
      </c>
      <c r="I112" s="55">
        <v>77.055850000000007</v>
      </c>
      <c r="J112" s="54">
        <v>17.302</v>
      </c>
      <c r="K112" s="55">
        <v>62.557299999999998</v>
      </c>
      <c r="L112" s="54">
        <v>21.405999999999999</v>
      </c>
      <c r="M112" s="55">
        <v>2.05193</v>
      </c>
      <c r="N112" s="58">
        <v>19.573</v>
      </c>
      <c r="O112" s="59">
        <v>6.3041799999999997</v>
      </c>
      <c r="P112" s="58">
        <v>24.757999999999999</v>
      </c>
      <c r="Q112" s="59">
        <v>3.0462600000000002</v>
      </c>
      <c r="R112" s="49">
        <f t="shared" si="15"/>
        <v>0</v>
      </c>
      <c r="S112" s="50">
        <f t="shared" si="16"/>
        <v>77.5292204</v>
      </c>
      <c r="T112" s="49">
        <f t="shared" si="17"/>
        <v>2.2904603170000004</v>
      </c>
      <c r="U112" s="50">
        <f t="shared" si="18"/>
        <v>66.017942985000005</v>
      </c>
      <c r="V112" s="49">
        <f t="shared" si="19"/>
        <v>54.156344089999997</v>
      </c>
      <c r="W112" s="50">
        <f t="shared" si="20"/>
        <v>3.2841586060000001</v>
      </c>
      <c r="X112" s="62">
        <f t="shared" si="26"/>
        <v>4.0518087619999994</v>
      </c>
      <c r="Y112" s="63">
        <f t="shared" si="27"/>
        <v>1.6806600780000003</v>
      </c>
      <c r="AA112" s="65">
        <v>44588</v>
      </c>
      <c r="AB112" s="37">
        <f t="shared" si="21"/>
        <v>226.69362690058477</v>
      </c>
      <c r="AC112" s="37">
        <f t="shared" si="22"/>
        <v>49.792615586956529</v>
      </c>
      <c r="AD112" s="37">
        <f t="shared" si="23"/>
        <v>1100.29904975</v>
      </c>
      <c r="AE112" s="37">
        <f t="shared" si="24"/>
        <v>731.84248770270267</v>
      </c>
      <c r="AF112" s="37">
        <f t="shared" si="25"/>
        <v>37.319984159090907</v>
      </c>
      <c r="AG112" s="37">
        <f t="shared" si="25"/>
        <v>46.043281386363624</v>
      </c>
      <c r="AH112" s="37">
        <f t="shared" si="28"/>
        <v>16.477059588235296</v>
      </c>
    </row>
    <row r="113" spans="1:34" ht="15.75" customHeight="1">
      <c r="A113" s="99">
        <v>109</v>
      </c>
      <c r="B113" s="45"/>
      <c r="C113" s="46"/>
      <c r="D113" s="54">
        <v>7.9109999999999996</v>
      </c>
      <c r="E113" s="55">
        <v>4077.884</v>
      </c>
      <c r="F113" s="45"/>
      <c r="G113" s="46"/>
      <c r="H113" s="54">
        <v>14.621</v>
      </c>
      <c r="I113" s="55">
        <v>54.757919999999999</v>
      </c>
      <c r="J113" s="54">
        <v>17.306999999999999</v>
      </c>
      <c r="K113" s="55">
        <v>51.032550000000001</v>
      </c>
      <c r="L113" s="54">
        <v>21.402000000000001</v>
      </c>
      <c r="M113" s="55">
        <v>1.46295</v>
      </c>
      <c r="N113" s="58">
        <v>19.57</v>
      </c>
      <c r="O113" s="59">
        <v>6.0002399999999998</v>
      </c>
      <c r="P113" s="58">
        <v>24.734000000000002</v>
      </c>
      <c r="Q113" s="59">
        <v>2.37242</v>
      </c>
      <c r="R113" s="49">
        <f t="shared" si="15"/>
        <v>0</v>
      </c>
      <c r="S113" s="50">
        <f t="shared" si="16"/>
        <v>54.745826799999996</v>
      </c>
      <c r="T113" s="49">
        <f t="shared" si="17"/>
        <v>0</v>
      </c>
      <c r="U113" s="50">
        <f t="shared" si="18"/>
        <v>47.196260271999996</v>
      </c>
      <c r="V113" s="49">
        <f t="shared" si="19"/>
        <v>44.322274915000001</v>
      </c>
      <c r="W113" s="50">
        <f t="shared" si="20"/>
        <v>2.7810518900000001</v>
      </c>
      <c r="X113" s="62">
        <f t="shared" si="26"/>
        <v>3.8235802160000003</v>
      </c>
      <c r="Y113" s="63">
        <f t="shared" si="27"/>
        <v>1.0942171259999998</v>
      </c>
      <c r="AA113" s="65">
        <v>44589</v>
      </c>
      <c r="AB113" s="37">
        <f t="shared" si="21"/>
        <v>160.07551695906432</v>
      </c>
      <c r="AC113" s="37">
        <f t="shared" si="22"/>
        <v>0</v>
      </c>
      <c r="AD113" s="37">
        <f t="shared" si="23"/>
        <v>786.60433786666658</v>
      </c>
      <c r="AE113" s="37">
        <f t="shared" si="24"/>
        <v>598.94966101351349</v>
      </c>
      <c r="AF113" s="37">
        <f t="shared" si="25"/>
        <v>31.602862386363636</v>
      </c>
      <c r="AG113" s="37">
        <f t="shared" si="25"/>
        <v>43.44977518181819</v>
      </c>
      <c r="AH113" s="37">
        <f t="shared" si="28"/>
        <v>10.727618882352939</v>
      </c>
    </row>
    <row r="114" spans="1:34" ht="15.75" customHeight="1">
      <c r="A114" s="99">
        <v>110</v>
      </c>
      <c r="B114" s="45"/>
      <c r="C114" s="46"/>
      <c r="D114" s="54">
        <v>7.907</v>
      </c>
      <c r="E114" s="55">
        <v>4169.2020000000002</v>
      </c>
      <c r="F114" s="45"/>
      <c r="G114" s="46"/>
      <c r="H114" s="54">
        <v>14.596</v>
      </c>
      <c r="I114" s="55">
        <v>135.05260000000001</v>
      </c>
      <c r="J114" s="54">
        <v>17.279</v>
      </c>
      <c r="K114" s="55">
        <v>115.57729999999999</v>
      </c>
      <c r="L114" s="54">
        <v>21.364000000000001</v>
      </c>
      <c r="M114" s="55">
        <v>3.2629999999999999</v>
      </c>
      <c r="N114" s="58">
        <v>19.541</v>
      </c>
      <c r="O114" s="59">
        <v>7.2866200000000001</v>
      </c>
      <c r="P114" s="58">
        <v>24.692</v>
      </c>
      <c r="Q114" s="59">
        <v>5.5066499999999996</v>
      </c>
      <c r="R114" s="49">
        <f t="shared" si="15"/>
        <v>0</v>
      </c>
      <c r="S114" s="50">
        <f t="shared" si="16"/>
        <v>55.9055654</v>
      </c>
      <c r="T114" s="49">
        <f t="shared" si="17"/>
        <v>0</v>
      </c>
      <c r="U114" s="50">
        <f t="shared" si="18"/>
        <v>114.97299966</v>
      </c>
      <c r="V114" s="49">
        <f t="shared" si="19"/>
        <v>99.398310089999995</v>
      </c>
      <c r="W114" s="50">
        <f t="shared" si="20"/>
        <v>4.3186546000000003</v>
      </c>
      <c r="X114" s="62">
        <f t="shared" si="26"/>
        <v>4.7895229580000001</v>
      </c>
      <c r="Y114" s="63">
        <f t="shared" si="27"/>
        <v>3.8219374949999998</v>
      </c>
      <c r="AA114" s="65">
        <v>44590</v>
      </c>
      <c r="AB114" s="37">
        <f t="shared" si="21"/>
        <v>163.46656549707603</v>
      </c>
      <c r="AC114" s="37">
        <f t="shared" si="22"/>
        <v>0</v>
      </c>
      <c r="AD114" s="37">
        <f t="shared" si="23"/>
        <v>1916.2166609999999</v>
      </c>
      <c r="AE114" s="37">
        <f t="shared" si="24"/>
        <v>1343.2204066216216</v>
      </c>
      <c r="AF114" s="37">
        <f t="shared" si="25"/>
        <v>49.075620454545458</v>
      </c>
      <c r="AG114" s="37">
        <f t="shared" si="25"/>
        <v>54.426397250000001</v>
      </c>
      <c r="AH114" s="37">
        <f t="shared" si="28"/>
        <v>37.469975441176466</v>
      </c>
    </row>
    <row r="115" spans="1:34" ht="15.75" customHeight="1">
      <c r="A115" s="99">
        <v>111</v>
      </c>
      <c r="B115" s="45"/>
      <c r="C115" s="46"/>
      <c r="D115" s="45"/>
      <c r="E115" s="46"/>
      <c r="F115" s="45"/>
      <c r="G115" s="46"/>
      <c r="H115" s="45"/>
      <c r="I115" s="46"/>
      <c r="J115" s="45"/>
      <c r="K115" s="46"/>
      <c r="L115" s="45"/>
      <c r="M115" s="46"/>
      <c r="N115" s="47"/>
      <c r="O115" s="48"/>
      <c r="P115" s="47"/>
      <c r="Q115" s="48"/>
      <c r="R115" s="49"/>
      <c r="S115" s="50"/>
      <c r="T115" s="49"/>
      <c r="U115" s="50"/>
      <c r="V115" s="49"/>
      <c r="W115" s="50"/>
      <c r="X115" s="51"/>
      <c r="Y115" s="52"/>
      <c r="AA115" s="88">
        <v>44591</v>
      </c>
      <c r="AB115" s="37">
        <f t="shared" si="21"/>
        <v>0</v>
      </c>
      <c r="AC115" s="37">
        <f t="shared" si="22"/>
        <v>0</v>
      </c>
      <c r="AD115" s="37">
        <f t="shared" si="23"/>
        <v>0</v>
      </c>
      <c r="AE115" s="37">
        <f t="shared" si="24"/>
        <v>0</v>
      </c>
      <c r="AF115" s="37">
        <f t="shared" si="25"/>
        <v>0</v>
      </c>
      <c r="AG115" s="37">
        <f t="shared" si="25"/>
        <v>0</v>
      </c>
      <c r="AH115" s="37">
        <f t="shared" si="28"/>
        <v>0</v>
      </c>
    </row>
    <row r="116" spans="1:34" ht="15.75" customHeight="1">
      <c r="A116" s="99">
        <v>112</v>
      </c>
      <c r="B116" s="45"/>
      <c r="C116" s="46"/>
      <c r="D116" s="45"/>
      <c r="E116" s="46"/>
      <c r="F116" s="45"/>
      <c r="G116" s="46"/>
      <c r="H116" s="45"/>
      <c r="I116" s="46"/>
      <c r="J116" s="45"/>
      <c r="K116" s="46"/>
      <c r="L116" s="45"/>
      <c r="M116" s="46"/>
      <c r="N116" s="47"/>
      <c r="O116" s="48"/>
      <c r="P116" s="47"/>
      <c r="Q116" s="48"/>
      <c r="R116" s="49"/>
      <c r="S116" s="50"/>
      <c r="T116" s="49"/>
      <c r="U116" s="50"/>
      <c r="V116" s="49"/>
      <c r="W116" s="50"/>
      <c r="X116" s="51"/>
      <c r="Y116" s="52"/>
      <c r="AA116" s="88">
        <v>44592</v>
      </c>
      <c r="AB116" s="37">
        <f t="shared" si="21"/>
        <v>0</v>
      </c>
      <c r="AC116" s="37">
        <f t="shared" si="22"/>
        <v>0</v>
      </c>
      <c r="AD116" s="37">
        <f t="shared" si="23"/>
        <v>0</v>
      </c>
      <c r="AE116" s="37">
        <f t="shared" si="24"/>
        <v>0</v>
      </c>
      <c r="AF116" s="37">
        <f t="shared" si="25"/>
        <v>0</v>
      </c>
      <c r="AG116" s="37">
        <f t="shared" si="25"/>
        <v>0</v>
      </c>
      <c r="AH116" s="37">
        <f t="shared" si="28"/>
        <v>0</v>
      </c>
    </row>
    <row r="117" spans="1:34" ht="15.75" customHeight="1">
      <c r="A117" s="99">
        <v>113</v>
      </c>
      <c r="B117" s="45"/>
      <c r="C117" s="46"/>
      <c r="D117" s="45"/>
      <c r="E117" s="46"/>
      <c r="F117" s="45"/>
      <c r="G117" s="46"/>
      <c r="H117" s="45"/>
      <c r="I117" s="46"/>
      <c r="J117" s="45"/>
      <c r="K117" s="46"/>
      <c r="L117" s="45"/>
      <c r="M117" s="46"/>
      <c r="N117" s="47"/>
      <c r="O117" s="48"/>
      <c r="P117" s="47"/>
      <c r="Q117" s="48"/>
      <c r="R117" s="49"/>
      <c r="S117" s="50"/>
      <c r="T117" s="49"/>
      <c r="U117" s="50"/>
      <c r="V117" s="49"/>
      <c r="W117" s="50"/>
      <c r="X117" s="51"/>
      <c r="Y117" s="52"/>
      <c r="AA117" s="88">
        <v>44593</v>
      </c>
      <c r="AB117" s="37">
        <f t="shared" si="21"/>
        <v>0</v>
      </c>
      <c r="AC117" s="37">
        <f t="shared" si="22"/>
        <v>0</v>
      </c>
      <c r="AD117" s="37">
        <f t="shared" si="23"/>
        <v>0</v>
      </c>
      <c r="AE117" s="37">
        <f t="shared" si="24"/>
        <v>0</v>
      </c>
      <c r="AF117" s="37">
        <f t="shared" si="25"/>
        <v>0</v>
      </c>
      <c r="AG117" s="37">
        <f t="shared" si="25"/>
        <v>0</v>
      </c>
      <c r="AH117" s="37">
        <f t="shared" si="28"/>
        <v>0</v>
      </c>
    </row>
    <row r="118" spans="1:34" ht="15.75" customHeight="1">
      <c r="A118" s="99">
        <v>114</v>
      </c>
      <c r="B118" s="45"/>
      <c r="C118" s="46"/>
      <c r="D118" s="45"/>
      <c r="E118" s="46"/>
      <c r="F118" s="45"/>
      <c r="G118" s="46"/>
      <c r="H118" s="45"/>
      <c r="I118" s="46"/>
      <c r="J118" s="45"/>
      <c r="K118" s="46"/>
      <c r="L118" s="45"/>
      <c r="M118" s="46"/>
      <c r="N118" s="47"/>
      <c r="O118" s="48"/>
      <c r="P118" s="47"/>
      <c r="Q118" s="48"/>
      <c r="R118" s="49"/>
      <c r="S118" s="50"/>
      <c r="T118" s="49"/>
      <c r="U118" s="50"/>
      <c r="V118" s="49"/>
      <c r="W118" s="50"/>
      <c r="X118" s="51"/>
      <c r="Y118" s="52"/>
      <c r="AA118" s="88">
        <v>44594</v>
      </c>
      <c r="AB118" s="37">
        <f t="shared" si="21"/>
        <v>0</v>
      </c>
      <c r="AC118" s="37">
        <f t="shared" si="22"/>
        <v>0</v>
      </c>
      <c r="AD118" s="37">
        <f t="shared" si="23"/>
        <v>0</v>
      </c>
      <c r="AE118" s="37">
        <f t="shared" si="24"/>
        <v>0</v>
      </c>
      <c r="AF118" s="37">
        <f t="shared" si="25"/>
        <v>0</v>
      </c>
      <c r="AG118" s="37">
        <f t="shared" si="25"/>
        <v>0</v>
      </c>
      <c r="AH118" s="37">
        <f t="shared" si="28"/>
        <v>0</v>
      </c>
    </row>
    <row r="119" spans="1:34" ht="15.75" customHeight="1">
      <c r="A119" s="99">
        <v>115</v>
      </c>
      <c r="B119" s="45"/>
      <c r="C119" s="46"/>
      <c r="D119" s="45"/>
      <c r="E119" s="46"/>
      <c r="F119" s="45"/>
      <c r="G119" s="46"/>
      <c r="H119" s="45"/>
      <c r="I119" s="46"/>
      <c r="J119" s="45"/>
      <c r="K119" s="46"/>
      <c r="L119" s="45"/>
      <c r="M119" s="46"/>
      <c r="N119" s="47"/>
      <c r="O119" s="48"/>
      <c r="P119" s="47"/>
      <c r="Q119" s="48"/>
      <c r="R119" s="49"/>
      <c r="S119" s="50"/>
      <c r="T119" s="49"/>
      <c r="U119" s="50"/>
      <c r="V119" s="49"/>
      <c r="W119" s="50"/>
      <c r="X119" s="51"/>
      <c r="Y119" s="52"/>
      <c r="AA119" s="88">
        <v>44595</v>
      </c>
      <c r="AB119" s="37">
        <f t="shared" si="21"/>
        <v>0</v>
      </c>
      <c r="AC119" s="37">
        <f t="shared" si="22"/>
        <v>0</v>
      </c>
      <c r="AD119" s="37">
        <f t="shared" si="23"/>
        <v>0</v>
      </c>
      <c r="AE119" s="37">
        <f t="shared" si="24"/>
        <v>0</v>
      </c>
      <c r="AF119" s="37">
        <f t="shared" si="25"/>
        <v>0</v>
      </c>
      <c r="AG119" s="37">
        <f t="shared" si="25"/>
        <v>0</v>
      </c>
      <c r="AH119" s="37">
        <f t="shared" si="28"/>
        <v>0</v>
      </c>
    </row>
    <row r="120" spans="1:34" ht="15.75" customHeight="1">
      <c r="A120" s="99">
        <v>116</v>
      </c>
      <c r="B120" s="45"/>
      <c r="C120" s="46"/>
      <c r="D120" s="45"/>
      <c r="E120" s="46"/>
      <c r="F120" s="45"/>
      <c r="G120" s="46"/>
      <c r="H120" s="45"/>
      <c r="I120" s="46"/>
      <c r="J120" s="45"/>
      <c r="K120" s="46"/>
      <c r="L120" s="45"/>
      <c r="M120" s="46"/>
      <c r="N120" s="47"/>
      <c r="O120" s="48"/>
      <c r="P120" s="47"/>
      <c r="Q120" s="48"/>
      <c r="R120" s="49"/>
      <c r="S120" s="50"/>
      <c r="T120" s="49"/>
      <c r="U120" s="50"/>
      <c r="V120" s="49"/>
      <c r="W120" s="50"/>
      <c r="X120" s="51"/>
      <c r="Y120" s="52"/>
      <c r="AA120" s="88">
        <v>44596</v>
      </c>
      <c r="AB120" s="37">
        <f t="shared" si="21"/>
        <v>0</v>
      </c>
      <c r="AC120" s="37">
        <f t="shared" si="22"/>
        <v>0</v>
      </c>
      <c r="AD120" s="37">
        <f t="shared" si="23"/>
        <v>0</v>
      </c>
      <c r="AE120" s="37">
        <f t="shared" si="24"/>
        <v>0</v>
      </c>
      <c r="AF120" s="37">
        <f t="shared" si="25"/>
        <v>0</v>
      </c>
      <c r="AG120" s="37">
        <f t="shared" si="25"/>
        <v>0</v>
      </c>
      <c r="AH120" s="37">
        <f t="shared" si="28"/>
        <v>0</v>
      </c>
    </row>
    <row r="121" spans="1:34" ht="15.75" customHeight="1">
      <c r="A121" s="99">
        <v>117</v>
      </c>
      <c r="B121" s="45"/>
      <c r="C121" s="46"/>
      <c r="D121" s="45"/>
      <c r="E121" s="46"/>
      <c r="F121" s="45"/>
      <c r="G121" s="46"/>
      <c r="H121" s="45"/>
      <c r="I121" s="46"/>
      <c r="J121" s="45"/>
      <c r="K121" s="46"/>
      <c r="L121" s="45"/>
      <c r="M121" s="46"/>
      <c r="N121" s="47"/>
      <c r="O121" s="48"/>
      <c r="P121" s="47"/>
      <c r="Q121" s="48"/>
      <c r="R121" s="49"/>
      <c r="S121" s="50"/>
      <c r="T121" s="49"/>
      <c r="U121" s="50"/>
      <c r="V121" s="49"/>
      <c r="W121" s="50"/>
      <c r="X121" s="51"/>
      <c r="Y121" s="52"/>
      <c r="AA121" s="88">
        <v>44597</v>
      </c>
      <c r="AB121" s="37">
        <f t="shared" si="21"/>
        <v>0</v>
      </c>
      <c r="AC121" s="37">
        <f t="shared" si="22"/>
        <v>0</v>
      </c>
      <c r="AD121" s="37">
        <f t="shared" si="23"/>
        <v>0</v>
      </c>
      <c r="AE121" s="37">
        <f t="shared" si="24"/>
        <v>0</v>
      </c>
      <c r="AF121" s="37">
        <f t="shared" si="25"/>
        <v>0</v>
      </c>
      <c r="AG121" s="37">
        <f t="shared" si="25"/>
        <v>0</v>
      </c>
      <c r="AH121" s="37">
        <f t="shared" si="28"/>
        <v>0</v>
      </c>
    </row>
    <row r="122" spans="1:34" ht="15.75" customHeight="1">
      <c r="A122" s="99">
        <v>118</v>
      </c>
      <c r="B122" s="45"/>
      <c r="C122" s="46"/>
      <c r="D122" s="45"/>
      <c r="E122" s="46"/>
      <c r="F122" s="45"/>
      <c r="G122" s="46"/>
      <c r="H122" s="45"/>
      <c r="I122" s="46"/>
      <c r="J122" s="45"/>
      <c r="K122" s="46"/>
      <c r="L122" s="45"/>
      <c r="M122" s="46"/>
      <c r="N122" s="47"/>
      <c r="O122" s="48"/>
      <c r="P122" s="47"/>
      <c r="Q122" s="48"/>
      <c r="R122" s="49"/>
      <c r="S122" s="50"/>
      <c r="T122" s="49"/>
      <c r="U122" s="50"/>
      <c r="V122" s="49"/>
      <c r="W122" s="50"/>
      <c r="X122" s="51"/>
      <c r="Y122" s="52"/>
      <c r="AA122" s="88">
        <v>44598</v>
      </c>
      <c r="AB122" s="37">
        <f t="shared" si="21"/>
        <v>0</v>
      </c>
      <c r="AC122" s="37">
        <f t="shared" si="22"/>
        <v>0</v>
      </c>
      <c r="AD122" s="37">
        <f t="shared" si="23"/>
        <v>0</v>
      </c>
      <c r="AE122" s="37">
        <f t="shared" si="24"/>
        <v>0</v>
      </c>
      <c r="AF122" s="37">
        <f t="shared" si="25"/>
        <v>0</v>
      </c>
      <c r="AG122" s="37">
        <f t="shared" si="25"/>
        <v>0</v>
      </c>
      <c r="AH122" s="37">
        <f t="shared" si="28"/>
        <v>0</v>
      </c>
    </row>
    <row r="123" spans="1:34" ht="15.75" customHeight="1">
      <c r="A123" s="99">
        <v>119</v>
      </c>
      <c r="B123" s="45"/>
      <c r="C123" s="46"/>
      <c r="D123" s="45"/>
      <c r="E123" s="46"/>
      <c r="F123" s="45"/>
      <c r="G123" s="46"/>
      <c r="H123" s="45"/>
      <c r="I123" s="46"/>
      <c r="J123" s="45"/>
      <c r="K123" s="46"/>
      <c r="L123" s="45"/>
      <c r="M123" s="46"/>
      <c r="N123" s="47"/>
      <c r="O123" s="48"/>
      <c r="P123" s="47"/>
      <c r="Q123" s="48"/>
      <c r="R123" s="49"/>
      <c r="S123" s="50"/>
      <c r="T123" s="49"/>
      <c r="U123" s="50"/>
      <c r="V123" s="49"/>
      <c r="W123" s="50"/>
      <c r="X123" s="51"/>
      <c r="Y123" s="52"/>
      <c r="AA123" s="88">
        <v>44599</v>
      </c>
      <c r="AB123" s="37">
        <f t="shared" si="21"/>
        <v>0</v>
      </c>
      <c r="AC123" s="37">
        <f t="shared" si="22"/>
        <v>0</v>
      </c>
      <c r="AD123" s="37">
        <f t="shared" si="23"/>
        <v>0</v>
      </c>
      <c r="AE123" s="37">
        <f t="shared" si="24"/>
        <v>0</v>
      </c>
      <c r="AF123" s="37">
        <f t="shared" si="25"/>
        <v>0</v>
      </c>
      <c r="AG123" s="37">
        <f t="shared" si="25"/>
        <v>0</v>
      </c>
      <c r="AH123" s="37">
        <f t="shared" si="28"/>
        <v>0</v>
      </c>
    </row>
    <row r="124" spans="1:34" ht="15.75" customHeight="1">
      <c r="A124" s="99">
        <v>120</v>
      </c>
      <c r="B124" s="45"/>
      <c r="C124" s="46"/>
      <c r="D124" s="45"/>
      <c r="E124" s="46"/>
      <c r="F124" s="45"/>
      <c r="G124" s="46"/>
      <c r="H124" s="45"/>
      <c r="I124" s="46"/>
      <c r="J124" s="45"/>
      <c r="K124" s="46"/>
      <c r="L124" s="45"/>
      <c r="M124" s="46"/>
      <c r="N124" s="47"/>
      <c r="O124" s="48"/>
      <c r="P124" s="47"/>
      <c r="Q124" s="48"/>
      <c r="R124" s="49"/>
      <c r="S124" s="50"/>
      <c r="T124" s="49"/>
      <c r="U124" s="50"/>
      <c r="V124" s="49"/>
      <c r="W124" s="50"/>
      <c r="X124" s="51"/>
      <c r="Y124" s="52"/>
      <c r="AA124" s="88">
        <v>44600</v>
      </c>
      <c r="AB124" s="37">
        <f t="shared" si="21"/>
        <v>0</v>
      </c>
      <c r="AC124" s="37">
        <f t="shared" si="22"/>
        <v>0</v>
      </c>
      <c r="AD124" s="37">
        <f t="shared" si="23"/>
        <v>0</v>
      </c>
      <c r="AE124" s="37">
        <f t="shared" si="24"/>
        <v>0</v>
      </c>
      <c r="AF124" s="37">
        <f t="shared" si="25"/>
        <v>0</v>
      </c>
      <c r="AG124" s="37">
        <f t="shared" si="25"/>
        <v>0</v>
      </c>
      <c r="AH124" s="37">
        <f t="shared" si="28"/>
        <v>0</v>
      </c>
    </row>
    <row r="125" spans="1:34" ht="15.75" customHeight="1">
      <c r="A125" s="99">
        <v>121</v>
      </c>
      <c r="B125" s="45"/>
      <c r="C125" s="46"/>
      <c r="D125" s="45"/>
      <c r="E125" s="46"/>
      <c r="F125" s="45"/>
      <c r="G125" s="46"/>
      <c r="H125" s="45"/>
      <c r="I125" s="46"/>
      <c r="J125" s="45"/>
      <c r="K125" s="46"/>
      <c r="L125" s="45"/>
      <c r="M125" s="46"/>
      <c r="N125" s="47"/>
      <c r="O125" s="48"/>
      <c r="P125" s="47"/>
      <c r="Q125" s="48"/>
      <c r="R125" s="49"/>
      <c r="S125" s="50"/>
      <c r="T125" s="49"/>
      <c r="U125" s="50"/>
      <c r="V125" s="49"/>
      <c r="W125" s="50"/>
      <c r="X125" s="51"/>
      <c r="Y125" s="52"/>
      <c r="AA125" s="88">
        <v>44601</v>
      </c>
      <c r="AB125" s="37">
        <f t="shared" si="21"/>
        <v>0</v>
      </c>
      <c r="AC125" s="37">
        <f t="shared" si="22"/>
        <v>0</v>
      </c>
      <c r="AD125" s="37">
        <f t="shared" si="23"/>
        <v>0</v>
      </c>
      <c r="AE125" s="37">
        <f t="shared" si="24"/>
        <v>0</v>
      </c>
      <c r="AF125" s="37">
        <f t="shared" si="25"/>
        <v>0</v>
      </c>
      <c r="AG125" s="37">
        <f t="shared" si="25"/>
        <v>0</v>
      </c>
      <c r="AH125" s="37">
        <f t="shared" si="28"/>
        <v>0</v>
      </c>
    </row>
    <row r="126" spans="1:34" ht="15.75" customHeight="1">
      <c r="A126" s="99">
        <v>122</v>
      </c>
      <c r="B126" s="45"/>
      <c r="C126" s="46"/>
      <c r="D126" s="45"/>
      <c r="E126" s="46"/>
      <c r="F126" s="45"/>
      <c r="G126" s="46"/>
      <c r="H126" s="45"/>
      <c r="I126" s="46"/>
      <c r="J126" s="45"/>
      <c r="K126" s="46"/>
      <c r="L126" s="45"/>
      <c r="M126" s="46"/>
      <c r="N126" s="47"/>
      <c r="O126" s="48"/>
      <c r="P126" s="47"/>
      <c r="Q126" s="48"/>
      <c r="R126" s="49"/>
      <c r="S126" s="50"/>
      <c r="T126" s="49"/>
      <c r="U126" s="50"/>
      <c r="V126" s="49"/>
      <c r="W126" s="50"/>
      <c r="X126" s="51"/>
      <c r="Y126" s="52"/>
      <c r="AA126" s="88">
        <v>44602</v>
      </c>
      <c r="AB126" s="37">
        <f t="shared" si="21"/>
        <v>0</v>
      </c>
      <c r="AC126" s="37">
        <f t="shared" si="22"/>
        <v>0</v>
      </c>
      <c r="AD126" s="37">
        <f t="shared" si="23"/>
        <v>0</v>
      </c>
      <c r="AE126" s="37">
        <f t="shared" si="24"/>
        <v>0</v>
      </c>
      <c r="AF126" s="37">
        <f t="shared" si="25"/>
        <v>0</v>
      </c>
      <c r="AG126" s="37">
        <f t="shared" si="25"/>
        <v>0</v>
      </c>
      <c r="AH126" s="37">
        <f t="shared" si="28"/>
        <v>0</v>
      </c>
    </row>
    <row r="127" spans="1:34" ht="15.75" customHeight="1">
      <c r="A127" s="99">
        <v>123</v>
      </c>
      <c r="B127" s="45"/>
      <c r="C127" s="46"/>
      <c r="D127" s="45"/>
      <c r="E127" s="46"/>
      <c r="F127" s="45"/>
      <c r="G127" s="46"/>
      <c r="H127" s="45"/>
      <c r="I127" s="46"/>
      <c r="J127" s="45"/>
      <c r="K127" s="46"/>
      <c r="L127" s="45"/>
      <c r="M127" s="46"/>
      <c r="N127" s="47"/>
      <c r="O127" s="48"/>
      <c r="P127" s="47"/>
      <c r="Q127" s="48"/>
      <c r="R127" s="49"/>
      <c r="S127" s="50"/>
      <c r="T127" s="49"/>
      <c r="U127" s="50"/>
      <c r="V127" s="49"/>
      <c r="W127" s="50"/>
      <c r="X127" s="51"/>
      <c r="Y127" s="52"/>
      <c r="AA127" s="88">
        <v>44603</v>
      </c>
      <c r="AB127" s="37">
        <f t="shared" si="21"/>
        <v>0</v>
      </c>
      <c r="AC127" s="37">
        <f t="shared" si="22"/>
        <v>0</v>
      </c>
      <c r="AD127" s="37">
        <f t="shared" si="23"/>
        <v>0</v>
      </c>
      <c r="AE127" s="37">
        <f t="shared" si="24"/>
        <v>0</v>
      </c>
      <c r="AF127" s="37">
        <f t="shared" si="25"/>
        <v>0</v>
      </c>
      <c r="AG127" s="37">
        <f t="shared" si="25"/>
        <v>0</v>
      </c>
      <c r="AH127" s="37">
        <f t="shared" si="28"/>
        <v>0</v>
      </c>
    </row>
    <row r="128" spans="1:34" ht="15.75" customHeight="1">
      <c r="A128" s="99">
        <v>124</v>
      </c>
      <c r="B128" s="45"/>
      <c r="C128" s="46"/>
      <c r="D128" s="54">
        <v>7.91</v>
      </c>
      <c r="E128" s="55">
        <v>5211.4359999999997</v>
      </c>
      <c r="F128" s="54">
        <v>13.331</v>
      </c>
      <c r="G128" s="67">
        <v>0.58014699999999997</v>
      </c>
      <c r="H128" s="54">
        <v>14.598000000000001</v>
      </c>
      <c r="I128" s="55">
        <v>26.83381</v>
      </c>
      <c r="J128" s="54">
        <v>17.277000000000001</v>
      </c>
      <c r="K128" s="55">
        <v>12.778589999999999</v>
      </c>
      <c r="L128" s="45"/>
      <c r="M128" s="46"/>
      <c r="N128" s="47"/>
      <c r="O128" s="48"/>
      <c r="P128" s="47"/>
      <c r="Q128" s="48"/>
      <c r="R128" s="49">
        <f>IF(0.0087*C128+0.0985&lt;=0.0985,0,0.0087*C128+0.098)</f>
        <v>0</v>
      </c>
      <c r="S128" s="50">
        <f>IF(0.0127*E128+2.9567&lt;=2.9567,0,0.0127*E128+2.9567)</f>
        <v>69.141937199999987</v>
      </c>
      <c r="T128" s="68">
        <f>IF(0.5097*G128+0.811&lt;=0.811,0,0.5097*G128+0.811)</f>
        <v>1.1067009259</v>
      </c>
      <c r="U128" s="50">
        <f>IF(0.8441*I128+0.9751&lt;=0.9751,0,0.8441*I128+0.9751)</f>
        <v>23.625519020999999</v>
      </c>
      <c r="V128" s="49">
        <f>IF(0.8533*K128+0.7762&lt;=0.7762,0,0.8533*K128+0.7762)</f>
        <v>11.680170846999998</v>
      </c>
      <c r="W128" s="50">
        <f>IF(0.8542*M128+1.5314&lt;=1.5314,0,0.8542*M128+1.5314)</f>
        <v>0</v>
      </c>
      <c r="X128" s="62">
        <f>IF(0.7509*O128-0.682&lt;0,0,0.7509*O128-0.682)</f>
        <v>0</v>
      </c>
      <c r="Y128" s="63">
        <f>IF(Q128*0.8703-0.9705&lt;0,0,Q128*0.8703-0.9705)</f>
        <v>0</v>
      </c>
      <c r="AA128" s="88">
        <v>44604</v>
      </c>
      <c r="AB128" s="37">
        <f t="shared" si="21"/>
        <v>202.16940701754382</v>
      </c>
      <c r="AC128" s="70">
        <f t="shared" si="22"/>
        <v>24.058715780434785</v>
      </c>
      <c r="AD128" s="37">
        <f t="shared" si="23"/>
        <v>393.75865034999998</v>
      </c>
      <c r="AE128" s="37">
        <f t="shared" si="24"/>
        <v>157.84014658108106</v>
      </c>
      <c r="AF128" s="37">
        <f t="shared" si="25"/>
        <v>0</v>
      </c>
      <c r="AG128" s="37">
        <f t="shared" si="25"/>
        <v>0</v>
      </c>
      <c r="AH128" s="37">
        <f t="shared" si="28"/>
        <v>0</v>
      </c>
    </row>
    <row r="129" spans="1:34" ht="15.75" customHeight="1">
      <c r="A129" s="99">
        <v>125</v>
      </c>
      <c r="B129" s="45"/>
      <c r="C129" s="46"/>
      <c r="D129" s="45"/>
      <c r="E129" s="46"/>
      <c r="F129" s="45"/>
      <c r="G129" s="46"/>
      <c r="H129" s="45"/>
      <c r="I129" s="46"/>
      <c r="J129" s="45"/>
      <c r="K129" s="46"/>
      <c r="L129" s="45"/>
      <c r="M129" s="46"/>
      <c r="N129" s="47"/>
      <c r="O129" s="48"/>
      <c r="P129" s="47"/>
      <c r="Q129" s="48"/>
      <c r="R129" s="49"/>
      <c r="S129" s="50"/>
      <c r="T129" s="49"/>
      <c r="U129" s="50"/>
      <c r="V129" s="49"/>
      <c r="W129" s="50"/>
      <c r="X129" s="51"/>
      <c r="Y129" s="52"/>
      <c r="AA129" s="88">
        <v>44605</v>
      </c>
      <c r="AB129" s="37">
        <f t="shared" si="21"/>
        <v>0</v>
      </c>
      <c r="AC129" s="37">
        <f t="shared" si="22"/>
        <v>0</v>
      </c>
      <c r="AD129" s="37">
        <f t="shared" si="23"/>
        <v>0</v>
      </c>
      <c r="AE129" s="37">
        <f t="shared" si="24"/>
        <v>0</v>
      </c>
      <c r="AF129" s="37">
        <f t="shared" si="25"/>
        <v>0</v>
      </c>
      <c r="AG129" s="37">
        <f t="shared" si="25"/>
        <v>0</v>
      </c>
      <c r="AH129" s="37">
        <f t="shared" si="28"/>
        <v>0</v>
      </c>
    </row>
    <row r="130" spans="1:34" ht="15.75" customHeight="1">
      <c r="A130" s="99">
        <v>126</v>
      </c>
      <c r="B130" s="45"/>
      <c r="C130" s="46"/>
      <c r="D130" s="45"/>
      <c r="E130" s="46"/>
      <c r="F130" s="45"/>
      <c r="G130" s="46"/>
      <c r="H130" s="45"/>
      <c r="I130" s="46"/>
      <c r="J130" s="45"/>
      <c r="K130" s="46"/>
      <c r="L130" s="45"/>
      <c r="M130" s="46"/>
      <c r="N130" s="47"/>
      <c r="O130" s="48"/>
      <c r="P130" s="47"/>
      <c r="Q130" s="48"/>
      <c r="R130" s="49"/>
      <c r="S130" s="50"/>
      <c r="T130" s="49"/>
      <c r="U130" s="50"/>
      <c r="V130" s="49"/>
      <c r="W130" s="50"/>
      <c r="X130" s="51"/>
      <c r="Y130" s="52"/>
      <c r="AA130" s="88">
        <v>44606</v>
      </c>
      <c r="AB130" s="37">
        <f t="shared" si="21"/>
        <v>0</v>
      </c>
      <c r="AC130" s="37">
        <f t="shared" si="22"/>
        <v>0</v>
      </c>
      <c r="AD130" s="37">
        <f t="shared" si="23"/>
        <v>0</v>
      </c>
      <c r="AE130" s="37">
        <f t="shared" si="24"/>
        <v>0</v>
      </c>
      <c r="AF130" s="37">
        <f t="shared" si="25"/>
        <v>0</v>
      </c>
      <c r="AG130" s="37">
        <f t="shared" si="25"/>
        <v>0</v>
      </c>
      <c r="AH130" s="37">
        <f t="shared" si="28"/>
        <v>0</v>
      </c>
    </row>
    <row r="131" spans="1:34" ht="15.75" customHeight="1">
      <c r="A131" s="99">
        <v>127</v>
      </c>
      <c r="B131" s="45"/>
      <c r="C131" s="46"/>
      <c r="D131" s="45"/>
      <c r="E131" s="46"/>
      <c r="F131" s="45"/>
      <c r="G131" s="46"/>
      <c r="H131" s="45"/>
      <c r="I131" s="46"/>
      <c r="J131" s="45"/>
      <c r="K131" s="46"/>
      <c r="L131" s="45"/>
      <c r="M131" s="46"/>
      <c r="N131" s="47"/>
      <c r="O131" s="48"/>
      <c r="P131" s="47"/>
      <c r="Q131" s="48"/>
      <c r="R131" s="49"/>
      <c r="S131" s="50"/>
      <c r="T131" s="49"/>
      <c r="U131" s="50"/>
      <c r="V131" s="49"/>
      <c r="W131" s="50"/>
      <c r="X131" s="51"/>
      <c r="Y131" s="52"/>
      <c r="AA131" s="88">
        <v>44607</v>
      </c>
      <c r="AB131" s="37">
        <f t="shared" si="21"/>
        <v>0</v>
      </c>
      <c r="AC131" s="37">
        <f t="shared" si="22"/>
        <v>0</v>
      </c>
      <c r="AD131" s="37">
        <f t="shared" si="23"/>
        <v>0</v>
      </c>
      <c r="AE131" s="37">
        <f t="shared" si="24"/>
        <v>0</v>
      </c>
      <c r="AF131" s="37">
        <f t="shared" si="25"/>
        <v>0</v>
      </c>
      <c r="AG131" s="37">
        <f t="shared" si="25"/>
        <v>0</v>
      </c>
      <c r="AH131" s="37">
        <f t="shared" si="28"/>
        <v>0</v>
      </c>
    </row>
    <row r="132" spans="1:34" ht="15.75" customHeight="1">
      <c r="A132" s="99">
        <v>128</v>
      </c>
      <c r="B132" s="45"/>
      <c r="C132" s="46"/>
      <c r="D132" s="45"/>
      <c r="E132" s="46"/>
      <c r="F132" s="45"/>
      <c r="G132" s="46"/>
      <c r="H132" s="45"/>
      <c r="I132" s="46"/>
      <c r="J132" s="45"/>
      <c r="K132" s="46"/>
      <c r="L132" s="45"/>
      <c r="M132" s="46"/>
      <c r="N132" s="47"/>
      <c r="O132" s="48"/>
      <c r="P132" s="47"/>
      <c r="Q132" s="48"/>
      <c r="R132" s="49"/>
      <c r="S132" s="50"/>
      <c r="T132" s="49"/>
      <c r="U132" s="50"/>
      <c r="V132" s="49"/>
      <c r="W132" s="50"/>
      <c r="X132" s="51"/>
      <c r="Y132" s="52"/>
      <c r="AA132" s="88">
        <v>44608</v>
      </c>
      <c r="AB132" s="37">
        <f t="shared" ref="AB132:AB195" si="29">S132/342*1000</f>
        <v>0</v>
      </c>
      <c r="AC132" s="37">
        <f t="shared" ref="AC132:AC195" si="30">T132/46*1000</f>
        <v>0</v>
      </c>
      <c r="AD132" s="37">
        <f t="shared" ref="AD132:AD195" si="31">U132/60*1000</f>
        <v>0</v>
      </c>
      <c r="AE132" s="37">
        <f t="shared" ref="AE132:AE195" si="32">V132/74*1000</f>
        <v>0</v>
      </c>
      <c r="AF132" s="37">
        <f t="shared" ref="AF132:AG195" si="33">W132/88*1000</f>
        <v>0</v>
      </c>
      <c r="AG132" s="37">
        <f t="shared" si="33"/>
        <v>0</v>
      </c>
      <c r="AH132" s="37">
        <f t="shared" si="28"/>
        <v>0</v>
      </c>
    </row>
    <row r="133" spans="1:34" ht="15.75" customHeight="1">
      <c r="A133" s="99">
        <v>129</v>
      </c>
      <c r="B133" s="45"/>
      <c r="C133" s="46"/>
      <c r="D133" s="45"/>
      <c r="E133" s="46"/>
      <c r="F133" s="45"/>
      <c r="G133" s="46"/>
      <c r="H133" s="45"/>
      <c r="I133" s="46"/>
      <c r="J133" s="45"/>
      <c r="K133" s="46"/>
      <c r="L133" s="45"/>
      <c r="M133" s="46"/>
      <c r="N133" s="47"/>
      <c r="O133" s="48"/>
      <c r="P133" s="47"/>
      <c r="Q133" s="48"/>
      <c r="R133" s="49"/>
      <c r="S133" s="50"/>
      <c r="T133" s="49"/>
      <c r="U133" s="50"/>
      <c r="V133" s="49"/>
      <c r="W133" s="50"/>
      <c r="X133" s="51"/>
      <c r="Y133" s="52"/>
      <c r="AA133" s="88">
        <v>44609</v>
      </c>
      <c r="AB133" s="37">
        <f t="shared" si="29"/>
        <v>0</v>
      </c>
      <c r="AC133" s="37">
        <f t="shared" si="30"/>
        <v>0</v>
      </c>
      <c r="AD133" s="37">
        <f t="shared" si="31"/>
        <v>0</v>
      </c>
      <c r="AE133" s="37">
        <f t="shared" si="32"/>
        <v>0</v>
      </c>
      <c r="AF133" s="37">
        <f t="shared" si="33"/>
        <v>0</v>
      </c>
      <c r="AG133" s="37">
        <f t="shared" si="33"/>
        <v>0</v>
      </c>
      <c r="AH133" s="37">
        <f t="shared" ref="AH133:AH196" si="34">Y133/102*1000</f>
        <v>0</v>
      </c>
    </row>
    <row r="134" spans="1:34" ht="15.75" customHeight="1">
      <c r="A134" s="99">
        <v>130</v>
      </c>
      <c r="B134" s="45"/>
      <c r="C134" s="46"/>
      <c r="D134" s="45"/>
      <c r="E134" s="46"/>
      <c r="F134" s="45"/>
      <c r="G134" s="46"/>
      <c r="H134" s="45"/>
      <c r="I134" s="46"/>
      <c r="J134" s="45"/>
      <c r="K134" s="46"/>
      <c r="L134" s="45"/>
      <c r="M134" s="46"/>
      <c r="N134" s="47"/>
      <c r="O134" s="48"/>
      <c r="P134" s="47"/>
      <c r="Q134" s="48"/>
      <c r="R134" s="49"/>
      <c r="S134" s="50"/>
      <c r="T134" s="49"/>
      <c r="U134" s="50"/>
      <c r="V134" s="49"/>
      <c r="W134" s="50"/>
      <c r="X134" s="51"/>
      <c r="Y134" s="52"/>
      <c r="AA134" s="88">
        <v>44610</v>
      </c>
      <c r="AB134" s="37">
        <f t="shared" si="29"/>
        <v>0</v>
      </c>
      <c r="AC134" s="37">
        <f t="shared" si="30"/>
        <v>0</v>
      </c>
      <c r="AD134" s="37">
        <f t="shared" si="31"/>
        <v>0</v>
      </c>
      <c r="AE134" s="37">
        <f t="shared" si="32"/>
        <v>0</v>
      </c>
      <c r="AF134" s="37">
        <f t="shared" si="33"/>
        <v>0</v>
      </c>
      <c r="AG134" s="37">
        <f t="shared" si="33"/>
        <v>0</v>
      </c>
      <c r="AH134" s="37">
        <f t="shared" si="34"/>
        <v>0</v>
      </c>
    </row>
    <row r="135" spans="1:34" ht="15.75" customHeight="1">
      <c r="A135" s="99">
        <v>131</v>
      </c>
      <c r="B135" s="45"/>
      <c r="C135" s="46"/>
      <c r="D135" s="54">
        <v>7.9089999999999998</v>
      </c>
      <c r="E135" s="55">
        <v>5988.6710000000003</v>
      </c>
      <c r="F135" s="54">
        <v>13.314</v>
      </c>
      <c r="G135" s="55">
        <v>2.6783100000000002</v>
      </c>
      <c r="H135" s="54">
        <v>14.584</v>
      </c>
      <c r="I135" s="55">
        <v>18.811070000000001</v>
      </c>
      <c r="J135" s="54">
        <v>17.257000000000001</v>
      </c>
      <c r="K135" s="55">
        <v>15.11121</v>
      </c>
      <c r="L135" s="45"/>
      <c r="M135" s="46"/>
      <c r="N135" s="47"/>
      <c r="O135" s="48"/>
      <c r="P135" s="47"/>
      <c r="Q135" s="48"/>
      <c r="R135" s="49">
        <f>IF(0.0087*C135+0.0985&lt;=0.0985,0,0.0087*C135+0.098)</f>
        <v>0</v>
      </c>
      <c r="S135" s="50">
        <f>IF(0.0127*E135+2.9567&lt;=2.9567,0,0.0127*E135+2.9567)</f>
        <v>79.012821700000003</v>
      </c>
      <c r="T135" s="49">
        <f>IF(0.5097*G135+0.811&lt;=0.811,0,0.5097*G135+0.811)</f>
        <v>2.1761346070000003</v>
      </c>
      <c r="U135" s="50">
        <f>IF(0.8441*I135+0.9751&lt;=0.9751,0,0.8441*I135+0.9751)</f>
        <v>16.853524187000001</v>
      </c>
      <c r="V135" s="49">
        <f>IF(0.8533*K135+0.7762&lt;=0.7762,0,0.8533*K135+0.7762)</f>
        <v>13.670595492999999</v>
      </c>
      <c r="W135" s="50">
        <f>IF(0.8542*M135+1.5314&lt;=1.5314,0,0.8542*M135+1.5314)</f>
        <v>0</v>
      </c>
      <c r="X135" s="62">
        <f>IF(0.7509*O135-0.682&lt;0,0,0.7509*O135-0.682)</f>
        <v>0</v>
      </c>
      <c r="Y135" s="63">
        <f>IF(Q135*0.8703-0.9705&lt;0,0,Q135*0.8703-0.9705)</f>
        <v>0</v>
      </c>
      <c r="AA135" s="88">
        <v>44611</v>
      </c>
      <c r="AB135" s="37">
        <f t="shared" si="29"/>
        <v>231.03164239766082</v>
      </c>
      <c r="AC135" s="37">
        <f t="shared" si="30"/>
        <v>47.307274065217399</v>
      </c>
      <c r="AD135" s="37">
        <f t="shared" si="31"/>
        <v>280.89206978333334</v>
      </c>
      <c r="AE135" s="37">
        <f t="shared" si="32"/>
        <v>184.73777693243241</v>
      </c>
      <c r="AF135" s="37">
        <f t="shared" si="33"/>
        <v>0</v>
      </c>
      <c r="AG135" s="37">
        <f t="shared" si="33"/>
        <v>0</v>
      </c>
      <c r="AH135" s="37">
        <f t="shared" si="34"/>
        <v>0</v>
      </c>
    </row>
    <row r="136" spans="1:34" ht="15.75" customHeight="1">
      <c r="A136" s="99">
        <v>132</v>
      </c>
      <c r="B136" s="45"/>
      <c r="C136" s="46"/>
      <c r="D136" s="45"/>
      <c r="E136" s="46"/>
      <c r="F136" s="45"/>
      <c r="G136" s="46"/>
      <c r="H136" s="45"/>
      <c r="I136" s="46"/>
      <c r="J136" s="45"/>
      <c r="K136" s="46"/>
      <c r="L136" s="45"/>
      <c r="M136" s="46"/>
      <c r="N136" s="47"/>
      <c r="O136" s="48"/>
      <c r="P136" s="47"/>
      <c r="Q136" s="48"/>
      <c r="R136" s="49"/>
      <c r="S136" s="50"/>
      <c r="T136" s="49"/>
      <c r="U136" s="50"/>
      <c r="V136" s="49"/>
      <c r="W136" s="50"/>
      <c r="X136" s="51"/>
      <c r="Y136" s="52"/>
      <c r="AA136" s="88">
        <v>44612</v>
      </c>
      <c r="AB136" s="37">
        <f t="shared" si="29"/>
        <v>0</v>
      </c>
      <c r="AC136" s="37">
        <f t="shared" si="30"/>
        <v>0</v>
      </c>
      <c r="AD136" s="37">
        <f t="shared" si="31"/>
        <v>0</v>
      </c>
      <c r="AE136" s="37">
        <f t="shared" si="32"/>
        <v>0</v>
      </c>
      <c r="AF136" s="37">
        <f t="shared" si="33"/>
        <v>0</v>
      </c>
      <c r="AG136" s="37">
        <f t="shared" si="33"/>
        <v>0</v>
      </c>
      <c r="AH136" s="37">
        <f t="shared" si="34"/>
        <v>0</v>
      </c>
    </row>
    <row r="137" spans="1:34" ht="15.75" customHeight="1">
      <c r="A137" s="99">
        <v>133</v>
      </c>
      <c r="B137" s="45"/>
      <c r="C137" s="46"/>
      <c r="D137" s="45"/>
      <c r="E137" s="46"/>
      <c r="F137" s="45"/>
      <c r="G137" s="46"/>
      <c r="H137" s="45"/>
      <c r="I137" s="46"/>
      <c r="J137" s="45"/>
      <c r="K137" s="46"/>
      <c r="L137" s="45"/>
      <c r="M137" s="46"/>
      <c r="N137" s="47"/>
      <c r="O137" s="48"/>
      <c r="P137" s="47"/>
      <c r="Q137" s="48"/>
      <c r="R137" s="49"/>
      <c r="S137" s="50"/>
      <c r="T137" s="49"/>
      <c r="U137" s="50"/>
      <c r="V137" s="49"/>
      <c r="W137" s="50"/>
      <c r="X137" s="51"/>
      <c r="Y137" s="52"/>
      <c r="AA137" s="88">
        <v>44613</v>
      </c>
      <c r="AB137" s="37">
        <f t="shared" si="29"/>
        <v>0</v>
      </c>
      <c r="AC137" s="37">
        <f t="shared" si="30"/>
        <v>0</v>
      </c>
      <c r="AD137" s="37">
        <f t="shared" si="31"/>
        <v>0</v>
      </c>
      <c r="AE137" s="37">
        <f t="shared" si="32"/>
        <v>0</v>
      </c>
      <c r="AF137" s="37">
        <f t="shared" si="33"/>
        <v>0</v>
      </c>
      <c r="AG137" s="37">
        <f t="shared" si="33"/>
        <v>0</v>
      </c>
      <c r="AH137" s="37">
        <f t="shared" si="34"/>
        <v>0</v>
      </c>
    </row>
    <row r="138" spans="1:34" ht="15.75" customHeight="1">
      <c r="A138" s="99">
        <v>134</v>
      </c>
      <c r="B138" s="45"/>
      <c r="C138" s="46"/>
      <c r="D138" s="45"/>
      <c r="E138" s="46"/>
      <c r="F138" s="45"/>
      <c r="G138" s="46"/>
      <c r="H138" s="45"/>
      <c r="I138" s="46"/>
      <c r="J138" s="45"/>
      <c r="K138" s="46"/>
      <c r="L138" s="45"/>
      <c r="M138" s="46"/>
      <c r="N138" s="47"/>
      <c r="O138" s="48"/>
      <c r="P138" s="47"/>
      <c r="Q138" s="48"/>
      <c r="R138" s="49"/>
      <c r="S138" s="50"/>
      <c r="T138" s="49"/>
      <c r="U138" s="50"/>
      <c r="V138" s="49"/>
      <c r="W138" s="50"/>
      <c r="X138" s="51"/>
      <c r="Y138" s="52"/>
      <c r="AA138" s="88">
        <v>44614</v>
      </c>
      <c r="AB138" s="37">
        <f t="shared" si="29"/>
        <v>0</v>
      </c>
      <c r="AC138" s="37">
        <f t="shared" si="30"/>
        <v>0</v>
      </c>
      <c r="AD138" s="37">
        <f t="shared" si="31"/>
        <v>0</v>
      </c>
      <c r="AE138" s="37">
        <f t="shared" si="32"/>
        <v>0</v>
      </c>
      <c r="AF138" s="37">
        <f t="shared" si="33"/>
        <v>0</v>
      </c>
      <c r="AG138" s="37">
        <f t="shared" si="33"/>
        <v>0</v>
      </c>
      <c r="AH138" s="37">
        <f t="shared" si="34"/>
        <v>0</v>
      </c>
    </row>
    <row r="139" spans="1:34" ht="15.75" customHeight="1">
      <c r="A139" s="99">
        <v>135</v>
      </c>
      <c r="B139" s="45"/>
      <c r="C139" s="46"/>
      <c r="D139" s="45"/>
      <c r="E139" s="46"/>
      <c r="F139" s="45"/>
      <c r="G139" s="46"/>
      <c r="H139" s="45"/>
      <c r="I139" s="46"/>
      <c r="J139" s="45"/>
      <c r="K139" s="46"/>
      <c r="L139" s="45"/>
      <c r="M139" s="46"/>
      <c r="N139" s="47"/>
      <c r="O139" s="48"/>
      <c r="P139" s="47"/>
      <c r="Q139" s="48"/>
      <c r="R139" s="49"/>
      <c r="S139" s="50"/>
      <c r="T139" s="49"/>
      <c r="U139" s="50"/>
      <c r="V139" s="49"/>
      <c r="W139" s="50"/>
      <c r="X139" s="51"/>
      <c r="Y139" s="52"/>
      <c r="AA139" s="88">
        <v>44615</v>
      </c>
      <c r="AB139" s="37">
        <f t="shared" si="29"/>
        <v>0</v>
      </c>
      <c r="AC139" s="37">
        <f t="shared" si="30"/>
        <v>0</v>
      </c>
      <c r="AD139" s="37">
        <f t="shared" si="31"/>
        <v>0</v>
      </c>
      <c r="AE139" s="37">
        <f t="shared" si="32"/>
        <v>0</v>
      </c>
      <c r="AF139" s="37">
        <f t="shared" si="33"/>
        <v>0</v>
      </c>
      <c r="AG139" s="37">
        <f t="shared" si="33"/>
        <v>0</v>
      </c>
      <c r="AH139" s="37">
        <f t="shared" si="34"/>
        <v>0</v>
      </c>
    </row>
    <row r="140" spans="1:34" ht="15.75" customHeight="1">
      <c r="A140" s="99">
        <v>136</v>
      </c>
      <c r="B140" s="45"/>
      <c r="C140" s="46"/>
      <c r="D140" s="45"/>
      <c r="E140" s="46"/>
      <c r="F140" s="45"/>
      <c r="G140" s="46"/>
      <c r="H140" s="45"/>
      <c r="I140" s="46"/>
      <c r="J140" s="45"/>
      <c r="K140" s="46"/>
      <c r="L140" s="45"/>
      <c r="M140" s="46"/>
      <c r="N140" s="47"/>
      <c r="O140" s="48"/>
      <c r="P140" s="47"/>
      <c r="Q140" s="48"/>
      <c r="R140" s="49"/>
      <c r="S140" s="50"/>
      <c r="T140" s="49"/>
      <c r="U140" s="50"/>
      <c r="V140" s="49"/>
      <c r="W140" s="50"/>
      <c r="X140" s="51"/>
      <c r="Y140" s="52"/>
      <c r="AA140" s="88">
        <v>44616</v>
      </c>
      <c r="AB140" s="37">
        <f t="shared" si="29"/>
        <v>0</v>
      </c>
      <c r="AC140" s="37">
        <f t="shared" si="30"/>
        <v>0</v>
      </c>
      <c r="AD140" s="37">
        <f t="shared" si="31"/>
        <v>0</v>
      </c>
      <c r="AE140" s="37">
        <f t="shared" si="32"/>
        <v>0</v>
      </c>
      <c r="AF140" s="37">
        <f t="shared" si="33"/>
        <v>0</v>
      </c>
      <c r="AG140" s="37">
        <f t="shared" si="33"/>
        <v>0</v>
      </c>
      <c r="AH140" s="37">
        <f t="shared" si="34"/>
        <v>0</v>
      </c>
    </row>
    <row r="141" spans="1:34" ht="15.75" customHeight="1">
      <c r="A141" s="99">
        <v>137</v>
      </c>
      <c r="B141" s="45"/>
      <c r="C141" s="46"/>
      <c r="D141" s="45"/>
      <c r="E141" s="46"/>
      <c r="F141" s="45"/>
      <c r="G141" s="46"/>
      <c r="H141" s="45"/>
      <c r="I141" s="46"/>
      <c r="J141" s="45"/>
      <c r="K141" s="46"/>
      <c r="L141" s="45"/>
      <c r="M141" s="46"/>
      <c r="N141" s="47"/>
      <c r="O141" s="48"/>
      <c r="P141" s="47"/>
      <c r="Q141" s="48"/>
      <c r="R141" s="49"/>
      <c r="S141" s="50"/>
      <c r="T141" s="49"/>
      <c r="U141" s="50"/>
      <c r="V141" s="49"/>
      <c r="W141" s="50"/>
      <c r="X141" s="51"/>
      <c r="Y141" s="52"/>
      <c r="AA141" s="88">
        <v>44617</v>
      </c>
      <c r="AB141" s="37">
        <f t="shared" si="29"/>
        <v>0</v>
      </c>
      <c r="AC141" s="37">
        <f t="shared" si="30"/>
        <v>0</v>
      </c>
      <c r="AD141" s="37">
        <f t="shared" si="31"/>
        <v>0</v>
      </c>
      <c r="AE141" s="37">
        <f t="shared" si="32"/>
        <v>0</v>
      </c>
      <c r="AF141" s="37">
        <f t="shared" si="33"/>
        <v>0</v>
      </c>
      <c r="AG141" s="37">
        <f t="shared" si="33"/>
        <v>0</v>
      </c>
      <c r="AH141" s="37">
        <f t="shared" si="34"/>
        <v>0</v>
      </c>
    </row>
    <row r="142" spans="1:34" ht="15.75" customHeight="1">
      <c r="A142" s="99">
        <v>138</v>
      </c>
      <c r="B142" s="45"/>
      <c r="C142" s="46"/>
      <c r="D142" s="54">
        <v>7.8490000000000002</v>
      </c>
      <c r="E142" s="55">
        <v>7956.6710000000003</v>
      </c>
      <c r="F142" s="54">
        <v>13.337</v>
      </c>
      <c r="G142" s="55">
        <v>0.79383999999999999</v>
      </c>
      <c r="H142" s="54">
        <v>14.618</v>
      </c>
      <c r="I142" s="55">
        <v>106.2492</v>
      </c>
      <c r="J142" s="54">
        <v>17.306000000000001</v>
      </c>
      <c r="K142" s="55">
        <v>63.157710000000002</v>
      </c>
      <c r="L142" s="54">
        <v>21.413</v>
      </c>
      <c r="M142" s="55">
        <v>1.5005500000000001</v>
      </c>
      <c r="N142" s="89">
        <v>19.53</v>
      </c>
      <c r="O142" s="90">
        <v>3.9530400000000001</v>
      </c>
      <c r="P142" s="89">
        <v>24.771000000000001</v>
      </c>
      <c r="Q142" s="90">
        <v>1.5063500000000001</v>
      </c>
      <c r="R142" s="49">
        <f>IF(0.0087*C142+0.0985&lt;=0.0985,0,0.0087*C142+0.098)</f>
        <v>0</v>
      </c>
      <c r="S142" s="50">
        <f>IF(0.0127*E142+2.9567&lt;=2.9567,0,0.0127*E142+2.9567)</f>
        <v>104.0064217</v>
      </c>
      <c r="T142" s="49">
        <f>IF(0.5097*G142+0.811&lt;=0.811,0,0.5097*G142+0.811)</f>
        <v>1.215620248</v>
      </c>
      <c r="U142" s="50">
        <f>IF(0.8441*I142+0.9751&lt;=0.9751,0,0.8441*I142+0.9751)</f>
        <v>90.660049719999989</v>
      </c>
      <c r="V142" s="49">
        <f>IF(0.8533*K142+0.7762&lt;=0.7762,0,0.8533*K142+0.7762)</f>
        <v>54.668673943000002</v>
      </c>
      <c r="W142" s="50">
        <f>IF(0.8542*M142+1.5314&lt;=1.5314,0,0.8542*M142+1.5314)</f>
        <v>2.8131698099999998</v>
      </c>
      <c r="X142" s="62">
        <f>IF(0.7509*O142-0.682&lt;0,0,0.7509*O142-0.682)</f>
        <v>2.2863377360000001</v>
      </c>
      <c r="Y142" s="63">
        <f>IF(Q142*0.8703-0.9705&lt;0,0,Q142*0.8703-0.9705)</f>
        <v>0.34047640499999987</v>
      </c>
      <c r="AA142" s="88">
        <v>44618</v>
      </c>
      <c r="AB142" s="37">
        <f t="shared" si="29"/>
        <v>304.11234415204677</v>
      </c>
      <c r="AC142" s="37">
        <f t="shared" si="30"/>
        <v>26.426527130434781</v>
      </c>
      <c r="AD142" s="37">
        <f t="shared" si="31"/>
        <v>1511.0008286666666</v>
      </c>
      <c r="AE142" s="37">
        <f t="shared" si="32"/>
        <v>738.76586409459469</v>
      </c>
      <c r="AF142" s="37">
        <f t="shared" si="33"/>
        <v>31.967838749999999</v>
      </c>
      <c r="AG142" s="37">
        <f t="shared" si="33"/>
        <v>25.981110636363638</v>
      </c>
      <c r="AH142" s="37">
        <f t="shared" si="34"/>
        <v>3.3380039705882338</v>
      </c>
    </row>
    <row r="143" spans="1:34" ht="15.75" customHeight="1">
      <c r="A143" s="99">
        <v>139</v>
      </c>
      <c r="B143" s="45"/>
      <c r="C143" s="46"/>
      <c r="D143" s="45"/>
      <c r="E143" s="46"/>
      <c r="F143" s="45"/>
      <c r="G143" s="46"/>
      <c r="H143" s="45"/>
      <c r="I143" s="46"/>
      <c r="J143" s="45"/>
      <c r="K143" s="46"/>
      <c r="L143" s="45"/>
      <c r="M143" s="46"/>
      <c r="N143" s="47"/>
      <c r="O143" s="48"/>
      <c r="P143" s="47"/>
      <c r="Q143" s="48"/>
      <c r="R143" s="49"/>
      <c r="S143" s="50"/>
      <c r="T143" s="49"/>
      <c r="U143" s="50"/>
      <c r="V143" s="49"/>
      <c r="W143" s="50"/>
      <c r="X143" s="51"/>
      <c r="Y143" s="52"/>
      <c r="AA143" s="88">
        <v>44619</v>
      </c>
      <c r="AB143" s="37">
        <f t="shared" si="29"/>
        <v>0</v>
      </c>
      <c r="AC143" s="37">
        <f t="shared" si="30"/>
        <v>0</v>
      </c>
      <c r="AD143" s="37">
        <f t="shared" si="31"/>
        <v>0</v>
      </c>
      <c r="AE143" s="37">
        <f t="shared" si="32"/>
        <v>0</v>
      </c>
      <c r="AF143" s="37">
        <f t="shared" si="33"/>
        <v>0</v>
      </c>
      <c r="AG143" s="37">
        <f t="shared" si="33"/>
        <v>0</v>
      </c>
      <c r="AH143" s="37">
        <f t="shared" si="34"/>
        <v>0</v>
      </c>
    </row>
    <row r="144" spans="1:34" ht="15.75" customHeight="1">
      <c r="A144" s="99">
        <v>140</v>
      </c>
      <c r="B144" s="45"/>
      <c r="C144" s="46"/>
      <c r="D144" s="45"/>
      <c r="E144" s="46"/>
      <c r="F144" s="45"/>
      <c r="G144" s="46"/>
      <c r="H144" s="45"/>
      <c r="I144" s="46"/>
      <c r="J144" s="45"/>
      <c r="K144" s="46"/>
      <c r="L144" s="45"/>
      <c r="M144" s="46"/>
      <c r="N144" s="47"/>
      <c r="O144" s="48"/>
      <c r="P144" s="47"/>
      <c r="Q144" s="48"/>
      <c r="R144" s="49"/>
      <c r="S144" s="50"/>
      <c r="T144" s="49"/>
      <c r="U144" s="50"/>
      <c r="V144" s="49"/>
      <c r="W144" s="50"/>
      <c r="X144" s="51"/>
      <c r="Y144" s="52"/>
      <c r="AA144" s="88">
        <v>44620</v>
      </c>
      <c r="AB144" s="37">
        <f t="shared" si="29"/>
        <v>0</v>
      </c>
      <c r="AC144" s="37">
        <f t="shared" si="30"/>
        <v>0</v>
      </c>
      <c r="AD144" s="37">
        <f t="shared" si="31"/>
        <v>0</v>
      </c>
      <c r="AE144" s="37">
        <f t="shared" si="32"/>
        <v>0</v>
      </c>
      <c r="AF144" s="37">
        <f t="shared" si="33"/>
        <v>0</v>
      </c>
      <c r="AG144" s="37">
        <f t="shared" si="33"/>
        <v>0</v>
      </c>
      <c r="AH144" s="37">
        <f t="shared" si="34"/>
        <v>0</v>
      </c>
    </row>
    <row r="145" spans="1:34" ht="15.75" customHeight="1">
      <c r="A145" s="99">
        <v>141</v>
      </c>
      <c r="B145" s="45"/>
      <c r="C145" s="46"/>
      <c r="D145" s="45"/>
      <c r="E145" s="46"/>
      <c r="F145" s="45"/>
      <c r="G145" s="46"/>
      <c r="H145" s="45"/>
      <c r="I145" s="46"/>
      <c r="J145" s="45"/>
      <c r="K145" s="46"/>
      <c r="L145" s="45"/>
      <c r="M145" s="46"/>
      <c r="N145" s="47"/>
      <c r="O145" s="48"/>
      <c r="P145" s="47"/>
      <c r="Q145" s="48"/>
      <c r="R145" s="49"/>
      <c r="S145" s="50"/>
      <c r="T145" s="49"/>
      <c r="U145" s="50"/>
      <c r="V145" s="49"/>
      <c r="W145" s="50"/>
      <c r="X145" s="51"/>
      <c r="Y145" s="52"/>
      <c r="AA145" s="88">
        <v>44621</v>
      </c>
      <c r="AB145" s="37">
        <f t="shared" si="29"/>
        <v>0</v>
      </c>
      <c r="AC145" s="37">
        <f t="shared" si="30"/>
        <v>0</v>
      </c>
      <c r="AD145" s="37">
        <f t="shared" si="31"/>
        <v>0</v>
      </c>
      <c r="AE145" s="37">
        <f t="shared" si="32"/>
        <v>0</v>
      </c>
      <c r="AF145" s="37">
        <f t="shared" si="33"/>
        <v>0</v>
      </c>
      <c r="AG145" s="37">
        <f t="shared" si="33"/>
        <v>0</v>
      </c>
      <c r="AH145" s="37">
        <f t="shared" si="34"/>
        <v>0</v>
      </c>
    </row>
    <row r="146" spans="1:34" ht="15.75" customHeight="1">
      <c r="A146" s="99">
        <v>142</v>
      </c>
      <c r="B146" s="45"/>
      <c r="C146" s="46"/>
      <c r="D146" s="45"/>
      <c r="E146" s="46"/>
      <c r="F146" s="45"/>
      <c r="G146" s="46"/>
      <c r="H146" s="45"/>
      <c r="I146" s="46"/>
      <c r="J146" s="45"/>
      <c r="K146" s="46"/>
      <c r="L146" s="45"/>
      <c r="M146" s="46"/>
      <c r="N146" s="47"/>
      <c r="O146" s="48"/>
      <c r="P146" s="47"/>
      <c r="Q146" s="48"/>
      <c r="R146" s="49"/>
      <c r="S146" s="50"/>
      <c r="T146" s="49"/>
      <c r="U146" s="50"/>
      <c r="V146" s="49"/>
      <c r="W146" s="50"/>
      <c r="X146" s="51"/>
      <c r="Y146" s="52"/>
      <c r="AA146" s="88">
        <v>44622</v>
      </c>
      <c r="AB146" s="37">
        <f t="shared" si="29"/>
        <v>0</v>
      </c>
      <c r="AC146" s="37">
        <f t="shared" si="30"/>
        <v>0</v>
      </c>
      <c r="AD146" s="37">
        <f t="shared" si="31"/>
        <v>0</v>
      </c>
      <c r="AE146" s="37">
        <f t="shared" si="32"/>
        <v>0</v>
      </c>
      <c r="AF146" s="37">
        <f t="shared" si="33"/>
        <v>0</v>
      </c>
      <c r="AG146" s="37">
        <f t="shared" si="33"/>
        <v>0</v>
      </c>
      <c r="AH146" s="37">
        <f t="shared" si="34"/>
        <v>0</v>
      </c>
    </row>
    <row r="147" spans="1:34" ht="15.75" customHeight="1">
      <c r="A147" s="99">
        <v>143</v>
      </c>
      <c r="B147" s="45"/>
      <c r="C147" s="46"/>
      <c r="D147" s="45"/>
      <c r="E147" s="46"/>
      <c r="F147" s="45"/>
      <c r="G147" s="46"/>
      <c r="H147" s="45"/>
      <c r="I147" s="46"/>
      <c r="J147" s="45"/>
      <c r="K147" s="46"/>
      <c r="L147" s="45"/>
      <c r="M147" s="46"/>
      <c r="N147" s="47"/>
      <c r="O147" s="48"/>
      <c r="P147" s="47"/>
      <c r="Q147" s="48"/>
      <c r="R147" s="49"/>
      <c r="S147" s="50"/>
      <c r="T147" s="49"/>
      <c r="U147" s="50"/>
      <c r="V147" s="49"/>
      <c r="W147" s="50"/>
      <c r="X147" s="51"/>
      <c r="Y147" s="52"/>
      <c r="AA147" s="88">
        <v>44623</v>
      </c>
      <c r="AB147" s="37">
        <f t="shared" si="29"/>
        <v>0</v>
      </c>
      <c r="AC147" s="37">
        <f t="shared" si="30"/>
        <v>0</v>
      </c>
      <c r="AD147" s="37">
        <f t="shared" si="31"/>
        <v>0</v>
      </c>
      <c r="AE147" s="37">
        <f t="shared" si="32"/>
        <v>0</v>
      </c>
      <c r="AF147" s="37">
        <f t="shared" si="33"/>
        <v>0</v>
      </c>
      <c r="AG147" s="37">
        <f t="shared" si="33"/>
        <v>0</v>
      </c>
      <c r="AH147" s="37">
        <f t="shared" si="34"/>
        <v>0</v>
      </c>
    </row>
    <row r="148" spans="1:34" ht="15.75" customHeight="1">
      <c r="A148" s="99">
        <v>144</v>
      </c>
      <c r="B148" s="45"/>
      <c r="C148" s="46"/>
      <c r="D148" s="75">
        <v>7.843</v>
      </c>
      <c r="E148" s="76">
        <v>9075.4500000000007</v>
      </c>
      <c r="F148" s="75">
        <v>13.327999999999999</v>
      </c>
      <c r="G148" s="76">
        <v>2.6703800000000002</v>
      </c>
      <c r="H148" s="75">
        <v>14.615</v>
      </c>
      <c r="I148" s="76">
        <v>185.32599999999999</v>
      </c>
      <c r="J148" s="75">
        <v>17.303000000000001</v>
      </c>
      <c r="K148" s="76">
        <v>73.169799999999995</v>
      </c>
      <c r="L148" s="75">
        <v>21.417000000000002</v>
      </c>
      <c r="M148" s="76">
        <v>9.6920099999999998</v>
      </c>
      <c r="N148" s="47"/>
      <c r="O148" s="48"/>
      <c r="P148" s="47"/>
      <c r="Q148" s="48"/>
      <c r="R148" s="49">
        <f>IF(0.0087*C148+0.0985&lt;=0.0985,0,0.0087*C148+0.098)</f>
        <v>0</v>
      </c>
      <c r="S148" s="50">
        <f>IF(0.0127*E148+2.9567&lt;=2.9567,0,0.0127*E148+2.9567)</f>
        <v>118.214915</v>
      </c>
      <c r="T148" s="49">
        <f>IF(0.5097*G148+0.811&lt;=0.811,0,0.5097*G148+0.811)</f>
        <v>2.1720926860000001</v>
      </c>
      <c r="U148" s="50">
        <f>IF(0.8441*I148+0.9751&lt;=0.9751,0,0.8441*I148+0.9751)</f>
        <v>157.40877659999998</v>
      </c>
      <c r="V148" s="49">
        <f>IF(0.8533*K148+0.7762&lt;=0.7762,0,0.8533*K148+0.7762)</f>
        <v>63.211990339999993</v>
      </c>
      <c r="W148" s="50">
        <f>IF(0.8542*M148+1.5314&lt;=1.5314,0,0.8542*M148+1.5314)</f>
        <v>9.8103149419999998</v>
      </c>
      <c r="X148" s="62">
        <f>IF(0.7509*O148-0.682&lt;0,0,0.7509*O148-0.682)</f>
        <v>0</v>
      </c>
      <c r="Y148" s="63">
        <f>IF(Q148*0.8703-0.9705&lt;0,0,Q148*0.8703-0.9705)</f>
        <v>0</v>
      </c>
      <c r="AA148" s="88">
        <v>44624</v>
      </c>
      <c r="AB148" s="37">
        <f t="shared" si="29"/>
        <v>345.65764619883043</v>
      </c>
      <c r="AC148" s="37">
        <f t="shared" si="30"/>
        <v>47.219406217391303</v>
      </c>
      <c r="AD148" s="37">
        <f t="shared" si="31"/>
        <v>2623.4796099999994</v>
      </c>
      <c r="AE148" s="37">
        <f t="shared" si="32"/>
        <v>854.21608567567557</v>
      </c>
      <c r="AF148" s="37">
        <f t="shared" si="33"/>
        <v>111.48085161363636</v>
      </c>
      <c r="AG148" s="37">
        <f t="shared" si="33"/>
        <v>0</v>
      </c>
      <c r="AH148" s="37">
        <f t="shared" si="34"/>
        <v>0</v>
      </c>
    </row>
    <row r="149" spans="1:34" ht="15.75" customHeight="1">
      <c r="A149" s="99">
        <v>145</v>
      </c>
      <c r="B149" s="45"/>
      <c r="C149" s="46"/>
      <c r="D149" s="54">
        <v>7.8710000000000004</v>
      </c>
      <c r="E149" s="55">
        <v>7167.3779999999997</v>
      </c>
      <c r="F149" s="54">
        <v>13.340999999999999</v>
      </c>
      <c r="G149" s="55">
        <v>0.560415</v>
      </c>
      <c r="H149" s="54">
        <v>14.616</v>
      </c>
      <c r="I149" s="55">
        <v>65.749809999999997</v>
      </c>
      <c r="J149" s="54">
        <v>17.3</v>
      </c>
      <c r="K149" s="55">
        <v>33.121589999999998</v>
      </c>
      <c r="L149" s="54">
        <v>21.408000000000001</v>
      </c>
      <c r="M149" s="55">
        <v>3.1491500000000001</v>
      </c>
      <c r="N149" s="89">
        <v>19.611999999999998</v>
      </c>
      <c r="O149" s="90">
        <v>4.4128800000000004</v>
      </c>
      <c r="P149" s="47"/>
      <c r="Q149" s="48"/>
      <c r="R149" s="49">
        <f>IF(0.0087*C149+0.0985&lt;=0.0985,0,0.0087*C149+0.098)</f>
        <v>0</v>
      </c>
      <c r="S149" s="50">
        <f>IF(0.0127*E149+2.9567&lt;=2.9567,0,0.0127*E149+2.9567)</f>
        <v>93.982400599999991</v>
      </c>
      <c r="T149" s="49">
        <f>IF(0.5097*G149+0.811&lt;=0.811,0,0.5097*G149+0.811)</f>
        <v>1.0966435255</v>
      </c>
      <c r="U149" s="50">
        <f>IF(0.8441*I149+0.9751&lt;=0.9751,0,0.8441*I149+0.9751)</f>
        <v>56.47451462099999</v>
      </c>
      <c r="V149" s="49">
        <f>IF(0.8533*K149+0.7762&lt;=0.7762,0,0.8533*K149+0.7762)</f>
        <v>29.038852746999996</v>
      </c>
      <c r="W149" s="50">
        <f>IF(0.8542*M149+1.5314&lt;=1.5314,0,0.8542*M149+1.5314)</f>
        <v>4.2214039300000001</v>
      </c>
      <c r="X149" s="62">
        <f>IF(0.7509*O149-0.682&lt;0,0,0.7509*O149-0.682)</f>
        <v>2.6316315920000002</v>
      </c>
      <c r="Y149" s="63">
        <f>IF(Q149*0.8703-0.9705&lt;0,0,Q149*0.8703-0.9705)</f>
        <v>0</v>
      </c>
      <c r="AA149" s="88">
        <v>44625</v>
      </c>
      <c r="AB149" s="37">
        <f t="shared" si="29"/>
        <v>274.80234093567248</v>
      </c>
      <c r="AC149" s="37">
        <f t="shared" si="30"/>
        <v>23.84007664130435</v>
      </c>
      <c r="AD149" s="37">
        <f t="shared" si="31"/>
        <v>941.24191034999978</v>
      </c>
      <c r="AE149" s="37">
        <f t="shared" si="32"/>
        <v>392.41692901351342</v>
      </c>
      <c r="AF149" s="37">
        <f t="shared" si="33"/>
        <v>47.970499204545455</v>
      </c>
      <c r="AG149" s="37">
        <f t="shared" si="33"/>
        <v>29.904904454545456</v>
      </c>
      <c r="AH149" s="37">
        <f t="shared" si="34"/>
        <v>0</v>
      </c>
    </row>
    <row r="150" spans="1:34" ht="15.75" customHeight="1">
      <c r="A150" s="99">
        <v>146</v>
      </c>
      <c r="B150" s="45"/>
      <c r="C150" s="46"/>
      <c r="D150" s="45"/>
      <c r="E150" s="46"/>
      <c r="F150" s="45"/>
      <c r="G150" s="46"/>
      <c r="H150" s="45"/>
      <c r="I150" s="46"/>
      <c r="J150" s="45"/>
      <c r="K150" s="46"/>
      <c r="L150" s="45"/>
      <c r="M150" s="46"/>
      <c r="N150" s="47"/>
      <c r="O150" s="48"/>
      <c r="P150" s="47"/>
      <c r="Q150" s="48"/>
      <c r="R150" s="49"/>
      <c r="S150" s="50"/>
      <c r="T150" s="49"/>
      <c r="U150" s="50"/>
      <c r="V150" s="49"/>
      <c r="W150" s="50"/>
      <c r="X150" s="51"/>
      <c r="Y150" s="52"/>
      <c r="AA150" s="88">
        <v>44626</v>
      </c>
      <c r="AB150" s="37">
        <f t="shared" si="29"/>
        <v>0</v>
      </c>
      <c r="AC150" s="37">
        <f t="shared" si="30"/>
        <v>0</v>
      </c>
      <c r="AD150" s="37">
        <f t="shared" si="31"/>
        <v>0</v>
      </c>
      <c r="AE150" s="37">
        <f t="shared" si="32"/>
        <v>0</v>
      </c>
      <c r="AF150" s="37">
        <f t="shared" si="33"/>
        <v>0</v>
      </c>
      <c r="AG150" s="37">
        <f t="shared" si="33"/>
        <v>0</v>
      </c>
      <c r="AH150" s="37">
        <f t="shared" si="34"/>
        <v>0</v>
      </c>
    </row>
    <row r="151" spans="1:34" ht="15.75" customHeight="1">
      <c r="A151" s="99">
        <v>147</v>
      </c>
      <c r="B151" s="45"/>
      <c r="C151" s="46"/>
      <c r="D151" s="45"/>
      <c r="E151" s="46"/>
      <c r="F151" s="45"/>
      <c r="G151" s="46"/>
      <c r="H151" s="45"/>
      <c r="I151" s="46"/>
      <c r="J151" s="45"/>
      <c r="K151" s="46"/>
      <c r="L151" s="45"/>
      <c r="M151" s="46"/>
      <c r="N151" s="47"/>
      <c r="O151" s="48"/>
      <c r="P151" s="47"/>
      <c r="Q151" s="48"/>
      <c r="R151" s="49"/>
      <c r="S151" s="50"/>
      <c r="T151" s="49"/>
      <c r="U151" s="50"/>
      <c r="V151" s="49"/>
      <c r="W151" s="50"/>
      <c r="X151" s="51"/>
      <c r="Y151" s="52"/>
      <c r="AA151" s="88">
        <v>44627</v>
      </c>
      <c r="AB151" s="37">
        <f t="shared" si="29"/>
        <v>0</v>
      </c>
      <c r="AC151" s="37">
        <f t="shared" si="30"/>
        <v>0</v>
      </c>
      <c r="AD151" s="37">
        <f t="shared" si="31"/>
        <v>0</v>
      </c>
      <c r="AE151" s="37">
        <f t="shared" si="32"/>
        <v>0</v>
      </c>
      <c r="AF151" s="37">
        <f t="shared" si="33"/>
        <v>0</v>
      </c>
      <c r="AG151" s="37">
        <f t="shared" si="33"/>
        <v>0</v>
      </c>
      <c r="AH151" s="37">
        <f t="shared" si="34"/>
        <v>0</v>
      </c>
    </row>
    <row r="152" spans="1:34" ht="15.75" customHeight="1">
      <c r="A152" s="99">
        <v>148</v>
      </c>
      <c r="B152" s="45"/>
      <c r="C152" s="46"/>
      <c r="D152" s="45"/>
      <c r="E152" s="46"/>
      <c r="F152" s="45"/>
      <c r="G152" s="46"/>
      <c r="H152" s="45"/>
      <c r="I152" s="46"/>
      <c r="J152" s="45"/>
      <c r="K152" s="46"/>
      <c r="L152" s="45"/>
      <c r="M152" s="46"/>
      <c r="N152" s="47"/>
      <c r="O152" s="48"/>
      <c r="P152" s="47"/>
      <c r="Q152" s="48"/>
      <c r="R152" s="49"/>
      <c r="S152" s="50"/>
      <c r="T152" s="49"/>
      <c r="U152" s="50"/>
      <c r="V152" s="49"/>
      <c r="W152" s="50"/>
      <c r="X152" s="51"/>
      <c r="Y152" s="52"/>
      <c r="AA152" s="88">
        <v>44628</v>
      </c>
      <c r="AB152" s="37">
        <f t="shared" si="29"/>
        <v>0</v>
      </c>
      <c r="AC152" s="37">
        <f t="shared" si="30"/>
        <v>0</v>
      </c>
      <c r="AD152" s="37">
        <f t="shared" si="31"/>
        <v>0</v>
      </c>
      <c r="AE152" s="37">
        <f t="shared" si="32"/>
        <v>0</v>
      </c>
      <c r="AF152" s="37">
        <f t="shared" si="33"/>
        <v>0</v>
      </c>
      <c r="AG152" s="37">
        <f t="shared" si="33"/>
        <v>0</v>
      </c>
      <c r="AH152" s="37">
        <f t="shared" si="34"/>
        <v>0</v>
      </c>
    </row>
    <row r="153" spans="1:34" ht="15.75" customHeight="1">
      <c r="A153" s="99">
        <v>149</v>
      </c>
      <c r="B153" s="45"/>
      <c r="C153" s="46"/>
      <c r="D153" s="54">
        <v>7.8689999999999998</v>
      </c>
      <c r="E153" s="67">
        <v>10163.6</v>
      </c>
      <c r="F153" s="54">
        <v>13.324999999999999</v>
      </c>
      <c r="G153" s="67">
        <v>0.72230899999999998</v>
      </c>
      <c r="H153" s="54">
        <v>14.586</v>
      </c>
      <c r="I153" s="55">
        <v>37.21172</v>
      </c>
      <c r="J153" s="54">
        <v>17.263999999999999</v>
      </c>
      <c r="K153" s="55">
        <v>17.962720000000001</v>
      </c>
      <c r="L153" s="45"/>
      <c r="M153" s="46"/>
      <c r="N153" s="89">
        <v>19.513999999999999</v>
      </c>
      <c r="O153" s="90">
        <v>3.45173</v>
      </c>
      <c r="P153" s="47"/>
      <c r="Q153" s="48"/>
      <c r="R153" s="49">
        <f>IF(0.0087*C153+0.0985&lt;=0.0985,0,0.0087*C153+0.098)</f>
        <v>0</v>
      </c>
      <c r="S153" s="69">
        <f>IF(0.0127*E153+2.9567&lt;=2.9567,0,0.0127*E153+2.9567)</f>
        <v>132.03442000000001</v>
      </c>
      <c r="T153" s="68">
        <f>IF(0.5097*G153+0.811&lt;=0.811,0,0.5097*G153+0.811)</f>
        <v>1.1791608973000001</v>
      </c>
      <c r="U153" s="50">
        <f>IF(0.8441*I153+0.9751&lt;=0.9751,0,0.8441*I153+0.9751)</f>
        <v>32.385512851999998</v>
      </c>
      <c r="V153" s="49">
        <f>IF(0.8533*K153+0.7762&lt;=0.7762,0,0.8533*K153+0.7762)</f>
        <v>16.103788976000001</v>
      </c>
      <c r="W153" s="50">
        <f>IF(0.8542*M153+1.5314&lt;=1.5314,0,0.8542*M153+1.5314)</f>
        <v>0</v>
      </c>
      <c r="X153" s="62">
        <f>IF(0.7509*O153-0.682&lt;0,0,0.7509*O153-0.682)</f>
        <v>1.9099040569999999</v>
      </c>
      <c r="Y153" s="63">
        <f>IF(Q153*0.8703-0.9705&lt;0,0,Q153*0.8703-0.9705)</f>
        <v>0</v>
      </c>
      <c r="AA153" s="88">
        <v>44629</v>
      </c>
      <c r="AB153" s="70">
        <f t="shared" si="29"/>
        <v>386.06555555555559</v>
      </c>
      <c r="AC153" s="70">
        <f t="shared" si="30"/>
        <v>25.633932550000001</v>
      </c>
      <c r="AD153" s="37">
        <f t="shared" si="31"/>
        <v>539.75854753333329</v>
      </c>
      <c r="AE153" s="37">
        <f t="shared" si="32"/>
        <v>217.61876994594596</v>
      </c>
      <c r="AF153" s="37">
        <f t="shared" si="33"/>
        <v>0</v>
      </c>
      <c r="AG153" s="37">
        <f t="shared" si="33"/>
        <v>21.703455193181817</v>
      </c>
      <c r="AH153" s="37">
        <f t="shared" si="34"/>
        <v>0</v>
      </c>
    </row>
    <row r="154" spans="1:34" ht="15.75" customHeight="1">
      <c r="A154" s="99">
        <v>150</v>
      </c>
      <c r="B154" s="45"/>
      <c r="C154" s="46"/>
      <c r="D154" s="45"/>
      <c r="E154" s="46"/>
      <c r="F154" s="45"/>
      <c r="G154" s="46"/>
      <c r="H154" s="45"/>
      <c r="I154" s="46"/>
      <c r="J154" s="45"/>
      <c r="K154" s="46"/>
      <c r="L154" s="45"/>
      <c r="M154" s="46"/>
      <c r="N154" s="47"/>
      <c r="O154" s="48"/>
      <c r="P154" s="47"/>
      <c r="Q154" s="48"/>
      <c r="R154" s="49"/>
      <c r="S154" s="50"/>
      <c r="T154" s="49"/>
      <c r="U154" s="50"/>
      <c r="V154" s="49"/>
      <c r="W154" s="50"/>
      <c r="X154" s="51"/>
      <c r="Y154" s="52"/>
      <c r="AA154" s="88">
        <v>44630</v>
      </c>
      <c r="AB154" s="37">
        <f t="shared" si="29"/>
        <v>0</v>
      </c>
      <c r="AC154" s="37">
        <f t="shared" si="30"/>
        <v>0</v>
      </c>
      <c r="AD154" s="37">
        <f t="shared" si="31"/>
        <v>0</v>
      </c>
      <c r="AE154" s="37">
        <f t="shared" si="32"/>
        <v>0</v>
      </c>
      <c r="AF154" s="37">
        <f t="shared" si="33"/>
        <v>0</v>
      </c>
      <c r="AG154" s="37">
        <f t="shared" si="33"/>
        <v>0</v>
      </c>
      <c r="AH154" s="37">
        <f t="shared" si="34"/>
        <v>0</v>
      </c>
    </row>
    <row r="155" spans="1:34" ht="15.75" customHeight="1">
      <c r="A155" s="99">
        <v>151</v>
      </c>
      <c r="B155" s="45"/>
      <c r="C155" s="46"/>
      <c r="D155" s="45"/>
      <c r="E155" s="46"/>
      <c r="F155" s="45"/>
      <c r="G155" s="46"/>
      <c r="H155" s="45"/>
      <c r="I155" s="46"/>
      <c r="J155" s="45"/>
      <c r="K155" s="46"/>
      <c r="L155" s="45"/>
      <c r="M155" s="46"/>
      <c r="N155" s="47"/>
      <c r="O155" s="48"/>
      <c r="P155" s="47"/>
      <c r="Q155" s="48"/>
      <c r="R155" s="49"/>
      <c r="S155" s="50"/>
      <c r="T155" s="49"/>
      <c r="U155" s="50"/>
      <c r="V155" s="49"/>
      <c r="W155" s="50"/>
      <c r="X155" s="51"/>
      <c r="Y155" s="52"/>
      <c r="AA155" s="88">
        <v>44631</v>
      </c>
      <c r="AB155" s="37">
        <f t="shared" si="29"/>
        <v>0</v>
      </c>
      <c r="AC155" s="37">
        <f t="shared" si="30"/>
        <v>0</v>
      </c>
      <c r="AD155" s="37">
        <f t="shared" si="31"/>
        <v>0</v>
      </c>
      <c r="AE155" s="37">
        <f t="shared" si="32"/>
        <v>0</v>
      </c>
      <c r="AF155" s="37">
        <f t="shared" si="33"/>
        <v>0</v>
      </c>
      <c r="AG155" s="37">
        <f t="shared" si="33"/>
        <v>0</v>
      </c>
      <c r="AH155" s="37">
        <f t="shared" si="34"/>
        <v>0</v>
      </c>
    </row>
    <row r="156" spans="1:34" ht="15.75" customHeight="1">
      <c r="A156" s="99">
        <v>152</v>
      </c>
      <c r="B156" s="45"/>
      <c r="C156" s="46"/>
      <c r="D156" s="54">
        <v>7.8479999999999999</v>
      </c>
      <c r="E156" s="55">
        <v>9476.5190000000002</v>
      </c>
      <c r="F156" s="54">
        <v>13.355</v>
      </c>
      <c r="G156" s="55">
        <v>1.0884499999999999</v>
      </c>
      <c r="H156" s="54">
        <v>14.632999999999999</v>
      </c>
      <c r="I156" s="55">
        <v>80.20675</v>
      </c>
      <c r="J156" s="54">
        <v>17.327000000000002</v>
      </c>
      <c r="K156" s="55">
        <v>24.529119999999999</v>
      </c>
      <c r="L156" s="54">
        <v>21.457000000000001</v>
      </c>
      <c r="M156" s="55">
        <v>4.0510099999999998</v>
      </c>
      <c r="N156" s="89">
        <v>19.587</v>
      </c>
      <c r="O156" s="90">
        <v>1.5460400000000001</v>
      </c>
      <c r="P156" s="47"/>
      <c r="Q156" s="48"/>
      <c r="R156" s="49">
        <f>IF(0.0087*C156+0.0985&lt;=0.0985,0,0.0087*C156+0.098)</f>
        <v>0</v>
      </c>
      <c r="S156" s="50">
        <f>IF(0.0127*E156+2.9567&lt;=2.9567,0,0.0127*E156+2.9567)</f>
        <v>123.3084913</v>
      </c>
      <c r="T156" s="49">
        <f>IF(0.5097*G156+0.811&lt;=0.811,0,0.5097*G156+0.811)</f>
        <v>1.3657829650000002</v>
      </c>
      <c r="U156" s="50">
        <f>IF(0.8441*I156+0.9751&lt;=0.9751,0,0.8441*I156+0.9751)</f>
        <v>68.677617674999993</v>
      </c>
      <c r="V156" s="49">
        <f>IF(0.8533*K156+0.7762&lt;=0.7762,0,0.8533*K156+0.7762)</f>
        <v>21.706898095999996</v>
      </c>
      <c r="W156" s="50">
        <f>IF(0.8542*M156+1.5314&lt;=1.5314,0,0.8542*M156+1.5314)</f>
        <v>4.9917727420000002</v>
      </c>
      <c r="X156" s="62">
        <f>IF(0.7509*O156-0.682&lt;0,0,0.7509*O156-0.682)</f>
        <v>0.47892143599999992</v>
      </c>
      <c r="Y156" s="63">
        <f>IF(Q156*0.8703-0.9705&lt;0,0,Q156*0.8703-0.9705)</f>
        <v>0</v>
      </c>
      <c r="AA156" s="88">
        <v>44632</v>
      </c>
      <c r="AB156" s="37">
        <f t="shared" si="29"/>
        <v>360.55114415204679</v>
      </c>
      <c r="AC156" s="37">
        <f t="shared" si="30"/>
        <v>29.690934021739132</v>
      </c>
      <c r="AD156" s="37">
        <f t="shared" si="31"/>
        <v>1144.62696125</v>
      </c>
      <c r="AE156" s="37">
        <f t="shared" si="32"/>
        <v>293.33646075675665</v>
      </c>
      <c r="AF156" s="37">
        <f t="shared" si="33"/>
        <v>56.724690250000002</v>
      </c>
      <c r="AG156" s="37">
        <f t="shared" si="33"/>
        <v>5.4422890454545447</v>
      </c>
      <c r="AH156" s="37">
        <f t="shared" si="34"/>
        <v>0</v>
      </c>
    </row>
    <row r="157" spans="1:34" ht="15.75" customHeight="1">
      <c r="A157" s="99">
        <v>153</v>
      </c>
      <c r="B157" s="45"/>
      <c r="C157" s="46"/>
      <c r="D157" s="54">
        <v>7.8490000000000002</v>
      </c>
      <c r="E157" s="55">
        <v>8564.3310000000001</v>
      </c>
      <c r="F157" s="54">
        <v>13.34</v>
      </c>
      <c r="G157" s="55">
        <v>2.3079000000000001</v>
      </c>
      <c r="H157" s="54">
        <v>14.63</v>
      </c>
      <c r="I157" s="55">
        <v>117.39579999999999</v>
      </c>
      <c r="J157" s="54">
        <v>17.323</v>
      </c>
      <c r="K157" s="55">
        <v>37.895139999999998</v>
      </c>
      <c r="L157" s="54">
        <v>21.428999999999998</v>
      </c>
      <c r="M157" s="55">
        <v>5.6115700000000004</v>
      </c>
      <c r="N157" s="89">
        <v>19.568000000000001</v>
      </c>
      <c r="O157" s="90">
        <v>1.8314699999999999</v>
      </c>
      <c r="P157" s="89">
        <v>24.75</v>
      </c>
      <c r="Q157" s="90">
        <v>1.18804</v>
      </c>
      <c r="R157" s="49">
        <f>IF(0.0087*C157+0.0985&lt;=0.0985,0,0.0087*C157+0.098)</f>
        <v>0</v>
      </c>
      <c r="S157" s="50">
        <f>IF(0.0127*E157+2.9567&lt;=2.9567,0,0.0127*E157+2.9567)</f>
        <v>111.7237037</v>
      </c>
      <c r="T157" s="49">
        <f>IF(0.5097*G157+0.811&lt;=0.811,0,0.5097*G157+0.811)</f>
        <v>1.9873366300000002</v>
      </c>
      <c r="U157" s="50">
        <f>IF(0.8441*I157+0.9751&lt;=0.9751,0,0.8441*I157+0.9751)</f>
        <v>100.06889477999999</v>
      </c>
      <c r="V157" s="49">
        <f>IF(0.8533*K157+0.7762&lt;=0.7762,0,0.8533*K157+0.7762)</f>
        <v>33.112122962000001</v>
      </c>
      <c r="W157" s="50">
        <f>IF(0.8542*M157+1.5314&lt;=1.5314,0,0.8542*M157+1.5314)</f>
        <v>6.324803094</v>
      </c>
      <c r="X157" s="62">
        <f>IF(0.7509*O157-0.682&lt;0,0,0.7509*O157-0.682)</f>
        <v>0.69325082299999996</v>
      </c>
      <c r="Y157" s="63">
        <f>IF(Q157*0.8703-0.9705&lt;0,0,Q157*0.8703-0.9705)</f>
        <v>6.3451211999999813E-2</v>
      </c>
      <c r="AA157" s="88">
        <v>44633</v>
      </c>
      <c r="AB157" s="37">
        <f t="shared" si="29"/>
        <v>326.6774961988304</v>
      </c>
      <c r="AC157" s="37">
        <f t="shared" si="30"/>
        <v>43.202970217391304</v>
      </c>
      <c r="AD157" s="37">
        <f t="shared" si="31"/>
        <v>1667.8149129999999</v>
      </c>
      <c r="AE157" s="37">
        <f t="shared" si="32"/>
        <v>447.4611211081081</v>
      </c>
      <c r="AF157" s="37">
        <f t="shared" si="33"/>
        <v>71.872762431818188</v>
      </c>
      <c r="AG157" s="37">
        <f t="shared" si="33"/>
        <v>7.8778502613636361</v>
      </c>
      <c r="AH157" s="37">
        <f t="shared" si="34"/>
        <v>0.62207070588235114</v>
      </c>
    </row>
    <row r="158" spans="1:34" ht="15.75" customHeight="1">
      <c r="A158" s="99">
        <v>154</v>
      </c>
      <c r="B158" s="45"/>
      <c r="C158" s="46"/>
      <c r="D158" s="45">
        <v>7.8879999999999999</v>
      </c>
      <c r="E158" s="46">
        <v>8763.3974600000001</v>
      </c>
      <c r="F158" s="45">
        <v>13.34</v>
      </c>
      <c r="G158" s="46">
        <v>2.4770699999999999</v>
      </c>
      <c r="H158" s="45">
        <v>14.619</v>
      </c>
      <c r="I158" s="46">
        <v>107.60521</v>
      </c>
      <c r="J158" s="45">
        <v>17.306999999999999</v>
      </c>
      <c r="K158" s="46">
        <v>35.381810000000002</v>
      </c>
      <c r="L158" s="45">
        <v>21.405999999999999</v>
      </c>
      <c r="M158" s="46">
        <v>5.1680200000000003</v>
      </c>
      <c r="N158" s="89">
        <v>19.565999999999999</v>
      </c>
      <c r="O158" s="90">
        <v>1.2788999999999999</v>
      </c>
      <c r="P158" s="47"/>
      <c r="Q158" s="48"/>
      <c r="R158" s="49">
        <f>IF(0.0087*C158+0.0985&lt;=0.0985,0,0.0087*C158+0.098)</f>
        <v>0</v>
      </c>
      <c r="S158" s="50">
        <f>IF(0.0127*E158+2.9567&lt;=2.9567,0,0.0127*E158+2.9567)</f>
        <v>114.251847742</v>
      </c>
      <c r="T158" s="49">
        <f>IF(0.5097*G158+0.811&lt;=0.811,0,0.5097*G158+0.811)</f>
        <v>2.0735625790000003</v>
      </c>
      <c r="U158" s="50">
        <f>IF(0.8441*I158+0.9751&lt;=0.9751,0,0.8441*I158+0.9751)</f>
        <v>91.804657760999987</v>
      </c>
      <c r="V158" s="49">
        <f>IF(0.8533*K158+0.7762&lt;=0.7762,0,0.8533*K158+0.7762)</f>
        <v>30.967498472999999</v>
      </c>
      <c r="W158" s="50">
        <f>IF(0.8542*M158+1.5314&lt;=1.5314,0,0.8542*M158+1.5314)</f>
        <v>5.9459226839999992</v>
      </c>
      <c r="X158" s="62">
        <f>IF(0.7509*O158-0.682&lt;0,0,0.7509*O158-0.682)</f>
        <v>0.2783260099999999</v>
      </c>
      <c r="Y158" s="63">
        <f>IF(Q158*0.8703-0.9705&lt;0,0,Q158*0.8703-0.9705)</f>
        <v>0</v>
      </c>
      <c r="AA158" s="88">
        <v>44634</v>
      </c>
      <c r="AB158" s="37">
        <f t="shared" si="29"/>
        <v>334.06973023976605</v>
      </c>
      <c r="AC158" s="37">
        <f t="shared" si="30"/>
        <v>45.077447369565228</v>
      </c>
      <c r="AD158" s="37">
        <f t="shared" si="31"/>
        <v>1530.0776293499998</v>
      </c>
      <c r="AE158" s="37">
        <f t="shared" si="32"/>
        <v>418.47970909459457</v>
      </c>
      <c r="AF158" s="37">
        <f t="shared" si="33"/>
        <v>67.567303227272717</v>
      </c>
      <c r="AG158" s="37">
        <f t="shared" si="33"/>
        <v>3.1627955681818172</v>
      </c>
      <c r="AH158" s="37">
        <f t="shared" si="34"/>
        <v>0</v>
      </c>
    </row>
    <row r="159" spans="1:34" ht="15.75" customHeight="1">
      <c r="A159" s="99">
        <v>155</v>
      </c>
      <c r="B159" s="45"/>
      <c r="C159" s="46"/>
      <c r="D159" s="45"/>
      <c r="E159" s="46"/>
      <c r="F159" s="45"/>
      <c r="G159" s="46"/>
      <c r="H159" s="45"/>
      <c r="I159" s="46"/>
      <c r="J159" s="45"/>
      <c r="K159" s="46"/>
      <c r="L159" s="45"/>
      <c r="M159" s="46"/>
      <c r="N159" s="47"/>
      <c r="O159" s="48"/>
      <c r="P159" s="47"/>
      <c r="Q159" s="48"/>
      <c r="R159" s="49"/>
      <c r="S159" s="50"/>
      <c r="T159" s="49"/>
      <c r="U159" s="50"/>
      <c r="V159" s="49"/>
      <c r="W159" s="50"/>
      <c r="X159" s="51"/>
      <c r="Y159" s="52"/>
      <c r="AA159" s="88">
        <v>44635</v>
      </c>
      <c r="AB159" s="37">
        <f t="shared" si="29"/>
        <v>0</v>
      </c>
      <c r="AC159" s="37">
        <f t="shared" si="30"/>
        <v>0</v>
      </c>
      <c r="AD159" s="37">
        <f t="shared" si="31"/>
        <v>0</v>
      </c>
      <c r="AE159" s="37">
        <f t="shared" si="32"/>
        <v>0</v>
      </c>
      <c r="AF159" s="37">
        <f t="shared" si="33"/>
        <v>0</v>
      </c>
      <c r="AG159" s="37">
        <f t="shared" si="33"/>
        <v>0</v>
      </c>
      <c r="AH159" s="37">
        <f t="shared" si="34"/>
        <v>0</v>
      </c>
    </row>
    <row r="160" spans="1:34" ht="15.75" customHeight="1">
      <c r="A160" s="99">
        <v>156</v>
      </c>
      <c r="B160" s="45"/>
      <c r="C160" s="46"/>
      <c r="D160" s="54">
        <v>7.8390000000000004</v>
      </c>
      <c r="E160" s="55">
        <v>8928.0280000000002</v>
      </c>
      <c r="F160" s="45"/>
      <c r="G160" s="46"/>
      <c r="H160" s="54">
        <v>14.611000000000001</v>
      </c>
      <c r="I160" s="55">
        <v>45.076030000000003</v>
      </c>
      <c r="J160" s="54">
        <v>17.295000000000002</v>
      </c>
      <c r="K160" s="55">
        <v>21.459099999999999</v>
      </c>
      <c r="L160" s="45"/>
      <c r="M160" s="46"/>
      <c r="N160" s="89">
        <v>19.571000000000002</v>
      </c>
      <c r="O160" s="90">
        <v>5.4113499999999997</v>
      </c>
      <c r="P160" s="47"/>
      <c r="Q160" s="48"/>
      <c r="R160" s="49">
        <f>IF(0.0087*C160+0.0985&lt;=0.0985,0,0.0087*C160+0.098)</f>
        <v>0</v>
      </c>
      <c r="S160" s="50">
        <f>IF(0.0127*E160+2.9567&lt;=2.9567,0,0.0127*E160+2.9567)</f>
        <v>116.3426556</v>
      </c>
      <c r="T160" s="49">
        <f>IF(0.5097*G160+0.811&lt;=0.811,0,0.5097*G160+0.811)</f>
        <v>0</v>
      </c>
      <c r="U160" s="50">
        <f>IF(0.8441*I160+0.9751&lt;=0.9751,0,0.8441*I160+0.9751)</f>
        <v>39.023776923</v>
      </c>
      <c r="V160" s="49">
        <f>IF(0.8533*K160+0.7762&lt;=0.7762,0,0.8533*K160+0.7762)</f>
        <v>19.087250029999996</v>
      </c>
      <c r="W160" s="50">
        <f>IF(0.8542*M160+1.5314&lt;=1.5314,0,0.8542*M160+1.5314)</f>
        <v>0</v>
      </c>
      <c r="X160" s="62">
        <f>IF(0.7509*O160-0.682&lt;0,0,0.7509*O160-0.682)</f>
        <v>3.3813827149999995</v>
      </c>
      <c r="Y160" s="63">
        <f>IF(Q160*0.8703-0.9705&lt;0,0,Q160*0.8703-0.9705)</f>
        <v>0</v>
      </c>
      <c r="AA160" s="88">
        <v>44636</v>
      </c>
      <c r="AB160" s="37">
        <f t="shared" si="29"/>
        <v>340.18320350877195</v>
      </c>
      <c r="AC160" s="37">
        <f t="shared" si="30"/>
        <v>0</v>
      </c>
      <c r="AD160" s="37">
        <f t="shared" si="31"/>
        <v>650.39628204999997</v>
      </c>
      <c r="AE160" s="37">
        <f t="shared" si="32"/>
        <v>257.93581121621617</v>
      </c>
      <c r="AF160" s="37">
        <f t="shared" si="33"/>
        <v>0</v>
      </c>
      <c r="AG160" s="37">
        <f t="shared" si="33"/>
        <v>38.424803579545447</v>
      </c>
      <c r="AH160" s="37">
        <f t="shared" si="34"/>
        <v>0</v>
      </c>
    </row>
    <row r="161" spans="1:34" ht="15.75" customHeight="1">
      <c r="A161" s="99">
        <v>157</v>
      </c>
      <c r="B161" s="45"/>
      <c r="C161" s="46"/>
      <c r="D161" s="45"/>
      <c r="E161" s="46"/>
      <c r="F161" s="45"/>
      <c r="G161" s="46"/>
      <c r="H161" s="45"/>
      <c r="I161" s="46"/>
      <c r="J161" s="45"/>
      <c r="K161" s="46"/>
      <c r="L161" s="45"/>
      <c r="M161" s="46"/>
      <c r="N161" s="47"/>
      <c r="O161" s="48"/>
      <c r="P161" s="47"/>
      <c r="Q161" s="48"/>
      <c r="R161" s="49"/>
      <c r="S161" s="50"/>
      <c r="T161" s="49"/>
      <c r="U161" s="50"/>
      <c r="V161" s="49"/>
      <c r="W161" s="50"/>
      <c r="X161" s="51"/>
      <c r="Y161" s="52"/>
      <c r="AA161" s="88">
        <v>44637</v>
      </c>
      <c r="AB161" s="37">
        <f t="shared" si="29"/>
        <v>0</v>
      </c>
      <c r="AC161" s="37">
        <f t="shared" si="30"/>
        <v>0</v>
      </c>
      <c r="AD161" s="37">
        <f t="shared" si="31"/>
        <v>0</v>
      </c>
      <c r="AE161" s="37">
        <f t="shared" si="32"/>
        <v>0</v>
      </c>
      <c r="AF161" s="37">
        <f t="shared" si="33"/>
        <v>0</v>
      </c>
      <c r="AG161" s="37">
        <f t="shared" si="33"/>
        <v>0</v>
      </c>
      <c r="AH161" s="37">
        <f t="shared" si="34"/>
        <v>0</v>
      </c>
    </row>
    <row r="162" spans="1:34" ht="15.75" customHeight="1">
      <c r="A162" s="99">
        <v>158</v>
      </c>
      <c r="B162" s="45"/>
      <c r="C162" s="46"/>
      <c r="D162" s="45"/>
      <c r="E162" s="46"/>
      <c r="F162" s="45"/>
      <c r="G162" s="46"/>
      <c r="H162" s="45"/>
      <c r="I162" s="46"/>
      <c r="J162" s="45"/>
      <c r="K162" s="46"/>
      <c r="L162" s="45"/>
      <c r="M162" s="46"/>
      <c r="N162" s="47"/>
      <c r="O162" s="48"/>
      <c r="P162" s="47"/>
      <c r="Q162" s="48"/>
      <c r="R162" s="49"/>
      <c r="S162" s="50"/>
      <c r="T162" s="49"/>
      <c r="U162" s="50"/>
      <c r="V162" s="49"/>
      <c r="W162" s="50"/>
      <c r="X162" s="51"/>
      <c r="Y162" s="52"/>
      <c r="AA162" s="88">
        <v>44638</v>
      </c>
      <c r="AB162" s="37">
        <f t="shared" si="29"/>
        <v>0</v>
      </c>
      <c r="AC162" s="37">
        <f t="shared" si="30"/>
        <v>0</v>
      </c>
      <c r="AD162" s="37">
        <f t="shared" si="31"/>
        <v>0</v>
      </c>
      <c r="AE162" s="37">
        <f t="shared" si="32"/>
        <v>0</v>
      </c>
      <c r="AF162" s="37">
        <f t="shared" si="33"/>
        <v>0</v>
      </c>
      <c r="AG162" s="37">
        <f t="shared" si="33"/>
        <v>0</v>
      </c>
      <c r="AH162" s="37">
        <f t="shared" si="34"/>
        <v>0</v>
      </c>
    </row>
    <row r="163" spans="1:34" ht="15.75" customHeight="1">
      <c r="A163" s="99">
        <v>159</v>
      </c>
      <c r="B163" s="45"/>
      <c r="C163" s="46"/>
      <c r="D163" s="54">
        <v>7.8840000000000003</v>
      </c>
      <c r="E163" s="55">
        <v>9402.1260000000002</v>
      </c>
      <c r="F163" s="54">
        <v>13.342000000000001</v>
      </c>
      <c r="G163" s="55">
        <v>0.51471</v>
      </c>
      <c r="H163" s="54">
        <v>14.619</v>
      </c>
      <c r="I163" s="55">
        <v>38.69171</v>
      </c>
      <c r="J163" s="54">
        <v>17.300999999999998</v>
      </c>
      <c r="K163" s="55">
        <v>19.631830000000001</v>
      </c>
      <c r="L163" s="54">
        <v>21.408000000000001</v>
      </c>
      <c r="M163" s="55">
        <v>22.248449999999998</v>
      </c>
      <c r="N163" s="47"/>
      <c r="O163" s="48"/>
      <c r="P163" s="47"/>
      <c r="Q163" s="48"/>
      <c r="R163" s="49">
        <f>IF(0.0087*C163+0.0985&lt;=0.0985,0,0.0087*C163+0.098)</f>
        <v>0</v>
      </c>
      <c r="S163" s="50">
        <f>IF(0.0127*E163+2.9567&lt;=2.9567,0,0.0127*E163+2.9567)</f>
        <v>122.3637002</v>
      </c>
      <c r="T163" s="49">
        <f>IF(0.5097*G163+0.811&lt;=0.811,0,0.5097*G163+0.811)</f>
        <v>1.0733476870000001</v>
      </c>
      <c r="U163" s="50">
        <f>IF(0.8441*I163+0.9751&lt;=0.9751,0,0.8441*I163+0.9751)</f>
        <v>33.634772410999993</v>
      </c>
      <c r="V163" s="49">
        <f>IF(0.8533*K163+0.7762&lt;=0.7762,0,0.8533*K163+0.7762)</f>
        <v>17.528040538999999</v>
      </c>
      <c r="W163" s="50">
        <f>IF(0.8542*M163+1.5314&lt;=1.5314,0,0.8542*M163+1.5314)</f>
        <v>20.536025989999999</v>
      </c>
      <c r="X163" s="62">
        <f>IF(0.7509*O163-0.682&lt;0,0,0.7509*O163-0.682)</f>
        <v>0</v>
      </c>
      <c r="Y163" s="63">
        <f>IF(Q163*0.8703-0.9705&lt;0,0,Q163*0.8703-0.9705)</f>
        <v>0</v>
      </c>
      <c r="AA163" s="91">
        <v>44639</v>
      </c>
      <c r="AB163" s="37">
        <f t="shared" si="29"/>
        <v>357.78859707602339</v>
      </c>
      <c r="AC163" s="37">
        <f t="shared" si="30"/>
        <v>23.333645369565218</v>
      </c>
      <c r="AD163" s="37">
        <f t="shared" si="31"/>
        <v>560.57954018333328</v>
      </c>
      <c r="AE163" s="37">
        <f t="shared" si="32"/>
        <v>236.86541268918918</v>
      </c>
      <c r="AF163" s="37">
        <f t="shared" si="33"/>
        <v>233.36393170454545</v>
      </c>
      <c r="AG163" s="37">
        <f t="shared" si="33"/>
        <v>0</v>
      </c>
      <c r="AH163" s="37">
        <f t="shared" si="34"/>
        <v>0</v>
      </c>
    </row>
    <row r="164" spans="1:34" ht="15.75" customHeight="1">
      <c r="A164" s="99">
        <v>160</v>
      </c>
      <c r="B164" s="45"/>
      <c r="C164" s="46"/>
      <c r="D164" s="45"/>
      <c r="E164" s="46"/>
      <c r="F164" s="45"/>
      <c r="G164" s="46"/>
      <c r="H164" s="45"/>
      <c r="I164" s="46"/>
      <c r="J164" s="45"/>
      <c r="K164" s="46"/>
      <c r="L164" s="45"/>
      <c r="M164" s="46"/>
      <c r="N164" s="47"/>
      <c r="O164" s="48"/>
      <c r="P164" s="47"/>
      <c r="Q164" s="48"/>
      <c r="R164" s="49"/>
      <c r="S164" s="50"/>
      <c r="T164" s="49"/>
      <c r="U164" s="50"/>
      <c r="V164" s="49"/>
      <c r="W164" s="50"/>
      <c r="X164" s="51"/>
      <c r="Y164" s="52"/>
      <c r="AA164" s="88">
        <v>44640</v>
      </c>
      <c r="AB164" s="37">
        <f t="shared" si="29"/>
        <v>0</v>
      </c>
      <c r="AC164" s="37">
        <f t="shared" si="30"/>
        <v>0</v>
      </c>
      <c r="AD164" s="37">
        <f t="shared" si="31"/>
        <v>0</v>
      </c>
      <c r="AE164" s="37">
        <f t="shared" si="32"/>
        <v>0</v>
      </c>
      <c r="AF164" s="37">
        <f t="shared" si="33"/>
        <v>0</v>
      </c>
      <c r="AG164" s="37">
        <f t="shared" si="33"/>
        <v>0</v>
      </c>
      <c r="AH164" s="37">
        <f t="shared" si="34"/>
        <v>0</v>
      </c>
    </row>
    <row r="165" spans="1:34" ht="15.75" customHeight="1">
      <c r="A165" s="99">
        <v>161</v>
      </c>
      <c r="B165" s="45"/>
      <c r="C165" s="46"/>
      <c r="D165" s="45"/>
      <c r="E165" s="46"/>
      <c r="F165" s="45"/>
      <c r="G165" s="46"/>
      <c r="H165" s="45"/>
      <c r="I165" s="46"/>
      <c r="J165" s="45"/>
      <c r="K165" s="46"/>
      <c r="L165" s="45"/>
      <c r="M165" s="46"/>
      <c r="N165" s="47"/>
      <c r="O165" s="48"/>
      <c r="P165" s="47"/>
      <c r="Q165" s="48"/>
      <c r="R165" s="49"/>
      <c r="S165" s="50"/>
      <c r="T165" s="49"/>
      <c r="U165" s="50"/>
      <c r="V165" s="49"/>
      <c r="W165" s="50"/>
      <c r="X165" s="51"/>
      <c r="Y165" s="52"/>
      <c r="AA165" s="88">
        <v>44641</v>
      </c>
      <c r="AB165" s="37">
        <f t="shared" si="29"/>
        <v>0</v>
      </c>
      <c r="AC165" s="37">
        <f t="shared" si="30"/>
        <v>0</v>
      </c>
      <c r="AD165" s="37">
        <f t="shared" si="31"/>
        <v>0</v>
      </c>
      <c r="AE165" s="37">
        <f t="shared" si="32"/>
        <v>0</v>
      </c>
      <c r="AF165" s="37">
        <f t="shared" si="33"/>
        <v>0</v>
      </c>
      <c r="AG165" s="37">
        <f t="shared" si="33"/>
        <v>0</v>
      </c>
      <c r="AH165" s="37">
        <f t="shared" si="34"/>
        <v>0</v>
      </c>
    </row>
    <row r="166" spans="1:34" ht="15.75" customHeight="1">
      <c r="A166" s="99">
        <v>162</v>
      </c>
      <c r="B166" s="45"/>
      <c r="C166" s="46"/>
      <c r="D166" s="45"/>
      <c r="E166" s="46"/>
      <c r="F166" s="45"/>
      <c r="G166" s="46"/>
      <c r="H166" s="45"/>
      <c r="I166" s="46"/>
      <c r="J166" s="45"/>
      <c r="K166" s="46"/>
      <c r="L166" s="45"/>
      <c r="M166" s="46"/>
      <c r="N166" s="47"/>
      <c r="O166" s="48"/>
      <c r="P166" s="47"/>
      <c r="Q166" s="48"/>
      <c r="R166" s="49"/>
      <c r="S166" s="50"/>
      <c r="T166" s="49"/>
      <c r="U166" s="50"/>
      <c r="V166" s="49"/>
      <c r="W166" s="50"/>
      <c r="X166" s="51"/>
      <c r="Y166" s="52"/>
      <c r="AA166" s="88">
        <v>44642</v>
      </c>
      <c r="AB166" s="37">
        <f t="shared" si="29"/>
        <v>0</v>
      </c>
      <c r="AC166" s="37">
        <f t="shared" si="30"/>
        <v>0</v>
      </c>
      <c r="AD166" s="37">
        <f t="shared" si="31"/>
        <v>0</v>
      </c>
      <c r="AE166" s="37">
        <f t="shared" si="32"/>
        <v>0</v>
      </c>
      <c r="AF166" s="37">
        <f t="shared" si="33"/>
        <v>0</v>
      </c>
      <c r="AG166" s="37">
        <f t="shared" si="33"/>
        <v>0</v>
      </c>
      <c r="AH166" s="37">
        <f t="shared" si="34"/>
        <v>0</v>
      </c>
    </row>
    <row r="167" spans="1:34" ht="15.75" customHeight="1">
      <c r="A167" s="99">
        <v>163</v>
      </c>
      <c r="B167" s="45"/>
      <c r="C167" s="46"/>
      <c r="D167" s="54">
        <v>8.3780000000000001</v>
      </c>
      <c r="E167" s="55">
        <v>17580.900000000001</v>
      </c>
      <c r="F167" s="54">
        <v>13.895</v>
      </c>
      <c r="G167" s="55">
        <v>0.39791900000000002</v>
      </c>
      <c r="H167" s="54">
        <v>15.157999999999999</v>
      </c>
      <c r="I167" s="55">
        <v>55.054189999999998</v>
      </c>
      <c r="J167" s="54">
        <v>17.843</v>
      </c>
      <c r="K167" s="55">
        <v>20.67502</v>
      </c>
      <c r="L167" s="45"/>
      <c r="M167" s="46"/>
      <c r="N167" s="47"/>
      <c r="O167" s="48"/>
      <c r="P167" s="47"/>
      <c r="Q167" s="48"/>
      <c r="R167" s="49">
        <f>IF(0.0087*C167+0.0985&lt;=0.0985,0,0.0087*C167+0.098)</f>
        <v>0</v>
      </c>
      <c r="S167" s="50">
        <f>IF(0.0127*E167+2.9567&lt;=2.9567,0,0.0127*E167+2.9567)</f>
        <v>226.23413000000002</v>
      </c>
      <c r="T167" s="49">
        <f>IF(0.5097*G167+0.811&lt;=0.811,0,0.5097*G167+0.811)</f>
        <v>1.0138193143000001</v>
      </c>
      <c r="U167" s="50">
        <f>IF(0.8441*I167+0.9751&lt;=0.9751,0,0.8441*I167+0.9751)</f>
        <v>47.446341778999994</v>
      </c>
      <c r="V167" s="49">
        <f>IF(0.8533*K167+0.7762&lt;=0.7762,0,0.8533*K167+0.7762)</f>
        <v>18.418194565999997</v>
      </c>
      <c r="W167" s="50">
        <f>IF(0.8542*M167+1.5314&lt;=1.5314,0,0.8542*M167+1.5314)</f>
        <v>0</v>
      </c>
      <c r="X167" s="62">
        <f>IF(0.7509*O167-0.682&lt;0,0,0.7509*O167-0.682)</f>
        <v>0</v>
      </c>
      <c r="Y167" s="63">
        <f>IF(Q167*0.8703-0.9705&lt;0,0,Q167*0.8703-0.9705)</f>
        <v>0</v>
      </c>
      <c r="AA167" s="88">
        <v>44643</v>
      </c>
      <c r="AB167" s="37">
        <f t="shared" si="29"/>
        <v>661.50330409356729</v>
      </c>
      <c r="AC167" s="37">
        <f t="shared" si="30"/>
        <v>22.039550310869569</v>
      </c>
      <c r="AD167" s="37">
        <f t="shared" si="31"/>
        <v>790.77236298333321</v>
      </c>
      <c r="AE167" s="37">
        <f t="shared" si="32"/>
        <v>248.89452116216214</v>
      </c>
      <c r="AF167" s="37">
        <f t="shared" si="33"/>
        <v>0</v>
      </c>
      <c r="AG167" s="37">
        <f t="shared" si="33"/>
        <v>0</v>
      </c>
      <c r="AH167" s="37">
        <f t="shared" si="34"/>
        <v>0</v>
      </c>
    </row>
    <row r="168" spans="1:34" ht="15.75" customHeight="1">
      <c r="A168" s="99">
        <v>164</v>
      </c>
      <c r="B168" s="45"/>
      <c r="C168" s="46"/>
      <c r="D168" s="45"/>
      <c r="E168" s="46"/>
      <c r="F168" s="45"/>
      <c r="G168" s="46"/>
      <c r="H168" s="45"/>
      <c r="I168" s="46"/>
      <c r="J168" s="45"/>
      <c r="K168" s="46"/>
      <c r="L168" s="45"/>
      <c r="M168" s="46"/>
      <c r="N168" s="47"/>
      <c r="O168" s="48"/>
      <c r="P168" s="47"/>
      <c r="Q168" s="48"/>
      <c r="R168" s="49"/>
      <c r="S168" s="50"/>
      <c r="T168" s="49"/>
      <c r="U168" s="50"/>
      <c r="V168" s="49"/>
      <c r="W168" s="50"/>
      <c r="X168" s="51"/>
      <c r="Y168" s="52"/>
      <c r="AA168" s="88">
        <v>44644</v>
      </c>
      <c r="AB168" s="37">
        <f t="shared" si="29"/>
        <v>0</v>
      </c>
      <c r="AC168" s="37">
        <f t="shared" si="30"/>
        <v>0</v>
      </c>
      <c r="AD168" s="37">
        <f t="shared" si="31"/>
        <v>0</v>
      </c>
      <c r="AE168" s="37">
        <f t="shared" si="32"/>
        <v>0</v>
      </c>
      <c r="AF168" s="37">
        <f t="shared" si="33"/>
        <v>0</v>
      </c>
      <c r="AG168" s="37">
        <f t="shared" si="33"/>
        <v>0</v>
      </c>
      <c r="AH168" s="37">
        <f t="shared" si="34"/>
        <v>0</v>
      </c>
    </row>
    <row r="169" spans="1:34" ht="15.75" customHeight="1">
      <c r="A169" s="99">
        <v>165</v>
      </c>
      <c r="B169" s="45"/>
      <c r="C169" s="46"/>
      <c r="D169" s="45"/>
      <c r="E169" s="46"/>
      <c r="F169" s="45"/>
      <c r="G169" s="46"/>
      <c r="H169" s="45"/>
      <c r="I169" s="46"/>
      <c r="J169" s="45"/>
      <c r="K169" s="46"/>
      <c r="L169" s="45"/>
      <c r="M169" s="46"/>
      <c r="N169" s="47"/>
      <c r="O169" s="48"/>
      <c r="P169" s="47"/>
      <c r="Q169" s="48"/>
      <c r="R169" s="49"/>
      <c r="S169" s="50"/>
      <c r="T169" s="49"/>
      <c r="U169" s="50"/>
      <c r="V169" s="49"/>
      <c r="W169" s="50"/>
      <c r="X169" s="51"/>
      <c r="Y169" s="52"/>
      <c r="AA169" s="88">
        <v>44645</v>
      </c>
      <c r="AB169" s="37">
        <f t="shared" si="29"/>
        <v>0</v>
      </c>
      <c r="AC169" s="37">
        <f t="shared" si="30"/>
        <v>0</v>
      </c>
      <c r="AD169" s="37">
        <f t="shared" si="31"/>
        <v>0</v>
      </c>
      <c r="AE169" s="37">
        <f t="shared" si="32"/>
        <v>0</v>
      </c>
      <c r="AF169" s="37">
        <f t="shared" si="33"/>
        <v>0</v>
      </c>
      <c r="AG169" s="37">
        <f t="shared" si="33"/>
        <v>0</v>
      </c>
      <c r="AH169" s="37">
        <f t="shared" si="34"/>
        <v>0</v>
      </c>
    </row>
    <row r="170" spans="1:34" ht="15.75" customHeight="1">
      <c r="A170" s="99">
        <v>166</v>
      </c>
      <c r="B170" s="45"/>
      <c r="C170" s="46"/>
      <c r="D170" s="54">
        <v>8.3539999999999992</v>
      </c>
      <c r="E170" s="55">
        <v>5603.9920000000002</v>
      </c>
      <c r="F170" s="54">
        <v>13.827</v>
      </c>
      <c r="G170" s="55">
        <v>4.38856</v>
      </c>
      <c r="H170" s="54">
        <v>15.106</v>
      </c>
      <c r="I170" s="55">
        <v>71.909130000000005</v>
      </c>
      <c r="J170" s="54">
        <v>17.789000000000001</v>
      </c>
      <c r="K170" s="55">
        <v>27.880199999999999</v>
      </c>
      <c r="L170" s="54">
        <v>21.899000000000001</v>
      </c>
      <c r="M170" s="55">
        <v>10.461</v>
      </c>
      <c r="N170" s="47"/>
      <c r="O170" s="48"/>
      <c r="P170" s="47"/>
      <c r="Q170" s="48"/>
      <c r="R170" s="49">
        <f>IF(0.0087*C170+0.0985&lt;=0.0985,0,0.0087*C170+0.098)</f>
        <v>0</v>
      </c>
      <c r="S170" s="50">
        <f>IF(0.0127*E170+2.9567&lt;=2.9567,0,0.0127*E170+2.9567)</f>
        <v>74.127398400000004</v>
      </c>
      <c r="T170" s="49">
        <f>IF(0.5097*G170+0.811&lt;=0.811,0,0.5097*G170+0.811)</f>
        <v>3.0478490320000002</v>
      </c>
      <c r="U170" s="50">
        <f>IF(0.8441*I170+0.9751&lt;=0.9751,0,0.8441*I170+0.9751)</f>
        <v>61.673596632999995</v>
      </c>
      <c r="V170" s="49">
        <f>IF(0.8533*K170+0.7762&lt;=0.7762,0,0.8533*K170+0.7762)</f>
        <v>24.566374659999997</v>
      </c>
      <c r="W170" s="50">
        <f>IF(0.8542*M170+1.5314&lt;=1.5314,0,0.8542*M170+1.5314)</f>
        <v>10.467186199999999</v>
      </c>
      <c r="X170" s="62">
        <f>IF(0.7509*O170-0.682&lt;0,0,0.7509*O170-0.682)</f>
        <v>0</v>
      </c>
      <c r="Y170" s="63">
        <f>IF(Q170*0.8703-0.9705&lt;0,0,Q170*0.8703-0.9705)</f>
        <v>0</v>
      </c>
      <c r="AA170" s="88">
        <v>44646</v>
      </c>
      <c r="AB170" s="37">
        <f t="shared" si="29"/>
        <v>216.74677894736843</v>
      </c>
      <c r="AC170" s="37">
        <f t="shared" si="30"/>
        <v>66.257587652173925</v>
      </c>
      <c r="AD170" s="37">
        <f t="shared" si="31"/>
        <v>1027.8932772166668</v>
      </c>
      <c r="AE170" s="37">
        <f t="shared" si="32"/>
        <v>331.97803594594592</v>
      </c>
      <c r="AF170" s="37">
        <f t="shared" si="33"/>
        <v>118.9452977272727</v>
      </c>
      <c r="AG170" s="37">
        <f t="shared" si="33"/>
        <v>0</v>
      </c>
      <c r="AH170" s="37">
        <f t="shared" si="34"/>
        <v>0</v>
      </c>
    </row>
    <row r="171" spans="1:34" ht="15.75" customHeight="1">
      <c r="A171" s="99">
        <v>167</v>
      </c>
      <c r="B171" s="45"/>
      <c r="C171" s="46"/>
      <c r="D171" s="45"/>
      <c r="E171" s="46"/>
      <c r="F171" s="45"/>
      <c r="G171" s="46"/>
      <c r="H171" s="45"/>
      <c r="I171" s="46"/>
      <c r="J171" s="45"/>
      <c r="K171" s="46"/>
      <c r="L171" s="45"/>
      <c r="M171" s="46"/>
      <c r="N171" s="47"/>
      <c r="O171" s="48"/>
      <c r="P171" s="47"/>
      <c r="Q171" s="48"/>
      <c r="R171" s="49"/>
      <c r="S171" s="50"/>
      <c r="T171" s="49"/>
      <c r="U171" s="50"/>
      <c r="V171" s="49"/>
      <c r="W171" s="50"/>
      <c r="X171" s="51"/>
      <c r="Y171" s="52"/>
      <c r="AA171" s="88">
        <v>44647</v>
      </c>
      <c r="AB171" s="37">
        <f t="shared" si="29"/>
        <v>0</v>
      </c>
      <c r="AC171" s="37">
        <f t="shared" si="30"/>
        <v>0</v>
      </c>
      <c r="AD171" s="37">
        <f t="shared" si="31"/>
        <v>0</v>
      </c>
      <c r="AE171" s="37">
        <f t="shared" si="32"/>
        <v>0</v>
      </c>
      <c r="AF171" s="37">
        <f t="shared" si="33"/>
        <v>0</v>
      </c>
      <c r="AG171" s="37">
        <f t="shared" si="33"/>
        <v>0</v>
      </c>
      <c r="AH171" s="37">
        <f t="shared" si="34"/>
        <v>0</v>
      </c>
    </row>
    <row r="172" spans="1:34" ht="15.75" customHeight="1">
      <c r="A172" s="99">
        <v>168</v>
      </c>
      <c r="B172" s="45"/>
      <c r="C172" s="46"/>
      <c r="D172" s="45"/>
      <c r="E172" s="46"/>
      <c r="F172" s="45"/>
      <c r="G172" s="46"/>
      <c r="H172" s="45"/>
      <c r="I172" s="46"/>
      <c r="J172" s="45"/>
      <c r="K172" s="46"/>
      <c r="L172" s="45"/>
      <c r="M172" s="46"/>
      <c r="N172" s="47"/>
      <c r="O172" s="48"/>
      <c r="P172" s="47"/>
      <c r="Q172" s="48"/>
      <c r="R172" s="49"/>
      <c r="S172" s="50"/>
      <c r="T172" s="49"/>
      <c r="U172" s="50"/>
      <c r="V172" s="49"/>
      <c r="W172" s="50"/>
      <c r="X172" s="51"/>
      <c r="Y172" s="52"/>
      <c r="AA172" s="88">
        <v>44648</v>
      </c>
      <c r="AB172" s="37">
        <f t="shared" si="29"/>
        <v>0</v>
      </c>
      <c r="AC172" s="37">
        <f t="shared" si="30"/>
        <v>0</v>
      </c>
      <c r="AD172" s="37">
        <f t="shared" si="31"/>
        <v>0</v>
      </c>
      <c r="AE172" s="37">
        <f t="shared" si="32"/>
        <v>0</v>
      </c>
      <c r="AF172" s="37">
        <f t="shared" si="33"/>
        <v>0</v>
      </c>
      <c r="AG172" s="37">
        <f t="shared" si="33"/>
        <v>0</v>
      </c>
      <c r="AH172" s="37">
        <f t="shared" si="34"/>
        <v>0</v>
      </c>
    </row>
    <row r="173" spans="1:34" ht="15.75" customHeight="1">
      <c r="A173" s="99">
        <v>169</v>
      </c>
      <c r="B173" s="45"/>
      <c r="C173" s="46"/>
      <c r="D173" s="45"/>
      <c r="E173" s="46"/>
      <c r="F173" s="45"/>
      <c r="G173" s="46"/>
      <c r="H173" s="45"/>
      <c r="I173" s="46"/>
      <c r="J173" s="45"/>
      <c r="K173" s="46"/>
      <c r="L173" s="45"/>
      <c r="M173" s="46"/>
      <c r="N173" s="47"/>
      <c r="O173" s="48"/>
      <c r="P173" s="47"/>
      <c r="Q173" s="48"/>
      <c r="R173" s="49"/>
      <c r="S173" s="50"/>
      <c r="T173" s="49"/>
      <c r="U173" s="50"/>
      <c r="V173" s="49"/>
      <c r="W173" s="50"/>
      <c r="X173" s="51"/>
      <c r="Y173" s="52"/>
      <c r="AA173" s="88">
        <v>44649</v>
      </c>
      <c r="AB173" s="37">
        <f t="shared" si="29"/>
        <v>0</v>
      </c>
      <c r="AC173" s="37">
        <f t="shared" si="30"/>
        <v>0</v>
      </c>
      <c r="AD173" s="37">
        <f t="shared" si="31"/>
        <v>0</v>
      </c>
      <c r="AE173" s="37">
        <f t="shared" si="32"/>
        <v>0</v>
      </c>
      <c r="AF173" s="37">
        <f t="shared" si="33"/>
        <v>0</v>
      </c>
      <c r="AG173" s="37">
        <f t="shared" si="33"/>
        <v>0</v>
      </c>
      <c r="AH173" s="37">
        <f t="shared" si="34"/>
        <v>0</v>
      </c>
    </row>
    <row r="174" spans="1:34" ht="15.75" customHeight="1">
      <c r="A174" s="99">
        <v>170</v>
      </c>
      <c r="B174" s="45"/>
      <c r="C174" s="46"/>
      <c r="D174" s="75">
        <v>8.3680000000000003</v>
      </c>
      <c r="E174" s="76">
        <v>5528.6479499999996</v>
      </c>
      <c r="F174" s="75">
        <v>13.827999999999999</v>
      </c>
      <c r="G174" s="76">
        <v>3.3309600000000001</v>
      </c>
      <c r="H174" s="92"/>
      <c r="I174" s="93"/>
      <c r="J174" s="75">
        <v>17.789000000000001</v>
      </c>
      <c r="K174" s="76">
        <v>31.53903</v>
      </c>
      <c r="L174" s="75">
        <v>21.856999999999999</v>
      </c>
      <c r="M174" s="76">
        <v>9.3055000000000003</v>
      </c>
      <c r="N174" s="47"/>
      <c r="O174" s="48"/>
      <c r="P174" s="47"/>
      <c r="Q174" s="48"/>
      <c r="R174" s="49">
        <f>IF(0.0087*C174+0.0985&lt;=0.0985,0,0.0087*C174+0.098)</f>
        <v>0</v>
      </c>
      <c r="S174" s="50">
        <f>IF(0.0127*E174+2.9567&lt;=2.9567,0,0.0127*E174+2.9567)</f>
        <v>73.170528964999988</v>
      </c>
      <c r="T174" s="49">
        <f>IF(0.5097*G174+0.811&lt;=0.811,0,0.5097*G174+0.811)</f>
        <v>2.5087903120000004</v>
      </c>
      <c r="U174" s="50">
        <f>IF(0.8441*I174+0.9751&lt;=0.9751,0,0.8441*I174+0.9751)</f>
        <v>0</v>
      </c>
      <c r="V174" s="49">
        <f>IF(0.8533*K174+0.7762&lt;=0.7762,0,0.8533*K174+0.7762)</f>
        <v>27.688454298999996</v>
      </c>
      <c r="W174" s="50">
        <f>IF(0.8542*M174+1.5314&lt;=1.5314,0,0.8542*M174+1.5314)</f>
        <v>9.4801581000000006</v>
      </c>
      <c r="X174" s="62">
        <f>IF(0.7509*O174-0.682&lt;0,0,0.7509*O174-0.682)</f>
        <v>0</v>
      </c>
      <c r="Y174" s="63">
        <f>IF(Q174*0.8703-0.9705&lt;0,0,Q174*0.8703-0.9705)</f>
        <v>0</v>
      </c>
      <c r="AA174" s="88">
        <v>44650</v>
      </c>
      <c r="AB174" s="37">
        <f t="shared" si="29"/>
        <v>213.94891510233916</v>
      </c>
      <c r="AC174" s="37">
        <f t="shared" si="30"/>
        <v>54.538919826086961</v>
      </c>
      <c r="AD174" s="37">
        <f t="shared" si="31"/>
        <v>0</v>
      </c>
      <c r="AE174" s="37">
        <f t="shared" si="32"/>
        <v>374.16830133783782</v>
      </c>
      <c r="AF174" s="37">
        <f t="shared" si="33"/>
        <v>107.72906931818183</v>
      </c>
      <c r="AG174" s="37">
        <f t="shared" si="33"/>
        <v>0</v>
      </c>
      <c r="AH174" s="37">
        <f t="shared" si="34"/>
        <v>0</v>
      </c>
    </row>
    <row r="175" spans="1:34" ht="15.75" customHeight="1">
      <c r="A175" s="99">
        <v>171</v>
      </c>
      <c r="B175" s="45"/>
      <c r="C175" s="46"/>
      <c r="D175" s="45"/>
      <c r="E175" s="46"/>
      <c r="F175" s="45"/>
      <c r="G175" s="46"/>
      <c r="H175" s="45"/>
      <c r="I175" s="46"/>
      <c r="J175" s="45"/>
      <c r="K175" s="46"/>
      <c r="L175" s="45"/>
      <c r="M175" s="46"/>
      <c r="N175" s="47"/>
      <c r="O175" s="48"/>
      <c r="P175" s="47"/>
      <c r="Q175" s="48"/>
      <c r="R175" s="49"/>
      <c r="S175" s="50"/>
      <c r="T175" s="49"/>
      <c r="U175" s="50"/>
      <c r="V175" s="49"/>
      <c r="W175" s="50"/>
      <c r="X175" s="51"/>
      <c r="Y175" s="52"/>
      <c r="AA175" s="88">
        <v>44651</v>
      </c>
      <c r="AB175" s="37">
        <f t="shared" si="29"/>
        <v>0</v>
      </c>
      <c r="AC175" s="37">
        <f t="shared" si="30"/>
        <v>0</v>
      </c>
      <c r="AD175" s="37">
        <f t="shared" si="31"/>
        <v>0</v>
      </c>
      <c r="AE175" s="37">
        <f t="shared" si="32"/>
        <v>0</v>
      </c>
      <c r="AF175" s="37">
        <f t="shared" si="33"/>
        <v>0</v>
      </c>
      <c r="AG175" s="37">
        <f t="shared" si="33"/>
        <v>0</v>
      </c>
      <c r="AH175" s="37">
        <f t="shared" si="34"/>
        <v>0</v>
      </c>
    </row>
    <row r="176" spans="1:34" ht="15.75" customHeight="1">
      <c r="A176" s="99">
        <v>172</v>
      </c>
      <c r="B176" s="45"/>
      <c r="C176" s="46"/>
      <c r="D176" s="45"/>
      <c r="E176" s="46"/>
      <c r="F176" s="45"/>
      <c r="G176" s="46"/>
      <c r="H176" s="45"/>
      <c r="I176" s="46"/>
      <c r="J176" s="45"/>
      <c r="K176" s="46"/>
      <c r="L176" s="45"/>
      <c r="M176" s="46"/>
      <c r="N176" s="47"/>
      <c r="O176" s="48"/>
      <c r="P176" s="47"/>
      <c r="Q176" s="48"/>
      <c r="R176" s="49"/>
      <c r="S176" s="50"/>
      <c r="T176" s="49"/>
      <c r="U176" s="50"/>
      <c r="V176" s="49"/>
      <c r="W176" s="50"/>
      <c r="X176" s="51"/>
      <c r="Y176" s="52"/>
      <c r="AA176" s="88">
        <v>44652</v>
      </c>
      <c r="AB176" s="37">
        <f t="shared" si="29"/>
        <v>0</v>
      </c>
      <c r="AC176" s="37">
        <f t="shared" si="30"/>
        <v>0</v>
      </c>
      <c r="AD176" s="37">
        <f t="shared" si="31"/>
        <v>0</v>
      </c>
      <c r="AE176" s="37">
        <f t="shared" si="32"/>
        <v>0</v>
      </c>
      <c r="AF176" s="37">
        <f t="shared" si="33"/>
        <v>0</v>
      </c>
      <c r="AG176" s="37">
        <f t="shared" si="33"/>
        <v>0</v>
      </c>
      <c r="AH176" s="37">
        <f t="shared" si="34"/>
        <v>0</v>
      </c>
    </row>
    <row r="177" spans="1:34" ht="15.75" customHeight="1">
      <c r="A177" s="99">
        <v>173</v>
      </c>
      <c r="B177" s="45"/>
      <c r="C177" s="46"/>
      <c r="D177" s="54">
        <v>8.3290000000000006</v>
      </c>
      <c r="E177" s="55">
        <v>13966.2</v>
      </c>
      <c r="F177" s="54">
        <v>13.805999999999999</v>
      </c>
      <c r="G177" s="55">
        <v>1.2729200000000001</v>
      </c>
      <c r="H177" s="54">
        <v>15.103</v>
      </c>
      <c r="I177" s="55">
        <v>69.421970000000002</v>
      </c>
      <c r="J177" s="54">
        <v>17.795000000000002</v>
      </c>
      <c r="K177" s="55">
        <v>21.697710000000001</v>
      </c>
      <c r="L177" s="54">
        <v>21.904</v>
      </c>
      <c r="M177" s="55">
        <v>2.1128900000000002</v>
      </c>
      <c r="N177" s="47"/>
      <c r="O177" s="48"/>
      <c r="P177" s="47"/>
      <c r="Q177" s="48"/>
      <c r="R177" s="49">
        <f>IF(0.0087*C177+0.0985&lt;=0.0985,0,0.0087*C177+0.098)</f>
        <v>0</v>
      </c>
      <c r="S177" s="50">
        <f>IF(0.0127*E177+2.9567&lt;=2.9567,0,0.0127*E177+2.9567)</f>
        <v>180.32744000000002</v>
      </c>
      <c r="T177" s="49">
        <f>IF(0.5097*G177+0.811&lt;=0.811,0,0.5097*G177+0.811)</f>
        <v>1.4598073240000002</v>
      </c>
      <c r="U177" s="50">
        <f>IF(0.8441*I177+0.9751&lt;=0.9751,0,0.8441*I177+0.9751)</f>
        <v>59.574184876999993</v>
      </c>
      <c r="V177" s="49">
        <f>IF(0.8533*K177+0.7762&lt;=0.7762,0,0.8533*K177+0.7762)</f>
        <v>19.290855943</v>
      </c>
      <c r="W177" s="50">
        <f>IF(0.8542*M177+1.5314&lt;=1.5314,0,0.8542*M177+1.5314)</f>
        <v>3.336230638</v>
      </c>
      <c r="X177" s="62">
        <f>IF(0.7509*O177-0.682&lt;0,0,0.7509*O177-0.682)</f>
        <v>0</v>
      </c>
      <c r="Y177" s="63">
        <f>IF(Q177*0.8703-0.9705&lt;0,0,Q177*0.8703-0.9705)</f>
        <v>0</v>
      </c>
      <c r="AA177" s="88">
        <v>44653</v>
      </c>
      <c r="AB177" s="37">
        <f t="shared" si="29"/>
        <v>527.27321637426905</v>
      </c>
      <c r="AC177" s="37">
        <f t="shared" si="30"/>
        <v>31.73494182608696</v>
      </c>
      <c r="AD177" s="37">
        <f t="shared" si="31"/>
        <v>992.90308128333322</v>
      </c>
      <c r="AE177" s="37">
        <f t="shared" si="32"/>
        <v>260.68724247297297</v>
      </c>
      <c r="AF177" s="37">
        <f t="shared" si="33"/>
        <v>37.911711795454544</v>
      </c>
      <c r="AG177" s="37">
        <f t="shared" si="33"/>
        <v>0</v>
      </c>
      <c r="AH177" s="37">
        <f t="shared" si="34"/>
        <v>0</v>
      </c>
    </row>
    <row r="178" spans="1:34" ht="15.75" customHeight="1">
      <c r="A178" s="99">
        <v>174</v>
      </c>
      <c r="B178" s="45"/>
      <c r="C178" s="46"/>
      <c r="D178" s="45"/>
      <c r="E178" s="46"/>
      <c r="F178" s="45"/>
      <c r="G178" s="46"/>
      <c r="H178" s="45"/>
      <c r="I178" s="46"/>
      <c r="J178" s="45"/>
      <c r="K178" s="46"/>
      <c r="L178" s="45"/>
      <c r="M178" s="46"/>
      <c r="N178" s="47"/>
      <c r="O178" s="48"/>
      <c r="P178" s="47"/>
      <c r="Q178" s="48"/>
      <c r="R178" s="49"/>
      <c r="S178" s="50"/>
      <c r="T178" s="49"/>
      <c r="U178" s="50"/>
      <c r="V178" s="49"/>
      <c r="W178" s="50"/>
      <c r="X178" s="51"/>
      <c r="Y178" s="52"/>
      <c r="AA178" s="88">
        <v>44654</v>
      </c>
      <c r="AB178" s="37">
        <f t="shared" si="29"/>
        <v>0</v>
      </c>
      <c r="AC178" s="37">
        <f t="shared" si="30"/>
        <v>0</v>
      </c>
      <c r="AD178" s="37">
        <f t="shared" si="31"/>
        <v>0</v>
      </c>
      <c r="AE178" s="37">
        <f t="shared" si="32"/>
        <v>0</v>
      </c>
      <c r="AF178" s="37">
        <f t="shared" si="33"/>
        <v>0</v>
      </c>
      <c r="AG178" s="37">
        <f t="shared" si="33"/>
        <v>0</v>
      </c>
      <c r="AH178" s="37">
        <f t="shared" si="34"/>
        <v>0</v>
      </c>
    </row>
    <row r="179" spans="1:34" ht="15.75" customHeight="1">
      <c r="A179" s="99">
        <v>175</v>
      </c>
      <c r="B179" s="45"/>
      <c r="C179" s="46"/>
      <c r="D179" s="45"/>
      <c r="E179" s="46"/>
      <c r="F179" s="45"/>
      <c r="G179" s="46"/>
      <c r="H179" s="45"/>
      <c r="I179" s="46"/>
      <c r="J179" s="45"/>
      <c r="K179" s="46"/>
      <c r="L179" s="45"/>
      <c r="M179" s="46"/>
      <c r="N179" s="47"/>
      <c r="O179" s="48"/>
      <c r="P179" s="47"/>
      <c r="Q179" s="48"/>
      <c r="R179" s="49"/>
      <c r="S179" s="50"/>
      <c r="T179" s="49"/>
      <c r="U179" s="50"/>
      <c r="V179" s="49"/>
      <c r="W179" s="50"/>
      <c r="X179" s="51"/>
      <c r="Y179" s="52"/>
      <c r="AA179" s="88">
        <v>44655</v>
      </c>
      <c r="AB179" s="37">
        <f t="shared" si="29"/>
        <v>0</v>
      </c>
      <c r="AC179" s="37">
        <f t="shared" si="30"/>
        <v>0</v>
      </c>
      <c r="AD179" s="37">
        <f t="shared" si="31"/>
        <v>0</v>
      </c>
      <c r="AE179" s="37">
        <f t="shared" si="32"/>
        <v>0</v>
      </c>
      <c r="AF179" s="37">
        <f t="shared" si="33"/>
        <v>0</v>
      </c>
      <c r="AG179" s="37">
        <f t="shared" si="33"/>
        <v>0</v>
      </c>
      <c r="AH179" s="37">
        <f t="shared" si="34"/>
        <v>0</v>
      </c>
    </row>
    <row r="180" spans="1:34" ht="15.75" customHeight="1">
      <c r="A180" s="99">
        <v>176</v>
      </c>
      <c r="B180" s="45"/>
      <c r="C180" s="46"/>
      <c r="D180" s="45"/>
      <c r="E180" s="46"/>
      <c r="F180" s="45"/>
      <c r="G180" s="46"/>
      <c r="H180" s="45"/>
      <c r="I180" s="46"/>
      <c r="J180" s="45"/>
      <c r="K180" s="46"/>
      <c r="L180" s="45"/>
      <c r="M180" s="46"/>
      <c r="N180" s="47"/>
      <c r="O180" s="48"/>
      <c r="P180" s="47"/>
      <c r="Q180" s="48"/>
      <c r="R180" s="49"/>
      <c r="S180" s="50"/>
      <c r="T180" s="49"/>
      <c r="U180" s="50"/>
      <c r="V180" s="49"/>
      <c r="W180" s="50"/>
      <c r="X180" s="51"/>
      <c r="Y180" s="52"/>
      <c r="AA180" s="88">
        <v>44656</v>
      </c>
      <c r="AB180" s="37">
        <f t="shared" si="29"/>
        <v>0</v>
      </c>
      <c r="AC180" s="37">
        <f t="shared" si="30"/>
        <v>0</v>
      </c>
      <c r="AD180" s="37">
        <f t="shared" si="31"/>
        <v>0</v>
      </c>
      <c r="AE180" s="37">
        <f t="shared" si="32"/>
        <v>0</v>
      </c>
      <c r="AF180" s="37">
        <f t="shared" si="33"/>
        <v>0</v>
      </c>
      <c r="AG180" s="37">
        <f t="shared" si="33"/>
        <v>0</v>
      </c>
      <c r="AH180" s="37">
        <f t="shared" si="34"/>
        <v>0</v>
      </c>
    </row>
    <row r="181" spans="1:34" ht="15.75" customHeight="1">
      <c r="A181" s="99">
        <v>177</v>
      </c>
      <c r="B181" s="45"/>
      <c r="C181" s="46"/>
      <c r="D181" s="45">
        <v>8.3260000000000005</v>
      </c>
      <c r="E181" s="46">
        <v>11749.9</v>
      </c>
      <c r="F181" s="45">
        <v>13.829000000000001</v>
      </c>
      <c r="G181" s="46">
        <v>1.68425</v>
      </c>
      <c r="H181" s="45">
        <v>15.092000000000001</v>
      </c>
      <c r="I181" s="46">
        <v>17.593699999999998</v>
      </c>
      <c r="J181" s="45">
        <v>17.744</v>
      </c>
      <c r="K181" s="46">
        <v>6.2778900000000002</v>
      </c>
      <c r="L181" s="45"/>
      <c r="M181" s="46"/>
      <c r="N181" s="47"/>
      <c r="O181" s="48"/>
      <c r="P181" s="47"/>
      <c r="Q181" s="48"/>
      <c r="R181" s="49">
        <f>IF(0.0087*C181+0.0985&lt;=0.0985,0,0.0087*C181+0.098)</f>
        <v>0</v>
      </c>
      <c r="S181" s="50">
        <f>IF(0.0127*E181+2.9567&lt;=2.9567,0,0.0127*E181+2.9567)</f>
        <v>152.18043</v>
      </c>
      <c r="T181" s="49">
        <f>IF(0.5097*G181+0.811&lt;=0.811,0,0.5097*G181+0.811)</f>
        <v>1.6694622250000002</v>
      </c>
      <c r="U181" s="50">
        <f>IF(0.8441*I181+0.9751&lt;=0.9751,0,0.8441*I181+0.9751)</f>
        <v>15.825942169999998</v>
      </c>
      <c r="V181" s="49">
        <f>IF(0.8533*K181+0.7762&lt;=0.7762,0,0.8533*K181+0.7762)</f>
        <v>6.1331235370000003</v>
      </c>
      <c r="W181" s="50">
        <f>IF(0.8542*M181+1.5314&lt;=1.5314,0,0.8542*M181+1.5314)</f>
        <v>0</v>
      </c>
      <c r="X181" s="62">
        <f>IF(0.7509*O181-0.682&lt;0,0,0.7509*O181-0.682)</f>
        <v>0</v>
      </c>
      <c r="Y181" s="63">
        <f>IF(Q181*0.8703-0.9705&lt;0,0,Q181*0.8703-0.9705)</f>
        <v>0</v>
      </c>
      <c r="AA181" s="88">
        <v>44657</v>
      </c>
      <c r="AB181" s="37">
        <f t="shared" si="29"/>
        <v>444.97201754385969</v>
      </c>
      <c r="AC181" s="37">
        <f t="shared" si="30"/>
        <v>36.292657065217391</v>
      </c>
      <c r="AD181" s="37">
        <f t="shared" si="31"/>
        <v>263.76570283333331</v>
      </c>
      <c r="AE181" s="37">
        <f t="shared" si="32"/>
        <v>82.880047797297294</v>
      </c>
      <c r="AF181" s="37">
        <f t="shared" si="33"/>
        <v>0</v>
      </c>
      <c r="AG181" s="37">
        <f t="shared" si="33"/>
        <v>0</v>
      </c>
      <c r="AH181" s="37">
        <f t="shared" si="34"/>
        <v>0</v>
      </c>
    </row>
    <row r="182" spans="1:34" ht="15.75" customHeight="1">
      <c r="A182" s="99">
        <v>178</v>
      </c>
      <c r="B182" s="45"/>
      <c r="C182" s="46"/>
      <c r="D182" s="45"/>
      <c r="E182" s="46"/>
      <c r="F182" s="45"/>
      <c r="G182" s="46"/>
      <c r="H182" s="45"/>
      <c r="I182" s="46"/>
      <c r="J182" s="45"/>
      <c r="K182" s="46"/>
      <c r="L182" s="45"/>
      <c r="M182" s="46"/>
      <c r="N182" s="47"/>
      <c r="O182" s="48"/>
      <c r="P182" s="47"/>
      <c r="Q182" s="48"/>
      <c r="R182" s="49"/>
      <c r="S182" s="50"/>
      <c r="T182" s="49"/>
      <c r="U182" s="50"/>
      <c r="V182" s="49"/>
      <c r="W182" s="50"/>
      <c r="X182" s="51"/>
      <c r="Y182" s="52"/>
      <c r="AA182" s="88">
        <v>44658</v>
      </c>
      <c r="AB182" s="37">
        <f t="shared" si="29"/>
        <v>0</v>
      </c>
      <c r="AC182" s="37">
        <f t="shared" si="30"/>
        <v>0</v>
      </c>
      <c r="AD182" s="37">
        <f t="shared" si="31"/>
        <v>0</v>
      </c>
      <c r="AE182" s="37">
        <f t="shared" si="32"/>
        <v>0</v>
      </c>
      <c r="AF182" s="37">
        <f t="shared" si="33"/>
        <v>0</v>
      </c>
      <c r="AG182" s="37">
        <f t="shared" si="33"/>
        <v>0</v>
      </c>
      <c r="AH182" s="37">
        <f t="shared" si="34"/>
        <v>0</v>
      </c>
    </row>
    <row r="183" spans="1:34" ht="15.75" customHeight="1">
      <c r="A183" s="99">
        <v>179</v>
      </c>
      <c r="B183" s="45"/>
      <c r="C183" s="46"/>
      <c r="D183" s="45"/>
      <c r="E183" s="46"/>
      <c r="F183" s="45"/>
      <c r="G183" s="46"/>
      <c r="H183" s="45"/>
      <c r="I183" s="46"/>
      <c r="J183" s="45"/>
      <c r="K183" s="46"/>
      <c r="L183" s="45"/>
      <c r="M183" s="46"/>
      <c r="N183" s="47"/>
      <c r="O183" s="48"/>
      <c r="P183" s="47"/>
      <c r="Q183" s="48"/>
      <c r="R183" s="49"/>
      <c r="S183" s="50"/>
      <c r="T183" s="49"/>
      <c r="U183" s="50"/>
      <c r="V183" s="49"/>
      <c r="W183" s="50"/>
      <c r="X183" s="51"/>
      <c r="Y183" s="52"/>
      <c r="AA183" s="88">
        <v>44659</v>
      </c>
      <c r="AB183" s="37">
        <f t="shared" si="29"/>
        <v>0</v>
      </c>
      <c r="AC183" s="37">
        <f t="shared" si="30"/>
        <v>0</v>
      </c>
      <c r="AD183" s="37">
        <f t="shared" si="31"/>
        <v>0</v>
      </c>
      <c r="AE183" s="37">
        <f t="shared" si="32"/>
        <v>0</v>
      </c>
      <c r="AF183" s="37">
        <f t="shared" si="33"/>
        <v>0</v>
      </c>
      <c r="AG183" s="37">
        <f t="shared" si="33"/>
        <v>0</v>
      </c>
      <c r="AH183" s="37">
        <f t="shared" si="34"/>
        <v>0</v>
      </c>
    </row>
    <row r="184" spans="1:34" ht="15.75" customHeight="1">
      <c r="A184" s="99">
        <v>180</v>
      </c>
      <c r="B184" s="45"/>
      <c r="C184" s="46"/>
      <c r="D184" s="54">
        <v>7.9180000000000001</v>
      </c>
      <c r="E184" s="55">
        <v>15921.4</v>
      </c>
      <c r="F184" s="45"/>
      <c r="G184" s="46"/>
      <c r="H184" s="54">
        <v>14.614000000000001</v>
      </c>
      <c r="I184" s="55">
        <v>6.2622999999999998</v>
      </c>
      <c r="J184" s="45"/>
      <c r="K184" s="46"/>
      <c r="L184" s="45"/>
      <c r="M184" s="46"/>
      <c r="N184" s="89">
        <v>19.599</v>
      </c>
      <c r="O184" s="90">
        <v>0.26004300000000002</v>
      </c>
      <c r="P184" s="47"/>
      <c r="Q184" s="48"/>
      <c r="R184" s="49">
        <f>IF(0.0087*C184+0.0985&lt;=0.0985,0,0.0087*C184+0.098)</f>
        <v>0</v>
      </c>
      <c r="S184" s="50">
        <f>IF(0.0127*E184+2.9567&lt;=2.9567,0,0.0127*E184+2.9567)</f>
        <v>205.15848</v>
      </c>
      <c r="T184" s="49">
        <f>IF(0.5097*G184+0.811&lt;=0.811,0,0.5097*G184+0.811)</f>
        <v>0</v>
      </c>
      <c r="U184" s="50">
        <f>IF(0.8441*I184+0.9751&lt;=0.9751,0,0.8441*I184+0.9751)</f>
        <v>6.26110743</v>
      </c>
      <c r="V184" s="49">
        <f>IF(0.8533*K184+0.7762&lt;=0.7762,0,0.8533*K184+0.7762)</f>
        <v>0</v>
      </c>
      <c r="W184" s="50">
        <f>IF(0.8542*M184+1.5314&lt;=1.5314,0,0.8542*M184+1.5314)</f>
        <v>0</v>
      </c>
      <c r="X184" s="62">
        <f>IF(0.7509*O184-0.682&lt;0,0,0.7509*O184-0.682)</f>
        <v>0</v>
      </c>
      <c r="Y184" s="63">
        <f>IF(Q184*0.8703-0.9705&lt;0,0,Q184*0.8703-0.9705)</f>
        <v>0</v>
      </c>
      <c r="AA184" s="88">
        <v>44660</v>
      </c>
      <c r="AB184" s="37">
        <f t="shared" si="29"/>
        <v>599.87859649122811</v>
      </c>
      <c r="AC184" s="37">
        <f t="shared" si="30"/>
        <v>0</v>
      </c>
      <c r="AD184" s="37">
        <f t="shared" si="31"/>
        <v>104.35179049999999</v>
      </c>
      <c r="AE184" s="37">
        <f t="shared" si="32"/>
        <v>0</v>
      </c>
      <c r="AF184" s="37">
        <f t="shared" si="33"/>
        <v>0</v>
      </c>
      <c r="AG184" s="37">
        <f t="shared" si="33"/>
        <v>0</v>
      </c>
      <c r="AH184" s="37">
        <f t="shared" si="34"/>
        <v>0</v>
      </c>
    </row>
    <row r="185" spans="1:34" ht="15.75" customHeight="1">
      <c r="A185" s="99">
        <v>181</v>
      </c>
      <c r="B185" s="45"/>
      <c r="C185" s="46"/>
      <c r="D185" s="45"/>
      <c r="E185" s="46"/>
      <c r="F185" s="45"/>
      <c r="G185" s="46"/>
      <c r="H185" s="45"/>
      <c r="I185" s="46"/>
      <c r="J185" s="45"/>
      <c r="K185" s="46"/>
      <c r="L185" s="45"/>
      <c r="M185" s="46"/>
      <c r="N185" s="47"/>
      <c r="O185" s="48"/>
      <c r="P185" s="47"/>
      <c r="Q185" s="48"/>
      <c r="R185" s="49"/>
      <c r="S185" s="50"/>
      <c r="T185" s="49"/>
      <c r="U185" s="50"/>
      <c r="V185" s="49"/>
      <c r="W185" s="50"/>
      <c r="X185" s="51"/>
      <c r="Y185" s="52"/>
      <c r="AA185" s="88">
        <v>44661</v>
      </c>
      <c r="AB185" s="37">
        <f t="shared" si="29"/>
        <v>0</v>
      </c>
      <c r="AC185" s="37">
        <f t="shared" si="30"/>
        <v>0</v>
      </c>
      <c r="AD185" s="37">
        <f t="shared" si="31"/>
        <v>0</v>
      </c>
      <c r="AE185" s="37">
        <f t="shared" si="32"/>
        <v>0</v>
      </c>
      <c r="AF185" s="37">
        <f t="shared" si="33"/>
        <v>0</v>
      </c>
      <c r="AG185" s="37">
        <f t="shared" si="33"/>
        <v>0</v>
      </c>
      <c r="AH185" s="37">
        <f t="shared" si="34"/>
        <v>0</v>
      </c>
    </row>
    <row r="186" spans="1:34" ht="15.75" customHeight="1">
      <c r="A186" s="99">
        <v>182</v>
      </c>
      <c r="B186" s="45"/>
      <c r="C186" s="46"/>
      <c r="D186" s="45"/>
      <c r="E186" s="46"/>
      <c r="F186" s="45"/>
      <c r="G186" s="46"/>
      <c r="H186" s="45"/>
      <c r="I186" s="46"/>
      <c r="J186" s="45"/>
      <c r="K186" s="46"/>
      <c r="L186" s="45"/>
      <c r="M186" s="46"/>
      <c r="N186" s="47"/>
      <c r="O186" s="48"/>
      <c r="P186" s="47"/>
      <c r="Q186" s="48"/>
      <c r="R186" s="49"/>
      <c r="S186" s="50"/>
      <c r="T186" s="49"/>
      <c r="U186" s="50"/>
      <c r="V186" s="49"/>
      <c r="W186" s="50"/>
      <c r="X186" s="51"/>
      <c r="Y186" s="52"/>
      <c r="AA186" s="88">
        <v>44662</v>
      </c>
      <c r="AB186" s="37">
        <f t="shared" si="29"/>
        <v>0</v>
      </c>
      <c r="AC186" s="37">
        <f t="shared" si="30"/>
        <v>0</v>
      </c>
      <c r="AD186" s="37">
        <f t="shared" si="31"/>
        <v>0</v>
      </c>
      <c r="AE186" s="37">
        <f t="shared" si="32"/>
        <v>0</v>
      </c>
      <c r="AF186" s="37">
        <f t="shared" si="33"/>
        <v>0</v>
      </c>
      <c r="AG186" s="37">
        <f t="shared" si="33"/>
        <v>0</v>
      </c>
      <c r="AH186" s="37">
        <f t="shared" si="34"/>
        <v>0</v>
      </c>
    </row>
    <row r="187" spans="1:34" ht="15.75" customHeight="1">
      <c r="A187" s="99">
        <v>183</v>
      </c>
      <c r="B187" s="45"/>
      <c r="C187" s="46"/>
      <c r="D187" s="45"/>
      <c r="E187" s="46"/>
      <c r="F187" s="45"/>
      <c r="G187" s="46"/>
      <c r="H187" s="45"/>
      <c r="I187" s="46"/>
      <c r="J187" s="45"/>
      <c r="K187" s="46"/>
      <c r="L187" s="45"/>
      <c r="M187" s="46"/>
      <c r="N187" s="47"/>
      <c r="O187" s="48"/>
      <c r="P187" s="47"/>
      <c r="Q187" s="48"/>
      <c r="R187" s="49"/>
      <c r="S187" s="50"/>
      <c r="T187" s="49"/>
      <c r="U187" s="50"/>
      <c r="V187" s="49"/>
      <c r="W187" s="50"/>
      <c r="X187" s="51"/>
      <c r="Y187" s="52"/>
      <c r="AA187" s="88">
        <v>44663</v>
      </c>
      <c r="AB187" s="37">
        <f t="shared" si="29"/>
        <v>0</v>
      </c>
      <c r="AC187" s="37">
        <f t="shared" si="30"/>
        <v>0</v>
      </c>
      <c r="AD187" s="37">
        <f t="shared" si="31"/>
        <v>0</v>
      </c>
      <c r="AE187" s="37">
        <f t="shared" si="32"/>
        <v>0</v>
      </c>
      <c r="AF187" s="37">
        <f t="shared" si="33"/>
        <v>0</v>
      </c>
      <c r="AG187" s="37">
        <f t="shared" si="33"/>
        <v>0</v>
      </c>
      <c r="AH187" s="37">
        <f t="shared" si="34"/>
        <v>0</v>
      </c>
    </row>
    <row r="188" spans="1:34" ht="15.75" customHeight="1">
      <c r="A188" s="99">
        <v>184</v>
      </c>
      <c r="B188" s="45"/>
      <c r="C188" s="46"/>
      <c r="D188" s="54">
        <v>7.9210000000000003</v>
      </c>
      <c r="E188" s="55">
        <v>15932.9</v>
      </c>
      <c r="F188" s="45"/>
      <c r="G188" s="46"/>
      <c r="H188" s="54">
        <v>14.618</v>
      </c>
      <c r="I188" s="55">
        <v>10.689819999999999</v>
      </c>
      <c r="J188" s="45"/>
      <c r="K188" s="46"/>
      <c r="L188" s="45"/>
      <c r="M188" s="46"/>
      <c r="N188" s="47"/>
      <c r="O188" s="48"/>
      <c r="P188" s="47"/>
      <c r="Q188" s="48"/>
      <c r="R188" s="49">
        <f>IF(0.0087*C188+0.0985&lt;=0.0985,0,0.0087*C188+0.098)</f>
        <v>0</v>
      </c>
      <c r="S188" s="50">
        <f>IF(0.0127*E188+2.9567&lt;=2.9567,0,0.0127*E188+2.9567)</f>
        <v>205.30453</v>
      </c>
      <c r="T188" s="49">
        <f>IF(0.5097*G188+0.811&lt;=0.811,0,0.5097*G188+0.811)</f>
        <v>0</v>
      </c>
      <c r="U188" s="50">
        <f>IF(0.8441*I188+0.9751&lt;=0.9751,0,0.8441*I188+0.9751)</f>
        <v>9.9983770619999977</v>
      </c>
      <c r="V188" s="49">
        <f>IF(0.8533*K188+0.7762&lt;=0.7762,0,0.8533*K188+0.7762)</f>
        <v>0</v>
      </c>
      <c r="W188" s="50">
        <f>IF(0.8542*M188+1.5314&lt;=1.5314,0,0.8542*M188+1.5314)</f>
        <v>0</v>
      </c>
      <c r="X188" s="62">
        <f>IF(0.7509*O188-0.682&lt;0,0,0.7509*O188-0.682)</f>
        <v>0</v>
      </c>
      <c r="Y188" s="63">
        <f>IF(Q188*0.8703-0.9705&lt;0,0,Q188*0.8703-0.9705)</f>
        <v>0</v>
      </c>
      <c r="AA188" s="88">
        <v>44664</v>
      </c>
      <c r="AB188" s="37">
        <f t="shared" si="29"/>
        <v>600.30564327485376</v>
      </c>
      <c r="AC188" s="37">
        <f t="shared" si="30"/>
        <v>0</v>
      </c>
      <c r="AD188" s="37">
        <f t="shared" si="31"/>
        <v>166.63961769999997</v>
      </c>
      <c r="AE188" s="37">
        <f t="shared" si="32"/>
        <v>0</v>
      </c>
      <c r="AF188" s="37">
        <f t="shared" si="33"/>
        <v>0</v>
      </c>
      <c r="AG188" s="37">
        <f t="shared" si="33"/>
        <v>0</v>
      </c>
      <c r="AH188" s="37">
        <f t="shared" si="34"/>
        <v>0</v>
      </c>
    </row>
    <row r="189" spans="1:34" ht="15.75" customHeight="1">
      <c r="A189" s="99">
        <v>185</v>
      </c>
      <c r="B189" s="45"/>
      <c r="C189" s="46"/>
      <c r="D189" s="45"/>
      <c r="E189" s="46"/>
      <c r="F189" s="45"/>
      <c r="G189" s="46"/>
      <c r="H189" s="45"/>
      <c r="I189" s="46"/>
      <c r="J189" s="45"/>
      <c r="K189" s="46"/>
      <c r="L189" s="45"/>
      <c r="M189" s="46"/>
      <c r="N189" s="47"/>
      <c r="O189" s="48"/>
      <c r="P189" s="47"/>
      <c r="Q189" s="48"/>
      <c r="R189" s="49"/>
      <c r="S189" s="50"/>
      <c r="T189" s="49"/>
      <c r="U189" s="50"/>
      <c r="V189" s="49"/>
      <c r="W189" s="50"/>
      <c r="X189" s="51"/>
      <c r="Y189" s="52"/>
      <c r="AA189" s="88">
        <v>44665</v>
      </c>
      <c r="AB189" s="37">
        <f t="shared" si="29"/>
        <v>0</v>
      </c>
      <c r="AC189" s="37">
        <f t="shared" si="30"/>
        <v>0</v>
      </c>
      <c r="AD189" s="37">
        <f t="shared" si="31"/>
        <v>0</v>
      </c>
      <c r="AE189" s="37">
        <f t="shared" si="32"/>
        <v>0</v>
      </c>
      <c r="AF189" s="37">
        <f t="shared" si="33"/>
        <v>0</v>
      </c>
      <c r="AG189" s="37">
        <f t="shared" si="33"/>
        <v>0</v>
      </c>
      <c r="AH189" s="37">
        <f t="shared" si="34"/>
        <v>0</v>
      </c>
    </row>
    <row r="190" spans="1:34" ht="15.75" customHeight="1">
      <c r="A190" s="99">
        <v>186</v>
      </c>
      <c r="B190" s="45"/>
      <c r="C190" s="46"/>
      <c r="D190" s="45"/>
      <c r="E190" s="46"/>
      <c r="F190" s="45"/>
      <c r="G190" s="46"/>
      <c r="H190" s="45"/>
      <c r="I190" s="46"/>
      <c r="J190" s="45"/>
      <c r="K190" s="46"/>
      <c r="L190" s="45"/>
      <c r="M190" s="46"/>
      <c r="N190" s="47"/>
      <c r="O190" s="48"/>
      <c r="P190" s="47"/>
      <c r="Q190" s="48"/>
      <c r="R190" s="49"/>
      <c r="S190" s="50"/>
      <c r="T190" s="49"/>
      <c r="U190" s="50"/>
      <c r="V190" s="49"/>
      <c r="W190" s="50"/>
      <c r="X190" s="51"/>
      <c r="Y190" s="52"/>
      <c r="AA190" s="88">
        <v>44666</v>
      </c>
      <c r="AB190" s="37">
        <f t="shared" si="29"/>
        <v>0</v>
      </c>
      <c r="AC190" s="37">
        <f t="shared" si="30"/>
        <v>0</v>
      </c>
      <c r="AD190" s="37">
        <f t="shared" si="31"/>
        <v>0</v>
      </c>
      <c r="AE190" s="37">
        <f t="shared" si="32"/>
        <v>0</v>
      </c>
      <c r="AF190" s="37">
        <f t="shared" si="33"/>
        <v>0</v>
      </c>
      <c r="AG190" s="37">
        <f t="shared" si="33"/>
        <v>0</v>
      </c>
      <c r="AH190" s="37">
        <f t="shared" si="34"/>
        <v>0</v>
      </c>
    </row>
    <row r="191" spans="1:34" ht="15.75" customHeight="1">
      <c r="A191" s="99">
        <v>187</v>
      </c>
      <c r="B191" s="45"/>
      <c r="C191" s="46"/>
      <c r="D191" s="54">
        <v>7.9169999999999998</v>
      </c>
      <c r="E191" s="55">
        <v>15352.9</v>
      </c>
      <c r="F191" s="45"/>
      <c r="G191" s="46"/>
      <c r="H191" s="54">
        <v>14.615</v>
      </c>
      <c r="I191" s="55">
        <v>65.721990000000005</v>
      </c>
      <c r="J191" s="54">
        <v>17.303999999999998</v>
      </c>
      <c r="K191" s="55">
        <v>19.631769999999999</v>
      </c>
      <c r="L191" s="45"/>
      <c r="M191" s="46"/>
      <c r="N191" s="47"/>
      <c r="O191" s="48"/>
      <c r="P191" s="47"/>
      <c r="Q191" s="48"/>
      <c r="R191" s="49">
        <f>IF(0.0087*C191+0.0985&lt;=0.0985,0,0.0087*C191+0.098)</f>
        <v>0</v>
      </c>
      <c r="S191" s="50">
        <f>IF(0.0127*E191+2.9567&lt;=2.9567,0,0.0127*E191+2.9567)</f>
        <v>197.93852999999999</v>
      </c>
      <c r="T191" s="49">
        <f>IF(0.5097*G191+0.811&lt;=0.811,0,0.5097*G191+0.811)</f>
        <v>0</v>
      </c>
      <c r="U191" s="50">
        <f>IF(0.8441*I191+0.9751&lt;=0.9751,0,0.8441*I191+0.9751)</f>
        <v>56.451031759000003</v>
      </c>
      <c r="V191" s="49">
        <f>IF(0.8533*K191+0.7762&lt;=0.7762,0,0.8533*K191+0.7762)</f>
        <v>17.527989340999998</v>
      </c>
      <c r="W191" s="50">
        <f>IF(0.8542*M191+1.5314&lt;=1.5314,0,0.8542*M191+1.5314)</f>
        <v>0</v>
      </c>
      <c r="X191" s="62">
        <f>IF(0.7509*O191-0.682&lt;0,0,0.7509*O191-0.682)</f>
        <v>0</v>
      </c>
      <c r="Y191" s="63">
        <f>IF(Q191*0.8703-0.9705&lt;0,0,Q191*0.8703-0.9705)</f>
        <v>0</v>
      </c>
      <c r="AA191" s="88">
        <v>44667</v>
      </c>
      <c r="AB191" s="37">
        <f t="shared" si="29"/>
        <v>578.76763157894732</v>
      </c>
      <c r="AC191" s="37">
        <f t="shared" si="30"/>
        <v>0</v>
      </c>
      <c r="AD191" s="37">
        <f t="shared" si="31"/>
        <v>940.85052931666667</v>
      </c>
      <c r="AE191" s="37">
        <f t="shared" si="32"/>
        <v>236.86472082432431</v>
      </c>
      <c r="AF191" s="37">
        <f t="shared" si="33"/>
        <v>0</v>
      </c>
      <c r="AG191" s="37">
        <f t="shared" si="33"/>
        <v>0</v>
      </c>
      <c r="AH191" s="37">
        <f t="shared" si="34"/>
        <v>0</v>
      </c>
    </row>
    <row r="192" spans="1:34" ht="15.75" customHeight="1">
      <c r="A192" s="99">
        <v>188</v>
      </c>
      <c r="B192" s="45"/>
      <c r="C192" s="46"/>
      <c r="D192" s="45"/>
      <c r="E192" s="46"/>
      <c r="F192" s="45"/>
      <c r="G192" s="46"/>
      <c r="H192" s="45"/>
      <c r="I192" s="46"/>
      <c r="J192" s="45"/>
      <c r="K192" s="46"/>
      <c r="L192" s="45"/>
      <c r="M192" s="46"/>
      <c r="N192" s="47"/>
      <c r="O192" s="48"/>
      <c r="P192" s="47"/>
      <c r="Q192" s="48"/>
      <c r="R192" s="49"/>
      <c r="S192" s="50"/>
      <c r="T192" s="49"/>
      <c r="U192" s="50"/>
      <c r="V192" s="49"/>
      <c r="W192" s="50"/>
      <c r="X192" s="51"/>
      <c r="Y192" s="52"/>
      <c r="AA192" s="88">
        <v>44668</v>
      </c>
      <c r="AB192" s="37">
        <f t="shared" si="29"/>
        <v>0</v>
      </c>
      <c r="AC192" s="37">
        <f t="shared" si="30"/>
        <v>0</v>
      </c>
      <c r="AD192" s="37">
        <f t="shared" si="31"/>
        <v>0</v>
      </c>
      <c r="AE192" s="37">
        <f t="shared" si="32"/>
        <v>0</v>
      </c>
      <c r="AF192" s="37">
        <f t="shared" si="33"/>
        <v>0</v>
      </c>
      <c r="AG192" s="37">
        <f t="shared" si="33"/>
        <v>0</v>
      </c>
      <c r="AH192" s="37">
        <f t="shared" si="34"/>
        <v>0</v>
      </c>
    </row>
    <row r="193" spans="1:34" ht="15.75" customHeight="1">
      <c r="A193" s="99">
        <v>189</v>
      </c>
      <c r="B193" s="45"/>
      <c r="C193" s="46"/>
      <c r="D193" s="45"/>
      <c r="E193" s="46"/>
      <c r="F193" s="45"/>
      <c r="G193" s="46"/>
      <c r="H193" s="45"/>
      <c r="I193" s="46"/>
      <c r="J193" s="45"/>
      <c r="K193" s="46"/>
      <c r="L193" s="45"/>
      <c r="M193" s="46"/>
      <c r="N193" s="47"/>
      <c r="O193" s="48"/>
      <c r="P193" s="47"/>
      <c r="Q193" s="48"/>
      <c r="R193" s="49"/>
      <c r="S193" s="50"/>
      <c r="T193" s="49"/>
      <c r="U193" s="50"/>
      <c r="V193" s="49"/>
      <c r="W193" s="50"/>
      <c r="X193" s="51"/>
      <c r="Y193" s="52"/>
      <c r="AA193" s="88">
        <v>44669</v>
      </c>
      <c r="AB193" s="37">
        <f t="shared" si="29"/>
        <v>0</v>
      </c>
      <c r="AC193" s="37">
        <f t="shared" si="30"/>
        <v>0</v>
      </c>
      <c r="AD193" s="37">
        <f t="shared" si="31"/>
        <v>0</v>
      </c>
      <c r="AE193" s="37">
        <f t="shared" si="32"/>
        <v>0</v>
      </c>
      <c r="AF193" s="37">
        <f t="shared" si="33"/>
        <v>0</v>
      </c>
      <c r="AG193" s="37">
        <f t="shared" si="33"/>
        <v>0</v>
      </c>
      <c r="AH193" s="37">
        <f t="shared" si="34"/>
        <v>0</v>
      </c>
    </row>
    <row r="194" spans="1:34" ht="15.75" customHeight="1">
      <c r="A194" s="99">
        <v>190</v>
      </c>
      <c r="B194" s="45"/>
      <c r="C194" s="46"/>
      <c r="D194" s="45"/>
      <c r="E194" s="46"/>
      <c r="F194" s="45"/>
      <c r="G194" s="46"/>
      <c r="H194" s="45"/>
      <c r="I194" s="46"/>
      <c r="J194" s="45"/>
      <c r="K194" s="46"/>
      <c r="L194" s="45"/>
      <c r="M194" s="46"/>
      <c r="N194" s="47"/>
      <c r="O194" s="48"/>
      <c r="P194" s="47"/>
      <c r="Q194" s="48"/>
      <c r="R194" s="49"/>
      <c r="S194" s="50"/>
      <c r="T194" s="49"/>
      <c r="U194" s="50"/>
      <c r="V194" s="49"/>
      <c r="W194" s="50"/>
      <c r="X194" s="51"/>
      <c r="Y194" s="52"/>
      <c r="AA194" s="88">
        <v>44670</v>
      </c>
      <c r="AB194" s="37">
        <f t="shared" si="29"/>
        <v>0</v>
      </c>
      <c r="AC194" s="37">
        <f t="shared" si="30"/>
        <v>0</v>
      </c>
      <c r="AD194" s="37">
        <f t="shared" si="31"/>
        <v>0</v>
      </c>
      <c r="AE194" s="37">
        <f t="shared" si="32"/>
        <v>0</v>
      </c>
      <c r="AF194" s="37">
        <f t="shared" si="33"/>
        <v>0</v>
      </c>
      <c r="AG194" s="37">
        <f t="shared" si="33"/>
        <v>0</v>
      </c>
      <c r="AH194" s="37">
        <f t="shared" si="34"/>
        <v>0</v>
      </c>
    </row>
    <row r="195" spans="1:34" ht="15.75" customHeight="1">
      <c r="A195" s="99">
        <v>191</v>
      </c>
      <c r="B195" s="45"/>
      <c r="C195" s="46"/>
      <c r="D195" s="54">
        <v>7.915</v>
      </c>
      <c r="E195" s="55">
        <v>13599</v>
      </c>
      <c r="F195" s="45"/>
      <c r="G195" s="46"/>
      <c r="H195" s="54">
        <v>14.614000000000001</v>
      </c>
      <c r="I195" s="55">
        <v>29.727350000000001</v>
      </c>
      <c r="J195" s="54">
        <v>17.286999999999999</v>
      </c>
      <c r="K195" s="55">
        <v>11.239459999999999</v>
      </c>
      <c r="L195" s="45"/>
      <c r="M195" s="46"/>
      <c r="N195" s="47"/>
      <c r="O195" s="48"/>
      <c r="P195" s="47"/>
      <c r="Q195" s="48"/>
      <c r="R195" s="49">
        <f>IF(0.0087*C195+0.0985&lt;=0.0985,0,0.0087*C195+0.098)</f>
        <v>0</v>
      </c>
      <c r="S195" s="50">
        <f>IF(0.0127*E195+2.9567&lt;=2.9567,0,0.0127*E195+2.9567)</f>
        <v>175.66400000000002</v>
      </c>
      <c r="T195" s="49">
        <f>IF(0.5097*G195+0.811&lt;=0.811,0,0.5097*G195+0.811)</f>
        <v>0</v>
      </c>
      <c r="U195" s="50">
        <f>IF(0.8441*I195+0.9751&lt;=0.9751,0,0.8441*I195+0.9751)</f>
        <v>26.067956135000003</v>
      </c>
      <c r="V195" s="49">
        <f>IF(0.8533*K195+0.7762&lt;=0.7762,0,0.8533*K195+0.7762)</f>
        <v>10.366831217999998</v>
      </c>
      <c r="W195" s="50">
        <f>IF(0.8542*M195+1.5314&lt;=1.5314,0,0.8542*M195+1.5314)</f>
        <v>0</v>
      </c>
      <c r="X195" s="62">
        <f>IF(0.7509*O195-0.682&lt;0,0,0.7509*O195-0.682)</f>
        <v>0</v>
      </c>
      <c r="Y195" s="63">
        <f>IF(Q195*0.8703-0.9705&lt;0,0,Q195*0.8703-0.9705)</f>
        <v>0</v>
      </c>
      <c r="AA195" s="88">
        <v>44671</v>
      </c>
      <c r="AB195" s="37">
        <f t="shared" si="29"/>
        <v>513.63742690058484</v>
      </c>
      <c r="AC195" s="37">
        <f t="shared" si="30"/>
        <v>0</v>
      </c>
      <c r="AD195" s="37">
        <f t="shared" si="31"/>
        <v>434.46593558333342</v>
      </c>
      <c r="AE195" s="37">
        <f t="shared" si="32"/>
        <v>140.09231375675674</v>
      </c>
      <c r="AF195" s="37">
        <f t="shared" si="33"/>
        <v>0</v>
      </c>
      <c r="AG195" s="37">
        <f t="shared" si="33"/>
        <v>0</v>
      </c>
      <c r="AH195" s="37">
        <f t="shared" si="34"/>
        <v>0</v>
      </c>
    </row>
    <row r="196" spans="1:34" ht="15.75" customHeight="1">
      <c r="A196" s="99">
        <v>192</v>
      </c>
      <c r="B196" s="45"/>
      <c r="C196" s="46"/>
      <c r="D196" s="45"/>
      <c r="E196" s="46"/>
      <c r="F196" s="45"/>
      <c r="G196" s="46"/>
      <c r="H196" s="45"/>
      <c r="I196" s="46"/>
      <c r="J196" s="45"/>
      <c r="K196" s="46"/>
      <c r="L196" s="45"/>
      <c r="M196" s="46"/>
      <c r="N196" s="47"/>
      <c r="O196" s="48"/>
      <c r="P196" s="47"/>
      <c r="Q196" s="48"/>
      <c r="R196" s="49"/>
      <c r="S196" s="50"/>
      <c r="T196" s="49"/>
      <c r="U196" s="50"/>
      <c r="V196" s="49"/>
      <c r="W196" s="50"/>
      <c r="X196" s="51"/>
      <c r="Y196" s="52"/>
      <c r="AA196" s="88">
        <v>44672</v>
      </c>
      <c r="AB196" s="37">
        <f t="shared" ref="AB196:AB237" si="35">S196/342*1000</f>
        <v>0</v>
      </c>
      <c r="AC196" s="37">
        <f t="shared" ref="AC196:AC237" si="36">T196/46*1000</f>
        <v>0</v>
      </c>
      <c r="AD196" s="37">
        <f t="shared" ref="AD196:AD237" si="37">U196/60*1000</f>
        <v>0</v>
      </c>
      <c r="AE196" s="37">
        <f t="shared" ref="AE196:AE237" si="38">V196/74*1000</f>
        <v>0</v>
      </c>
      <c r="AF196" s="37">
        <f t="shared" ref="AF196:AG237" si="39">W196/88*1000</f>
        <v>0</v>
      </c>
      <c r="AG196" s="37">
        <f t="shared" si="39"/>
        <v>0</v>
      </c>
      <c r="AH196" s="37">
        <f t="shared" si="34"/>
        <v>0</v>
      </c>
    </row>
    <row r="197" spans="1:34" ht="15.75" customHeight="1">
      <c r="A197" s="99">
        <v>193</v>
      </c>
      <c r="B197" s="45"/>
      <c r="C197" s="46"/>
      <c r="D197" s="45">
        <v>0.82</v>
      </c>
      <c r="E197" s="46">
        <v>14852.8</v>
      </c>
      <c r="F197" s="45">
        <v>13.337999999999999</v>
      </c>
      <c r="G197" s="46">
        <v>2.9219900000000001</v>
      </c>
      <c r="H197" s="45">
        <v>14.625</v>
      </c>
      <c r="I197" s="46">
        <v>28.022860000000001</v>
      </c>
      <c r="J197" s="45">
        <v>17.317</v>
      </c>
      <c r="K197" s="46">
        <v>9.25746</v>
      </c>
      <c r="L197" s="45"/>
      <c r="M197" s="46"/>
      <c r="N197" s="89">
        <v>19.5</v>
      </c>
      <c r="O197" s="48"/>
      <c r="P197" s="89">
        <v>24.7</v>
      </c>
      <c r="Q197" s="48"/>
      <c r="R197" s="49">
        <f>IF(0.0087*C197+0.0985&lt;=0.0985,0,0.0087*C197+0.098)</f>
        <v>0</v>
      </c>
      <c r="S197" s="50">
        <f>IF(0.0127*E197+2.9567&lt;=2.9567,0,0.0127*E197+2.9567)</f>
        <v>191.58725999999999</v>
      </c>
      <c r="T197" s="49">
        <f>IF(0.5097*G197+0.811&lt;=0.811,0,0.5097*G197+0.811)</f>
        <v>2.3003383030000002</v>
      </c>
      <c r="U197" s="50">
        <f>IF(0.8441*I197+0.9751&lt;=0.9751,0,0.8441*I197+0.9751)</f>
        <v>24.629196126</v>
      </c>
      <c r="V197" s="49">
        <f>IF(0.8533*K197+0.7762&lt;=0.7762,0,0.8533*K197+0.7762)</f>
        <v>8.6755906179999993</v>
      </c>
      <c r="W197" s="50">
        <f>IF(0.8542*M197+1.5314&lt;=1.5314,0,0.8542*M197+1.5314)</f>
        <v>0</v>
      </c>
      <c r="X197" s="62">
        <f>IF(0.7509*O197-0.682&lt;0,0,0.7509*O197-0.682)</f>
        <v>0</v>
      </c>
      <c r="Y197" s="63">
        <f>IF(Q197*0.8703-0.9705&lt;0,0,Q197*0.8703-0.9705)</f>
        <v>0</v>
      </c>
      <c r="AA197" s="88">
        <v>44673</v>
      </c>
      <c r="AB197" s="37">
        <f t="shared" si="35"/>
        <v>560.19666666666672</v>
      </c>
      <c r="AC197" s="37">
        <f t="shared" si="36"/>
        <v>50.007354413043487</v>
      </c>
      <c r="AD197" s="37">
        <f t="shared" si="37"/>
        <v>410.48660209999997</v>
      </c>
      <c r="AE197" s="37">
        <f t="shared" si="38"/>
        <v>117.23771105405405</v>
      </c>
      <c r="AF197" s="37">
        <f t="shared" si="39"/>
        <v>0</v>
      </c>
      <c r="AG197" s="37">
        <f t="shared" si="39"/>
        <v>0</v>
      </c>
      <c r="AH197" s="37">
        <f t="shared" ref="AH197:AH237" si="40">Y197/102*1000</f>
        <v>0</v>
      </c>
    </row>
    <row r="198" spans="1:34" ht="15.75" customHeight="1">
      <c r="A198" s="99">
        <v>194</v>
      </c>
      <c r="B198" s="45"/>
      <c r="C198" s="46"/>
      <c r="D198" s="54">
        <v>7.9160000000000004</v>
      </c>
      <c r="E198" s="55">
        <v>13973.5</v>
      </c>
      <c r="F198" s="45"/>
      <c r="G198" s="46"/>
      <c r="H198" s="54">
        <v>14.618</v>
      </c>
      <c r="I198" s="55">
        <v>16.520779999999998</v>
      </c>
      <c r="J198" s="45"/>
      <c r="K198" s="46"/>
      <c r="L198" s="45"/>
      <c r="M198" s="46"/>
      <c r="N198" s="47"/>
      <c r="O198" s="48"/>
      <c r="P198" s="47"/>
      <c r="Q198" s="48"/>
      <c r="R198" s="49">
        <f>IF(0.0087*C198+0.0985&lt;=0.0985,0,0.0087*C198+0.098)</f>
        <v>0</v>
      </c>
      <c r="S198" s="50">
        <f>IF(0.0127*E198+2.9567&lt;=2.9567,0,0.0127*E198+2.9567)</f>
        <v>180.42015000000001</v>
      </c>
      <c r="T198" s="49">
        <f>IF(0.5097*G198+0.811&lt;=0.811,0,0.5097*G198+0.811)</f>
        <v>0</v>
      </c>
      <c r="U198" s="50">
        <f>IF(0.8441*I198+0.9751&lt;=0.9751,0,0.8441*I198+0.9751)</f>
        <v>14.920290397999997</v>
      </c>
      <c r="V198" s="49">
        <f>IF(0.8533*K198+0.7762&lt;=0.7762,0,0.8533*K198+0.7762)</f>
        <v>0</v>
      </c>
      <c r="W198" s="50">
        <f>IF(0.8542*M198+1.5314&lt;=1.5314,0,0.8542*M198+1.5314)</f>
        <v>0</v>
      </c>
      <c r="X198" s="62">
        <f>IF(0.7509*O198-0.682&lt;0,0,0.7509*O198-0.682)</f>
        <v>0</v>
      </c>
      <c r="Y198" s="63">
        <f>IF(Q198*0.8703-0.9705&lt;0,0,Q198*0.8703-0.9705)</f>
        <v>0</v>
      </c>
      <c r="AA198" s="88">
        <v>44674</v>
      </c>
      <c r="AB198" s="37">
        <f t="shared" si="35"/>
        <v>527.54429824561407</v>
      </c>
      <c r="AC198" s="37">
        <f t="shared" si="36"/>
        <v>0</v>
      </c>
      <c r="AD198" s="37">
        <f t="shared" si="37"/>
        <v>248.67150663333328</v>
      </c>
      <c r="AE198" s="37">
        <f t="shared" si="38"/>
        <v>0</v>
      </c>
      <c r="AF198" s="37">
        <f t="shared" si="39"/>
        <v>0</v>
      </c>
      <c r="AG198" s="37">
        <f t="shared" si="39"/>
        <v>0</v>
      </c>
      <c r="AH198" s="37">
        <f t="shared" si="40"/>
        <v>0</v>
      </c>
    </row>
    <row r="199" spans="1:34" ht="15.75" customHeight="1">
      <c r="A199" s="99">
        <v>195</v>
      </c>
      <c r="B199" s="72"/>
      <c r="C199" s="73"/>
      <c r="D199" s="72">
        <v>7.8129999999999997</v>
      </c>
      <c r="E199" s="73">
        <v>13237.3</v>
      </c>
      <c r="F199" s="72">
        <v>13.345000000000001</v>
      </c>
      <c r="G199" s="73">
        <v>0.67727000000000004</v>
      </c>
      <c r="H199" s="72">
        <v>14.622</v>
      </c>
      <c r="I199" s="73">
        <v>67.74924</v>
      </c>
      <c r="J199" s="72">
        <v>17.309000000000001</v>
      </c>
      <c r="K199" s="73">
        <v>21.05151</v>
      </c>
      <c r="L199" s="72"/>
      <c r="M199" s="73"/>
      <c r="N199" s="89">
        <v>19.581</v>
      </c>
      <c r="O199" s="90">
        <v>2.5868000000000002</v>
      </c>
      <c r="P199" s="47"/>
      <c r="Q199" s="48"/>
      <c r="R199" s="49">
        <f>IF(0.0087*C199+0.0985&lt;=0.0985,0,0.0087*C199+0.098)</f>
        <v>0</v>
      </c>
      <c r="S199" s="50">
        <f>IF(0.0127*E199+2.9567&lt;=2.9567,0,0.0127*E199+2.9567)</f>
        <v>171.07041000000001</v>
      </c>
      <c r="T199" s="49">
        <f>IF(0.5097*G199+0.811&lt;=0.811,0,0.5097*G199+0.811)</f>
        <v>1.1562045190000001</v>
      </c>
      <c r="U199" s="50">
        <f>IF(0.8441*I199+0.9751&lt;=0.9751,0,0.8441*I199+0.9751)</f>
        <v>58.162233483999998</v>
      </c>
      <c r="V199" s="49">
        <f>IF(0.8533*K199+0.7762&lt;=0.7762,0,0.8533*K199+0.7762)</f>
        <v>18.739453482999998</v>
      </c>
      <c r="W199" s="50">
        <f>IF(0.8542*M199+1.5314&lt;=1.5314,0,0.8542*M199+1.5314)</f>
        <v>0</v>
      </c>
      <c r="X199" s="62">
        <f>IF(0.7509*O199-0.682&lt;0,0,0.7509*O199-0.682)</f>
        <v>1.2604281200000003</v>
      </c>
      <c r="Y199" s="63">
        <f>IF(Q199*0.8703-0.9705&lt;0,0,Q199*0.8703-0.9705)</f>
        <v>0</v>
      </c>
      <c r="AA199" s="88">
        <v>44675</v>
      </c>
      <c r="AB199" s="37">
        <f t="shared" si="35"/>
        <v>500.20587719298248</v>
      </c>
      <c r="AC199" s="37">
        <f t="shared" si="36"/>
        <v>25.134880847826089</v>
      </c>
      <c r="AD199" s="37">
        <f t="shared" si="37"/>
        <v>969.3705580666666</v>
      </c>
      <c r="AE199" s="37">
        <f t="shared" si="38"/>
        <v>253.23585787837837</v>
      </c>
      <c r="AF199" s="37">
        <f t="shared" si="39"/>
        <v>0</v>
      </c>
      <c r="AG199" s="37">
        <f t="shared" si="39"/>
        <v>14.323046818181822</v>
      </c>
      <c r="AH199" s="37">
        <f t="shared" si="40"/>
        <v>0</v>
      </c>
    </row>
    <row r="200" spans="1:34" ht="15.75" customHeight="1">
      <c r="A200" s="99">
        <v>196</v>
      </c>
      <c r="B200" s="72"/>
      <c r="C200" s="73"/>
      <c r="D200" s="72"/>
      <c r="E200" s="73"/>
      <c r="F200" s="72"/>
      <c r="G200" s="73"/>
      <c r="H200" s="72"/>
      <c r="I200" s="73"/>
      <c r="J200" s="72"/>
      <c r="K200" s="73"/>
      <c r="L200" s="72"/>
      <c r="M200" s="73"/>
      <c r="N200" s="47"/>
      <c r="O200" s="48"/>
      <c r="P200" s="47"/>
      <c r="Q200" s="48"/>
      <c r="R200" s="49"/>
      <c r="S200" s="50"/>
      <c r="T200" s="49"/>
      <c r="U200" s="50"/>
      <c r="V200" s="49"/>
      <c r="W200" s="50"/>
      <c r="X200" s="51"/>
      <c r="Y200" s="52"/>
      <c r="AA200" s="88">
        <v>44676</v>
      </c>
      <c r="AB200" s="37">
        <f t="shared" si="35"/>
        <v>0</v>
      </c>
      <c r="AC200" s="37">
        <f t="shared" si="36"/>
        <v>0</v>
      </c>
      <c r="AD200" s="37">
        <f t="shared" si="37"/>
        <v>0</v>
      </c>
      <c r="AE200" s="37">
        <f t="shared" si="38"/>
        <v>0</v>
      </c>
      <c r="AF200" s="37">
        <f t="shared" si="39"/>
        <v>0</v>
      </c>
      <c r="AG200" s="37">
        <f t="shared" si="39"/>
        <v>0</v>
      </c>
      <c r="AH200" s="37">
        <f t="shared" si="40"/>
        <v>0</v>
      </c>
    </row>
    <row r="201" spans="1:34" ht="15.75" customHeight="1">
      <c r="A201" s="99">
        <v>197</v>
      </c>
      <c r="B201" s="72"/>
      <c r="C201" s="73"/>
      <c r="D201" s="72"/>
      <c r="E201" s="73"/>
      <c r="F201" s="72"/>
      <c r="G201" s="73"/>
      <c r="H201" s="72"/>
      <c r="I201" s="73"/>
      <c r="J201" s="72"/>
      <c r="K201" s="73"/>
      <c r="L201" s="72"/>
      <c r="M201" s="73"/>
      <c r="N201" s="47"/>
      <c r="O201" s="48"/>
      <c r="P201" s="47"/>
      <c r="Q201" s="48"/>
      <c r="R201" s="49"/>
      <c r="S201" s="50"/>
      <c r="T201" s="49"/>
      <c r="U201" s="50"/>
      <c r="V201" s="49"/>
      <c r="W201" s="50"/>
      <c r="X201" s="51"/>
      <c r="Y201" s="52"/>
      <c r="AA201" s="88">
        <v>44677</v>
      </c>
      <c r="AB201" s="37">
        <f t="shared" si="35"/>
        <v>0</v>
      </c>
      <c r="AC201" s="37">
        <f t="shared" si="36"/>
        <v>0</v>
      </c>
      <c r="AD201" s="37">
        <f t="shared" si="37"/>
        <v>0</v>
      </c>
      <c r="AE201" s="37">
        <f t="shared" si="38"/>
        <v>0</v>
      </c>
      <c r="AF201" s="37">
        <f t="shared" si="39"/>
        <v>0</v>
      </c>
      <c r="AG201" s="37">
        <f t="shared" si="39"/>
        <v>0</v>
      </c>
      <c r="AH201" s="37">
        <f t="shared" si="40"/>
        <v>0</v>
      </c>
    </row>
    <row r="202" spans="1:34" ht="15.75" customHeight="1">
      <c r="A202" s="99">
        <v>198</v>
      </c>
      <c r="B202" s="72"/>
      <c r="C202" s="73"/>
      <c r="D202" s="72">
        <v>7.819</v>
      </c>
      <c r="E202" s="94">
        <v>14905.5</v>
      </c>
      <c r="F202" s="72"/>
      <c r="G202" s="73"/>
      <c r="H202" s="72">
        <v>14.631</v>
      </c>
      <c r="I202" s="73">
        <v>32.61298</v>
      </c>
      <c r="J202" s="72">
        <v>17.297000000000001</v>
      </c>
      <c r="K202" s="73">
        <v>14.049759999999999</v>
      </c>
      <c r="L202" s="72"/>
      <c r="M202" s="73"/>
      <c r="N202" s="89">
        <v>19.593</v>
      </c>
      <c r="O202" s="90">
        <v>15.06255</v>
      </c>
      <c r="P202" s="47"/>
      <c r="Q202" s="48"/>
      <c r="R202" s="49">
        <f>IF(0.0087*C202+0.0985&lt;=0.0985,0,0.0087*C202+0.098)</f>
        <v>0</v>
      </c>
      <c r="S202" s="50">
        <f>IF(0.0127*E202+2.9567&lt;=2.9567,0,0.0127*E202+2.9567)</f>
        <v>192.25655</v>
      </c>
      <c r="T202" s="49">
        <f>IF(0.5097*G202+0.811&lt;=0.811,0,0.5097*G202+0.811)</f>
        <v>0</v>
      </c>
      <c r="U202" s="50">
        <f>IF(0.8441*I202+0.9751&lt;=0.9751,0,0.8441*I202+0.9751)</f>
        <v>28.503716418</v>
      </c>
      <c r="V202" s="49">
        <f>IF(0.8533*K202+0.7762&lt;=0.7762,0,0.8533*K202+0.7762)</f>
        <v>12.764860207999998</v>
      </c>
      <c r="W202" s="50">
        <f>IF(0.8542*M202+1.5314&lt;=1.5314,0,0.8542*M202+1.5314)</f>
        <v>0</v>
      </c>
      <c r="X202" s="62">
        <f>IF(0.7509*O202-0.682&lt;0,0,0.7509*O202-0.682)</f>
        <v>10.628468795</v>
      </c>
      <c r="Y202" s="63">
        <f>IF(Q202*0.8703-0.9705&lt;0,0,Q202*0.8703-0.9705)</f>
        <v>0</v>
      </c>
      <c r="AA202" s="88">
        <v>44678</v>
      </c>
      <c r="AB202" s="37">
        <f t="shared" si="35"/>
        <v>562.15365497076016</v>
      </c>
      <c r="AC202" s="37">
        <f t="shared" si="36"/>
        <v>0</v>
      </c>
      <c r="AD202" s="37">
        <f t="shared" si="37"/>
        <v>475.0619403</v>
      </c>
      <c r="AE202" s="37">
        <f t="shared" si="38"/>
        <v>172.49811091891888</v>
      </c>
      <c r="AF202" s="37">
        <f t="shared" si="39"/>
        <v>0</v>
      </c>
      <c r="AG202" s="37">
        <f t="shared" si="39"/>
        <v>120.77805448863636</v>
      </c>
      <c r="AH202" s="37">
        <f t="shared" si="40"/>
        <v>0</v>
      </c>
    </row>
    <row r="203" spans="1:34" ht="15.75" customHeight="1">
      <c r="A203" s="99">
        <v>199</v>
      </c>
      <c r="B203" s="72"/>
      <c r="C203" s="73"/>
      <c r="D203" s="72"/>
      <c r="E203" s="94"/>
      <c r="F203" s="72"/>
      <c r="G203" s="73"/>
      <c r="H203" s="72"/>
      <c r="I203" s="73"/>
      <c r="J203" s="72"/>
      <c r="K203" s="73"/>
      <c r="L203" s="72"/>
      <c r="M203" s="73"/>
      <c r="N203" s="47"/>
      <c r="O203" s="48"/>
      <c r="P203" s="47"/>
      <c r="Q203" s="48"/>
      <c r="R203" s="49"/>
      <c r="S203" s="50"/>
      <c r="T203" s="49"/>
      <c r="U203" s="50"/>
      <c r="V203" s="49"/>
      <c r="W203" s="50"/>
      <c r="X203" s="51"/>
      <c r="Y203" s="52"/>
      <c r="AA203" s="88">
        <v>44679</v>
      </c>
      <c r="AB203" s="37">
        <f t="shared" si="35"/>
        <v>0</v>
      </c>
      <c r="AC203" s="37">
        <f t="shared" si="36"/>
        <v>0</v>
      </c>
      <c r="AD203" s="37">
        <f t="shared" si="37"/>
        <v>0</v>
      </c>
      <c r="AE203" s="37">
        <f t="shared" si="38"/>
        <v>0</v>
      </c>
      <c r="AF203" s="37">
        <f t="shared" si="39"/>
        <v>0</v>
      </c>
      <c r="AG203" s="37">
        <f t="shared" si="39"/>
        <v>0</v>
      </c>
      <c r="AH203" s="37">
        <f t="shared" si="40"/>
        <v>0</v>
      </c>
    </row>
    <row r="204" spans="1:34" ht="15.75" customHeight="1">
      <c r="A204" s="99">
        <v>200</v>
      </c>
      <c r="B204" s="72"/>
      <c r="C204" s="73"/>
      <c r="D204" s="72">
        <v>7.8120000000000003</v>
      </c>
      <c r="E204" s="94">
        <v>14288.9</v>
      </c>
      <c r="F204" s="72">
        <v>13.323</v>
      </c>
      <c r="G204" s="73">
        <v>0.23802200000000001</v>
      </c>
      <c r="H204" s="72">
        <v>14.62</v>
      </c>
      <c r="I204" s="73">
        <v>25.70177</v>
      </c>
      <c r="J204" s="72">
        <v>17.311</v>
      </c>
      <c r="K204" s="73">
        <v>9.0567600000000006</v>
      </c>
      <c r="L204" s="72"/>
      <c r="M204" s="73"/>
      <c r="N204" s="89">
        <v>19.600999999999999</v>
      </c>
      <c r="O204" s="90">
        <v>1.0351999999999999</v>
      </c>
      <c r="P204" s="47"/>
      <c r="Q204" s="48"/>
      <c r="R204" s="49">
        <f>IF(0.0087*C204+0.0985&lt;=0.0985,0,0.0087*C204+0.098)</f>
        <v>0</v>
      </c>
      <c r="S204" s="50">
        <f>IF(0.0127*E204+2.9567&lt;=2.9567,0,0.0127*E204+2.9567)</f>
        <v>184.42572999999999</v>
      </c>
      <c r="T204" s="49">
        <f>IF(0.5097*G204+0.811&lt;=0.811,0,0.5097*G204+0.811)</f>
        <v>0.93231981340000003</v>
      </c>
      <c r="U204" s="50">
        <f>IF(0.8441*I204+0.9751&lt;=0.9751,0,0.8441*I204+0.9751)</f>
        <v>22.669964057000001</v>
      </c>
      <c r="V204" s="49">
        <f>IF(0.8533*K204+0.7762&lt;=0.7762,0,0.8533*K204+0.7762)</f>
        <v>8.5043333079999996</v>
      </c>
      <c r="W204" s="50">
        <f>IF(0.8542*M204+1.5314&lt;=1.5314,0,0.8542*M204+1.5314)</f>
        <v>0</v>
      </c>
      <c r="X204" s="62">
        <f>IF(0.7509*O204-0.682&lt;0,0,0.7509*O204-0.682)</f>
        <v>9.5331679999999919E-2</v>
      </c>
      <c r="Y204" s="63">
        <f>IF(Q204*0.8703-0.9705&lt;0,0,Q204*0.8703-0.9705)</f>
        <v>0</v>
      </c>
      <c r="AA204" s="88">
        <v>44680</v>
      </c>
      <c r="AB204" s="37">
        <f t="shared" si="35"/>
        <v>539.25652046783625</v>
      </c>
      <c r="AC204" s="37">
        <f t="shared" si="36"/>
        <v>20.267822030434786</v>
      </c>
      <c r="AD204" s="37">
        <f t="shared" si="37"/>
        <v>377.83273428333337</v>
      </c>
      <c r="AE204" s="37">
        <f t="shared" si="38"/>
        <v>114.92342308108108</v>
      </c>
      <c r="AF204" s="37">
        <f t="shared" si="39"/>
        <v>0</v>
      </c>
      <c r="AG204" s="37">
        <f t="shared" si="39"/>
        <v>1.0833145454545445</v>
      </c>
      <c r="AH204" s="37">
        <f t="shared" si="40"/>
        <v>0</v>
      </c>
    </row>
    <row r="205" spans="1:34" ht="15.75" customHeight="1">
      <c r="A205" s="99">
        <v>201</v>
      </c>
      <c r="B205" s="72"/>
      <c r="C205" s="73"/>
      <c r="D205" s="72">
        <v>7.8049999999999997</v>
      </c>
      <c r="E205" s="94">
        <v>13800.1</v>
      </c>
      <c r="F205" s="72">
        <v>13.307</v>
      </c>
      <c r="G205" s="73">
        <v>0.28703800000000002</v>
      </c>
      <c r="H205" s="72">
        <v>14.618</v>
      </c>
      <c r="I205" s="73">
        <v>32.086590000000001</v>
      </c>
      <c r="J205" s="72">
        <v>17.302</v>
      </c>
      <c r="K205" s="73">
        <v>12.61159</v>
      </c>
      <c r="L205" s="72"/>
      <c r="M205" s="73"/>
      <c r="N205" s="89">
        <v>19.640999999999998</v>
      </c>
      <c r="O205" s="90">
        <v>10.39279</v>
      </c>
      <c r="P205" s="47"/>
      <c r="Q205" s="48"/>
      <c r="R205" s="49">
        <f>IF(0.0087*C205+0.0985&lt;=0.0985,0,0.0087*C205+0.098)</f>
        <v>0</v>
      </c>
      <c r="S205" s="50">
        <f>IF(0.0127*E205+2.9567&lt;=2.9567,0,0.0127*E205+2.9567)</f>
        <v>178.21797000000001</v>
      </c>
      <c r="T205" s="49">
        <f>IF(0.5097*G205+0.811&lt;=0.811,0,0.5097*G205+0.811)</f>
        <v>0.95730326860000003</v>
      </c>
      <c r="U205" s="50">
        <f>IF(0.8441*I205+0.9751&lt;=0.9751,0,0.8441*I205+0.9751)</f>
        <v>28.059390619000002</v>
      </c>
      <c r="V205" s="49">
        <f>IF(0.8533*K205+0.7762&lt;=0.7762,0,0.8533*K205+0.7762)</f>
        <v>11.537669746999999</v>
      </c>
      <c r="W205" s="50">
        <f>IF(0.8542*M205+1.5314&lt;=1.5314,0,0.8542*M205+1.5314)</f>
        <v>0</v>
      </c>
      <c r="X205" s="62">
        <f>IF(0.7509*O205-0.682&lt;0,0,0.7509*O205-0.682)</f>
        <v>7.1219460109999995</v>
      </c>
      <c r="Y205" s="63">
        <f>IF(Q205*0.8703-0.9705&lt;0,0,Q205*0.8703-0.9705)</f>
        <v>0</v>
      </c>
      <c r="AA205" s="88">
        <v>44681</v>
      </c>
      <c r="AB205" s="37">
        <f t="shared" si="35"/>
        <v>521.10517543859646</v>
      </c>
      <c r="AC205" s="37">
        <f t="shared" si="36"/>
        <v>20.810940621739132</v>
      </c>
      <c r="AD205" s="37">
        <f t="shared" si="37"/>
        <v>467.6565103166667</v>
      </c>
      <c r="AE205" s="37">
        <f t="shared" si="38"/>
        <v>155.91445604054053</v>
      </c>
      <c r="AF205" s="37">
        <f t="shared" si="39"/>
        <v>0</v>
      </c>
      <c r="AG205" s="37">
        <f t="shared" si="39"/>
        <v>80.931204670454548</v>
      </c>
      <c r="AH205" s="37">
        <f t="shared" si="40"/>
        <v>0</v>
      </c>
    </row>
    <row r="206" spans="1:34" ht="15.75" customHeight="1">
      <c r="A206" s="99">
        <v>202</v>
      </c>
      <c r="B206" s="72"/>
      <c r="C206" s="73"/>
      <c r="D206" s="72">
        <v>7.85</v>
      </c>
      <c r="E206" s="94">
        <v>7067.9834000000001</v>
      </c>
      <c r="F206" s="72">
        <v>13.347</v>
      </c>
      <c r="G206" s="73">
        <v>2.2096499999999999</v>
      </c>
      <c r="H206" s="72">
        <v>14.634</v>
      </c>
      <c r="I206" s="73">
        <v>40.72119</v>
      </c>
      <c r="J206" s="72">
        <v>17.321000000000002</v>
      </c>
      <c r="K206" s="73">
        <v>17.39573</v>
      </c>
      <c r="L206" s="72"/>
      <c r="M206" s="73"/>
      <c r="N206" s="47"/>
      <c r="O206" s="48"/>
      <c r="P206" s="47"/>
      <c r="Q206" s="48"/>
      <c r="R206" s="49">
        <f>IF(0.0087*C206+0.0985&lt;=0.0985,0,0.0087*C206+0.098)</f>
        <v>0</v>
      </c>
      <c r="S206" s="50">
        <f>IF(0.0127*E206+2.9567&lt;=2.9567,0,0.0127*E206+2.9567)</f>
        <v>92.720089180000002</v>
      </c>
      <c r="T206" s="49">
        <f>IF(0.5097*G206+0.811&lt;=0.811,0,0.5097*G206+0.811)</f>
        <v>1.9372586050000002</v>
      </c>
      <c r="U206" s="50">
        <f>IF(0.8441*I206+0.9751&lt;=0.9751,0,0.8441*I206+0.9751)</f>
        <v>35.347856478999994</v>
      </c>
      <c r="V206" s="49">
        <f>IF(0.8533*K206+0.7762&lt;=0.7762,0,0.8533*K206+0.7762)</f>
        <v>15.619976409</v>
      </c>
      <c r="W206" s="50">
        <f>IF(0.8542*M206+1.5314&lt;=1.5314,0,0.8542*M206+1.5314)</f>
        <v>0</v>
      </c>
      <c r="X206" s="62">
        <f>IF(0.7509*O206-0.682&lt;0,0,0.7509*O206-0.682)</f>
        <v>0</v>
      </c>
      <c r="Y206" s="63">
        <f>IF(Q206*0.8703-0.9705&lt;0,0,Q206*0.8703-0.9705)</f>
        <v>0</v>
      </c>
      <c r="AA206" s="88">
        <v>44682</v>
      </c>
      <c r="AB206" s="37">
        <f t="shared" si="35"/>
        <v>271.11137187134506</v>
      </c>
      <c r="AC206" s="37">
        <f t="shared" si="36"/>
        <v>42.114317500000006</v>
      </c>
      <c r="AD206" s="37">
        <f t="shared" si="37"/>
        <v>589.13094131666651</v>
      </c>
      <c r="AE206" s="37">
        <f t="shared" si="38"/>
        <v>211.08076228378377</v>
      </c>
      <c r="AF206" s="37">
        <f t="shared" si="39"/>
        <v>0</v>
      </c>
      <c r="AG206" s="37">
        <f t="shared" si="39"/>
        <v>0</v>
      </c>
      <c r="AH206" s="37">
        <f t="shared" si="40"/>
        <v>0</v>
      </c>
    </row>
    <row r="207" spans="1:34" ht="15.75" customHeight="1">
      <c r="A207" s="99">
        <v>203</v>
      </c>
      <c r="B207" s="72"/>
      <c r="C207" s="73"/>
      <c r="D207" s="72"/>
      <c r="E207" s="94"/>
      <c r="F207" s="72"/>
      <c r="G207" s="73"/>
      <c r="H207" s="72"/>
      <c r="I207" s="73"/>
      <c r="J207" s="72"/>
      <c r="K207" s="73"/>
      <c r="L207" s="72"/>
      <c r="M207" s="73"/>
      <c r="N207" s="47"/>
      <c r="O207" s="48"/>
      <c r="P207" s="47"/>
      <c r="Q207" s="48"/>
      <c r="R207" s="49"/>
      <c r="S207" s="50"/>
      <c r="T207" s="49"/>
      <c r="U207" s="50"/>
      <c r="V207" s="49"/>
      <c r="W207" s="50"/>
      <c r="X207" s="51"/>
      <c r="Y207" s="52"/>
      <c r="AA207" s="88">
        <v>44683</v>
      </c>
      <c r="AB207" s="37">
        <f t="shared" si="35"/>
        <v>0</v>
      </c>
      <c r="AC207" s="37">
        <f t="shared" si="36"/>
        <v>0</v>
      </c>
      <c r="AD207" s="37">
        <f t="shared" si="37"/>
        <v>0</v>
      </c>
      <c r="AE207" s="37">
        <f t="shared" si="38"/>
        <v>0</v>
      </c>
      <c r="AF207" s="37">
        <f t="shared" si="39"/>
        <v>0</v>
      </c>
      <c r="AG207" s="37">
        <f t="shared" si="39"/>
        <v>0</v>
      </c>
      <c r="AH207" s="37">
        <f t="shared" si="40"/>
        <v>0</v>
      </c>
    </row>
    <row r="208" spans="1:34" ht="15.75" customHeight="1">
      <c r="A208" s="99">
        <v>204</v>
      </c>
      <c r="B208" s="72"/>
      <c r="C208" s="73"/>
      <c r="D208" s="72"/>
      <c r="E208" s="94"/>
      <c r="F208" s="72"/>
      <c r="G208" s="73"/>
      <c r="H208" s="72"/>
      <c r="I208" s="73"/>
      <c r="J208" s="72"/>
      <c r="K208" s="73"/>
      <c r="L208" s="72"/>
      <c r="M208" s="73"/>
      <c r="N208" s="47"/>
      <c r="O208" s="48"/>
      <c r="P208" s="47"/>
      <c r="Q208" s="48"/>
      <c r="R208" s="49"/>
      <c r="S208" s="50"/>
      <c r="T208" s="49"/>
      <c r="U208" s="50"/>
      <c r="V208" s="49"/>
      <c r="W208" s="50"/>
      <c r="X208" s="51"/>
      <c r="Y208" s="52"/>
      <c r="AA208" s="88">
        <v>44684</v>
      </c>
      <c r="AB208" s="37">
        <f t="shared" si="35"/>
        <v>0</v>
      </c>
      <c r="AC208" s="37">
        <f t="shared" si="36"/>
        <v>0</v>
      </c>
      <c r="AD208" s="37">
        <f t="shared" si="37"/>
        <v>0</v>
      </c>
      <c r="AE208" s="37">
        <f t="shared" si="38"/>
        <v>0</v>
      </c>
      <c r="AF208" s="37">
        <f t="shared" si="39"/>
        <v>0</v>
      </c>
      <c r="AG208" s="37">
        <f t="shared" si="39"/>
        <v>0</v>
      </c>
      <c r="AH208" s="37">
        <f t="shared" si="40"/>
        <v>0</v>
      </c>
    </row>
    <row r="209" spans="1:34" ht="15.75" customHeight="1">
      <c r="A209" s="99">
        <v>205</v>
      </c>
      <c r="B209" s="72"/>
      <c r="C209" s="73"/>
      <c r="D209" s="72">
        <v>7.819</v>
      </c>
      <c r="E209" s="94">
        <v>13616.4</v>
      </c>
      <c r="F209" s="72">
        <v>13.367000000000001</v>
      </c>
      <c r="G209" s="95">
        <v>0.57255999999999996</v>
      </c>
      <c r="H209" s="72">
        <v>14.638999999999999</v>
      </c>
      <c r="I209" s="73">
        <v>43.513019999999997</v>
      </c>
      <c r="J209" s="72">
        <v>17.317</v>
      </c>
      <c r="K209" s="73">
        <v>24.919080000000001</v>
      </c>
      <c r="L209" s="72">
        <v>21.143999999999998</v>
      </c>
      <c r="M209" s="73">
        <v>2.2122899999999999</v>
      </c>
      <c r="N209" s="89">
        <v>19.582999999999998</v>
      </c>
      <c r="O209" s="90">
        <v>6.6917400000000002</v>
      </c>
      <c r="P209" s="47"/>
      <c r="Q209" s="48"/>
      <c r="R209" s="49">
        <f>IF(0.0087*C209+0.0985&lt;=0.0985,0,0.0087*C209+0.098)</f>
        <v>0</v>
      </c>
      <c r="S209" s="50">
        <f>IF(0.0127*E209+2.9567&lt;=2.9567,0,0.0127*E209+2.9567)</f>
        <v>175.88498000000001</v>
      </c>
      <c r="T209" s="68">
        <f>IF(0.5097*G209+0.811&lt;=0.811,0,0.5097*G209+0.811)</f>
        <v>1.102833832</v>
      </c>
      <c r="U209" s="50">
        <f>IF(0.8441*I209+0.9751&lt;=0.9751,0,0.8441*I209+0.9751)</f>
        <v>37.704440181999992</v>
      </c>
      <c r="V209" s="49">
        <f>IF(0.8533*K209+0.7762&lt;=0.7762,0,0.8533*K209+0.7762)</f>
        <v>22.039650964</v>
      </c>
      <c r="W209" s="50">
        <f>IF(0.8542*M209+1.5314&lt;=1.5314,0,0.8542*M209+1.5314)</f>
        <v>3.421138118</v>
      </c>
      <c r="X209" s="62">
        <f>IF(0.7509*O209-0.682&lt;0,0,0.7509*O209-0.682)</f>
        <v>4.3428275659999995</v>
      </c>
      <c r="Y209" s="63">
        <f>IF(Q209*0.8703-0.9705&lt;0,0,Q209*0.8703-0.9705)</f>
        <v>0</v>
      </c>
      <c r="AA209" s="88">
        <v>44685</v>
      </c>
      <c r="AB209" s="37">
        <f t="shared" si="35"/>
        <v>514.28356725146205</v>
      </c>
      <c r="AC209" s="70">
        <f t="shared" si="36"/>
        <v>23.97464852173913</v>
      </c>
      <c r="AD209" s="37">
        <f t="shared" si="37"/>
        <v>628.40733636666653</v>
      </c>
      <c r="AE209" s="37">
        <f t="shared" si="38"/>
        <v>297.83312113513517</v>
      </c>
      <c r="AF209" s="37">
        <f t="shared" si="39"/>
        <v>38.876569522727273</v>
      </c>
      <c r="AG209" s="37">
        <f t="shared" si="39"/>
        <v>49.350313249999992</v>
      </c>
      <c r="AH209" s="37">
        <f t="shared" si="40"/>
        <v>0</v>
      </c>
    </row>
    <row r="210" spans="1:34" ht="15.75" customHeight="1">
      <c r="A210" s="99">
        <v>206</v>
      </c>
      <c r="B210" s="72"/>
      <c r="C210" s="73"/>
      <c r="D210" s="72"/>
      <c r="E210" s="94"/>
      <c r="F210" s="72"/>
      <c r="G210" s="73"/>
      <c r="H210" s="72"/>
      <c r="I210" s="73"/>
      <c r="J210" s="72"/>
      <c r="K210" s="73"/>
      <c r="L210" s="72"/>
      <c r="M210" s="73"/>
      <c r="N210" s="47"/>
      <c r="O210" s="48"/>
      <c r="P210" s="47"/>
      <c r="Q210" s="48"/>
      <c r="R210" s="49"/>
      <c r="S210" s="50"/>
      <c r="T210" s="49"/>
      <c r="U210" s="50"/>
      <c r="V210" s="49"/>
      <c r="W210" s="50"/>
      <c r="X210" s="51"/>
      <c r="Y210" s="52"/>
      <c r="AA210" s="88">
        <v>44686</v>
      </c>
      <c r="AB210" s="37">
        <f t="shared" si="35"/>
        <v>0</v>
      </c>
      <c r="AC210" s="37">
        <f t="shared" si="36"/>
        <v>0</v>
      </c>
      <c r="AD210" s="37">
        <f t="shared" si="37"/>
        <v>0</v>
      </c>
      <c r="AE210" s="37">
        <f t="shared" si="38"/>
        <v>0</v>
      </c>
      <c r="AF210" s="37">
        <f t="shared" si="39"/>
        <v>0</v>
      </c>
      <c r="AG210" s="37">
        <f t="shared" si="39"/>
        <v>0</v>
      </c>
      <c r="AH210" s="37">
        <f t="shared" si="40"/>
        <v>0</v>
      </c>
    </row>
    <row r="211" spans="1:34" ht="15.75" customHeight="1">
      <c r="A211" s="99">
        <v>207</v>
      </c>
      <c r="B211" s="72"/>
      <c r="C211" s="73"/>
      <c r="D211" s="72">
        <v>7.8680000000000003</v>
      </c>
      <c r="E211" s="94">
        <v>4706.6269499999999</v>
      </c>
      <c r="F211" s="72">
        <v>13.356999999999999</v>
      </c>
      <c r="G211" s="73">
        <v>1.9015599999999999</v>
      </c>
      <c r="H211" s="72">
        <v>14.644</v>
      </c>
      <c r="I211" s="73">
        <v>92.953379999999996</v>
      </c>
      <c r="J211" s="72">
        <v>17.335000000000001</v>
      </c>
      <c r="K211" s="73">
        <v>36.769219999999997</v>
      </c>
      <c r="L211" s="72"/>
      <c r="M211" s="73"/>
      <c r="N211" s="89">
        <v>19.609000000000002</v>
      </c>
      <c r="O211" s="90">
        <v>1.57057</v>
      </c>
      <c r="P211" s="47"/>
      <c r="Q211" s="48"/>
      <c r="R211" s="49">
        <f>IF(0.0087*C211+0.0985&lt;=0.0985,0,0.0087*C211+0.098)</f>
        <v>0</v>
      </c>
      <c r="S211" s="50">
        <f>IF(0.0127*E211+2.9567&lt;=2.9567,0,0.0127*E211+2.9567)</f>
        <v>62.730862264999992</v>
      </c>
      <c r="T211" s="49">
        <f>IF(0.5097*G211+0.811&lt;=0.811,0,0.5097*G211+0.811)</f>
        <v>1.780225132</v>
      </c>
      <c r="U211" s="50">
        <f>IF(0.8441*I211+0.9751&lt;=0.9751,0,0.8441*I211+0.9751)</f>
        <v>79.437048057999988</v>
      </c>
      <c r="V211" s="49">
        <f>IF(0.8533*K211+0.7762&lt;=0.7762,0,0.8533*K211+0.7762)</f>
        <v>32.151375425999994</v>
      </c>
      <c r="W211" s="50">
        <f>IF(0.8542*M211+1.5314&lt;=1.5314,0,0.8542*M211+1.5314)</f>
        <v>0</v>
      </c>
      <c r="X211" s="62">
        <f>IF(0.7509*O211-0.682&lt;0,0,0.7509*O211-0.682)</f>
        <v>0.49734101299999989</v>
      </c>
      <c r="Y211" s="63">
        <f>IF(Q211*0.8703-0.9705&lt;0,0,Q211*0.8703-0.9705)</f>
        <v>0</v>
      </c>
      <c r="AA211" s="88">
        <v>44687</v>
      </c>
      <c r="AB211" s="37">
        <f t="shared" si="35"/>
        <v>183.42357387426898</v>
      </c>
      <c r="AC211" s="37">
        <f t="shared" si="36"/>
        <v>38.700546347826091</v>
      </c>
      <c r="AD211" s="37">
        <f t="shared" si="37"/>
        <v>1323.9508009666665</v>
      </c>
      <c r="AE211" s="37">
        <f t="shared" si="38"/>
        <v>434.47804629729717</v>
      </c>
      <c r="AF211" s="37">
        <f t="shared" si="39"/>
        <v>0</v>
      </c>
      <c r="AG211" s="37">
        <f t="shared" si="39"/>
        <v>5.6516024204545436</v>
      </c>
      <c r="AH211" s="37">
        <f t="shared" si="40"/>
        <v>0</v>
      </c>
    </row>
    <row r="212" spans="1:34" ht="15.75" customHeight="1">
      <c r="A212" s="99">
        <v>208</v>
      </c>
      <c r="B212" s="72"/>
      <c r="C212" s="73"/>
      <c r="D212" s="72">
        <v>7.8650000000000002</v>
      </c>
      <c r="E212" s="94">
        <v>4920.7309599999999</v>
      </c>
      <c r="F212" s="72">
        <v>13.364000000000001</v>
      </c>
      <c r="G212" s="73">
        <v>0.67760100000000001</v>
      </c>
      <c r="H212" s="72">
        <v>14.644</v>
      </c>
      <c r="I212" s="73">
        <v>34.68439</v>
      </c>
      <c r="J212" s="72">
        <v>17.324999999999999</v>
      </c>
      <c r="K212" s="73">
        <v>15.55448</v>
      </c>
      <c r="L212" s="72"/>
      <c r="M212" s="73"/>
      <c r="N212" s="89">
        <v>19.597000000000001</v>
      </c>
      <c r="O212" s="90">
        <v>35.893999999999998</v>
      </c>
      <c r="P212" s="47"/>
      <c r="Q212" s="48"/>
      <c r="R212" s="49">
        <f>IF(0.0087*C212+0.0985&lt;=0.0985,0,0.0087*C212+0.098)</f>
        <v>0</v>
      </c>
      <c r="S212" s="50">
        <f>IF(0.0127*E212+2.9567&lt;=2.9567,0,0.0127*E212+2.9567)</f>
        <v>65.449983191999991</v>
      </c>
      <c r="T212" s="49">
        <f>IF(0.5097*G212+0.811&lt;=0.811,0,0.5097*G212+0.811)</f>
        <v>1.1563732297</v>
      </c>
      <c r="U212" s="50">
        <f>IF(0.8441*I212+0.9751&lt;=0.9751,0,0.8441*I212+0.9751)</f>
        <v>30.252193599000002</v>
      </c>
      <c r="V212" s="49">
        <f>IF(0.8533*K212+0.7762&lt;=0.7762,0,0.8533*K212+0.7762)</f>
        <v>14.048837783999998</v>
      </c>
      <c r="W212" s="50">
        <f>IF(0.8542*M212+1.5314&lt;=1.5314,0,0.8542*M212+1.5314)</f>
        <v>0</v>
      </c>
      <c r="X212" s="62">
        <f>IF(0.7509*O212-0.682&lt;0,0,0.7509*O212-0.682)</f>
        <v>26.270804600000002</v>
      </c>
      <c r="Y212" s="63">
        <f>IF(Q212*0.8703-0.9705&lt;0,0,Q212*0.8703-0.9705)</f>
        <v>0</v>
      </c>
      <c r="AA212" s="88">
        <v>44688</v>
      </c>
      <c r="AB212" s="37">
        <f t="shared" si="35"/>
        <v>191.37421985964909</v>
      </c>
      <c r="AC212" s="37">
        <f t="shared" si="36"/>
        <v>25.138548471739131</v>
      </c>
      <c r="AD212" s="37">
        <f t="shared" si="37"/>
        <v>504.20322665000003</v>
      </c>
      <c r="AE212" s="37">
        <f t="shared" si="38"/>
        <v>189.84915924324321</v>
      </c>
      <c r="AF212" s="37">
        <f t="shared" si="39"/>
        <v>0</v>
      </c>
      <c r="AG212" s="37">
        <f t="shared" si="39"/>
        <v>298.53187045454547</v>
      </c>
      <c r="AH212" s="37">
        <f t="shared" si="40"/>
        <v>0</v>
      </c>
    </row>
    <row r="213" spans="1:34" ht="15.75" customHeight="1">
      <c r="A213" s="99">
        <v>209</v>
      </c>
      <c r="B213" s="72"/>
      <c r="C213" s="73"/>
      <c r="D213" s="72"/>
      <c r="E213" s="94"/>
      <c r="F213" s="72"/>
      <c r="G213" s="73"/>
      <c r="H213" s="72"/>
      <c r="I213" s="73"/>
      <c r="J213" s="72"/>
      <c r="K213" s="73"/>
      <c r="L213" s="72"/>
      <c r="M213" s="73"/>
      <c r="N213" s="47"/>
      <c r="O213" s="48"/>
      <c r="P213" s="47"/>
      <c r="Q213" s="48"/>
      <c r="R213" s="49"/>
      <c r="S213" s="50"/>
      <c r="T213" s="49"/>
      <c r="U213" s="50"/>
      <c r="V213" s="49"/>
      <c r="W213" s="50"/>
      <c r="X213" s="51"/>
      <c r="Y213" s="52"/>
      <c r="AA213" s="88">
        <v>44689</v>
      </c>
      <c r="AB213" s="37">
        <f t="shared" si="35"/>
        <v>0</v>
      </c>
      <c r="AC213" s="37">
        <f t="shared" si="36"/>
        <v>0</v>
      </c>
      <c r="AD213" s="37">
        <f t="shared" si="37"/>
        <v>0</v>
      </c>
      <c r="AE213" s="37">
        <f t="shared" si="38"/>
        <v>0</v>
      </c>
      <c r="AF213" s="37">
        <f t="shared" si="39"/>
        <v>0</v>
      </c>
      <c r="AG213" s="37">
        <f t="shared" si="39"/>
        <v>0</v>
      </c>
      <c r="AH213" s="37">
        <f t="shared" si="40"/>
        <v>0</v>
      </c>
    </row>
    <row r="214" spans="1:34" ht="15.75" customHeight="1">
      <c r="A214" s="99">
        <v>210</v>
      </c>
      <c r="B214" s="72"/>
      <c r="C214" s="73"/>
      <c r="D214" s="72"/>
      <c r="E214" s="94"/>
      <c r="F214" s="72"/>
      <c r="G214" s="73"/>
      <c r="H214" s="72"/>
      <c r="I214" s="73"/>
      <c r="J214" s="72"/>
      <c r="K214" s="73"/>
      <c r="L214" s="72"/>
      <c r="M214" s="73"/>
      <c r="N214" s="47"/>
      <c r="O214" s="48"/>
      <c r="P214" s="47"/>
      <c r="Q214" s="48"/>
      <c r="R214" s="49"/>
      <c r="S214" s="50"/>
      <c r="T214" s="49"/>
      <c r="U214" s="50"/>
      <c r="V214" s="49"/>
      <c r="W214" s="50"/>
      <c r="X214" s="51"/>
      <c r="Y214" s="52"/>
      <c r="AA214" s="88">
        <v>44690</v>
      </c>
      <c r="AB214" s="37">
        <f t="shared" si="35"/>
        <v>0</v>
      </c>
      <c r="AC214" s="37">
        <f t="shared" si="36"/>
        <v>0</v>
      </c>
      <c r="AD214" s="37">
        <f t="shared" si="37"/>
        <v>0</v>
      </c>
      <c r="AE214" s="37">
        <f t="shared" si="38"/>
        <v>0</v>
      </c>
      <c r="AF214" s="37">
        <f t="shared" si="39"/>
        <v>0</v>
      </c>
      <c r="AG214" s="37">
        <f t="shared" si="39"/>
        <v>0</v>
      </c>
      <c r="AH214" s="37">
        <f t="shared" si="40"/>
        <v>0</v>
      </c>
    </row>
    <row r="215" spans="1:34" ht="15.75" customHeight="1">
      <c r="A215" s="99">
        <v>211</v>
      </c>
      <c r="B215" s="72"/>
      <c r="C215" s="73"/>
      <c r="D215" s="72"/>
      <c r="E215" s="94"/>
      <c r="F215" s="72"/>
      <c r="G215" s="73"/>
      <c r="H215" s="72"/>
      <c r="I215" s="73"/>
      <c r="J215" s="72"/>
      <c r="K215" s="73"/>
      <c r="L215" s="72"/>
      <c r="M215" s="73"/>
      <c r="N215" s="47"/>
      <c r="O215" s="48"/>
      <c r="P215" s="47"/>
      <c r="Q215" s="48"/>
      <c r="R215" s="49"/>
      <c r="S215" s="50"/>
      <c r="T215" s="49"/>
      <c r="U215" s="50"/>
      <c r="V215" s="49"/>
      <c r="W215" s="50"/>
      <c r="X215" s="51"/>
      <c r="Y215" s="52"/>
      <c r="AA215" s="88">
        <v>44691</v>
      </c>
      <c r="AB215" s="37">
        <f t="shared" si="35"/>
        <v>0</v>
      </c>
      <c r="AC215" s="37">
        <f t="shared" si="36"/>
        <v>0</v>
      </c>
      <c r="AD215" s="37">
        <f t="shared" si="37"/>
        <v>0</v>
      </c>
      <c r="AE215" s="37">
        <f t="shared" si="38"/>
        <v>0</v>
      </c>
      <c r="AF215" s="37">
        <f t="shared" si="39"/>
        <v>0</v>
      </c>
      <c r="AG215" s="37">
        <f t="shared" si="39"/>
        <v>0</v>
      </c>
      <c r="AH215" s="37">
        <f t="shared" si="40"/>
        <v>0</v>
      </c>
    </row>
    <row r="216" spans="1:34" ht="15.75" customHeight="1">
      <c r="A216" s="99">
        <v>212</v>
      </c>
      <c r="B216" s="72"/>
      <c r="C216" s="73"/>
      <c r="D216" s="72">
        <v>7.9370000000000003</v>
      </c>
      <c r="E216" s="94">
        <v>6936.99316</v>
      </c>
      <c r="F216" s="72"/>
      <c r="G216" s="73"/>
      <c r="H216" s="72">
        <v>14.644</v>
      </c>
      <c r="I216" s="73">
        <v>82.437659999999994</v>
      </c>
      <c r="J216" s="72">
        <v>17.324999999999999</v>
      </c>
      <c r="K216" s="73">
        <v>43.062649999999998</v>
      </c>
      <c r="L216" s="72"/>
      <c r="M216" s="73"/>
      <c r="N216" s="47"/>
      <c r="O216" s="48"/>
      <c r="P216" s="47"/>
      <c r="Q216" s="48"/>
      <c r="R216" s="49">
        <f>IF(0.0087*C216+0.0985&lt;=0.0985,0,0.0087*C216+0.098)</f>
        <v>0</v>
      </c>
      <c r="S216" s="50">
        <f>IF(0.0127*E216+2.9567&lt;=2.9567,0,0.0127*E216+2.9567)</f>
        <v>91.056513131999992</v>
      </c>
      <c r="T216" s="49">
        <f>IF(0.5097*G216+0.811&lt;=0.811,0,0.5097*G216+0.811)</f>
        <v>0</v>
      </c>
      <c r="U216" s="50">
        <f>IF(0.8441*I216+0.9751&lt;=0.9751,0,0.8441*I216+0.9751)</f>
        <v>70.560728805999986</v>
      </c>
      <c r="V216" s="49">
        <f>IF(0.8533*K216+0.7762&lt;=0.7762,0,0.8533*K216+0.7762)</f>
        <v>37.521559244999999</v>
      </c>
      <c r="W216" s="50">
        <f>IF(0.8542*M216+1.5314&lt;=1.5314,0,0.8542*M216+1.5314)</f>
        <v>0</v>
      </c>
      <c r="X216" s="62">
        <f>IF(0.7509*O216-0.682&lt;0,0,0.7509*O216-0.682)</f>
        <v>0</v>
      </c>
      <c r="Y216" s="63">
        <f>IF(Q216*0.8703-0.9705&lt;0,0,Q216*0.8703-0.9705)</f>
        <v>0</v>
      </c>
      <c r="AA216" s="88">
        <v>44692</v>
      </c>
      <c r="AB216" s="37">
        <f t="shared" si="35"/>
        <v>266.24711442105257</v>
      </c>
      <c r="AC216" s="37">
        <f t="shared" si="36"/>
        <v>0</v>
      </c>
      <c r="AD216" s="37">
        <f t="shared" si="37"/>
        <v>1176.0121467666663</v>
      </c>
      <c r="AE216" s="37">
        <f t="shared" si="38"/>
        <v>507.04809790540537</v>
      </c>
      <c r="AF216" s="37">
        <f t="shared" si="39"/>
        <v>0</v>
      </c>
      <c r="AG216" s="37">
        <f t="shared" si="39"/>
        <v>0</v>
      </c>
      <c r="AH216" s="37">
        <f t="shared" si="40"/>
        <v>0</v>
      </c>
    </row>
    <row r="217" spans="1:34" ht="15.75" customHeight="1">
      <c r="A217" s="99">
        <v>213</v>
      </c>
      <c r="B217" s="72"/>
      <c r="C217" s="73"/>
      <c r="D217" s="72"/>
      <c r="E217" s="73"/>
      <c r="F217" s="72"/>
      <c r="G217" s="73"/>
      <c r="H217" s="72"/>
      <c r="I217" s="73"/>
      <c r="J217" s="72"/>
      <c r="K217" s="73"/>
      <c r="L217" s="72"/>
      <c r="M217" s="73"/>
      <c r="N217" s="47"/>
      <c r="O217" s="48"/>
      <c r="P217" s="47"/>
      <c r="Q217" s="48"/>
      <c r="R217" s="49"/>
      <c r="S217" s="50"/>
      <c r="T217" s="49"/>
      <c r="U217" s="50"/>
      <c r="V217" s="49"/>
      <c r="W217" s="50"/>
      <c r="X217" s="51"/>
      <c r="Y217" s="52"/>
      <c r="AA217" s="88">
        <v>44693</v>
      </c>
      <c r="AB217" s="37">
        <f t="shared" si="35"/>
        <v>0</v>
      </c>
      <c r="AC217" s="37">
        <f t="shared" si="36"/>
        <v>0</v>
      </c>
      <c r="AD217" s="37">
        <f t="shared" si="37"/>
        <v>0</v>
      </c>
      <c r="AE217" s="37">
        <f t="shared" si="38"/>
        <v>0</v>
      </c>
      <c r="AF217" s="37">
        <f t="shared" si="39"/>
        <v>0</v>
      </c>
      <c r="AG217" s="37">
        <f t="shared" si="39"/>
        <v>0</v>
      </c>
      <c r="AH217" s="37">
        <f t="shared" si="40"/>
        <v>0</v>
      </c>
    </row>
    <row r="218" spans="1:34" ht="15.75" customHeight="1">
      <c r="A218" s="99">
        <v>214</v>
      </c>
      <c r="B218" s="72"/>
      <c r="C218" s="73"/>
      <c r="D218" s="72"/>
      <c r="E218" s="73"/>
      <c r="F218" s="72"/>
      <c r="G218" s="73"/>
      <c r="H218" s="72"/>
      <c r="I218" s="73"/>
      <c r="J218" s="72"/>
      <c r="K218" s="73"/>
      <c r="L218" s="72"/>
      <c r="M218" s="73"/>
      <c r="N218" s="47"/>
      <c r="O218" s="48"/>
      <c r="P218" s="47"/>
      <c r="Q218" s="48"/>
      <c r="R218" s="49"/>
      <c r="S218" s="50"/>
      <c r="T218" s="49"/>
      <c r="U218" s="50"/>
      <c r="V218" s="49"/>
      <c r="W218" s="50"/>
      <c r="X218" s="51"/>
      <c r="Y218" s="52"/>
      <c r="AA218" s="88">
        <v>44694</v>
      </c>
      <c r="AB218" s="37">
        <f t="shared" si="35"/>
        <v>0</v>
      </c>
      <c r="AC218" s="37">
        <f t="shared" si="36"/>
        <v>0</v>
      </c>
      <c r="AD218" s="37">
        <f t="shared" si="37"/>
        <v>0</v>
      </c>
      <c r="AE218" s="37">
        <f t="shared" si="38"/>
        <v>0</v>
      </c>
      <c r="AF218" s="37">
        <f t="shared" si="39"/>
        <v>0</v>
      </c>
      <c r="AG218" s="37">
        <f t="shared" si="39"/>
        <v>0</v>
      </c>
      <c r="AH218" s="37">
        <f t="shared" si="40"/>
        <v>0</v>
      </c>
    </row>
    <row r="219" spans="1:34" ht="15.75" customHeight="1">
      <c r="A219" s="99">
        <v>215</v>
      </c>
      <c r="B219" s="72"/>
      <c r="C219" s="73"/>
      <c r="D219" s="72">
        <v>8.0760000000000005</v>
      </c>
      <c r="E219" s="73">
        <v>4582.9389600000004</v>
      </c>
      <c r="F219" s="72"/>
      <c r="G219" s="73"/>
      <c r="H219" s="72">
        <v>14.641</v>
      </c>
      <c r="I219" s="73">
        <v>70.766159999999999</v>
      </c>
      <c r="J219" s="72">
        <v>17.337</v>
      </c>
      <c r="K219" s="73">
        <v>29.37228</v>
      </c>
      <c r="L219" s="72"/>
      <c r="M219" s="73"/>
      <c r="N219" s="89">
        <v>19.850000000000001</v>
      </c>
      <c r="O219" s="90">
        <v>21.945519999999998</v>
      </c>
      <c r="P219" s="47"/>
      <c r="Q219" s="48"/>
      <c r="R219" s="49">
        <f>IF(0.0087*C219+0.0985&lt;=0.0985,0,0.0087*C219+0.098)</f>
        <v>0</v>
      </c>
      <c r="S219" s="50">
        <f>IF(0.0127*E219+2.9567&lt;=2.9567,0,0.0127*E219+2.9567)</f>
        <v>61.160024792000002</v>
      </c>
      <c r="T219" s="49">
        <f>IF(0.5097*G219+0.811&lt;=0.811,0,0.5097*G219+0.811)</f>
        <v>0</v>
      </c>
      <c r="U219" s="50">
        <f>IF(0.8441*I219+0.9751&lt;=0.9751,0,0.8441*I219+0.9751)</f>
        <v>60.708815655999992</v>
      </c>
      <c r="V219" s="49">
        <f>IF(0.8533*K219+0.7762&lt;=0.7762,0,0.8533*K219+0.7762)</f>
        <v>25.839566523999999</v>
      </c>
      <c r="W219" s="50">
        <f>IF(0.8542*M219+1.5314&lt;=1.5314,0,0.8542*M219+1.5314)</f>
        <v>0</v>
      </c>
      <c r="X219" s="62">
        <f>IF(0.7509*O219-0.682&lt;0,0,0.7509*O219-0.682)</f>
        <v>15.796890967999998</v>
      </c>
      <c r="Y219" s="63">
        <f>IF(Q219*0.8703-0.9705&lt;0,0,Q219*0.8703-0.9705)</f>
        <v>0</v>
      </c>
      <c r="AA219" s="88">
        <v>44695</v>
      </c>
      <c r="AB219" s="37">
        <f t="shared" si="35"/>
        <v>178.83048184795322</v>
      </c>
      <c r="AC219" s="37">
        <f t="shared" si="36"/>
        <v>0</v>
      </c>
      <c r="AD219" s="37">
        <f t="shared" si="37"/>
        <v>1011.8135942666667</v>
      </c>
      <c r="AE219" s="37">
        <f t="shared" si="38"/>
        <v>349.18333140540534</v>
      </c>
      <c r="AF219" s="37">
        <f t="shared" si="39"/>
        <v>0</v>
      </c>
      <c r="AG219" s="37">
        <f t="shared" si="39"/>
        <v>179.51012463636363</v>
      </c>
      <c r="AH219" s="37">
        <f t="shared" si="40"/>
        <v>0</v>
      </c>
    </row>
    <row r="220" spans="1:34" ht="15.75" customHeight="1">
      <c r="A220" s="99">
        <v>216</v>
      </c>
      <c r="B220" s="72"/>
      <c r="C220" s="73"/>
      <c r="D220" s="72"/>
      <c r="E220" s="73"/>
      <c r="F220" s="72"/>
      <c r="G220" s="73"/>
      <c r="H220" s="72"/>
      <c r="I220" s="73"/>
      <c r="J220" s="72"/>
      <c r="K220" s="73"/>
      <c r="L220" s="72"/>
      <c r="M220" s="73"/>
      <c r="N220" s="47"/>
      <c r="O220" s="48"/>
      <c r="P220" s="47"/>
      <c r="Q220" s="48"/>
      <c r="R220" s="49"/>
      <c r="S220" s="50"/>
      <c r="T220" s="49"/>
      <c r="U220" s="50"/>
      <c r="V220" s="49"/>
      <c r="W220" s="50"/>
      <c r="X220" s="51"/>
      <c r="Y220" s="52"/>
      <c r="AA220" s="88">
        <v>44696</v>
      </c>
      <c r="AB220" s="37">
        <f t="shared" si="35"/>
        <v>0</v>
      </c>
      <c r="AC220" s="37">
        <f t="shared" si="36"/>
        <v>0</v>
      </c>
      <c r="AD220" s="37">
        <f t="shared" si="37"/>
        <v>0</v>
      </c>
      <c r="AE220" s="37">
        <f t="shared" si="38"/>
        <v>0</v>
      </c>
      <c r="AF220" s="37">
        <f t="shared" si="39"/>
        <v>0</v>
      </c>
      <c r="AG220" s="37">
        <f t="shared" si="39"/>
        <v>0</v>
      </c>
      <c r="AH220" s="37">
        <f t="shared" si="40"/>
        <v>0</v>
      </c>
    </row>
    <row r="221" spans="1:34" ht="15.75" customHeight="1">
      <c r="A221" s="99">
        <v>217</v>
      </c>
      <c r="B221" s="72"/>
      <c r="C221" s="73"/>
      <c r="D221" s="72"/>
      <c r="E221" s="73"/>
      <c r="F221" s="72"/>
      <c r="G221" s="73"/>
      <c r="H221" s="72"/>
      <c r="I221" s="73"/>
      <c r="J221" s="72"/>
      <c r="K221" s="73"/>
      <c r="L221" s="72"/>
      <c r="M221" s="73"/>
      <c r="N221" s="47"/>
      <c r="O221" s="48"/>
      <c r="P221" s="47"/>
      <c r="Q221" s="48"/>
      <c r="R221" s="49"/>
      <c r="S221" s="50"/>
      <c r="T221" s="49"/>
      <c r="U221" s="50"/>
      <c r="V221" s="49"/>
      <c r="W221" s="50"/>
      <c r="X221" s="51"/>
      <c r="Y221" s="52"/>
      <c r="AA221" s="88">
        <v>44697</v>
      </c>
      <c r="AB221" s="37">
        <f t="shared" si="35"/>
        <v>0</v>
      </c>
      <c r="AC221" s="37">
        <f t="shared" si="36"/>
        <v>0</v>
      </c>
      <c r="AD221" s="37">
        <f t="shared" si="37"/>
        <v>0</v>
      </c>
      <c r="AE221" s="37">
        <f t="shared" si="38"/>
        <v>0</v>
      </c>
      <c r="AF221" s="37">
        <f t="shared" si="39"/>
        <v>0</v>
      </c>
      <c r="AG221" s="37">
        <f t="shared" si="39"/>
        <v>0</v>
      </c>
      <c r="AH221" s="37">
        <f t="shared" si="40"/>
        <v>0</v>
      </c>
    </row>
    <row r="222" spans="1:34" ht="15.75" customHeight="1">
      <c r="A222" s="99">
        <v>218</v>
      </c>
      <c r="B222" s="72"/>
      <c r="C222" s="73"/>
      <c r="D222" s="72"/>
      <c r="E222" s="73"/>
      <c r="F222" s="72"/>
      <c r="G222" s="73"/>
      <c r="H222" s="72"/>
      <c r="I222" s="73"/>
      <c r="J222" s="72"/>
      <c r="K222" s="73"/>
      <c r="L222" s="72"/>
      <c r="M222" s="73"/>
      <c r="N222" s="47"/>
      <c r="O222" s="48"/>
      <c r="P222" s="47"/>
      <c r="Q222" s="48"/>
      <c r="R222" s="49"/>
      <c r="S222" s="50"/>
      <c r="T222" s="49"/>
      <c r="U222" s="50"/>
      <c r="V222" s="49"/>
      <c r="W222" s="50"/>
      <c r="X222" s="51"/>
      <c r="Y222" s="52"/>
      <c r="AA222" s="88">
        <v>44698</v>
      </c>
      <c r="AB222" s="37">
        <f t="shared" si="35"/>
        <v>0</v>
      </c>
      <c r="AC222" s="37">
        <f t="shared" si="36"/>
        <v>0</v>
      </c>
      <c r="AD222" s="37">
        <f t="shared" si="37"/>
        <v>0</v>
      </c>
      <c r="AE222" s="37">
        <f t="shared" si="38"/>
        <v>0</v>
      </c>
      <c r="AF222" s="37">
        <f t="shared" si="39"/>
        <v>0</v>
      </c>
      <c r="AG222" s="37">
        <f t="shared" si="39"/>
        <v>0</v>
      </c>
      <c r="AH222" s="37">
        <f t="shared" si="40"/>
        <v>0</v>
      </c>
    </row>
    <row r="223" spans="1:34" ht="15.75" customHeight="1">
      <c r="A223" s="99">
        <v>219</v>
      </c>
      <c r="B223" s="72"/>
      <c r="C223" s="73"/>
      <c r="D223" s="72">
        <v>8.1059999999999999</v>
      </c>
      <c r="E223" s="73">
        <v>7308.6894499999999</v>
      </c>
      <c r="F223" s="72">
        <v>13.435</v>
      </c>
      <c r="G223" s="96">
        <v>0.76626499999999997</v>
      </c>
      <c r="H223" s="72">
        <v>14.656000000000001</v>
      </c>
      <c r="I223" s="73">
        <v>84.739289999999997</v>
      </c>
      <c r="J223" s="72">
        <v>17.334</v>
      </c>
      <c r="K223" s="73">
        <v>44.481369999999998</v>
      </c>
      <c r="L223" s="72"/>
      <c r="M223" s="73"/>
      <c r="N223" s="89">
        <v>19.62</v>
      </c>
      <c r="O223" s="90">
        <v>6.7761100000000001</v>
      </c>
      <c r="P223" s="47"/>
      <c r="Q223" s="48"/>
      <c r="R223" s="49">
        <f>IF(0.0087*C223+0.0985&lt;=0.0985,0,0.0087*C223+0.098)</f>
        <v>0</v>
      </c>
      <c r="S223" s="50">
        <f>IF(0.0127*E223+2.9567&lt;=2.9567,0,0.0127*E223+2.9567)</f>
        <v>95.777056014999985</v>
      </c>
      <c r="T223" s="49">
        <f>IF(0.5097*G223+0.811&lt;=0.811,0,0.5097*G223+0.811)</f>
        <v>1.2015652705000002</v>
      </c>
      <c r="U223" s="50">
        <f>IF(0.8441*I223+0.9751&lt;=0.9751,0,0.8441*I223+0.9751)</f>
        <v>72.503534688999991</v>
      </c>
      <c r="V223" s="49">
        <f>IF(0.8533*K223+0.7762&lt;=0.7762,0,0.8533*K223+0.7762)</f>
        <v>38.732153021000002</v>
      </c>
      <c r="W223" s="50">
        <f>IF(0.8542*M223+1.5314&lt;=1.5314,0,0.8542*M223+1.5314)</f>
        <v>0</v>
      </c>
      <c r="X223" s="62">
        <f>IF(0.7509*O223-0.682&lt;0,0,0.7509*O223-0.682)</f>
        <v>4.406180999</v>
      </c>
      <c r="Y223" s="63">
        <f>IF(Q223*0.8703-0.9705&lt;0,0,Q223*0.8703-0.9705)</f>
        <v>0</v>
      </c>
      <c r="AA223" s="88">
        <v>44699</v>
      </c>
      <c r="AB223" s="37">
        <f t="shared" si="35"/>
        <v>280.04987138888885</v>
      </c>
      <c r="AC223" s="37">
        <f t="shared" si="36"/>
        <v>26.120984141304351</v>
      </c>
      <c r="AD223" s="37">
        <f t="shared" si="37"/>
        <v>1208.3922448166666</v>
      </c>
      <c r="AE223" s="37">
        <f t="shared" si="38"/>
        <v>523.4074732567567</v>
      </c>
      <c r="AF223" s="37">
        <f t="shared" si="39"/>
        <v>0</v>
      </c>
      <c r="AG223" s="37">
        <f t="shared" si="39"/>
        <v>50.070238625000002</v>
      </c>
      <c r="AH223" s="37">
        <f t="shared" si="40"/>
        <v>0</v>
      </c>
    </row>
    <row r="224" spans="1:34" ht="15.75" customHeight="1">
      <c r="A224" s="99">
        <v>220</v>
      </c>
      <c r="B224" s="72"/>
      <c r="C224" s="73"/>
      <c r="D224" s="72"/>
      <c r="E224" s="73"/>
      <c r="F224" s="72"/>
      <c r="G224" s="73"/>
      <c r="H224" s="72"/>
      <c r="I224" s="73"/>
      <c r="J224" s="72"/>
      <c r="K224" s="73"/>
      <c r="L224" s="72"/>
      <c r="M224" s="73"/>
      <c r="N224" s="47"/>
      <c r="O224" s="48"/>
      <c r="P224" s="47"/>
      <c r="Q224" s="48"/>
      <c r="R224" s="49"/>
      <c r="S224" s="50"/>
      <c r="T224" s="49"/>
      <c r="U224" s="50"/>
      <c r="V224" s="49"/>
      <c r="W224" s="50"/>
      <c r="X224" s="51"/>
      <c r="Y224" s="52"/>
      <c r="AA224" s="88">
        <v>44700</v>
      </c>
      <c r="AB224" s="37">
        <f t="shared" si="35"/>
        <v>0</v>
      </c>
      <c r="AC224" s="37">
        <f t="shared" si="36"/>
        <v>0</v>
      </c>
      <c r="AD224" s="37">
        <f t="shared" si="37"/>
        <v>0</v>
      </c>
      <c r="AE224" s="37">
        <f t="shared" si="38"/>
        <v>0</v>
      </c>
      <c r="AF224" s="37">
        <f t="shared" si="39"/>
        <v>0</v>
      </c>
      <c r="AG224" s="37">
        <f t="shared" si="39"/>
        <v>0</v>
      </c>
      <c r="AH224" s="37">
        <f t="shared" si="40"/>
        <v>0</v>
      </c>
    </row>
    <row r="225" spans="1:34" ht="15.75" customHeight="1">
      <c r="A225" s="99">
        <v>221</v>
      </c>
      <c r="B225" s="72"/>
      <c r="C225" s="73"/>
      <c r="D225" s="72">
        <v>7.8460000000000001</v>
      </c>
      <c r="E225" s="73">
        <v>17203.498039999999</v>
      </c>
      <c r="F225" s="72">
        <v>13.339</v>
      </c>
      <c r="G225" s="73">
        <v>1.7326319999999999</v>
      </c>
      <c r="H225" s="72">
        <v>14.621</v>
      </c>
      <c r="I225" s="73">
        <v>23.65784</v>
      </c>
      <c r="J225" s="72">
        <v>17.298999999999999</v>
      </c>
      <c r="K225" s="73">
        <v>9.9716000000000005</v>
      </c>
      <c r="L225" s="72"/>
      <c r="M225" s="73"/>
      <c r="N225" s="47"/>
      <c r="O225" s="48"/>
      <c r="P225" s="47"/>
      <c r="Q225" s="48"/>
      <c r="R225" s="49">
        <f>IF(0.0087*C225+0.0985&lt;=0.0985,0,0.0087*C225+0.098)</f>
        <v>0</v>
      </c>
      <c r="S225" s="50">
        <f>IF(0.0127*E225+2.9567&lt;=2.9567,0,0.0127*E225+2.9567)</f>
        <v>221.44112510799999</v>
      </c>
      <c r="T225" s="49">
        <f>IF(0.5097*G225+0.811&lt;=0.811,0,0.5097*G225+0.811)</f>
        <v>1.6941225304</v>
      </c>
      <c r="U225" s="50">
        <f>IF(0.8441*I225+0.9751&lt;=0.9751,0,0.8441*I225+0.9751)</f>
        <v>20.944682744000001</v>
      </c>
      <c r="V225" s="49">
        <f>IF(0.8533*K225+0.7762&lt;=0.7762,0,0.8533*K225+0.7762)</f>
        <v>9.284966279999999</v>
      </c>
      <c r="W225" s="50">
        <f>IF(0.8542*M225+1.5314&lt;=1.5314,0,0.8542*M225+1.5314)</f>
        <v>0</v>
      </c>
      <c r="X225" s="62">
        <f>IF(0.7509*O225-0.682&lt;0,0,0.7509*O225-0.682)</f>
        <v>0</v>
      </c>
      <c r="Y225" s="63">
        <f>IF(Q225*0.8703-0.9705&lt;0,0,Q225*0.8703-0.9705)</f>
        <v>0</v>
      </c>
      <c r="AA225" s="88">
        <v>44701</v>
      </c>
      <c r="AB225" s="37">
        <f t="shared" si="35"/>
        <v>647.48866990643273</v>
      </c>
      <c r="AC225" s="37">
        <f t="shared" si="36"/>
        <v>36.828750660869567</v>
      </c>
      <c r="AD225" s="37">
        <f t="shared" si="37"/>
        <v>349.07804573333334</v>
      </c>
      <c r="AE225" s="37">
        <f t="shared" si="38"/>
        <v>125.47251729729727</v>
      </c>
      <c r="AF225" s="37">
        <f t="shared" si="39"/>
        <v>0</v>
      </c>
      <c r="AG225" s="37">
        <f t="shared" si="39"/>
        <v>0</v>
      </c>
      <c r="AH225" s="37">
        <f t="shared" si="40"/>
        <v>0</v>
      </c>
    </row>
    <row r="226" spans="1:34" ht="15.75" customHeight="1">
      <c r="A226" s="99">
        <v>222</v>
      </c>
      <c r="B226" s="72"/>
      <c r="C226" s="73"/>
      <c r="D226" s="72">
        <v>7.8419999999999996</v>
      </c>
      <c r="E226" s="73">
        <v>15000.11816</v>
      </c>
      <c r="F226" s="72">
        <v>13.327999999999999</v>
      </c>
      <c r="G226" s="73">
        <v>2.3510439999999999</v>
      </c>
      <c r="H226" s="72">
        <v>14.616</v>
      </c>
      <c r="I226" s="73">
        <v>41.070279999999997</v>
      </c>
      <c r="J226" s="72">
        <v>17.297999999999998</v>
      </c>
      <c r="K226" s="73">
        <v>20.30592</v>
      </c>
      <c r="L226" s="72"/>
      <c r="M226" s="73"/>
      <c r="N226" s="47"/>
      <c r="O226" s="48"/>
      <c r="P226" s="47"/>
      <c r="Q226" s="48"/>
      <c r="R226" s="49">
        <f>IF(0.0087*C226+0.0985&lt;=0.0985,0,0.0087*C226+0.098)</f>
        <v>0</v>
      </c>
      <c r="S226" s="50">
        <f>IF(0.0127*E226+2.9567&lt;=2.9567,0,0.0127*E226+2.9567)</f>
        <v>193.458200632</v>
      </c>
      <c r="T226" s="49">
        <f>IF(0.5097*G226+0.811&lt;=0.811,0,0.5097*G226+0.811)</f>
        <v>2.0093271268000001</v>
      </c>
      <c r="U226" s="50">
        <f>IF(0.8441*I226+0.9751&lt;=0.9751,0,0.8441*I226+0.9751)</f>
        <v>35.64252334799999</v>
      </c>
      <c r="V226" s="49">
        <f>IF(0.8533*K226+0.7762&lt;=0.7762,0,0.8533*K226+0.7762)</f>
        <v>18.103241535999999</v>
      </c>
      <c r="W226" s="50">
        <f>IF(0.8542*M226+1.5314&lt;=1.5314,0,0.8542*M226+1.5314)</f>
        <v>0</v>
      </c>
      <c r="X226" s="62">
        <f>IF(0.7509*O226-0.682&lt;0,0,0.7509*O226-0.682)</f>
        <v>0</v>
      </c>
      <c r="Y226" s="63">
        <f>IF(Q226*0.8703-0.9705&lt;0,0,Q226*0.8703-0.9705)</f>
        <v>0</v>
      </c>
      <c r="AA226" s="88">
        <v>44702</v>
      </c>
      <c r="AB226" s="37">
        <f t="shared" si="35"/>
        <v>565.66725330994154</v>
      </c>
      <c r="AC226" s="37">
        <f t="shared" si="36"/>
        <v>43.681024495652181</v>
      </c>
      <c r="AD226" s="37">
        <f t="shared" si="37"/>
        <v>594.04205579999984</v>
      </c>
      <c r="AE226" s="37">
        <f t="shared" si="38"/>
        <v>244.63839913513513</v>
      </c>
      <c r="AF226" s="37">
        <f t="shared" si="39"/>
        <v>0</v>
      </c>
      <c r="AG226" s="37">
        <f t="shared" si="39"/>
        <v>0</v>
      </c>
      <c r="AH226" s="37">
        <f t="shared" si="40"/>
        <v>0</v>
      </c>
    </row>
    <row r="227" spans="1:34" ht="15.75" customHeight="1">
      <c r="A227" s="99">
        <v>223</v>
      </c>
      <c r="B227" s="72"/>
      <c r="C227" s="73"/>
      <c r="D227" s="72">
        <v>7.8460000000000001</v>
      </c>
      <c r="E227" s="73">
        <v>15130.98048</v>
      </c>
      <c r="F227" s="72">
        <v>13.337</v>
      </c>
      <c r="G227" s="73">
        <v>1.9997240000000001</v>
      </c>
      <c r="H227" s="72">
        <v>14.619</v>
      </c>
      <c r="I227" s="73">
        <v>81.696479999999994</v>
      </c>
      <c r="J227" s="72">
        <v>17.312999999999999</v>
      </c>
      <c r="K227" s="73">
        <v>33.155279999999998</v>
      </c>
      <c r="L227" s="72"/>
      <c r="M227" s="73"/>
      <c r="N227" s="47"/>
      <c r="O227" s="48"/>
      <c r="P227" s="47"/>
      <c r="Q227" s="48"/>
      <c r="R227" s="49">
        <f>IF(0.0087*C227+0.0985&lt;=0.0985,0,0.0087*C227+0.098)</f>
        <v>0</v>
      </c>
      <c r="S227" s="50">
        <f>IF(0.0127*E227+2.9567&lt;=2.9567,0,0.0127*E227+2.9567)</f>
        <v>195.120152096</v>
      </c>
      <c r="T227" s="49">
        <f>IF(0.5097*G227+0.811&lt;=0.811,0,0.5097*G227+0.811)</f>
        <v>1.8302593228000004</v>
      </c>
      <c r="U227" s="50">
        <f>IF(0.8441*I227+0.9751&lt;=0.9751,0,0.8441*I227+0.9751)</f>
        <v>69.935098767999989</v>
      </c>
      <c r="V227" s="49">
        <f>IF(0.8533*K227+0.7762&lt;=0.7762,0,0.8533*K227+0.7762)</f>
        <v>29.067600423999995</v>
      </c>
      <c r="W227" s="50">
        <f>IF(0.8542*M227+1.5314&lt;=1.5314,0,0.8542*M227+1.5314)</f>
        <v>0</v>
      </c>
      <c r="X227" s="62">
        <f>IF(0.7509*O227-0.682&lt;0,0,0.7509*O227-0.682)</f>
        <v>0</v>
      </c>
      <c r="Y227" s="63">
        <f>IF(Q227*0.8703-0.9705&lt;0,0,Q227*0.8703-0.9705)</f>
        <v>0</v>
      </c>
      <c r="AA227" s="88">
        <v>44703</v>
      </c>
      <c r="AB227" s="37">
        <f t="shared" si="35"/>
        <v>570.52676051461992</v>
      </c>
      <c r="AC227" s="37">
        <f t="shared" si="36"/>
        <v>39.788246147826101</v>
      </c>
      <c r="AD227" s="37">
        <f t="shared" si="37"/>
        <v>1165.5849794666665</v>
      </c>
      <c r="AE227" s="37">
        <f t="shared" si="38"/>
        <v>392.80541113513505</v>
      </c>
      <c r="AF227" s="37">
        <f t="shared" si="39"/>
        <v>0</v>
      </c>
      <c r="AG227" s="37">
        <f t="shared" si="39"/>
        <v>0</v>
      </c>
      <c r="AH227" s="37">
        <f t="shared" si="40"/>
        <v>0</v>
      </c>
    </row>
    <row r="228" spans="1:34" ht="15.75" customHeight="1">
      <c r="A228" s="99">
        <v>224</v>
      </c>
      <c r="B228" s="72"/>
      <c r="C228" s="73"/>
      <c r="D228" s="72"/>
      <c r="E228" s="73"/>
      <c r="F228" s="72"/>
      <c r="G228" s="73"/>
      <c r="H228" s="72"/>
      <c r="I228" s="73"/>
      <c r="J228" s="72"/>
      <c r="K228" s="73"/>
      <c r="L228" s="72"/>
      <c r="M228" s="73"/>
      <c r="N228" s="47"/>
      <c r="O228" s="48"/>
      <c r="P228" s="47"/>
      <c r="Q228" s="48"/>
      <c r="R228" s="49"/>
      <c r="S228" s="50"/>
      <c r="T228" s="49"/>
      <c r="U228" s="50"/>
      <c r="V228" s="49"/>
      <c r="W228" s="50"/>
      <c r="X228" s="51"/>
      <c r="Y228" s="52"/>
      <c r="AA228" s="88">
        <v>44704</v>
      </c>
      <c r="AB228" s="37">
        <f t="shared" si="35"/>
        <v>0</v>
      </c>
      <c r="AC228" s="37">
        <f t="shared" si="36"/>
        <v>0</v>
      </c>
      <c r="AD228" s="37">
        <f t="shared" si="37"/>
        <v>0</v>
      </c>
      <c r="AE228" s="37">
        <f t="shared" si="38"/>
        <v>0</v>
      </c>
      <c r="AF228" s="37">
        <f t="shared" si="39"/>
        <v>0</v>
      </c>
      <c r="AG228" s="37">
        <f t="shared" si="39"/>
        <v>0</v>
      </c>
      <c r="AH228" s="37">
        <f t="shared" si="40"/>
        <v>0</v>
      </c>
    </row>
    <row r="229" spans="1:34" ht="15.75" customHeight="1">
      <c r="A229" s="99">
        <v>225</v>
      </c>
      <c r="B229" s="72"/>
      <c r="C229" s="73"/>
      <c r="D229" s="72"/>
      <c r="E229" s="73"/>
      <c r="F229" s="72"/>
      <c r="G229" s="73"/>
      <c r="H229" s="72"/>
      <c r="I229" s="73"/>
      <c r="J229" s="72"/>
      <c r="K229" s="73"/>
      <c r="L229" s="72"/>
      <c r="M229" s="73"/>
      <c r="N229" s="47"/>
      <c r="O229" s="48"/>
      <c r="P229" s="47"/>
      <c r="Q229" s="48"/>
      <c r="R229" s="49"/>
      <c r="S229" s="50"/>
      <c r="T229" s="49"/>
      <c r="U229" s="50"/>
      <c r="V229" s="49"/>
      <c r="W229" s="50"/>
      <c r="X229" s="51"/>
      <c r="Y229" s="52"/>
      <c r="AA229" s="88">
        <v>44705</v>
      </c>
      <c r="AB229" s="37">
        <f t="shared" si="35"/>
        <v>0</v>
      </c>
      <c r="AC229" s="37">
        <f t="shared" si="36"/>
        <v>0</v>
      </c>
      <c r="AD229" s="37">
        <f t="shared" si="37"/>
        <v>0</v>
      </c>
      <c r="AE229" s="37">
        <f t="shared" si="38"/>
        <v>0</v>
      </c>
      <c r="AF229" s="37">
        <f t="shared" si="39"/>
        <v>0</v>
      </c>
      <c r="AG229" s="37">
        <f t="shared" si="39"/>
        <v>0</v>
      </c>
      <c r="AH229" s="37">
        <f t="shared" si="40"/>
        <v>0</v>
      </c>
    </row>
    <row r="230" spans="1:34" ht="15.75" customHeight="1">
      <c r="A230" s="99">
        <v>226</v>
      </c>
      <c r="B230" s="72"/>
      <c r="C230" s="73"/>
      <c r="D230" s="72">
        <v>7.8929999999999998</v>
      </c>
      <c r="E230" s="73">
        <v>32987.699999999997</v>
      </c>
      <c r="F230" s="72">
        <v>13.38</v>
      </c>
      <c r="G230" s="73">
        <v>5.1252149999999999</v>
      </c>
      <c r="H230" s="72">
        <v>14.66</v>
      </c>
      <c r="I230" s="73">
        <v>210.19003499999999</v>
      </c>
      <c r="J230" s="72">
        <v>17.337</v>
      </c>
      <c r="K230" s="73">
        <v>88.281899999999993</v>
      </c>
      <c r="L230" s="72">
        <v>21.407</v>
      </c>
      <c r="M230" s="73">
        <v>7.0223399999999998</v>
      </c>
      <c r="N230" s="89">
        <v>19.581</v>
      </c>
      <c r="O230" s="90">
        <v>61.483155000000004</v>
      </c>
      <c r="P230" s="89">
        <v>24.797000000000001</v>
      </c>
      <c r="Q230" s="90">
        <v>1.2458466666666668</v>
      </c>
      <c r="R230" s="49">
        <f>IF(0.0087*C230+0.0985&lt;=0.0985,0,0.0087*C230+0.098)</f>
        <v>0</v>
      </c>
      <c r="S230" s="50">
        <f>IF(0.0127*E230+2.9567&lt;=2.9567,0,0.0127*E230+2.9567)</f>
        <v>421.90048999999993</v>
      </c>
      <c r="T230" s="49">
        <f>IF(0.5097*G230+0.811&lt;=0.811,0,0.5097*G230+0.811)</f>
        <v>3.4233220855000002</v>
      </c>
      <c r="U230" s="50">
        <f>IF(0.8441*I230+0.9751&lt;=0.9751,0,0.8441*I230+0.9751)</f>
        <v>178.39650854349998</v>
      </c>
      <c r="V230" s="49">
        <f>IF(0.8533*K230+0.7762&lt;=0.7762,0,0.8533*K230+0.7762)</f>
        <v>76.10714526999999</v>
      </c>
      <c r="W230" s="50">
        <f>IF(0.8542*M230+1.5314&lt;=1.5314,0,0.8542*M230+1.5314)</f>
        <v>7.5298828279999999</v>
      </c>
      <c r="X230" s="62">
        <f>IF(0.7509*O230-0.682&lt;0,0,0.7509*O230-0.682)</f>
        <v>45.485701089500004</v>
      </c>
      <c r="Y230" s="63">
        <f>IF(Q230*0.8703-0.9705&lt;0,0,Q230*0.8703-0.9705)</f>
        <v>0.11376035399999995</v>
      </c>
      <c r="AA230" s="88">
        <v>44706</v>
      </c>
      <c r="AB230" s="37">
        <f t="shared" si="35"/>
        <v>1233.6271637426898</v>
      </c>
      <c r="AC230" s="37">
        <f t="shared" si="36"/>
        <v>74.42004533695652</v>
      </c>
      <c r="AD230" s="37">
        <f t="shared" si="37"/>
        <v>2973.2751423916661</v>
      </c>
      <c r="AE230" s="37">
        <f t="shared" si="38"/>
        <v>1028.4749360810811</v>
      </c>
      <c r="AF230" s="37">
        <f t="shared" si="39"/>
        <v>85.566850318181821</v>
      </c>
      <c r="AG230" s="37">
        <f t="shared" si="39"/>
        <v>516.88296692613642</v>
      </c>
      <c r="AH230" s="37">
        <f t="shared" si="40"/>
        <v>1.1152975882352938</v>
      </c>
    </row>
    <row r="231" spans="1:34" ht="15.75" customHeight="1">
      <c r="A231" s="99">
        <v>227</v>
      </c>
      <c r="B231" s="72"/>
      <c r="C231" s="73"/>
      <c r="D231" s="72"/>
      <c r="E231" s="73"/>
      <c r="F231" s="72"/>
      <c r="G231" s="73"/>
      <c r="H231" s="72"/>
      <c r="I231" s="73"/>
      <c r="J231" s="72"/>
      <c r="K231" s="73"/>
      <c r="L231" s="72"/>
      <c r="M231" s="73"/>
      <c r="N231" s="47"/>
      <c r="O231" s="48"/>
      <c r="P231" s="47"/>
      <c r="Q231" s="48"/>
      <c r="R231" s="49"/>
      <c r="S231" s="50"/>
      <c r="T231" s="49"/>
      <c r="U231" s="50"/>
      <c r="V231" s="49"/>
      <c r="W231" s="50"/>
      <c r="X231" s="51"/>
      <c r="Y231" s="52"/>
      <c r="AA231" s="88">
        <v>44707</v>
      </c>
      <c r="AB231" s="37">
        <f t="shared" si="35"/>
        <v>0</v>
      </c>
      <c r="AC231" s="37">
        <f t="shared" si="36"/>
        <v>0</v>
      </c>
      <c r="AD231" s="37">
        <f t="shared" si="37"/>
        <v>0</v>
      </c>
      <c r="AE231" s="37">
        <f t="shared" si="38"/>
        <v>0</v>
      </c>
      <c r="AF231" s="37">
        <f t="shared" si="39"/>
        <v>0</v>
      </c>
      <c r="AG231" s="37">
        <f t="shared" si="39"/>
        <v>0</v>
      </c>
      <c r="AH231" s="37">
        <f t="shared" si="40"/>
        <v>0</v>
      </c>
    </row>
    <row r="232" spans="1:34" ht="15.75" customHeight="1">
      <c r="A232" s="99">
        <v>228</v>
      </c>
      <c r="B232" s="72"/>
      <c r="C232" s="73"/>
      <c r="D232" s="72">
        <v>7.91</v>
      </c>
      <c r="E232" s="73">
        <v>7450.0859399999999</v>
      </c>
      <c r="F232" s="72">
        <v>13.372</v>
      </c>
      <c r="G232" s="73">
        <v>4.1443599999999998</v>
      </c>
      <c r="H232" s="72">
        <v>14.638999999999999</v>
      </c>
      <c r="I232" s="73">
        <v>111.91334000000001</v>
      </c>
      <c r="J232" s="72">
        <v>17.329000000000001</v>
      </c>
      <c r="K232" s="73">
        <v>40.241979999999998</v>
      </c>
      <c r="L232" s="72">
        <v>21.408999999999999</v>
      </c>
      <c r="M232" s="73">
        <v>3.67414</v>
      </c>
      <c r="N232" s="89">
        <v>19.632000000000001</v>
      </c>
      <c r="O232" s="90">
        <v>26.905080000000002</v>
      </c>
      <c r="P232" s="47"/>
      <c r="Q232" s="48"/>
      <c r="R232" s="49">
        <f>IF(0.0087*C232+0.0985&lt;=0.0985,0,0.0087*C232+0.098)</f>
        <v>0</v>
      </c>
      <c r="S232" s="50">
        <f>IF(0.0127*E232+2.9567&lt;=2.9567,0,0.0127*E232+2.9567)</f>
        <v>97.572791437999996</v>
      </c>
      <c r="T232" s="49">
        <f>IF(0.5097*G232+0.811&lt;=0.811,0,0.5097*G232+0.811)</f>
        <v>2.923380292</v>
      </c>
      <c r="U232" s="50">
        <f>IF(0.8441*I232+0.9751&lt;=0.9751,0,0.8441*I232+0.9751)</f>
        <v>95.441150293999996</v>
      </c>
      <c r="V232" s="49">
        <f>IF(0.8533*K232+0.7762&lt;=0.7762,0,0.8533*K232+0.7762)</f>
        <v>35.114681533999999</v>
      </c>
      <c r="W232" s="50">
        <f>IF(0.8542*M232+1.5314&lt;=1.5314,0,0.8542*M232+1.5314)</f>
        <v>4.6698503880000004</v>
      </c>
      <c r="X232" s="62">
        <f>IF(0.7509*O232-0.682&lt;0,0,0.7509*O232-0.682)</f>
        <v>19.521024572000002</v>
      </c>
      <c r="Y232" s="63">
        <f>IF(Q232*0.8703-0.9705&lt;0,0,Q232*0.8703-0.9705)</f>
        <v>0</v>
      </c>
      <c r="AA232" s="88">
        <v>44708</v>
      </c>
      <c r="AB232" s="37">
        <f t="shared" si="35"/>
        <v>285.30055976023391</v>
      </c>
      <c r="AC232" s="37">
        <f t="shared" si="36"/>
        <v>63.55174547826087</v>
      </c>
      <c r="AD232" s="37">
        <f t="shared" si="37"/>
        <v>1590.6858382333332</v>
      </c>
      <c r="AE232" s="37">
        <f t="shared" si="38"/>
        <v>474.52272343243243</v>
      </c>
      <c r="AF232" s="37">
        <f t="shared" si="39"/>
        <v>53.066481681818182</v>
      </c>
      <c r="AG232" s="37">
        <f t="shared" si="39"/>
        <v>221.8298246818182</v>
      </c>
      <c r="AH232" s="37">
        <f t="shared" si="40"/>
        <v>0</v>
      </c>
    </row>
    <row r="233" spans="1:34" ht="15.75" customHeight="1">
      <c r="A233" s="99">
        <v>229</v>
      </c>
      <c r="B233" s="72"/>
      <c r="C233" s="73"/>
      <c r="D233" s="72">
        <v>7.9050000000000002</v>
      </c>
      <c r="E233" s="73">
        <v>8603.9961000000003</v>
      </c>
      <c r="F233" s="72">
        <v>13.367000000000001</v>
      </c>
      <c r="G233" s="73">
        <v>2.6132200000000001</v>
      </c>
      <c r="H233" s="72">
        <v>14.632</v>
      </c>
      <c r="I233" s="73">
        <v>130.23330000000001</v>
      </c>
      <c r="J233" s="72">
        <v>17.321999999999999</v>
      </c>
      <c r="K233" s="73">
        <v>50.849939999999997</v>
      </c>
      <c r="L233" s="72">
        <v>21.411999999999999</v>
      </c>
      <c r="M233" s="73">
        <v>6.6980199999999996</v>
      </c>
      <c r="N233" s="89">
        <v>19.594000000000001</v>
      </c>
      <c r="O233" s="90">
        <v>2.0269200000000001</v>
      </c>
      <c r="P233" s="47"/>
      <c r="Q233" s="48"/>
      <c r="R233" s="49">
        <f>IF(0.0087*C233+0.0985&lt;=0.0985,0,0.0087*C233+0.098)</f>
        <v>0</v>
      </c>
      <c r="S233" s="50">
        <f>IF(0.0127*E233+2.9567&lt;=2.9567,0,0.0127*E233+2.9567)</f>
        <v>112.22745046999999</v>
      </c>
      <c r="T233" s="49">
        <f>IF(0.5097*G233+0.811&lt;=0.811,0,0.5097*G233+0.811)</f>
        <v>2.1429582340000004</v>
      </c>
      <c r="U233" s="50">
        <f>IF(0.8441*I233+0.9751&lt;=0.9751,0,0.8441*I233+0.9751)</f>
        <v>110.90502853000001</v>
      </c>
      <c r="V233" s="49">
        <f>IF(0.8533*K233+0.7762&lt;=0.7762,0,0.8533*K233+0.7762)</f>
        <v>44.166453801999999</v>
      </c>
      <c r="W233" s="50">
        <f>IF(0.8542*M233+1.5314&lt;=1.5314,0,0.8542*M233+1.5314)</f>
        <v>7.2528486839999999</v>
      </c>
      <c r="X233" s="62">
        <f>IF(0.7509*O233-0.682&lt;0,0,0.7509*O233-0.682)</f>
        <v>0.84001422799999992</v>
      </c>
      <c r="Y233" s="63">
        <f>IF(Q233*0.8703-0.9705&lt;0,0,Q233*0.8703-0.9705)</f>
        <v>0</v>
      </c>
      <c r="AA233" s="88">
        <v>44709</v>
      </c>
      <c r="AB233" s="37">
        <f t="shared" si="35"/>
        <v>328.1504399707602</v>
      </c>
      <c r="AC233" s="37">
        <f t="shared" si="36"/>
        <v>46.586048565217396</v>
      </c>
      <c r="AD233" s="37">
        <f t="shared" si="37"/>
        <v>1848.417142166667</v>
      </c>
      <c r="AE233" s="37">
        <f t="shared" si="38"/>
        <v>596.84397029729735</v>
      </c>
      <c r="AF233" s="37">
        <f t="shared" si="39"/>
        <v>82.418735045454554</v>
      </c>
      <c r="AG233" s="37">
        <f t="shared" si="39"/>
        <v>9.5456162272727259</v>
      </c>
      <c r="AH233" s="37">
        <f t="shared" si="40"/>
        <v>0</v>
      </c>
    </row>
    <row r="234" spans="1:34" ht="15.75" customHeight="1">
      <c r="A234" s="99">
        <v>230</v>
      </c>
      <c r="B234" s="72"/>
      <c r="C234" s="73"/>
      <c r="D234" s="72"/>
      <c r="E234" s="73"/>
      <c r="F234" s="72"/>
      <c r="G234" s="73"/>
      <c r="H234" s="72"/>
      <c r="I234" s="73"/>
      <c r="J234" s="72"/>
      <c r="K234" s="73"/>
      <c r="L234" s="72"/>
      <c r="M234" s="73"/>
      <c r="N234" s="47"/>
      <c r="O234" s="48"/>
      <c r="P234" s="47"/>
      <c r="Q234" s="48"/>
      <c r="R234" s="49"/>
      <c r="S234" s="50"/>
      <c r="T234" s="49"/>
      <c r="U234" s="50"/>
      <c r="V234" s="49"/>
      <c r="W234" s="50"/>
      <c r="X234" s="62"/>
      <c r="Y234" s="63"/>
      <c r="AA234" s="88">
        <v>44710</v>
      </c>
      <c r="AB234" s="37">
        <f t="shared" si="35"/>
        <v>0</v>
      </c>
      <c r="AC234" s="37">
        <f t="shared" si="36"/>
        <v>0</v>
      </c>
      <c r="AD234" s="37">
        <f t="shared" si="37"/>
        <v>0</v>
      </c>
      <c r="AE234" s="37">
        <f t="shared" si="38"/>
        <v>0</v>
      </c>
      <c r="AF234" s="37">
        <f t="shared" si="39"/>
        <v>0</v>
      </c>
      <c r="AG234" s="37">
        <f t="shared" si="39"/>
        <v>0</v>
      </c>
      <c r="AH234" s="37">
        <f t="shared" si="40"/>
        <v>0</v>
      </c>
    </row>
    <row r="235" spans="1:34" ht="15.75" customHeight="1">
      <c r="A235" s="99">
        <v>231</v>
      </c>
      <c r="B235" s="72"/>
      <c r="C235" s="73"/>
      <c r="D235" s="72"/>
      <c r="E235" s="73"/>
      <c r="F235" s="72"/>
      <c r="G235" s="73"/>
      <c r="H235" s="72"/>
      <c r="I235" s="73"/>
      <c r="J235" s="72"/>
      <c r="K235" s="73"/>
      <c r="L235" s="72"/>
      <c r="M235" s="73"/>
      <c r="N235" s="47"/>
      <c r="O235" s="48"/>
      <c r="P235" s="47"/>
      <c r="Q235" s="48"/>
      <c r="R235" s="49"/>
      <c r="S235" s="50"/>
      <c r="T235" s="49"/>
      <c r="U235" s="50"/>
      <c r="V235" s="49"/>
      <c r="W235" s="50"/>
      <c r="X235" s="62"/>
      <c r="Y235" s="63"/>
      <c r="AA235" s="88">
        <v>44711</v>
      </c>
      <c r="AB235" s="37">
        <f t="shared" si="35"/>
        <v>0</v>
      </c>
      <c r="AC235" s="37">
        <f t="shared" si="36"/>
        <v>0</v>
      </c>
      <c r="AD235" s="37">
        <f t="shared" si="37"/>
        <v>0</v>
      </c>
      <c r="AE235" s="37">
        <f t="shared" si="38"/>
        <v>0</v>
      </c>
      <c r="AF235" s="37">
        <f t="shared" si="39"/>
        <v>0</v>
      </c>
      <c r="AG235" s="37">
        <f t="shared" si="39"/>
        <v>0</v>
      </c>
      <c r="AH235" s="37">
        <f t="shared" si="40"/>
        <v>0</v>
      </c>
    </row>
    <row r="236" spans="1:34" ht="15.75" customHeight="1">
      <c r="A236" s="99">
        <v>232</v>
      </c>
      <c r="B236" s="72"/>
      <c r="C236" s="73"/>
      <c r="D236" s="72"/>
      <c r="E236" s="73"/>
      <c r="F236" s="72"/>
      <c r="G236" s="73"/>
      <c r="H236" s="72"/>
      <c r="I236" s="73"/>
      <c r="J236" s="72"/>
      <c r="K236" s="73"/>
      <c r="L236" s="72"/>
      <c r="M236" s="73"/>
      <c r="N236" s="47"/>
      <c r="O236" s="48"/>
      <c r="P236" s="47"/>
      <c r="Q236" s="48"/>
      <c r="R236" s="49"/>
      <c r="S236" s="50"/>
      <c r="T236" s="49"/>
      <c r="U236" s="50"/>
      <c r="V236" s="49"/>
      <c r="W236" s="50"/>
      <c r="X236" s="62"/>
      <c r="Y236" s="63"/>
      <c r="AA236" s="88">
        <v>44712</v>
      </c>
      <c r="AB236" s="37">
        <f t="shared" si="35"/>
        <v>0</v>
      </c>
      <c r="AC236" s="37">
        <f t="shared" si="36"/>
        <v>0</v>
      </c>
      <c r="AD236" s="37">
        <f t="shared" si="37"/>
        <v>0</v>
      </c>
      <c r="AE236" s="37">
        <f t="shared" si="38"/>
        <v>0</v>
      </c>
      <c r="AF236" s="37">
        <f t="shared" si="39"/>
        <v>0</v>
      </c>
      <c r="AG236" s="37">
        <f t="shared" si="39"/>
        <v>0</v>
      </c>
      <c r="AH236" s="37">
        <f t="shared" si="40"/>
        <v>0</v>
      </c>
    </row>
    <row r="237" spans="1:34" ht="15.75" customHeight="1">
      <c r="A237" s="99">
        <v>233</v>
      </c>
      <c r="B237" s="72"/>
      <c r="C237" s="73"/>
      <c r="D237" s="72">
        <v>7.8639999999999999</v>
      </c>
      <c r="E237" s="73">
        <v>3322.16309</v>
      </c>
      <c r="F237" s="72"/>
      <c r="G237" s="73"/>
      <c r="H237" s="72">
        <v>14.638999999999999</v>
      </c>
      <c r="I237" s="73">
        <v>19.866040000000002</v>
      </c>
      <c r="J237" s="72">
        <v>17.3</v>
      </c>
      <c r="K237" s="73">
        <v>8.2660900000000002</v>
      </c>
      <c r="L237" s="72"/>
      <c r="M237" s="73"/>
      <c r="N237" s="47">
        <v>19.686</v>
      </c>
      <c r="O237" s="97">
        <v>0.73195699999999997</v>
      </c>
      <c r="P237" s="47"/>
      <c r="Q237" s="48"/>
      <c r="R237" s="49">
        <f>IF(0.0087*C237+0.0985&lt;=0.0985,0,0.0087*C237+0.098)</f>
        <v>0</v>
      </c>
      <c r="S237" s="50">
        <f>IF(0.0127*E237+2.9567&lt;=2.9567,0,0.0127*E237+2.9567)</f>
        <v>45.148171242999993</v>
      </c>
      <c r="T237" s="49">
        <f>IF(0.5097*G237+0.811&lt;=0.811,0,0.5097*G237+0.811)</f>
        <v>0</v>
      </c>
      <c r="U237" s="50">
        <f>IF(0.8441*I237+0.9751&lt;=0.9751,0,0.8441*I237+0.9751)</f>
        <v>17.744024364000001</v>
      </c>
      <c r="V237" s="49">
        <f>IF(0.8533*K237+0.7762&lt;=0.7762,0,0.8533*K237+0.7762)</f>
        <v>7.8296545970000002</v>
      </c>
      <c r="W237" s="50">
        <f>IF(0.8542*M237+1.5314&lt;=1.5314,0,0.8542*M237+1.5314)</f>
        <v>0</v>
      </c>
      <c r="X237" s="62">
        <f>IF(0.7509*O237-0.682&lt;0,0,0.7509*O237-0.682)</f>
        <v>0</v>
      </c>
      <c r="Y237" s="63">
        <f>IF(Q237*0.8703-0.9705&lt;0,0,Q237*0.8703-0.9705)</f>
        <v>0</v>
      </c>
      <c r="AA237" s="88">
        <v>44713</v>
      </c>
      <c r="AB237" s="37">
        <f t="shared" si="35"/>
        <v>132.01219661695905</v>
      </c>
      <c r="AC237" s="37">
        <f t="shared" si="36"/>
        <v>0</v>
      </c>
      <c r="AD237" s="37">
        <f t="shared" si="37"/>
        <v>295.73373940000005</v>
      </c>
      <c r="AE237" s="37">
        <f t="shared" si="38"/>
        <v>105.80614320270271</v>
      </c>
      <c r="AF237" s="37">
        <f t="shared" si="39"/>
        <v>0</v>
      </c>
      <c r="AG237" s="37">
        <f t="shared" si="39"/>
        <v>0</v>
      </c>
      <c r="AH237" s="37">
        <f t="shared" si="40"/>
        <v>0</v>
      </c>
    </row>
    <row r="238" spans="1:34" ht="15.75" customHeight="1">
      <c r="A238" s="99">
        <v>234</v>
      </c>
      <c r="B238" s="72"/>
      <c r="C238" s="73"/>
      <c r="D238" s="72"/>
      <c r="E238" s="73"/>
      <c r="F238" s="72"/>
      <c r="G238" s="73"/>
      <c r="H238" s="72"/>
      <c r="I238" s="73"/>
      <c r="J238" s="72"/>
      <c r="K238" s="73"/>
      <c r="L238" s="72"/>
      <c r="M238" s="73"/>
      <c r="N238" s="47"/>
      <c r="O238" s="48"/>
      <c r="P238" s="47"/>
      <c r="Q238" s="48"/>
      <c r="R238" s="49"/>
      <c r="S238" s="50"/>
      <c r="T238" s="49"/>
      <c r="U238" s="50"/>
      <c r="V238" s="49"/>
      <c r="W238" s="50"/>
      <c r="X238" s="62"/>
      <c r="Y238" s="63"/>
    </row>
    <row r="239" spans="1:34" ht="15.75" customHeight="1">
      <c r="A239" s="99">
        <v>235</v>
      </c>
      <c r="B239" s="72"/>
      <c r="C239" s="73"/>
      <c r="D239" s="72"/>
      <c r="E239" s="73"/>
      <c r="F239" s="72"/>
      <c r="G239" s="73"/>
      <c r="H239" s="72"/>
      <c r="I239" s="73"/>
      <c r="J239" s="72"/>
      <c r="K239" s="73"/>
      <c r="L239" s="72"/>
      <c r="M239" s="73"/>
      <c r="N239" s="47"/>
      <c r="O239" s="48"/>
      <c r="P239" s="47"/>
      <c r="Q239" s="48"/>
      <c r="R239" s="49"/>
      <c r="S239" s="50"/>
      <c r="T239" s="49"/>
      <c r="U239" s="50"/>
      <c r="V239" s="49"/>
      <c r="W239" s="50"/>
      <c r="X239" s="62"/>
      <c r="Y239" s="63"/>
    </row>
    <row r="240" spans="1:34" ht="15.75" customHeight="1">
      <c r="A240" s="99">
        <v>236</v>
      </c>
      <c r="B240" s="72"/>
      <c r="C240" s="73"/>
      <c r="D240" s="72"/>
      <c r="E240" s="73"/>
      <c r="F240" s="72"/>
      <c r="G240" s="73"/>
      <c r="H240" s="72"/>
      <c r="I240" s="73"/>
      <c r="J240" s="72"/>
      <c r="K240" s="73"/>
      <c r="L240" s="72"/>
      <c r="M240" s="73"/>
      <c r="N240" s="47"/>
      <c r="O240" s="48"/>
      <c r="P240" s="47"/>
      <c r="Q240" s="48"/>
      <c r="R240" s="49"/>
      <c r="S240" s="50"/>
      <c r="T240" s="49"/>
      <c r="U240" s="50"/>
      <c r="V240" s="49"/>
      <c r="W240" s="50"/>
      <c r="X240" s="62"/>
      <c r="Y240" s="63"/>
    </row>
    <row r="241" spans="1:25" ht="15.75" customHeight="1">
      <c r="A241" s="99">
        <v>237</v>
      </c>
      <c r="B241" s="72"/>
      <c r="C241" s="73"/>
      <c r="D241" s="72"/>
      <c r="E241" s="73"/>
      <c r="F241" s="72"/>
      <c r="G241" s="73"/>
      <c r="H241" s="72"/>
      <c r="I241" s="73"/>
      <c r="J241" s="72"/>
      <c r="K241" s="73"/>
      <c r="L241" s="72"/>
      <c r="M241" s="73"/>
      <c r="N241" s="47"/>
      <c r="O241" s="48"/>
      <c r="P241" s="47"/>
      <c r="Q241" s="48"/>
      <c r="R241" s="49"/>
      <c r="S241" s="50"/>
      <c r="T241" s="49"/>
      <c r="U241" s="50"/>
      <c r="V241" s="49"/>
      <c r="W241" s="50"/>
      <c r="X241" s="62"/>
      <c r="Y241" s="63"/>
    </row>
    <row r="242" spans="1:25" ht="15.75" customHeight="1">
      <c r="A242" s="99">
        <v>238</v>
      </c>
      <c r="B242" s="72"/>
      <c r="C242" s="73"/>
      <c r="D242" s="72"/>
      <c r="E242" s="73"/>
      <c r="F242" s="72"/>
      <c r="G242" s="73"/>
      <c r="H242" s="72"/>
      <c r="I242" s="73"/>
      <c r="J242" s="72"/>
      <c r="K242" s="73"/>
      <c r="L242" s="72"/>
      <c r="M242" s="73"/>
      <c r="N242" s="47"/>
      <c r="O242" s="48"/>
      <c r="P242" s="47"/>
      <c r="Q242" s="48"/>
      <c r="R242" s="49"/>
      <c r="S242" s="50"/>
      <c r="T242" s="49"/>
      <c r="U242" s="50"/>
      <c r="V242" s="49"/>
      <c r="W242" s="50"/>
      <c r="X242" s="62"/>
      <c r="Y242" s="63"/>
    </row>
    <row r="243" spans="1:25" ht="15.75" customHeight="1">
      <c r="A243" s="99">
        <v>239</v>
      </c>
      <c r="B243" s="72"/>
      <c r="C243" s="73"/>
      <c r="D243" s="72"/>
      <c r="E243" s="73"/>
      <c r="F243" s="72"/>
      <c r="G243" s="73"/>
      <c r="H243" s="72"/>
      <c r="I243" s="73"/>
      <c r="J243" s="72"/>
      <c r="K243" s="73"/>
      <c r="L243" s="72"/>
      <c r="M243" s="73"/>
      <c r="N243" s="47"/>
      <c r="O243" s="48"/>
      <c r="P243" s="47"/>
      <c r="Q243" s="48"/>
      <c r="R243" s="49"/>
      <c r="S243" s="50"/>
      <c r="T243" s="49"/>
      <c r="U243" s="50"/>
      <c r="V243" s="49"/>
      <c r="W243" s="50"/>
      <c r="X243" s="62"/>
      <c r="Y243" s="63"/>
    </row>
    <row r="244" spans="1:25" ht="15.75" customHeight="1">
      <c r="A244" s="99">
        <v>240</v>
      </c>
      <c r="B244" s="72"/>
      <c r="C244" s="73"/>
      <c r="D244" s="72">
        <v>7.93</v>
      </c>
      <c r="E244" s="73">
        <v>4698.0717800000002</v>
      </c>
      <c r="F244" s="72">
        <v>13.363</v>
      </c>
      <c r="G244" s="95">
        <v>0.54344499999999996</v>
      </c>
      <c r="H244" s="72">
        <v>14.637</v>
      </c>
      <c r="I244" s="73">
        <v>165.69933</v>
      </c>
      <c r="J244" s="72">
        <v>17.318000000000001</v>
      </c>
      <c r="K244" s="73">
        <v>74.210340000000002</v>
      </c>
      <c r="L244" s="72">
        <v>21.437000000000001</v>
      </c>
      <c r="M244" s="73">
        <v>8.5630400000000009</v>
      </c>
      <c r="N244" s="47">
        <v>19.588000000000001</v>
      </c>
      <c r="O244" s="48">
        <v>7.9136499999999996</v>
      </c>
      <c r="P244" s="47">
        <v>24.742000000000001</v>
      </c>
      <c r="Q244" s="48">
        <v>3.9956299999999998</v>
      </c>
      <c r="R244" s="49">
        <f>IF(0.0087*C244+0.0985&lt;=0.0985,0,0.0087*C244+0.098)</f>
        <v>0</v>
      </c>
      <c r="S244" s="50">
        <f>IF(0.0127*E244+2.9567&lt;=2.9567,0,0.0127*E244+2.9567)</f>
        <v>62.622211606</v>
      </c>
      <c r="T244" s="49">
        <f>IF(0.5097*G244+0.811&lt;=0.811,0,0.5097*G244+0.811)</f>
        <v>1.0879939165000001</v>
      </c>
      <c r="U244" s="50">
        <f>IF(0.8441*I244+0.9751&lt;=0.9751,0,0.8441*I244+0.9751)</f>
        <v>140.84190445299998</v>
      </c>
      <c r="V244" s="49">
        <f>IF(0.8533*K244+0.7762&lt;=0.7762,0,0.8533*K244+0.7762)</f>
        <v>64.099883121999994</v>
      </c>
      <c r="W244" s="50">
        <f>IF(0.8542*M244+1.5314&lt;=1.5314,0,0.8542*M244+1.5314)</f>
        <v>8.8459487680000013</v>
      </c>
      <c r="X244" s="62">
        <f>IF(0.7509*O244-0.682&lt;0,0,0.7509*O244-0.682)</f>
        <v>5.2603597849999995</v>
      </c>
      <c r="Y244" s="63">
        <f>IF(Q244*0.8703-0.9705&lt;0,0,Q244*0.8703-0.9705)</f>
        <v>2.5068967889999998</v>
      </c>
    </row>
    <row r="245" spans="1:25" ht="15.75" customHeight="1">
      <c r="A245" s="99">
        <v>241</v>
      </c>
      <c r="B245" s="72"/>
      <c r="C245" s="73"/>
      <c r="D245" s="72"/>
      <c r="E245" s="73"/>
      <c r="F245" s="72"/>
      <c r="G245" s="73"/>
      <c r="H245" s="72"/>
      <c r="I245" s="73"/>
      <c r="J245" s="72"/>
      <c r="K245" s="73"/>
      <c r="L245" s="72"/>
      <c r="M245" s="73"/>
      <c r="N245" s="47"/>
      <c r="O245" s="48"/>
      <c r="P245" s="47"/>
      <c r="Q245" s="48"/>
      <c r="R245" s="49"/>
      <c r="S245" s="50"/>
      <c r="T245" s="49"/>
      <c r="U245" s="50"/>
      <c r="V245" s="49"/>
      <c r="W245" s="50"/>
      <c r="X245" s="62"/>
      <c r="Y245" s="63"/>
    </row>
    <row r="246" spans="1:25" ht="15.75" customHeight="1">
      <c r="A246" s="99">
        <v>242</v>
      </c>
      <c r="B246" s="72"/>
      <c r="C246" s="73"/>
      <c r="D246" s="72"/>
      <c r="E246" s="73"/>
      <c r="F246" s="72"/>
      <c r="G246" s="73"/>
      <c r="H246" s="72"/>
      <c r="I246" s="73"/>
      <c r="J246" s="72"/>
      <c r="K246" s="73"/>
      <c r="L246" s="72"/>
      <c r="M246" s="73"/>
      <c r="N246" s="47"/>
      <c r="O246" s="48"/>
      <c r="P246" s="47"/>
      <c r="Q246" s="48"/>
      <c r="R246" s="49"/>
      <c r="S246" s="50"/>
      <c r="T246" s="49"/>
      <c r="U246" s="50"/>
      <c r="V246" s="49"/>
      <c r="W246" s="50"/>
      <c r="X246" s="62"/>
      <c r="Y246" s="63"/>
    </row>
    <row r="247" spans="1:25" ht="15.75" customHeight="1">
      <c r="A247" s="99">
        <v>243</v>
      </c>
      <c r="B247" s="72"/>
      <c r="C247" s="73"/>
      <c r="D247" s="72"/>
      <c r="E247" s="73"/>
      <c r="F247" s="72"/>
      <c r="G247" s="73"/>
      <c r="H247" s="72"/>
      <c r="I247" s="73"/>
      <c r="J247" s="72"/>
      <c r="K247" s="73"/>
      <c r="L247" s="72"/>
      <c r="M247" s="73"/>
      <c r="N247" s="47"/>
      <c r="O247" s="48"/>
      <c r="P247" s="47"/>
      <c r="Q247" s="48"/>
      <c r="R247" s="49"/>
      <c r="S247" s="50"/>
      <c r="T247" s="49"/>
      <c r="U247" s="50"/>
      <c r="V247" s="49"/>
      <c r="W247" s="50"/>
      <c r="X247" s="62"/>
      <c r="Y247" s="63"/>
    </row>
    <row r="248" spans="1:25" ht="15.75" customHeight="1">
      <c r="A248" s="99">
        <v>244</v>
      </c>
      <c r="B248" s="72"/>
      <c r="C248" s="73"/>
      <c r="D248" s="72"/>
      <c r="E248" s="73"/>
      <c r="F248" s="72"/>
      <c r="G248" s="73"/>
      <c r="H248" s="72"/>
      <c r="I248" s="73"/>
      <c r="J248" s="72"/>
      <c r="K248" s="73"/>
      <c r="L248" s="72"/>
      <c r="M248" s="73"/>
      <c r="N248" s="47"/>
      <c r="O248" s="48"/>
      <c r="P248" s="47"/>
      <c r="Q248" s="48"/>
      <c r="R248" s="49"/>
      <c r="S248" s="50"/>
      <c r="T248" s="49"/>
      <c r="U248" s="50"/>
      <c r="V248" s="49"/>
      <c r="W248" s="50"/>
      <c r="X248" s="62"/>
      <c r="Y248" s="63"/>
    </row>
    <row r="249" spans="1:25" ht="15.75" customHeight="1">
      <c r="A249" s="99">
        <v>245</v>
      </c>
      <c r="B249" s="72"/>
      <c r="C249" s="73"/>
      <c r="D249" s="72"/>
      <c r="E249" s="73"/>
      <c r="F249" s="72"/>
      <c r="G249" s="73"/>
      <c r="H249" s="72"/>
      <c r="I249" s="73"/>
      <c r="J249" s="72"/>
      <c r="K249" s="73"/>
      <c r="L249" s="72"/>
      <c r="M249" s="73"/>
      <c r="N249" s="47"/>
      <c r="O249" s="48"/>
      <c r="P249" s="47"/>
      <c r="Q249" s="48"/>
      <c r="R249" s="49"/>
      <c r="S249" s="50"/>
      <c r="T249" s="49"/>
      <c r="U249" s="50"/>
      <c r="V249" s="49"/>
      <c r="W249" s="50"/>
      <c r="X249" s="62"/>
      <c r="Y249" s="63"/>
    </row>
    <row r="250" spans="1:25" ht="15.75" customHeight="1">
      <c r="A250" s="99">
        <v>246</v>
      </c>
      <c r="B250" s="72"/>
      <c r="C250" s="73"/>
      <c r="D250" s="72"/>
      <c r="E250" s="73"/>
      <c r="F250" s="72"/>
      <c r="G250" s="73"/>
      <c r="H250" s="72"/>
      <c r="I250" s="73"/>
      <c r="J250" s="72"/>
      <c r="K250" s="73"/>
      <c r="L250" s="72"/>
      <c r="M250" s="73"/>
      <c r="N250" s="47"/>
      <c r="O250" s="48"/>
      <c r="P250" s="47"/>
      <c r="Q250" s="48"/>
      <c r="R250" s="49"/>
      <c r="S250" s="50"/>
      <c r="T250" s="49"/>
      <c r="U250" s="50"/>
      <c r="V250" s="49"/>
      <c r="W250" s="50"/>
      <c r="X250" s="62"/>
      <c r="Y250" s="63"/>
    </row>
    <row r="251" spans="1:25" ht="15.75" customHeight="1">
      <c r="A251" s="99">
        <v>247</v>
      </c>
      <c r="B251" s="72"/>
      <c r="C251" s="73"/>
      <c r="D251" s="72">
        <v>7.9240000000000004</v>
      </c>
      <c r="E251" s="73">
        <v>7134.1464800000003</v>
      </c>
      <c r="F251" s="72">
        <v>13.398999999999999</v>
      </c>
      <c r="G251" s="95">
        <v>0.71355100000000005</v>
      </c>
      <c r="H251" s="72">
        <v>14.663</v>
      </c>
      <c r="I251" s="73">
        <v>132.83014</v>
      </c>
      <c r="J251" s="72">
        <v>17.353000000000002</v>
      </c>
      <c r="K251" s="73">
        <v>66.284540000000007</v>
      </c>
      <c r="L251" s="72">
        <v>21.456</v>
      </c>
      <c r="M251" s="73">
        <v>1.71546</v>
      </c>
      <c r="N251" s="47">
        <v>19.634</v>
      </c>
      <c r="O251" s="48">
        <v>4.3471399999999996</v>
      </c>
      <c r="P251" s="47">
        <v>24.765999999999998</v>
      </c>
      <c r="Q251" s="48">
        <v>2.3521200000000002</v>
      </c>
      <c r="R251" s="49">
        <f>IF(0.0087*C251+0.0985&lt;=0.0985,0,0.0087*C251+0.098)</f>
        <v>0</v>
      </c>
      <c r="S251" s="50">
        <f>IF(0.0127*E251+2.9567&lt;=2.9567,0,0.0127*E251+2.9567)</f>
        <v>93.560360295999999</v>
      </c>
      <c r="T251" s="49">
        <f>IF(0.5097*G251+0.811&lt;=0.811,0,0.5097*G251+0.811)</f>
        <v>1.1746969447000002</v>
      </c>
      <c r="U251" s="50">
        <f>IF(0.8441*I251+0.9751&lt;=0.9751,0,0.8441*I251+0.9751)</f>
        <v>113.09702117399999</v>
      </c>
      <c r="V251" s="49">
        <f>IF(0.8533*K251+0.7762&lt;=0.7762,0,0.8533*K251+0.7762)</f>
        <v>57.336797982000007</v>
      </c>
      <c r="W251" s="50">
        <f>IF(0.8542*M251+1.5314&lt;=1.5314,0,0.8542*M251+1.5314)</f>
        <v>2.9967459320000001</v>
      </c>
      <c r="X251" s="62">
        <f>IF(0.7509*O251-0.682&lt;0,0,0.7509*O251-0.682)</f>
        <v>2.5822674259999996</v>
      </c>
      <c r="Y251" s="63">
        <f>IF(Q251*0.8703-0.9705&lt;0,0,Q251*0.8703-0.9705)</f>
        <v>1.076550036</v>
      </c>
    </row>
    <row r="252" spans="1:25" ht="15.75" customHeight="1">
      <c r="A252" s="99">
        <v>248</v>
      </c>
      <c r="B252" s="72"/>
      <c r="C252" s="73"/>
      <c r="D252" s="72"/>
      <c r="E252" s="73"/>
      <c r="F252" s="72"/>
      <c r="G252" s="73"/>
      <c r="H252" s="72"/>
      <c r="I252" s="73"/>
      <c r="J252" s="72"/>
      <c r="K252" s="73"/>
      <c r="L252" s="72"/>
      <c r="M252" s="73"/>
      <c r="N252" s="47"/>
      <c r="O252" s="48"/>
      <c r="P252" s="47"/>
      <c r="Q252" s="48"/>
      <c r="R252" s="49"/>
      <c r="S252" s="50"/>
      <c r="T252" s="49"/>
      <c r="U252" s="50"/>
      <c r="V252" s="49"/>
      <c r="W252" s="50"/>
      <c r="X252" s="62"/>
      <c r="Y252" s="63"/>
    </row>
    <row r="253" spans="1:25" ht="15.75" customHeight="1">
      <c r="A253" s="99">
        <v>249</v>
      </c>
      <c r="B253" s="72"/>
      <c r="C253" s="73"/>
      <c r="D253" s="72"/>
      <c r="E253" s="73"/>
      <c r="F253" s="72"/>
      <c r="G253" s="73"/>
      <c r="H253" s="72"/>
      <c r="I253" s="73"/>
      <c r="J253" s="72"/>
      <c r="K253" s="73"/>
      <c r="L253" s="72"/>
      <c r="M253" s="73"/>
      <c r="N253" s="47"/>
      <c r="O253" s="48"/>
      <c r="P253" s="47"/>
      <c r="Q253" s="48"/>
      <c r="R253" s="49"/>
      <c r="S253" s="50"/>
      <c r="T253" s="49"/>
      <c r="U253" s="50"/>
      <c r="V253" s="49"/>
      <c r="W253" s="50"/>
      <c r="X253" s="51"/>
      <c r="Y253" s="52"/>
    </row>
    <row r="254" spans="1:25" ht="15.75" customHeight="1">
      <c r="A254" s="99">
        <v>250</v>
      </c>
      <c r="B254" s="72"/>
      <c r="C254" s="73"/>
      <c r="D254" s="72"/>
      <c r="E254" s="73"/>
      <c r="F254" s="72"/>
      <c r="G254" s="73"/>
      <c r="H254" s="72"/>
      <c r="I254" s="73"/>
      <c r="J254" s="72"/>
      <c r="K254" s="73"/>
      <c r="L254" s="72"/>
      <c r="M254" s="73"/>
      <c r="N254" s="47"/>
      <c r="O254" s="48"/>
      <c r="P254" s="47"/>
      <c r="Q254" s="48"/>
      <c r="R254" s="49"/>
      <c r="S254" s="50"/>
      <c r="T254" s="49"/>
      <c r="U254" s="50"/>
      <c r="V254" s="49"/>
      <c r="W254" s="50"/>
      <c r="X254" s="51"/>
      <c r="Y254" s="52"/>
    </row>
    <row r="255" spans="1:25" ht="15.75" customHeight="1">
      <c r="A255" s="99">
        <v>251</v>
      </c>
      <c r="B255" s="72"/>
      <c r="C255" s="73"/>
      <c r="D255" s="72"/>
      <c r="E255" s="73"/>
      <c r="F255" s="72"/>
      <c r="G255" s="73"/>
      <c r="H255" s="72"/>
      <c r="I255" s="73"/>
      <c r="J255" s="72"/>
      <c r="K255" s="73"/>
      <c r="L255" s="72"/>
      <c r="M255" s="73"/>
      <c r="N255" s="47"/>
      <c r="O255" s="48"/>
      <c r="P255" s="47"/>
      <c r="Q255" s="48"/>
      <c r="R255" s="49"/>
      <c r="S255" s="50"/>
      <c r="T255" s="49"/>
      <c r="U255" s="50"/>
      <c r="V255" s="49"/>
      <c r="W255" s="50"/>
      <c r="X255" s="51"/>
      <c r="Y255" s="52"/>
    </row>
    <row r="256" spans="1:25" ht="15.75" customHeight="1">
      <c r="A256" s="99">
        <v>252</v>
      </c>
      <c r="B256" s="72"/>
      <c r="C256" s="73"/>
      <c r="D256" s="72"/>
      <c r="E256" s="73"/>
      <c r="F256" s="72"/>
      <c r="G256" s="73"/>
      <c r="H256" s="72"/>
      <c r="I256" s="73"/>
      <c r="J256" s="72"/>
      <c r="K256" s="73"/>
      <c r="L256" s="72"/>
      <c r="M256" s="73"/>
      <c r="N256" s="47"/>
      <c r="O256" s="48"/>
      <c r="P256" s="47"/>
      <c r="Q256" s="48"/>
      <c r="R256" s="49"/>
      <c r="S256" s="50"/>
      <c r="T256" s="49"/>
      <c r="U256" s="50"/>
      <c r="V256" s="49"/>
      <c r="W256" s="50"/>
      <c r="X256" s="51"/>
      <c r="Y256" s="52"/>
    </row>
    <row r="257" spans="1:25" ht="15.75" customHeight="1">
      <c r="A257" s="99">
        <v>253</v>
      </c>
      <c r="B257" s="72"/>
      <c r="C257" s="73"/>
      <c r="D257" s="72"/>
      <c r="E257" s="73"/>
      <c r="F257" s="72"/>
      <c r="G257" s="73"/>
      <c r="H257" s="72"/>
      <c r="I257" s="73"/>
      <c r="J257" s="72"/>
      <c r="K257" s="73"/>
      <c r="L257" s="72"/>
      <c r="M257" s="73"/>
      <c r="N257" s="47"/>
      <c r="O257" s="48"/>
      <c r="P257" s="47"/>
      <c r="Q257" s="48"/>
      <c r="R257" s="49"/>
      <c r="S257" s="50"/>
      <c r="T257" s="49"/>
      <c r="U257" s="50"/>
      <c r="V257" s="49"/>
      <c r="W257" s="50"/>
      <c r="X257" s="51"/>
      <c r="Y257" s="52"/>
    </row>
    <row r="258" spans="1:25" ht="15.75" customHeight="1">
      <c r="A258" s="99">
        <v>254</v>
      </c>
      <c r="B258" s="72"/>
      <c r="C258" s="73"/>
      <c r="D258" s="72"/>
      <c r="E258" s="73"/>
      <c r="F258" s="72"/>
      <c r="G258" s="73"/>
      <c r="H258" s="72"/>
      <c r="I258" s="73"/>
      <c r="J258" s="72"/>
      <c r="K258" s="73"/>
      <c r="L258" s="72"/>
      <c r="M258" s="73"/>
      <c r="N258" s="47"/>
      <c r="O258" s="48"/>
      <c r="P258" s="47"/>
      <c r="Q258" s="48"/>
      <c r="R258" s="49"/>
      <c r="S258" s="50"/>
      <c r="T258" s="49"/>
      <c r="U258" s="50"/>
      <c r="V258" s="49"/>
      <c r="W258" s="50"/>
      <c r="X258" s="51"/>
      <c r="Y258" s="52"/>
    </row>
    <row r="259" spans="1:25" ht="15.75" customHeight="1">
      <c r="A259" s="99">
        <v>255</v>
      </c>
      <c r="B259" s="72"/>
      <c r="C259" s="73"/>
      <c r="D259" s="72"/>
      <c r="E259" s="73"/>
      <c r="F259" s="72"/>
      <c r="G259" s="73"/>
      <c r="H259" s="72"/>
      <c r="I259" s="73"/>
      <c r="J259" s="72"/>
      <c r="K259" s="73"/>
      <c r="L259" s="72"/>
      <c r="M259" s="73"/>
      <c r="N259" s="47"/>
      <c r="O259" s="48"/>
      <c r="P259" s="47"/>
      <c r="Q259" s="48"/>
      <c r="R259" s="49"/>
      <c r="S259" s="50"/>
      <c r="T259" s="49"/>
      <c r="U259" s="50"/>
      <c r="V259" s="49"/>
      <c r="W259" s="50"/>
      <c r="X259" s="51"/>
      <c r="Y259" s="52"/>
    </row>
    <row r="260" spans="1:25" ht="15.75" customHeight="1">
      <c r="A260" s="99">
        <v>256</v>
      </c>
      <c r="B260" s="72"/>
      <c r="C260" s="73"/>
      <c r="D260" s="72"/>
      <c r="E260" s="73"/>
      <c r="F260" s="72"/>
      <c r="G260" s="73"/>
      <c r="H260" s="72"/>
      <c r="I260" s="73"/>
      <c r="J260" s="72"/>
      <c r="K260" s="73"/>
      <c r="L260" s="72"/>
      <c r="M260" s="73"/>
      <c r="N260" s="47"/>
      <c r="O260" s="48"/>
      <c r="P260" s="47"/>
      <c r="Q260" s="48"/>
      <c r="R260" s="49"/>
      <c r="S260" s="50"/>
      <c r="T260" s="49"/>
      <c r="U260" s="50"/>
      <c r="V260" s="49"/>
      <c r="W260" s="50"/>
      <c r="X260" s="51"/>
      <c r="Y260" s="52"/>
    </row>
    <row r="261" spans="1:25" ht="15.75" customHeight="1">
      <c r="A261" s="99">
        <v>257</v>
      </c>
      <c r="B261" s="72"/>
      <c r="C261" s="73"/>
      <c r="D261" s="72"/>
      <c r="E261" s="73"/>
      <c r="F261" s="72"/>
      <c r="G261" s="73"/>
      <c r="H261" s="72"/>
      <c r="I261" s="73"/>
      <c r="J261" s="72"/>
      <c r="K261" s="73"/>
      <c r="L261" s="72"/>
      <c r="M261" s="73"/>
      <c r="N261" s="47"/>
      <c r="O261" s="48"/>
      <c r="P261" s="47"/>
      <c r="Q261" s="48"/>
      <c r="R261" s="49"/>
      <c r="S261" s="50"/>
      <c r="T261" s="49"/>
      <c r="U261" s="50"/>
      <c r="V261" s="49"/>
      <c r="W261" s="50"/>
      <c r="X261" s="51"/>
      <c r="Y261" s="52"/>
    </row>
    <row r="262" spans="1:25" ht="15.75" customHeight="1">
      <c r="A262" s="99">
        <v>258</v>
      </c>
      <c r="B262" s="72"/>
      <c r="C262" s="73"/>
      <c r="D262" s="72"/>
      <c r="E262" s="73"/>
      <c r="F262" s="72"/>
      <c r="G262" s="73"/>
      <c r="H262" s="72"/>
      <c r="I262" s="73"/>
      <c r="J262" s="72"/>
      <c r="K262" s="73"/>
      <c r="L262" s="72"/>
      <c r="M262" s="73"/>
      <c r="N262" s="47"/>
      <c r="O262" s="48"/>
      <c r="P262" s="47"/>
      <c r="Q262" s="48"/>
      <c r="R262" s="49"/>
      <c r="S262" s="50"/>
      <c r="T262" s="49"/>
      <c r="U262" s="50"/>
      <c r="V262" s="49"/>
      <c r="W262" s="50"/>
      <c r="X262" s="51"/>
      <c r="Y262" s="52"/>
    </row>
    <row r="263" spans="1:25" ht="15.75" customHeight="1">
      <c r="A263" s="99">
        <v>259</v>
      </c>
      <c r="B263" s="72"/>
      <c r="C263" s="73"/>
      <c r="D263" s="72"/>
      <c r="E263" s="73"/>
      <c r="F263" s="72"/>
      <c r="G263" s="73"/>
      <c r="H263" s="72"/>
      <c r="I263" s="73"/>
      <c r="J263" s="72"/>
      <c r="K263" s="73"/>
      <c r="L263" s="72"/>
      <c r="M263" s="73"/>
      <c r="N263" s="47"/>
      <c r="O263" s="48"/>
      <c r="P263" s="47"/>
      <c r="Q263" s="48"/>
      <c r="R263" s="49"/>
      <c r="S263" s="50"/>
      <c r="T263" s="49"/>
      <c r="U263" s="50"/>
      <c r="V263" s="49"/>
      <c r="W263" s="50"/>
      <c r="X263" s="51"/>
      <c r="Y263" s="52"/>
    </row>
    <row r="264" spans="1:25" ht="15.75" customHeight="1">
      <c r="A264" s="99">
        <v>260</v>
      </c>
      <c r="B264" s="72"/>
      <c r="C264" s="73"/>
      <c r="D264" s="72"/>
      <c r="E264" s="73"/>
      <c r="F264" s="72"/>
      <c r="G264" s="73"/>
      <c r="H264" s="72"/>
      <c r="I264" s="73"/>
      <c r="J264" s="72"/>
      <c r="K264" s="73"/>
      <c r="L264" s="72"/>
      <c r="M264" s="73"/>
      <c r="N264" s="47"/>
      <c r="O264" s="48"/>
      <c r="P264" s="47"/>
      <c r="Q264" s="48"/>
      <c r="R264" s="49"/>
      <c r="S264" s="50"/>
      <c r="T264" s="49"/>
      <c r="U264" s="50"/>
      <c r="V264" s="49"/>
      <c r="W264" s="50"/>
      <c r="X264" s="51"/>
      <c r="Y264" s="52"/>
    </row>
    <row r="265" spans="1:25" ht="15.75" customHeight="1">
      <c r="A265" s="99">
        <v>261</v>
      </c>
      <c r="B265" s="72"/>
      <c r="C265" s="73"/>
      <c r="D265" s="72"/>
      <c r="E265" s="73"/>
      <c r="F265" s="72"/>
      <c r="G265" s="73"/>
      <c r="H265" s="72"/>
      <c r="I265" s="73"/>
      <c r="J265" s="72"/>
      <c r="K265" s="73"/>
      <c r="L265" s="72"/>
      <c r="M265" s="73"/>
      <c r="N265" s="47"/>
      <c r="O265" s="48"/>
      <c r="P265" s="47"/>
      <c r="Q265" s="48"/>
      <c r="R265" s="49"/>
      <c r="S265" s="50"/>
      <c r="T265" s="49"/>
      <c r="U265" s="50"/>
      <c r="V265" s="49"/>
      <c r="W265" s="50"/>
      <c r="X265" s="51"/>
      <c r="Y265" s="52"/>
    </row>
    <row r="266" spans="1:25" ht="15.75" customHeight="1">
      <c r="A266" s="99">
        <v>262</v>
      </c>
      <c r="B266" s="72"/>
      <c r="C266" s="73"/>
      <c r="D266" s="72"/>
      <c r="E266" s="73"/>
      <c r="F266" s="72"/>
      <c r="G266" s="73"/>
      <c r="H266" s="72"/>
      <c r="I266" s="73"/>
      <c r="J266" s="72"/>
      <c r="K266" s="73"/>
      <c r="L266" s="72"/>
      <c r="M266" s="73"/>
      <c r="N266" s="47"/>
      <c r="O266" s="48"/>
      <c r="P266" s="47"/>
      <c r="Q266" s="48"/>
      <c r="R266" s="49"/>
      <c r="S266" s="50"/>
      <c r="T266" s="49"/>
      <c r="U266" s="50"/>
      <c r="V266" s="49"/>
      <c r="W266" s="50"/>
      <c r="X266" s="51"/>
      <c r="Y266" s="52"/>
    </row>
    <row r="267" spans="1:25" ht="15.75" customHeight="1">
      <c r="A267" s="99">
        <v>263</v>
      </c>
      <c r="B267" s="72"/>
      <c r="C267" s="73"/>
      <c r="D267" s="72"/>
      <c r="E267" s="73"/>
      <c r="F267" s="72"/>
      <c r="G267" s="73"/>
      <c r="H267" s="72"/>
      <c r="I267" s="73"/>
      <c r="J267" s="72"/>
      <c r="K267" s="73"/>
      <c r="L267" s="72"/>
      <c r="M267" s="73"/>
      <c r="N267" s="47"/>
      <c r="O267" s="48"/>
      <c r="P267" s="47"/>
      <c r="Q267" s="48"/>
      <c r="R267" s="49"/>
      <c r="S267" s="50"/>
      <c r="T267" s="49"/>
      <c r="U267" s="50"/>
      <c r="V267" s="49"/>
      <c r="W267" s="50"/>
      <c r="X267" s="51"/>
      <c r="Y267" s="52"/>
    </row>
    <row r="268" spans="1:25" ht="15.75" customHeight="1">
      <c r="A268" s="98"/>
      <c r="B268" s="72"/>
      <c r="C268" s="73"/>
      <c r="D268" s="72"/>
      <c r="E268" s="73"/>
      <c r="F268" s="72"/>
      <c r="G268" s="73"/>
      <c r="H268" s="72"/>
      <c r="I268" s="73"/>
      <c r="J268" s="72"/>
      <c r="K268" s="73"/>
      <c r="L268" s="72"/>
      <c r="M268" s="73"/>
      <c r="N268" s="47"/>
      <c r="O268" s="48"/>
      <c r="P268" s="47"/>
      <c r="Q268" s="48"/>
      <c r="R268" s="49"/>
      <c r="S268" s="50"/>
      <c r="T268" s="49"/>
      <c r="U268" s="50"/>
      <c r="V268" s="49"/>
      <c r="W268" s="50"/>
      <c r="X268" s="51"/>
      <c r="Y268" s="52"/>
    </row>
    <row r="269" spans="1:25" ht="15.75" customHeight="1">
      <c r="A269" s="98"/>
      <c r="B269" s="72"/>
      <c r="C269" s="73"/>
      <c r="D269" s="72"/>
      <c r="E269" s="73"/>
      <c r="F269" s="72"/>
      <c r="G269" s="73"/>
      <c r="H269" s="72"/>
      <c r="I269" s="73"/>
      <c r="J269" s="72"/>
      <c r="K269" s="73"/>
      <c r="L269" s="72"/>
      <c r="M269" s="73"/>
      <c r="N269" s="47"/>
      <c r="O269" s="48"/>
      <c r="P269" s="47"/>
      <c r="Q269" s="48"/>
      <c r="R269" s="49"/>
      <c r="S269" s="50"/>
      <c r="T269" s="49"/>
      <c r="U269" s="50"/>
      <c r="V269" s="49"/>
      <c r="W269" s="50"/>
      <c r="X269" s="51"/>
      <c r="Y269" s="52"/>
    </row>
    <row r="270" spans="1:25" ht="15.75" customHeight="1">
      <c r="A270" s="98"/>
      <c r="B270" s="72"/>
      <c r="C270" s="73"/>
      <c r="D270" s="72"/>
      <c r="E270" s="73"/>
      <c r="F270" s="72"/>
      <c r="G270" s="73"/>
      <c r="H270" s="72"/>
      <c r="I270" s="73"/>
      <c r="J270" s="72"/>
      <c r="K270" s="73"/>
      <c r="L270" s="72"/>
      <c r="M270" s="73"/>
      <c r="N270" s="47"/>
      <c r="O270" s="48"/>
      <c r="P270" s="47"/>
      <c r="Q270" s="48"/>
      <c r="R270" s="49"/>
      <c r="S270" s="50"/>
      <c r="T270" s="49"/>
      <c r="U270" s="50"/>
      <c r="V270" s="49"/>
      <c r="W270" s="50"/>
      <c r="X270" s="51"/>
      <c r="Y270" s="52"/>
    </row>
    <row r="271" spans="1:25" ht="15.75" customHeight="1">
      <c r="A271" s="98"/>
      <c r="B271" s="72"/>
      <c r="C271" s="73"/>
      <c r="D271" s="72"/>
      <c r="E271" s="73"/>
      <c r="F271" s="72"/>
      <c r="G271" s="73"/>
      <c r="H271" s="72"/>
      <c r="I271" s="73"/>
      <c r="J271" s="72"/>
      <c r="K271" s="73"/>
      <c r="L271" s="72"/>
      <c r="M271" s="73"/>
      <c r="N271" s="47"/>
      <c r="O271" s="48"/>
      <c r="P271" s="47"/>
      <c r="Q271" s="48"/>
      <c r="R271" s="49"/>
      <c r="S271" s="50"/>
      <c r="T271" s="49"/>
      <c r="U271" s="50"/>
      <c r="V271" s="49"/>
      <c r="W271" s="50"/>
      <c r="X271" s="51"/>
      <c r="Y271" s="52"/>
    </row>
    <row r="272" spans="1:25" ht="15.75" customHeight="1">
      <c r="A272" s="98"/>
      <c r="B272" s="72"/>
      <c r="C272" s="73"/>
      <c r="D272" s="72"/>
      <c r="E272" s="73"/>
      <c r="F272" s="72"/>
      <c r="G272" s="73"/>
      <c r="H272" s="72"/>
      <c r="I272" s="73"/>
      <c r="J272" s="72"/>
      <c r="K272" s="73"/>
      <c r="L272" s="72"/>
      <c r="M272" s="73"/>
      <c r="N272" s="47"/>
      <c r="O272" s="48"/>
      <c r="P272" s="47"/>
      <c r="Q272" s="48"/>
      <c r="R272" s="49"/>
      <c r="S272" s="50"/>
      <c r="T272" s="49"/>
      <c r="U272" s="50"/>
      <c r="V272" s="49"/>
      <c r="W272" s="50"/>
      <c r="X272" s="51"/>
      <c r="Y272" s="52"/>
    </row>
    <row r="273" spans="2:25" ht="15.75" customHeight="1">
      <c r="B273" s="72"/>
      <c r="C273" s="73"/>
      <c r="D273" s="72"/>
      <c r="E273" s="73"/>
      <c r="F273" s="72"/>
      <c r="G273" s="73"/>
      <c r="H273" s="72"/>
      <c r="I273" s="73"/>
      <c r="J273" s="72"/>
      <c r="K273" s="73"/>
      <c r="L273" s="72"/>
      <c r="M273" s="73"/>
      <c r="N273" s="47"/>
      <c r="O273" s="48"/>
      <c r="P273" s="47"/>
      <c r="Q273" s="48"/>
      <c r="R273" s="49"/>
      <c r="S273" s="50"/>
      <c r="T273" s="49"/>
      <c r="U273" s="50"/>
      <c r="V273" s="49"/>
      <c r="W273" s="50"/>
      <c r="X273" s="51"/>
      <c r="Y273" s="52"/>
    </row>
    <row r="274" spans="2:25" ht="15.75" customHeight="1">
      <c r="B274" s="72"/>
      <c r="C274" s="73"/>
      <c r="D274" s="72"/>
      <c r="E274" s="73"/>
      <c r="F274" s="72"/>
      <c r="G274" s="73"/>
      <c r="H274" s="72"/>
      <c r="I274" s="73"/>
      <c r="J274" s="72"/>
      <c r="K274" s="73"/>
      <c r="L274" s="72"/>
      <c r="M274" s="73"/>
      <c r="N274" s="47"/>
      <c r="O274" s="48"/>
      <c r="P274" s="47"/>
      <c r="Q274" s="48"/>
      <c r="R274" s="49"/>
      <c r="S274" s="50"/>
      <c r="T274" s="49"/>
      <c r="U274" s="50"/>
      <c r="V274" s="49"/>
      <c r="W274" s="50"/>
      <c r="X274" s="51"/>
      <c r="Y274" s="52"/>
    </row>
    <row r="275" spans="2:25" ht="15.75" customHeight="1">
      <c r="B275" s="72"/>
      <c r="C275" s="73"/>
      <c r="D275" s="72"/>
      <c r="E275" s="73"/>
      <c r="F275" s="72"/>
      <c r="G275" s="73"/>
      <c r="H275" s="72"/>
      <c r="I275" s="73"/>
      <c r="J275" s="72"/>
      <c r="K275" s="73"/>
      <c r="L275" s="72"/>
      <c r="M275" s="73"/>
      <c r="N275" s="47"/>
      <c r="O275" s="48"/>
      <c r="P275" s="47"/>
      <c r="Q275" s="48"/>
      <c r="R275" s="49"/>
      <c r="S275" s="50"/>
      <c r="T275" s="49"/>
      <c r="U275" s="50"/>
      <c r="V275" s="49"/>
      <c r="W275" s="50"/>
      <c r="X275" s="51"/>
      <c r="Y275" s="52"/>
    </row>
    <row r="276" spans="2:25" ht="15.75" customHeight="1">
      <c r="B276" s="72"/>
      <c r="C276" s="73"/>
      <c r="D276" s="72"/>
      <c r="E276" s="73"/>
      <c r="F276" s="72"/>
      <c r="G276" s="73"/>
      <c r="H276" s="72"/>
      <c r="I276" s="73"/>
      <c r="J276" s="72"/>
      <c r="K276" s="73"/>
      <c r="L276" s="72"/>
      <c r="M276" s="73"/>
      <c r="N276" s="47"/>
      <c r="O276" s="48"/>
      <c r="P276" s="47"/>
      <c r="Q276" s="48"/>
      <c r="R276" s="49"/>
      <c r="S276" s="50"/>
      <c r="T276" s="49"/>
      <c r="U276" s="50"/>
      <c r="V276" s="49"/>
      <c r="W276" s="50"/>
      <c r="X276" s="51"/>
      <c r="Y276" s="52"/>
    </row>
    <row r="277" spans="2:25" ht="15.75" customHeight="1">
      <c r="B277" s="72"/>
      <c r="C277" s="73"/>
      <c r="D277" s="72"/>
      <c r="E277" s="73"/>
      <c r="F277" s="72"/>
      <c r="G277" s="73"/>
      <c r="H277" s="72"/>
      <c r="I277" s="73"/>
      <c r="J277" s="72"/>
      <c r="K277" s="73"/>
      <c r="L277" s="72"/>
      <c r="M277" s="73"/>
      <c r="N277" s="47"/>
      <c r="O277" s="48"/>
      <c r="P277" s="47"/>
      <c r="Q277" s="48"/>
      <c r="R277" s="49"/>
      <c r="S277" s="50"/>
      <c r="T277" s="49"/>
      <c r="U277" s="50"/>
      <c r="V277" s="49"/>
      <c r="W277" s="50"/>
      <c r="X277" s="51"/>
      <c r="Y277" s="52"/>
    </row>
    <row r="278" spans="2:25" ht="15.75" customHeight="1">
      <c r="B278" s="72"/>
      <c r="C278" s="73"/>
      <c r="D278" s="72"/>
      <c r="E278" s="73"/>
      <c r="F278" s="72"/>
      <c r="G278" s="73"/>
      <c r="H278" s="72"/>
      <c r="I278" s="73"/>
      <c r="J278" s="72"/>
      <c r="K278" s="73"/>
      <c r="L278" s="72"/>
      <c r="M278" s="73"/>
      <c r="N278" s="47"/>
      <c r="O278" s="48"/>
      <c r="P278" s="47"/>
      <c r="Q278" s="48"/>
      <c r="R278" s="49"/>
      <c r="S278" s="50"/>
      <c r="T278" s="49"/>
      <c r="U278" s="50"/>
      <c r="V278" s="49"/>
      <c r="W278" s="50"/>
      <c r="X278" s="51"/>
      <c r="Y278" s="52"/>
    </row>
    <row r="279" spans="2:25" ht="15.75" customHeight="1">
      <c r="B279" s="72"/>
      <c r="C279" s="73"/>
      <c r="D279" s="72"/>
      <c r="E279" s="73"/>
      <c r="F279" s="72"/>
      <c r="G279" s="73"/>
      <c r="H279" s="72"/>
      <c r="I279" s="73"/>
      <c r="J279" s="72"/>
      <c r="K279" s="73"/>
      <c r="L279" s="72"/>
      <c r="M279" s="73"/>
      <c r="N279" s="47"/>
      <c r="O279" s="48"/>
      <c r="P279" s="47"/>
      <c r="Q279" s="48"/>
      <c r="R279" s="49"/>
      <c r="S279" s="50"/>
      <c r="T279" s="49"/>
      <c r="U279" s="50"/>
      <c r="V279" s="49"/>
      <c r="W279" s="50"/>
      <c r="X279" s="51"/>
      <c r="Y279" s="52"/>
    </row>
    <row r="280" spans="2:25" ht="15.75" customHeight="1">
      <c r="B280" s="72"/>
      <c r="C280" s="73"/>
      <c r="D280" s="72"/>
      <c r="E280" s="73"/>
      <c r="F280" s="72"/>
      <c r="G280" s="73"/>
      <c r="H280" s="72"/>
      <c r="I280" s="73"/>
      <c r="J280" s="72"/>
      <c r="K280" s="73"/>
      <c r="L280" s="72"/>
      <c r="M280" s="73"/>
      <c r="N280" s="47"/>
      <c r="O280" s="48"/>
      <c r="P280" s="47"/>
      <c r="Q280" s="48"/>
      <c r="R280" s="49"/>
      <c r="S280" s="50"/>
      <c r="T280" s="49"/>
      <c r="U280" s="50"/>
      <c r="V280" s="49"/>
      <c r="W280" s="50"/>
      <c r="X280" s="51"/>
      <c r="Y280" s="52"/>
    </row>
    <row r="281" spans="2:25" ht="15.75" customHeight="1">
      <c r="B281" s="72"/>
      <c r="C281" s="73"/>
      <c r="D281" s="72"/>
      <c r="E281" s="73"/>
      <c r="F281" s="72"/>
      <c r="G281" s="73"/>
      <c r="H281" s="72"/>
      <c r="I281" s="73"/>
      <c r="J281" s="72"/>
      <c r="K281" s="73"/>
      <c r="L281" s="72"/>
      <c r="M281" s="73"/>
      <c r="N281" s="47"/>
      <c r="O281" s="48"/>
      <c r="P281" s="47"/>
      <c r="Q281" s="48"/>
      <c r="R281" s="49"/>
      <c r="S281" s="50"/>
      <c r="T281" s="49"/>
      <c r="U281" s="50"/>
      <c r="V281" s="49"/>
      <c r="W281" s="50"/>
      <c r="X281" s="51"/>
      <c r="Y281" s="52"/>
    </row>
    <row r="282" spans="2:25" ht="15.75" customHeight="1">
      <c r="B282" s="72"/>
      <c r="C282" s="73"/>
      <c r="D282" s="72"/>
      <c r="E282" s="73"/>
      <c r="F282" s="72"/>
      <c r="G282" s="73"/>
      <c r="H282" s="72"/>
      <c r="I282" s="73"/>
      <c r="J282" s="72"/>
      <c r="K282" s="73"/>
      <c r="L282" s="72"/>
      <c r="M282" s="73"/>
      <c r="N282" s="47"/>
      <c r="O282" s="48"/>
      <c r="P282" s="47"/>
      <c r="Q282" s="48"/>
      <c r="R282" s="49"/>
      <c r="S282" s="50"/>
      <c r="T282" s="49"/>
      <c r="U282" s="50"/>
      <c r="V282" s="49"/>
      <c r="W282" s="50"/>
      <c r="X282" s="51"/>
      <c r="Y282" s="52"/>
    </row>
    <row r="283" spans="2:25" ht="15.75" customHeight="1">
      <c r="B283" s="72"/>
      <c r="C283" s="73"/>
      <c r="D283" s="72"/>
      <c r="E283" s="73"/>
      <c r="F283" s="72"/>
      <c r="G283" s="73"/>
      <c r="H283" s="72"/>
      <c r="I283" s="73"/>
      <c r="J283" s="72"/>
      <c r="K283" s="73"/>
      <c r="L283" s="72"/>
      <c r="M283" s="73"/>
      <c r="N283" s="47"/>
      <c r="O283" s="48"/>
      <c r="P283" s="47"/>
      <c r="Q283" s="48"/>
      <c r="R283" s="49"/>
      <c r="S283" s="50"/>
      <c r="T283" s="49"/>
      <c r="U283" s="50"/>
      <c r="V283" s="49"/>
      <c r="W283" s="50"/>
      <c r="X283" s="51"/>
      <c r="Y283" s="52"/>
    </row>
    <row r="284" spans="2:25" ht="15.75" customHeight="1">
      <c r="B284" s="72"/>
      <c r="C284" s="73"/>
      <c r="D284" s="72"/>
      <c r="E284" s="73"/>
      <c r="F284" s="72"/>
      <c r="G284" s="73"/>
      <c r="H284" s="72"/>
      <c r="I284" s="73"/>
      <c r="J284" s="72"/>
      <c r="K284" s="73"/>
      <c r="L284" s="72"/>
      <c r="M284" s="73"/>
      <c r="N284" s="47"/>
      <c r="O284" s="48"/>
      <c r="P284" s="47"/>
      <c r="Q284" s="48"/>
      <c r="R284" s="49"/>
      <c r="S284" s="50"/>
      <c r="T284" s="49"/>
      <c r="U284" s="50"/>
      <c r="V284" s="49"/>
      <c r="W284" s="50"/>
      <c r="X284" s="51"/>
      <c r="Y284" s="52"/>
    </row>
    <row r="285" spans="2:25" ht="15.75" customHeight="1">
      <c r="B285" s="72"/>
      <c r="C285" s="73"/>
      <c r="D285" s="72"/>
      <c r="E285" s="73"/>
      <c r="F285" s="72"/>
      <c r="G285" s="73"/>
      <c r="H285" s="72"/>
      <c r="I285" s="73"/>
      <c r="J285" s="72"/>
      <c r="K285" s="73"/>
      <c r="L285" s="72"/>
      <c r="M285" s="73"/>
      <c r="N285" s="47"/>
      <c r="O285" s="48"/>
      <c r="P285" s="47"/>
      <c r="Q285" s="48"/>
      <c r="R285" s="49"/>
      <c r="S285" s="50"/>
      <c r="T285" s="49"/>
      <c r="U285" s="50"/>
      <c r="V285" s="49"/>
      <c r="W285" s="50"/>
      <c r="X285" s="51"/>
      <c r="Y285" s="52"/>
    </row>
    <row r="286" spans="2:25" ht="15.75" customHeight="1">
      <c r="B286" s="72"/>
      <c r="C286" s="73"/>
      <c r="D286" s="72"/>
      <c r="E286" s="73"/>
      <c r="F286" s="72"/>
      <c r="G286" s="73"/>
      <c r="H286" s="72"/>
      <c r="I286" s="73"/>
      <c r="J286" s="72"/>
      <c r="K286" s="73"/>
      <c r="L286" s="72"/>
      <c r="M286" s="73"/>
      <c r="N286" s="47"/>
      <c r="O286" s="48"/>
      <c r="P286" s="47"/>
      <c r="Q286" s="48"/>
      <c r="R286" s="49"/>
      <c r="S286" s="50"/>
      <c r="T286" s="49"/>
      <c r="U286" s="50"/>
      <c r="V286" s="49"/>
      <c r="W286" s="50"/>
      <c r="X286" s="51"/>
      <c r="Y286" s="52"/>
    </row>
    <row r="287" spans="2:25" ht="15.75" customHeight="1">
      <c r="B287" s="72"/>
      <c r="C287" s="73"/>
      <c r="D287" s="72"/>
      <c r="E287" s="73"/>
      <c r="F287" s="72"/>
      <c r="G287" s="73"/>
      <c r="H287" s="72"/>
      <c r="I287" s="73"/>
      <c r="J287" s="72"/>
      <c r="K287" s="73"/>
      <c r="L287" s="72"/>
      <c r="M287" s="73"/>
      <c r="N287" s="47"/>
      <c r="O287" s="48"/>
      <c r="P287" s="47"/>
      <c r="Q287" s="48"/>
      <c r="R287" s="49"/>
      <c r="S287" s="50"/>
      <c r="T287" s="49"/>
      <c r="U287" s="50"/>
      <c r="V287" s="49"/>
      <c r="W287" s="50"/>
      <c r="X287" s="51"/>
      <c r="Y287" s="52"/>
    </row>
    <row r="288" spans="2:25" ht="15.75" customHeight="1">
      <c r="B288" s="72"/>
      <c r="C288" s="73"/>
      <c r="D288" s="72"/>
      <c r="E288" s="73"/>
      <c r="F288" s="72"/>
      <c r="G288" s="73"/>
      <c r="H288" s="72"/>
      <c r="I288" s="73"/>
      <c r="J288" s="72"/>
      <c r="K288" s="73"/>
      <c r="L288" s="72"/>
      <c r="M288" s="73"/>
      <c r="N288" s="47"/>
      <c r="O288" s="48"/>
      <c r="P288" s="47"/>
      <c r="Q288" s="48"/>
      <c r="R288" s="49"/>
      <c r="S288" s="50"/>
      <c r="T288" s="49"/>
      <c r="U288" s="50"/>
      <c r="V288" s="49"/>
      <c r="W288" s="50"/>
      <c r="X288" s="51"/>
      <c r="Y288" s="52"/>
    </row>
    <row r="289" spans="2:25" ht="15.75" customHeight="1">
      <c r="B289" s="72"/>
      <c r="C289" s="73"/>
      <c r="D289" s="72"/>
      <c r="E289" s="73"/>
      <c r="F289" s="72"/>
      <c r="G289" s="73"/>
      <c r="H289" s="72"/>
      <c r="I289" s="73"/>
      <c r="J289" s="72"/>
      <c r="K289" s="73"/>
      <c r="L289" s="72"/>
      <c r="M289" s="73"/>
      <c r="N289" s="47"/>
      <c r="O289" s="48"/>
      <c r="P289" s="47"/>
      <c r="Q289" s="48"/>
      <c r="R289" s="49"/>
      <c r="S289" s="50"/>
      <c r="T289" s="49"/>
      <c r="U289" s="50"/>
      <c r="V289" s="49"/>
      <c r="W289" s="50"/>
      <c r="X289" s="51"/>
      <c r="Y289" s="52"/>
    </row>
    <row r="290" spans="2:25" ht="15.75" customHeight="1">
      <c r="B290" s="72"/>
      <c r="C290" s="73"/>
      <c r="D290" s="72"/>
      <c r="E290" s="73"/>
      <c r="F290" s="72"/>
      <c r="G290" s="73"/>
      <c r="H290" s="72"/>
      <c r="I290" s="73"/>
      <c r="J290" s="72"/>
      <c r="K290" s="73"/>
      <c r="L290" s="72"/>
      <c r="M290" s="73"/>
      <c r="N290" s="47"/>
      <c r="O290" s="48"/>
      <c r="P290" s="47"/>
      <c r="Q290" s="48"/>
      <c r="R290" s="49"/>
      <c r="S290" s="50"/>
      <c r="T290" s="49"/>
      <c r="U290" s="50"/>
      <c r="V290" s="49"/>
      <c r="W290" s="50"/>
      <c r="X290" s="51"/>
      <c r="Y290" s="52"/>
    </row>
    <row r="291" spans="2:25" ht="15.75" customHeight="1">
      <c r="B291" s="72"/>
      <c r="C291" s="73"/>
      <c r="D291" s="72"/>
      <c r="E291" s="73"/>
      <c r="F291" s="72"/>
      <c r="G291" s="73"/>
      <c r="H291" s="72"/>
      <c r="I291" s="73"/>
      <c r="J291" s="72"/>
      <c r="K291" s="73"/>
      <c r="L291" s="72"/>
      <c r="M291" s="73"/>
      <c r="N291" s="47"/>
      <c r="O291" s="48"/>
      <c r="P291" s="47"/>
      <c r="Q291" s="48"/>
      <c r="R291" s="49"/>
      <c r="S291" s="50"/>
      <c r="T291" s="49"/>
      <c r="U291" s="50"/>
      <c r="V291" s="49"/>
      <c r="W291" s="50"/>
      <c r="X291" s="51"/>
      <c r="Y291" s="52"/>
    </row>
    <row r="292" spans="2:25" ht="15.75" customHeight="1">
      <c r="B292" s="72"/>
      <c r="C292" s="73"/>
      <c r="D292" s="72"/>
      <c r="E292" s="73"/>
      <c r="F292" s="72"/>
      <c r="G292" s="73"/>
      <c r="H292" s="72"/>
      <c r="I292" s="73"/>
      <c r="J292" s="72"/>
      <c r="K292" s="73"/>
      <c r="L292" s="72"/>
      <c r="M292" s="73"/>
      <c r="N292" s="47"/>
      <c r="O292" s="48"/>
      <c r="P292" s="47"/>
      <c r="Q292" s="48"/>
      <c r="R292" s="49"/>
      <c r="S292" s="50"/>
      <c r="T292" s="49"/>
      <c r="U292" s="50"/>
      <c r="V292" s="49"/>
      <c r="W292" s="50"/>
      <c r="X292" s="51"/>
      <c r="Y292" s="52"/>
    </row>
    <row r="293" spans="2:25" ht="15.75" customHeight="1">
      <c r="B293" s="72"/>
      <c r="C293" s="73"/>
      <c r="D293" s="72"/>
      <c r="E293" s="73"/>
      <c r="F293" s="72"/>
      <c r="G293" s="73"/>
      <c r="H293" s="72"/>
      <c r="I293" s="73"/>
      <c r="J293" s="72"/>
      <c r="K293" s="73"/>
      <c r="L293" s="72"/>
      <c r="M293" s="73"/>
      <c r="N293" s="47"/>
      <c r="O293" s="48"/>
      <c r="P293" s="47"/>
      <c r="Q293" s="48"/>
      <c r="R293" s="49"/>
      <c r="S293" s="50"/>
      <c r="T293" s="49"/>
      <c r="U293" s="50"/>
      <c r="V293" s="49"/>
      <c r="W293" s="50"/>
      <c r="X293" s="51"/>
      <c r="Y293" s="52"/>
    </row>
    <row r="294" spans="2:25" ht="15.75" customHeight="1">
      <c r="B294" s="72"/>
      <c r="C294" s="73"/>
      <c r="D294" s="72"/>
      <c r="E294" s="73"/>
      <c r="F294" s="72"/>
      <c r="G294" s="73"/>
      <c r="H294" s="72"/>
      <c r="I294" s="73"/>
      <c r="J294" s="72"/>
      <c r="K294" s="73"/>
      <c r="L294" s="72"/>
      <c r="M294" s="73"/>
      <c r="N294" s="47"/>
      <c r="O294" s="48"/>
      <c r="P294" s="47"/>
      <c r="Q294" s="48"/>
      <c r="R294" s="49"/>
      <c r="S294" s="50"/>
      <c r="T294" s="49"/>
      <c r="U294" s="50"/>
      <c r="V294" s="49"/>
      <c r="W294" s="50"/>
      <c r="X294" s="51"/>
      <c r="Y294" s="52"/>
    </row>
    <row r="295" spans="2:25" ht="15.75" customHeight="1">
      <c r="B295" s="72"/>
      <c r="C295" s="73"/>
      <c r="D295" s="72"/>
      <c r="E295" s="73"/>
      <c r="F295" s="72"/>
      <c r="G295" s="73"/>
      <c r="H295" s="72"/>
      <c r="I295" s="73"/>
      <c r="J295" s="72"/>
      <c r="K295" s="73"/>
      <c r="L295" s="72"/>
      <c r="M295" s="73"/>
      <c r="N295" s="47"/>
      <c r="O295" s="48"/>
      <c r="P295" s="47"/>
      <c r="Q295" s="48"/>
      <c r="R295" s="49"/>
      <c r="S295" s="50"/>
      <c r="T295" s="49"/>
      <c r="U295" s="50"/>
      <c r="V295" s="49"/>
      <c r="W295" s="50"/>
      <c r="X295" s="51"/>
      <c r="Y295" s="52"/>
    </row>
    <row r="296" spans="2:25" ht="15.75" customHeight="1">
      <c r="B296" s="72"/>
      <c r="C296" s="73"/>
      <c r="D296" s="72"/>
      <c r="E296" s="73"/>
      <c r="F296" s="72"/>
      <c r="G296" s="73"/>
      <c r="H296" s="72"/>
      <c r="I296" s="73"/>
      <c r="J296" s="72"/>
      <c r="K296" s="73"/>
      <c r="L296" s="72"/>
      <c r="M296" s="73"/>
      <c r="N296" s="47"/>
      <c r="O296" s="48"/>
      <c r="P296" s="47"/>
      <c r="Q296" s="48"/>
      <c r="R296" s="49"/>
      <c r="S296" s="50"/>
      <c r="T296" s="49"/>
      <c r="U296" s="50"/>
      <c r="V296" s="49"/>
      <c r="W296" s="50"/>
      <c r="X296" s="51"/>
      <c r="Y296" s="52"/>
    </row>
    <row r="297" spans="2:25" ht="15.75" customHeight="1">
      <c r="B297" s="72"/>
      <c r="C297" s="73"/>
      <c r="D297" s="72"/>
      <c r="E297" s="73"/>
      <c r="F297" s="72"/>
      <c r="G297" s="73"/>
      <c r="H297" s="72"/>
      <c r="I297" s="73"/>
      <c r="J297" s="72"/>
      <c r="K297" s="73"/>
      <c r="L297" s="72"/>
      <c r="M297" s="73"/>
      <c r="N297" s="47"/>
      <c r="O297" s="48"/>
      <c r="P297" s="47"/>
      <c r="Q297" s="48"/>
      <c r="R297" s="49"/>
      <c r="S297" s="50"/>
      <c r="T297" s="49"/>
      <c r="U297" s="50"/>
      <c r="V297" s="49"/>
      <c r="W297" s="50"/>
      <c r="X297" s="51"/>
      <c r="Y297" s="52"/>
    </row>
    <row r="298" spans="2:25" ht="15.75" customHeight="1">
      <c r="B298" s="72"/>
      <c r="C298" s="73"/>
      <c r="D298" s="72"/>
      <c r="E298" s="73"/>
      <c r="F298" s="72"/>
      <c r="G298" s="73"/>
      <c r="H298" s="72"/>
      <c r="I298" s="73"/>
      <c r="J298" s="72"/>
      <c r="K298" s="73"/>
      <c r="L298" s="72"/>
      <c r="M298" s="73"/>
      <c r="N298" s="47"/>
      <c r="O298" s="48"/>
      <c r="P298" s="47"/>
      <c r="Q298" s="48"/>
      <c r="R298" s="49"/>
      <c r="S298" s="50"/>
      <c r="T298" s="49"/>
      <c r="U298" s="50"/>
      <c r="V298" s="49"/>
      <c r="W298" s="50"/>
      <c r="X298" s="51"/>
      <c r="Y298" s="52"/>
    </row>
    <row r="299" spans="2:25" ht="15.75" customHeight="1">
      <c r="B299" s="72"/>
      <c r="C299" s="73"/>
      <c r="D299" s="72"/>
      <c r="E299" s="73"/>
      <c r="F299" s="72"/>
      <c r="G299" s="73"/>
      <c r="H299" s="72"/>
      <c r="I299" s="73"/>
      <c r="J299" s="72"/>
      <c r="K299" s="73"/>
      <c r="L299" s="72"/>
      <c r="M299" s="73"/>
      <c r="N299" s="47"/>
      <c r="O299" s="48"/>
      <c r="P299" s="47"/>
      <c r="Q299" s="48"/>
      <c r="R299" s="49"/>
      <c r="S299" s="50"/>
      <c r="T299" s="49"/>
      <c r="U299" s="50"/>
      <c r="V299" s="49"/>
      <c r="W299" s="50"/>
      <c r="X299" s="51"/>
      <c r="Y299" s="52"/>
    </row>
    <row r="300" spans="2:25" ht="15.75" customHeight="1">
      <c r="B300" s="72"/>
      <c r="C300" s="73"/>
      <c r="D300" s="72"/>
      <c r="E300" s="73"/>
      <c r="F300" s="72"/>
      <c r="G300" s="73"/>
      <c r="H300" s="72"/>
      <c r="I300" s="73"/>
      <c r="J300" s="72"/>
      <c r="K300" s="73"/>
      <c r="L300" s="72"/>
      <c r="M300" s="73"/>
      <c r="N300" s="47"/>
      <c r="O300" s="48"/>
      <c r="P300" s="47"/>
      <c r="Q300" s="48"/>
      <c r="R300" s="49"/>
      <c r="S300" s="50"/>
      <c r="T300" s="49"/>
      <c r="U300" s="50"/>
      <c r="V300" s="49"/>
      <c r="W300" s="50"/>
      <c r="X300" s="51"/>
      <c r="Y300" s="52"/>
    </row>
    <row r="301" spans="2:25" ht="15.75" customHeight="1">
      <c r="B301" s="72"/>
      <c r="C301" s="73"/>
      <c r="D301" s="72"/>
      <c r="E301" s="73"/>
      <c r="F301" s="72"/>
      <c r="G301" s="73"/>
      <c r="H301" s="72"/>
      <c r="I301" s="73"/>
      <c r="J301" s="72"/>
      <c r="K301" s="73"/>
      <c r="L301" s="72"/>
      <c r="M301" s="73"/>
      <c r="N301" s="47"/>
      <c r="O301" s="48"/>
      <c r="P301" s="47"/>
      <c r="Q301" s="48"/>
      <c r="R301" s="49"/>
      <c r="S301" s="50"/>
      <c r="T301" s="49"/>
      <c r="U301" s="50"/>
      <c r="V301" s="49"/>
      <c r="W301" s="50"/>
      <c r="X301" s="51"/>
      <c r="Y301" s="52"/>
    </row>
    <row r="302" spans="2:25" ht="15.75" customHeight="1">
      <c r="B302" s="72"/>
      <c r="C302" s="73"/>
      <c r="D302" s="72"/>
      <c r="E302" s="73"/>
      <c r="F302" s="72"/>
      <c r="G302" s="73"/>
      <c r="H302" s="72"/>
      <c r="I302" s="73"/>
      <c r="J302" s="72"/>
      <c r="K302" s="73"/>
      <c r="L302" s="72"/>
      <c r="M302" s="73"/>
      <c r="N302" s="47"/>
      <c r="O302" s="48"/>
      <c r="P302" s="47"/>
      <c r="Q302" s="48"/>
      <c r="R302" s="49"/>
      <c r="S302" s="50"/>
      <c r="T302" s="49"/>
      <c r="U302" s="50"/>
      <c r="V302" s="49"/>
      <c r="W302" s="50"/>
      <c r="X302" s="51"/>
      <c r="Y302" s="52"/>
    </row>
    <row r="303" spans="2:25" ht="15.75" customHeight="1">
      <c r="B303" s="72"/>
      <c r="C303" s="73"/>
      <c r="D303" s="72"/>
      <c r="E303" s="73"/>
      <c r="F303" s="72"/>
      <c r="G303" s="73"/>
      <c r="H303" s="72"/>
      <c r="I303" s="73"/>
      <c r="J303" s="72"/>
      <c r="K303" s="73"/>
      <c r="L303" s="72"/>
      <c r="M303" s="73"/>
      <c r="N303" s="47"/>
      <c r="O303" s="48"/>
      <c r="P303" s="47"/>
      <c r="Q303" s="48"/>
      <c r="R303" s="49"/>
      <c r="S303" s="50"/>
      <c r="T303" s="49"/>
      <c r="U303" s="50"/>
      <c r="V303" s="49"/>
      <c r="W303" s="50"/>
      <c r="X303" s="51"/>
      <c r="Y303" s="52"/>
    </row>
    <row r="304" spans="2:25" ht="15.75" customHeight="1">
      <c r="B304" s="72"/>
      <c r="C304" s="73"/>
      <c r="D304" s="72"/>
      <c r="E304" s="73"/>
      <c r="F304" s="72"/>
      <c r="G304" s="73"/>
      <c r="H304" s="72"/>
      <c r="I304" s="73"/>
      <c r="J304" s="72"/>
      <c r="K304" s="73"/>
      <c r="L304" s="72"/>
      <c r="M304" s="73"/>
      <c r="N304" s="47"/>
      <c r="O304" s="48"/>
      <c r="P304" s="47"/>
      <c r="Q304" s="48"/>
      <c r="R304" s="49"/>
      <c r="S304" s="50"/>
      <c r="T304" s="49"/>
      <c r="U304" s="50"/>
      <c r="V304" s="49"/>
      <c r="W304" s="50"/>
      <c r="X304" s="51"/>
      <c r="Y304" s="52"/>
    </row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8">
    <mergeCell ref="V2:V3"/>
    <mergeCell ref="W2:W3"/>
    <mergeCell ref="A1:A3"/>
    <mergeCell ref="B1:E1"/>
    <mergeCell ref="F1:Q1"/>
    <mergeCell ref="R1:Y1"/>
    <mergeCell ref="B2:C2"/>
    <mergeCell ref="D2:E2"/>
    <mergeCell ref="F2:G2"/>
    <mergeCell ref="H2:I2"/>
    <mergeCell ref="J2:K2"/>
    <mergeCell ref="L2:M2"/>
    <mergeCell ref="X2:X3"/>
    <mergeCell ref="Y2:Y3"/>
    <mergeCell ref="R2:R3"/>
    <mergeCell ref="S2:S3"/>
    <mergeCell ref="T2:T3"/>
    <mergeCell ref="U2:U3"/>
  </mergeCells>
  <phoneticPr fontId="3" type="noConversion"/>
  <pageMargins left="0.7" right="0.7" top="0.75" bottom="0.75" header="0" footer="0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A81E44-4027-44EC-ACE4-1808383D9B5F}">
  <dimension ref="A1:AK112"/>
  <sheetViews>
    <sheetView zoomScale="96" zoomScaleNormal="96" workbookViewId="0">
      <selection activeCell="F32" sqref="F32"/>
    </sheetView>
  </sheetViews>
  <sheetFormatPr defaultRowHeight="15.75"/>
  <cols>
    <col min="2" max="2" width="12.7109375" bestFit="1" customWidth="1"/>
    <col min="3" max="3" width="17" bestFit="1" customWidth="1"/>
    <col min="4" max="4" width="15.85546875" bestFit="1" customWidth="1"/>
    <col min="5" max="5" width="19.28515625" bestFit="1" customWidth="1"/>
    <col min="6" max="6" width="17" bestFit="1" customWidth="1"/>
    <col min="7" max="7" width="19.7109375" bestFit="1" customWidth="1"/>
    <col min="8" max="8" width="18.7109375" bestFit="1" customWidth="1"/>
    <col min="9" max="9" width="15" bestFit="1" customWidth="1"/>
    <col min="10" max="12" width="14.5703125" bestFit="1" customWidth="1"/>
    <col min="13" max="13" width="10.7109375" bestFit="1" customWidth="1"/>
    <col min="14" max="14" width="14.5703125" bestFit="1" customWidth="1"/>
    <col min="15" max="15" width="7.42578125" bestFit="1" customWidth="1"/>
    <col min="16" max="16" width="8.5703125" bestFit="1" customWidth="1"/>
    <col min="17" max="17" width="35.5703125" bestFit="1" customWidth="1"/>
    <col min="18" max="18" width="17.28515625" bestFit="1" customWidth="1"/>
    <col min="19" max="19" width="17.5703125" bestFit="1" customWidth="1"/>
    <col min="20" max="20" width="16.42578125" bestFit="1" customWidth="1"/>
    <col min="21" max="21" width="20" bestFit="1" customWidth="1"/>
    <col min="22" max="22" width="17.5703125" bestFit="1" customWidth="1"/>
    <col min="23" max="23" width="19.7109375" bestFit="1" customWidth="1"/>
    <col min="24" max="24" width="18.7109375" bestFit="1" customWidth="1"/>
    <col min="25" max="25" width="15" bestFit="1" customWidth="1"/>
    <col min="26" max="26" width="14.5703125" bestFit="1" customWidth="1"/>
    <col min="27" max="27" width="14.42578125" bestFit="1" customWidth="1"/>
    <col min="28" max="28" width="14.5703125" bestFit="1" customWidth="1"/>
    <col min="29" max="29" width="15" bestFit="1" customWidth="1"/>
    <col min="30" max="30" width="13" bestFit="1" customWidth="1"/>
    <col min="31" max="31" width="14.85546875" bestFit="1" customWidth="1"/>
    <col min="32" max="32" width="16.140625" bestFit="1" customWidth="1"/>
    <col min="33" max="34" width="14.28515625" bestFit="1" customWidth="1"/>
    <col min="35" max="35" width="18.28515625" bestFit="1" customWidth="1"/>
    <col min="36" max="36" width="8.5703125" bestFit="1" customWidth="1"/>
  </cols>
  <sheetData>
    <row r="1" spans="1:37" ht="31.5">
      <c r="A1" s="19" t="s">
        <v>1</v>
      </c>
      <c r="B1" s="20" t="s">
        <v>0</v>
      </c>
      <c r="C1" s="20" t="s">
        <v>97</v>
      </c>
      <c r="D1" s="20" t="s">
        <v>95</v>
      </c>
      <c r="E1" s="20" t="s">
        <v>88</v>
      </c>
      <c r="F1" s="20" t="s">
        <v>92</v>
      </c>
      <c r="G1" s="19" t="s">
        <v>132</v>
      </c>
      <c r="H1" s="19" t="s">
        <v>133</v>
      </c>
      <c r="I1" s="20" t="s">
        <v>2</v>
      </c>
      <c r="J1" s="20" t="s">
        <v>3</v>
      </c>
      <c r="K1" s="20" t="s">
        <v>4</v>
      </c>
      <c r="L1" s="20" t="s">
        <v>5</v>
      </c>
      <c r="M1" s="20" t="s">
        <v>54</v>
      </c>
      <c r="N1" s="19" t="s">
        <v>8</v>
      </c>
      <c r="O1" s="19" t="s">
        <v>10</v>
      </c>
      <c r="Q1" s="24" t="s">
        <v>111</v>
      </c>
      <c r="R1" s="21" t="s">
        <v>98</v>
      </c>
      <c r="S1" s="21" t="s">
        <v>110</v>
      </c>
      <c r="T1" s="21" t="s">
        <v>101</v>
      </c>
      <c r="U1" s="21" t="s">
        <v>103</v>
      </c>
      <c r="V1" s="21" t="s">
        <v>105</v>
      </c>
      <c r="W1" s="22" t="s">
        <v>109</v>
      </c>
      <c r="X1" s="22" t="s">
        <v>108</v>
      </c>
      <c r="Y1" s="21" t="s">
        <v>6</v>
      </c>
      <c r="Z1" s="21" t="s">
        <v>7</v>
      </c>
      <c r="AA1" s="21" t="s">
        <v>46</v>
      </c>
      <c r="AB1" s="21" t="s">
        <v>9</v>
      </c>
      <c r="AC1" s="21" t="s">
        <v>11</v>
      </c>
      <c r="AD1" s="21" t="s">
        <v>12</v>
      </c>
      <c r="AE1" s="22" t="s">
        <v>37</v>
      </c>
      <c r="AF1" s="21" t="s">
        <v>38</v>
      </c>
      <c r="AG1" s="1"/>
      <c r="AH1" s="1" t="s">
        <v>19</v>
      </c>
      <c r="AI1" s="1"/>
      <c r="AJ1" s="1"/>
      <c r="AK1" s="1"/>
    </row>
    <row r="2" spans="1:37">
      <c r="A2">
        <v>0</v>
      </c>
      <c r="B2">
        <v>0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N2" s="2"/>
      <c r="O2" s="2"/>
    </row>
    <row r="3" spans="1:37">
      <c r="A3">
        <v>1</v>
      </c>
      <c r="B3">
        <v>0</v>
      </c>
      <c r="C3" s="5">
        <v>0</v>
      </c>
      <c r="D3" s="5">
        <v>0</v>
      </c>
      <c r="E3" s="5">
        <v>6.200465973</v>
      </c>
      <c r="F3" s="5">
        <v>0</v>
      </c>
      <c r="G3" s="5">
        <v>2.712683738</v>
      </c>
      <c r="H3" s="5">
        <v>0</v>
      </c>
      <c r="I3">
        <v>0.42576502405145006</v>
      </c>
      <c r="J3">
        <v>97.314590532834089</v>
      </c>
      <c r="K3">
        <v>1.6507972131880346</v>
      </c>
      <c r="L3">
        <v>0.60884722992641926</v>
      </c>
      <c r="M3">
        <v>1820</v>
      </c>
      <c r="N3" s="2">
        <v>33.590609839999999</v>
      </c>
      <c r="O3" s="2">
        <v>6.92</v>
      </c>
      <c r="R3">
        <f t="shared" ref="R3:R66" si="0">B3/342/1000</f>
        <v>0</v>
      </c>
      <c r="S3">
        <f t="shared" ref="S3:S66" si="1">C3/46/1000</f>
        <v>0</v>
      </c>
      <c r="T3">
        <f t="shared" ref="T3:T66" si="2">D3/60/1000</f>
        <v>0</v>
      </c>
      <c r="U3">
        <f t="shared" ref="U3:U66" si="3">E3/74/1000</f>
        <v>8.3790080716216218E-5</v>
      </c>
      <c r="V3">
        <f>F3/88/1000</f>
        <v>0</v>
      </c>
      <c r="W3">
        <f>G3/88/1000</f>
        <v>3.0825951568181819E-5</v>
      </c>
      <c r="X3">
        <f>H3/102/1000</f>
        <v>0</v>
      </c>
      <c r="Y3">
        <f>I3/100</f>
        <v>4.2576502405145007E-3</v>
      </c>
      <c r="Z3">
        <f>L3/100</f>
        <v>6.0884722992641926E-3</v>
      </c>
      <c r="AA3">
        <f>K3/100</f>
        <v>1.6507972131880346E-2</v>
      </c>
      <c r="AB3">
        <f t="shared" ref="AB3:AB66" si="4">273+N3</f>
        <v>306.59060984000001</v>
      </c>
      <c r="AC3">
        <f t="shared" ref="AC3:AC66" si="5">10^(-O3)</f>
        <v>1.2022644346174111E-7</v>
      </c>
      <c r="AD3">
        <f>M3/50000</f>
        <v>3.6400000000000002E-2</v>
      </c>
      <c r="AE3">
        <v>27.870089549999999</v>
      </c>
      <c r="AG3" s="15"/>
      <c r="AH3" s="15">
        <v>4.2576502405145007E-3</v>
      </c>
      <c r="AI3" s="15"/>
    </row>
    <row r="4" spans="1:37">
      <c r="A4">
        <v>2</v>
      </c>
      <c r="B4">
        <v>0</v>
      </c>
      <c r="C4" s="5">
        <v>1.2986126602000001</v>
      </c>
      <c r="D4" s="5">
        <v>36.620261259999999</v>
      </c>
      <c r="E4" s="5">
        <v>8.4038231009999986</v>
      </c>
      <c r="F4" s="5">
        <v>8.9227755159999997</v>
      </c>
      <c r="G4" s="5">
        <v>7.9806076699999995</v>
      </c>
      <c r="H4" s="5">
        <v>0</v>
      </c>
      <c r="I4">
        <v>0</v>
      </c>
      <c r="J4">
        <v>16.026092529161893</v>
      </c>
      <c r="K4">
        <v>29.656744957108728</v>
      </c>
      <c r="L4">
        <v>54.317162513729379</v>
      </c>
      <c r="M4">
        <v>1630</v>
      </c>
      <c r="N4" s="2">
        <v>33.687629940000001</v>
      </c>
      <c r="O4" s="2">
        <v>6.63</v>
      </c>
      <c r="R4">
        <f t="shared" si="0"/>
        <v>0</v>
      </c>
      <c r="S4">
        <f t="shared" si="1"/>
        <v>2.8230710004347828E-5</v>
      </c>
      <c r="T4">
        <f t="shared" si="2"/>
        <v>6.1033768766666663E-4</v>
      </c>
      <c r="U4">
        <f t="shared" si="3"/>
        <v>1.1356517704054051E-4</v>
      </c>
      <c r="V4">
        <f t="shared" ref="V4:W35" si="6">F4/88/1000</f>
        <v>1.0139517631818182E-4</v>
      </c>
      <c r="W4">
        <f t="shared" si="6"/>
        <v>9.0688723522727268E-5</v>
      </c>
      <c r="X4">
        <f t="shared" ref="X4:X67" si="7">H4/102/1000</f>
        <v>0</v>
      </c>
      <c r="Y4">
        <f t="shared" ref="Y4:Y67" si="8">I4/100</f>
        <v>0</v>
      </c>
      <c r="Z4">
        <f t="shared" ref="Z4:Z67" si="9">L4/100</f>
        <v>0.54317162513729378</v>
      </c>
      <c r="AA4">
        <f t="shared" ref="AA4:AA67" si="10">K4/100</f>
        <v>0.29656744957108727</v>
      </c>
      <c r="AB4">
        <f t="shared" si="4"/>
        <v>306.68762994000002</v>
      </c>
      <c r="AC4">
        <f t="shared" si="5"/>
        <v>2.3442288153199206E-7</v>
      </c>
      <c r="AD4">
        <f t="shared" ref="AD4:AD66" si="11">M4/50000</f>
        <v>3.2599999999999997E-2</v>
      </c>
      <c r="AE4">
        <v>27.208490390000001</v>
      </c>
      <c r="AG4" s="15"/>
      <c r="AH4" s="15">
        <v>9.9999999999999995E-7</v>
      </c>
      <c r="AI4" s="15"/>
    </row>
    <row r="5" spans="1:37">
      <c r="A5">
        <v>3</v>
      </c>
      <c r="B5">
        <v>0</v>
      </c>
      <c r="C5" s="5">
        <v>1.3638257170000001</v>
      </c>
      <c r="D5" s="5">
        <v>13.224772050999999</v>
      </c>
      <c r="E5" s="5">
        <v>20.199441249999996</v>
      </c>
      <c r="F5" s="5">
        <v>3.49657252</v>
      </c>
      <c r="G5" s="5">
        <v>4.4982037939999993</v>
      </c>
      <c r="H5" s="5">
        <v>0</v>
      </c>
      <c r="I5">
        <v>0</v>
      </c>
      <c r="J5">
        <v>6.488726531636936</v>
      </c>
      <c r="K5">
        <v>33.943151332398067</v>
      </c>
      <c r="L5">
        <v>59.568122135964998</v>
      </c>
      <c r="M5">
        <v>1532.5</v>
      </c>
      <c r="N5" s="2">
        <v>33.259317009999997</v>
      </c>
      <c r="O5" s="2">
        <v>6.61</v>
      </c>
      <c r="R5">
        <f t="shared" si="0"/>
        <v>0</v>
      </c>
      <c r="S5">
        <f t="shared" si="1"/>
        <v>2.9648385152173915E-5</v>
      </c>
      <c r="T5">
        <f t="shared" si="2"/>
        <v>2.2041286751666665E-4</v>
      </c>
      <c r="U5">
        <f t="shared" si="3"/>
        <v>2.7296542229729724E-4</v>
      </c>
      <c r="V5">
        <f t="shared" si="6"/>
        <v>3.9733778636363631E-5</v>
      </c>
      <c r="W5">
        <f t="shared" si="6"/>
        <v>5.1115952204545452E-5</v>
      </c>
      <c r="X5">
        <f t="shared" si="7"/>
        <v>0</v>
      </c>
      <c r="Y5">
        <f t="shared" si="8"/>
        <v>0</v>
      </c>
      <c r="Z5">
        <f t="shared" si="9"/>
        <v>0.59568122135964996</v>
      </c>
      <c r="AA5">
        <f t="shared" si="10"/>
        <v>0.33943151332398069</v>
      </c>
      <c r="AB5">
        <f t="shared" si="4"/>
        <v>306.25931701000002</v>
      </c>
      <c r="AC5">
        <f t="shared" si="5"/>
        <v>2.454708915685024E-7</v>
      </c>
      <c r="AD5">
        <f t="shared" si="11"/>
        <v>3.065E-2</v>
      </c>
      <c r="AE5">
        <v>23.626194689999998</v>
      </c>
      <c r="AF5">
        <v>25.744607240000001</v>
      </c>
      <c r="AG5" s="15"/>
      <c r="AH5" s="15">
        <v>9.9999999999999995E-7</v>
      </c>
      <c r="AI5" s="15"/>
    </row>
    <row r="6" spans="1:37">
      <c r="A6">
        <v>4</v>
      </c>
      <c r="B6">
        <v>0</v>
      </c>
      <c r="C6" s="5">
        <v>0</v>
      </c>
      <c r="D6" s="5">
        <v>11.129344446999998</v>
      </c>
      <c r="E6" s="5">
        <v>21.70244387</v>
      </c>
      <c r="F6" s="5">
        <v>3.7314860620000001</v>
      </c>
      <c r="G6" s="5">
        <v>3.1711307150000003</v>
      </c>
      <c r="H6" s="5">
        <v>0</v>
      </c>
      <c r="I6">
        <v>0</v>
      </c>
      <c r="J6">
        <v>3.8367182031024836</v>
      </c>
      <c r="K6">
        <v>36.759939817554191</v>
      </c>
      <c r="L6">
        <v>59.403341979343324</v>
      </c>
      <c r="M6">
        <v>1492.5</v>
      </c>
      <c r="N6" s="2">
        <v>33.938481750000001</v>
      </c>
      <c r="O6" s="2">
        <v>6.59</v>
      </c>
      <c r="R6">
        <f t="shared" si="0"/>
        <v>0</v>
      </c>
      <c r="S6">
        <f t="shared" si="1"/>
        <v>0</v>
      </c>
      <c r="T6">
        <f t="shared" si="2"/>
        <v>1.8548907411666663E-4</v>
      </c>
      <c r="U6">
        <f t="shared" si="3"/>
        <v>2.9327626851351354E-4</v>
      </c>
      <c r="V6">
        <f t="shared" si="6"/>
        <v>4.2403250704545455E-5</v>
      </c>
      <c r="W6">
        <f t="shared" si="6"/>
        <v>3.6035576306818189E-5</v>
      </c>
      <c r="X6">
        <f t="shared" si="7"/>
        <v>0</v>
      </c>
      <c r="Y6">
        <f t="shared" si="8"/>
        <v>0</v>
      </c>
      <c r="Z6">
        <f t="shared" si="9"/>
        <v>0.59403341979343327</v>
      </c>
      <c r="AA6">
        <f t="shared" si="10"/>
        <v>0.36759939817554188</v>
      </c>
      <c r="AB6">
        <f t="shared" si="4"/>
        <v>306.93848174999999</v>
      </c>
      <c r="AC6">
        <f t="shared" si="5"/>
        <v>2.5703957827688611E-7</v>
      </c>
      <c r="AD6">
        <f t="shared" si="11"/>
        <v>2.9850000000000002E-2</v>
      </c>
      <c r="AE6">
        <v>27.208223</v>
      </c>
      <c r="AF6">
        <v>26.362536590000001</v>
      </c>
      <c r="AG6" s="15"/>
      <c r="AH6" s="15">
        <v>9.9999999999999995E-7</v>
      </c>
      <c r="AI6" s="15"/>
    </row>
    <row r="7" spans="1:37">
      <c r="A7">
        <v>5</v>
      </c>
      <c r="B7">
        <v>0</v>
      </c>
      <c r="C7" s="5">
        <v>1.5652591570000003</v>
      </c>
      <c r="D7" s="5">
        <v>13.651253575999998</v>
      </c>
      <c r="E7" s="5">
        <v>29.854590480999999</v>
      </c>
      <c r="F7" s="5">
        <v>3.3119969839999999</v>
      </c>
      <c r="G7" s="5">
        <v>0</v>
      </c>
      <c r="H7" s="5">
        <v>0</v>
      </c>
      <c r="I7">
        <v>0</v>
      </c>
      <c r="J7">
        <v>3.3632785304061339</v>
      </c>
      <c r="K7">
        <v>37.547842610201009</v>
      </c>
      <c r="L7">
        <v>59.088878859392857</v>
      </c>
      <c r="M7">
        <v>1427.5</v>
      </c>
      <c r="N7" s="2">
        <v>33.231021910000003</v>
      </c>
      <c r="O7" s="2">
        <v>6.58</v>
      </c>
      <c r="R7">
        <f t="shared" si="0"/>
        <v>0</v>
      </c>
      <c r="S7">
        <f t="shared" si="1"/>
        <v>3.4027372978260877E-5</v>
      </c>
      <c r="T7">
        <f t="shared" si="2"/>
        <v>2.275208929333333E-4</v>
      </c>
      <c r="U7">
        <f t="shared" si="3"/>
        <v>4.0344041190540543E-4</v>
      </c>
      <c r="V7">
        <f t="shared" si="6"/>
        <v>3.7636329363636357E-5</v>
      </c>
      <c r="W7">
        <f t="shared" si="6"/>
        <v>0</v>
      </c>
      <c r="X7">
        <f t="shared" si="7"/>
        <v>0</v>
      </c>
      <c r="Y7">
        <f t="shared" si="8"/>
        <v>0</v>
      </c>
      <c r="Z7">
        <f t="shared" si="9"/>
        <v>0.59088878859392857</v>
      </c>
      <c r="AA7">
        <f t="shared" si="10"/>
        <v>0.3754784261020101</v>
      </c>
      <c r="AB7">
        <f t="shared" si="4"/>
        <v>306.23102190999998</v>
      </c>
      <c r="AC7">
        <f t="shared" si="5"/>
        <v>2.6302679918953789E-7</v>
      </c>
      <c r="AD7">
        <f t="shared" si="11"/>
        <v>2.8549999999999999E-2</v>
      </c>
      <c r="AE7">
        <v>26.918207110000001</v>
      </c>
      <c r="AF7">
        <v>29.129302330000002</v>
      </c>
      <c r="AG7" s="15"/>
      <c r="AH7" s="15">
        <v>9.9999999999999995E-7</v>
      </c>
      <c r="AI7" s="15"/>
    </row>
    <row r="8" spans="1:37">
      <c r="A8">
        <v>6</v>
      </c>
      <c r="B8">
        <v>0</v>
      </c>
      <c r="C8" s="5">
        <v>1.0845029812</v>
      </c>
      <c r="D8" s="5">
        <v>14.517933250999999</v>
      </c>
      <c r="E8" s="5">
        <v>28.883065765999998</v>
      </c>
      <c r="F8" s="5">
        <v>5.1475019440000001</v>
      </c>
      <c r="G8" s="5">
        <v>0</v>
      </c>
      <c r="H8" s="5">
        <v>0</v>
      </c>
      <c r="I8">
        <v>0</v>
      </c>
      <c r="J8">
        <v>3.0345390662539535</v>
      </c>
      <c r="K8">
        <v>37.65074554929388</v>
      </c>
      <c r="L8">
        <v>59.314715384452178</v>
      </c>
      <c r="M8">
        <v>1432.5</v>
      </c>
      <c r="N8" s="2">
        <v>33.231021910000003</v>
      </c>
      <c r="O8" s="2">
        <v>6.58</v>
      </c>
      <c r="R8">
        <f t="shared" si="0"/>
        <v>0</v>
      </c>
      <c r="S8">
        <f t="shared" si="1"/>
        <v>2.357615176521739E-5</v>
      </c>
      <c r="T8">
        <f t="shared" si="2"/>
        <v>2.4196555418333333E-4</v>
      </c>
      <c r="U8">
        <f t="shared" si="3"/>
        <v>3.9031169954054052E-4</v>
      </c>
      <c r="V8">
        <f t="shared" si="6"/>
        <v>5.8494340272727271E-5</v>
      </c>
      <c r="W8">
        <f t="shared" si="6"/>
        <v>0</v>
      </c>
      <c r="X8">
        <f t="shared" si="7"/>
        <v>0</v>
      </c>
      <c r="Y8">
        <f t="shared" si="8"/>
        <v>0</v>
      </c>
      <c r="Z8">
        <f t="shared" si="9"/>
        <v>0.59314715384452177</v>
      </c>
      <c r="AA8">
        <f t="shared" si="10"/>
        <v>0.37650745549293879</v>
      </c>
      <c r="AB8">
        <f t="shared" si="4"/>
        <v>306.23102190999998</v>
      </c>
      <c r="AC8">
        <f t="shared" si="5"/>
        <v>2.6302679918953789E-7</v>
      </c>
      <c r="AD8">
        <f t="shared" si="11"/>
        <v>2.8649999999999998E-2</v>
      </c>
      <c r="AE8">
        <v>27.130314049999999</v>
      </c>
      <c r="AF8">
        <v>29.324069479999999</v>
      </c>
      <c r="AG8" s="15"/>
      <c r="AH8" s="15">
        <v>9.9999999999999995E-7</v>
      </c>
      <c r="AI8" s="15"/>
    </row>
    <row r="9" spans="1:37">
      <c r="A9">
        <v>7</v>
      </c>
      <c r="B9">
        <v>0</v>
      </c>
      <c r="C9" s="5">
        <v>1.8039975400000001</v>
      </c>
      <c r="D9" s="5">
        <v>14.834149992999999</v>
      </c>
      <c r="E9" s="5">
        <v>19.757167326999998</v>
      </c>
      <c r="F9" s="5">
        <v>3.358055448</v>
      </c>
      <c r="G9" s="5">
        <v>3.3119920459999999</v>
      </c>
      <c r="H9" s="5">
        <v>0</v>
      </c>
      <c r="I9">
        <v>0</v>
      </c>
      <c r="J9">
        <v>3.0415411014949894</v>
      </c>
      <c r="K9">
        <v>37.459676768202208</v>
      </c>
      <c r="L9">
        <v>59.498782130302786</v>
      </c>
      <c r="M9">
        <v>1455</v>
      </c>
      <c r="N9" s="2">
        <v>33.027113649999997</v>
      </c>
      <c r="O9" s="2">
        <v>6.58</v>
      </c>
      <c r="R9">
        <f t="shared" si="0"/>
        <v>0</v>
      </c>
      <c r="S9">
        <f t="shared" si="1"/>
        <v>3.9217337826086964E-5</v>
      </c>
      <c r="T9">
        <f t="shared" si="2"/>
        <v>2.4723583321666667E-4</v>
      </c>
      <c r="U9">
        <f t="shared" si="3"/>
        <v>2.6698874766216212E-4</v>
      </c>
      <c r="V9">
        <f t="shared" si="6"/>
        <v>3.8159720999999997E-5</v>
      </c>
      <c r="W9">
        <f t="shared" si="6"/>
        <v>3.7636273249999996E-5</v>
      </c>
      <c r="X9">
        <f t="shared" si="7"/>
        <v>0</v>
      </c>
      <c r="Y9">
        <f t="shared" si="8"/>
        <v>0</v>
      </c>
      <c r="Z9">
        <f t="shared" si="9"/>
        <v>0.59498782130302785</v>
      </c>
      <c r="AA9">
        <f t="shared" si="10"/>
        <v>0.3745967676820221</v>
      </c>
      <c r="AB9">
        <f t="shared" si="4"/>
        <v>306.02711364999999</v>
      </c>
      <c r="AC9">
        <f t="shared" si="5"/>
        <v>2.6302679918953789E-7</v>
      </c>
      <c r="AD9">
        <f t="shared" si="11"/>
        <v>2.9100000000000001E-2</v>
      </c>
      <c r="AE9">
        <v>25.825912349999999</v>
      </c>
      <c r="AF9">
        <v>30.23986945</v>
      </c>
      <c r="AG9" s="15"/>
      <c r="AH9" s="15">
        <v>9.9999999999999995E-7</v>
      </c>
      <c r="AI9" s="15"/>
    </row>
    <row r="10" spans="1:37">
      <c r="A10">
        <v>8</v>
      </c>
      <c r="B10">
        <v>0</v>
      </c>
      <c r="C10" s="5">
        <v>1.7330778820000001</v>
      </c>
      <c r="D10" s="5">
        <v>14.91161305</v>
      </c>
      <c r="E10" s="5">
        <v>21.915956595999997</v>
      </c>
      <c r="F10" s="5">
        <v>2.793130278</v>
      </c>
      <c r="G10" s="5">
        <v>2.2691271080000002</v>
      </c>
      <c r="H10" s="5">
        <v>0</v>
      </c>
      <c r="I10">
        <v>0</v>
      </c>
      <c r="J10">
        <v>3.3712516644955901</v>
      </c>
      <c r="K10">
        <v>36.555551612921192</v>
      </c>
      <c r="L10">
        <v>60.073196722583219</v>
      </c>
      <c r="M10">
        <v>1586</v>
      </c>
      <c r="N10" s="2">
        <v>33.231021910000003</v>
      </c>
      <c r="O10" s="2">
        <v>6.53</v>
      </c>
      <c r="R10">
        <f t="shared" si="0"/>
        <v>0</v>
      </c>
      <c r="S10">
        <f t="shared" si="1"/>
        <v>3.7675606130434785E-5</v>
      </c>
      <c r="T10">
        <f t="shared" si="2"/>
        <v>2.4852688416666664E-4</v>
      </c>
      <c r="U10">
        <f t="shared" si="3"/>
        <v>2.9616157562162157E-4</v>
      </c>
      <c r="V10">
        <f t="shared" si="6"/>
        <v>3.1740116795454551E-5</v>
      </c>
      <c r="W10">
        <f t="shared" si="6"/>
        <v>2.5785535318181819E-5</v>
      </c>
      <c r="X10">
        <f t="shared" si="7"/>
        <v>0</v>
      </c>
      <c r="Y10">
        <f t="shared" si="8"/>
        <v>0</v>
      </c>
      <c r="Z10">
        <f t="shared" si="9"/>
        <v>0.60073196722583222</v>
      </c>
      <c r="AA10">
        <f t="shared" si="10"/>
        <v>0.36555551612921194</v>
      </c>
      <c r="AB10">
        <f t="shared" si="4"/>
        <v>306.23102190999998</v>
      </c>
      <c r="AC10">
        <f t="shared" si="5"/>
        <v>2.9512092266663814E-7</v>
      </c>
      <c r="AD10">
        <f t="shared" si="11"/>
        <v>3.1719999999999998E-2</v>
      </c>
      <c r="AE10">
        <v>25.910278479999999</v>
      </c>
      <c r="AF10">
        <v>29.154910340000001</v>
      </c>
      <c r="AG10" s="15"/>
      <c r="AH10" s="15">
        <v>9.9999999999999995E-7</v>
      </c>
      <c r="AI10" s="15"/>
    </row>
    <row r="11" spans="1:37">
      <c r="A11">
        <v>9</v>
      </c>
      <c r="B11">
        <v>0</v>
      </c>
      <c r="C11" s="5">
        <v>1.7465696410000002</v>
      </c>
      <c r="D11" s="5">
        <v>13.529078541999999</v>
      </c>
      <c r="E11" s="5">
        <v>17.525446506999998</v>
      </c>
      <c r="F11" s="5">
        <v>2.351756596</v>
      </c>
      <c r="G11" s="5">
        <v>0.83797178000000005</v>
      </c>
      <c r="H11" s="5">
        <v>0</v>
      </c>
      <c r="I11">
        <v>0</v>
      </c>
      <c r="J11">
        <v>3.6208587037658835</v>
      </c>
      <c r="K11">
        <v>36.429654000849034</v>
      </c>
      <c r="L11">
        <v>59.949487295385083</v>
      </c>
      <c r="M11">
        <v>1624.5</v>
      </c>
      <c r="N11" s="2">
        <v>33.231021910000003</v>
      </c>
      <c r="O11" s="2">
        <v>6.6</v>
      </c>
      <c r="R11">
        <f t="shared" si="0"/>
        <v>0</v>
      </c>
      <c r="S11">
        <f t="shared" si="1"/>
        <v>3.7968905239130441E-5</v>
      </c>
      <c r="T11">
        <f t="shared" si="2"/>
        <v>2.2548464236666667E-4</v>
      </c>
      <c r="U11">
        <f t="shared" si="3"/>
        <v>2.3683035820270268E-4</v>
      </c>
      <c r="V11">
        <f t="shared" si="6"/>
        <v>2.6724506772727274E-5</v>
      </c>
      <c r="W11">
        <f t="shared" si="6"/>
        <v>9.5224065909090917E-6</v>
      </c>
      <c r="X11">
        <f t="shared" si="7"/>
        <v>0</v>
      </c>
      <c r="Y11">
        <f t="shared" si="8"/>
        <v>0</v>
      </c>
      <c r="Z11">
        <f t="shared" si="9"/>
        <v>0.59949487295385084</v>
      </c>
      <c r="AA11">
        <f t="shared" si="10"/>
        <v>0.36429654000849032</v>
      </c>
      <c r="AB11">
        <f t="shared" si="4"/>
        <v>306.23102190999998</v>
      </c>
      <c r="AC11">
        <f t="shared" si="5"/>
        <v>2.511886431509578E-7</v>
      </c>
      <c r="AD11">
        <f t="shared" si="11"/>
        <v>3.2489999999999998E-2</v>
      </c>
      <c r="AE11">
        <v>26.640591619999999</v>
      </c>
      <c r="AF11">
        <v>33.77618451</v>
      </c>
      <c r="AG11" s="15"/>
      <c r="AH11" s="15">
        <v>9.9999999999999995E-7</v>
      </c>
      <c r="AI11" s="15"/>
    </row>
    <row r="12" spans="1:37">
      <c r="A12">
        <v>10</v>
      </c>
      <c r="B12">
        <v>0</v>
      </c>
      <c r="C12" s="5">
        <v>0</v>
      </c>
      <c r="D12" s="5">
        <v>16.194830751999998</v>
      </c>
      <c r="E12" s="5">
        <v>27.120694078</v>
      </c>
      <c r="F12" s="5">
        <v>2.6796839759999997</v>
      </c>
      <c r="G12" s="5">
        <v>2.5955658649999998</v>
      </c>
      <c r="H12" s="5">
        <v>0</v>
      </c>
      <c r="I12">
        <v>0</v>
      </c>
      <c r="J12">
        <v>2.967204770503991</v>
      </c>
      <c r="K12">
        <v>37.759514590238545</v>
      </c>
      <c r="L12">
        <v>59.27328063925745</v>
      </c>
      <c r="M12">
        <v>1617.5</v>
      </c>
      <c r="N12" s="2">
        <v>32.4</v>
      </c>
      <c r="O12" s="2">
        <v>6.71</v>
      </c>
      <c r="R12">
        <f t="shared" si="0"/>
        <v>0</v>
      </c>
      <c r="S12">
        <f t="shared" si="1"/>
        <v>0</v>
      </c>
      <c r="T12">
        <f t="shared" si="2"/>
        <v>2.6991384586666663E-4</v>
      </c>
      <c r="U12">
        <f t="shared" si="3"/>
        <v>3.6649586591891892E-4</v>
      </c>
      <c r="V12">
        <f t="shared" si="6"/>
        <v>3.045095427272727E-5</v>
      </c>
      <c r="W12">
        <f t="shared" si="6"/>
        <v>2.9495066647727272E-5</v>
      </c>
      <c r="X12">
        <f t="shared" si="7"/>
        <v>0</v>
      </c>
      <c r="Y12">
        <f t="shared" si="8"/>
        <v>0</v>
      </c>
      <c r="Z12">
        <f t="shared" si="9"/>
        <v>0.59273280639257453</v>
      </c>
      <c r="AA12">
        <f t="shared" si="10"/>
        <v>0.37759514590238547</v>
      </c>
      <c r="AB12">
        <f t="shared" si="4"/>
        <v>305.39999999999998</v>
      </c>
      <c r="AC12">
        <f t="shared" si="5"/>
        <v>1.9498445997580421E-7</v>
      </c>
      <c r="AD12">
        <f t="shared" si="11"/>
        <v>3.2349999999999997E-2</v>
      </c>
      <c r="AE12">
        <v>26.71436349</v>
      </c>
      <c r="AF12">
        <v>30.776653849999999</v>
      </c>
      <c r="AG12" s="15"/>
      <c r="AH12" s="15">
        <v>9.9999999999999995E-7</v>
      </c>
      <c r="AI12" s="15"/>
    </row>
    <row r="13" spans="1:37">
      <c r="A13">
        <v>11</v>
      </c>
      <c r="B13">
        <v>0</v>
      </c>
      <c r="C13" s="5">
        <v>0</v>
      </c>
      <c r="D13" s="5">
        <v>20.214730386999999</v>
      </c>
      <c r="E13" s="5">
        <v>29.405712015999995</v>
      </c>
      <c r="F13" s="5">
        <v>3.4418780939999998</v>
      </c>
      <c r="G13" s="5">
        <v>3.5705194070000004</v>
      </c>
      <c r="H13" s="5">
        <v>0</v>
      </c>
      <c r="I13">
        <v>0</v>
      </c>
      <c r="J13">
        <v>2.956209649608784</v>
      </c>
      <c r="K13">
        <v>37.382606294411715</v>
      </c>
      <c r="L13">
        <v>59.661184055979511</v>
      </c>
      <c r="M13">
        <v>1612.5</v>
      </c>
      <c r="N13" s="2">
        <v>32</v>
      </c>
      <c r="O13" s="2">
        <v>6.7</v>
      </c>
      <c r="R13">
        <f t="shared" si="0"/>
        <v>0</v>
      </c>
      <c r="S13">
        <f t="shared" si="1"/>
        <v>0</v>
      </c>
      <c r="T13">
        <f t="shared" si="2"/>
        <v>3.3691217311666665E-4</v>
      </c>
      <c r="U13">
        <f t="shared" si="3"/>
        <v>3.9737448670270264E-4</v>
      </c>
      <c r="V13">
        <f t="shared" si="6"/>
        <v>3.9112251068181816E-5</v>
      </c>
      <c r="W13">
        <f t="shared" si="6"/>
        <v>4.057408417045455E-5</v>
      </c>
      <c r="X13">
        <f t="shared" si="7"/>
        <v>0</v>
      </c>
      <c r="Y13">
        <f t="shared" si="8"/>
        <v>0</v>
      </c>
      <c r="Z13">
        <f t="shared" si="9"/>
        <v>0.5966118405597951</v>
      </c>
      <c r="AA13">
        <f t="shared" si="10"/>
        <v>0.37382606294411713</v>
      </c>
      <c r="AB13">
        <f t="shared" si="4"/>
        <v>305</v>
      </c>
      <c r="AC13">
        <f t="shared" si="5"/>
        <v>1.9952623149688761E-7</v>
      </c>
      <c r="AD13">
        <f t="shared" si="11"/>
        <v>3.2250000000000001E-2</v>
      </c>
      <c r="AE13">
        <v>27.320727269999999</v>
      </c>
      <c r="AF13">
        <v>28.857859250000001</v>
      </c>
      <c r="AG13" s="15"/>
      <c r="AH13" s="15">
        <v>9.9999999999999995E-7</v>
      </c>
      <c r="AI13" s="15"/>
    </row>
    <row r="14" spans="1:37">
      <c r="A14">
        <v>12</v>
      </c>
      <c r="B14">
        <v>0</v>
      </c>
      <c r="C14" s="5">
        <v>1.6846156060000002</v>
      </c>
      <c r="D14" s="5">
        <v>19.602901383999999</v>
      </c>
      <c r="E14" s="5">
        <v>33.250767146000001</v>
      </c>
      <c r="F14" s="5">
        <v>0</v>
      </c>
      <c r="G14" s="5">
        <v>4.9125654319999992</v>
      </c>
      <c r="H14" s="5">
        <v>0</v>
      </c>
      <c r="I14">
        <v>0</v>
      </c>
      <c r="J14">
        <v>2.9182560071631012</v>
      </c>
      <c r="K14">
        <v>38.490792761715575</v>
      </c>
      <c r="L14">
        <v>58.590951231121338</v>
      </c>
      <c r="M14">
        <v>1601.25</v>
      </c>
      <c r="N14" s="2">
        <v>32.9</v>
      </c>
      <c r="O14" s="2">
        <v>6.71</v>
      </c>
      <c r="R14">
        <f t="shared" si="0"/>
        <v>0</v>
      </c>
      <c r="S14">
        <f t="shared" si="1"/>
        <v>3.6622078391304356E-5</v>
      </c>
      <c r="T14">
        <f t="shared" si="2"/>
        <v>3.2671502306666668E-4</v>
      </c>
      <c r="U14">
        <f t="shared" si="3"/>
        <v>4.4933469116216219E-4</v>
      </c>
      <c r="V14">
        <f t="shared" si="6"/>
        <v>0</v>
      </c>
      <c r="W14">
        <f t="shared" si="6"/>
        <v>5.582460718181817E-5</v>
      </c>
      <c r="X14">
        <f t="shared" si="7"/>
        <v>0</v>
      </c>
      <c r="Y14">
        <f t="shared" si="8"/>
        <v>0</v>
      </c>
      <c r="Z14">
        <f t="shared" si="9"/>
        <v>0.58590951231121335</v>
      </c>
      <c r="AA14">
        <f t="shared" si="10"/>
        <v>0.38490792761715575</v>
      </c>
      <c r="AB14">
        <f t="shared" si="4"/>
        <v>305.89999999999998</v>
      </c>
      <c r="AC14">
        <f t="shared" si="5"/>
        <v>1.9498445997580421E-7</v>
      </c>
      <c r="AD14">
        <f t="shared" si="11"/>
        <v>3.2024999999999998E-2</v>
      </c>
      <c r="AE14">
        <v>27.391773050000001</v>
      </c>
      <c r="AF14">
        <v>30.518392639999998</v>
      </c>
      <c r="AG14" s="15"/>
      <c r="AH14" s="15">
        <v>9.9999999999999995E-7</v>
      </c>
      <c r="AI14" s="15"/>
    </row>
    <row r="15" spans="1:37">
      <c r="A15">
        <v>13</v>
      </c>
      <c r="B15">
        <v>0</v>
      </c>
      <c r="C15" s="5">
        <v>1.0836895000000002</v>
      </c>
      <c r="D15" s="5">
        <v>15.627477377999998</v>
      </c>
      <c r="E15" s="5">
        <v>21.029463226000001</v>
      </c>
      <c r="F15" s="5">
        <v>2.7228210759999998</v>
      </c>
      <c r="G15" s="5">
        <v>0</v>
      </c>
      <c r="H15" s="5">
        <v>0</v>
      </c>
      <c r="I15">
        <v>0</v>
      </c>
      <c r="J15">
        <v>2.9671180607534371</v>
      </c>
      <c r="K15">
        <v>38.538390778298208</v>
      </c>
      <c r="L15">
        <v>58.49449116094835</v>
      </c>
      <c r="M15">
        <v>1568.75</v>
      </c>
      <c r="N15" s="2">
        <v>32.6</v>
      </c>
      <c r="O15" s="2">
        <v>6.7</v>
      </c>
      <c r="R15">
        <f t="shared" si="0"/>
        <v>0</v>
      </c>
      <c r="S15">
        <f t="shared" si="1"/>
        <v>2.3558467391304354E-5</v>
      </c>
      <c r="T15">
        <f t="shared" si="2"/>
        <v>2.6045795629999998E-4</v>
      </c>
      <c r="U15">
        <f t="shared" si="3"/>
        <v>2.841819354864865E-4</v>
      </c>
      <c r="V15">
        <f t="shared" si="6"/>
        <v>3.0941148590909089E-5</v>
      </c>
      <c r="W15">
        <f t="shared" si="6"/>
        <v>0</v>
      </c>
      <c r="X15">
        <f t="shared" si="7"/>
        <v>0</v>
      </c>
      <c r="Y15">
        <f t="shared" si="8"/>
        <v>0</v>
      </c>
      <c r="Z15">
        <f t="shared" si="9"/>
        <v>0.58494491160948348</v>
      </c>
      <c r="AA15">
        <f t="shared" si="10"/>
        <v>0.38538390778298209</v>
      </c>
      <c r="AB15">
        <f t="shared" si="4"/>
        <v>305.60000000000002</v>
      </c>
      <c r="AC15">
        <f t="shared" si="5"/>
        <v>1.9952623149688761E-7</v>
      </c>
      <c r="AD15">
        <f t="shared" si="11"/>
        <v>3.1375E-2</v>
      </c>
      <c r="AE15">
        <v>26.860525060000001</v>
      </c>
      <c r="AF15">
        <v>30.188718600000001</v>
      </c>
      <c r="AG15" s="15"/>
      <c r="AH15" s="15">
        <v>9.9999999999999995E-7</v>
      </c>
      <c r="AI15" s="15"/>
    </row>
    <row r="16" spans="1:37">
      <c r="A16">
        <v>14</v>
      </c>
      <c r="B16">
        <v>0</v>
      </c>
      <c r="C16" s="5">
        <v>1.03960045</v>
      </c>
      <c r="D16" s="5">
        <v>49.643179556999996</v>
      </c>
      <c r="E16" s="5">
        <v>48.667013992000001</v>
      </c>
      <c r="F16" s="5">
        <v>11.923691161999999</v>
      </c>
      <c r="G16" s="5">
        <v>4.9345592929999995</v>
      </c>
      <c r="H16" s="5">
        <v>0.32442807299999987</v>
      </c>
      <c r="I16">
        <v>0</v>
      </c>
      <c r="J16">
        <v>3.078114665829311</v>
      </c>
      <c r="K16">
        <v>38.384667682911122</v>
      </c>
      <c r="L16">
        <v>58.537217651259574</v>
      </c>
      <c r="M16">
        <v>1535</v>
      </c>
      <c r="N16" s="2">
        <v>32.388253640000002</v>
      </c>
      <c r="O16" s="2">
        <v>6.68</v>
      </c>
      <c r="R16">
        <f t="shared" si="0"/>
        <v>0</v>
      </c>
      <c r="S16">
        <f t="shared" si="1"/>
        <v>2.2600009782608697E-5</v>
      </c>
      <c r="T16">
        <f t="shared" si="2"/>
        <v>8.273863259499999E-4</v>
      </c>
      <c r="U16">
        <f t="shared" si="3"/>
        <v>6.576623512432432E-4</v>
      </c>
      <c r="V16">
        <f t="shared" si="6"/>
        <v>1.3549649047727271E-4</v>
      </c>
      <c r="W16">
        <f t="shared" si="6"/>
        <v>5.6074537420454539E-5</v>
      </c>
      <c r="X16">
        <f t="shared" si="7"/>
        <v>3.1806673823529399E-6</v>
      </c>
      <c r="Y16">
        <f t="shared" si="8"/>
        <v>0</v>
      </c>
      <c r="Z16">
        <f t="shared" si="9"/>
        <v>0.58537217651259577</v>
      </c>
      <c r="AA16">
        <f t="shared" si="10"/>
        <v>0.38384667682911122</v>
      </c>
      <c r="AB16">
        <f t="shared" si="4"/>
        <v>305.38825364000002</v>
      </c>
      <c r="AC16">
        <f t="shared" si="5"/>
        <v>2.089296130854039E-7</v>
      </c>
      <c r="AD16">
        <f t="shared" si="11"/>
        <v>3.0700000000000002E-2</v>
      </c>
      <c r="AE16">
        <v>26.65191489</v>
      </c>
      <c r="AF16">
        <v>29.499442169999998</v>
      </c>
      <c r="AG16" s="15"/>
      <c r="AH16" s="15">
        <v>9.9999999999999995E-7</v>
      </c>
      <c r="AI16" s="15"/>
    </row>
    <row r="17" spans="1:35">
      <c r="A17">
        <v>15</v>
      </c>
      <c r="B17">
        <v>0</v>
      </c>
      <c r="C17" s="5">
        <v>1.5446214039999999</v>
      </c>
      <c r="D17" s="5">
        <v>65.037360455999988</v>
      </c>
      <c r="E17" s="5">
        <v>52.758007247999998</v>
      </c>
      <c r="F17" s="5">
        <v>19.523363348</v>
      </c>
      <c r="G17" s="5">
        <v>5.9022966859999997</v>
      </c>
      <c r="H17" s="5">
        <v>0.53140281899999986</v>
      </c>
      <c r="I17">
        <v>0</v>
      </c>
      <c r="J17">
        <v>3.8700444638513383</v>
      </c>
      <c r="K17">
        <v>39.655234615459321</v>
      </c>
      <c r="L17">
        <v>56.47472092068935</v>
      </c>
      <c r="M17">
        <v>1492.5</v>
      </c>
      <c r="N17" s="2">
        <v>32.84484003</v>
      </c>
      <c r="O17" s="2">
        <v>6.53</v>
      </c>
      <c r="R17">
        <f t="shared" si="0"/>
        <v>0</v>
      </c>
      <c r="S17">
        <f t="shared" si="1"/>
        <v>3.3578726173913037E-5</v>
      </c>
      <c r="T17">
        <f t="shared" si="2"/>
        <v>1.0839560075999999E-3</v>
      </c>
      <c r="U17">
        <f t="shared" si="3"/>
        <v>7.1294604389189186E-4</v>
      </c>
      <c r="V17">
        <f t="shared" si="6"/>
        <v>2.2185640168181819E-4</v>
      </c>
      <c r="W17">
        <f t="shared" si="6"/>
        <v>6.7071553249999994E-5</v>
      </c>
      <c r="X17">
        <f t="shared" si="7"/>
        <v>5.2098315588235278E-6</v>
      </c>
      <c r="Y17">
        <f t="shared" si="8"/>
        <v>0</v>
      </c>
      <c r="Z17">
        <f t="shared" si="9"/>
        <v>0.56474720920689347</v>
      </c>
      <c r="AA17">
        <f t="shared" si="10"/>
        <v>0.39655234615459323</v>
      </c>
      <c r="AB17">
        <f t="shared" si="4"/>
        <v>305.84484003</v>
      </c>
      <c r="AC17">
        <f t="shared" si="5"/>
        <v>2.9512092266663814E-7</v>
      </c>
      <c r="AD17">
        <f t="shared" si="11"/>
        <v>2.9850000000000002E-2</v>
      </c>
      <c r="AE17">
        <v>26.839024389999999</v>
      </c>
      <c r="AF17">
        <v>27.715639929999998</v>
      </c>
      <c r="AG17" s="15"/>
      <c r="AH17" s="15">
        <v>9.9999999999999995E-7</v>
      </c>
      <c r="AI17" s="15"/>
    </row>
    <row r="18" spans="1:35">
      <c r="A18">
        <v>16</v>
      </c>
      <c r="B18">
        <v>0</v>
      </c>
      <c r="C18" s="5">
        <v>1.6976435380000001</v>
      </c>
      <c r="D18" s="5">
        <v>31.946403590999999</v>
      </c>
      <c r="E18" s="5">
        <v>26.833643957999996</v>
      </c>
      <c r="F18" s="5">
        <v>17.868282512</v>
      </c>
      <c r="G18" s="5">
        <v>0</v>
      </c>
      <c r="H18" s="5">
        <v>0</v>
      </c>
      <c r="I18">
        <v>0.21323544882920101</v>
      </c>
      <c r="J18">
        <v>3.5160278515332184</v>
      </c>
      <c r="K18">
        <v>39.484856888868293</v>
      </c>
      <c r="L18">
        <v>56.785879810769288</v>
      </c>
      <c r="M18">
        <v>1517</v>
      </c>
      <c r="N18" s="2">
        <v>33.218410720000001</v>
      </c>
      <c r="O18" s="2">
        <v>6.53</v>
      </c>
      <c r="R18">
        <f t="shared" si="0"/>
        <v>0</v>
      </c>
      <c r="S18">
        <f t="shared" si="1"/>
        <v>3.6905294304347833E-5</v>
      </c>
      <c r="T18">
        <f t="shared" si="2"/>
        <v>5.3244005984999997E-4</v>
      </c>
      <c r="U18">
        <f t="shared" si="3"/>
        <v>3.6261681024324323E-4</v>
      </c>
      <c r="V18">
        <f t="shared" si="6"/>
        <v>2.0304866490909089E-4</v>
      </c>
      <c r="W18">
        <f t="shared" si="6"/>
        <v>0</v>
      </c>
      <c r="X18">
        <f t="shared" si="7"/>
        <v>0</v>
      </c>
      <c r="Y18">
        <f t="shared" si="8"/>
        <v>2.1323544882920101E-3</v>
      </c>
      <c r="Z18">
        <f t="shared" si="9"/>
        <v>0.56785879810769291</v>
      </c>
      <c r="AA18">
        <f t="shared" si="10"/>
        <v>0.39484856888868292</v>
      </c>
      <c r="AB18">
        <f t="shared" si="4"/>
        <v>306.21841072000001</v>
      </c>
      <c r="AC18">
        <f t="shared" si="5"/>
        <v>2.9512092266663814E-7</v>
      </c>
      <c r="AD18">
        <f t="shared" si="11"/>
        <v>3.0339999999999999E-2</v>
      </c>
      <c r="AE18">
        <v>26.39771429</v>
      </c>
      <c r="AF18">
        <v>25.997617829999999</v>
      </c>
      <c r="AG18" s="15"/>
      <c r="AH18" s="15">
        <v>2.1323544882920101E-3</v>
      </c>
      <c r="AI18" s="15"/>
    </row>
    <row r="19" spans="1:35">
      <c r="A19">
        <v>17</v>
      </c>
      <c r="B19">
        <v>0</v>
      </c>
      <c r="C19" s="5">
        <v>1.8696774820000002</v>
      </c>
      <c r="D19" s="5">
        <v>118.63217315999998</v>
      </c>
      <c r="E19" s="5">
        <v>75.269563055999996</v>
      </c>
      <c r="F19" s="5">
        <v>79.533809085999991</v>
      </c>
      <c r="G19" s="5">
        <v>0</v>
      </c>
      <c r="H19" s="5">
        <v>0</v>
      </c>
      <c r="I19">
        <v>0.47113106304956504</v>
      </c>
      <c r="J19">
        <v>3.7265479748598653</v>
      </c>
      <c r="K19">
        <v>39.291487790099808</v>
      </c>
      <c r="L19">
        <v>56.510833171990768</v>
      </c>
      <c r="M19">
        <v>1554.5</v>
      </c>
      <c r="N19" s="2">
        <v>33.458434400000002</v>
      </c>
      <c r="O19" s="2">
        <v>6.54</v>
      </c>
      <c r="R19">
        <f t="shared" si="0"/>
        <v>0</v>
      </c>
      <c r="S19">
        <f t="shared" si="1"/>
        <v>4.0645162652173917E-5</v>
      </c>
      <c r="T19">
        <f t="shared" si="2"/>
        <v>1.9772028859999999E-3</v>
      </c>
      <c r="U19">
        <f t="shared" si="3"/>
        <v>1.0171562575135133E-3</v>
      </c>
      <c r="V19">
        <f t="shared" si="6"/>
        <v>9.0379328506818169E-4</v>
      </c>
      <c r="W19">
        <f t="shared" si="6"/>
        <v>0</v>
      </c>
      <c r="X19">
        <f t="shared" si="7"/>
        <v>0</v>
      </c>
      <c r="Y19">
        <f t="shared" si="8"/>
        <v>4.7113106304956503E-3</v>
      </c>
      <c r="Z19">
        <f t="shared" si="9"/>
        <v>0.56510833171990771</v>
      </c>
      <c r="AA19">
        <f t="shared" si="10"/>
        <v>0.39291487790099811</v>
      </c>
      <c r="AB19">
        <f t="shared" si="4"/>
        <v>306.45843439999999</v>
      </c>
      <c r="AC19">
        <f t="shared" si="5"/>
        <v>2.8840315031266014E-7</v>
      </c>
      <c r="AD19">
        <f t="shared" si="11"/>
        <v>3.109E-2</v>
      </c>
      <c r="AE19">
        <v>25.707503920000001</v>
      </c>
      <c r="AF19">
        <v>24.824308420000001</v>
      </c>
      <c r="AG19" s="15"/>
      <c r="AH19" s="15">
        <v>4.7113106304956503E-3</v>
      </c>
      <c r="AI19" s="15"/>
    </row>
    <row r="20" spans="1:35">
      <c r="A20">
        <v>18</v>
      </c>
      <c r="B20">
        <v>0</v>
      </c>
      <c r="C20" s="5">
        <v>1.6802474770000002</v>
      </c>
      <c r="D20" s="5">
        <v>93.333652059999991</v>
      </c>
      <c r="E20" s="5">
        <v>55.572267445000001</v>
      </c>
      <c r="F20" s="5">
        <v>64.312981583999999</v>
      </c>
      <c r="G20" s="5">
        <v>10.795318775</v>
      </c>
      <c r="H20" s="5">
        <v>1.2113856150000002</v>
      </c>
      <c r="I20">
        <v>0.84571491013480538</v>
      </c>
      <c r="J20">
        <v>3.8675723535545075</v>
      </c>
      <c r="K20">
        <v>39.124312690560501</v>
      </c>
      <c r="L20">
        <v>56.162400045750182</v>
      </c>
      <c r="M20">
        <v>1497</v>
      </c>
      <c r="N20" s="2">
        <v>33.31405925</v>
      </c>
      <c r="O20" s="2">
        <v>6.52</v>
      </c>
      <c r="R20">
        <f t="shared" si="0"/>
        <v>0</v>
      </c>
      <c r="S20">
        <f t="shared" si="1"/>
        <v>3.65271190652174E-5</v>
      </c>
      <c r="T20">
        <f t="shared" si="2"/>
        <v>1.5555608676666665E-3</v>
      </c>
      <c r="U20">
        <f t="shared" si="3"/>
        <v>7.5097658709459461E-4</v>
      </c>
      <c r="V20">
        <f t="shared" si="6"/>
        <v>7.3082933618181817E-4</v>
      </c>
      <c r="W20">
        <f t="shared" si="6"/>
        <v>1.2267407698863636E-4</v>
      </c>
      <c r="X20">
        <f t="shared" si="7"/>
        <v>1.187632955882353E-5</v>
      </c>
      <c r="Y20">
        <f t="shared" si="8"/>
        <v>8.4571491013480538E-3</v>
      </c>
      <c r="Z20">
        <f t="shared" si="9"/>
        <v>0.56162400045750183</v>
      </c>
      <c r="AA20">
        <f t="shared" si="10"/>
        <v>0.39124312690560503</v>
      </c>
      <c r="AB20">
        <f t="shared" si="4"/>
        <v>306.31405925000001</v>
      </c>
      <c r="AC20">
        <f t="shared" si="5"/>
        <v>3.0199517204020165E-7</v>
      </c>
      <c r="AD20">
        <f t="shared" si="11"/>
        <v>2.9940000000000001E-2</v>
      </c>
      <c r="AE20">
        <v>26.452528300000001</v>
      </c>
      <c r="AF20">
        <v>25.126367470000002</v>
      </c>
      <c r="AG20" s="15"/>
      <c r="AH20" s="15">
        <v>8.4571491013480538E-3</v>
      </c>
      <c r="AI20" s="15"/>
    </row>
    <row r="21" spans="1:35">
      <c r="A21">
        <v>19</v>
      </c>
      <c r="B21">
        <v>0</v>
      </c>
      <c r="C21" s="5">
        <v>2.256580558</v>
      </c>
      <c r="D21" s="5">
        <v>115.16081191000001</v>
      </c>
      <c r="E21" s="5">
        <v>60.610150644999997</v>
      </c>
      <c r="F21" s="5">
        <v>85.906192338000011</v>
      </c>
      <c r="G21" s="5">
        <v>12.484370708</v>
      </c>
      <c r="H21" s="5">
        <v>0.98307981599999994</v>
      </c>
      <c r="I21">
        <v>1.3455379796633589</v>
      </c>
      <c r="J21">
        <v>4.2413165466984308</v>
      </c>
      <c r="K21">
        <v>39.874149903674237</v>
      </c>
      <c r="L21">
        <v>54.538995569963966</v>
      </c>
      <c r="M21">
        <v>1510</v>
      </c>
      <c r="N21" s="2">
        <v>33.162465349999998</v>
      </c>
      <c r="O21" s="2">
        <v>6.52</v>
      </c>
      <c r="R21">
        <f t="shared" si="0"/>
        <v>0</v>
      </c>
      <c r="S21">
        <f t="shared" si="1"/>
        <v>4.9056099086956521E-5</v>
      </c>
      <c r="T21">
        <f t="shared" si="2"/>
        <v>1.9193468651666668E-3</v>
      </c>
      <c r="U21">
        <f t="shared" si="3"/>
        <v>8.1905608979729728E-4</v>
      </c>
      <c r="V21">
        <f t="shared" si="6"/>
        <v>9.7620673111363651E-4</v>
      </c>
      <c r="W21">
        <f t="shared" si="6"/>
        <v>1.4186784895454547E-4</v>
      </c>
      <c r="X21">
        <f t="shared" si="7"/>
        <v>9.6380374117647057E-6</v>
      </c>
      <c r="Y21">
        <f t="shared" si="8"/>
        <v>1.3455379796633589E-2</v>
      </c>
      <c r="Z21">
        <f t="shared" si="9"/>
        <v>0.54538995569963966</v>
      </c>
      <c r="AA21">
        <f t="shared" si="10"/>
        <v>0.39874149903674239</v>
      </c>
      <c r="AB21">
        <f t="shared" si="4"/>
        <v>306.16246534999999</v>
      </c>
      <c r="AC21">
        <f t="shared" si="5"/>
        <v>3.0199517204020165E-7</v>
      </c>
      <c r="AD21">
        <f t="shared" si="11"/>
        <v>3.0200000000000001E-2</v>
      </c>
      <c r="AE21">
        <v>26.708597149999999</v>
      </c>
      <c r="AF21">
        <v>22.88398179</v>
      </c>
      <c r="AG21" s="15"/>
      <c r="AH21" s="15">
        <v>1.3455379796633589E-2</v>
      </c>
      <c r="AI21" s="15"/>
    </row>
    <row r="22" spans="1:35">
      <c r="A22">
        <v>20</v>
      </c>
      <c r="B22">
        <v>0</v>
      </c>
      <c r="C22" s="5">
        <v>1.6976435380000001</v>
      </c>
      <c r="D22" s="5">
        <v>31.946403590999999</v>
      </c>
      <c r="E22" s="5">
        <v>26.833643957999996</v>
      </c>
      <c r="F22" s="5">
        <v>17.868282512</v>
      </c>
      <c r="G22" s="5">
        <v>15.193219931</v>
      </c>
      <c r="H22" s="5">
        <v>1.0658279399999997</v>
      </c>
      <c r="I22">
        <v>0</v>
      </c>
      <c r="J22">
        <v>2.9363541167332659</v>
      </c>
      <c r="K22">
        <v>37.110489341547854</v>
      </c>
      <c r="L22">
        <v>59.953156541718876</v>
      </c>
      <c r="M22">
        <v>1580.25</v>
      </c>
      <c r="N22" s="2">
        <v>33.586567340000002</v>
      </c>
      <c r="O22" s="2">
        <v>6.61</v>
      </c>
      <c r="R22">
        <f t="shared" si="0"/>
        <v>0</v>
      </c>
      <c r="S22">
        <f t="shared" si="1"/>
        <v>3.6905294304347833E-5</v>
      </c>
      <c r="T22">
        <f t="shared" si="2"/>
        <v>5.3244005984999997E-4</v>
      </c>
      <c r="U22">
        <f t="shared" si="3"/>
        <v>3.6261681024324323E-4</v>
      </c>
      <c r="V22">
        <f t="shared" si="6"/>
        <v>2.0304866490909089E-4</v>
      </c>
      <c r="W22">
        <f t="shared" si="6"/>
        <v>1.7265022648863638E-4</v>
      </c>
      <c r="X22">
        <f t="shared" si="7"/>
        <v>1.0449293529411761E-5</v>
      </c>
      <c r="Y22">
        <f t="shared" si="8"/>
        <v>0</v>
      </c>
      <c r="Z22">
        <f t="shared" si="9"/>
        <v>0.59953156541718877</v>
      </c>
      <c r="AA22">
        <f t="shared" si="10"/>
        <v>0.37110489341547853</v>
      </c>
      <c r="AB22">
        <f t="shared" si="4"/>
        <v>306.58656733999999</v>
      </c>
      <c r="AC22">
        <f t="shared" si="5"/>
        <v>2.454708915685024E-7</v>
      </c>
      <c r="AD22">
        <f t="shared" si="11"/>
        <v>3.1605000000000001E-2</v>
      </c>
      <c r="AE22">
        <v>26.600662249999999</v>
      </c>
      <c r="AF22">
        <v>28.70380132</v>
      </c>
      <c r="AG22" s="15"/>
      <c r="AH22" s="15">
        <v>9.9999999999999995E-7</v>
      </c>
      <c r="AI22" s="15"/>
    </row>
    <row r="23" spans="1:35">
      <c r="A23">
        <v>21</v>
      </c>
      <c r="B23">
        <v>0</v>
      </c>
      <c r="C23" s="5">
        <v>0</v>
      </c>
      <c r="D23" s="5">
        <v>23.051286231999999</v>
      </c>
      <c r="E23" s="5">
        <v>30.488635045999995</v>
      </c>
      <c r="F23" s="5">
        <v>4.3879558459999997</v>
      </c>
      <c r="G23" s="5">
        <v>7.4700857779999996</v>
      </c>
      <c r="H23" s="5">
        <v>0.13068188700000005</v>
      </c>
      <c r="I23">
        <v>0</v>
      </c>
      <c r="J23">
        <v>3.2261977957865682</v>
      </c>
      <c r="K23">
        <v>37.798571447167603</v>
      </c>
      <c r="L23">
        <v>58.975230757045836</v>
      </c>
      <c r="M23">
        <v>1602.75</v>
      </c>
      <c r="N23" s="2">
        <v>33.409707779999998</v>
      </c>
      <c r="O23" s="2">
        <v>6.59</v>
      </c>
      <c r="R23">
        <f t="shared" si="0"/>
        <v>0</v>
      </c>
      <c r="S23">
        <f t="shared" si="1"/>
        <v>0</v>
      </c>
      <c r="T23">
        <f t="shared" si="2"/>
        <v>3.8418810386666661E-4</v>
      </c>
      <c r="U23">
        <f t="shared" si="3"/>
        <v>4.1200858170270267E-4</v>
      </c>
      <c r="V23">
        <f t="shared" si="6"/>
        <v>4.9863134613636359E-5</v>
      </c>
      <c r="W23">
        <f t="shared" si="6"/>
        <v>8.4887338386363623E-5</v>
      </c>
      <c r="X23">
        <f t="shared" si="7"/>
        <v>1.2811949705882359E-6</v>
      </c>
      <c r="Y23">
        <f t="shared" si="8"/>
        <v>0</v>
      </c>
      <c r="Z23">
        <f t="shared" si="9"/>
        <v>0.58975230757045838</v>
      </c>
      <c r="AA23">
        <f t="shared" si="10"/>
        <v>0.37798571447167606</v>
      </c>
      <c r="AB23">
        <f t="shared" si="4"/>
        <v>306.40970778000002</v>
      </c>
      <c r="AC23">
        <f t="shared" si="5"/>
        <v>2.5703957827688611E-7</v>
      </c>
      <c r="AD23">
        <f t="shared" si="11"/>
        <v>3.2055E-2</v>
      </c>
      <c r="AE23">
        <v>26.26830769</v>
      </c>
      <c r="AF23">
        <v>26.930399999999999</v>
      </c>
      <c r="AG23" s="15"/>
      <c r="AH23" s="15">
        <v>9.9999999999999995E-7</v>
      </c>
      <c r="AI23" s="15"/>
    </row>
    <row r="24" spans="1:35">
      <c r="A24">
        <v>22</v>
      </c>
      <c r="B24">
        <v>0</v>
      </c>
      <c r="C24" s="5">
        <v>1.8496615630000002</v>
      </c>
      <c r="D24" s="5">
        <v>31.599343434999998</v>
      </c>
      <c r="E24" s="5">
        <v>38.496241170000005</v>
      </c>
      <c r="F24" s="5">
        <v>4.6867550060000003</v>
      </c>
      <c r="G24" s="5">
        <v>8.6480826799999999</v>
      </c>
      <c r="H24" s="5">
        <v>0.60432525599999998</v>
      </c>
      <c r="I24">
        <v>0</v>
      </c>
      <c r="J24">
        <v>3.8294470628238209</v>
      </c>
      <c r="K24">
        <v>37.911124060398201</v>
      </c>
      <c r="L24">
        <v>58.259428876777989</v>
      </c>
      <c r="M24">
        <v>1547</v>
      </c>
      <c r="N24" s="2">
        <v>33.160660659999998</v>
      </c>
      <c r="O24" s="2">
        <v>6.58</v>
      </c>
      <c r="R24">
        <f t="shared" si="0"/>
        <v>0</v>
      </c>
      <c r="S24">
        <f t="shared" si="1"/>
        <v>4.0210033978260875E-5</v>
      </c>
      <c r="T24">
        <f t="shared" si="2"/>
        <v>5.2665572391666663E-4</v>
      </c>
      <c r="U24">
        <f t="shared" si="3"/>
        <v>5.2021947527027034E-4</v>
      </c>
      <c r="V24">
        <f t="shared" si="6"/>
        <v>5.3258579613636367E-5</v>
      </c>
      <c r="W24">
        <f t="shared" si="6"/>
        <v>9.827366681818182E-5</v>
      </c>
      <c r="X24">
        <f t="shared" si="7"/>
        <v>5.9247574117647058E-6</v>
      </c>
      <c r="Y24">
        <f t="shared" si="8"/>
        <v>0</v>
      </c>
      <c r="Z24">
        <f t="shared" si="9"/>
        <v>0.58259428876777986</v>
      </c>
      <c r="AA24">
        <f t="shared" si="10"/>
        <v>0.37911124060398199</v>
      </c>
      <c r="AB24">
        <f t="shared" si="4"/>
        <v>306.16066066000002</v>
      </c>
      <c r="AC24">
        <f t="shared" si="5"/>
        <v>2.6302679918953789E-7</v>
      </c>
      <c r="AD24">
        <f t="shared" si="11"/>
        <v>3.0939999999999999E-2</v>
      </c>
      <c r="AE24">
        <v>26.742133119999998</v>
      </c>
      <c r="AF24">
        <v>27.200718370000001</v>
      </c>
      <c r="AG24" s="15"/>
      <c r="AH24" s="15">
        <v>9.9999999999999995E-7</v>
      </c>
      <c r="AI24" s="15"/>
    </row>
    <row r="25" spans="1:35">
      <c r="A25">
        <v>23</v>
      </c>
      <c r="B25">
        <v>0</v>
      </c>
      <c r="C25" s="5">
        <v>1.7270532279999999</v>
      </c>
      <c r="D25" s="5">
        <v>76.569631916999995</v>
      </c>
      <c r="E25" s="5">
        <v>51.759398790999995</v>
      </c>
      <c r="F25" s="5">
        <v>12.878558631999999</v>
      </c>
      <c r="G25" s="5">
        <v>0</v>
      </c>
      <c r="H25" s="5">
        <v>0</v>
      </c>
      <c r="I25">
        <v>0</v>
      </c>
      <c r="J25">
        <v>3.6466068073923683</v>
      </c>
      <c r="K25">
        <v>39.522995736085079</v>
      </c>
      <c r="L25">
        <v>56.830397456522554</v>
      </c>
      <c r="M25">
        <v>1533</v>
      </c>
      <c r="N25" s="2">
        <v>33.33210614</v>
      </c>
      <c r="O25" s="2">
        <v>6.55</v>
      </c>
      <c r="R25">
        <f t="shared" si="0"/>
        <v>0</v>
      </c>
      <c r="S25">
        <f t="shared" si="1"/>
        <v>3.7544635391304348E-5</v>
      </c>
      <c r="T25">
        <f t="shared" si="2"/>
        <v>1.27616053195E-3</v>
      </c>
      <c r="U25">
        <f t="shared" si="3"/>
        <v>6.9945133501351337E-4</v>
      </c>
      <c r="V25">
        <f t="shared" si="6"/>
        <v>1.4634725718181817E-4</v>
      </c>
      <c r="W25">
        <f t="shared" si="6"/>
        <v>0</v>
      </c>
      <c r="X25">
        <f t="shared" si="7"/>
        <v>0</v>
      </c>
      <c r="Y25">
        <f t="shared" si="8"/>
        <v>0</v>
      </c>
      <c r="Z25">
        <f t="shared" si="9"/>
        <v>0.56830397456522552</v>
      </c>
      <c r="AA25">
        <f t="shared" si="10"/>
        <v>0.39522995736085081</v>
      </c>
      <c r="AB25">
        <f t="shared" si="4"/>
        <v>306.33210614000001</v>
      </c>
      <c r="AC25">
        <f t="shared" si="5"/>
        <v>2.8183829312644502E-7</v>
      </c>
      <c r="AD25">
        <f t="shared" si="11"/>
        <v>3.066E-2</v>
      </c>
      <c r="AE25">
        <v>26.601975169999999</v>
      </c>
      <c r="AF25">
        <v>24.904477610000001</v>
      </c>
      <c r="AG25" s="15"/>
      <c r="AH25" s="15">
        <v>9.9999999999999995E-7</v>
      </c>
      <c r="AI25" s="15"/>
    </row>
    <row r="26" spans="1:35">
      <c r="A26">
        <v>24</v>
      </c>
      <c r="B26">
        <v>0</v>
      </c>
      <c r="C26" s="5">
        <v>0</v>
      </c>
      <c r="D26" s="5">
        <v>127.8678089</v>
      </c>
      <c r="E26" s="5">
        <v>63.536193142000002</v>
      </c>
      <c r="F26" s="5">
        <v>46.323170819999994</v>
      </c>
      <c r="G26" s="5">
        <v>11.891963171</v>
      </c>
      <c r="H26" s="5">
        <v>5.9546424569999994</v>
      </c>
      <c r="I26">
        <v>0.24357303100889302</v>
      </c>
      <c r="J26">
        <v>4.3301576884060893</v>
      </c>
      <c r="K26">
        <v>40.284059330544451</v>
      </c>
      <c r="L26">
        <v>55.142209950040552</v>
      </c>
      <c r="M26">
        <v>1590</v>
      </c>
      <c r="N26" s="2">
        <v>33.238262300000002</v>
      </c>
      <c r="O26" s="2">
        <v>6.53</v>
      </c>
      <c r="R26">
        <f t="shared" si="0"/>
        <v>0</v>
      </c>
      <c r="S26">
        <f t="shared" si="1"/>
        <v>0</v>
      </c>
      <c r="T26">
        <f t="shared" si="2"/>
        <v>2.1311301483333332E-3</v>
      </c>
      <c r="U26">
        <f t="shared" si="3"/>
        <v>8.5859720462162174E-4</v>
      </c>
      <c r="V26">
        <f t="shared" si="6"/>
        <v>5.2639966840909076E-4</v>
      </c>
      <c r="W26">
        <f t="shared" si="6"/>
        <v>1.35135945125E-4</v>
      </c>
      <c r="X26">
        <f t="shared" si="7"/>
        <v>5.8378847617647053E-5</v>
      </c>
      <c r="Y26">
        <f t="shared" si="8"/>
        <v>2.4357303100889303E-3</v>
      </c>
      <c r="Z26">
        <f t="shared" si="9"/>
        <v>0.55142209950040555</v>
      </c>
      <c r="AA26">
        <f t="shared" si="10"/>
        <v>0.40284059330544453</v>
      </c>
      <c r="AB26">
        <f t="shared" si="4"/>
        <v>306.23826229999997</v>
      </c>
      <c r="AC26">
        <f t="shared" si="5"/>
        <v>2.9512092266663814E-7</v>
      </c>
      <c r="AD26">
        <f t="shared" si="11"/>
        <v>3.1800000000000002E-2</v>
      </c>
      <c r="AE26">
        <v>26.449345789999999</v>
      </c>
      <c r="AF26">
        <v>22.73097645</v>
      </c>
      <c r="AG26" s="15"/>
      <c r="AH26" s="15">
        <v>2.4357303100889303E-3</v>
      </c>
      <c r="AI26" s="15"/>
    </row>
    <row r="27" spans="1:35">
      <c r="A27">
        <v>25</v>
      </c>
      <c r="B27">
        <v>0</v>
      </c>
      <c r="C27" s="5">
        <v>1.9064778220000003</v>
      </c>
      <c r="D27" s="5">
        <v>137.21284</v>
      </c>
      <c r="E27" s="5">
        <v>71.418074044000008</v>
      </c>
      <c r="F27" s="5">
        <v>70.665812197999998</v>
      </c>
      <c r="G27" s="5">
        <v>17.795336228</v>
      </c>
      <c r="H27" s="5">
        <v>4.1660367089999992</v>
      </c>
      <c r="I27">
        <v>0.3569503734258111</v>
      </c>
      <c r="J27">
        <v>3.921735160893415</v>
      </c>
      <c r="K27">
        <v>40.096246674032741</v>
      </c>
      <c r="L27">
        <v>55.625067791648029</v>
      </c>
      <c r="M27">
        <v>1530</v>
      </c>
      <c r="N27" s="2">
        <v>33.31586394</v>
      </c>
      <c r="O27" s="2">
        <v>6.54</v>
      </c>
      <c r="R27">
        <f t="shared" si="0"/>
        <v>0</v>
      </c>
      <c r="S27">
        <f t="shared" si="1"/>
        <v>4.1445170043478268E-5</v>
      </c>
      <c r="T27">
        <f t="shared" si="2"/>
        <v>2.286880666666667E-3</v>
      </c>
      <c r="U27">
        <f t="shared" si="3"/>
        <v>9.6510910870270278E-4</v>
      </c>
      <c r="V27">
        <f t="shared" si="6"/>
        <v>8.0302059315909096E-4</v>
      </c>
      <c r="W27">
        <f t="shared" si="6"/>
        <v>2.0221972986363636E-4</v>
      </c>
      <c r="X27">
        <f t="shared" si="7"/>
        <v>4.0843497147058819E-5</v>
      </c>
      <c r="Y27">
        <f t="shared" si="8"/>
        <v>3.5695037342581108E-3</v>
      </c>
      <c r="Z27">
        <f t="shared" si="9"/>
        <v>0.55625067791648031</v>
      </c>
      <c r="AA27">
        <f t="shared" si="10"/>
        <v>0.40096246674032743</v>
      </c>
      <c r="AB27">
        <f t="shared" si="4"/>
        <v>306.31586393999999</v>
      </c>
      <c r="AC27">
        <f t="shared" si="5"/>
        <v>2.8840315031266014E-7</v>
      </c>
      <c r="AD27">
        <f t="shared" si="11"/>
        <v>3.0599999999999999E-2</v>
      </c>
      <c r="AE27">
        <v>26.641766149999999</v>
      </c>
      <c r="AF27">
        <v>22.463409840000001</v>
      </c>
      <c r="AG27" s="15"/>
      <c r="AH27" s="15">
        <v>3.5695037342581108E-3</v>
      </c>
      <c r="AI27" s="15"/>
    </row>
    <row r="28" spans="1:35">
      <c r="A28">
        <v>26</v>
      </c>
      <c r="B28">
        <v>0</v>
      </c>
      <c r="C28" s="5">
        <v>0</v>
      </c>
      <c r="D28" s="5">
        <v>138.03499339999999</v>
      </c>
      <c r="E28" s="5">
        <v>70.939022890999993</v>
      </c>
      <c r="F28" s="5">
        <v>64.921556373999991</v>
      </c>
      <c r="G28" s="5">
        <v>9.6015079189999994</v>
      </c>
      <c r="H28" s="5">
        <v>3.8333645339999998</v>
      </c>
      <c r="I28">
        <v>0.34413756825480013</v>
      </c>
      <c r="J28">
        <v>3.9179696590531057</v>
      </c>
      <c r="K28">
        <v>40.916018971853134</v>
      </c>
      <c r="L28">
        <v>54.821873800838958</v>
      </c>
      <c r="M28">
        <v>1538.75</v>
      </c>
      <c r="N28" s="2">
        <v>33.348348350000002</v>
      </c>
      <c r="O28" s="2">
        <v>6.53</v>
      </c>
      <c r="R28">
        <f t="shared" si="0"/>
        <v>0</v>
      </c>
      <c r="S28">
        <f t="shared" si="1"/>
        <v>0</v>
      </c>
      <c r="T28">
        <f t="shared" si="2"/>
        <v>2.3005832233333333E-3</v>
      </c>
      <c r="U28">
        <f t="shared" si="3"/>
        <v>9.5863544447297286E-4</v>
      </c>
      <c r="V28">
        <f t="shared" si="6"/>
        <v>7.3774495879545441E-4</v>
      </c>
      <c r="W28">
        <f t="shared" si="6"/>
        <v>1.0910804453409089E-4</v>
      </c>
      <c r="X28">
        <f t="shared" si="7"/>
        <v>3.7582005235294112E-5</v>
      </c>
      <c r="Y28">
        <f t="shared" si="8"/>
        <v>3.4413756825480012E-3</v>
      </c>
      <c r="Z28">
        <f t="shared" si="9"/>
        <v>0.54821873800838961</v>
      </c>
      <c r="AA28">
        <f t="shared" si="10"/>
        <v>0.40916018971853135</v>
      </c>
      <c r="AB28">
        <f t="shared" si="4"/>
        <v>306.34834834999998</v>
      </c>
      <c r="AC28">
        <f t="shared" si="5"/>
        <v>2.9512092266663814E-7</v>
      </c>
      <c r="AD28">
        <f t="shared" si="11"/>
        <v>3.0775E-2</v>
      </c>
      <c r="AE28">
        <v>26.385012329999999</v>
      </c>
      <c r="AF28">
        <v>22.76867494</v>
      </c>
      <c r="AG28" s="15"/>
      <c r="AH28" s="15">
        <v>3.4413756825480012E-3</v>
      </c>
      <c r="AI28" s="15"/>
    </row>
    <row r="29" spans="1:35">
      <c r="A29">
        <v>27</v>
      </c>
      <c r="B29">
        <v>0</v>
      </c>
      <c r="C29" s="5">
        <v>0.99980256430000003</v>
      </c>
      <c r="D29" s="5">
        <v>145.493461</v>
      </c>
      <c r="E29" s="5">
        <v>78.605368745999996</v>
      </c>
      <c r="F29" s="5">
        <v>65.284164273999991</v>
      </c>
      <c r="G29" s="5">
        <v>7.5893136800000001</v>
      </c>
      <c r="H29" s="5">
        <v>3.249175659</v>
      </c>
      <c r="I29">
        <v>0.32405712755446114</v>
      </c>
      <c r="J29">
        <v>3.808973828641729</v>
      </c>
      <c r="K29">
        <v>41.002430715104182</v>
      </c>
      <c r="L29">
        <v>54.864538328699631</v>
      </c>
      <c r="M29">
        <v>1536.25</v>
      </c>
      <c r="N29" s="2">
        <v>33.360981170000002</v>
      </c>
      <c r="O29" s="2">
        <v>6.53</v>
      </c>
      <c r="R29">
        <f t="shared" si="0"/>
        <v>0</v>
      </c>
      <c r="S29">
        <f t="shared" si="1"/>
        <v>2.1734838354347829E-5</v>
      </c>
      <c r="T29">
        <f t="shared" si="2"/>
        <v>2.4248910166666665E-3</v>
      </c>
      <c r="U29">
        <f t="shared" si="3"/>
        <v>1.0622347127837836E-3</v>
      </c>
      <c r="V29">
        <f t="shared" si="6"/>
        <v>7.4186550311363634E-4</v>
      </c>
      <c r="W29">
        <f t="shared" si="6"/>
        <v>8.624220090909091E-5</v>
      </c>
      <c r="X29">
        <f t="shared" si="7"/>
        <v>3.1854663323529408E-5</v>
      </c>
      <c r="Y29">
        <f t="shared" si="8"/>
        <v>3.2405712755446112E-3</v>
      </c>
      <c r="Z29">
        <f t="shared" si="9"/>
        <v>0.5486453832869963</v>
      </c>
      <c r="AA29">
        <f t="shared" si="10"/>
        <v>0.41002430715104182</v>
      </c>
      <c r="AB29">
        <f t="shared" si="4"/>
        <v>306.36098117</v>
      </c>
      <c r="AC29">
        <f t="shared" si="5"/>
        <v>2.9512092266663814E-7</v>
      </c>
      <c r="AD29">
        <f t="shared" si="11"/>
        <v>3.0724999999999999E-2</v>
      </c>
      <c r="AE29">
        <v>26.444372990000002</v>
      </c>
      <c r="AF29">
        <v>22.962649429999999</v>
      </c>
      <c r="AG29" s="15"/>
      <c r="AH29" s="15">
        <v>3.2405712755446112E-3</v>
      </c>
      <c r="AI29" s="15"/>
    </row>
    <row r="30" spans="1:35">
      <c r="A30">
        <v>28</v>
      </c>
      <c r="B30">
        <v>0</v>
      </c>
      <c r="C30" s="5">
        <v>1.883475061</v>
      </c>
      <c r="D30" s="5">
        <v>146.92247165399999</v>
      </c>
      <c r="E30" s="5">
        <v>85.113078262000002</v>
      </c>
      <c r="F30" s="5">
        <v>61.116479763999997</v>
      </c>
      <c r="G30" s="5">
        <v>8.0242199419999984</v>
      </c>
      <c r="H30" s="5">
        <v>3.6319074899999992</v>
      </c>
      <c r="I30">
        <v>0.40454802036312315</v>
      </c>
      <c r="J30">
        <v>4.0217142466315829</v>
      </c>
      <c r="K30">
        <v>40.894350111205156</v>
      </c>
      <c r="L30">
        <v>54.679387621800146</v>
      </c>
      <c r="M30">
        <v>1550.75</v>
      </c>
      <c r="N30" s="2">
        <v>33.137199699999996</v>
      </c>
      <c r="O30" s="2">
        <v>6.52</v>
      </c>
      <c r="R30">
        <f t="shared" si="0"/>
        <v>0</v>
      </c>
      <c r="S30">
        <f t="shared" si="1"/>
        <v>4.094511002173913E-5</v>
      </c>
      <c r="T30">
        <f t="shared" si="2"/>
        <v>2.4487078608999998E-3</v>
      </c>
      <c r="U30">
        <f t="shared" si="3"/>
        <v>1.1501767332702704E-3</v>
      </c>
      <c r="V30">
        <f t="shared" si="6"/>
        <v>6.9450545186363634E-4</v>
      </c>
      <c r="W30">
        <f t="shared" si="6"/>
        <v>9.1184317522727254E-5</v>
      </c>
      <c r="X30">
        <f t="shared" si="7"/>
        <v>3.5606936176470578E-5</v>
      </c>
      <c r="Y30">
        <f t="shared" si="8"/>
        <v>4.0454802036312314E-3</v>
      </c>
      <c r="Z30">
        <f t="shared" si="9"/>
        <v>0.54679387621800146</v>
      </c>
      <c r="AA30">
        <f t="shared" si="10"/>
        <v>0.40894350111205158</v>
      </c>
      <c r="AB30">
        <f t="shared" si="4"/>
        <v>306.1371997</v>
      </c>
      <c r="AC30">
        <f t="shared" si="5"/>
        <v>3.0199517204020165E-7</v>
      </c>
      <c r="AD30">
        <f t="shared" si="11"/>
        <v>3.1015000000000001E-2</v>
      </c>
      <c r="AE30">
        <v>26.16775444</v>
      </c>
      <c r="AF30">
        <v>21.739899099999999</v>
      </c>
      <c r="AG30" s="15"/>
      <c r="AH30" s="15">
        <v>4.0454802036312314E-3</v>
      </c>
      <c r="AI30" s="15"/>
    </row>
    <row r="31" spans="1:35">
      <c r="A31">
        <v>29</v>
      </c>
      <c r="B31">
        <v>0</v>
      </c>
      <c r="C31" s="5">
        <v>2.3113427259999999</v>
      </c>
      <c r="D31" s="5">
        <v>152.92896908</v>
      </c>
      <c r="E31" s="5">
        <v>111.65912179999999</v>
      </c>
      <c r="F31" s="5">
        <v>62.834839735999999</v>
      </c>
      <c r="G31" s="5">
        <v>0</v>
      </c>
      <c r="H31" s="5">
        <v>0</v>
      </c>
      <c r="I31">
        <v>0.32890937509212803</v>
      </c>
      <c r="J31">
        <v>3.7514001558880516</v>
      </c>
      <c r="K31">
        <v>41.559777194901073</v>
      </c>
      <c r="L31">
        <v>54.359913274118746</v>
      </c>
      <c r="M31">
        <v>1563.75</v>
      </c>
      <c r="N31" s="2">
        <v>33.254504500000003</v>
      </c>
      <c r="O31" s="2">
        <v>6.53</v>
      </c>
      <c r="R31">
        <f t="shared" si="0"/>
        <v>0</v>
      </c>
      <c r="S31">
        <f t="shared" si="1"/>
        <v>5.0246580999999996E-5</v>
      </c>
      <c r="T31">
        <f t="shared" si="2"/>
        <v>2.5488161513333332E-3</v>
      </c>
      <c r="U31">
        <f t="shared" si="3"/>
        <v>1.5089070513513512E-3</v>
      </c>
      <c r="V31">
        <f t="shared" si="6"/>
        <v>7.1403226972727271E-4</v>
      </c>
      <c r="W31">
        <f t="shared" si="6"/>
        <v>0</v>
      </c>
      <c r="X31">
        <f t="shared" si="7"/>
        <v>0</v>
      </c>
      <c r="Y31">
        <f t="shared" si="8"/>
        <v>3.2890937509212803E-3</v>
      </c>
      <c r="Z31">
        <f t="shared" si="9"/>
        <v>0.54359913274118743</v>
      </c>
      <c r="AA31">
        <f t="shared" si="10"/>
        <v>0.41559777194901071</v>
      </c>
      <c r="AB31">
        <f t="shared" si="4"/>
        <v>306.2545045</v>
      </c>
      <c r="AC31">
        <f t="shared" si="5"/>
        <v>2.9512092266663814E-7</v>
      </c>
      <c r="AD31">
        <f t="shared" si="11"/>
        <v>3.1274999999999997E-2</v>
      </c>
      <c r="AE31">
        <v>26.54628215</v>
      </c>
      <c r="AF31">
        <v>23.27643471</v>
      </c>
      <c r="AG31" s="15"/>
      <c r="AH31" s="15">
        <v>3.2890937509212803E-3</v>
      </c>
      <c r="AI31" s="15"/>
    </row>
    <row r="32" spans="1:35">
      <c r="A32">
        <v>30</v>
      </c>
      <c r="B32">
        <v>0</v>
      </c>
      <c r="C32" s="5">
        <v>1.3319337880000002</v>
      </c>
      <c r="D32" s="5">
        <v>64.824216765000003</v>
      </c>
      <c r="E32" s="5">
        <v>61.908335665999999</v>
      </c>
      <c r="F32" s="5">
        <v>15.728904443999998</v>
      </c>
      <c r="G32" s="5">
        <v>8.2485212810000004</v>
      </c>
      <c r="H32" s="5">
        <v>3.7973602229999996</v>
      </c>
      <c r="I32">
        <v>0</v>
      </c>
      <c r="J32">
        <v>3.0951589886629947</v>
      </c>
      <c r="K32">
        <v>38.555180915088535</v>
      </c>
      <c r="L32">
        <v>58.349660096248471</v>
      </c>
      <c r="M32">
        <v>1595</v>
      </c>
      <c r="N32" s="2">
        <v>33.370004620000003</v>
      </c>
      <c r="O32" s="2">
        <v>6.58</v>
      </c>
      <c r="R32">
        <f t="shared" si="0"/>
        <v>0</v>
      </c>
      <c r="S32">
        <f t="shared" si="1"/>
        <v>2.8955082347826091E-5</v>
      </c>
      <c r="T32">
        <f t="shared" si="2"/>
        <v>1.08040361275E-3</v>
      </c>
      <c r="U32">
        <f t="shared" si="3"/>
        <v>8.3659913062162164E-4</v>
      </c>
      <c r="V32">
        <f t="shared" si="6"/>
        <v>1.7873755049999999E-4</v>
      </c>
      <c r="W32">
        <f t="shared" si="6"/>
        <v>9.3733196375000007E-5</v>
      </c>
      <c r="X32">
        <f t="shared" si="7"/>
        <v>3.7229021794117643E-5</v>
      </c>
      <c r="Y32">
        <f t="shared" si="8"/>
        <v>0</v>
      </c>
      <c r="Z32">
        <f t="shared" si="9"/>
        <v>0.58349660096248468</v>
      </c>
      <c r="AA32">
        <f t="shared" si="10"/>
        <v>0.38555180915088533</v>
      </c>
      <c r="AB32">
        <f t="shared" si="4"/>
        <v>306.37000462000003</v>
      </c>
      <c r="AC32">
        <f t="shared" si="5"/>
        <v>2.6302679918953789E-7</v>
      </c>
      <c r="AD32">
        <f t="shared" si="11"/>
        <v>3.1899999999999998E-2</v>
      </c>
      <c r="AE32">
        <v>26.15391442</v>
      </c>
      <c r="AF32">
        <v>31.63371429</v>
      </c>
      <c r="AG32" s="15"/>
      <c r="AH32" s="15">
        <v>9.9999999999999995E-7</v>
      </c>
      <c r="AI32" s="15"/>
    </row>
    <row r="33" spans="1:35">
      <c r="A33">
        <v>31</v>
      </c>
      <c r="B33">
        <v>0</v>
      </c>
      <c r="C33" s="5">
        <v>0</v>
      </c>
      <c r="D33" s="5">
        <v>79.571445659999995</v>
      </c>
      <c r="E33" s="5">
        <v>63.044624077999998</v>
      </c>
      <c r="F33" s="5">
        <v>16.166886951999999</v>
      </c>
      <c r="G33" s="5">
        <v>7.8754816699999992</v>
      </c>
      <c r="H33" s="5">
        <v>3.6849696809999997</v>
      </c>
      <c r="I33">
        <v>0</v>
      </c>
      <c r="J33">
        <v>3.4093274937801592</v>
      </c>
      <c r="K33">
        <v>39.32271097727957</v>
      </c>
      <c r="L33">
        <v>57.142703069887453</v>
      </c>
      <c r="M33">
        <v>1626</v>
      </c>
      <c r="N33" s="2">
        <v>32.947707319999999</v>
      </c>
      <c r="O33" s="2">
        <v>6.58</v>
      </c>
      <c r="R33">
        <f t="shared" si="0"/>
        <v>0</v>
      </c>
      <c r="S33">
        <f t="shared" si="1"/>
        <v>0</v>
      </c>
      <c r="T33">
        <f t="shared" si="2"/>
        <v>1.3261907609999999E-3</v>
      </c>
      <c r="U33">
        <f t="shared" si="3"/>
        <v>8.5195437943243245E-4</v>
      </c>
      <c r="V33">
        <f t="shared" si="6"/>
        <v>1.8371462445454544E-4</v>
      </c>
      <c r="W33">
        <f t="shared" si="6"/>
        <v>8.949410988636362E-5</v>
      </c>
      <c r="X33">
        <f t="shared" si="7"/>
        <v>3.6127153735294109E-5</v>
      </c>
      <c r="Y33">
        <f t="shared" si="8"/>
        <v>0</v>
      </c>
      <c r="Z33">
        <f t="shared" si="9"/>
        <v>0.57142703069887457</v>
      </c>
      <c r="AA33">
        <f t="shared" si="10"/>
        <v>0.39322710977279568</v>
      </c>
      <c r="AB33">
        <f t="shared" si="4"/>
        <v>305.94770732000001</v>
      </c>
      <c r="AC33">
        <f t="shared" si="5"/>
        <v>2.6302679918953789E-7</v>
      </c>
      <c r="AD33">
        <f t="shared" si="11"/>
        <v>3.252E-2</v>
      </c>
      <c r="AE33">
        <v>26.684129030000001</v>
      </c>
      <c r="AF33">
        <v>26.344335480000002</v>
      </c>
      <c r="AG33" s="15"/>
      <c r="AH33" s="15">
        <v>9.9999999999999995E-7</v>
      </c>
      <c r="AI33" s="15"/>
    </row>
    <row r="34" spans="1:35">
      <c r="A34">
        <v>32</v>
      </c>
      <c r="B34">
        <v>0</v>
      </c>
      <c r="C34" s="5">
        <v>1.2175438558000002</v>
      </c>
      <c r="D34" s="5">
        <v>122.53638889</v>
      </c>
      <c r="E34" s="5">
        <v>80.528212031999999</v>
      </c>
      <c r="F34" s="5">
        <v>34.973791267999992</v>
      </c>
      <c r="G34" s="5">
        <v>10.001767655</v>
      </c>
      <c r="H34" s="5">
        <v>4.0540726139999999</v>
      </c>
      <c r="I34">
        <v>0.2505169181056377</v>
      </c>
      <c r="J34">
        <v>3.7234959988973233</v>
      </c>
      <c r="K34">
        <v>40.090241039470612</v>
      </c>
      <c r="L34">
        <v>55.935746043526436</v>
      </c>
      <c r="M34">
        <v>1568.75</v>
      </c>
      <c r="N34" s="2">
        <v>33.263527949999997</v>
      </c>
      <c r="O34" s="2">
        <v>6.55</v>
      </c>
      <c r="R34">
        <f t="shared" si="0"/>
        <v>0</v>
      </c>
      <c r="S34">
        <f t="shared" si="1"/>
        <v>2.6468344691304353E-5</v>
      </c>
      <c r="T34">
        <f t="shared" si="2"/>
        <v>2.0422731481666667E-3</v>
      </c>
      <c r="U34">
        <f t="shared" si="3"/>
        <v>1.0882190815135135E-3</v>
      </c>
      <c r="V34">
        <f t="shared" si="6"/>
        <v>3.9742944622727267E-4</v>
      </c>
      <c r="W34">
        <f t="shared" si="6"/>
        <v>1.13656450625E-4</v>
      </c>
      <c r="X34">
        <f t="shared" si="7"/>
        <v>3.9745809941176471E-5</v>
      </c>
      <c r="Y34">
        <f t="shared" si="8"/>
        <v>2.5051691810563772E-3</v>
      </c>
      <c r="Z34">
        <f t="shared" si="9"/>
        <v>0.55935746043526435</v>
      </c>
      <c r="AA34">
        <f t="shared" si="10"/>
        <v>0.40090241039470614</v>
      </c>
      <c r="AB34">
        <f t="shared" si="4"/>
        <v>306.26352795000003</v>
      </c>
      <c r="AC34">
        <f t="shared" si="5"/>
        <v>2.8183829312644502E-7</v>
      </c>
      <c r="AD34">
        <f t="shared" si="11"/>
        <v>3.1375E-2</v>
      </c>
      <c r="AE34">
        <v>26.3736107</v>
      </c>
      <c r="AF34">
        <v>24.75009382</v>
      </c>
      <c r="AG34" s="15"/>
      <c r="AH34" s="15">
        <v>2.5051691810563772E-3</v>
      </c>
      <c r="AI34" s="15"/>
    </row>
    <row r="35" spans="1:35">
      <c r="A35">
        <v>33</v>
      </c>
      <c r="B35">
        <v>0</v>
      </c>
      <c r="C35" s="5">
        <v>0</v>
      </c>
      <c r="D35" s="5">
        <v>71.046829114000005</v>
      </c>
      <c r="E35" s="5">
        <v>50.101402759000003</v>
      </c>
      <c r="F35" s="5">
        <v>18.408623806000001</v>
      </c>
      <c r="G35" s="5">
        <v>9.1944900829999998</v>
      </c>
      <c r="H35" s="5">
        <v>4.0849943729999998</v>
      </c>
      <c r="I35">
        <v>0</v>
      </c>
      <c r="J35">
        <v>2.7535489788201142</v>
      </c>
      <c r="K35">
        <v>38.196295264918682</v>
      </c>
      <c r="L35">
        <v>59.050155756261205</v>
      </c>
      <c r="M35">
        <v>1502.75</v>
      </c>
      <c r="N35" s="2">
        <v>33.582957960000002</v>
      </c>
      <c r="O35" s="2">
        <v>6.54</v>
      </c>
      <c r="R35">
        <f t="shared" si="0"/>
        <v>0</v>
      </c>
      <c r="S35">
        <f t="shared" si="1"/>
        <v>0</v>
      </c>
      <c r="T35">
        <f t="shared" si="2"/>
        <v>1.1841138185666666E-3</v>
      </c>
      <c r="U35">
        <f t="shared" si="3"/>
        <v>6.7704598322972976E-4</v>
      </c>
      <c r="V35">
        <f t="shared" si="6"/>
        <v>2.0918890688636366E-4</v>
      </c>
      <c r="W35">
        <f t="shared" si="6"/>
        <v>1.0448284185227273E-4</v>
      </c>
      <c r="X35">
        <f t="shared" si="7"/>
        <v>4.0048964441176471E-5</v>
      </c>
      <c r="Y35">
        <f t="shared" si="8"/>
        <v>0</v>
      </c>
      <c r="Z35">
        <f t="shared" si="9"/>
        <v>0.59050155756261202</v>
      </c>
      <c r="AA35">
        <f t="shared" si="10"/>
        <v>0.38196295264918684</v>
      </c>
      <c r="AB35">
        <f t="shared" si="4"/>
        <v>306.58295795999999</v>
      </c>
      <c r="AC35">
        <f t="shared" si="5"/>
        <v>2.8840315031266014E-7</v>
      </c>
      <c r="AD35">
        <f t="shared" si="11"/>
        <v>3.0054999999999998E-2</v>
      </c>
      <c r="AE35">
        <v>26.078705759999998</v>
      </c>
      <c r="AF35">
        <v>29.295290319999999</v>
      </c>
      <c r="AG35" s="15"/>
      <c r="AH35" s="15">
        <v>9.9999999999999995E-7</v>
      </c>
      <c r="AI35" s="15"/>
    </row>
    <row r="36" spans="1:35">
      <c r="A36">
        <v>34</v>
      </c>
      <c r="B36">
        <v>0</v>
      </c>
      <c r="C36" s="5">
        <v>1.3097383918000001</v>
      </c>
      <c r="D36" s="5">
        <v>61.39387877499999</v>
      </c>
      <c r="E36" s="5">
        <v>42.673255599000001</v>
      </c>
      <c r="F36" s="5">
        <v>10.636719273999999</v>
      </c>
      <c r="G36" s="5">
        <v>5.9492955169999995</v>
      </c>
      <c r="H36" s="5">
        <v>3.0277539329999996</v>
      </c>
      <c r="I36">
        <v>4.1325025077035499E-3</v>
      </c>
      <c r="J36">
        <v>3.3625680745021236</v>
      </c>
      <c r="K36">
        <v>38.821136578840225</v>
      </c>
      <c r="L36">
        <v>57.812162844149952</v>
      </c>
      <c r="M36">
        <v>1504.25</v>
      </c>
      <c r="N36" s="2">
        <v>33.453742200000001</v>
      </c>
      <c r="O36" s="2">
        <v>6.58</v>
      </c>
      <c r="R36">
        <f t="shared" si="0"/>
        <v>0</v>
      </c>
      <c r="S36">
        <f t="shared" si="1"/>
        <v>2.8472573734782612E-5</v>
      </c>
      <c r="T36">
        <f t="shared" si="2"/>
        <v>1.0232313129166666E-3</v>
      </c>
      <c r="U36">
        <f t="shared" si="3"/>
        <v>5.7666561620270276E-4</v>
      </c>
      <c r="V36">
        <f t="shared" ref="V36:W67" si="12">F36/88/1000</f>
        <v>1.2087180993181818E-4</v>
      </c>
      <c r="W36">
        <f t="shared" si="12"/>
        <v>6.7605630874999987E-5</v>
      </c>
      <c r="X36">
        <f t="shared" si="7"/>
        <v>2.9683862088235288E-5</v>
      </c>
      <c r="Y36">
        <f t="shared" si="8"/>
        <v>4.1325025077035502E-5</v>
      </c>
      <c r="Z36">
        <f t="shared" si="9"/>
        <v>0.5781216284414995</v>
      </c>
      <c r="AA36">
        <f t="shared" si="10"/>
        <v>0.38821136578840226</v>
      </c>
      <c r="AB36">
        <f t="shared" si="4"/>
        <v>306.45374220000002</v>
      </c>
      <c r="AC36">
        <f t="shared" si="5"/>
        <v>2.6302679918953789E-7</v>
      </c>
      <c r="AD36">
        <f t="shared" si="11"/>
        <v>3.0085000000000001E-2</v>
      </c>
      <c r="AE36">
        <v>26.693764430000002</v>
      </c>
      <c r="AF36">
        <v>26.6580139</v>
      </c>
      <c r="AG36" s="15"/>
      <c r="AH36" s="15">
        <v>4.1325025077035502E-5</v>
      </c>
      <c r="AI36" s="15"/>
    </row>
    <row r="37" spans="1:35">
      <c r="A37">
        <v>35</v>
      </c>
      <c r="B37">
        <v>0</v>
      </c>
      <c r="C37" s="5">
        <v>1.2143949292</v>
      </c>
      <c r="D37" s="5">
        <v>70.807163800999987</v>
      </c>
      <c r="E37" s="5">
        <v>42.943265318000002</v>
      </c>
      <c r="F37" s="5">
        <v>12.230485633999999</v>
      </c>
      <c r="G37" s="5">
        <v>5.3176309279999998</v>
      </c>
      <c r="H37" s="5">
        <v>1.4894203560000001</v>
      </c>
      <c r="I37">
        <v>2.0226094586129711E-2</v>
      </c>
      <c r="J37">
        <v>3.6215635706143363</v>
      </c>
      <c r="K37">
        <v>39.808381136458941</v>
      </c>
      <c r="L37">
        <v>56.549829198340582</v>
      </c>
      <c r="M37">
        <v>1520</v>
      </c>
      <c r="N37" s="2">
        <v>33.420535919999999</v>
      </c>
      <c r="O37" s="2">
        <v>6.54</v>
      </c>
      <c r="R37">
        <f t="shared" si="0"/>
        <v>0</v>
      </c>
      <c r="S37">
        <f t="shared" si="1"/>
        <v>2.6399889765217392E-5</v>
      </c>
      <c r="T37">
        <f t="shared" si="2"/>
        <v>1.1801193966833332E-3</v>
      </c>
      <c r="U37">
        <f t="shared" si="3"/>
        <v>5.8031439618918927E-4</v>
      </c>
      <c r="V37">
        <f t="shared" si="12"/>
        <v>1.3898279129545454E-4</v>
      </c>
      <c r="W37">
        <f t="shared" si="12"/>
        <v>6.042762418181818E-5</v>
      </c>
      <c r="X37">
        <f t="shared" si="7"/>
        <v>1.4602160352941178E-5</v>
      </c>
      <c r="Y37">
        <f t="shared" si="8"/>
        <v>2.0226094586129711E-4</v>
      </c>
      <c r="Z37">
        <f t="shared" si="9"/>
        <v>0.56549829198340584</v>
      </c>
      <c r="AA37">
        <f t="shared" si="10"/>
        <v>0.39808381136458942</v>
      </c>
      <c r="AB37">
        <f t="shared" si="4"/>
        <v>306.42053592000002</v>
      </c>
      <c r="AC37">
        <f t="shared" si="5"/>
        <v>2.8840315031266014E-7</v>
      </c>
      <c r="AD37">
        <f t="shared" si="11"/>
        <v>3.04E-2</v>
      </c>
      <c r="AE37">
        <v>26.488943339999999</v>
      </c>
      <c r="AF37">
        <v>24.888902529999999</v>
      </c>
      <c r="AG37" s="15"/>
      <c r="AH37" s="15">
        <v>2.0226094586129711E-4</v>
      </c>
      <c r="AI37" s="15"/>
    </row>
    <row r="38" spans="1:35">
      <c r="A38">
        <v>36</v>
      </c>
      <c r="B38">
        <v>0</v>
      </c>
      <c r="C38" s="5">
        <v>1.587048832</v>
      </c>
      <c r="D38" s="5">
        <v>97.133199390000001</v>
      </c>
      <c r="E38" s="5">
        <v>65.596656651999993</v>
      </c>
      <c r="F38" s="5">
        <v>17.598662823999998</v>
      </c>
      <c r="G38" s="5">
        <v>9.4125138980000003</v>
      </c>
      <c r="H38" s="5">
        <v>3.5252609279999993</v>
      </c>
      <c r="I38">
        <v>1.0319766426343737E-3</v>
      </c>
      <c r="J38">
        <v>4.3286089264600935</v>
      </c>
      <c r="K38">
        <v>39.298875101388177</v>
      </c>
      <c r="L38">
        <v>56.371483995509109</v>
      </c>
      <c r="M38">
        <v>1624.5</v>
      </c>
      <c r="N38" s="2">
        <v>33.368199930000003</v>
      </c>
      <c r="O38" s="2">
        <v>6.52</v>
      </c>
      <c r="R38">
        <f t="shared" si="0"/>
        <v>0</v>
      </c>
      <c r="S38">
        <f t="shared" si="1"/>
        <v>3.4501061565217395E-5</v>
      </c>
      <c r="T38">
        <f t="shared" si="2"/>
        <v>1.6188866564999999E-3</v>
      </c>
      <c r="U38">
        <f t="shared" si="3"/>
        <v>8.8644130610810801E-4</v>
      </c>
      <c r="V38">
        <f t="shared" si="12"/>
        <v>1.999848048181818E-4</v>
      </c>
      <c r="W38">
        <f t="shared" si="12"/>
        <v>1.0696038520454546E-4</v>
      </c>
      <c r="X38">
        <f t="shared" si="7"/>
        <v>3.4561381647058821E-5</v>
      </c>
      <c r="Y38">
        <f t="shared" si="8"/>
        <v>1.0319766426343737E-5</v>
      </c>
      <c r="Z38">
        <f t="shared" si="9"/>
        <v>0.56371483995509108</v>
      </c>
      <c r="AA38">
        <f t="shared" si="10"/>
        <v>0.39298875101388175</v>
      </c>
      <c r="AB38">
        <f t="shared" si="4"/>
        <v>306.36819993</v>
      </c>
      <c r="AC38">
        <f t="shared" si="5"/>
        <v>3.0199517204020165E-7</v>
      </c>
      <c r="AD38">
        <f t="shared" si="11"/>
        <v>3.2489999999999998E-2</v>
      </c>
      <c r="AE38">
        <v>24.993391299999999</v>
      </c>
      <c r="AF38">
        <v>24.655860629999999</v>
      </c>
      <c r="AG38" s="15"/>
      <c r="AH38" s="15">
        <v>1.0319766426343737E-5</v>
      </c>
      <c r="AI38" s="15"/>
    </row>
    <row r="39" spans="1:35">
      <c r="A39">
        <v>37</v>
      </c>
      <c r="B39">
        <v>0</v>
      </c>
      <c r="C39" s="5">
        <v>1.584678727</v>
      </c>
      <c r="D39" s="5">
        <v>108.94452187</v>
      </c>
      <c r="E39" s="5">
        <v>72.360100177999996</v>
      </c>
      <c r="F39" s="5">
        <v>22.251251048</v>
      </c>
      <c r="G39" s="5">
        <v>5.5970032729999994</v>
      </c>
      <c r="H39" s="5">
        <v>2.6133431819999999</v>
      </c>
      <c r="I39">
        <v>7.1074438222334224E-2</v>
      </c>
      <c r="J39">
        <v>3.8692784114277448</v>
      </c>
      <c r="K39">
        <v>40.217260364115049</v>
      </c>
      <c r="L39">
        <v>55.842386786234869</v>
      </c>
      <c r="M39">
        <v>1562.5</v>
      </c>
      <c r="N39" s="2">
        <v>33.351957730000002</v>
      </c>
      <c r="O39" s="2">
        <v>6.55</v>
      </c>
      <c r="R39">
        <f t="shared" si="0"/>
        <v>0</v>
      </c>
      <c r="S39">
        <f t="shared" si="1"/>
        <v>3.4449537543478257E-5</v>
      </c>
      <c r="T39">
        <f t="shared" si="2"/>
        <v>1.8157420311666669E-3</v>
      </c>
      <c r="U39">
        <f t="shared" si="3"/>
        <v>9.7783919159459445E-4</v>
      </c>
      <c r="V39">
        <f t="shared" si="12"/>
        <v>2.5285512554545453E-4</v>
      </c>
      <c r="W39">
        <f t="shared" si="12"/>
        <v>6.360230992045454E-5</v>
      </c>
      <c r="X39">
        <f t="shared" si="7"/>
        <v>2.5621011588235292E-5</v>
      </c>
      <c r="Y39">
        <f t="shared" si="8"/>
        <v>7.1074438222334219E-4</v>
      </c>
      <c r="Z39">
        <f t="shared" si="9"/>
        <v>0.55842386786234866</v>
      </c>
      <c r="AA39">
        <f t="shared" si="10"/>
        <v>0.40217260364115048</v>
      </c>
      <c r="AB39">
        <f t="shared" si="4"/>
        <v>306.35195772999998</v>
      </c>
      <c r="AC39">
        <f t="shared" si="5"/>
        <v>2.8183829312644502E-7</v>
      </c>
      <c r="AD39">
        <f t="shared" si="11"/>
        <v>3.125E-2</v>
      </c>
      <c r="AE39">
        <v>26.528711940000001</v>
      </c>
      <c r="AF39">
        <v>22.030255870000001</v>
      </c>
      <c r="AG39" s="15"/>
      <c r="AH39" s="15">
        <v>7.1074438222334219E-4</v>
      </c>
      <c r="AI39" s="15"/>
    </row>
    <row r="40" spans="1:35">
      <c r="A40">
        <v>38</v>
      </c>
      <c r="B40">
        <v>0</v>
      </c>
      <c r="C40" s="5">
        <v>0</v>
      </c>
      <c r="D40" s="5">
        <v>144.70574687999999</v>
      </c>
      <c r="E40" s="5">
        <v>104.90542296</v>
      </c>
      <c r="F40" s="5">
        <v>36.029941231999999</v>
      </c>
      <c r="G40" s="5">
        <v>11.204228878999999</v>
      </c>
      <c r="H40" s="5">
        <v>4.7426104589999998</v>
      </c>
      <c r="I40">
        <v>8.9458765761751186E-2</v>
      </c>
      <c r="J40">
        <v>3.6984553284775799</v>
      </c>
      <c r="K40">
        <v>40.912202985945854</v>
      </c>
      <c r="L40">
        <v>55.299882919814834</v>
      </c>
      <c r="M40">
        <v>1530</v>
      </c>
      <c r="N40" s="2">
        <v>33.501746939999997</v>
      </c>
      <c r="O40" s="2">
        <v>6.55</v>
      </c>
      <c r="R40">
        <f t="shared" si="0"/>
        <v>0</v>
      </c>
      <c r="S40">
        <f t="shared" si="1"/>
        <v>0</v>
      </c>
      <c r="T40">
        <f t="shared" si="2"/>
        <v>2.4117624479999995E-3</v>
      </c>
      <c r="U40">
        <f t="shared" si="3"/>
        <v>1.4176408508108107E-3</v>
      </c>
      <c r="V40">
        <f t="shared" si="12"/>
        <v>4.0943115036363634E-4</v>
      </c>
      <c r="W40">
        <f t="shared" si="12"/>
        <v>1.2732078271590906E-4</v>
      </c>
      <c r="X40">
        <f t="shared" si="7"/>
        <v>4.6496180970588229E-5</v>
      </c>
      <c r="Y40">
        <f t="shared" si="8"/>
        <v>8.9458765761751184E-4</v>
      </c>
      <c r="Z40">
        <f t="shared" si="9"/>
        <v>0.55299882919814836</v>
      </c>
      <c r="AA40">
        <f t="shared" si="10"/>
        <v>0.40912202985945856</v>
      </c>
      <c r="AB40">
        <f t="shared" si="4"/>
        <v>306.50174693999998</v>
      </c>
      <c r="AC40">
        <f t="shared" si="5"/>
        <v>2.8183829312644502E-7</v>
      </c>
      <c r="AD40">
        <f t="shared" si="11"/>
        <v>3.0599999999999999E-2</v>
      </c>
      <c r="AE40">
        <v>26.609690229999998</v>
      </c>
      <c r="AF40">
        <v>23.141167459999998</v>
      </c>
      <c r="AG40" s="15"/>
      <c r="AH40" s="15">
        <v>8.9458765761751184E-4</v>
      </c>
      <c r="AI40" s="15"/>
    </row>
    <row r="41" spans="1:35">
      <c r="A41">
        <v>39</v>
      </c>
      <c r="B41">
        <v>0</v>
      </c>
      <c r="C41" s="5">
        <v>0</v>
      </c>
      <c r="D41" s="5">
        <v>132.74966125</v>
      </c>
      <c r="E41" s="5">
        <v>112.95135931999999</v>
      </c>
      <c r="F41" s="5">
        <v>24.352924728000001</v>
      </c>
      <c r="G41" s="5">
        <v>9.3816143630000006</v>
      </c>
      <c r="H41" s="5">
        <v>5.6649543989999991</v>
      </c>
      <c r="I41">
        <v>7.4245281815440406E-2</v>
      </c>
      <c r="J41">
        <v>3.5467265989712655</v>
      </c>
      <c r="K41">
        <v>40.697861149457751</v>
      </c>
      <c r="L41">
        <v>55.681166969755559</v>
      </c>
      <c r="M41">
        <v>1545</v>
      </c>
      <c r="N41" s="2">
        <v>33.433168739999999</v>
      </c>
      <c r="O41" s="2">
        <v>6.57</v>
      </c>
      <c r="R41">
        <f t="shared" si="0"/>
        <v>0</v>
      </c>
      <c r="S41">
        <f t="shared" si="1"/>
        <v>0</v>
      </c>
      <c r="T41">
        <f t="shared" si="2"/>
        <v>2.2124943541666667E-3</v>
      </c>
      <c r="U41">
        <f t="shared" si="3"/>
        <v>1.5263697205405405E-3</v>
      </c>
      <c r="V41">
        <f t="shared" si="12"/>
        <v>2.7673778100000001E-4</v>
      </c>
      <c r="W41">
        <f t="shared" si="12"/>
        <v>1.0660925412500001E-4</v>
      </c>
      <c r="X41">
        <f t="shared" si="7"/>
        <v>5.553876861764705E-5</v>
      </c>
      <c r="Y41">
        <f t="shared" si="8"/>
        <v>7.4245281815440403E-4</v>
      </c>
      <c r="Z41">
        <f t="shared" si="9"/>
        <v>0.55681166969755558</v>
      </c>
      <c r="AA41">
        <f t="shared" si="10"/>
        <v>0.40697861149457748</v>
      </c>
      <c r="AB41">
        <f t="shared" si="4"/>
        <v>306.43316873999999</v>
      </c>
      <c r="AC41">
        <f t="shared" si="5"/>
        <v>2.691534803926908E-7</v>
      </c>
      <c r="AD41">
        <f t="shared" si="11"/>
        <v>3.09E-2</v>
      </c>
      <c r="AE41">
        <v>26.269874999999999</v>
      </c>
      <c r="AF41">
        <v>24.728150939999999</v>
      </c>
      <c r="AG41" s="15"/>
      <c r="AH41" s="15">
        <v>7.4245281815440403E-4</v>
      </c>
      <c r="AI41" s="15"/>
    </row>
    <row r="42" spans="1:35">
      <c r="A42">
        <v>40</v>
      </c>
      <c r="B42">
        <v>0</v>
      </c>
      <c r="C42" s="5">
        <v>1.4073999700000002</v>
      </c>
      <c r="D42" s="5">
        <v>119.07752031999999</v>
      </c>
      <c r="E42" s="5">
        <v>111.71364766999999</v>
      </c>
      <c r="F42" s="5">
        <v>20.585962521999999</v>
      </c>
      <c r="G42" s="5">
        <v>7.5850485679999995</v>
      </c>
      <c r="H42" s="5">
        <v>6.4285817280000002</v>
      </c>
      <c r="I42">
        <v>0</v>
      </c>
      <c r="J42">
        <v>3.5613692139699102</v>
      </c>
      <c r="K42">
        <v>40.482856385340341</v>
      </c>
      <c r="L42">
        <v>55.955774400689762</v>
      </c>
      <c r="M42">
        <v>1545</v>
      </c>
      <c r="N42" s="2">
        <v>33.397074959999998</v>
      </c>
      <c r="O42" s="2">
        <v>6.58</v>
      </c>
      <c r="R42">
        <f t="shared" si="0"/>
        <v>0</v>
      </c>
      <c r="S42">
        <f t="shared" si="1"/>
        <v>3.0595651521739134E-5</v>
      </c>
      <c r="T42">
        <f t="shared" si="2"/>
        <v>1.9846253386666666E-3</v>
      </c>
      <c r="U42">
        <f t="shared" si="3"/>
        <v>1.5096438874324322E-3</v>
      </c>
      <c r="V42">
        <f t="shared" si="12"/>
        <v>2.3393139229545455E-4</v>
      </c>
      <c r="W42">
        <f t="shared" si="12"/>
        <v>8.6193733727272725E-5</v>
      </c>
      <c r="X42">
        <f t="shared" si="7"/>
        <v>6.3025311058823529E-5</v>
      </c>
      <c r="Y42">
        <f t="shared" si="8"/>
        <v>0</v>
      </c>
      <c r="Z42">
        <f t="shared" si="9"/>
        <v>0.55955774400689762</v>
      </c>
      <c r="AA42">
        <f t="shared" si="10"/>
        <v>0.40482856385340343</v>
      </c>
      <c r="AB42">
        <f t="shared" si="4"/>
        <v>306.39707496</v>
      </c>
      <c r="AC42">
        <f t="shared" si="5"/>
        <v>2.6302679918953789E-7</v>
      </c>
      <c r="AD42">
        <f t="shared" si="11"/>
        <v>3.09E-2</v>
      </c>
      <c r="AE42">
        <v>26.64</v>
      </c>
      <c r="AF42">
        <v>21.939587060000001</v>
      </c>
      <c r="AG42" s="15"/>
      <c r="AH42" s="15">
        <v>9.9999999999999995E-7</v>
      </c>
      <c r="AI42" s="15"/>
    </row>
    <row r="43" spans="1:35">
      <c r="A43">
        <v>41</v>
      </c>
      <c r="B43">
        <v>0</v>
      </c>
      <c r="C43" s="5">
        <v>1.3516642750000001</v>
      </c>
      <c r="D43" s="5">
        <v>120.52641796999998</v>
      </c>
      <c r="E43" s="5">
        <v>137.58945818999999</v>
      </c>
      <c r="F43" s="5">
        <v>16.179682868</v>
      </c>
      <c r="G43" s="5">
        <v>9.1933186790000008</v>
      </c>
      <c r="H43" s="5">
        <v>5.0652567780000002</v>
      </c>
      <c r="I43">
        <v>0</v>
      </c>
      <c r="J43">
        <v>3.7115294112813486</v>
      </c>
      <c r="K43">
        <v>40.87047311963881</v>
      </c>
      <c r="L43">
        <v>55.417997469079829</v>
      </c>
      <c r="M43">
        <v>1518.25</v>
      </c>
      <c r="N43" s="2">
        <v>33.350153040000002</v>
      </c>
      <c r="O43" s="2">
        <v>6.58</v>
      </c>
      <c r="R43">
        <f t="shared" si="0"/>
        <v>0</v>
      </c>
      <c r="S43">
        <f t="shared" si="1"/>
        <v>2.9384005978260874E-5</v>
      </c>
      <c r="T43">
        <f t="shared" si="2"/>
        <v>2.0087736328333332E-3</v>
      </c>
      <c r="U43">
        <f t="shared" si="3"/>
        <v>1.8593170025675673E-3</v>
      </c>
      <c r="V43">
        <f t="shared" si="12"/>
        <v>1.838600325909091E-4</v>
      </c>
      <c r="W43">
        <f t="shared" si="12"/>
        <v>1.0446953044318183E-4</v>
      </c>
      <c r="X43">
        <f t="shared" si="7"/>
        <v>4.9659380176470593E-5</v>
      </c>
      <c r="Y43">
        <f t="shared" si="8"/>
        <v>0</v>
      </c>
      <c r="Z43">
        <f t="shared" si="9"/>
        <v>0.55417997469079827</v>
      </c>
      <c r="AA43">
        <f t="shared" si="10"/>
        <v>0.40870473119638812</v>
      </c>
      <c r="AB43">
        <f t="shared" si="4"/>
        <v>306.35015304000001</v>
      </c>
      <c r="AC43">
        <f t="shared" si="5"/>
        <v>2.6302679918953789E-7</v>
      </c>
      <c r="AD43">
        <f t="shared" si="11"/>
        <v>3.0365E-2</v>
      </c>
      <c r="AE43">
        <v>26.419499999999999</v>
      </c>
      <c r="AF43">
        <v>25.00837529</v>
      </c>
      <c r="AG43" s="15"/>
      <c r="AH43" s="15">
        <v>9.9999999999999995E-7</v>
      </c>
      <c r="AI43" s="15"/>
    </row>
    <row r="44" spans="1:35">
      <c r="A44">
        <v>42</v>
      </c>
      <c r="B44">
        <v>0</v>
      </c>
      <c r="C44" s="23">
        <v>1.7618147680000003</v>
      </c>
      <c r="D44" s="23">
        <v>112.50231895999998</v>
      </c>
      <c r="E44" s="23">
        <v>132.36581157999998</v>
      </c>
      <c r="F44" s="23">
        <v>12.136438213999998</v>
      </c>
      <c r="G44" s="5">
        <v>6.6571839649999998</v>
      </c>
      <c r="H44" s="5">
        <v>4.3473463079999997</v>
      </c>
      <c r="I44">
        <v>0</v>
      </c>
      <c r="J44">
        <v>3.6914745397044593</v>
      </c>
      <c r="K44">
        <v>40.529717225109692</v>
      </c>
      <c r="L44">
        <v>55.778808235185842</v>
      </c>
      <c r="M44">
        <v>1490.75</v>
      </c>
      <c r="N44" s="2">
        <v>33.294207669999999</v>
      </c>
      <c r="O44" s="2">
        <v>6.56</v>
      </c>
      <c r="R44">
        <f t="shared" si="0"/>
        <v>0</v>
      </c>
      <c r="S44">
        <f t="shared" si="1"/>
        <v>3.830032104347827E-5</v>
      </c>
      <c r="T44">
        <f t="shared" si="2"/>
        <v>1.8750386493333331E-3</v>
      </c>
      <c r="U44">
        <f t="shared" si="3"/>
        <v>1.7887271835135131E-3</v>
      </c>
      <c r="V44">
        <f t="shared" si="12"/>
        <v>1.3791407061363632E-4</v>
      </c>
      <c r="W44">
        <f t="shared" si="12"/>
        <v>7.5649817784090913E-5</v>
      </c>
      <c r="X44">
        <f t="shared" si="7"/>
        <v>4.2621042235294117E-5</v>
      </c>
      <c r="Y44">
        <f t="shared" si="8"/>
        <v>0</v>
      </c>
      <c r="Z44">
        <f t="shared" si="9"/>
        <v>0.55778808235185839</v>
      </c>
      <c r="AA44">
        <f t="shared" si="10"/>
        <v>0.4052971722510969</v>
      </c>
      <c r="AB44">
        <f t="shared" si="4"/>
        <v>306.29420766999999</v>
      </c>
      <c r="AC44">
        <f t="shared" si="5"/>
        <v>2.7542287033381632E-7</v>
      </c>
      <c r="AD44">
        <f t="shared" si="11"/>
        <v>2.9815000000000001E-2</v>
      </c>
      <c r="AE44">
        <v>26.209351059999999</v>
      </c>
      <c r="AF44">
        <v>24.005320749999999</v>
      </c>
      <c r="AG44" s="15"/>
      <c r="AH44" s="15">
        <v>9.9999999999999995E-7</v>
      </c>
      <c r="AI44" s="15"/>
    </row>
    <row r="45" spans="1:35">
      <c r="A45">
        <v>43</v>
      </c>
      <c r="B45">
        <v>0</v>
      </c>
      <c r="C45" s="5">
        <v>1.2915584122000001</v>
      </c>
      <c r="D45" s="5">
        <v>92.731471119999995</v>
      </c>
      <c r="E45" s="5">
        <v>136.48375204999999</v>
      </c>
      <c r="F45" s="5">
        <v>7.9136065519999992</v>
      </c>
      <c r="G45" s="5">
        <v>8.2009893109999989</v>
      </c>
      <c r="H45" s="5">
        <v>3.6339962099999998</v>
      </c>
      <c r="I45">
        <v>0</v>
      </c>
      <c r="J45">
        <v>3.9009997132186744</v>
      </c>
      <c r="K45">
        <v>39.966904295561442</v>
      </c>
      <c r="L45">
        <v>56.132095991219884</v>
      </c>
      <c r="M45">
        <v>1518.5</v>
      </c>
      <c r="N45" s="2">
        <v>32.983801110000002</v>
      </c>
      <c r="O45" s="2">
        <v>6.56</v>
      </c>
      <c r="R45">
        <f t="shared" si="0"/>
        <v>0</v>
      </c>
      <c r="S45">
        <f t="shared" si="1"/>
        <v>2.8077356786956525E-5</v>
      </c>
      <c r="T45">
        <f t="shared" si="2"/>
        <v>1.5455245186666666E-3</v>
      </c>
      <c r="U45">
        <f t="shared" si="3"/>
        <v>1.8443750277027026E-3</v>
      </c>
      <c r="V45">
        <f t="shared" si="12"/>
        <v>8.9927347181818174E-5</v>
      </c>
      <c r="W45">
        <f t="shared" si="12"/>
        <v>9.3193060352272713E-5</v>
      </c>
      <c r="X45">
        <f t="shared" si="7"/>
        <v>3.5627413823529409E-5</v>
      </c>
      <c r="Y45">
        <f t="shared" si="8"/>
        <v>0</v>
      </c>
      <c r="Z45">
        <f t="shared" si="9"/>
        <v>0.56132095991219888</v>
      </c>
      <c r="AA45">
        <f t="shared" si="10"/>
        <v>0.3996690429556144</v>
      </c>
      <c r="AB45">
        <f t="shared" si="4"/>
        <v>305.98380111</v>
      </c>
      <c r="AC45">
        <f t="shared" si="5"/>
        <v>2.7542287033381632E-7</v>
      </c>
      <c r="AD45">
        <f t="shared" si="11"/>
        <v>3.0370000000000001E-2</v>
      </c>
      <c r="AE45">
        <v>26.553304870000002</v>
      </c>
      <c r="AF45">
        <v>23.590378099999999</v>
      </c>
      <c r="AG45" s="15"/>
      <c r="AH45" s="15">
        <v>9.9999999999999995E-7</v>
      </c>
      <c r="AI45" s="15"/>
    </row>
    <row r="46" spans="1:35">
      <c r="A46">
        <v>44</v>
      </c>
      <c r="B46">
        <v>0</v>
      </c>
      <c r="C46" s="5">
        <v>2.3177445580000002</v>
      </c>
      <c r="D46" s="5">
        <v>100.12528065999999</v>
      </c>
      <c r="E46" s="5">
        <v>148.58064482999998</v>
      </c>
      <c r="F46" s="5">
        <v>6.8905397539999989</v>
      </c>
      <c r="G46" s="5">
        <v>6.0713392939999995</v>
      </c>
      <c r="H46" s="5">
        <v>3.4887170310000006</v>
      </c>
      <c r="I46">
        <v>0</v>
      </c>
      <c r="J46">
        <v>3.5795411781879718</v>
      </c>
      <c r="K46">
        <v>40.841295088978114</v>
      </c>
      <c r="L46">
        <v>55.579163732833905</v>
      </c>
      <c r="M46">
        <v>1473.75</v>
      </c>
      <c r="N46" s="2">
        <v>33.19855913</v>
      </c>
      <c r="O46" s="2">
        <v>6.55</v>
      </c>
      <c r="R46">
        <f t="shared" si="0"/>
        <v>0</v>
      </c>
      <c r="S46">
        <f t="shared" si="1"/>
        <v>5.0385751260869567E-5</v>
      </c>
      <c r="T46">
        <f t="shared" si="2"/>
        <v>1.6687546776666664E-3</v>
      </c>
      <c r="U46">
        <f t="shared" si="3"/>
        <v>2.0078465517567564E-3</v>
      </c>
      <c r="V46">
        <f t="shared" si="12"/>
        <v>7.8301588113636358E-5</v>
      </c>
      <c r="W46">
        <f t="shared" si="12"/>
        <v>6.8992491977272729E-5</v>
      </c>
      <c r="X46">
        <f t="shared" si="7"/>
        <v>3.4203108147058824E-5</v>
      </c>
      <c r="Y46">
        <f t="shared" si="8"/>
        <v>0</v>
      </c>
      <c r="Z46">
        <f t="shared" si="9"/>
        <v>0.55579163732833903</v>
      </c>
      <c r="AA46">
        <f t="shared" si="10"/>
        <v>0.40841295088978113</v>
      </c>
      <c r="AB46">
        <f t="shared" si="4"/>
        <v>306.19855912999998</v>
      </c>
      <c r="AC46">
        <f t="shared" si="5"/>
        <v>2.8183829312644502E-7</v>
      </c>
      <c r="AD46">
        <f t="shared" si="11"/>
        <v>2.9475000000000001E-2</v>
      </c>
      <c r="AE46">
        <v>26.42166271</v>
      </c>
      <c r="AF46">
        <v>22.387887370000001</v>
      </c>
      <c r="AG46" s="15"/>
      <c r="AH46" s="15">
        <v>9.9999999999999995E-7</v>
      </c>
      <c r="AI46" s="15"/>
    </row>
    <row r="47" spans="1:35">
      <c r="A47">
        <v>45</v>
      </c>
      <c r="B47">
        <v>0</v>
      </c>
      <c r="C47" s="5">
        <v>0</v>
      </c>
      <c r="D47" s="5">
        <v>82.722479400999987</v>
      </c>
      <c r="E47" s="5">
        <v>143.35384100999997</v>
      </c>
      <c r="F47" s="5">
        <v>4.7589178219999999</v>
      </c>
      <c r="G47" s="5">
        <v>2.0580566270000005</v>
      </c>
      <c r="H47" s="5">
        <v>2.7289190220000004</v>
      </c>
      <c r="I47">
        <v>0</v>
      </c>
      <c r="J47">
        <v>3.6940547134112545</v>
      </c>
      <c r="K47">
        <v>40.383434553486559</v>
      </c>
      <c r="L47">
        <v>55.922510733102193</v>
      </c>
      <c r="M47">
        <v>1478.75</v>
      </c>
      <c r="N47" s="2">
        <v>33.379028069999997</v>
      </c>
      <c r="O47" s="2">
        <v>6.57</v>
      </c>
      <c r="R47">
        <f t="shared" si="0"/>
        <v>0</v>
      </c>
      <c r="S47">
        <f t="shared" si="1"/>
        <v>0</v>
      </c>
      <c r="T47">
        <f t="shared" si="2"/>
        <v>1.3787079900166666E-3</v>
      </c>
      <c r="U47">
        <f t="shared" si="3"/>
        <v>1.9372140677027024E-3</v>
      </c>
      <c r="V47">
        <f t="shared" si="12"/>
        <v>5.4078611613636364E-5</v>
      </c>
      <c r="W47">
        <f t="shared" si="12"/>
        <v>2.3387007125000004E-5</v>
      </c>
      <c r="X47">
        <f t="shared" si="7"/>
        <v>2.6754108058823532E-5</v>
      </c>
      <c r="Y47">
        <f t="shared" si="8"/>
        <v>0</v>
      </c>
      <c r="Z47">
        <f t="shared" si="9"/>
        <v>0.55922510733102193</v>
      </c>
      <c r="AA47">
        <f t="shared" si="10"/>
        <v>0.40383434553486558</v>
      </c>
      <c r="AB47">
        <f t="shared" si="4"/>
        <v>306.37902807</v>
      </c>
      <c r="AC47">
        <f t="shared" si="5"/>
        <v>2.691534803926908E-7</v>
      </c>
      <c r="AD47">
        <f t="shared" si="11"/>
        <v>2.9575000000000001E-2</v>
      </c>
      <c r="AE47">
        <v>26.174647889999999</v>
      </c>
      <c r="AF47">
        <v>22.68778683</v>
      </c>
      <c r="AG47" s="15"/>
      <c r="AH47" s="15">
        <v>9.9999999999999995E-7</v>
      </c>
      <c r="AI47" s="15"/>
    </row>
    <row r="48" spans="1:35">
      <c r="A48">
        <v>46</v>
      </c>
      <c r="B48">
        <v>0</v>
      </c>
      <c r="C48" s="5">
        <v>0</v>
      </c>
      <c r="D48" s="5">
        <v>72.585994817999989</v>
      </c>
      <c r="E48" s="5">
        <v>155.99129933999998</v>
      </c>
      <c r="F48" s="5">
        <v>4.090830918</v>
      </c>
      <c r="G48" s="5">
        <v>4.2728962489999995</v>
      </c>
      <c r="H48" s="5">
        <v>2.827889538</v>
      </c>
      <c r="I48">
        <v>0</v>
      </c>
      <c r="J48">
        <v>3.7266402197622508</v>
      </c>
      <c r="K48">
        <v>40.44841673005083</v>
      </c>
      <c r="L48">
        <v>55.824943050186917</v>
      </c>
      <c r="M48">
        <v>1481.25</v>
      </c>
      <c r="N48" s="2">
        <v>33.43136406</v>
      </c>
      <c r="O48" s="2">
        <v>6.58</v>
      </c>
      <c r="R48">
        <f t="shared" si="0"/>
        <v>0</v>
      </c>
      <c r="S48">
        <f t="shared" si="1"/>
        <v>0</v>
      </c>
      <c r="T48">
        <f t="shared" si="2"/>
        <v>1.2097665802999998E-3</v>
      </c>
      <c r="U48">
        <f t="shared" si="3"/>
        <v>2.1079905316216214E-3</v>
      </c>
      <c r="V48">
        <f t="shared" si="12"/>
        <v>4.6486714977272728E-5</v>
      </c>
      <c r="W48">
        <f t="shared" si="12"/>
        <v>4.8555639193181815E-5</v>
      </c>
      <c r="X48">
        <f t="shared" si="7"/>
        <v>2.7724407235294115E-5</v>
      </c>
      <c r="Y48">
        <f t="shared" si="8"/>
        <v>0</v>
      </c>
      <c r="Z48">
        <f t="shared" si="9"/>
        <v>0.55824943050186915</v>
      </c>
      <c r="AA48">
        <f t="shared" si="10"/>
        <v>0.40448416730050829</v>
      </c>
      <c r="AB48">
        <f t="shared" si="4"/>
        <v>306.43136406000002</v>
      </c>
      <c r="AC48">
        <f t="shared" si="5"/>
        <v>2.6302679918953789E-7</v>
      </c>
      <c r="AD48">
        <f t="shared" si="11"/>
        <v>2.9624999999999999E-2</v>
      </c>
      <c r="AE48">
        <v>26.432992460000001</v>
      </c>
      <c r="AF48">
        <v>23.69721212</v>
      </c>
      <c r="AG48" s="15"/>
      <c r="AH48" s="15">
        <v>9.9999999999999995E-7</v>
      </c>
      <c r="AI48" s="15"/>
    </row>
    <row r="49" spans="1:35">
      <c r="A49">
        <v>47</v>
      </c>
      <c r="B49">
        <v>0</v>
      </c>
      <c r="C49" s="5">
        <v>0</v>
      </c>
      <c r="D49" s="5">
        <v>59.706430023999992</v>
      </c>
      <c r="E49" s="5">
        <v>139.27745624999997</v>
      </c>
      <c r="F49" s="5">
        <v>3.1597956279999999</v>
      </c>
      <c r="G49" s="5">
        <v>1.2798539030000002</v>
      </c>
      <c r="H49" s="5">
        <v>2.4300318929999998</v>
      </c>
      <c r="I49">
        <v>0</v>
      </c>
      <c r="J49">
        <v>3.601843334572767</v>
      </c>
      <c r="K49">
        <v>40.748928918027275</v>
      </c>
      <c r="L49">
        <v>55.649227747399962</v>
      </c>
      <c r="M49">
        <v>1487</v>
      </c>
      <c r="N49" s="2">
        <v>33.389856199999997</v>
      </c>
      <c r="O49" s="2">
        <v>6.59</v>
      </c>
      <c r="R49">
        <f t="shared" si="0"/>
        <v>0</v>
      </c>
      <c r="S49">
        <f t="shared" si="1"/>
        <v>0</v>
      </c>
      <c r="T49">
        <f t="shared" si="2"/>
        <v>9.9510716706666656E-4</v>
      </c>
      <c r="U49">
        <f t="shared" si="3"/>
        <v>1.8821277871621618E-3</v>
      </c>
      <c r="V49">
        <f t="shared" si="12"/>
        <v>3.5906768499999997E-5</v>
      </c>
      <c r="W49">
        <f t="shared" si="12"/>
        <v>1.454379435227273E-5</v>
      </c>
      <c r="X49">
        <f t="shared" si="7"/>
        <v>2.3823842088235292E-5</v>
      </c>
      <c r="Y49">
        <f t="shared" si="8"/>
        <v>0</v>
      </c>
      <c r="Z49">
        <f t="shared" si="9"/>
        <v>0.55649227747399965</v>
      </c>
      <c r="AA49">
        <f t="shared" si="10"/>
        <v>0.40748928918027277</v>
      </c>
      <c r="AB49">
        <f t="shared" si="4"/>
        <v>306.3898562</v>
      </c>
      <c r="AC49">
        <f t="shared" si="5"/>
        <v>2.5703957827688611E-7</v>
      </c>
      <c r="AD49">
        <f t="shared" si="11"/>
        <v>2.9739999999999999E-2</v>
      </c>
      <c r="AE49">
        <v>26.30928814</v>
      </c>
      <c r="AF49">
        <v>22.70963265</v>
      </c>
      <c r="AG49" s="15"/>
      <c r="AH49" s="15">
        <v>9.9999999999999995E-7</v>
      </c>
      <c r="AI49" s="15"/>
    </row>
    <row r="50" spans="1:35">
      <c r="A50">
        <v>48</v>
      </c>
      <c r="B50">
        <v>0</v>
      </c>
      <c r="C50" s="5">
        <v>0</v>
      </c>
      <c r="D50" s="5">
        <v>52.88336713999999</v>
      </c>
      <c r="E50" s="5">
        <v>136.46404081999998</v>
      </c>
      <c r="F50" s="5">
        <v>2.9373021540000002</v>
      </c>
      <c r="G50" s="5">
        <v>1.2779991799999997</v>
      </c>
      <c r="H50" s="5">
        <v>2.054627988</v>
      </c>
      <c r="I50">
        <v>0</v>
      </c>
      <c r="J50">
        <v>3.6801466423686944</v>
      </c>
      <c r="K50">
        <v>40.838712224304217</v>
      </c>
      <c r="L50">
        <v>55.481141133327093</v>
      </c>
      <c r="M50">
        <v>1504.25</v>
      </c>
      <c r="N50" s="2">
        <v>33.499942249999997</v>
      </c>
      <c r="O50" s="2">
        <v>6.59</v>
      </c>
      <c r="R50">
        <f t="shared" si="0"/>
        <v>0</v>
      </c>
      <c r="S50">
        <f t="shared" si="1"/>
        <v>0</v>
      </c>
      <c r="T50">
        <f t="shared" si="2"/>
        <v>8.8138945233333323E-4</v>
      </c>
      <c r="U50">
        <f t="shared" si="3"/>
        <v>1.8441086597297293E-3</v>
      </c>
      <c r="V50">
        <f t="shared" si="12"/>
        <v>3.3378433568181823E-5</v>
      </c>
      <c r="W50">
        <f t="shared" si="12"/>
        <v>1.4522717954545451E-5</v>
      </c>
      <c r="X50">
        <f t="shared" si="7"/>
        <v>2.0143411647058824E-5</v>
      </c>
      <c r="Y50">
        <f t="shared" si="8"/>
        <v>0</v>
      </c>
      <c r="Z50">
        <f t="shared" si="9"/>
        <v>0.55481141133327094</v>
      </c>
      <c r="AA50">
        <f t="shared" si="10"/>
        <v>0.40838712224304219</v>
      </c>
      <c r="AB50">
        <f t="shared" si="4"/>
        <v>306.49994225</v>
      </c>
      <c r="AC50">
        <f t="shared" si="5"/>
        <v>2.5703957827688611E-7</v>
      </c>
      <c r="AD50">
        <f t="shared" si="11"/>
        <v>3.0085000000000001E-2</v>
      </c>
      <c r="AE50">
        <v>26.193637150000001</v>
      </c>
      <c r="AF50">
        <v>23.61711245</v>
      </c>
      <c r="AG50" s="15"/>
      <c r="AH50" s="15">
        <v>9.9999999999999995E-7</v>
      </c>
      <c r="AI50" s="15"/>
    </row>
    <row r="51" spans="1:35">
      <c r="A51">
        <v>49</v>
      </c>
      <c r="B51">
        <v>0</v>
      </c>
      <c r="C51" s="5">
        <v>1.4146224190000001</v>
      </c>
      <c r="D51" s="5">
        <v>39.539809016999996</v>
      </c>
      <c r="E51" s="5">
        <v>129.75659083999997</v>
      </c>
      <c r="F51" s="5">
        <v>0</v>
      </c>
      <c r="G51" s="5">
        <v>2.4373211990000003</v>
      </c>
      <c r="H51" s="5">
        <v>2.0820598440000002</v>
      </c>
      <c r="I51">
        <v>0</v>
      </c>
      <c r="J51">
        <v>3.7539607067708944</v>
      </c>
      <c r="K51">
        <v>40.328054243569156</v>
      </c>
      <c r="L51">
        <v>55.917985049659947</v>
      </c>
      <c r="M51">
        <v>1504.25</v>
      </c>
      <c r="N51" s="2">
        <v>33.465653150000001</v>
      </c>
      <c r="O51" s="2">
        <v>6.61</v>
      </c>
      <c r="R51">
        <f t="shared" si="0"/>
        <v>0</v>
      </c>
      <c r="S51">
        <f t="shared" si="1"/>
        <v>3.0752661282608695E-5</v>
      </c>
      <c r="T51">
        <f t="shared" si="2"/>
        <v>6.5899681694999985E-4</v>
      </c>
      <c r="U51">
        <f t="shared" si="3"/>
        <v>1.7534674437837835E-3</v>
      </c>
      <c r="V51">
        <f t="shared" si="12"/>
        <v>0</v>
      </c>
      <c r="W51">
        <f t="shared" si="12"/>
        <v>2.7696831806818188E-5</v>
      </c>
      <c r="X51">
        <f t="shared" si="7"/>
        <v>2.0412351411764709E-5</v>
      </c>
      <c r="Y51">
        <f t="shared" si="8"/>
        <v>0</v>
      </c>
      <c r="Z51">
        <f t="shared" si="9"/>
        <v>0.55917985049659946</v>
      </c>
      <c r="AA51">
        <f t="shared" si="10"/>
        <v>0.40328054243569156</v>
      </c>
      <c r="AB51">
        <f t="shared" si="4"/>
        <v>306.46565314999998</v>
      </c>
      <c r="AC51">
        <f t="shared" si="5"/>
        <v>2.454708915685024E-7</v>
      </c>
      <c r="AD51">
        <f t="shared" si="11"/>
        <v>3.0085000000000001E-2</v>
      </c>
      <c r="AE51">
        <v>26.6042725</v>
      </c>
      <c r="AF51">
        <v>25.253742209999999</v>
      </c>
      <c r="AG51" s="15"/>
      <c r="AH51" s="15">
        <v>9.9999999999999995E-7</v>
      </c>
      <c r="AI51" s="15"/>
    </row>
    <row r="52" spans="1:35">
      <c r="A52">
        <v>50</v>
      </c>
      <c r="B52">
        <v>0</v>
      </c>
      <c r="C52" s="5">
        <v>0</v>
      </c>
      <c r="D52" s="5">
        <v>37.380162284999997</v>
      </c>
      <c r="E52" s="5">
        <v>137.80611105999998</v>
      </c>
      <c r="F52" s="5">
        <v>0</v>
      </c>
      <c r="G52" s="5">
        <v>2.2494685460000001</v>
      </c>
      <c r="H52" s="5">
        <v>2.0946791940000002</v>
      </c>
      <c r="I52">
        <v>0</v>
      </c>
      <c r="J52">
        <v>3.5664531322049671</v>
      </c>
      <c r="K52">
        <v>40.265274213366894</v>
      </c>
      <c r="L52">
        <v>56.168272654428144</v>
      </c>
      <c r="M52">
        <v>1472.5</v>
      </c>
      <c r="N52" s="2">
        <v>33.532426659999999</v>
      </c>
      <c r="O52" s="2">
        <v>6.68</v>
      </c>
      <c r="R52">
        <f t="shared" si="0"/>
        <v>0</v>
      </c>
      <c r="S52">
        <f t="shared" si="1"/>
        <v>0</v>
      </c>
      <c r="T52">
        <f t="shared" si="2"/>
        <v>6.2300270475E-4</v>
      </c>
      <c r="U52">
        <f t="shared" si="3"/>
        <v>1.8622447440540537E-3</v>
      </c>
      <c r="V52">
        <f t="shared" si="12"/>
        <v>0</v>
      </c>
      <c r="W52">
        <f t="shared" si="12"/>
        <v>2.5562142568181819E-5</v>
      </c>
      <c r="X52">
        <f t="shared" si="7"/>
        <v>2.0536070529411766E-5</v>
      </c>
      <c r="Y52">
        <f t="shared" si="8"/>
        <v>0</v>
      </c>
      <c r="Z52">
        <f t="shared" si="9"/>
        <v>0.56168272654428142</v>
      </c>
      <c r="AA52">
        <f t="shared" si="10"/>
        <v>0.40265274213366892</v>
      </c>
      <c r="AB52">
        <f t="shared" si="4"/>
        <v>306.53242666</v>
      </c>
      <c r="AC52">
        <f t="shared" si="5"/>
        <v>2.089296130854039E-7</v>
      </c>
      <c r="AD52">
        <f t="shared" si="11"/>
        <v>2.945E-2</v>
      </c>
      <c r="AE52">
        <v>26.436319860000001</v>
      </c>
      <c r="AF52">
        <v>24.746579539999999</v>
      </c>
      <c r="AG52" s="15"/>
      <c r="AH52" s="15">
        <v>9.9999999999999995E-7</v>
      </c>
      <c r="AI52" s="15"/>
    </row>
    <row r="53" spans="1:35">
      <c r="A53">
        <v>51</v>
      </c>
      <c r="B53">
        <v>0</v>
      </c>
      <c r="C53" s="5">
        <v>1.1379674530000001</v>
      </c>
      <c r="D53" s="5">
        <v>15.294049437</v>
      </c>
      <c r="E53" s="5">
        <v>71.515990219000003</v>
      </c>
      <c r="F53" s="5">
        <v>0</v>
      </c>
      <c r="G53" s="5">
        <v>3.9090776899999997</v>
      </c>
      <c r="H53" s="5">
        <v>0</v>
      </c>
      <c r="I53">
        <v>0</v>
      </c>
      <c r="J53">
        <v>4.9803270621013258</v>
      </c>
      <c r="K53">
        <v>35.016477170553486</v>
      </c>
      <c r="L53">
        <v>60.003195767345197</v>
      </c>
      <c r="M53">
        <v>1539</v>
      </c>
      <c r="N53" s="2">
        <v>33.088473090000001</v>
      </c>
      <c r="O53" s="2">
        <v>6.68</v>
      </c>
      <c r="R53">
        <f t="shared" si="0"/>
        <v>0</v>
      </c>
      <c r="S53">
        <f t="shared" si="1"/>
        <v>2.4738422891304348E-5</v>
      </c>
      <c r="T53">
        <f t="shared" si="2"/>
        <v>2.5490082395000004E-4</v>
      </c>
      <c r="U53">
        <f t="shared" si="3"/>
        <v>9.6643230025675677E-4</v>
      </c>
      <c r="V53">
        <f t="shared" si="12"/>
        <v>0</v>
      </c>
      <c r="W53">
        <f t="shared" si="12"/>
        <v>4.4421337386363632E-5</v>
      </c>
      <c r="X53">
        <f t="shared" si="7"/>
        <v>0</v>
      </c>
      <c r="Y53">
        <f t="shared" si="8"/>
        <v>0</v>
      </c>
      <c r="Z53">
        <f t="shared" si="9"/>
        <v>0.60003195767345197</v>
      </c>
      <c r="AA53">
        <f t="shared" si="10"/>
        <v>0.35016477170553484</v>
      </c>
      <c r="AB53">
        <f t="shared" si="4"/>
        <v>306.08847308999998</v>
      </c>
      <c r="AC53">
        <f t="shared" si="5"/>
        <v>2.089296130854039E-7</v>
      </c>
      <c r="AD53">
        <f t="shared" si="11"/>
        <v>3.0779999999999998E-2</v>
      </c>
      <c r="AE53">
        <v>25.70152466</v>
      </c>
      <c r="AF53">
        <v>19.938876400000002</v>
      </c>
      <c r="AG53" s="15"/>
      <c r="AH53" s="15">
        <v>9.9999999999999995E-7</v>
      </c>
      <c r="AI53" s="15"/>
    </row>
    <row r="54" spans="1:35">
      <c r="A54">
        <v>52</v>
      </c>
      <c r="B54">
        <v>0</v>
      </c>
      <c r="C54" s="5">
        <v>1.3549467430000002</v>
      </c>
      <c r="D54" s="5">
        <v>18.333391865999999</v>
      </c>
      <c r="E54" s="5">
        <v>65.517828797999996</v>
      </c>
      <c r="F54" s="5">
        <v>0</v>
      </c>
      <c r="G54" s="5">
        <v>0.54810185299999981</v>
      </c>
      <c r="H54" s="5">
        <v>0</v>
      </c>
      <c r="I54">
        <v>0</v>
      </c>
      <c r="J54">
        <v>3.9193336290416729</v>
      </c>
      <c r="K54">
        <v>39.439698073249453</v>
      </c>
      <c r="L54">
        <v>56.640968297708874</v>
      </c>
      <c r="M54">
        <v>1534.5</v>
      </c>
      <c r="N54" s="2">
        <v>33.186936940000002</v>
      </c>
      <c r="O54" s="2">
        <v>6.63</v>
      </c>
      <c r="R54">
        <f t="shared" si="0"/>
        <v>0</v>
      </c>
      <c r="S54">
        <f t="shared" si="1"/>
        <v>2.9455363978260873E-5</v>
      </c>
      <c r="T54">
        <f t="shared" si="2"/>
        <v>3.0555653109999998E-4</v>
      </c>
      <c r="U54">
        <f t="shared" si="3"/>
        <v>8.8537606483783779E-4</v>
      </c>
      <c r="V54">
        <f t="shared" si="12"/>
        <v>0</v>
      </c>
      <c r="W54">
        <f t="shared" si="12"/>
        <v>6.2284301477272707E-6</v>
      </c>
      <c r="X54">
        <f t="shared" si="7"/>
        <v>0</v>
      </c>
      <c r="Y54">
        <f t="shared" si="8"/>
        <v>0</v>
      </c>
      <c r="Z54">
        <f t="shared" si="9"/>
        <v>0.56640968297708871</v>
      </c>
      <c r="AA54">
        <f t="shared" si="10"/>
        <v>0.39439698073249452</v>
      </c>
      <c r="AB54">
        <f t="shared" si="4"/>
        <v>306.18693694000001</v>
      </c>
      <c r="AC54">
        <f t="shared" si="5"/>
        <v>2.3442288153199206E-7</v>
      </c>
      <c r="AD54">
        <f t="shared" si="11"/>
        <v>3.0689999999999999E-2</v>
      </c>
      <c r="AE54">
        <v>27.40909091</v>
      </c>
      <c r="AF54">
        <v>23.730068030000002</v>
      </c>
      <c r="AG54" s="15"/>
      <c r="AH54" s="15">
        <v>9.9999999999999995E-7</v>
      </c>
      <c r="AI54" s="15"/>
    </row>
    <row r="55" spans="1:35">
      <c r="A55">
        <v>53</v>
      </c>
      <c r="B55">
        <v>0</v>
      </c>
      <c r="C55" s="5">
        <v>0</v>
      </c>
      <c r="D55" s="5">
        <v>23.058435758999998</v>
      </c>
      <c r="E55" s="5">
        <v>86.59718882</v>
      </c>
      <c r="F55" s="5">
        <v>0</v>
      </c>
      <c r="G55" s="5">
        <v>3.102243149</v>
      </c>
      <c r="H55" s="5">
        <v>0.12848873099999991</v>
      </c>
      <c r="I55">
        <v>0</v>
      </c>
      <c r="J55">
        <v>3.3764688288242874</v>
      </c>
      <c r="K55">
        <v>39.862479497692256</v>
      </c>
      <c r="L55">
        <v>56.76105167348345</v>
      </c>
      <c r="M55">
        <v>1504</v>
      </c>
      <c r="N55" s="2">
        <v>33.263527949999997</v>
      </c>
      <c r="O55" s="2">
        <v>6.61</v>
      </c>
      <c r="R55">
        <f t="shared" si="0"/>
        <v>0</v>
      </c>
      <c r="S55">
        <f t="shared" si="1"/>
        <v>0</v>
      </c>
      <c r="T55">
        <f t="shared" si="2"/>
        <v>3.8430726264999997E-4</v>
      </c>
      <c r="U55">
        <f t="shared" si="3"/>
        <v>1.1702322813513513E-3</v>
      </c>
      <c r="V55">
        <f t="shared" si="12"/>
        <v>0</v>
      </c>
      <c r="W55">
        <f t="shared" si="12"/>
        <v>3.5252763056818178E-5</v>
      </c>
      <c r="X55">
        <f t="shared" si="7"/>
        <v>1.2596934411764698E-6</v>
      </c>
      <c r="Y55">
        <f t="shared" si="8"/>
        <v>0</v>
      </c>
      <c r="Z55">
        <f t="shared" si="9"/>
        <v>0.56761051673483454</v>
      </c>
      <c r="AA55">
        <f t="shared" si="10"/>
        <v>0.39862479497692255</v>
      </c>
      <c r="AB55">
        <f t="shared" si="4"/>
        <v>306.26352795000003</v>
      </c>
      <c r="AC55">
        <f t="shared" si="5"/>
        <v>2.454708915685024E-7</v>
      </c>
      <c r="AD55">
        <f t="shared" si="11"/>
        <v>3.0079999999999999E-2</v>
      </c>
      <c r="AE55">
        <v>26.206640440000001</v>
      </c>
      <c r="AF55">
        <v>24.847874109999999</v>
      </c>
      <c r="AG55" s="15"/>
      <c r="AH55" s="15">
        <v>9.9999999999999995E-7</v>
      </c>
      <c r="AI55" s="15"/>
    </row>
    <row r="56" spans="1:35">
      <c r="A56">
        <v>54</v>
      </c>
      <c r="B56">
        <v>0</v>
      </c>
      <c r="C56" s="5">
        <v>0</v>
      </c>
      <c r="D56" s="5">
        <v>26.878275252999998</v>
      </c>
      <c r="E56" s="5">
        <v>95.521341539999995</v>
      </c>
      <c r="F56" s="5">
        <v>0</v>
      </c>
      <c r="G56" s="5">
        <v>4.1435387059999993</v>
      </c>
      <c r="H56" s="5">
        <v>0.41212820399999994</v>
      </c>
      <c r="I56">
        <v>0</v>
      </c>
      <c r="J56">
        <v>4.0192216805723451</v>
      </c>
      <c r="K56">
        <v>39.770281483385709</v>
      </c>
      <c r="L56">
        <v>56.210496836041948</v>
      </c>
      <c r="M56">
        <v>1504</v>
      </c>
      <c r="N56" s="2">
        <v>33.061402749999999</v>
      </c>
      <c r="O56" s="2">
        <v>6.59</v>
      </c>
      <c r="R56">
        <f t="shared" si="0"/>
        <v>0</v>
      </c>
      <c r="S56">
        <f t="shared" si="1"/>
        <v>0</v>
      </c>
      <c r="T56">
        <f t="shared" si="2"/>
        <v>4.4797125421666662E-4</v>
      </c>
      <c r="U56">
        <f t="shared" si="3"/>
        <v>1.2908289397297297E-3</v>
      </c>
      <c r="V56">
        <f t="shared" si="12"/>
        <v>0</v>
      </c>
      <c r="W56">
        <f t="shared" si="12"/>
        <v>4.7085667113636353E-5</v>
      </c>
      <c r="X56">
        <f t="shared" si="7"/>
        <v>4.0404725882352937E-6</v>
      </c>
      <c r="Y56">
        <f t="shared" si="8"/>
        <v>0</v>
      </c>
      <c r="Z56">
        <f t="shared" si="9"/>
        <v>0.56210496836041945</v>
      </c>
      <c r="AA56">
        <f t="shared" si="10"/>
        <v>0.39770281483385711</v>
      </c>
      <c r="AB56">
        <f t="shared" si="4"/>
        <v>306.06140275000001</v>
      </c>
      <c r="AC56">
        <f t="shared" si="5"/>
        <v>2.5703957827688611E-7</v>
      </c>
      <c r="AD56">
        <f t="shared" si="11"/>
        <v>3.0079999999999999E-2</v>
      </c>
      <c r="AE56">
        <v>26.08067114</v>
      </c>
      <c r="AF56">
        <v>24.090644300000001</v>
      </c>
      <c r="AG56" s="15"/>
      <c r="AH56" s="15">
        <v>9.9999999999999995E-7</v>
      </c>
      <c r="AI56" s="15"/>
    </row>
    <row r="57" spans="1:35">
      <c r="A57">
        <v>55</v>
      </c>
      <c r="B57">
        <v>0</v>
      </c>
      <c r="C57" s="5">
        <v>0</v>
      </c>
      <c r="D57" s="5">
        <v>31.621154979</v>
      </c>
      <c r="E57" s="5">
        <v>110.06899725000001</v>
      </c>
      <c r="F57" s="5">
        <v>0</v>
      </c>
      <c r="G57" s="5">
        <v>2.5966096160000003</v>
      </c>
      <c r="H57" s="5">
        <v>2.2215776370000002</v>
      </c>
      <c r="I57">
        <v>0</v>
      </c>
      <c r="J57">
        <v>4.1223385830434047</v>
      </c>
      <c r="K57">
        <v>39.378015399281438</v>
      </c>
      <c r="L57">
        <v>56.49964601767514</v>
      </c>
      <c r="M57">
        <v>1491</v>
      </c>
      <c r="N57" s="2">
        <v>33.335715520000001</v>
      </c>
      <c r="O57" s="2">
        <v>6.61</v>
      </c>
      <c r="R57">
        <f t="shared" si="0"/>
        <v>0</v>
      </c>
      <c r="S57">
        <f t="shared" si="1"/>
        <v>0</v>
      </c>
      <c r="T57">
        <f t="shared" si="2"/>
        <v>5.2701924964999999E-4</v>
      </c>
      <c r="U57">
        <f t="shared" si="3"/>
        <v>1.4874188817567569E-3</v>
      </c>
      <c r="V57">
        <f t="shared" si="12"/>
        <v>0</v>
      </c>
      <c r="W57">
        <f t="shared" si="12"/>
        <v>2.950692745454546E-5</v>
      </c>
      <c r="X57">
        <f t="shared" si="7"/>
        <v>2.1780172911764708E-5</v>
      </c>
      <c r="Y57">
        <f t="shared" si="8"/>
        <v>0</v>
      </c>
      <c r="Z57">
        <f t="shared" si="9"/>
        <v>0.56499646017675142</v>
      </c>
      <c r="AA57">
        <f t="shared" si="10"/>
        <v>0.39378015399281435</v>
      </c>
      <c r="AB57">
        <f t="shared" si="4"/>
        <v>306.33571552000001</v>
      </c>
      <c r="AC57">
        <f t="shared" si="5"/>
        <v>2.454708915685024E-7</v>
      </c>
      <c r="AD57">
        <f t="shared" si="11"/>
        <v>2.9819999999999999E-2</v>
      </c>
      <c r="AE57">
        <v>26.358731219999999</v>
      </c>
      <c r="AF57">
        <v>23.02808027</v>
      </c>
      <c r="AG57" s="15"/>
      <c r="AH57" s="15">
        <v>9.9999999999999995E-7</v>
      </c>
      <c r="AI57" s="15"/>
    </row>
    <row r="58" spans="1:35">
      <c r="A58">
        <v>56</v>
      </c>
      <c r="B58">
        <v>0</v>
      </c>
      <c r="C58" s="5">
        <v>1.9758785740000002</v>
      </c>
      <c r="D58" s="5">
        <v>34.322063954000001</v>
      </c>
      <c r="E58" s="5">
        <v>113.77120995999999</v>
      </c>
      <c r="F58" s="5">
        <v>0</v>
      </c>
      <c r="G58" s="5">
        <v>3.9211221259999998</v>
      </c>
      <c r="H58" s="5">
        <v>4.0026291809999996</v>
      </c>
      <c r="I58">
        <v>0</v>
      </c>
      <c r="J58">
        <v>3.6079724251481213</v>
      </c>
      <c r="K58">
        <v>37.334144600277085</v>
      </c>
      <c r="L58">
        <v>59.057882974574795</v>
      </c>
      <c r="M58">
        <v>1575.5</v>
      </c>
      <c r="N58" s="2">
        <v>33.19134038</v>
      </c>
      <c r="O58" s="2">
        <v>6.7</v>
      </c>
      <c r="R58">
        <f t="shared" si="0"/>
        <v>0</v>
      </c>
      <c r="S58">
        <f t="shared" si="1"/>
        <v>4.2953882043478269E-5</v>
      </c>
      <c r="T58">
        <f t="shared" si="2"/>
        <v>5.7203439923333337E-4</v>
      </c>
      <c r="U58">
        <f t="shared" si="3"/>
        <v>1.5374487832432431E-3</v>
      </c>
      <c r="V58">
        <f t="shared" si="12"/>
        <v>0</v>
      </c>
      <c r="W58">
        <f t="shared" si="12"/>
        <v>4.4558205977272723E-5</v>
      </c>
      <c r="X58">
        <f t="shared" si="7"/>
        <v>3.9241462558823525E-5</v>
      </c>
      <c r="Y58">
        <f t="shared" si="8"/>
        <v>0</v>
      </c>
      <c r="Z58">
        <f t="shared" si="9"/>
        <v>0.59057882974574794</v>
      </c>
      <c r="AA58">
        <f t="shared" si="10"/>
        <v>0.37334144600277086</v>
      </c>
      <c r="AB58">
        <f t="shared" si="4"/>
        <v>306.19134037999999</v>
      </c>
      <c r="AC58">
        <f t="shared" si="5"/>
        <v>1.9952623149688761E-7</v>
      </c>
      <c r="AD58">
        <f t="shared" si="11"/>
        <v>3.1510000000000003E-2</v>
      </c>
      <c r="AE58">
        <v>26.221090910000001</v>
      </c>
      <c r="AF58">
        <v>22.74133333</v>
      </c>
      <c r="AG58" s="15"/>
      <c r="AH58" s="15">
        <v>9.9999999999999995E-7</v>
      </c>
      <c r="AI58" s="15"/>
    </row>
    <row r="59" spans="1:35">
      <c r="A59">
        <v>57</v>
      </c>
      <c r="B59">
        <v>0</v>
      </c>
      <c r="C59" s="5">
        <v>3.381192832</v>
      </c>
      <c r="D59" s="5">
        <v>49.614395746999996</v>
      </c>
      <c r="E59" s="5">
        <v>112.18970374</v>
      </c>
      <c r="F59" s="5">
        <v>3.1516380179999999</v>
      </c>
      <c r="G59" s="5">
        <v>3.3273179149999996</v>
      </c>
      <c r="H59" s="5">
        <v>4.5197614409999991</v>
      </c>
      <c r="I59">
        <v>0</v>
      </c>
      <c r="J59">
        <v>3.5173704780079356</v>
      </c>
      <c r="K59">
        <v>37.899726622801055</v>
      </c>
      <c r="L59">
        <v>58.582902899191012</v>
      </c>
      <c r="M59">
        <v>1577</v>
      </c>
      <c r="N59" s="2">
        <v>33.501746939999997</v>
      </c>
      <c r="O59" s="2">
        <v>6.67</v>
      </c>
      <c r="R59">
        <f t="shared" si="0"/>
        <v>0</v>
      </c>
      <c r="S59">
        <f t="shared" si="1"/>
        <v>7.3504191999999998E-5</v>
      </c>
      <c r="T59">
        <f t="shared" si="2"/>
        <v>8.2690659578333323E-4</v>
      </c>
      <c r="U59">
        <f t="shared" si="3"/>
        <v>1.5160770775675676E-3</v>
      </c>
      <c r="V59">
        <f t="shared" si="12"/>
        <v>3.5814068386363636E-5</v>
      </c>
      <c r="W59">
        <f t="shared" si="12"/>
        <v>3.7810430852272722E-5</v>
      </c>
      <c r="X59">
        <f t="shared" si="7"/>
        <v>4.4311386676470584E-5</v>
      </c>
      <c r="Y59">
        <f t="shared" si="8"/>
        <v>0</v>
      </c>
      <c r="Z59">
        <f t="shared" si="9"/>
        <v>0.58582902899191014</v>
      </c>
      <c r="AA59">
        <f t="shared" si="10"/>
        <v>0.37899726622801055</v>
      </c>
      <c r="AB59">
        <f t="shared" si="4"/>
        <v>306.50174693999998</v>
      </c>
      <c r="AC59">
        <f t="shared" si="5"/>
        <v>2.1379620895022279E-7</v>
      </c>
      <c r="AD59">
        <f t="shared" si="11"/>
        <v>3.1539999999999999E-2</v>
      </c>
      <c r="AE59">
        <v>26.162352940000002</v>
      </c>
      <c r="AF59">
        <v>19.697201719999999</v>
      </c>
      <c r="AG59" s="15"/>
      <c r="AH59" s="15">
        <v>9.9999999999999995E-7</v>
      </c>
      <c r="AI59" s="15"/>
    </row>
    <row r="60" spans="1:35">
      <c r="A60">
        <v>58</v>
      </c>
      <c r="B60">
        <v>0</v>
      </c>
      <c r="C60" s="5">
        <v>0</v>
      </c>
      <c r="D60" s="5">
        <v>29.777573051000001</v>
      </c>
      <c r="E60" s="5">
        <v>107.88565853999999</v>
      </c>
      <c r="F60" s="5">
        <v>0</v>
      </c>
      <c r="G60" s="5">
        <v>4.9443885739999995</v>
      </c>
      <c r="H60" s="5">
        <v>2.510195226</v>
      </c>
      <c r="I60">
        <v>0</v>
      </c>
      <c r="J60">
        <v>3.3219584569201106</v>
      </c>
      <c r="K60">
        <v>43.657444926628294</v>
      </c>
      <c r="L60">
        <v>53.020596616451598</v>
      </c>
      <c r="M60">
        <v>1536.5</v>
      </c>
      <c r="N60" s="2">
        <v>33.6768018</v>
      </c>
      <c r="O60" s="2">
        <v>6.59</v>
      </c>
      <c r="R60">
        <f t="shared" si="0"/>
        <v>0</v>
      </c>
      <c r="S60">
        <f t="shared" si="1"/>
        <v>0</v>
      </c>
      <c r="T60">
        <f t="shared" si="2"/>
        <v>4.9629288418333339E-4</v>
      </c>
      <c r="U60">
        <f t="shared" si="3"/>
        <v>1.4579143045945946E-3</v>
      </c>
      <c r="V60">
        <f t="shared" si="12"/>
        <v>0</v>
      </c>
      <c r="W60">
        <f t="shared" si="12"/>
        <v>5.6186233795454541E-5</v>
      </c>
      <c r="X60">
        <f t="shared" si="7"/>
        <v>2.4609757117647057E-5</v>
      </c>
      <c r="Y60">
        <f t="shared" si="8"/>
        <v>0</v>
      </c>
      <c r="Z60">
        <f t="shared" si="9"/>
        <v>0.53020596616451598</v>
      </c>
      <c r="AA60">
        <f t="shared" si="10"/>
        <v>0.43657444926628292</v>
      </c>
      <c r="AB60">
        <f t="shared" si="4"/>
        <v>306.67680180000002</v>
      </c>
      <c r="AC60">
        <f t="shared" si="5"/>
        <v>2.5703957827688611E-7</v>
      </c>
      <c r="AD60">
        <f t="shared" si="11"/>
        <v>3.073E-2</v>
      </c>
      <c r="AE60">
        <v>26.40595811</v>
      </c>
      <c r="AF60">
        <v>28.531580420000001</v>
      </c>
      <c r="AG60" s="15"/>
      <c r="AH60" s="15">
        <v>9.9999999999999995E-7</v>
      </c>
      <c r="AI60" s="15"/>
    </row>
    <row r="61" spans="1:35">
      <c r="A61">
        <v>59</v>
      </c>
      <c r="B61">
        <v>0</v>
      </c>
      <c r="C61" s="5">
        <v>1.1726459119000001</v>
      </c>
      <c r="D61" s="5">
        <v>38.326457472000001</v>
      </c>
      <c r="E61" s="5">
        <v>131.57454648999999</v>
      </c>
      <c r="F61" s="5">
        <v>0</v>
      </c>
      <c r="G61" s="5">
        <v>5.7867406849999989</v>
      </c>
      <c r="H61" s="5">
        <v>2.8672358010000001</v>
      </c>
      <c r="I61">
        <v>0</v>
      </c>
      <c r="J61">
        <v>3.3527721129797987</v>
      </c>
      <c r="K61">
        <v>41.376355796893584</v>
      </c>
      <c r="L61">
        <v>55.270872090126623</v>
      </c>
      <c r="M61">
        <v>1558.75</v>
      </c>
      <c r="N61" s="2">
        <v>33.400684339999998</v>
      </c>
      <c r="O61" s="2">
        <v>6.6</v>
      </c>
      <c r="R61">
        <f t="shared" si="0"/>
        <v>0</v>
      </c>
      <c r="S61">
        <f t="shared" si="1"/>
        <v>2.5492302432608697E-5</v>
      </c>
      <c r="T61">
        <f t="shared" si="2"/>
        <v>6.3877429120000003E-4</v>
      </c>
      <c r="U61">
        <f t="shared" si="3"/>
        <v>1.7780344120270268E-3</v>
      </c>
      <c r="V61">
        <f t="shared" si="12"/>
        <v>0</v>
      </c>
      <c r="W61">
        <f t="shared" si="12"/>
        <v>6.5758416874999991E-5</v>
      </c>
      <c r="X61">
        <f t="shared" si="7"/>
        <v>2.8110154911764708E-5</v>
      </c>
      <c r="Y61">
        <f t="shared" si="8"/>
        <v>0</v>
      </c>
      <c r="Z61">
        <f t="shared" si="9"/>
        <v>0.55270872090126622</v>
      </c>
      <c r="AA61">
        <f t="shared" si="10"/>
        <v>0.41376355796893582</v>
      </c>
      <c r="AB61">
        <f t="shared" si="4"/>
        <v>306.40068434</v>
      </c>
      <c r="AC61">
        <f t="shared" si="5"/>
        <v>2.511886431509578E-7</v>
      </c>
      <c r="AD61">
        <f t="shared" si="11"/>
        <v>3.1175000000000001E-2</v>
      </c>
      <c r="AE61">
        <v>26.28729182</v>
      </c>
      <c r="AF61">
        <v>29.18641805</v>
      </c>
      <c r="AG61" s="15"/>
      <c r="AH61" s="15">
        <v>9.9999999999999995E-7</v>
      </c>
      <c r="AI61" s="15"/>
    </row>
    <row r="62" spans="1:35">
      <c r="A62">
        <v>60</v>
      </c>
      <c r="B62">
        <v>0</v>
      </c>
      <c r="C62" s="5">
        <v>2.059494859</v>
      </c>
      <c r="D62" s="5">
        <v>38.477779278999996</v>
      </c>
      <c r="E62" s="5">
        <v>119.69840241999999</v>
      </c>
      <c r="F62" s="5">
        <v>0</v>
      </c>
      <c r="G62" s="5">
        <v>4.2762828079999995</v>
      </c>
      <c r="H62" s="5">
        <v>2.6024122140000001</v>
      </c>
      <c r="I62">
        <v>0</v>
      </c>
      <c r="J62">
        <v>3.5504962539898459</v>
      </c>
      <c r="K62">
        <v>40.561541712072028</v>
      </c>
      <c r="L62">
        <v>55.887962033938123</v>
      </c>
      <c r="M62">
        <v>1557.25</v>
      </c>
      <c r="N62" s="2">
        <v>33.135395010000003</v>
      </c>
      <c r="O62" s="2">
        <v>6.63</v>
      </c>
      <c r="R62">
        <f t="shared" si="0"/>
        <v>0</v>
      </c>
      <c r="S62">
        <f t="shared" si="1"/>
        <v>4.4771627369565215E-5</v>
      </c>
      <c r="T62">
        <f t="shared" si="2"/>
        <v>6.412963213166666E-4</v>
      </c>
      <c r="U62">
        <f t="shared" si="3"/>
        <v>1.6175459786486486E-3</v>
      </c>
      <c r="V62">
        <f t="shared" si="12"/>
        <v>0</v>
      </c>
      <c r="W62">
        <f t="shared" si="12"/>
        <v>4.8594122818181809E-5</v>
      </c>
      <c r="X62">
        <f t="shared" si="7"/>
        <v>2.5513845235294117E-5</v>
      </c>
      <c r="Y62">
        <f t="shared" si="8"/>
        <v>0</v>
      </c>
      <c r="Z62">
        <f t="shared" si="9"/>
        <v>0.55887962033938121</v>
      </c>
      <c r="AA62">
        <f t="shared" si="10"/>
        <v>0.4056154171207203</v>
      </c>
      <c r="AB62">
        <f t="shared" si="4"/>
        <v>306.13539501000002</v>
      </c>
      <c r="AC62">
        <f t="shared" si="5"/>
        <v>2.3442288153199206E-7</v>
      </c>
      <c r="AD62">
        <f t="shared" si="11"/>
        <v>3.1144999999999999E-2</v>
      </c>
      <c r="AE62">
        <v>26.151097650000001</v>
      </c>
      <c r="AF62">
        <v>25.919117920000001</v>
      </c>
      <c r="AG62" s="15"/>
      <c r="AH62" s="15">
        <v>9.9999999999999995E-7</v>
      </c>
      <c r="AI62" s="15"/>
    </row>
    <row r="63" spans="1:35">
      <c r="A63">
        <v>61</v>
      </c>
      <c r="B63">
        <v>0</v>
      </c>
      <c r="C63" s="5">
        <v>1.9637426170000003</v>
      </c>
      <c r="D63" s="5">
        <v>33.465732944999999</v>
      </c>
      <c r="E63" s="5">
        <v>101.11506436000001</v>
      </c>
      <c r="F63" s="5">
        <v>0</v>
      </c>
      <c r="G63" s="5">
        <v>3.6696231889999997</v>
      </c>
      <c r="H63" s="5">
        <v>0.54659825699999998</v>
      </c>
      <c r="I63">
        <v>0</v>
      </c>
      <c r="J63">
        <v>3.4523988409107793</v>
      </c>
      <c r="K63">
        <v>40.255906910217931</v>
      </c>
      <c r="L63">
        <v>56.291694248871295</v>
      </c>
      <c r="M63">
        <v>1505.75</v>
      </c>
      <c r="N63" s="2">
        <v>33.063207439999999</v>
      </c>
      <c r="O63" s="2">
        <v>6.65</v>
      </c>
      <c r="R63">
        <f t="shared" si="0"/>
        <v>0</v>
      </c>
      <c r="S63">
        <f t="shared" si="1"/>
        <v>4.2690056891304357E-5</v>
      </c>
      <c r="T63">
        <f t="shared" si="2"/>
        <v>5.5776221574999995E-4</v>
      </c>
      <c r="U63">
        <f t="shared" si="3"/>
        <v>1.3664197886486486E-3</v>
      </c>
      <c r="V63">
        <f t="shared" si="12"/>
        <v>0</v>
      </c>
      <c r="W63">
        <f t="shared" si="12"/>
        <v>4.1700263511363633E-5</v>
      </c>
      <c r="X63">
        <f t="shared" si="7"/>
        <v>5.3588064411764702E-6</v>
      </c>
      <c r="Y63">
        <f t="shared" si="8"/>
        <v>0</v>
      </c>
      <c r="Z63">
        <f t="shared" si="9"/>
        <v>0.56291694248871293</v>
      </c>
      <c r="AA63">
        <f t="shared" si="10"/>
        <v>0.40255906910217931</v>
      </c>
      <c r="AB63">
        <f t="shared" si="4"/>
        <v>306.06320743999999</v>
      </c>
      <c r="AC63">
        <f t="shared" si="5"/>
        <v>2.2387211385683346E-7</v>
      </c>
      <c r="AD63">
        <f t="shared" si="11"/>
        <v>3.0114999999999999E-2</v>
      </c>
      <c r="AE63">
        <v>26.47786022</v>
      </c>
      <c r="AF63">
        <v>25.178000000000001</v>
      </c>
      <c r="AG63" s="15"/>
      <c r="AH63" s="15">
        <v>9.9999999999999995E-7</v>
      </c>
      <c r="AI63" s="15"/>
    </row>
    <row r="64" spans="1:35">
      <c r="A64">
        <v>62</v>
      </c>
      <c r="B64">
        <v>0</v>
      </c>
      <c r="C64" s="5">
        <v>0</v>
      </c>
      <c r="D64" s="5">
        <v>35.697862543999996</v>
      </c>
      <c r="E64" s="5">
        <v>101.26259992999999</v>
      </c>
      <c r="F64" s="5">
        <v>0</v>
      </c>
      <c r="G64" s="5">
        <v>3.8519717450000006</v>
      </c>
      <c r="H64" s="5">
        <v>1.099143024</v>
      </c>
      <c r="I64">
        <v>0</v>
      </c>
      <c r="J64">
        <v>3.5464726850488466</v>
      </c>
      <c r="K64">
        <v>40.397038507786931</v>
      </c>
      <c r="L64">
        <v>56.056488807164229</v>
      </c>
      <c r="M64">
        <v>1480</v>
      </c>
      <c r="N64" s="2">
        <v>32.935074499999999</v>
      </c>
      <c r="O64" s="2">
        <v>6.65</v>
      </c>
      <c r="R64">
        <f t="shared" si="0"/>
        <v>0</v>
      </c>
      <c r="S64">
        <f t="shared" si="1"/>
        <v>0</v>
      </c>
      <c r="T64">
        <f t="shared" si="2"/>
        <v>5.9496437573333324E-4</v>
      </c>
      <c r="U64">
        <f t="shared" si="3"/>
        <v>1.3684135125675673E-3</v>
      </c>
      <c r="V64">
        <f t="shared" si="12"/>
        <v>0</v>
      </c>
      <c r="W64">
        <f t="shared" si="12"/>
        <v>4.3772406193181826E-5</v>
      </c>
      <c r="X64">
        <f t="shared" si="7"/>
        <v>1.0775912000000001E-5</v>
      </c>
      <c r="Y64">
        <f t="shared" si="8"/>
        <v>0</v>
      </c>
      <c r="Z64">
        <f t="shared" si="9"/>
        <v>0.56056488807164229</v>
      </c>
      <c r="AA64">
        <f t="shared" si="10"/>
        <v>0.40397038507786931</v>
      </c>
      <c r="AB64">
        <f t="shared" si="4"/>
        <v>305.93507449999998</v>
      </c>
      <c r="AC64">
        <f t="shared" si="5"/>
        <v>2.2387211385683346E-7</v>
      </c>
      <c r="AD64">
        <f t="shared" si="11"/>
        <v>2.9600000000000001E-2</v>
      </c>
      <c r="AE64">
        <v>26.1756335</v>
      </c>
      <c r="AF64">
        <v>23.98762958</v>
      </c>
      <c r="AG64" s="15"/>
      <c r="AH64" s="15">
        <v>9.9999999999999995E-7</v>
      </c>
      <c r="AI64" s="15"/>
    </row>
    <row r="65" spans="1:35">
      <c r="A65">
        <v>63</v>
      </c>
      <c r="B65">
        <v>0</v>
      </c>
      <c r="C65" s="5">
        <v>1.932742663</v>
      </c>
      <c r="D65" s="5">
        <v>35.492526777999998</v>
      </c>
      <c r="E65" s="5">
        <v>103.13055896</v>
      </c>
      <c r="F65" s="5">
        <v>0</v>
      </c>
      <c r="G65" s="5">
        <v>4.8887844289999993</v>
      </c>
      <c r="H65" s="5">
        <v>0.67909272899999984</v>
      </c>
      <c r="I65">
        <v>0</v>
      </c>
      <c r="J65">
        <v>3.4126718752996088</v>
      </c>
      <c r="K65">
        <v>40.120055619573641</v>
      </c>
      <c r="L65">
        <v>56.467272505126743</v>
      </c>
      <c r="M65">
        <v>1517.25</v>
      </c>
      <c r="N65" s="2">
        <v>33.252699810000003</v>
      </c>
      <c r="O65" s="2">
        <v>6.64</v>
      </c>
      <c r="R65">
        <f t="shared" si="0"/>
        <v>0</v>
      </c>
      <c r="S65">
        <f t="shared" si="1"/>
        <v>4.2016144847826088E-5</v>
      </c>
      <c r="T65">
        <f t="shared" si="2"/>
        <v>5.9154211296666664E-4</v>
      </c>
      <c r="U65">
        <f t="shared" si="3"/>
        <v>1.3936562021621621E-3</v>
      </c>
      <c r="V65">
        <f t="shared" si="12"/>
        <v>0</v>
      </c>
      <c r="W65">
        <f t="shared" si="12"/>
        <v>5.5554368511363633E-5</v>
      </c>
      <c r="X65">
        <f t="shared" si="7"/>
        <v>6.6577718529411747E-6</v>
      </c>
      <c r="Y65">
        <f t="shared" si="8"/>
        <v>0</v>
      </c>
      <c r="Z65">
        <f t="shared" si="9"/>
        <v>0.56467272505126742</v>
      </c>
      <c r="AA65">
        <f t="shared" si="10"/>
        <v>0.40120055619573641</v>
      </c>
      <c r="AB65">
        <f t="shared" si="4"/>
        <v>306.25269981000002</v>
      </c>
      <c r="AC65">
        <f t="shared" si="5"/>
        <v>2.2908676527677716E-7</v>
      </c>
      <c r="AD65">
        <f t="shared" si="11"/>
        <v>3.0345E-2</v>
      </c>
      <c r="AE65">
        <v>25.99651661</v>
      </c>
      <c r="AF65">
        <v>25.261592919999998</v>
      </c>
      <c r="AG65" s="15"/>
      <c r="AH65" s="15">
        <v>9.9999999999999995E-7</v>
      </c>
      <c r="AI65" s="15"/>
    </row>
    <row r="66" spans="1:35">
      <c r="A66">
        <v>64</v>
      </c>
      <c r="B66">
        <v>0</v>
      </c>
      <c r="C66" s="5">
        <v>1.9571216140000001</v>
      </c>
      <c r="D66" s="5">
        <v>42.575547139000001</v>
      </c>
      <c r="E66" s="5">
        <v>116.97978861999999</v>
      </c>
      <c r="F66" s="5">
        <v>0</v>
      </c>
      <c r="G66" s="5">
        <v>2.1613879759999999</v>
      </c>
      <c r="H66" s="5">
        <v>1.0203895769999995</v>
      </c>
      <c r="I66">
        <v>0</v>
      </c>
      <c r="J66">
        <v>3.5513646320939243</v>
      </c>
      <c r="K66">
        <v>40.745532626925282</v>
      </c>
      <c r="L66">
        <v>55.703102740980789</v>
      </c>
      <c r="M66">
        <v>1508</v>
      </c>
      <c r="N66" s="2">
        <v>33.313409559999997</v>
      </c>
      <c r="O66" s="2">
        <v>6.64</v>
      </c>
      <c r="R66">
        <f t="shared" si="0"/>
        <v>0</v>
      </c>
      <c r="S66">
        <f t="shared" si="1"/>
        <v>4.2546122043478258E-5</v>
      </c>
      <c r="T66">
        <f t="shared" si="2"/>
        <v>7.0959245231666664E-4</v>
      </c>
      <c r="U66">
        <f t="shared" si="3"/>
        <v>1.5808079543243243E-3</v>
      </c>
      <c r="V66">
        <f t="shared" si="12"/>
        <v>0</v>
      </c>
      <c r="W66">
        <f t="shared" si="12"/>
        <v>2.4561226999999998E-5</v>
      </c>
      <c r="X66">
        <f t="shared" si="7"/>
        <v>1.0003819382352937E-5</v>
      </c>
      <c r="Y66">
        <f t="shared" si="8"/>
        <v>0</v>
      </c>
      <c r="Z66">
        <f t="shared" si="9"/>
        <v>0.55703102740980792</v>
      </c>
      <c r="AA66">
        <f t="shared" si="10"/>
        <v>0.40745532626925285</v>
      </c>
      <c r="AB66">
        <f t="shared" si="4"/>
        <v>306.31340955999997</v>
      </c>
      <c r="AC66">
        <f t="shared" si="5"/>
        <v>2.2908676527677716E-7</v>
      </c>
      <c r="AD66">
        <f t="shared" si="11"/>
        <v>3.0159999999999999E-2</v>
      </c>
      <c r="AE66">
        <v>25.973576309999999</v>
      </c>
      <c r="AF66">
        <v>24.93966344</v>
      </c>
      <c r="AG66" s="15"/>
      <c r="AH66" s="15">
        <v>9.9999999999999995E-7</v>
      </c>
      <c r="AI66" s="15"/>
    </row>
    <row r="67" spans="1:35">
      <c r="A67">
        <v>65</v>
      </c>
      <c r="B67">
        <v>0</v>
      </c>
      <c r="C67" s="5">
        <v>1.9371260830000003</v>
      </c>
      <c r="D67" s="5">
        <v>41.987850954999999</v>
      </c>
      <c r="E67" s="5">
        <v>106.48198004</v>
      </c>
      <c r="F67" s="5">
        <v>0</v>
      </c>
      <c r="G67" s="5">
        <v>3.9025223329999998</v>
      </c>
      <c r="H67" s="5">
        <v>1.5199504799999999</v>
      </c>
      <c r="I67">
        <v>0</v>
      </c>
      <c r="J67">
        <v>3.3776742897751206</v>
      </c>
      <c r="K67">
        <v>41.605394207137039</v>
      </c>
      <c r="L67">
        <v>55.016931503087839</v>
      </c>
      <c r="M67">
        <v>1501</v>
      </c>
      <c r="N67" s="2">
        <v>33.267137329999997</v>
      </c>
      <c r="O67" s="2">
        <v>6.64</v>
      </c>
      <c r="R67">
        <f t="shared" ref="R67:R112" si="13">B67/342/1000</f>
        <v>0</v>
      </c>
      <c r="S67">
        <f t="shared" ref="S67:S112" si="14">C67/46/1000</f>
        <v>4.2111436586956526E-5</v>
      </c>
      <c r="T67">
        <f t="shared" ref="T67:T112" si="15">D67/60/1000</f>
        <v>6.9979751591666664E-4</v>
      </c>
      <c r="U67">
        <f t="shared" ref="U67:U112" si="16">E67/74/1000</f>
        <v>1.4389456762162163E-3</v>
      </c>
      <c r="V67">
        <f t="shared" si="12"/>
        <v>0</v>
      </c>
      <c r="W67">
        <f t="shared" si="12"/>
        <v>4.4346844693181814E-5</v>
      </c>
      <c r="X67">
        <f t="shared" si="7"/>
        <v>1.4901475294117645E-5</v>
      </c>
      <c r="Y67">
        <f t="shared" si="8"/>
        <v>0</v>
      </c>
      <c r="Z67">
        <f t="shared" si="9"/>
        <v>0.5501693150308784</v>
      </c>
      <c r="AA67">
        <f t="shared" si="10"/>
        <v>0.41605394207137036</v>
      </c>
      <c r="AB67">
        <f t="shared" ref="AB67:AB112" si="17">273+N67</f>
        <v>306.26713732999997</v>
      </c>
      <c r="AC67">
        <f t="shared" ref="AC67:AC112" si="18">10^(-O67)</f>
        <v>2.2908676527677716E-7</v>
      </c>
      <c r="AD67">
        <f t="shared" ref="AD67:AD112" si="19">M67/50000</f>
        <v>3.0020000000000002E-2</v>
      </c>
      <c r="AE67">
        <v>26.289777780000001</v>
      </c>
      <c r="AF67">
        <v>25.782529270000001</v>
      </c>
      <c r="AG67" s="15"/>
      <c r="AH67" s="15">
        <v>9.9999999999999995E-7</v>
      </c>
      <c r="AI67" s="15"/>
    </row>
    <row r="68" spans="1:35">
      <c r="A68">
        <v>66</v>
      </c>
      <c r="B68">
        <v>0</v>
      </c>
      <c r="C68" s="5">
        <v>2.1276009730000003</v>
      </c>
      <c r="D68" s="5">
        <v>54.471895811999993</v>
      </c>
      <c r="E68" s="5">
        <v>126.91356589999999</v>
      </c>
      <c r="F68" s="5">
        <v>0</v>
      </c>
      <c r="G68" s="5">
        <v>5.3733101629999993</v>
      </c>
      <c r="H68" s="5">
        <v>2.5968771060000004</v>
      </c>
      <c r="I68">
        <v>0</v>
      </c>
      <c r="J68">
        <v>3.1878457900427635</v>
      </c>
      <c r="K68">
        <v>41.980877466841491</v>
      </c>
      <c r="L68">
        <v>54.831276743115744</v>
      </c>
      <c r="M68">
        <v>1498.75</v>
      </c>
      <c r="N68" s="2">
        <v>33.135395010000003</v>
      </c>
      <c r="O68" s="2">
        <v>6.64</v>
      </c>
      <c r="R68">
        <f t="shared" si="13"/>
        <v>0</v>
      </c>
      <c r="S68">
        <f t="shared" si="14"/>
        <v>4.6252195065217394E-5</v>
      </c>
      <c r="T68">
        <f t="shared" si="15"/>
        <v>9.0786493019999991E-4</v>
      </c>
      <c r="U68">
        <f t="shared" si="16"/>
        <v>1.7150481878378378E-3</v>
      </c>
      <c r="V68">
        <f t="shared" ref="V68:W99" si="20">F68/88/1000</f>
        <v>0</v>
      </c>
      <c r="W68">
        <f t="shared" si="20"/>
        <v>6.1060342761363632E-5</v>
      </c>
      <c r="X68">
        <f t="shared" ref="X68:X112" si="21">H68/102/1000</f>
        <v>2.5459579470588238E-5</v>
      </c>
      <c r="Y68">
        <f t="shared" ref="Y68:Y112" si="22">I68/100</f>
        <v>0</v>
      </c>
      <c r="Z68">
        <f t="shared" ref="Z68:Z112" si="23">L68/100</f>
        <v>0.54831276743115742</v>
      </c>
      <c r="AA68">
        <f t="shared" ref="AA68:AA112" si="24">K68/100</f>
        <v>0.41980877466841493</v>
      </c>
      <c r="AB68">
        <f t="shared" si="17"/>
        <v>306.13539501000002</v>
      </c>
      <c r="AC68">
        <f t="shared" si="18"/>
        <v>2.2908676527677716E-7</v>
      </c>
      <c r="AD68">
        <f t="shared" si="19"/>
        <v>2.9975000000000002E-2</v>
      </c>
      <c r="AE68">
        <v>26.06160521</v>
      </c>
      <c r="AF68">
        <v>26.98263867</v>
      </c>
      <c r="AG68" s="15"/>
      <c r="AH68" s="15">
        <v>9.9999999999999995E-7</v>
      </c>
      <c r="AI68" s="15"/>
    </row>
    <row r="69" spans="1:35">
      <c r="A69">
        <v>67</v>
      </c>
      <c r="B69">
        <v>0</v>
      </c>
      <c r="C69" s="5">
        <v>1.1795972004999999</v>
      </c>
      <c r="D69" s="5">
        <v>51.706860559999996</v>
      </c>
      <c r="E69" s="5">
        <v>113.50404173</v>
      </c>
      <c r="F69" s="5">
        <v>2.69469227</v>
      </c>
      <c r="G69" s="5">
        <v>4.5752536429999999</v>
      </c>
      <c r="H69" s="5">
        <v>3.5569398480000003</v>
      </c>
      <c r="I69">
        <v>0</v>
      </c>
      <c r="J69">
        <v>3.0868325464118729</v>
      </c>
      <c r="K69">
        <v>41.630511216100651</v>
      </c>
      <c r="L69">
        <v>55.28265623748748</v>
      </c>
      <c r="M69">
        <v>1536.25</v>
      </c>
      <c r="N69" s="2">
        <v>33.009066760000003</v>
      </c>
      <c r="O69" s="2">
        <v>6.66</v>
      </c>
      <c r="R69">
        <f t="shared" si="13"/>
        <v>0</v>
      </c>
      <c r="S69">
        <f t="shared" si="14"/>
        <v>2.5643417402173909E-5</v>
      </c>
      <c r="T69">
        <f t="shared" si="15"/>
        <v>8.617810093333332E-4</v>
      </c>
      <c r="U69">
        <f t="shared" si="16"/>
        <v>1.5338384017567568E-3</v>
      </c>
      <c r="V69">
        <f t="shared" si="20"/>
        <v>3.0621503068181822E-5</v>
      </c>
      <c r="W69">
        <f t="shared" si="20"/>
        <v>5.1991518670454544E-5</v>
      </c>
      <c r="X69">
        <f t="shared" si="21"/>
        <v>3.4871959294117651E-5</v>
      </c>
      <c r="Y69">
        <f t="shared" si="22"/>
        <v>0</v>
      </c>
      <c r="Z69">
        <f t="shared" si="23"/>
        <v>0.55282656237487482</v>
      </c>
      <c r="AA69">
        <f t="shared" si="24"/>
        <v>0.41630511216100652</v>
      </c>
      <c r="AB69">
        <f t="shared" si="17"/>
        <v>306.00906676</v>
      </c>
      <c r="AC69">
        <f t="shared" si="18"/>
        <v>2.1877616239495479E-7</v>
      </c>
      <c r="AD69">
        <f t="shared" si="19"/>
        <v>3.0724999999999999E-2</v>
      </c>
      <c r="AE69">
        <v>26.357315440000001</v>
      </c>
      <c r="AF69">
        <v>27.688797990000001</v>
      </c>
      <c r="AG69" s="15"/>
      <c r="AH69" s="15">
        <v>9.9999999999999995E-7</v>
      </c>
      <c r="AI69" s="15"/>
    </row>
    <row r="70" spans="1:35">
      <c r="A70">
        <v>68</v>
      </c>
      <c r="B70">
        <v>0</v>
      </c>
      <c r="C70" s="5">
        <v>1.2488506492</v>
      </c>
      <c r="D70" s="5">
        <v>48.047248128</v>
      </c>
      <c r="E70" s="5">
        <v>100.97316056999999</v>
      </c>
      <c r="F70" s="5">
        <v>0</v>
      </c>
      <c r="G70" s="5">
        <v>1.9972337269999998</v>
      </c>
      <c r="H70" s="5">
        <v>1.5067219199999999</v>
      </c>
      <c r="I70">
        <v>0</v>
      </c>
      <c r="J70">
        <v>3.2464281496621998</v>
      </c>
      <c r="K70">
        <v>40.812279666197504</v>
      </c>
      <c r="L70">
        <v>55.941292184140302</v>
      </c>
      <c r="M70">
        <v>1507.5</v>
      </c>
      <c r="N70" s="2">
        <v>32.940488559999999</v>
      </c>
      <c r="O70" s="2">
        <v>6.66</v>
      </c>
      <c r="R70">
        <f t="shared" si="13"/>
        <v>0</v>
      </c>
      <c r="S70">
        <f t="shared" si="14"/>
        <v>2.7148927156521738E-5</v>
      </c>
      <c r="T70">
        <f t="shared" si="15"/>
        <v>8.0078746879999997E-4</v>
      </c>
      <c r="U70">
        <f t="shared" si="16"/>
        <v>1.3645021698648647E-3</v>
      </c>
      <c r="V70">
        <f t="shared" si="20"/>
        <v>0</v>
      </c>
      <c r="W70">
        <f t="shared" si="20"/>
        <v>2.2695837806818179E-5</v>
      </c>
      <c r="X70">
        <f t="shared" si="21"/>
        <v>1.4771783529411765E-5</v>
      </c>
      <c r="Y70">
        <f t="shared" si="22"/>
        <v>0</v>
      </c>
      <c r="Z70">
        <f t="shared" si="23"/>
        <v>0.55941292184140301</v>
      </c>
      <c r="AA70">
        <f t="shared" si="24"/>
        <v>0.40812279666197504</v>
      </c>
      <c r="AB70">
        <f t="shared" si="17"/>
        <v>305.94048856000001</v>
      </c>
      <c r="AC70">
        <f t="shared" si="18"/>
        <v>2.1877616239495479E-7</v>
      </c>
      <c r="AD70">
        <f t="shared" si="19"/>
        <v>3.015E-2</v>
      </c>
      <c r="AE70">
        <v>22.681620580000001</v>
      </c>
      <c r="AF70">
        <v>25.511682820000001</v>
      </c>
      <c r="AG70" s="15"/>
      <c r="AH70" s="15">
        <v>9.9999999999999995E-7</v>
      </c>
      <c r="AI70" s="15"/>
    </row>
    <row r="71" spans="1:35">
      <c r="A71">
        <v>69</v>
      </c>
      <c r="B71">
        <v>0</v>
      </c>
      <c r="C71" s="5">
        <v>2.071151698</v>
      </c>
      <c r="D71" s="5">
        <v>48.766775849999995</v>
      </c>
      <c r="E71" s="5">
        <v>96.947717819999994</v>
      </c>
      <c r="F71" s="5">
        <v>0</v>
      </c>
      <c r="G71" s="5">
        <v>4.1980915909999998</v>
      </c>
      <c r="H71" s="5">
        <v>2.8920045390000002</v>
      </c>
      <c r="I71">
        <v>0</v>
      </c>
      <c r="J71">
        <v>3.8395013386341956</v>
      </c>
      <c r="K71">
        <v>39.649712526079895</v>
      </c>
      <c r="L71">
        <v>56.510786135285898</v>
      </c>
      <c r="M71">
        <v>1515.5</v>
      </c>
      <c r="N71" s="2">
        <v>33.517989139999997</v>
      </c>
      <c r="O71" s="2">
        <v>6.68</v>
      </c>
      <c r="R71">
        <f t="shared" si="13"/>
        <v>0</v>
      </c>
      <c r="S71">
        <f t="shared" si="14"/>
        <v>4.502503691304348E-5</v>
      </c>
      <c r="T71">
        <f t="shared" si="15"/>
        <v>8.1277959749999991E-4</v>
      </c>
      <c r="U71">
        <f t="shared" si="16"/>
        <v>1.3101042948648646E-3</v>
      </c>
      <c r="V71">
        <f t="shared" si="20"/>
        <v>0</v>
      </c>
      <c r="W71">
        <f t="shared" si="20"/>
        <v>4.7705586261363632E-5</v>
      </c>
      <c r="X71">
        <f t="shared" si="21"/>
        <v>2.8352985676470588E-5</v>
      </c>
      <c r="Y71">
        <f t="shared" si="22"/>
        <v>0</v>
      </c>
      <c r="Z71">
        <f t="shared" si="23"/>
        <v>0.56510786135285895</v>
      </c>
      <c r="AA71">
        <f t="shared" si="24"/>
        <v>0.39649712526079894</v>
      </c>
      <c r="AB71">
        <f t="shared" si="17"/>
        <v>306.51798914</v>
      </c>
      <c r="AC71">
        <f t="shared" si="18"/>
        <v>2.089296130854039E-7</v>
      </c>
      <c r="AD71">
        <f t="shared" si="19"/>
        <v>3.031E-2</v>
      </c>
      <c r="AE71">
        <v>26.012795029999999</v>
      </c>
      <c r="AF71">
        <v>25.16622624</v>
      </c>
      <c r="AG71" s="15"/>
      <c r="AH71" s="15">
        <v>9.9999999999999995E-7</v>
      </c>
      <c r="AI71" s="15"/>
    </row>
    <row r="72" spans="1:35">
      <c r="A72">
        <v>70</v>
      </c>
      <c r="B72">
        <v>0</v>
      </c>
      <c r="C72" s="5">
        <v>0</v>
      </c>
      <c r="D72" s="5">
        <v>49.962696729999998</v>
      </c>
      <c r="E72" s="5">
        <v>100.26807878</v>
      </c>
      <c r="F72" s="5">
        <v>0</v>
      </c>
      <c r="G72" s="5">
        <v>3.6637586599999996</v>
      </c>
      <c r="H72" s="5">
        <v>0.95777149199999989</v>
      </c>
      <c r="I72">
        <v>0</v>
      </c>
      <c r="J72">
        <v>3.4305561767842967</v>
      </c>
      <c r="K72">
        <v>40.440549895879926</v>
      </c>
      <c r="L72">
        <v>56.128893927335774</v>
      </c>
      <c r="M72">
        <v>1556</v>
      </c>
      <c r="N72" s="2">
        <v>33.110129360000002</v>
      </c>
      <c r="O72" s="2">
        <v>6.68</v>
      </c>
      <c r="R72">
        <f t="shared" si="13"/>
        <v>0</v>
      </c>
      <c r="S72">
        <f t="shared" si="14"/>
        <v>0</v>
      </c>
      <c r="T72">
        <f t="shared" si="15"/>
        <v>8.3271161216666662E-4</v>
      </c>
      <c r="U72">
        <f t="shared" si="16"/>
        <v>1.3549740375675677E-3</v>
      </c>
      <c r="V72">
        <f t="shared" si="20"/>
        <v>0</v>
      </c>
      <c r="W72">
        <f t="shared" si="20"/>
        <v>4.1633621136363629E-5</v>
      </c>
      <c r="X72">
        <f t="shared" si="21"/>
        <v>9.3899165882352932E-6</v>
      </c>
      <c r="Y72">
        <f t="shared" si="22"/>
        <v>0</v>
      </c>
      <c r="Z72">
        <f t="shared" si="23"/>
        <v>0.56128893927335777</v>
      </c>
      <c r="AA72">
        <f t="shared" si="24"/>
        <v>0.40440549895879924</v>
      </c>
      <c r="AB72">
        <f t="shared" si="17"/>
        <v>306.11012935999997</v>
      </c>
      <c r="AC72">
        <f t="shared" si="18"/>
        <v>2.089296130854039E-7</v>
      </c>
      <c r="AD72">
        <f t="shared" si="19"/>
        <v>3.1119999999999998E-2</v>
      </c>
      <c r="AE72">
        <v>26.311250000000001</v>
      </c>
      <c r="AF72">
        <v>23.128076459999999</v>
      </c>
      <c r="AG72" s="15"/>
      <c r="AH72" s="15">
        <v>9.9999999999999995E-7</v>
      </c>
      <c r="AI72" s="15"/>
    </row>
    <row r="73" spans="1:35">
      <c r="A73">
        <v>71</v>
      </c>
      <c r="B73">
        <v>0</v>
      </c>
      <c r="C73" s="5">
        <v>0</v>
      </c>
      <c r="D73" s="5">
        <v>52.478004996999992</v>
      </c>
      <c r="E73" s="5">
        <v>102.00693351999999</v>
      </c>
      <c r="F73" s="5">
        <v>0</v>
      </c>
      <c r="G73" s="5">
        <v>3.757726286</v>
      </c>
      <c r="H73" s="5">
        <v>1.114703988</v>
      </c>
      <c r="I73">
        <v>0</v>
      </c>
      <c r="J73">
        <v>3.3529874595230948</v>
      </c>
      <c r="K73">
        <v>40.776026817488244</v>
      </c>
      <c r="L73">
        <v>55.870985722988664</v>
      </c>
      <c r="M73">
        <v>1565.25</v>
      </c>
      <c r="N73" s="2">
        <v>33.395270269999997</v>
      </c>
      <c r="O73" s="2">
        <v>6.7</v>
      </c>
      <c r="R73">
        <f t="shared" si="13"/>
        <v>0</v>
      </c>
      <c r="S73">
        <f t="shared" si="14"/>
        <v>0</v>
      </c>
      <c r="T73">
        <f t="shared" si="15"/>
        <v>8.746334166166665E-4</v>
      </c>
      <c r="U73">
        <f t="shared" si="16"/>
        <v>1.3784720745945943E-3</v>
      </c>
      <c r="V73">
        <f t="shared" si="20"/>
        <v>0</v>
      </c>
      <c r="W73">
        <f t="shared" si="20"/>
        <v>4.2701435068181815E-5</v>
      </c>
      <c r="X73">
        <f t="shared" si="21"/>
        <v>1.0928470470588236E-5</v>
      </c>
      <c r="Y73">
        <f t="shared" si="22"/>
        <v>0</v>
      </c>
      <c r="Z73">
        <f t="shared" si="23"/>
        <v>0.55870985722988664</v>
      </c>
      <c r="AA73">
        <f t="shared" si="24"/>
        <v>0.40776026817488242</v>
      </c>
      <c r="AB73">
        <f t="shared" si="17"/>
        <v>306.39527026999997</v>
      </c>
      <c r="AC73">
        <f t="shared" si="18"/>
        <v>1.9952623149688761E-7</v>
      </c>
      <c r="AD73">
        <f t="shared" si="19"/>
        <v>3.1304999999999999E-2</v>
      </c>
      <c r="AE73">
        <v>26.11140649</v>
      </c>
      <c r="AF73">
        <v>25.024161370000002</v>
      </c>
      <c r="AG73" s="15"/>
      <c r="AH73" s="15">
        <v>9.9999999999999995E-7</v>
      </c>
      <c r="AI73" s="15"/>
    </row>
    <row r="74" spans="1:35">
      <c r="A74">
        <v>72</v>
      </c>
      <c r="B74">
        <v>0</v>
      </c>
      <c r="C74" s="5">
        <v>1.3557826510000002</v>
      </c>
      <c r="D74" s="5">
        <v>27.615976448000001</v>
      </c>
      <c r="E74" s="5">
        <v>76.849371208999997</v>
      </c>
      <c r="F74" s="5">
        <v>0</v>
      </c>
      <c r="G74" s="5">
        <v>3.3276107659999998</v>
      </c>
      <c r="H74" s="5">
        <v>0</v>
      </c>
      <c r="I74">
        <v>0</v>
      </c>
      <c r="J74">
        <v>2.9629616912347991</v>
      </c>
      <c r="K74">
        <v>39.620837164496713</v>
      </c>
      <c r="L74">
        <v>57.416201144268477</v>
      </c>
      <c r="M74">
        <v>1568</v>
      </c>
      <c r="N74" s="2">
        <v>33.360981170000002</v>
      </c>
      <c r="O74" s="2">
        <v>6.72</v>
      </c>
      <c r="R74">
        <f t="shared" si="13"/>
        <v>0</v>
      </c>
      <c r="S74">
        <f t="shared" si="14"/>
        <v>2.9473535891304351E-5</v>
      </c>
      <c r="T74">
        <f t="shared" si="15"/>
        <v>4.6026627413333336E-4</v>
      </c>
      <c r="U74">
        <f t="shared" si="16"/>
        <v>1.0385050163378377E-3</v>
      </c>
      <c r="V74">
        <f t="shared" si="20"/>
        <v>0</v>
      </c>
      <c r="W74">
        <f t="shared" si="20"/>
        <v>3.781375870454545E-5</v>
      </c>
      <c r="X74">
        <f t="shared" si="21"/>
        <v>0</v>
      </c>
      <c r="Y74">
        <f t="shared" si="22"/>
        <v>0</v>
      </c>
      <c r="Z74">
        <f t="shared" si="23"/>
        <v>0.57416201144268475</v>
      </c>
      <c r="AA74">
        <f t="shared" si="24"/>
        <v>0.39620837164496714</v>
      </c>
      <c r="AB74">
        <f t="shared" si="17"/>
        <v>306.36098117</v>
      </c>
      <c r="AC74">
        <f t="shared" si="18"/>
        <v>1.9054607179632443E-7</v>
      </c>
      <c r="AD74">
        <f t="shared" si="19"/>
        <v>3.1359999999999999E-2</v>
      </c>
      <c r="AE74">
        <v>25.659759040000001</v>
      </c>
      <c r="AF74">
        <v>30.10289736</v>
      </c>
      <c r="AG74" s="15"/>
      <c r="AH74" s="15">
        <v>9.9999999999999995E-7</v>
      </c>
      <c r="AI74" s="15"/>
    </row>
    <row r="75" spans="1:35">
      <c r="A75">
        <v>73</v>
      </c>
      <c r="B75">
        <v>0</v>
      </c>
      <c r="C75" s="5">
        <v>1.7524566760000002</v>
      </c>
      <c r="D75" s="5">
        <v>21.429213026000003</v>
      </c>
      <c r="E75" s="5">
        <v>49.645450437000001</v>
      </c>
      <c r="F75" s="5">
        <v>0</v>
      </c>
      <c r="G75" s="5">
        <v>0</v>
      </c>
      <c r="H75" s="5">
        <v>0</v>
      </c>
      <c r="I75">
        <v>0</v>
      </c>
      <c r="J75">
        <v>3.1073211597026189</v>
      </c>
      <c r="K75">
        <v>39.579637694578082</v>
      </c>
      <c r="L75">
        <v>57.313041145719303</v>
      </c>
      <c r="M75">
        <v>1577</v>
      </c>
      <c r="N75" s="2">
        <v>33.20758258</v>
      </c>
      <c r="O75" s="2">
        <v>6.74</v>
      </c>
      <c r="R75">
        <f t="shared" si="13"/>
        <v>0</v>
      </c>
      <c r="S75">
        <f t="shared" si="14"/>
        <v>3.8096884260869567E-5</v>
      </c>
      <c r="T75">
        <f t="shared" si="15"/>
        <v>3.5715355043333338E-4</v>
      </c>
      <c r="U75">
        <f t="shared" si="16"/>
        <v>6.7088446536486487E-4</v>
      </c>
      <c r="V75">
        <f t="shared" si="20"/>
        <v>0</v>
      </c>
      <c r="W75">
        <f t="shared" si="20"/>
        <v>0</v>
      </c>
      <c r="X75">
        <f t="shared" si="21"/>
        <v>0</v>
      </c>
      <c r="Y75">
        <f t="shared" si="22"/>
        <v>0</v>
      </c>
      <c r="Z75">
        <f t="shared" si="23"/>
        <v>0.57313041145719301</v>
      </c>
      <c r="AA75">
        <f t="shared" si="24"/>
        <v>0.39579637694578085</v>
      </c>
      <c r="AB75">
        <f t="shared" si="17"/>
        <v>306.20758258000001</v>
      </c>
      <c r="AC75">
        <f t="shared" si="18"/>
        <v>1.8197008586099811E-7</v>
      </c>
      <c r="AD75">
        <f t="shared" si="19"/>
        <v>3.1539999999999999E-2</v>
      </c>
      <c r="AE75">
        <v>26.207999999999998</v>
      </c>
      <c r="AF75">
        <v>27.96303722</v>
      </c>
      <c r="AG75" s="15"/>
      <c r="AH75" s="15">
        <v>9.9999999999999995E-7</v>
      </c>
      <c r="AI75" s="15"/>
    </row>
    <row r="76" spans="1:35">
      <c r="A76">
        <v>74</v>
      </c>
      <c r="B76">
        <v>0</v>
      </c>
      <c r="C76" s="5">
        <v>2.2850371090000001</v>
      </c>
      <c r="D76" s="5">
        <v>28.789731261999997</v>
      </c>
      <c r="E76" s="5">
        <v>48.436870448999997</v>
      </c>
      <c r="F76" s="5">
        <v>0</v>
      </c>
      <c r="G76" s="5">
        <v>0</v>
      </c>
      <c r="H76" s="5">
        <v>0</v>
      </c>
      <c r="I76">
        <v>0</v>
      </c>
      <c r="J76">
        <v>3.3156082559306062</v>
      </c>
      <c r="K76">
        <v>40.313961927279585</v>
      </c>
      <c r="L76">
        <v>56.370429816789816</v>
      </c>
      <c r="M76">
        <v>1581</v>
      </c>
      <c r="N76" s="2">
        <v>32.854296599999998</v>
      </c>
      <c r="O76" s="2">
        <v>6.73</v>
      </c>
      <c r="R76">
        <f t="shared" si="13"/>
        <v>0</v>
      </c>
      <c r="S76">
        <f t="shared" si="14"/>
        <v>4.967471976086957E-5</v>
      </c>
      <c r="T76">
        <f t="shared" si="15"/>
        <v>4.7982885436666662E-4</v>
      </c>
      <c r="U76">
        <f t="shared" si="16"/>
        <v>6.5455230336486478E-4</v>
      </c>
      <c r="V76">
        <f t="shared" si="20"/>
        <v>0</v>
      </c>
      <c r="W76">
        <f t="shared" si="20"/>
        <v>0</v>
      </c>
      <c r="X76">
        <f t="shared" si="21"/>
        <v>0</v>
      </c>
      <c r="Y76">
        <f t="shared" si="22"/>
        <v>0</v>
      </c>
      <c r="Z76">
        <f t="shared" si="23"/>
        <v>0.56370429816789813</v>
      </c>
      <c r="AA76">
        <f t="shared" si="24"/>
        <v>0.40313961927279585</v>
      </c>
      <c r="AB76">
        <f t="shared" si="17"/>
        <v>305.8542966</v>
      </c>
      <c r="AC76">
        <f t="shared" si="18"/>
        <v>1.8620871366628614E-7</v>
      </c>
      <c r="AD76">
        <f t="shared" si="19"/>
        <v>3.1620000000000002E-2</v>
      </c>
      <c r="AE76">
        <v>26.11250755</v>
      </c>
      <c r="AF76">
        <v>26.026231289999998</v>
      </c>
      <c r="AG76" s="15"/>
      <c r="AH76" s="15">
        <v>9.9999999999999995E-7</v>
      </c>
      <c r="AI76" s="15"/>
    </row>
    <row r="77" spans="1:35">
      <c r="A77">
        <v>75</v>
      </c>
      <c r="B77">
        <v>0</v>
      </c>
      <c r="C77" s="5">
        <v>1.4990134479999999</v>
      </c>
      <c r="D77" s="5">
        <v>26.092325301999999</v>
      </c>
      <c r="E77" s="5">
        <v>60.210703848999998</v>
      </c>
      <c r="F77" s="5">
        <v>0</v>
      </c>
      <c r="G77" s="5">
        <v>2.9748529640000001</v>
      </c>
      <c r="H77" s="5">
        <v>0</v>
      </c>
      <c r="I77">
        <v>0</v>
      </c>
      <c r="J77">
        <v>3.432130556594176</v>
      </c>
      <c r="K77">
        <v>39.831388260512028</v>
      </c>
      <c r="L77">
        <v>56.736481182893797</v>
      </c>
      <c r="M77">
        <v>1545</v>
      </c>
      <c r="N77" s="2">
        <v>33.349792100000002</v>
      </c>
      <c r="O77" s="2">
        <v>6.72</v>
      </c>
      <c r="R77">
        <f t="shared" si="13"/>
        <v>0</v>
      </c>
      <c r="S77">
        <f t="shared" si="14"/>
        <v>3.258724886956522E-5</v>
      </c>
      <c r="T77">
        <f t="shared" si="15"/>
        <v>4.3487208836666662E-4</v>
      </c>
      <c r="U77">
        <f t="shared" si="16"/>
        <v>8.1365816012162167E-4</v>
      </c>
      <c r="V77">
        <f t="shared" si="20"/>
        <v>0</v>
      </c>
      <c r="W77">
        <f t="shared" si="20"/>
        <v>3.3805147318181822E-5</v>
      </c>
      <c r="X77">
        <f t="shared" si="21"/>
        <v>0</v>
      </c>
      <c r="Y77">
        <f t="shared" si="22"/>
        <v>0</v>
      </c>
      <c r="Z77">
        <f t="shared" si="23"/>
        <v>0.56736481182893794</v>
      </c>
      <c r="AA77">
        <f t="shared" si="24"/>
        <v>0.3983138826051203</v>
      </c>
      <c r="AB77">
        <f t="shared" si="17"/>
        <v>306.3497921</v>
      </c>
      <c r="AC77">
        <f t="shared" si="18"/>
        <v>1.9054607179632443E-7</v>
      </c>
      <c r="AD77">
        <f t="shared" si="19"/>
        <v>3.09E-2</v>
      </c>
      <c r="AE77">
        <v>25.831332809999999</v>
      </c>
      <c r="AF77">
        <v>27.295837120000002</v>
      </c>
      <c r="AG77" s="15"/>
      <c r="AH77" s="15">
        <v>9.9999999999999995E-7</v>
      </c>
      <c r="AI77" s="15"/>
    </row>
    <row r="78" spans="1:35">
      <c r="A78">
        <v>76</v>
      </c>
      <c r="B78">
        <v>0</v>
      </c>
      <c r="C78" s="5">
        <v>2.0748521200000001</v>
      </c>
      <c r="D78" s="5">
        <v>29.743910343000003</v>
      </c>
      <c r="E78" s="5">
        <v>56.345809494000001</v>
      </c>
      <c r="F78" s="5">
        <v>0</v>
      </c>
      <c r="G78" s="5">
        <v>2.878835381</v>
      </c>
      <c r="H78" s="5">
        <v>0</v>
      </c>
      <c r="I78">
        <v>0</v>
      </c>
      <c r="J78">
        <v>3.1650460390867758</v>
      </c>
      <c r="K78">
        <v>40.367342830626832</v>
      </c>
      <c r="L78">
        <v>56.467611130286386</v>
      </c>
      <c r="M78">
        <v>1543</v>
      </c>
      <c r="N78" s="2">
        <v>32.920035419999998</v>
      </c>
      <c r="O78" s="2">
        <v>6.71</v>
      </c>
      <c r="R78">
        <f t="shared" si="13"/>
        <v>0</v>
      </c>
      <c r="S78">
        <f t="shared" si="14"/>
        <v>4.5105480869565219E-5</v>
      </c>
      <c r="T78">
        <f t="shared" si="15"/>
        <v>4.9573183905000007E-4</v>
      </c>
      <c r="U78">
        <f t="shared" si="16"/>
        <v>7.6142985802702702E-4</v>
      </c>
      <c r="V78">
        <f t="shared" si="20"/>
        <v>0</v>
      </c>
      <c r="W78">
        <f t="shared" si="20"/>
        <v>3.2714038420454547E-5</v>
      </c>
      <c r="X78">
        <f t="shared" si="21"/>
        <v>0</v>
      </c>
      <c r="Y78">
        <f t="shared" si="22"/>
        <v>0</v>
      </c>
      <c r="Z78">
        <f t="shared" si="23"/>
        <v>0.56467611130286388</v>
      </c>
      <c r="AA78">
        <f t="shared" si="24"/>
        <v>0.40367342830626834</v>
      </c>
      <c r="AB78">
        <f t="shared" si="17"/>
        <v>305.92003541999998</v>
      </c>
      <c r="AC78">
        <f t="shared" si="18"/>
        <v>1.9498445997580421E-7</v>
      </c>
      <c r="AD78">
        <f t="shared" si="19"/>
        <v>3.0859999999999999E-2</v>
      </c>
      <c r="AE78">
        <v>26.161482790000001</v>
      </c>
      <c r="AF78">
        <v>25.796625989999999</v>
      </c>
      <c r="AG78" s="15"/>
      <c r="AH78" s="15">
        <v>9.9999999999999995E-7</v>
      </c>
      <c r="AI78" s="15"/>
    </row>
    <row r="79" spans="1:35">
      <c r="A79">
        <v>77</v>
      </c>
      <c r="B79">
        <v>0</v>
      </c>
      <c r="C79" s="5">
        <v>0</v>
      </c>
      <c r="D79" s="5">
        <v>34.589137193999996</v>
      </c>
      <c r="E79" s="5">
        <v>66.189589222999999</v>
      </c>
      <c r="F79" s="5">
        <v>0</v>
      </c>
      <c r="G79" s="5">
        <v>3.6253501250000002</v>
      </c>
      <c r="H79" s="5">
        <v>1.2251463000000018E-2</v>
      </c>
      <c r="I79">
        <v>0</v>
      </c>
      <c r="J79">
        <v>3.1085182078784834</v>
      </c>
      <c r="K79">
        <v>40.927427025961762</v>
      </c>
      <c r="L79">
        <v>55.964054766159755</v>
      </c>
      <c r="M79">
        <v>1548.25</v>
      </c>
      <c r="N79" s="2">
        <v>33.433168739999999</v>
      </c>
      <c r="O79" s="2">
        <v>6.7</v>
      </c>
      <c r="R79">
        <f t="shared" si="13"/>
        <v>0</v>
      </c>
      <c r="S79">
        <f t="shared" si="14"/>
        <v>0</v>
      </c>
      <c r="T79">
        <f t="shared" si="15"/>
        <v>5.7648561989999988E-4</v>
      </c>
      <c r="U79">
        <f t="shared" si="16"/>
        <v>8.9445390841891889E-4</v>
      </c>
      <c r="V79">
        <f t="shared" si="20"/>
        <v>0</v>
      </c>
      <c r="W79">
        <f t="shared" si="20"/>
        <v>4.1197160511363633E-5</v>
      </c>
      <c r="X79">
        <f t="shared" si="21"/>
        <v>1.2011238235294136E-7</v>
      </c>
      <c r="Y79">
        <f t="shared" si="22"/>
        <v>0</v>
      </c>
      <c r="Z79">
        <f t="shared" si="23"/>
        <v>0.55964054766159754</v>
      </c>
      <c r="AA79">
        <f t="shared" si="24"/>
        <v>0.4092742702596176</v>
      </c>
      <c r="AB79">
        <f t="shared" si="17"/>
        <v>306.43316873999999</v>
      </c>
      <c r="AC79">
        <f t="shared" si="18"/>
        <v>1.9952623149688761E-7</v>
      </c>
      <c r="AD79">
        <f t="shared" si="19"/>
        <v>3.0964999999999999E-2</v>
      </c>
      <c r="AE79">
        <v>25.687855970000001</v>
      </c>
      <c r="AF79">
        <v>27.311341079999998</v>
      </c>
      <c r="AG79" s="15"/>
      <c r="AH79" s="15">
        <v>9.9999999999999995E-7</v>
      </c>
      <c r="AI79" s="15"/>
    </row>
    <row r="80" spans="1:35">
      <c r="A80">
        <v>78</v>
      </c>
      <c r="B80">
        <v>0</v>
      </c>
      <c r="C80" s="5">
        <v>0.99778058440000006</v>
      </c>
      <c r="D80" s="5">
        <v>34.503444162000001</v>
      </c>
      <c r="E80" s="5">
        <v>61.170342095000002</v>
      </c>
      <c r="F80" s="5">
        <v>0</v>
      </c>
      <c r="G80" s="5">
        <v>0</v>
      </c>
      <c r="H80" s="5">
        <v>0</v>
      </c>
      <c r="I80">
        <v>0</v>
      </c>
      <c r="J80">
        <v>3.1995087759459988</v>
      </c>
      <c r="K80">
        <v>40.050437537910554</v>
      </c>
      <c r="L80">
        <v>56.750053686143445</v>
      </c>
      <c r="M80">
        <v>1521</v>
      </c>
      <c r="N80" s="2">
        <v>33.261723259999997</v>
      </c>
      <c r="O80" s="2">
        <v>6.71</v>
      </c>
      <c r="R80">
        <f t="shared" si="13"/>
        <v>0</v>
      </c>
      <c r="S80">
        <f t="shared" si="14"/>
        <v>2.169088226956522E-5</v>
      </c>
      <c r="T80">
        <f t="shared" si="15"/>
        <v>5.750574027000001E-4</v>
      </c>
      <c r="U80">
        <f t="shared" si="16"/>
        <v>8.26626244527027E-4</v>
      </c>
      <c r="V80">
        <f t="shared" si="20"/>
        <v>0</v>
      </c>
      <c r="W80">
        <f t="shared" si="20"/>
        <v>0</v>
      </c>
      <c r="X80">
        <f t="shared" si="21"/>
        <v>0</v>
      </c>
      <c r="Y80">
        <f t="shared" si="22"/>
        <v>0</v>
      </c>
      <c r="Z80">
        <f t="shared" si="23"/>
        <v>0.56750053686143442</v>
      </c>
      <c r="AA80">
        <f t="shared" si="24"/>
        <v>0.40050437537910555</v>
      </c>
      <c r="AB80">
        <f t="shared" si="17"/>
        <v>306.26172326</v>
      </c>
      <c r="AC80">
        <f t="shared" si="18"/>
        <v>1.9498445997580421E-7</v>
      </c>
      <c r="AD80">
        <f t="shared" si="19"/>
        <v>3.0419999999999999E-2</v>
      </c>
      <c r="AE80">
        <v>25.834078550000001</v>
      </c>
      <c r="AF80">
        <v>27.209414249999998</v>
      </c>
      <c r="AG80" s="15"/>
      <c r="AH80" s="15">
        <v>9.9999999999999995E-7</v>
      </c>
      <c r="AI80" s="15"/>
    </row>
    <row r="81" spans="1:35">
      <c r="A81">
        <v>79</v>
      </c>
      <c r="B81">
        <v>0</v>
      </c>
      <c r="C81" s="5">
        <v>0</v>
      </c>
      <c r="D81" s="5">
        <v>33.29201716499999</v>
      </c>
      <c r="E81" s="5">
        <v>56.123644305999996</v>
      </c>
      <c r="F81" s="5">
        <v>0</v>
      </c>
      <c r="G81" s="5">
        <v>4.6214940649999994</v>
      </c>
      <c r="H81" s="5">
        <v>0</v>
      </c>
      <c r="I81">
        <v>0</v>
      </c>
      <c r="J81">
        <v>3.1919549905612916</v>
      </c>
      <c r="K81">
        <v>40.150676277508026</v>
      </c>
      <c r="L81">
        <v>56.657368731930688</v>
      </c>
      <c r="M81">
        <v>1557.25</v>
      </c>
      <c r="N81" s="2">
        <v>33.214801340000001</v>
      </c>
      <c r="O81" s="2">
        <v>6.73</v>
      </c>
      <c r="R81">
        <f t="shared" si="13"/>
        <v>0</v>
      </c>
      <c r="S81">
        <f t="shared" si="14"/>
        <v>0</v>
      </c>
      <c r="T81">
        <f t="shared" si="15"/>
        <v>5.5486695274999988E-4</v>
      </c>
      <c r="U81">
        <f t="shared" si="16"/>
        <v>7.5842762575675674E-4</v>
      </c>
      <c r="V81">
        <f t="shared" si="20"/>
        <v>0</v>
      </c>
      <c r="W81">
        <f t="shared" si="20"/>
        <v>5.251697801136363E-5</v>
      </c>
      <c r="X81">
        <f t="shared" si="21"/>
        <v>0</v>
      </c>
      <c r="Y81">
        <f t="shared" si="22"/>
        <v>0</v>
      </c>
      <c r="Z81">
        <f t="shared" si="23"/>
        <v>0.56657368731930691</v>
      </c>
      <c r="AA81">
        <f t="shared" si="24"/>
        <v>0.40150676277508024</v>
      </c>
      <c r="AB81">
        <f t="shared" si="17"/>
        <v>306.21480134000001</v>
      </c>
      <c r="AC81">
        <f t="shared" si="18"/>
        <v>1.8620871366628614E-7</v>
      </c>
      <c r="AD81">
        <f t="shared" si="19"/>
        <v>3.1144999999999999E-2</v>
      </c>
      <c r="AE81">
        <v>25.97396934</v>
      </c>
      <c r="AF81">
        <v>25.778009300000001</v>
      </c>
      <c r="AG81" s="15"/>
      <c r="AH81" s="15">
        <v>9.9999999999999995E-7</v>
      </c>
      <c r="AI81" s="15"/>
    </row>
    <row r="82" spans="1:35">
      <c r="A82">
        <v>80</v>
      </c>
      <c r="B82">
        <v>0</v>
      </c>
      <c r="C82" s="5">
        <v>0</v>
      </c>
      <c r="D82" s="5">
        <v>32.255099401999999</v>
      </c>
      <c r="E82" s="5">
        <v>49.833893208999996</v>
      </c>
      <c r="F82" s="5">
        <v>0</v>
      </c>
      <c r="G82" s="5">
        <v>0</v>
      </c>
      <c r="H82" s="5">
        <v>0</v>
      </c>
      <c r="I82">
        <v>0</v>
      </c>
      <c r="J82">
        <v>3.1459396954227739</v>
      </c>
      <c r="K82">
        <v>40.227241966806353</v>
      </c>
      <c r="L82">
        <v>56.626818337770871</v>
      </c>
      <c r="M82">
        <v>1532.5</v>
      </c>
      <c r="N82" s="2">
        <v>33.06501213</v>
      </c>
      <c r="O82" s="2">
        <v>6.74</v>
      </c>
      <c r="R82">
        <f t="shared" si="13"/>
        <v>0</v>
      </c>
      <c r="S82">
        <f t="shared" si="14"/>
        <v>0</v>
      </c>
      <c r="T82">
        <f t="shared" si="15"/>
        <v>5.3758499003333322E-4</v>
      </c>
      <c r="U82">
        <f t="shared" si="16"/>
        <v>6.7343098931081083E-4</v>
      </c>
      <c r="V82">
        <f t="shared" si="20"/>
        <v>0</v>
      </c>
      <c r="W82">
        <f t="shared" si="20"/>
        <v>0</v>
      </c>
      <c r="X82">
        <f t="shared" si="21"/>
        <v>0</v>
      </c>
      <c r="Y82">
        <f t="shared" si="22"/>
        <v>0</v>
      </c>
      <c r="Z82">
        <f t="shared" si="23"/>
        <v>0.56626818337770868</v>
      </c>
      <c r="AA82">
        <f t="shared" si="24"/>
        <v>0.40227241966806354</v>
      </c>
      <c r="AB82">
        <f t="shared" si="17"/>
        <v>306.06501213000001</v>
      </c>
      <c r="AC82">
        <f t="shared" si="18"/>
        <v>1.8197008586099811E-7</v>
      </c>
      <c r="AD82">
        <f t="shared" si="19"/>
        <v>3.065E-2</v>
      </c>
      <c r="AE82">
        <v>26.02190396</v>
      </c>
      <c r="AF82">
        <v>25.532101520000001</v>
      </c>
      <c r="AG82" s="15"/>
      <c r="AH82" s="15">
        <v>9.9999999999999995E-7</v>
      </c>
      <c r="AI82" s="15"/>
    </row>
    <row r="83" spans="1:35">
      <c r="A83">
        <v>81</v>
      </c>
      <c r="B83">
        <v>0</v>
      </c>
      <c r="C83" s="5">
        <v>0</v>
      </c>
      <c r="D83" s="5">
        <v>28.869895439</v>
      </c>
      <c r="E83" s="5">
        <v>49.604517636000004</v>
      </c>
      <c r="F83" s="5">
        <v>0</v>
      </c>
      <c r="G83" s="5">
        <v>4.0683360710000001</v>
      </c>
      <c r="H83" s="5">
        <v>0</v>
      </c>
      <c r="I83">
        <v>0</v>
      </c>
      <c r="J83">
        <v>3.3854863417290355</v>
      </c>
      <c r="K83">
        <v>40.073706510446947</v>
      </c>
      <c r="L83">
        <v>56.540807147824012</v>
      </c>
      <c r="M83">
        <v>1568.5</v>
      </c>
      <c r="N83" s="2">
        <v>33.241871680000003</v>
      </c>
      <c r="O83" s="2">
        <v>6.73</v>
      </c>
      <c r="R83">
        <f t="shared" si="13"/>
        <v>0</v>
      </c>
      <c r="S83">
        <f t="shared" si="14"/>
        <v>0</v>
      </c>
      <c r="T83">
        <f t="shared" si="15"/>
        <v>4.8116492398333333E-4</v>
      </c>
      <c r="U83">
        <f t="shared" si="16"/>
        <v>6.7033131940540547E-4</v>
      </c>
      <c r="V83">
        <f t="shared" si="20"/>
        <v>0</v>
      </c>
      <c r="W83">
        <f t="shared" si="20"/>
        <v>4.623109171590909E-5</v>
      </c>
      <c r="X83">
        <f t="shared" si="21"/>
        <v>0</v>
      </c>
      <c r="Y83">
        <f t="shared" si="22"/>
        <v>0</v>
      </c>
      <c r="Z83">
        <f t="shared" si="23"/>
        <v>0.56540807147824013</v>
      </c>
      <c r="AA83">
        <f t="shared" si="24"/>
        <v>0.40073706510446949</v>
      </c>
      <c r="AB83">
        <f t="shared" si="17"/>
        <v>306.24187168000003</v>
      </c>
      <c r="AC83">
        <f t="shared" si="18"/>
        <v>1.8620871366628614E-7</v>
      </c>
      <c r="AD83">
        <f t="shared" si="19"/>
        <v>3.1370000000000002E-2</v>
      </c>
      <c r="AE83">
        <v>25.773256010000001</v>
      </c>
      <c r="AF83">
        <v>26.426214460000001</v>
      </c>
      <c r="AG83" s="15"/>
      <c r="AH83" s="15">
        <v>9.9999999999999995E-7</v>
      </c>
      <c r="AI83" s="15"/>
    </row>
    <row r="84" spans="1:35">
      <c r="A84">
        <v>82</v>
      </c>
      <c r="B84">
        <v>0</v>
      </c>
      <c r="C84" s="5">
        <v>1.652580961</v>
      </c>
      <c r="D84" s="5">
        <v>37.205197237</v>
      </c>
      <c r="E84" s="5">
        <v>62.228621820999997</v>
      </c>
      <c r="F84" s="5">
        <v>0</v>
      </c>
      <c r="G84" s="5">
        <v>3.3552288680000006</v>
      </c>
      <c r="H84" s="5">
        <v>0</v>
      </c>
      <c r="I84">
        <v>0</v>
      </c>
      <c r="J84">
        <v>3.2036203278651372</v>
      </c>
      <c r="K84">
        <v>40.661590678000245</v>
      </c>
      <c r="L84">
        <v>56.134788994134624</v>
      </c>
      <c r="M84">
        <v>1552.5</v>
      </c>
      <c r="N84" s="2">
        <v>33.162681910000003</v>
      </c>
      <c r="O84" s="2">
        <v>6.72</v>
      </c>
      <c r="R84">
        <f t="shared" si="13"/>
        <v>0</v>
      </c>
      <c r="S84">
        <f t="shared" si="14"/>
        <v>3.592567306521739E-5</v>
      </c>
      <c r="T84">
        <f t="shared" si="15"/>
        <v>6.2008662061666662E-4</v>
      </c>
      <c r="U84">
        <f t="shared" si="16"/>
        <v>8.4092732190540543E-4</v>
      </c>
      <c r="V84">
        <f t="shared" si="20"/>
        <v>0</v>
      </c>
      <c r="W84">
        <f t="shared" si="20"/>
        <v>3.8127600772727284E-5</v>
      </c>
      <c r="X84">
        <f t="shared" si="21"/>
        <v>0</v>
      </c>
      <c r="Y84">
        <f t="shared" si="22"/>
        <v>0</v>
      </c>
      <c r="Z84">
        <f t="shared" si="23"/>
        <v>0.56134788994134621</v>
      </c>
      <c r="AA84">
        <f t="shared" si="24"/>
        <v>0.40661590678000242</v>
      </c>
      <c r="AB84">
        <f t="shared" si="17"/>
        <v>306.16268191</v>
      </c>
      <c r="AC84">
        <f t="shared" si="18"/>
        <v>1.9054607179632443E-7</v>
      </c>
      <c r="AD84">
        <f t="shared" si="19"/>
        <v>3.1050000000000001E-2</v>
      </c>
      <c r="AE84">
        <v>26.099571090000001</v>
      </c>
      <c r="AF84">
        <v>26.742067200000001</v>
      </c>
      <c r="AG84" s="15"/>
      <c r="AH84" s="15">
        <v>9.9999999999999995E-7</v>
      </c>
      <c r="AI84" s="15"/>
    </row>
    <row r="85" spans="1:35">
      <c r="A85">
        <v>83</v>
      </c>
      <c r="B85">
        <v>0</v>
      </c>
      <c r="C85" s="5">
        <v>0</v>
      </c>
      <c r="D85" s="5">
        <v>42.209199298000001</v>
      </c>
      <c r="E85" s="5">
        <v>63.935162090000006</v>
      </c>
      <c r="F85" s="5">
        <v>0</v>
      </c>
      <c r="G85" s="5">
        <v>2.5404648230000002</v>
      </c>
      <c r="H85" s="5">
        <v>0.40882976699999973</v>
      </c>
      <c r="I85">
        <v>0</v>
      </c>
      <c r="J85">
        <v>3.6986630990295319</v>
      </c>
      <c r="K85">
        <v>40.496732206837308</v>
      </c>
      <c r="L85">
        <v>55.804604694133161</v>
      </c>
      <c r="M85">
        <v>1545.75</v>
      </c>
      <c r="N85" s="2">
        <v>33.348348350000002</v>
      </c>
      <c r="O85" s="2">
        <v>6.73</v>
      </c>
      <c r="R85">
        <f t="shared" si="13"/>
        <v>0</v>
      </c>
      <c r="S85">
        <f t="shared" si="14"/>
        <v>0</v>
      </c>
      <c r="T85">
        <f t="shared" si="15"/>
        <v>7.0348665496666675E-4</v>
      </c>
      <c r="U85">
        <f t="shared" si="16"/>
        <v>8.6398867689189193E-4</v>
      </c>
      <c r="V85">
        <f t="shared" si="20"/>
        <v>0</v>
      </c>
      <c r="W85">
        <f t="shared" si="20"/>
        <v>2.8868918443181821E-5</v>
      </c>
      <c r="X85">
        <f t="shared" si="21"/>
        <v>4.0081349705882333E-6</v>
      </c>
      <c r="Y85">
        <f t="shared" si="22"/>
        <v>0</v>
      </c>
      <c r="Z85">
        <f t="shared" si="23"/>
        <v>0.55804604694133164</v>
      </c>
      <c r="AA85">
        <f t="shared" si="24"/>
        <v>0.4049673220683731</v>
      </c>
      <c r="AB85">
        <f t="shared" si="17"/>
        <v>306.34834834999998</v>
      </c>
      <c r="AC85">
        <f t="shared" si="18"/>
        <v>1.8620871366628614E-7</v>
      </c>
      <c r="AD85">
        <f t="shared" si="19"/>
        <v>3.0915000000000002E-2</v>
      </c>
      <c r="AE85">
        <v>26.01139483</v>
      </c>
      <c r="AF85">
        <v>26.975681420000001</v>
      </c>
      <c r="AG85" s="15"/>
      <c r="AH85" s="15">
        <v>9.9999999999999995E-7</v>
      </c>
      <c r="AI85" s="15"/>
    </row>
    <row r="86" spans="1:35">
      <c r="A86">
        <v>84</v>
      </c>
      <c r="B86">
        <v>0</v>
      </c>
      <c r="C86" s="5">
        <v>0</v>
      </c>
      <c r="D86" s="5">
        <v>52.842470494999993</v>
      </c>
      <c r="E86" s="5">
        <v>80.457200405999998</v>
      </c>
      <c r="F86" s="5">
        <v>0</v>
      </c>
      <c r="G86" s="5">
        <v>4.8101952349999992</v>
      </c>
      <c r="H86" s="5">
        <v>1.0819371929999999</v>
      </c>
      <c r="I86">
        <v>0</v>
      </c>
      <c r="J86">
        <v>3.266645090469372</v>
      </c>
      <c r="K86">
        <v>40.50264648235391</v>
      </c>
      <c r="L86">
        <v>56.230708427176715</v>
      </c>
      <c r="M86">
        <v>1520.25</v>
      </c>
      <c r="N86" s="2">
        <v>33.353762410000002</v>
      </c>
      <c r="O86" s="2">
        <v>6.71</v>
      </c>
      <c r="R86">
        <f t="shared" si="13"/>
        <v>0</v>
      </c>
      <c r="S86">
        <f t="shared" si="14"/>
        <v>0</v>
      </c>
      <c r="T86">
        <f t="shared" si="15"/>
        <v>8.8070784158333329E-4</v>
      </c>
      <c r="U86">
        <f t="shared" si="16"/>
        <v>1.087259464945946E-3</v>
      </c>
      <c r="V86">
        <f t="shared" si="20"/>
        <v>0</v>
      </c>
      <c r="W86">
        <f t="shared" si="20"/>
        <v>5.4661309488636349E-5</v>
      </c>
      <c r="X86">
        <f t="shared" si="21"/>
        <v>1.060722738235294E-5</v>
      </c>
      <c r="Y86">
        <f t="shared" si="22"/>
        <v>0</v>
      </c>
      <c r="Z86">
        <f t="shared" si="23"/>
        <v>0.56230708427176712</v>
      </c>
      <c r="AA86">
        <f t="shared" si="24"/>
        <v>0.4050264648235391</v>
      </c>
      <c r="AB86">
        <f t="shared" si="17"/>
        <v>306.35376241</v>
      </c>
      <c r="AC86">
        <f t="shared" si="18"/>
        <v>1.9498445997580421E-7</v>
      </c>
      <c r="AD86">
        <f t="shared" si="19"/>
        <v>3.0405000000000001E-2</v>
      </c>
      <c r="AE86">
        <v>25.749652999999999</v>
      </c>
      <c r="AF86">
        <v>26.051601900000001</v>
      </c>
      <c r="AG86" s="15"/>
      <c r="AH86" s="15">
        <v>9.9999999999999995E-7</v>
      </c>
      <c r="AI86" s="15"/>
    </row>
    <row r="87" spans="1:35">
      <c r="A87">
        <v>85</v>
      </c>
      <c r="B87">
        <v>0</v>
      </c>
      <c r="C87" s="5">
        <v>0.9857180242000001</v>
      </c>
      <c r="D87" s="5">
        <v>32.465525091000003</v>
      </c>
      <c r="E87" s="5">
        <v>45.897560578000004</v>
      </c>
      <c r="F87" s="5">
        <v>0</v>
      </c>
      <c r="G87" s="5">
        <v>3.7728419030000002</v>
      </c>
      <c r="H87" s="5">
        <v>0.20650242299999977</v>
      </c>
      <c r="I87">
        <v>0</v>
      </c>
      <c r="J87">
        <v>3.0680590901730831</v>
      </c>
      <c r="K87">
        <v>40.779342175038884</v>
      </c>
      <c r="L87">
        <v>56.152598734788043</v>
      </c>
      <c r="M87">
        <v>1565.5</v>
      </c>
      <c r="N87" s="2">
        <v>33.256309190000003</v>
      </c>
      <c r="O87" s="2">
        <v>6.75</v>
      </c>
      <c r="R87">
        <f t="shared" si="13"/>
        <v>0</v>
      </c>
      <c r="S87">
        <f t="shared" si="14"/>
        <v>2.14286527E-5</v>
      </c>
      <c r="T87">
        <f t="shared" si="15"/>
        <v>5.4109208485000003E-4</v>
      </c>
      <c r="U87">
        <f t="shared" si="16"/>
        <v>6.202373051081082E-4</v>
      </c>
      <c r="V87">
        <f t="shared" si="20"/>
        <v>0</v>
      </c>
      <c r="W87">
        <f t="shared" si="20"/>
        <v>4.2873203443181824E-5</v>
      </c>
      <c r="X87">
        <f t="shared" si="21"/>
        <v>2.0245335588235272E-6</v>
      </c>
      <c r="Y87">
        <f t="shared" si="22"/>
        <v>0</v>
      </c>
      <c r="Z87">
        <f t="shared" si="23"/>
        <v>0.5615259873478804</v>
      </c>
      <c r="AA87">
        <f t="shared" si="24"/>
        <v>0.40779342175038885</v>
      </c>
      <c r="AB87">
        <f t="shared" si="17"/>
        <v>306.25630919000002</v>
      </c>
      <c r="AC87">
        <f t="shared" si="18"/>
        <v>1.7782794100389206E-7</v>
      </c>
      <c r="AD87">
        <f t="shared" si="19"/>
        <v>3.1309999999999998E-2</v>
      </c>
      <c r="AE87">
        <v>26.090251720000001</v>
      </c>
      <c r="AF87">
        <v>28.020082760000001</v>
      </c>
      <c r="AG87" s="15"/>
      <c r="AH87" s="15">
        <v>9.9999999999999995E-7</v>
      </c>
      <c r="AI87" s="15"/>
    </row>
    <row r="88" spans="1:35">
      <c r="A88">
        <v>86</v>
      </c>
      <c r="B88">
        <v>0</v>
      </c>
      <c r="C88" s="5">
        <v>0</v>
      </c>
      <c r="D88" s="5">
        <v>47.730153521999995</v>
      </c>
      <c r="E88" s="5">
        <v>64.055758979000004</v>
      </c>
      <c r="F88" s="5">
        <v>0</v>
      </c>
      <c r="G88" s="5">
        <v>3.1253633600000001</v>
      </c>
      <c r="H88" s="5">
        <v>1.2852914909999997</v>
      </c>
      <c r="I88">
        <v>0</v>
      </c>
      <c r="J88">
        <v>3.816289788470161</v>
      </c>
      <c r="K88">
        <v>40.841174637938963</v>
      </c>
      <c r="L88">
        <v>55.342535573590879</v>
      </c>
      <c r="M88">
        <v>1576</v>
      </c>
      <c r="N88" s="2">
        <v>33.205994459999999</v>
      </c>
      <c r="O88" s="2">
        <v>6.76</v>
      </c>
      <c r="R88">
        <f t="shared" si="13"/>
        <v>0</v>
      </c>
      <c r="S88">
        <f t="shared" si="14"/>
        <v>0</v>
      </c>
      <c r="T88">
        <f t="shared" si="15"/>
        <v>7.9550255869999991E-4</v>
      </c>
      <c r="U88">
        <f t="shared" si="16"/>
        <v>8.6561836458108111E-4</v>
      </c>
      <c r="V88">
        <f t="shared" si="20"/>
        <v>0</v>
      </c>
      <c r="W88">
        <f t="shared" si="20"/>
        <v>3.5515492727272728E-5</v>
      </c>
      <c r="X88">
        <f t="shared" si="21"/>
        <v>1.2600896970588233E-5</v>
      </c>
      <c r="Y88">
        <f t="shared" si="22"/>
        <v>0</v>
      </c>
      <c r="Z88">
        <f t="shared" si="23"/>
        <v>0.55342535573590879</v>
      </c>
      <c r="AA88">
        <f t="shared" si="24"/>
        <v>0.40841174637938965</v>
      </c>
      <c r="AB88">
        <f t="shared" si="17"/>
        <v>306.20599446</v>
      </c>
      <c r="AC88">
        <f t="shared" si="18"/>
        <v>1.7378008287493735E-7</v>
      </c>
      <c r="AD88">
        <f t="shared" si="19"/>
        <v>3.1519999999999999E-2</v>
      </c>
      <c r="AE88">
        <v>26.019310340000001</v>
      </c>
      <c r="AF88">
        <v>28.223894349999998</v>
      </c>
      <c r="AG88" s="15"/>
      <c r="AH88" s="15">
        <v>9.9999999999999995E-7</v>
      </c>
      <c r="AI88" s="15"/>
    </row>
    <row r="89" spans="1:35">
      <c r="A89">
        <v>87</v>
      </c>
      <c r="B89">
        <v>0</v>
      </c>
      <c r="C89" s="5">
        <v>1.7384857990000002</v>
      </c>
      <c r="D89" s="5">
        <v>61.670752015999994</v>
      </c>
      <c r="E89" s="5">
        <v>83.133968373999991</v>
      </c>
      <c r="F89" s="5">
        <v>0</v>
      </c>
      <c r="G89" s="5">
        <v>7.2202162939999992</v>
      </c>
      <c r="H89" s="5">
        <v>1.7128176629999996</v>
      </c>
      <c r="I89">
        <v>0</v>
      </c>
      <c r="J89">
        <v>3.1006343891126011</v>
      </c>
      <c r="K89">
        <v>41.435530501029312</v>
      </c>
      <c r="L89">
        <v>55.463835109858081</v>
      </c>
      <c r="M89">
        <v>1572</v>
      </c>
      <c r="N89" s="2">
        <v>33.176902859999998</v>
      </c>
      <c r="O89" s="2">
        <v>6.75</v>
      </c>
      <c r="R89">
        <f t="shared" si="13"/>
        <v>0</v>
      </c>
      <c r="S89">
        <f t="shared" si="14"/>
        <v>3.7793169543478265E-5</v>
      </c>
      <c r="T89">
        <f t="shared" si="15"/>
        <v>1.0278458669333332E-3</v>
      </c>
      <c r="U89">
        <f t="shared" si="16"/>
        <v>1.1234320050540539E-3</v>
      </c>
      <c r="V89">
        <f t="shared" si="20"/>
        <v>0</v>
      </c>
      <c r="W89">
        <f t="shared" si="20"/>
        <v>8.204791243181818E-5</v>
      </c>
      <c r="X89">
        <f t="shared" si="21"/>
        <v>1.6792330029411763E-5</v>
      </c>
      <c r="Y89">
        <f t="shared" si="22"/>
        <v>0</v>
      </c>
      <c r="Z89">
        <f t="shared" si="23"/>
        <v>0.55463835109858084</v>
      </c>
      <c r="AA89">
        <f t="shared" si="24"/>
        <v>0.41435530501029311</v>
      </c>
      <c r="AB89">
        <f t="shared" si="17"/>
        <v>306.17690285999998</v>
      </c>
      <c r="AC89">
        <f t="shared" si="18"/>
        <v>1.7782794100389206E-7</v>
      </c>
      <c r="AD89">
        <f t="shared" si="19"/>
        <v>3.1440000000000003E-2</v>
      </c>
      <c r="AE89">
        <v>25.957585640000001</v>
      </c>
      <c r="AF89">
        <v>27.46593781</v>
      </c>
      <c r="AG89" s="15"/>
      <c r="AH89" s="15">
        <v>9.9999999999999995E-7</v>
      </c>
      <c r="AI89" s="15"/>
    </row>
    <row r="90" spans="1:35">
      <c r="A90">
        <v>88</v>
      </c>
      <c r="B90">
        <v>0</v>
      </c>
      <c r="C90" s="5">
        <v>0</v>
      </c>
      <c r="D90" s="5">
        <v>59.60588083199999</v>
      </c>
      <c r="E90" s="5">
        <v>76.400689002999997</v>
      </c>
      <c r="F90" s="5">
        <v>0</v>
      </c>
      <c r="G90" s="5">
        <v>3.6535614380000001</v>
      </c>
      <c r="H90" s="5">
        <v>1.9104105749999998</v>
      </c>
      <c r="I90">
        <v>0</v>
      </c>
      <c r="J90">
        <v>3.0901153269813473</v>
      </c>
      <c r="K90">
        <v>40.883842547661239</v>
      </c>
      <c r="L90">
        <v>56.026042125357414</v>
      </c>
      <c r="M90">
        <v>1580.75</v>
      </c>
      <c r="N90" s="2">
        <v>33.176902859999998</v>
      </c>
      <c r="O90" s="2">
        <v>6.76</v>
      </c>
      <c r="R90">
        <f t="shared" si="13"/>
        <v>0</v>
      </c>
      <c r="S90">
        <f t="shared" si="14"/>
        <v>0</v>
      </c>
      <c r="T90">
        <f t="shared" si="15"/>
        <v>9.9343134719999979E-4</v>
      </c>
      <c r="U90">
        <f t="shared" si="16"/>
        <v>1.0324417432837837E-3</v>
      </c>
      <c r="V90">
        <f t="shared" si="20"/>
        <v>0</v>
      </c>
      <c r="W90">
        <f t="shared" si="20"/>
        <v>4.1517743613636368E-5</v>
      </c>
      <c r="X90">
        <f t="shared" si="21"/>
        <v>1.8729515441176469E-5</v>
      </c>
      <c r="Y90">
        <f t="shared" si="22"/>
        <v>0</v>
      </c>
      <c r="Z90">
        <f t="shared" si="23"/>
        <v>0.56026042125357411</v>
      </c>
      <c r="AA90">
        <f t="shared" si="24"/>
        <v>0.40883842547661237</v>
      </c>
      <c r="AB90">
        <f t="shared" si="17"/>
        <v>306.17690285999998</v>
      </c>
      <c r="AC90">
        <f t="shared" si="18"/>
        <v>1.7378008287493735E-7</v>
      </c>
      <c r="AD90">
        <f t="shared" si="19"/>
        <v>3.1614999999999997E-2</v>
      </c>
      <c r="AE90">
        <v>26.057037609999998</v>
      </c>
      <c r="AF90">
        <v>27.588073850000001</v>
      </c>
      <c r="AG90" s="15"/>
      <c r="AH90" s="15">
        <v>9.9999999999999995E-7</v>
      </c>
      <c r="AI90" s="15"/>
    </row>
    <row r="91" spans="1:35">
      <c r="A91">
        <v>89</v>
      </c>
      <c r="B91">
        <v>0</v>
      </c>
      <c r="C91" s="5">
        <v>1.6827144250000001</v>
      </c>
      <c r="D91" s="5">
        <v>71.025135743999996</v>
      </c>
      <c r="E91" s="5">
        <v>86.027312414999997</v>
      </c>
      <c r="F91" s="5">
        <v>2.8788065380000001</v>
      </c>
      <c r="G91" s="5">
        <v>5.9081987600000003</v>
      </c>
      <c r="H91" s="5">
        <v>1.6152570329999998</v>
      </c>
      <c r="I91">
        <v>0</v>
      </c>
      <c r="J91">
        <v>3.2412153566945947</v>
      </c>
      <c r="K91">
        <v>40.986648442243201</v>
      </c>
      <c r="L91">
        <v>55.772136201062203</v>
      </c>
      <c r="M91">
        <v>1569.25</v>
      </c>
      <c r="N91" s="2">
        <v>33.218410720000001</v>
      </c>
      <c r="O91" s="2">
        <v>6.76</v>
      </c>
      <c r="R91">
        <f t="shared" si="13"/>
        <v>0</v>
      </c>
      <c r="S91">
        <f t="shared" si="14"/>
        <v>3.6580748369565223E-5</v>
      </c>
      <c r="T91">
        <f t="shared" si="15"/>
        <v>1.1837522623999999E-3</v>
      </c>
      <c r="U91">
        <f t="shared" si="16"/>
        <v>1.1625312488513513E-3</v>
      </c>
      <c r="V91">
        <f t="shared" si="20"/>
        <v>3.2713710659090904E-5</v>
      </c>
      <c r="W91">
        <f t="shared" si="20"/>
        <v>6.7138622272727277E-5</v>
      </c>
      <c r="X91">
        <f t="shared" si="21"/>
        <v>1.583585326470588E-5</v>
      </c>
      <c r="Y91">
        <f t="shared" si="22"/>
        <v>0</v>
      </c>
      <c r="Z91">
        <f t="shared" si="23"/>
        <v>0.55772136201062206</v>
      </c>
      <c r="AA91">
        <f t="shared" si="24"/>
        <v>0.40986648442243201</v>
      </c>
      <c r="AB91">
        <f t="shared" si="17"/>
        <v>306.21841072000001</v>
      </c>
      <c r="AC91">
        <f t="shared" si="18"/>
        <v>1.7378008287493735E-7</v>
      </c>
      <c r="AD91">
        <f t="shared" si="19"/>
        <v>3.1385000000000003E-2</v>
      </c>
      <c r="AE91">
        <v>26.076657059999999</v>
      </c>
      <c r="AF91">
        <v>28.98926604</v>
      </c>
      <c r="AG91" s="15"/>
      <c r="AH91" s="15">
        <v>9.9999999999999995E-7</v>
      </c>
      <c r="AI91" s="15"/>
    </row>
    <row r="92" spans="1:35">
      <c r="A92">
        <v>90</v>
      </c>
      <c r="B92">
        <v>0</v>
      </c>
      <c r="C92" s="5">
        <v>1.9439101900000004</v>
      </c>
      <c r="D92" s="5">
        <v>38.558424592999991</v>
      </c>
      <c r="E92" s="5">
        <v>46.847334676000003</v>
      </c>
      <c r="F92" s="5">
        <v>0</v>
      </c>
      <c r="G92" s="5">
        <v>5.0268524120000002</v>
      </c>
      <c r="H92" s="5">
        <v>0.31190445599999983</v>
      </c>
      <c r="I92">
        <v>0</v>
      </c>
      <c r="J92">
        <v>3.1911300482519311</v>
      </c>
      <c r="K92">
        <v>40.905744214357263</v>
      </c>
      <c r="L92">
        <v>55.903125737390802</v>
      </c>
      <c r="M92">
        <v>1576</v>
      </c>
      <c r="N92" s="2">
        <v>33.175098169999998</v>
      </c>
      <c r="O92" s="2">
        <v>6.76</v>
      </c>
      <c r="R92">
        <f t="shared" si="13"/>
        <v>0</v>
      </c>
      <c r="S92">
        <f t="shared" si="14"/>
        <v>4.2258917173913051E-5</v>
      </c>
      <c r="T92">
        <f t="shared" si="15"/>
        <v>6.426404098833331E-4</v>
      </c>
      <c r="U92">
        <f t="shared" si="16"/>
        <v>6.3307209021621627E-4</v>
      </c>
      <c r="V92">
        <f t="shared" si="20"/>
        <v>0</v>
      </c>
      <c r="W92">
        <f t="shared" si="20"/>
        <v>5.7123322863636368E-5</v>
      </c>
      <c r="X92">
        <f t="shared" si="21"/>
        <v>3.0578868235294101E-6</v>
      </c>
      <c r="Y92">
        <f t="shared" si="22"/>
        <v>0</v>
      </c>
      <c r="Z92">
        <f t="shared" si="23"/>
        <v>0.55903125737390802</v>
      </c>
      <c r="AA92">
        <f t="shared" si="24"/>
        <v>0.40905744214357265</v>
      </c>
      <c r="AB92">
        <f t="shared" si="17"/>
        <v>306.17509817000001</v>
      </c>
      <c r="AC92">
        <f t="shared" si="18"/>
        <v>1.7378008287493735E-7</v>
      </c>
      <c r="AD92">
        <f t="shared" si="19"/>
        <v>3.1519999999999999E-2</v>
      </c>
      <c r="AE92">
        <v>25.930256409999998</v>
      </c>
      <c r="AF92">
        <v>27.660438200000002</v>
      </c>
      <c r="AG92" s="15"/>
      <c r="AH92" s="15">
        <v>9.9999999999999995E-7</v>
      </c>
      <c r="AI92" s="15"/>
    </row>
    <row r="93" spans="1:35">
      <c r="A93">
        <v>91</v>
      </c>
      <c r="B93">
        <v>0</v>
      </c>
      <c r="C93" s="5">
        <v>1.6112544850000001</v>
      </c>
      <c r="D93" s="5">
        <v>73.535531348999996</v>
      </c>
      <c r="E93" s="5">
        <v>88.880022309999987</v>
      </c>
      <c r="F93" s="5">
        <v>3.0631428980000002</v>
      </c>
      <c r="G93" s="5">
        <v>7.502764946000001</v>
      </c>
      <c r="H93" s="5">
        <v>2.3250650099999999</v>
      </c>
      <c r="I93">
        <v>0</v>
      </c>
      <c r="J93">
        <v>3.1230263344986673</v>
      </c>
      <c r="K93">
        <v>41.036709632806236</v>
      </c>
      <c r="L93">
        <v>55.840264032695096</v>
      </c>
      <c r="M93">
        <v>1571</v>
      </c>
      <c r="N93" s="2">
        <v>33.32669207</v>
      </c>
      <c r="O93" s="2">
        <v>6.76</v>
      </c>
      <c r="R93">
        <f t="shared" si="13"/>
        <v>0</v>
      </c>
      <c r="S93">
        <f t="shared" si="14"/>
        <v>3.5027271413043477E-5</v>
      </c>
      <c r="T93">
        <f t="shared" si="15"/>
        <v>1.2255921891499999E-3</v>
      </c>
      <c r="U93">
        <f t="shared" si="16"/>
        <v>1.2010813825675674E-3</v>
      </c>
      <c r="V93">
        <f t="shared" si="20"/>
        <v>3.4808442022727275E-5</v>
      </c>
      <c r="W93">
        <f t="shared" si="20"/>
        <v>8.5258692568181829E-5</v>
      </c>
      <c r="X93">
        <f t="shared" si="21"/>
        <v>2.2794755000000001E-5</v>
      </c>
      <c r="Y93">
        <f t="shared" si="22"/>
        <v>0</v>
      </c>
      <c r="Z93">
        <f t="shared" si="23"/>
        <v>0.55840264032695097</v>
      </c>
      <c r="AA93">
        <f t="shared" si="24"/>
        <v>0.41036709632806234</v>
      </c>
      <c r="AB93">
        <f t="shared" si="17"/>
        <v>306.32669206999998</v>
      </c>
      <c r="AC93">
        <f t="shared" si="18"/>
        <v>1.7378008287493735E-7</v>
      </c>
      <c r="AD93">
        <f t="shared" si="19"/>
        <v>3.1419999999999997E-2</v>
      </c>
      <c r="AE93">
        <v>25.798404999999999</v>
      </c>
      <c r="AF93">
        <v>31.636247449999999</v>
      </c>
      <c r="AG93" s="15"/>
      <c r="AH93" s="15">
        <v>9.9999999999999995E-7</v>
      </c>
      <c r="AI93" s="15"/>
    </row>
    <row r="94" spans="1:35">
      <c r="A94">
        <v>92</v>
      </c>
      <c r="B94">
        <v>0</v>
      </c>
      <c r="C94" s="5">
        <v>1.1830081129000001</v>
      </c>
      <c r="D94" s="5">
        <v>58.185792315</v>
      </c>
      <c r="E94" s="5">
        <v>63.417806300000002</v>
      </c>
      <c r="F94" s="5">
        <v>2.9201327340000001</v>
      </c>
      <c r="G94" s="5">
        <v>0.65521773800000005</v>
      </c>
      <c r="H94" s="5">
        <v>0.31608189599999992</v>
      </c>
      <c r="I94">
        <v>0</v>
      </c>
      <c r="J94">
        <v>3.2053986190157464</v>
      </c>
      <c r="K94">
        <v>40.754273327937504</v>
      </c>
      <c r="L94">
        <v>56.040328053046764</v>
      </c>
      <c r="M94">
        <v>1576.5</v>
      </c>
      <c r="N94" s="2">
        <v>33.277965459999997</v>
      </c>
      <c r="O94" s="2">
        <v>6.77</v>
      </c>
      <c r="R94">
        <f t="shared" si="13"/>
        <v>0</v>
      </c>
      <c r="S94">
        <f t="shared" si="14"/>
        <v>2.5717567671739132E-5</v>
      </c>
      <c r="T94">
        <f t="shared" si="15"/>
        <v>9.6976320525000005E-4</v>
      </c>
      <c r="U94">
        <f t="shared" si="16"/>
        <v>8.5699738243243248E-4</v>
      </c>
      <c r="V94">
        <f t="shared" si="20"/>
        <v>3.318332652272727E-5</v>
      </c>
      <c r="W94">
        <f t="shared" si="20"/>
        <v>7.4456561136363641E-6</v>
      </c>
      <c r="X94">
        <f t="shared" si="21"/>
        <v>3.0988421176470579E-6</v>
      </c>
      <c r="Y94">
        <f t="shared" si="22"/>
        <v>0</v>
      </c>
      <c r="Z94">
        <f t="shared" si="23"/>
        <v>0.56040328053046762</v>
      </c>
      <c r="AA94">
        <f t="shared" si="24"/>
        <v>0.40754273327937507</v>
      </c>
      <c r="AB94">
        <f t="shared" si="17"/>
        <v>306.27796546000002</v>
      </c>
      <c r="AC94">
        <f t="shared" si="18"/>
        <v>1.6982436524617427E-7</v>
      </c>
      <c r="AD94">
        <f t="shared" si="19"/>
        <v>3.1530000000000002E-2</v>
      </c>
      <c r="AE94">
        <v>26.020106949999999</v>
      </c>
      <c r="AF94">
        <v>30.53053405</v>
      </c>
      <c r="AG94" s="15"/>
      <c r="AH94" s="15">
        <v>9.9999999999999995E-7</v>
      </c>
      <c r="AI94" s="15"/>
    </row>
    <row r="95" spans="1:35">
      <c r="A95">
        <v>93</v>
      </c>
      <c r="B95">
        <v>0</v>
      </c>
      <c r="C95" s="5">
        <v>1.2283489861000001</v>
      </c>
      <c r="D95" s="5">
        <v>72.95099209899999</v>
      </c>
      <c r="E95" s="5">
        <v>96.798390319999996</v>
      </c>
      <c r="F95" s="5">
        <v>2.6941541240000002</v>
      </c>
      <c r="G95" s="5">
        <v>6.0259849340000002</v>
      </c>
      <c r="H95" s="5">
        <v>0.40407792899999972</v>
      </c>
      <c r="I95">
        <v>0</v>
      </c>
      <c r="J95">
        <v>3.7680850708369968</v>
      </c>
      <c r="K95">
        <v>40.991374444552235</v>
      </c>
      <c r="L95">
        <v>55.240540484610769</v>
      </c>
      <c r="M95">
        <v>1574.25</v>
      </c>
      <c r="N95" s="2">
        <v>33.372314619999997</v>
      </c>
      <c r="O95" s="2">
        <v>6.76</v>
      </c>
      <c r="R95">
        <f t="shared" si="13"/>
        <v>0</v>
      </c>
      <c r="S95">
        <f t="shared" si="14"/>
        <v>2.670323882826087E-5</v>
      </c>
      <c r="T95">
        <f t="shared" si="15"/>
        <v>1.2158498683166666E-3</v>
      </c>
      <c r="U95">
        <f t="shared" si="16"/>
        <v>1.3080863556756757E-3</v>
      </c>
      <c r="V95">
        <f t="shared" si="20"/>
        <v>3.0615387772727276E-5</v>
      </c>
      <c r="W95">
        <f t="shared" si="20"/>
        <v>6.8477101522727279E-5</v>
      </c>
      <c r="X95">
        <f t="shared" si="21"/>
        <v>3.9615483235294093E-6</v>
      </c>
      <c r="Y95">
        <f t="shared" si="22"/>
        <v>0</v>
      </c>
      <c r="Z95">
        <f t="shared" si="23"/>
        <v>0.55240540484610767</v>
      </c>
      <c r="AA95">
        <f t="shared" si="24"/>
        <v>0.40991374444552237</v>
      </c>
      <c r="AB95">
        <f t="shared" si="17"/>
        <v>306.37231462</v>
      </c>
      <c r="AC95">
        <f t="shared" si="18"/>
        <v>1.7378008287493735E-7</v>
      </c>
      <c r="AD95">
        <f t="shared" si="19"/>
        <v>3.1484999999999999E-2</v>
      </c>
      <c r="AE95">
        <v>25.75782748</v>
      </c>
      <c r="AF95">
        <v>29.969956830000001</v>
      </c>
      <c r="AG95" s="15"/>
      <c r="AH95" s="15">
        <v>9.9999999999999995E-7</v>
      </c>
      <c r="AI95" s="15"/>
    </row>
    <row r="96" spans="1:35">
      <c r="A96">
        <v>94</v>
      </c>
      <c r="B96">
        <v>0</v>
      </c>
      <c r="C96" s="5">
        <v>1.8105166030000002</v>
      </c>
      <c r="D96" s="5">
        <v>80.242386986</v>
      </c>
      <c r="E96" s="5">
        <v>86.129751080000005</v>
      </c>
      <c r="F96" s="5">
        <v>3.6591096960000002</v>
      </c>
      <c r="G96" s="5">
        <v>3.4710627019999998</v>
      </c>
      <c r="H96" s="5">
        <v>2.1181337789999999</v>
      </c>
      <c r="I96">
        <v>0</v>
      </c>
      <c r="J96">
        <v>3.8590623674610636</v>
      </c>
      <c r="K96">
        <v>40.43829425591214</v>
      </c>
      <c r="L96">
        <v>55.702643376626796</v>
      </c>
      <c r="M96">
        <v>1595.5</v>
      </c>
      <c r="N96" s="2">
        <v>33.231043540000002</v>
      </c>
      <c r="O96" s="2">
        <v>6.77</v>
      </c>
      <c r="R96">
        <f t="shared" si="13"/>
        <v>0</v>
      </c>
      <c r="S96">
        <f t="shared" si="14"/>
        <v>3.9359056586956529E-5</v>
      </c>
      <c r="T96">
        <f t="shared" si="15"/>
        <v>1.3373731164333332E-3</v>
      </c>
      <c r="U96">
        <f t="shared" si="16"/>
        <v>1.1639155551351353E-3</v>
      </c>
      <c r="V96">
        <f t="shared" si="20"/>
        <v>4.1580792000000005E-5</v>
      </c>
      <c r="W96">
        <f t="shared" si="20"/>
        <v>3.9443894340909085E-5</v>
      </c>
      <c r="X96">
        <f t="shared" si="21"/>
        <v>2.0766017441176467E-5</v>
      </c>
      <c r="Y96">
        <f t="shared" si="22"/>
        <v>0</v>
      </c>
      <c r="Z96">
        <f t="shared" si="23"/>
        <v>0.55702643376626793</v>
      </c>
      <c r="AA96">
        <f t="shared" si="24"/>
        <v>0.40438294255912138</v>
      </c>
      <c r="AB96">
        <f t="shared" si="17"/>
        <v>306.23104353999997</v>
      </c>
      <c r="AC96">
        <f t="shared" si="18"/>
        <v>1.6982436524617427E-7</v>
      </c>
      <c r="AD96">
        <f t="shared" si="19"/>
        <v>3.1910000000000001E-2</v>
      </c>
      <c r="AE96">
        <v>26.105196849999999</v>
      </c>
      <c r="AF96">
        <v>28.147036109999998</v>
      </c>
      <c r="AG96" s="15"/>
      <c r="AH96" s="15">
        <v>9.9999999999999995E-7</v>
      </c>
      <c r="AI96" s="15"/>
    </row>
    <row r="97" spans="1:35">
      <c r="A97">
        <v>95</v>
      </c>
      <c r="B97">
        <v>0</v>
      </c>
      <c r="C97" s="5">
        <v>1.2595461940000001</v>
      </c>
      <c r="D97" s="5">
        <v>55.428033204999998</v>
      </c>
      <c r="E97" s="5">
        <v>54.514516764999996</v>
      </c>
      <c r="F97" s="5">
        <v>2.5716703860000001</v>
      </c>
      <c r="G97" s="5">
        <v>0.35349109999999995</v>
      </c>
      <c r="H97" s="5">
        <v>0</v>
      </c>
      <c r="I97">
        <v>0</v>
      </c>
      <c r="J97">
        <v>3.5650904150942924</v>
      </c>
      <c r="K97">
        <v>39.808494102077375</v>
      </c>
      <c r="L97">
        <v>56.626415482828349</v>
      </c>
      <c r="M97">
        <v>1593.75</v>
      </c>
      <c r="N97" s="2">
        <v>33.185926309999999</v>
      </c>
      <c r="O97" s="2">
        <v>6.77</v>
      </c>
      <c r="R97">
        <f t="shared" si="13"/>
        <v>0</v>
      </c>
      <c r="S97">
        <f t="shared" si="14"/>
        <v>2.7381439000000005E-5</v>
      </c>
      <c r="T97">
        <f t="shared" si="15"/>
        <v>9.2380055341666667E-4</v>
      </c>
      <c r="U97">
        <f t="shared" si="16"/>
        <v>7.3668265898648648E-4</v>
      </c>
      <c r="V97">
        <f t="shared" si="20"/>
        <v>2.9223527113636364E-5</v>
      </c>
      <c r="W97">
        <f t="shared" si="20"/>
        <v>4.0169443181818178E-6</v>
      </c>
      <c r="X97">
        <f t="shared" si="21"/>
        <v>0</v>
      </c>
      <c r="Y97">
        <f t="shared" si="22"/>
        <v>0</v>
      </c>
      <c r="Z97">
        <f t="shared" si="23"/>
        <v>0.56626415482828352</v>
      </c>
      <c r="AA97">
        <f t="shared" si="24"/>
        <v>0.39808494102077374</v>
      </c>
      <c r="AB97">
        <f t="shared" si="17"/>
        <v>306.18592631000001</v>
      </c>
      <c r="AC97">
        <f t="shared" si="18"/>
        <v>1.6982436524617427E-7</v>
      </c>
      <c r="AD97">
        <f t="shared" si="19"/>
        <v>3.1875000000000001E-2</v>
      </c>
      <c r="AE97">
        <v>26.001488370000001</v>
      </c>
      <c r="AF97">
        <v>28.167025599999999</v>
      </c>
      <c r="AG97" s="15"/>
      <c r="AH97" s="15">
        <v>9.9999999999999995E-7</v>
      </c>
      <c r="AI97" s="15"/>
    </row>
    <row r="98" spans="1:35">
      <c r="A98">
        <v>96</v>
      </c>
      <c r="B98">
        <v>0</v>
      </c>
      <c r="C98" s="5">
        <v>1.8361239309999999</v>
      </c>
      <c r="D98" s="5">
        <v>62.751284425999998</v>
      </c>
      <c r="E98" s="5">
        <v>66.823036478000006</v>
      </c>
      <c r="F98" s="5">
        <v>2.728920064</v>
      </c>
      <c r="G98" s="5">
        <v>7.7280799999999985</v>
      </c>
      <c r="H98" s="5">
        <v>0.86583299999999974</v>
      </c>
      <c r="I98">
        <v>0</v>
      </c>
      <c r="J98">
        <v>4.005858677973924</v>
      </c>
      <c r="K98">
        <v>40.269530758790616</v>
      </c>
      <c r="L98">
        <v>55.724610563235466</v>
      </c>
      <c r="M98">
        <v>1598.75</v>
      </c>
      <c r="N98" s="2">
        <v>33.254504500000003</v>
      </c>
      <c r="O98" s="2">
        <v>6.78</v>
      </c>
      <c r="R98">
        <f t="shared" si="13"/>
        <v>0</v>
      </c>
      <c r="S98">
        <f t="shared" si="14"/>
        <v>3.991573763043478E-5</v>
      </c>
      <c r="T98">
        <f t="shared" si="15"/>
        <v>1.0458547404333333E-3</v>
      </c>
      <c r="U98">
        <f t="shared" si="16"/>
        <v>9.0301400645945954E-4</v>
      </c>
      <c r="V98">
        <f t="shared" si="20"/>
        <v>3.1010455272727276E-5</v>
      </c>
      <c r="W98">
        <f t="shared" si="20"/>
        <v>8.7819090909090891E-5</v>
      </c>
      <c r="X98">
        <f t="shared" si="21"/>
        <v>8.4885588235294097E-6</v>
      </c>
      <c r="Y98">
        <f t="shared" si="22"/>
        <v>0</v>
      </c>
      <c r="Z98">
        <f t="shared" si="23"/>
        <v>0.55724610563235466</v>
      </c>
      <c r="AA98">
        <f t="shared" si="24"/>
        <v>0.40269530758790617</v>
      </c>
      <c r="AB98">
        <f t="shared" si="17"/>
        <v>306.2545045</v>
      </c>
      <c r="AC98">
        <f t="shared" si="18"/>
        <v>1.6595869074375559E-7</v>
      </c>
      <c r="AD98">
        <f t="shared" si="19"/>
        <v>3.1975000000000003E-2</v>
      </c>
      <c r="AE98">
        <v>25.671483869999999</v>
      </c>
      <c r="AF98">
        <v>26.269548390000001</v>
      </c>
      <c r="AG98" s="15"/>
      <c r="AH98" s="15">
        <v>9.9999999999999995E-7</v>
      </c>
      <c r="AI98" s="15"/>
    </row>
    <row r="99" spans="1:35">
      <c r="A99">
        <v>97</v>
      </c>
      <c r="B99">
        <v>0</v>
      </c>
      <c r="C99" s="5">
        <v>1.2446288041</v>
      </c>
      <c r="D99" s="5">
        <v>56.222441037999992</v>
      </c>
      <c r="E99" s="5">
        <v>68.93683977100001</v>
      </c>
      <c r="F99" s="5">
        <v>2.9010413640000001</v>
      </c>
      <c r="G99" s="5">
        <v>1.9689172880000001</v>
      </c>
      <c r="H99" s="5">
        <v>5.0379305999999846E-2</v>
      </c>
      <c r="I99">
        <v>0</v>
      </c>
      <c r="J99">
        <v>3.7175783720752675</v>
      </c>
      <c r="K99">
        <v>39.460764192667661</v>
      </c>
      <c r="L99">
        <v>56.821657435257066</v>
      </c>
      <c r="M99">
        <v>1608.5</v>
      </c>
      <c r="N99" s="2">
        <v>33.146223149999997</v>
      </c>
      <c r="O99" s="2">
        <v>6.76</v>
      </c>
      <c r="R99">
        <f t="shared" si="13"/>
        <v>0</v>
      </c>
      <c r="S99">
        <f t="shared" si="14"/>
        <v>2.7057147915217393E-5</v>
      </c>
      <c r="T99">
        <f t="shared" si="15"/>
        <v>9.3704068396666649E-4</v>
      </c>
      <c r="U99">
        <f t="shared" si="16"/>
        <v>9.3157891582432454E-4</v>
      </c>
      <c r="V99">
        <f t="shared" si="20"/>
        <v>3.2966379136363637E-5</v>
      </c>
      <c r="W99">
        <f t="shared" si="20"/>
        <v>2.2374060090909089E-5</v>
      </c>
      <c r="X99">
        <f t="shared" si="21"/>
        <v>4.9391476470588087E-7</v>
      </c>
      <c r="Y99">
        <f t="shared" si="22"/>
        <v>0</v>
      </c>
      <c r="Z99">
        <f t="shared" si="23"/>
        <v>0.56821657435257067</v>
      </c>
      <c r="AA99">
        <f t="shared" si="24"/>
        <v>0.39460764192667663</v>
      </c>
      <c r="AB99">
        <f t="shared" si="17"/>
        <v>306.14622314999997</v>
      </c>
      <c r="AC99">
        <f t="shared" si="18"/>
        <v>1.7378008287493735E-7</v>
      </c>
      <c r="AD99">
        <f t="shared" si="19"/>
        <v>3.2169999999999997E-2</v>
      </c>
      <c r="AE99">
        <v>26.067002160000001</v>
      </c>
      <c r="AF99">
        <v>27.170035949999999</v>
      </c>
      <c r="AG99" s="15"/>
      <c r="AH99" s="15">
        <v>9.9999999999999995E-7</v>
      </c>
      <c r="AI99" s="15"/>
    </row>
    <row r="100" spans="1:35">
      <c r="A100">
        <v>98</v>
      </c>
      <c r="B100">
        <v>0</v>
      </c>
      <c r="C100" s="5">
        <v>1.509875155</v>
      </c>
      <c r="D100" s="5">
        <v>42.566540591999996</v>
      </c>
      <c r="E100" s="5">
        <v>42.879651803000002</v>
      </c>
      <c r="F100" s="5">
        <v>0</v>
      </c>
      <c r="G100" s="5">
        <v>3.529084745</v>
      </c>
      <c r="H100" s="5">
        <v>0.35251265399999998</v>
      </c>
      <c r="I100">
        <v>0</v>
      </c>
      <c r="J100">
        <v>4.2471628082995094</v>
      </c>
      <c r="K100">
        <v>40.637095891633543</v>
      </c>
      <c r="L100">
        <v>55.115741300066958</v>
      </c>
      <c r="M100">
        <v>1603</v>
      </c>
      <c r="N100" s="2">
        <v>33.364590550000003</v>
      </c>
      <c r="O100" s="2">
        <v>6.76</v>
      </c>
      <c r="R100">
        <f t="shared" si="13"/>
        <v>0</v>
      </c>
      <c r="S100">
        <f t="shared" si="14"/>
        <v>3.2823372934782611E-5</v>
      </c>
      <c r="T100">
        <f t="shared" si="15"/>
        <v>7.094423431999999E-4</v>
      </c>
      <c r="U100">
        <f t="shared" si="16"/>
        <v>5.7945475409459457E-4</v>
      </c>
      <c r="V100">
        <f t="shared" ref="V100:W112" si="25">F100/88/1000</f>
        <v>0</v>
      </c>
      <c r="W100">
        <f t="shared" si="25"/>
        <v>4.010323573863636E-5</v>
      </c>
      <c r="X100">
        <f t="shared" si="21"/>
        <v>3.4560064117647057E-6</v>
      </c>
      <c r="Y100">
        <f t="shared" si="22"/>
        <v>0</v>
      </c>
      <c r="Z100">
        <f t="shared" si="23"/>
        <v>0.55115741300066956</v>
      </c>
      <c r="AA100">
        <f t="shared" si="24"/>
        <v>0.4063709589163354</v>
      </c>
      <c r="AB100">
        <f t="shared" si="17"/>
        <v>306.36459055</v>
      </c>
      <c r="AC100">
        <f t="shared" si="18"/>
        <v>1.7378008287493735E-7</v>
      </c>
      <c r="AD100">
        <f t="shared" si="19"/>
        <v>3.2059999999999998E-2</v>
      </c>
      <c r="AE100">
        <v>26.826293710000002</v>
      </c>
      <c r="AF100">
        <v>27.999888110000001</v>
      </c>
      <c r="AG100" s="15"/>
      <c r="AH100" s="15">
        <v>9.9999999999999995E-7</v>
      </c>
      <c r="AI100" s="15"/>
    </row>
    <row r="101" spans="1:35">
      <c r="A101">
        <v>99</v>
      </c>
      <c r="B101">
        <v>0</v>
      </c>
      <c r="C101" s="5">
        <v>1.6037313130000002</v>
      </c>
      <c r="D101" s="5">
        <v>65.337649030999998</v>
      </c>
      <c r="E101" s="5">
        <v>67.045611249999993</v>
      </c>
      <c r="F101" s="5">
        <v>2.9033477039999998</v>
      </c>
      <c r="G101" s="5">
        <v>4.979252861</v>
      </c>
      <c r="H101" s="5">
        <v>1.3270919999999999</v>
      </c>
      <c r="I101">
        <v>0</v>
      </c>
      <c r="J101">
        <v>5.1152088880558217</v>
      </c>
      <c r="K101">
        <v>40.462695109239007</v>
      </c>
      <c r="L101">
        <v>54.422096002705153</v>
      </c>
      <c r="M101">
        <v>1601.5</v>
      </c>
      <c r="N101" s="2">
        <v>33.108324670000002</v>
      </c>
      <c r="O101" s="2">
        <v>6.78</v>
      </c>
      <c r="R101">
        <f t="shared" si="13"/>
        <v>0</v>
      </c>
      <c r="S101">
        <f t="shared" si="14"/>
        <v>3.4863724195652178E-5</v>
      </c>
      <c r="T101">
        <f t="shared" si="15"/>
        <v>1.0889608171833333E-3</v>
      </c>
      <c r="U101">
        <f t="shared" si="16"/>
        <v>9.0602177364864853E-4</v>
      </c>
      <c r="V101">
        <f t="shared" si="25"/>
        <v>3.2992587545454541E-5</v>
      </c>
      <c r="W101">
        <f t="shared" si="25"/>
        <v>5.6582418875000001E-5</v>
      </c>
      <c r="X101">
        <f t="shared" si="21"/>
        <v>1.301070588235294E-5</v>
      </c>
      <c r="Y101">
        <f t="shared" si="22"/>
        <v>0</v>
      </c>
      <c r="Z101">
        <f t="shared" si="23"/>
        <v>0.54422096002705156</v>
      </c>
      <c r="AA101">
        <f t="shared" si="24"/>
        <v>0.40462695109239005</v>
      </c>
      <c r="AB101">
        <f t="shared" si="17"/>
        <v>306.10832467</v>
      </c>
      <c r="AC101">
        <f t="shared" si="18"/>
        <v>1.6595869074375559E-7</v>
      </c>
      <c r="AD101">
        <f t="shared" si="19"/>
        <v>3.2030000000000003E-2</v>
      </c>
      <c r="AE101">
        <v>25.780205209999998</v>
      </c>
      <c r="AF101">
        <v>27.87250753</v>
      </c>
      <c r="AG101" s="15"/>
      <c r="AH101" s="15">
        <v>9.9999999999999995E-7</v>
      </c>
      <c r="AI101" s="15"/>
    </row>
    <row r="102" spans="1:35">
      <c r="A102">
        <v>100</v>
      </c>
      <c r="B102">
        <v>0</v>
      </c>
      <c r="C102" s="5">
        <v>1.8169337260000002</v>
      </c>
      <c r="D102" s="5">
        <v>86.266171579999991</v>
      </c>
      <c r="E102" s="5">
        <v>73.200728673</v>
      </c>
      <c r="F102" s="5">
        <v>3.2344441660000003</v>
      </c>
      <c r="G102" s="5">
        <v>0.65468459899999998</v>
      </c>
      <c r="H102" s="5">
        <v>8.2562999999999831E-2</v>
      </c>
      <c r="I102">
        <v>0</v>
      </c>
      <c r="J102">
        <v>3.6516912748576562</v>
      </c>
      <c r="K102">
        <v>41.044260610343237</v>
      </c>
      <c r="L102">
        <v>55.304048114799109</v>
      </c>
      <c r="M102">
        <v>1557.5</v>
      </c>
      <c r="N102" s="2">
        <v>33.214801340000001</v>
      </c>
      <c r="O102" s="2">
        <v>6.79</v>
      </c>
      <c r="R102">
        <f t="shared" si="13"/>
        <v>0</v>
      </c>
      <c r="S102">
        <f t="shared" si="14"/>
        <v>3.9498559260869569E-5</v>
      </c>
      <c r="T102">
        <f t="shared" si="15"/>
        <v>1.4377695263333332E-3</v>
      </c>
      <c r="U102">
        <f t="shared" si="16"/>
        <v>9.891990361216216E-4</v>
      </c>
      <c r="V102">
        <f t="shared" si="25"/>
        <v>3.6755047340909089E-5</v>
      </c>
      <c r="W102">
        <f t="shared" si="25"/>
        <v>7.439597715909091E-6</v>
      </c>
      <c r="X102">
        <f t="shared" si="21"/>
        <v>8.0944117647058652E-7</v>
      </c>
      <c r="Y102">
        <f t="shared" si="22"/>
        <v>0</v>
      </c>
      <c r="Z102">
        <f t="shared" si="23"/>
        <v>0.55304048114799109</v>
      </c>
      <c r="AA102">
        <f t="shared" si="24"/>
        <v>0.41044260610343236</v>
      </c>
      <c r="AB102">
        <f t="shared" si="17"/>
        <v>306.21480134000001</v>
      </c>
      <c r="AC102">
        <f t="shared" si="18"/>
        <v>1.6218100973589288E-7</v>
      </c>
      <c r="AD102">
        <f t="shared" si="19"/>
        <v>3.1150000000000001E-2</v>
      </c>
      <c r="AE102">
        <v>25.553176650000001</v>
      </c>
      <c r="AF102">
        <v>28.04216856</v>
      </c>
      <c r="AG102" s="15"/>
      <c r="AH102" s="15">
        <v>9.9999999999999995E-7</v>
      </c>
      <c r="AI102" s="15"/>
    </row>
    <row r="103" spans="1:35">
      <c r="A103">
        <v>101</v>
      </c>
      <c r="B103">
        <v>0</v>
      </c>
      <c r="C103" s="5">
        <v>1.5354417070000002</v>
      </c>
      <c r="D103" s="5">
        <v>67.723674942000002</v>
      </c>
      <c r="E103" s="5">
        <v>63.524417601999993</v>
      </c>
      <c r="F103" s="5">
        <v>2.645174296</v>
      </c>
      <c r="G103" s="5">
        <v>1.3221746269999999</v>
      </c>
      <c r="H103" s="5">
        <v>0</v>
      </c>
      <c r="I103">
        <v>0</v>
      </c>
      <c r="J103">
        <v>4.7518340740183804</v>
      </c>
      <c r="K103">
        <v>38.423488614062975</v>
      </c>
      <c r="L103">
        <v>56.824677311918649</v>
      </c>
      <c r="M103">
        <v>1577.25</v>
      </c>
      <c r="N103" s="2">
        <v>33.20216851</v>
      </c>
      <c r="O103" s="2">
        <v>6.79</v>
      </c>
      <c r="R103">
        <f t="shared" si="13"/>
        <v>0</v>
      </c>
      <c r="S103">
        <f t="shared" si="14"/>
        <v>3.3379167543478264E-5</v>
      </c>
      <c r="T103">
        <f t="shared" si="15"/>
        <v>1.1287279157000001E-3</v>
      </c>
      <c r="U103">
        <f t="shared" si="16"/>
        <v>8.5843807570270257E-4</v>
      </c>
      <c r="V103">
        <f t="shared" si="25"/>
        <v>3.0058798818181818E-5</v>
      </c>
      <c r="W103">
        <f t="shared" si="25"/>
        <v>1.5024711670454544E-5</v>
      </c>
      <c r="X103">
        <f t="shared" si="21"/>
        <v>0</v>
      </c>
      <c r="Y103">
        <f t="shared" si="22"/>
        <v>0</v>
      </c>
      <c r="Z103">
        <f t="shared" si="23"/>
        <v>0.56824677311918648</v>
      </c>
      <c r="AA103">
        <f t="shared" si="24"/>
        <v>0.38423488614062973</v>
      </c>
      <c r="AB103">
        <f t="shared" si="17"/>
        <v>306.20216850999998</v>
      </c>
      <c r="AC103">
        <f t="shared" si="18"/>
        <v>1.6218100973589288E-7</v>
      </c>
      <c r="AD103">
        <f t="shared" si="19"/>
        <v>3.1544999999999997E-2</v>
      </c>
      <c r="AE103">
        <v>23.693138909999998</v>
      </c>
      <c r="AF103">
        <v>29.753917049999998</v>
      </c>
      <c r="AG103" s="15"/>
      <c r="AH103" s="15">
        <v>9.9999999999999995E-7</v>
      </c>
      <c r="AI103" s="15"/>
    </row>
    <row r="104" spans="1:35">
      <c r="A104">
        <v>102</v>
      </c>
      <c r="B104">
        <v>0</v>
      </c>
      <c r="C104" s="5">
        <v>1.4674426300000001</v>
      </c>
      <c r="D104" s="5">
        <v>81.052849600999991</v>
      </c>
      <c r="E104" s="5">
        <v>74.747258126000006</v>
      </c>
      <c r="F104" s="5">
        <v>3.5330639439999998</v>
      </c>
      <c r="G104" s="5">
        <v>6.7632786259999991</v>
      </c>
      <c r="H104" s="5">
        <v>2.130004671</v>
      </c>
      <c r="I104">
        <v>0</v>
      </c>
      <c r="J104">
        <v>3.5784798068103383</v>
      </c>
      <c r="K104">
        <v>41.179850191836316</v>
      </c>
      <c r="L104">
        <v>55.241670001353349</v>
      </c>
      <c r="M104">
        <v>1596.75</v>
      </c>
      <c r="N104" s="2">
        <v>33.373614000000003</v>
      </c>
      <c r="O104" s="2">
        <v>6.8</v>
      </c>
      <c r="R104">
        <f t="shared" si="13"/>
        <v>0</v>
      </c>
      <c r="S104">
        <f t="shared" si="14"/>
        <v>3.1900926739130432E-5</v>
      </c>
      <c r="T104">
        <f t="shared" si="15"/>
        <v>1.3508808266833332E-3</v>
      </c>
      <c r="U104">
        <f t="shared" si="16"/>
        <v>1.0100980827837838E-3</v>
      </c>
      <c r="V104">
        <f t="shared" si="25"/>
        <v>4.0148453909090906E-5</v>
      </c>
      <c r="W104">
        <f t="shared" si="25"/>
        <v>7.6855438931818174E-5</v>
      </c>
      <c r="X104">
        <f t="shared" si="21"/>
        <v>2.0882398735294116E-5</v>
      </c>
      <c r="Y104">
        <f t="shared" si="22"/>
        <v>0</v>
      </c>
      <c r="Z104">
        <f t="shared" si="23"/>
        <v>0.55241670001353349</v>
      </c>
      <c r="AA104">
        <f t="shared" si="24"/>
        <v>0.41179850191836315</v>
      </c>
      <c r="AB104">
        <f t="shared" si="17"/>
        <v>306.37361399999998</v>
      </c>
      <c r="AC104">
        <f t="shared" si="18"/>
        <v>1.5848931924611122E-7</v>
      </c>
      <c r="AD104">
        <f t="shared" si="19"/>
        <v>3.1934999999999998E-2</v>
      </c>
      <c r="AE104">
        <v>25.35744747</v>
      </c>
      <c r="AF104">
        <v>27.750472330000001</v>
      </c>
      <c r="AG104" s="15"/>
      <c r="AH104" s="15">
        <v>9.9999999999999995E-7</v>
      </c>
      <c r="AI104" s="15"/>
    </row>
    <row r="105" spans="1:35">
      <c r="A105">
        <v>103</v>
      </c>
      <c r="B105">
        <v>0</v>
      </c>
      <c r="C105" s="5">
        <v>0</v>
      </c>
      <c r="D105" s="5">
        <v>76.706604023999986</v>
      </c>
      <c r="E105" s="5">
        <v>63.649656442999998</v>
      </c>
      <c r="F105" s="5">
        <v>3.203718592</v>
      </c>
      <c r="G105" s="5">
        <v>4.2881995909999997</v>
      </c>
      <c r="H105" s="5">
        <v>1.6191124619999999</v>
      </c>
      <c r="I105">
        <v>0</v>
      </c>
      <c r="J105">
        <v>3.4830483750552332</v>
      </c>
      <c r="K105">
        <v>40.914342067855678</v>
      </c>
      <c r="L105">
        <v>55.602609557089075</v>
      </c>
      <c r="M105">
        <v>1578</v>
      </c>
      <c r="N105" s="2">
        <v>32.998238620000002</v>
      </c>
      <c r="O105" s="2">
        <v>6.79</v>
      </c>
      <c r="R105">
        <f t="shared" si="13"/>
        <v>0</v>
      </c>
      <c r="S105">
        <f t="shared" si="14"/>
        <v>0</v>
      </c>
      <c r="T105">
        <f t="shared" si="15"/>
        <v>1.2784434003999998E-3</v>
      </c>
      <c r="U105">
        <f t="shared" si="16"/>
        <v>8.6013049247297296E-4</v>
      </c>
      <c r="V105">
        <f t="shared" si="25"/>
        <v>3.6405893090909089E-5</v>
      </c>
      <c r="W105">
        <f t="shared" si="25"/>
        <v>4.8729540806818179E-5</v>
      </c>
      <c r="X105">
        <f t="shared" si="21"/>
        <v>1.5873651588235294E-5</v>
      </c>
      <c r="Y105">
        <f t="shared" si="22"/>
        <v>0</v>
      </c>
      <c r="Z105">
        <f t="shared" si="23"/>
        <v>0.55602609557089078</v>
      </c>
      <c r="AA105">
        <f t="shared" si="24"/>
        <v>0.4091434206785568</v>
      </c>
      <c r="AB105">
        <f t="shared" si="17"/>
        <v>305.99823862</v>
      </c>
      <c r="AC105">
        <f t="shared" si="18"/>
        <v>1.6218100973589288E-7</v>
      </c>
      <c r="AD105">
        <f t="shared" si="19"/>
        <v>3.1559999999999998E-2</v>
      </c>
      <c r="AE105">
        <v>23.727827430000001</v>
      </c>
      <c r="AF105">
        <v>26.081128289999999</v>
      </c>
      <c r="AG105" s="15"/>
      <c r="AH105" s="15">
        <v>9.9999999999999995E-7</v>
      </c>
      <c r="AI105" s="15"/>
    </row>
    <row r="106" spans="1:35">
      <c r="A106">
        <v>104</v>
      </c>
      <c r="B106">
        <v>0</v>
      </c>
      <c r="C106" s="5">
        <v>0</v>
      </c>
      <c r="D106" s="5">
        <v>84.491214981999988</v>
      </c>
      <c r="E106" s="5">
        <v>73.211446120999994</v>
      </c>
      <c r="F106" s="5">
        <v>3.4495488100000005</v>
      </c>
      <c r="G106" s="5">
        <v>4.7240820229999994</v>
      </c>
      <c r="H106" s="5">
        <v>2.8426237169999995</v>
      </c>
      <c r="I106">
        <v>0</v>
      </c>
      <c r="J106">
        <v>3.2038214980219721</v>
      </c>
      <c r="K106">
        <v>40.815596223432784</v>
      </c>
      <c r="L106">
        <v>55.980582278545235</v>
      </c>
      <c r="M106">
        <v>1582.5</v>
      </c>
      <c r="N106" s="2">
        <v>33.218410720000001</v>
      </c>
      <c r="O106" s="2">
        <v>6.81</v>
      </c>
      <c r="R106">
        <f t="shared" si="13"/>
        <v>0</v>
      </c>
      <c r="S106">
        <f t="shared" si="14"/>
        <v>0</v>
      </c>
      <c r="T106">
        <f t="shared" si="15"/>
        <v>1.4081869163666664E-3</v>
      </c>
      <c r="U106">
        <f t="shared" si="16"/>
        <v>9.8934386649999996E-4</v>
      </c>
      <c r="V106">
        <f t="shared" si="25"/>
        <v>3.919941829545455E-5</v>
      </c>
      <c r="W106">
        <f t="shared" si="25"/>
        <v>5.3682750261363627E-5</v>
      </c>
      <c r="X106">
        <f t="shared" si="21"/>
        <v>2.7868859970588232E-5</v>
      </c>
      <c r="Y106">
        <f t="shared" si="22"/>
        <v>0</v>
      </c>
      <c r="Z106">
        <f t="shared" si="23"/>
        <v>0.55980582278545232</v>
      </c>
      <c r="AA106">
        <f t="shared" si="24"/>
        <v>0.40815596223432782</v>
      </c>
      <c r="AB106">
        <f t="shared" si="17"/>
        <v>306.21841072000001</v>
      </c>
      <c r="AC106">
        <f t="shared" si="18"/>
        <v>1.5488166189124805E-7</v>
      </c>
      <c r="AD106">
        <f t="shared" si="19"/>
        <v>3.1649999999999998E-2</v>
      </c>
      <c r="AE106">
        <v>26.174598540000002</v>
      </c>
      <c r="AF106">
        <v>28.070298699999999</v>
      </c>
      <c r="AG106" s="15"/>
      <c r="AH106" s="15">
        <v>9.9999999999999995E-7</v>
      </c>
      <c r="AI106" s="15"/>
    </row>
    <row r="107" spans="1:35">
      <c r="A107">
        <v>105</v>
      </c>
      <c r="B107">
        <v>0</v>
      </c>
      <c r="C107" s="5">
        <v>11.871678589</v>
      </c>
      <c r="D107" s="5">
        <v>88.509873789999986</v>
      </c>
      <c r="E107" s="5">
        <v>65.100326174000003</v>
      </c>
      <c r="F107" s="5">
        <v>4.0244424940000005</v>
      </c>
      <c r="G107" s="5">
        <v>3.9456990829999996</v>
      </c>
      <c r="H107" s="5">
        <v>2.6935587330000001</v>
      </c>
      <c r="I107">
        <v>0</v>
      </c>
      <c r="J107">
        <v>3.2369088878248924</v>
      </c>
      <c r="K107">
        <v>40.988675981763855</v>
      </c>
      <c r="L107">
        <v>55.774415130411256</v>
      </c>
      <c r="M107">
        <v>1586.75</v>
      </c>
      <c r="N107" s="2">
        <v>33.106519980000002</v>
      </c>
      <c r="O107" s="2">
        <v>6.81</v>
      </c>
      <c r="R107">
        <f t="shared" si="13"/>
        <v>0</v>
      </c>
      <c r="S107">
        <f t="shared" si="14"/>
        <v>2.5807996932608693E-4</v>
      </c>
      <c r="T107">
        <f t="shared" si="15"/>
        <v>1.4751645631666662E-3</v>
      </c>
      <c r="U107">
        <f t="shared" si="16"/>
        <v>8.7973413748648657E-4</v>
      </c>
      <c r="V107">
        <f t="shared" si="25"/>
        <v>4.5732301068181828E-5</v>
      </c>
      <c r="W107">
        <f t="shared" si="25"/>
        <v>4.4837489579545447E-5</v>
      </c>
      <c r="X107">
        <f t="shared" si="21"/>
        <v>2.640743855882353E-5</v>
      </c>
      <c r="Y107">
        <f t="shared" si="22"/>
        <v>0</v>
      </c>
      <c r="Z107">
        <f t="shared" si="23"/>
        <v>0.55774415130411259</v>
      </c>
      <c r="AA107">
        <f t="shared" si="24"/>
        <v>0.40988675981763856</v>
      </c>
      <c r="AB107">
        <f t="shared" si="17"/>
        <v>306.10651998000003</v>
      </c>
      <c r="AC107">
        <f t="shared" si="18"/>
        <v>1.5488166189124805E-7</v>
      </c>
      <c r="AD107">
        <f t="shared" si="19"/>
        <v>3.1734999999999999E-2</v>
      </c>
      <c r="AE107">
        <v>25.910076570000001</v>
      </c>
      <c r="AF107">
        <v>27.151227590000001</v>
      </c>
      <c r="AG107" s="15"/>
      <c r="AH107" s="15">
        <v>9.9999999999999995E-7</v>
      </c>
      <c r="AI107" s="15"/>
    </row>
    <row r="108" spans="1:35">
      <c r="A108">
        <v>106</v>
      </c>
      <c r="B108">
        <v>0</v>
      </c>
      <c r="C108" s="5">
        <v>0</v>
      </c>
      <c r="D108" s="5">
        <v>110.08836178</v>
      </c>
      <c r="E108" s="5">
        <v>94.786138260000001</v>
      </c>
      <c r="F108" s="5">
        <v>4.5379619079999998</v>
      </c>
      <c r="G108" s="5">
        <v>4.8759515479999997</v>
      </c>
      <c r="H108" s="5">
        <v>4.5249223199999991</v>
      </c>
      <c r="I108">
        <v>0</v>
      </c>
      <c r="J108">
        <v>4.2849682751702813</v>
      </c>
      <c r="K108">
        <v>39.531251227046063</v>
      </c>
      <c r="L108">
        <v>56.183780497783651</v>
      </c>
      <c r="M108">
        <v>1572.5</v>
      </c>
      <c r="N108" s="2">
        <v>33.33210614</v>
      </c>
      <c r="O108" s="2">
        <v>6.81</v>
      </c>
      <c r="R108">
        <f t="shared" si="13"/>
        <v>0</v>
      </c>
      <c r="S108">
        <f t="shared" si="14"/>
        <v>0</v>
      </c>
      <c r="T108">
        <f t="shared" si="15"/>
        <v>1.8348060296666667E-3</v>
      </c>
      <c r="U108">
        <f t="shared" si="16"/>
        <v>1.2808937602702703E-3</v>
      </c>
      <c r="V108">
        <f t="shared" si="25"/>
        <v>5.1567748954545452E-5</v>
      </c>
      <c r="W108">
        <f t="shared" si="25"/>
        <v>5.5408540318181814E-5</v>
      </c>
      <c r="X108">
        <f t="shared" si="21"/>
        <v>4.436198352941176E-5</v>
      </c>
      <c r="Y108">
        <f t="shared" si="22"/>
        <v>0</v>
      </c>
      <c r="Z108">
        <f t="shared" si="23"/>
        <v>0.56183780497783653</v>
      </c>
      <c r="AA108">
        <f t="shared" si="24"/>
        <v>0.3953125122704606</v>
      </c>
      <c r="AB108">
        <f t="shared" si="17"/>
        <v>306.33210614000001</v>
      </c>
      <c r="AC108">
        <f t="shared" si="18"/>
        <v>1.5488166189124805E-7</v>
      </c>
      <c r="AD108">
        <f t="shared" si="19"/>
        <v>3.1449999999999999E-2</v>
      </c>
      <c r="AE108">
        <v>25.12489952</v>
      </c>
      <c r="AF108">
        <v>29.242472729999999</v>
      </c>
      <c r="AG108" s="15"/>
      <c r="AH108" s="15">
        <v>9.9999999999999995E-7</v>
      </c>
      <c r="AI108" s="15"/>
    </row>
    <row r="109" spans="1:35">
      <c r="A109">
        <v>107</v>
      </c>
      <c r="B109">
        <v>0</v>
      </c>
      <c r="C109" s="5">
        <v>2.1454965399999999</v>
      </c>
      <c r="D109" s="5">
        <v>70.915453389999996</v>
      </c>
      <c r="E109" s="5">
        <v>59.746747573</v>
      </c>
      <c r="F109" s="5">
        <v>3.4842464139999998</v>
      </c>
      <c r="G109" s="5">
        <v>3.742483016</v>
      </c>
      <c r="H109" s="5">
        <v>1.9886592479999998</v>
      </c>
      <c r="I109">
        <v>0</v>
      </c>
      <c r="J109">
        <v>3.2308511721553903</v>
      </c>
      <c r="K109">
        <v>42.653988097773606</v>
      </c>
      <c r="L109">
        <v>54.115160730071011</v>
      </c>
      <c r="M109">
        <v>1630.5</v>
      </c>
      <c r="N109" s="2">
        <v>33.176902869999999</v>
      </c>
      <c r="O109" s="2">
        <v>6.81</v>
      </c>
      <c r="R109">
        <f t="shared" si="13"/>
        <v>0</v>
      </c>
      <c r="S109">
        <f t="shared" si="14"/>
        <v>4.6641229130434782E-5</v>
      </c>
      <c r="T109">
        <f t="shared" si="15"/>
        <v>1.1819242231666668E-3</v>
      </c>
      <c r="U109">
        <f t="shared" si="16"/>
        <v>8.0738848071621632E-4</v>
      </c>
      <c r="V109">
        <f t="shared" si="25"/>
        <v>3.9593709249999997E-5</v>
      </c>
      <c r="W109">
        <f t="shared" si="25"/>
        <v>4.2528216090909093E-5</v>
      </c>
      <c r="X109">
        <f t="shared" si="21"/>
        <v>1.9496659294117646E-5</v>
      </c>
      <c r="Y109">
        <f t="shared" si="22"/>
        <v>0</v>
      </c>
      <c r="Z109">
        <f t="shared" si="23"/>
        <v>0.5411516073007101</v>
      </c>
      <c r="AA109">
        <f t="shared" si="24"/>
        <v>0.42653988097773604</v>
      </c>
      <c r="AB109">
        <f t="shared" si="17"/>
        <v>306.17690286999999</v>
      </c>
      <c r="AC109">
        <f t="shared" si="18"/>
        <v>1.5488166189124805E-7</v>
      </c>
      <c r="AD109">
        <f t="shared" si="19"/>
        <v>3.261E-2</v>
      </c>
      <c r="AE109">
        <v>27.494427160000001</v>
      </c>
      <c r="AF109">
        <v>26.56149181</v>
      </c>
      <c r="AG109" s="15"/>
      <c r="AH109" s="15">
        <v>9.9999999999999995E-7</v>
      </c>
      <c r="AI109" s="15"/>
    </row>
    <row r="110" spans="1:35">
      <c r="A110">
        <v>108</v>
      </c>
      <c r="B110">
        <v>0</v>
      </c>
      <c r="C110" s="5">
        <v>2.2904603170000004</v>
      </c>
      <c r="D110" s="5">
        <v>66.017942985000005</v>
      </c>
      <c r="E110" s="5">
        <v>54.156344089999997</v>
      </c>
      <c r="F110" s="5">
        <v>3.2841586060000001</v>
      </c>
      <c r="G110" s="5">
        <v>4.0518087619999994</v>
      </c>
      <c r="H110" s="5">
        <v>1.6806600780000003</v>
      </c>
      <c r="I110">
        <v>0</v>
      </c>
      <c r="J110">
        <v>3.1151142764089736</v>
      </c>
      <c r="K110">
        <v>42.495396540081416</v>
      </c>
      <c r="L110">
        <v>54.38948918350961</v>
      </c>
      <c r="M110">
        <v>1641</v>
      </c>
      <c r="N110" s="2">
        <v>33.007262070000003</v>
      </c>
      <c r="O110" s="2">
        <v>6.79</v>
      </c>
      <c r="R110">
        <f t="shared" si="13"/>
        <v>0</v>
      </c>
      <c r="S110">
        <f t="shared" si="14"/>
        <v>4.9792615586956532E-5</v>
      </c>
      <c r="T110">
        <f t="shared" si="15"/>
        <v>1.10029904975E-3</v>
      </c>
      <c r="U110">
        <f t="shared" si="16"/>
        <v>7.3184248770270268E-4</v>
      </c>
      <c r="V110">
        <f t="shared" si="25"/>
        <v>3.7319984159090905E-5</v>
      </c>
      <c r="W110">
        <f t="shared" si="25"/>
        <v>4.6043281386363625E-5</v>
      </c>
      <c r="X110">
        <f t="shared" si="21"/>
        <v>1.6477059588235294E-5</v>
      </c>
      <c r="Y110">
        <f t="shared" si="22"/>
        <v>0</v>
      </c>
      <c r="Z110">
        <f t="shared" si="23"/>
        <v>0.54389489183509609</v>
      </c>
      <c r="AA110">
        <f t="shared" si="24"/>
        <v>0.42495396540081415</v>
      </c>
      <c r="AB110">
        <f t="shared" si="17"/>
        <v>306.00726207000002</v>
      </c>
      <c r="AC110">
        <f t="shared" si="18"/>
        <v>1.6218100973589288E-7</v>
      </c>
      <c r="AD110">
        <f t="shared" si="19"/>
        <v>3.2820000000000002E-2</v>
      </c>
      <c r="AE110">
        <v>25.956247139999999</v>
      </c>
      <c r="AF110">
        <v>28.04190826</v>
      </c>
      <c r="AG110" s="15"/>
      <c r="AH110" s="15">
        <v>9.9999999999999995E-7</v>
      </c>
      <c r="AI110" s="15"/>
    </row>
    <row r="111" spans="1:35">
      <c r="A111">
        <v>109</v>
      </c>
      <c r="B111">
        <v>0</v>
      </c>
      <c r="C111" s="5">
        <v>0</v>
      </c>
      <c r="D111" s="5">
        <v>47.196260271999996</v>
      </c>
      <c r="E111" s="5">
        <v>44.322274915000001</v>
      </c>
      <c r="F111" s="5">
        <v>2.7810518900000001</v>
      </c>
      <c r="G111" s="5">
        <v>3.8235802160000003</v>
      </c>
      <c r="H111" s="5">
        <v>1.0942171259999998</v>
      </c>
      <c r="I111">
        <v>0</v>
      </c>
      <c r="J111">
        <v>3.8555259555561552</v>
      </c>
      <c r="K111">
        <v>41.404009268085971</v>
      </c>
      <c r="L111">
        <v>54.740464776357875</v>
      </c>
      <c r="M111">
        <v>1661.25</v>
      </c>
      <c r="N111" s="2">
        <v>32.988722989999999</v>
      </c>
      <c r="O111" s="2">
        <v>6.82</v>
      </c>
      <c r="R111">
        <f t="shared" si="13"/>
        <v>0</v>
      </c>
      <c r="S111">
        <f t="shared" si="14"/>
        <v>0</v>
      </c>
      <c r="T111">
        <f t="shared" si="15"/>
        <v>7.866043378666666E-4</v>
      </c>
      <c r="U111">
        <f t="shared" si="16"/>
        <v>5.9894966101351355E-4</v>
      </c>
      <c r="V111">
        <f t="shared" si="25"/>
        <v>3.1602862386363635E-5</v>
      </c>
      <c r="W111">
        <f t="shared" si="25"/>
        <v>4.3449775181818187E-5</v>
      </c>
      <c r="X111">
        <f t="shared" si="21"/>
        <v>1.0727618882352938E-5</v>
      </c>
      <c r="Y111">
        <f t="shared" si="22"/>
        <v>0</v>
      </c>
      <c r="Z111">
        <f t="shared" si="23"/>
        <v>0.54740464776357878</v>
      </c>
      <c r="AA111">
        <f t="shared" si="24"/>
        <v>0.41404009268085973</v>
      </c>
      <c r="AB111">
        <f t="shared" si="17"/>
        <v>305.98872298999999</v>
      </c>
      <c r="AC111">
        <f t="shared" si="18"/>
        <v>1.5135612484362046E-7</v>
      </c>
      <c r="AD111">
        <f t="shared" si="19"/>
        <v>3.3224999999999998E-2</v>
      </c>
      <c r="AE111">
        <v>25.838823529999999</v>
      </c>
      <c r="AF111">
        <v>28.973675679999999</v>
      </c>
      <c r="AG111" s="15"/>
      <c r="AH111" s="15">
        <v>9.9999999999999995E-7</v>
      </c>
      <c r="AI111" s="15"/>
    </row>
    <row r="112" spans="1:35">
      <c r="A112">
        <v>110</v>
      </c>
      <c r="B112">
        <v>0</v>
      </c>
      <c r="C112" s="5">
        <v>0</v>
      </c>
      <c r="D112" s="5">
        <v>114.97299966</v>
      </c>
      <c r="E112" s="5">
        <v>99.398310089999995</v>
      </c>
      <c r="F112" s="5">
        <v>4.3186546000000003</v>
      </c>
      <c r="G112" s="5">
        <v>4.7895229580000001</v>
      </c>
      <c r="H112" s="5">
        <v>3.8219374949999998</v>
      </c>
      <c r="I112">
        <v>0</v>
      </c>
      <c r="J112">
        <v>5.0537779996725041</v>
      </c>
      <c r="K112">
        <v>38.0050383002663</v>
      </c>
      <c r="L112">
        <v>56.941183700061202</v>
      </c>
      <c r="M112">
        <v>1610.5</v>
      </c>
      <c r="N112" s="2">
        <v>33.286988909999998</v>
      </c>
      <c r="O112" s="2">
        <v>6.83</v>
      </c>
      <c r="R112">
        <f t="shared" si="13"/>
        <v>0</v>
      </c>
      <c r="S112">
        <f t="shared" si="14"/>
        <v>0</v>
      </c>
      <c r="T112">
        <f t="shared" si="15"/>
        <v>1.9162166610000001E-3</v>
      </c>
      <c r="U112">
        <f t="shared" si="16"/>
        <v>1.3432204066216216E-3</v>
      </c>
      <c r="V112">
        <f t="shared" si="25"/>
        <v>4.9075620454545455E-5</v>
      </c>
      <c r="W112">
        <f t="shared" si="25"/>
        <v>5.4426397250000002E-5</v>
      </c>
      <c r="X112">
        <f t="shared" si="21"/>
        <v>3.7469975441176464E-5</v>
      </c>
      <c r="Y112">
        <f t="shared" si="22"/>
        <v>0</v>
      </c>
      <c r="Z112">
        <f t="shared" si="23"/>
        <v>0.56941183700061204</v>
      </c>
      <c r="AA112">
        <f t="shared" si="24"/>
        <v>0.38005038300266297</v>
      </c>
      <c r="AB112">
        <f t="shared" si="17"/>
        <v>306.28698890999999</v>
      </c>
      <c r="AC112">
        <f t="shared" si="18"/>
        <v>1.479108388168204E-7</v>
      </c>
      <c r="AD112">
        <f t="shared" si="19"/>
        <v>3.2210000000000003E-2</v>
      </c>
      <c r="AE112">
        <v>21.436752970000001</v>
      </c>
      <c r="AF112">
        <v>36.804644750000001</v>
      </c>
      <c r="AG112" s="15"/>
      <c r="AH112" s="15">
        <v>9.9999999999999995E-7</v>
      </c>
      <c r="AI112" s="15"/>
    </row>
  </sheetData>
  <phoneticPr fontId="3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112"/>
  <sheetViews>
    <sheetView workbookViewId="0">
      <selection activeCell="E1" sqref="E1:E112"/>
    </sheetView>
  </sheetViews>
  <sheetFormatPr defaultRowHeight="15.75"/>
  <cols>
    <col min="2" max="2" width="11.7109375" bestFit="1" customWidth="1"/>
  </cols>
  <sheetData>
    <row r="1" spans="1:12">
      <c r="A1" t="s">
        <v>44</v>
      </c>
      <c r="B1" t="s">
        <v>23</v>
      </c>
      <c r="C1" t="s">
        <v>10</v>
      </c>
      <c r="D1" t="s">
        <v>45</v>
      </c>
    </row>
    <row r="2" spans="1:12">
      <c r="A2">
        <v>0</v>
      </c>
      <c r="C2" s="2"/>
    </row>
    <row r="3" spans="1:12">
      <c r="A3">
        <v>1</v>
      </c>
      <c r="B3">
        <v>3.6400000000000002E-2</v>
      </c>
      <c r="C3" s="2">
        <v>6.92</v>
      </c>
      <c r="D3">
        <v>1.8547018930000003E-2</v>
      </c>
      <c r="G3" s="5">
        <f>AVERAGE(B3:B112)</f>
        <v>3.1039545454545438E-2</v>
      </c>
      <c r="H3" s="3">
        <f>G3*1000</f>
        <v>31.039545454545436</v>
      </c>
      <c r="J3" s="5">
        <f>AVERAGE(C3:C112)</f>
        <v>6.6592727272727243</v>
      </c>
      <c r="L3" s="5">
        <f>AVERAGE(D3:D112)</f>
        <v>0.36923364809300002</v>
      </c>
    </row>
    <row r="4" spans="1:12">
      <c r="A4">
        <v>2</v>
      </c>
      <c r="B4">
        <v>3.2599999999999997E-2</v>
      </c>
      <c r="C4" s="2">
        <v>6.63</v>
      </c>
      <c r="D4">
        <v>0.28257552789999996</v>
      </c>
      <c r="G4" s="5">
        <f>_xlfn.STDEV.P(B3:B112)</f>
        <v>1.0432685842308178E-3</v>
      </c>
      <c r="H4" s="3">
        <f>G4*1000</f>
        <v>1.0432685842308178</v>
      </c>
      <c r="J4" s="5">
        <f>_xlfn.STDEV.P(C3:C112)</f>
        <v>9.5104813862573218E-2</v>
      </c>
      <c r="L4" s="5">
        <f>_xlfn.STDEV.P(D3:D112)</f>
        <v>3.7519383313205923E-2</v>
      </c>
    </row>
    <row r="5" spans="1:12">
      <c r="A5">
        <v>3</v>
      </c>
      <c r="B5">
        <v>3.065E-2</v>
      </c>
      <c r="C5" s="2">
        <v>6.61</v>
      </c>
      <c r="D5">
        <v>0.31761144200000002</v>
      </c>
      <c r="G5">
        <f>G4/G3*100</f>
        <v>3.3610949160276489</v>
      </c>
      <c r="J5">
        <f>J4/J3*100</f>
        <v>1.4281561629556951</v>
      </c>
      <c r="L5">
        <f>L4/L3*100</f>
        <v>10.161420419559326</v>
      </c>
    </row>
    <row r="6" spans="1:12">
      <c r="A6">
        <v>4</v>
      </c>
      <c r="B6">
        <v>2.9850000000000002E-2</v>
      </c>
      <c r="C6" s="2">
        <v>6.59</v>
      </c>
      <c r="D6">
        <v>0.34295206039999998</v>
      </c>
    </row>
    <row r="7" spans="1:12">
      <c r="A7">
        <v>5</v>
      </c>
      <c r="B7">
        <v>2.8549999999999999E-2</v>
      </c>
      <c r="C7" s="2">
        <v>6.58</v>
      </c>
      <c r="D7">
        <v>0.35025153650000002</v>
      </c>
    </row>
    <row r="8" spans="1:12">
      <c r="A8">
        <v>6</v>
      </c>
      <c r="B8">
        <v>2.8649999999999998E-2</v>
      </c>
      <c r="C8" s="2">
        <v>6.58</v>
      </c>
      <c r="D8">
        <v>0.35091849349999998</v>
      </c>
    </row>
    <row r="9" spans="1:12">
      <c r="A9">
        <v>7</v>
      </c>
      <c r="B9">
        <v>2.9100000000000001E-2</v>
      </c>
      <c r="C9" s="2">
        <v>6.58</v>
      </c>
      <c r="D9">
        <v>0.3490760202</v>
      </c>
    </row>
    <row r="10" spans="1:12">
      <c r="A10">
        <v>8</v>
      </c>
      <c r="B10">
        <v>3.1719999999999998E-2</v>
      </c>
      <c r="C10" s="2">
        <v>6.53</v>
      </c>
      <c r="D10">
        <v>0.34056665229999999</v>
      </c>
    </row>
    <row r="11" spans="1:12">
      <c r="A11">
        <v>9</v>
      </c>
      <c r="B11">
        <v>3.2489999999999998E-2</v>
      </c>
      <c r="C11" s="2">
        <v>6.6</v>
      </c>
      <c r="D11">
        <v>0.33953160539999999</v>
      </c>
    </row>
    <row r="12" spans="1:12">
      <c r="A12">
        <v>10</v>
      </c>
      <c r="B12">
        <v>3.2349999999999997E-2</v>
      </c>
      <c r="C12" s="2">
        <v>6.71</v>
      </c>
      <c r="D12">
        <v>0.35200038319999999</v>
      </c>
    </row>
    <row r="13" spans="1:12">
      <c r="A13">
        <v>11</v>
      </c>
      <c r="B13">
        <v>3.2250000000000001E-2</v>
      </c>
      <c r="C13" s="2">
        <v>6.7</v>
      </c>
      <c r="D13">
        <v>0.34823678059999996</v>
      </c>
    </row>
    <row r="14" spans="1:12">
      <c r="A14">
        <v>12</v>
      </c>
      <c r="B14">
        <v>3.2024999999999998E-2</v>
      </c>
      <c r="C14" s="2">
        <v>6.71</v>
      </c>
      <c r="D14">
        <v>0.35893346919999997</v>
      </c>
    </row>
    <row r="15" spans="1:12">
      <c r="A15">
        <v>13</v>
      </c>
      <c r="B15">
        <v>3.1375E-2</v>
      </c>
      <c r="C15" s="2">
        <v>6.7</v>
      </c>
      <c r="D15">
        <v>0.35947311329999998</v>
      </c>
    </row>
    <row r="16" spans="1:12">
      <c r="A16">
        <v>14</v>
      </c>
      <c r="B16">
        <v>3.0700000000000002E-2</v>
      </c>
      <c r="C16" s="2">
        <v>6.68</v>
      </c>
      <c r="D16">
        <v>0.35807099790000002</v>
      </c>
    </row>
    <row r="17" spans="1:4">
      <c r="A17">
        <v>15</v>
      </c>
      <c r="B17">
        <v>2.9850000000000002E-2</v>
      </c>
      <c r="C17" s="2">
        <v>6.53</v>
      </c>
      <c r="D17">
        <v>0.37121101919999999</v>
      </c>
    </row>
    <row r="18" spans="1:4">
      <c r="A18">
        <v>16</v>
      </c>
      <c r="B18">
        <v>3.0339999999999999E-2</v>
      </c>
      <c r="C18" s="2">
        <v>6.53</v>
      </c>
      <c r="D18">
        <v>0.36978126000000006</v>
      </c>
    </row>
    <row r="19" spans="1:4">
      <c r="A19">
        <v>17</v>
      </c>
      <c r="B19">
        <v>3.109E-2</v>
      </c>
      <c r="C19" s="2">
        <v>6.54</v>
      </c>
      <c r="D19">
        <v>0.3683077125</v>
      </c>
    </row>
    <row r="20" spans="1:4">
      <c r="A20">
        <v>18</v>
      </c>
      <c r="B20">
        <v>2.9940000000000001E-2</v>
      </c>
      <c r="C20" s="2">
        <v>6.52</v>
      </c>
      <c r="D20">
        <v>0.36719305029999999</v>
      </c>
    </row>
    <row r="21" spans="1:4">
      <c r="A21">
        <v>19</v>
      </c>
      <c r="B21">
        <v>3.0200000000000001E-2</v>
      </c>
      <c r="C21" s="2">
        <v>6.52</v>
      </c>
      <c r="D21">
        <v>0.37531865410000004</v>
      </c>
    </row>
    <row r="22" spans="1:4">
      <c r="A22">
        <v>20</v>
      </c>
      <c r="B22">
        <v>3.1605000000000001E-2</v>
      </c>
      <c r="C22" s="2">
        <v>6.61</v>
      </c>
      <c r="D22">
        <v>0.34553705610000002</v>
      </c>
    </row>
    <row r="23" spans="1:4">
      <c r="A23">
        <v>21</v>
      </c>
      <c r="B23">
        <v>3.2055E-2</v>
      </c>
      <c r="C23" s="2">
        <v>6.59</v>
      </c>
      <c r="D23">
        <v>0.35251292569999998</v>
      </c>
    </row>
    <row r="24" spans="1:4">
      <c r="A24">
        <v>22</v>
      </c>
      <c r="B24">
        <v>3.0939999999999999E-2</v>
      </c>
      <c r="C24" s="2">
        <v>6.58</v>
      </c>
      <c r="D24">
        <v>0.3540720684</v>
      </c>
    </row>
    <row r="25" spans="1:4">
      <c r="A25">
        <v>23</v>
      </c>
      <c r="B25">
        <v>3.066E-2</v>
      </c>
      <c r="C25" s="2">
        <v>6.55</v>
      </c>
      <c r="D25">
        <v>0.36969245890000002</v>
      </c>
    </row>
    <row r="26" spans="1:4">
      <c r="A26">
        <v>24</v>
      </c>
      <c r="B26">
        <v>3.1800000000000002E-2</v>
      </c>
      <c r="C26" s="2">
        <v>6.53</v>
      </c>
      <c r="D26">
        <v>0.37840110580000003</v>
      </c>
    </row>
    <row r="27" spans="1:4">
      <c r="A27">
        <v>25</v>
      </c>
      <c r="B27">
        <v>3.0599999999999999E-2</v>
      </c>
      <c r="C27" s="2">
        <v>6.54</v>
      </c>
      <c r="D27">
        <v>0.37627645270000004</v>
      </c>
    </row>
    <row r="28" spans="1:4">
      <c r="A28">
        <v>26</v>
      </c>
      <c r="B28">
        <v>3.0775E-2</v>
      </c>
      <c r="C28" s="2">
        <v>6.53</v>
      </c>
      <c r="D28">
        <v>0.38431808919999999</v>
      </c>
    </row>
    <row r="29" spans="1:4">
      <c r="A29">
        <v>27</v>
      </c>
      <c r="B29">
        <v>3.0724999999999999E-2</v>
      </c>
      <c r="C29" s="2">
        <v>6.53</v>
      </c>
      <c r="D29">
        <v>0.38505128229999996</v>
      </c>
    </row>
    <row r="30" spans="1:4">
      <c r="A30">
        <v>28</v>
      </c>
      <c r="B30">
        <v>3.1015000000000001E-2</v>
      </c>
      <c r="C30" s="2">
        <v>6.52</v>
      </c>
      <c r="D30">
        <v>0.38426276570000001</v>
      </c>
    </row>
    <row r="31" spans="1:4">
      <c r="A31">
        <v>29</v>
      </c>
      <c r="B31">
        <v>3.1274999999999997E-2</v>
      </c>
      <c r="C31" s="2">
        <v>6.53</v>
      </c>
      <c r="D31">
        <v>0.39050498509999998</v>
      </c>
    </row>
    <row r="32" spans="1:4">
      <c r="A32">
        <v>30</v>
      </c>
      <c r="B32">
        <v>3.1899999999999998E-2</v>
      </c>
      <c r="C32" s="2">
        <v>6.58</v>
      </c>
      <c r="D32">
        <v>0.35973115769999997</v>
      </c>
    </row>
    <row r="33" spans="1:4">
      <c r="A33">
        <v>31</v>
      </c>
      <c r="B33">
        <v>3.252E-2</v>
      </c>
      <c r="C33" s="2">
        <v>6.58</v>
      </c>
      <c r="D33">
        <v>0.36788498199999997</v>
      </c>
    </row>
    <row r="34" spans="1:4">
      <c r="A34">
        <v>32</v>
      </c>
      <c r="B34">
        <v>3.1375E-2</v>
      </c>
      <c r="C34" s="2">
        <v>6.55</v>
      </c>
      <c r="D34">
        <v>0.37603880619999996</v>
      </c>
    </row>
    <row r="35" spans="1:4">
      <c r="A35">
        <v>33</v>
      </c>
      <c r="B35">
        <v>3.0054999999999998E-2</v>
      </c>
      <c r="C35" s="2">
        <v>6.54</v>
      </c>
      <c r="D35">
        <v>0.35609636840000003</v>
      </c>
    </row>
    <row r="36" spans="1:4">
      <c r="A36">
        <v>34</v>
      </c>
      <c r="B36">
        <v>3.0085000000000001E-2</v>
      </c>
      <c r="C36" s="2">
        <v>6.58</v>
      </c>
      <c r="D36">
        <v>0.36271921870000001</v>
      </c>
    </row>
    <row r="37" spans="1:4">
      <c r="A37">
        <v>35</v>
      </c>
      <c r="B37">
        <v>3.04E-2</v>
      </c>
      <c r="C37" s="2">
        <v>6.54</v>
      </c>
      <c r="D37">
        <v>0.37269892560000001</v>
      </c>
    </row>
    <row r="38" spans="1:4">
      <c r="A38">
        <v>36</v>
      </c>
      <c r="B38">
        <v>3.2489999999999998E-2</v>
      </c>
      <c r="C38" s="2">
        <v>6.52</v>
      </c>
      <c r="D38">
        <v>0.36827564780000005</v>
      </c>
    </row>
    <row r="39" spans="1:4">
      <c r="A39">
        <v>37</v>
      </c>
      <c r="B39">
        <v>3.125E-2</v>
      </c>
      <c r="C39" s="2">
        <v>6.55</v>
      </c>
      <c r="D39">
        <v>0.37712876849999999</v>
      </c>
    </row>
    <row r="40" spans="1:4">
      <c r="A40">
        <v>38</v>
      </c>
      <c r="B40">
        <v>3.0599999999999999E-2</v>
      </c>
      <c r="C40" s="2">
        <v>6.55</v>
      </c>
      <c r="D40">
        <v>0.38387638670000002</v>
      </c>
    </row>
    <row r="41" spans="1:4">
      <c r="A41">
        <v>39</v>
      </c>
      <c r="B41">
        <v>3.09E-2</v>
      </c>
      <c r="C41" s="2">
        <v>6.57</v>
      </c>
      <c r="D41">
        <v>0.3815933701</v>
      </c>
    </row>
    <row r="42" spans="1:4">
      <c r="A42">
        <v>40</v>
      </c>
      <c r="B42">
        <v>3.09E-2</v>
      </c>
      <c r="C42" s="2">
        <v>6.58</v>
      </c>
      <c r="D42">
        <v>0.37920852529999999</v>
      </c>
    </row>
    <row r="43" spans="1:4">
      <c r="A43">
        <v>41</v>
      </c>
      <c r="B43">
        <v>3.0365E-2</v>
      </c>
      <c r="C43" s="2">
        <v>6.58</v>
      </c>
      <c r="D43">
        <v>0.3831417647</v>
      </c>
    </row>
    <row r="44" spans="1:4">
      <c r="A44">
        <v>42</v>
      </c>
      <c r="B44">
        <v>2.9815000000000001E-2</v>
      </c>
      <c r="C44" s="2">
        <v>6.56</v>
      </c>
      <c r="D44">
        <v>0.38033743860000002</v>
      </c>
    </row>
    <row r="45" spans="1:4">
      <c r="A45">
        <v>43</v>
      </c>
      <c r="B45">
        <v>3.0370000000000001E-2</v>
      </c>
      <c r="C45" s="2">
        <v>6.56</v>
      </c>
      <c r="D45">
        <v>0.37445784719999997</v>
      </c>
    </row>
    <row r="46" spans="1:4">
      <c r="A46">
        <v>44</v>
      </c>
      <c r="B46">
        <v>2.9475000000000001E-2</v>
      </c>
      <c r="C46" s="2">
        <v>6.55</v>
      </c>
      <c r="D46">
        <v>0.38275011999999997</v>
      </c>
    </row>
    <row r="47" spans="1:4">
      <c r="A47">
        <v>45</v>
      </c>
      <c r="B47">
        <v>2.9575000000000001E-2</v>
      </c>
      <c r="C47" s="2">
        <v>6.57</v>
      </c>
      <c r="D47">
        <v>0.37836730279999997</v>
      </c>
    </row>
    <row r="48" spans="1:4">
      <c r="A48">
        <v>46</v>
      </c>
      <c r="B48">
        <v>2.9624999999999999E-2</v>
      </c>
      <c r="C48" s="2">
        <v>6.58</v>
      </c>
      <c r="D48">
        <v>0.37902971280000003</v>
      </c>
    </row>
    <row r="49" spans="1:4">
      <c r="A49">
        <v>47</v>
      </c>
      <c r="B49">
        <v>2.9739999999999999E-2</v>
      </c>
      <c r="C49" s="2">
        <v>6.59</v>
      </c>
      <c r="D49">
        <v>0.38180416710000004</v>
      </c>
    </row>
    <row r="50" spans="1:4">
      <c r="A50">
        <v>48</v>
      </c>
      <c r="B50">
        <v>3.0085000000000001E-2</v>
      </c>
      <c r="C50" s="2">
        <v>6.59</v>
      </c>
      <c r="D50">
        <v>0.38279857759999997</v>
      </c>
    </row>
    <row r="51" spans="1:4">
      <c r="A51">
        <v>49</v>
      </c>
      <c r="B51">
        <v>3.0085000000000001E-2</v>
      </c>
      <c r="C51" s="2">
        <v>6.61</v>
      </c>
      <c r="D51">
        <v>0.37786898809999997</v>
      </c>
    </row>
    <row r="52" spans="1:4">
      <c r="A52">
        <v>50</v>
      </c>
      <c r="B52">
        <v>2.945E-2</v>
      </c>
      <c r="C52" s="2">
        <v>6.68</v>
      </c>
      <c r="D52">
        <v>0.3770616235</v>
      </c>
    </row>
    <row r="53" spans="1:4">
      <c r="A53">
        <v>51</v>
      </c>
      <c r="B53">
        <v>3.0779999999999998E-2</v>
      </c>
      <c r="C53" s="2">
        <v>6.68</v>
      </c>
      <c r="D53">
        <v>0.3270063312</v>
      </c>
    </row>
    <row r="54" spans="1:4">
      <c r="A54">
        <v>52</v>
      </c>
      <c r="B54">
        <v>3.0689999999999999E-2</v>
      </c>
      <c r="C54" s="2">
        <v>6.63</v>
      </c>
      <c r="D54">
        <v>0.36923207859999996</v>
      </c>
    </row>
    <row r="55" spans="1:4">
      <c r="A55">
        <v>53</v>
      </c>
      <c r="B55">
        <v>3.0079999999999999E-2</v>
      </c>
      <c r="C55" s="2">
        <v>6.61</v>
      </c>
      <c r="D55">
        <v>0.37289213529999998</v>
      </c>
    </row>
    <row r="56" spans="1:4">
      <c r="A56">
        <v>54</v>
      </c>
      <c r="B56">
        <v>3.0079999999999999E-2</v>
      </c>
      <c r="C56" s="2">
        <v>6.59</v>
      </c>
      <c r="D56">
        <v>0.37263046379999998</v>
      </c>
    </row>
    <row r="57" spans="1:4">
      <c r="A57">
        <v>55</v>
      </c>
      <c r="B57">
        <v>2.9819999999999999E-2</v>
      </c>
      <c r="C57" s="2">
        <v>6.61</v>
      </c>
      <c r="D57">
        <v>0.36888934280000002</v>
      </c>
    </row>
    <row r="58" spans="1:4">
      <c r="A58">
        <v>56</v>
      </c>
      <c r="B58">
        <v>3.1510000000000003E-2</v>
      </c>
      <c r="C58" s="2">
        <v>6.7</v>
      </c>
      <c r="D58">
        <v>0.34844918180000001</v>
      </c>
    </row>
    <row r="59" spans="1:4">
      <c r="A59">
        <v>57</v>
      </c>
      <c r="B59">
        <v>3.1539999999999999E-2</v>
      </c>
      <c r="C59" s="2">
        <v>6.67</v>
      </c>
      <c r="D59">
        <v>0.35389906770000001</v>
      </c>
    </row>
    <row r="60" spans="1:4">
      <c r="A60">
        <v>58</v>
      </c>
      <c r="B60">
        <v>3.073E-2</v>
      </c>
      <c r="C60" s="2">
        <v>6.59</v>
      </c>
      <c r="D60">
        <v>0.41022237509999998</v>
      </c>
    </row>
    <row r="61" spans="1:4">
      <c r="A61">
        <v>59</v>
      </c>
      <c r="B61">
        <v>3.1175000000000001E-2</v>
      </c>
      <c r="C61" s="2">
        <v>6.6</v>
      </c>
      <c r="D61">
        <v>0.38781735750000002</v>
      </c>
    </row>
    <row r="62" spans="1:4">
      <c r="A62">
        <v>60</v>
      </c>
      <c r="B62">
        <v>3.1144999999999999E-2</v>
      </c>
      <c r="C62" s="2">
        <v>6.63</v>
      </c>
      <c r="D62">
        <v>0.37993276010000004</v>
      </c>
    </row>
    <row r="63" spans="1:4">
      <c r="A63">
        <v>61</v>
      </c>
      <c r="B63">
        <v>3.0114999999999999E-2</v>
      </c>
      <c r="C63" s="2">
        <v>6.65</v>
      </c>
      <c r="D63">
        <v>0.37688779959999996</v>
      </c>
    </row>
    <row r="64" spans="1:4">
      <c r="A64">
        <v>62</v>
      </c>
      <c r="B64">
        <v>2.9600000000000001E-2</v>
      </c>
      <c r="C64" s="2">
        <v>6.65</v>
      </c>
      <c r="D64">
        <v>0.37829969969999999</v>
      </c>
    </row>
    <row r="65" spans="1:4">
      <c r="A65">
        <v>63</v>
      </c>
      <c r="B65">
        <v>3.0345E-2</v>
      </c>
      <c r="C65" s="2">
        <v>6.64</v>
      </c>
      <c r="D65">
        <v>0.37551536870000002</v>
      </c>
    </row>
    <row r="66" spans="1:4">
      <c r="A66">
        <v>64</v>
      </c>
      <c r="B66">
        <v>3.0159999999999999E-2</v>
      </c>
      <c r="C66" s="2">
        <v>6.64</v>
      </c>
      <c r="D66">
        <v>0.38176498050000002</v>
      </c>
    </row>
    <row r="67" spans="1:4">
      <c r="A67">
        <v>65</v>
      </c>
      <c r="B67">
        <v>3.0020000000000002E-2</v>
      </c>
      <c r="C67" s="2">
        <v>6.64</v>
      </c>
      <c r="D67">
        <v>0.39000867459999999</v>
      </c>
    </row>
    <row r="68" spans="1:4">
      <c r="A68">
        <v>66</v>
      </c>
      <c r="B68">
        <v>2.9975000000000002E-2</v>
      </c>
      <c r="C68" s="2">
        <v>6.64</v>
      </c>
      <c r="D68">
        <v>0.39354471549999998</v>
      </c>
    </row>
    <row r="69" spans="1:4">
      <c r="A69">
        <v>67</v>
      </c>
      <c r="B69">
        <v>3.0724999999999999E-2</v>
      </c>
      <c r="C69" s="2">
        <v>6.66</v>
      </c>
      <c r="D69">
        <v>0.38999361200000005</v>
      </c>
    </row>
    <row r="70" spans="1:4">
      <c r="A70">
        <v>68</v>
      </c>
      <c r="B70">
        <v>3.015E-2</v>
      </c>
      <c r="C70" s="2">
        <v>6.66</v>
      </c>
      <c r="D70">
        <v>0.38212862749999998</v>
      </c>
    </row>
    <row r="71" spans="1:4">
      <c r="A71">
        <v>69</v>
      </c>
      <c r="B71">
        <v>3.031E-2</v>
      </c>
      <c r="C71" s="2">
        <v>6.68</v>
      </c>
      <c r="D71">
        <v>0.3712497501</v>
      </c>
    </row>
    <row r="72" spans="1:4">
      <c r="A72">
        <v>70</v>
      </c>
      <c r="B72">
        <v>3.1119999999999998E-2</v>
      </c>
      <c r="C72" s="2">
        <v>6.68</v>
      </c>
      <c r="D72">
        <v>0.37862778740000003</v>
      </c>
    </row>
    <row r="73" spans="1:4">
      <c r="A73">
        <v>71</v>
      </c>
      <c r="B73">
        <v>3.1304999999999999E-2</v>
      </c>
      <c r="C73" s="2">
        <v>6.7</v>
      </c>
      <c r="D73">
        <v>0.3818300496</v>
      </c>
    </row>
    <row r="74" spans="1:4">
      <c r="A74">
        <v>72</v>
      </c>
      <c r="B74">
        <v>3.1359999999999999E-2</v>
      </c>
      <c r="C74" s="2">
        <v>6.72</v>
      </c>
      <c r="D74">
        <v>0.3702295599</v>
      </c>
    </row>
    <row r="75" spans="1:4">
      <c r="A75">
        <v>73</v>
      </c>
      <c r="B75">
        <v>3.1539999999999999E-2</v>
      </c>
      <c r="C75" s="2">
        <v>6.74</v>
      </c>
      <c r="D75">
        <v>0.3699331401</v>
      </c>
    </row>
    <row r="76" spans="1:4">
      <c r="A76">
        <v>74</v>
      </c>
      <c r="B76">
        <v>3.1620000000000002E-2</v>
      </c>
      <c r="C76" s="2">
        <v>6.73</v>
      </c>
      <c r="D76">
        <v>0.37724848750000001</v>
      </c>
    </row>
    <row r="77" spans="1:4">
      <c r="A77">
        <v>75</v>
      </c>
      <c r="B77">
        <v>3.09E-2</v>
      </c>
      <c r="C77" s="2">
        <v>6.72</v>
      </c>
      <c r="D77">
        <v>0.37262549149999996</v>
      </c>
    </row>
    <row r="78" spans="1:4">
      <c r="A78">
        <v>76</v>
      </c>
      <c r="B78">
        <v>3.0859999999999999E-2</v>
      </c>
      <c r="C78" s="2">
        <v>6.71</v>
      </c>
      <c r="D78">
        <v>0.37754422809999999</v>
      </c>
    </row>
    <row r="79" spans="1:4">
      <c r="A79">
        <v>77</v>
      </c>
      <c r="B79">
        <v>3.0964999999999999E-2</v>
      </c>
      <c r="C79" s="2">
        <v>6.7</v>
      </c>
      <c r="D79">
        <v>0.3830623802</v>
      </c>
    </row>
    <row r="80" spans="1:4">
      <c r="A80">
        <v>78</v>
      </c>
      <c r="B80">
        <v>3.0419999999999999E-2</v>
      </c>
      <c r="C80" s="2">
        <v>6.71</v>
      </c>
      <c r="D80">
        <v>0.37453811860000003</v>
      </c>
    </row>
    <row r="81" spans="1:4">
      <c r="A81">
        <v>79</v>
      </c>
      <c r="B81">
        <v>3.1144999999999999E-2</v>
      </c>
      <c r="C81" s="2">
        <v>6.73</v>
      </c>
      <c r="D81">
        <v>0.37551526090000004</v>
      </c>
    </row>
    <row r="82" spans="1:4">
      <c r="A82">
        <v>80</v>
      </c>
      <c r="B82">
        <v>3.065E-2</v>
      </c>
      <c r="C82" s="2">
        <v>6.74</v>
      </c>
      <c r="D82">
        <v>0.37624807410000005</v>
      </c>
    </row>
    <row r="83" spans="1:4">
      <c r="A83">
        <v>81</v>
      </c>
      <c r="B83">
        <v>3.1370000000000002E-2</v>
      </c>
      <c r="C83" s="2">
        <v>6.73</v>
      </c>
      <c r="D83">
        <v>0.37497093879999999</v>
      </c>
    </row>
    <row r="84" spans="1:4">
      <c r="A84">
        <v>82</v>
      </c>
      <c r="B84">
        <v>3.1050000000000001E-2</v>
      </c>
      <c r="C84" s="2">
        <v>6.72</v>
      </c>
      <c r="D84">
        <v>0.38052821880000004</v>
      </c>
    </row>
    <row r="85" spans="1:4">
      <c r="A85">
        <v>83</v>
      </c>
      <c r="B85">
        <v>3.0915000000000002E-2</v>
      </c>
      <c r="C85" s="2">
        <v>6.73</v>
      </c>
      <c r="D85">
        <v>0.37933442399999995</v>
      </c>
    </row>
    <row r="86" spans="1:4">
      <c r="A86">
        <v>84</v>
      </c>
      <c r="B86">
        <v>3.0405000000000001E-2</v>
      </c>
      <c r="C86" s="2">
        <v>6.71</v>
      </c>
      <c r="D86">
        <v>0.37900207709999995</v>
      </c>
    </row>
    <row r="87" spans="1:4">
      <c r="A87">
        <v>85</v>
      </c>
      <c r="B87">
        <v>3.1309999999999998E-2</v>
      </c>
      <c r="C87" s="2">
        <v>6.75</v>
      </c>
      <c r="D87">
        <v>0.38157798929999998</v>
      </c>
    </row>
    <row r="88" spans="1:4">
      <c r="A88">
        <v>86</v>
      </c>
      <c r="B88">
        <v>3.1519999999999999E-2</v>
      </c>
      <c r="C88" s="2">
        <v>6.76</v>
      </c>
      <c r="D88">
        <v>0.38282499219999999</v>
      </c>
    </row>
    <row r="89" spans="1:4">
      <c r="A89">
        <v>87</v>
      </c>
      <c r="B89">
        <v>3.1440000000000003E-2</v>
      </c>
      <c r="C89" s="2">
        <v>6.75</v>
      </c>
      <c r="D89">
        <v>0.38801117349999997</v>
      </c>
    </row>
    <row r="90" spans="1:4">
      <c r="A90">
        <v>88</v>
      </c>
      <c r="B90">
        <v>3.1614999999999997E-2</v>
      </c>
      <c r="C90" s="2">
        <v>6.76</v>
      </c>
      <c r="D90">
        <v>0.38259551199999997</v>
      </c>
    </row>
    <row r="91" spans="1:4">
      <c r="A91">
        <v>89</v>
      </c>
      <c r="B91">
        <v>3.1385000000000003E-2</v>
      </c>
      <c r="C91" s="2">
        <v>6.76</v>
      </c>
      <c r="D91">
        <v>0.38379625570000003</v>
      </c>
    </row>
    <row r="92" spans="1:4">
      <c r="A92">
        <v>90</v>
      </c>
      <c r="B92">
        <v>3.1519999999999999E-2</v>
      </c>
      <c r="C92" s="2">
        <v>6.76</v>
      </c>
      <c r="D92">
        <v>0.38284612600000001</v>
      </c>
    </row>
    <row r="93" spans="1:4">
      <c r="A93">
        <v>91</v>
      </c>
      <c r="B93">
        <v>3.1419999999999997E-2</v>
      </c>
      <c r="C93" s="2">
        <v>6.76</v>
      </c>
      <c r="D93">
        <v>0.38408830469999999</v>
      </c>
    </row>
    <row r="94" spans="1:4">
      <c r="A94">
        <v>92</v>
      </c>
      <c r="B94">
        <v>3.1530000000000002E-2</v>
      </c>
      <c r="C94" s="2">
        <v>6.77</v>
      </c>
      <c r="D94">
        <v>0.38379625570000003</v>
      </c>
    </row>
    <row r="95" spans="1:4">
      <c r="A95">
        <v>93</v>
      </c>
      <c r="B95">
        <v>3.1484999999999999E-2</v>
      </c>
      <c r="C95" s="2">
        <v>6.76</v>
      </c>
      <c r="D95">
        <v>0.38284612600000001</v>
      </c>
    </row>
    <row r="96" spans="1:4">
      <c r="A96">
        <v>94</v>
      </c>
      <c r="B96">
        <v>3.1910000000000001E-2</v>
      </c>
      <c r="C96" s="2">
        <v>6.77</v>
      </c>
      <c r="D96">
        <v>0.38408830469999999</v>
      </c>
    </row>
    <row r="97" spans="1:4">
      <c r="A97">
        <v>95</v>
      </c>
      <c r="B97">
        <v>3.1875000000000001E-2</v>
      </c>
      <c r="C97" s="2">
        <v>6.77</v>
      </c>
      <c r="D97">
        <v>0.38140848519999998</v>
      </c>
    </row>
    <row r="98" spans="1:4">
      <c r="A98">
        <v>96</v>
      </c>
      <c r="B98">
        <v>3.1975000000000003E-2</v>
      </c>
      <c r="C98" s="2">
        <v>6.78</v>
      </c>
      <c r="D98">
        <v>0.3841110043</v>
      </c>
    </row>
    <row r="99" spans="1:4">
      <c r="A99">
        <v>97</v>
      </c>
      <c r="B99">
        <v>3.2169999999999997E-2</v>
      </c>
      <c r="C99" s="2">
        <v>6.76</v>
      </c>
      <c r="D99">
        <v>0.37864877319999996</v>
      </c>
    </row>
    <row r="100" spans="1:4">
      <c r="A100">
        <v>98</v>
      </c>
      <c r="B100">
        <v>3.2059999999999998E-2</v>
      </c>
      <c r="C100" s="2">
        <v>6.76</v>
      </c>
      <c r="D100">
        <v>0.37191512009999994</v>
      </c>
    </row>
    <row r="101" spans="1:4">
      <c r="A101">
        <v>99</v>
      </c>
      <c r="B101">
        <v>3.2030000000000003E-2</v>
      </c>
      <c r="C101" s="2">
        <v>6.78</v>
      </c>
      <c r="D101">
        <v>0.37714871319999999</v>
      </c>
    </row>
    <row r="102" spans="1:4">
      <c r="A102">
        <v>100</v>
      </c>
      <c r="B102">
        <v>3.1150000000000001E-2</v>
      </c>
      <c r="C102" s="2">
        <v>6.79</v>
      </c>
      <c r="D102">
        <v>0.36923458740000004</v>
      </c>
    </row>
    <row r="103" spans="1:4">
      <c r="A103">
        <v>101</v>
      </c>
      <c r="B103">
        <v>3.1544999999999997E-2</v>
      </c>
      <c r="C103" s="2">
        <v>6.79</v>
      </c>
      <c r="D103">
        <v>0.38095899329999999</v>
      </c>
    </row>
    <row r="104" spans="1:4">
      <c r="A104">
        <v>102</v>
      </c>
      <c r="B104">
        <v>3.1934999999999998E-2</v>
      </c>
      <c r="C104" s="2">
        <v>6.8</v>
      </c>
      <c r="D104">
        <v>0.38026599650000004</v>
      </c>
    </row>
    <row r="105" spans="1:4">
      <c r="A105">
        <v>103</v>
      </c>
      <c r="B105">
        <v>3.1559999999999998E-2</v>
      </c>
      <c r="C105" s="2">
        <v>6.79</v>
      </c>
      <c r="D105">
        <v>0.38467712100000001</v>
      </c>
    </row>
    <row r="106" spans="1:4">
      <c r="A106">
        <v>104</v>
      </c>
      <c r="B106">
        <v>3.1649999999999998E-2</v>
      </c>
      <c r="C106" s="2">
        <v>6.81</v>
      </c>
      <c r="D106">
        <v>0.35995387950000002</v>
      </c>
    </row>
    <row r="107" spans="1:4">
      <c r="A107">
        <v>105</v>
      </c>
      <c r="B107">
        <v>3.1734999999999999E-2</v>
      </c>
      <c r="C107" s="2">
        <v>6.81</v>
      </c>
      <c r="D107">
        <v>0.38593424509999996</v>
      </c>
    </row>
    <row r="108" spans="1:4">
      <c r="A108">
        <v>106</v>
      </c>
      <c r="B108">
        <v>3.1449999999999999E-2</v>
      </c>
      <c r="C108" s="2">
        <v>6.81</v>
      </c>
      <c r="D108">
        <v>0.38318949060000002</v>
      </c>
    </row>
    <row r="109" spans="1:4">
      <c r="A109">
        <v>107</v>
      </c>
      <c r="B109">
        <v>3.261E-2</v>
      </c>
      <c r="C109" s="2">
        <v>6.81</v>
      </c>
      <c r="D109">
        <v>0.38199511649999995</v>
      </c>
    </row>
    <row r="110" spans="1:4">
      <c r="A110">
        <v>108</v>
      </c>
      <c r="B110">
        <v>3.2820000000000002E-2</v>
      </c>
      <c r="C110" s="2">
        <v>6.79</v>
      </c>
      <c r="D110">
        <v>0.38375082420000001</v>
      </c>
    </row>
    <row r="111" spans="1:4">
      <c r="A111">
        <v>109</v>
      </c>
      <c r="B111">
        <v>3.3224999999999998E-2</v>
      </c>
      <c r="C111" s="2">
        <v>6.82</v>
      </c>
      <c r="D111">
        <v>0.37041803000000001</v>
      </c>
    </row>
    <row r="112" spans="1:4">
      <c r="A112">
        <v>110</v>
      </c>
      <c r="B112">
        <v>3.2210000000000003E-2</v>
      </c>
      <c r="C112" s="2">
        <v>6.83</v>
      </c>
      <c r="D112">
        <v>0.39996162490000003</v>
      </c>
    </row>
  </sheetData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V112"/>
  <sheetViews>
    <sheetView zoomScale="126" zoomScaleNormal="126" workbookViewId="0">
      <selection activeCell="E9" sqref="E9"/>
    </sheetView>
  </sheetViews>
  <sheetFormatPr defaultRowHeight="15.75"/>
  <cols>
    <col min="2" max="2" width="20.5703125" bestFit="1" customWidth="1"/>
    <col min="3" max="3" width="19.7109375" bestFit="1" customWidth="1"/>
    <col min="4" max="4" width="22.7109375" bestFit="1" customWidth="1"/>
    <col min="5" max="5" width="20.5703125" bestFit="1" customWidth="1"/>
    <col min="6" max="6" width="14.5703125" bestFit="1" customWidth="1"/>
    <col min="7" max="7" width="12.7109375" bestFit="1" customWidth="1"/>
    <col min="8" max="8" width="14.28515625" bestFit="1" customWidth="1"/>
    <col min="9" max="9" width="14.5703125" bestFit="1" customWidth="1"/>
    <col min="10" max="10" width="12.7109375" bestFit="1" customWidth="1"/>
    <col min="11" max="11" width="14.28515625" bestFit="1" customWidth="1"/>
    <col min="12" max="13" width="23.28515625" bestFit="1" customWidth="1"/>
    <col min="14" max="14" width="34.28515625" bestFit="1" customWidth="1"/>
    <col min="15" max="15" width="13.42578125" bestFit="1" customWidth="1"/>
    <col min="16" max="16" width="15" bestFit="1" customWidth="1"/>
    <col min="17" max="19" width="13.5703125" bestFit="1" customWidth="1"/>
    <col min="20" max="20" width="13.85546875" bestFit="1" customWidth="1"/>
    <col min="21" max="22" width="13.5703125" bestFit="1" customWidth="1"/>
    <col min="23" max="23" width="23" bestFit="1" customWidth="1"/>
    <col min="24" max="24" width="13.85546875" bestFit="1" customWidth="1"/>
    <col min="26" max="26" width="10.42578125" bestFit="1" customWidth="1"/>
    <col min="30" max="30" width="7.42578125" bestFit="1" customWidth="1"/>
    <col min="32" max="33" width="21.5703125" bestFit="1" customWidth="1"/>
    <col min="34" max="34" width="14.42578125" customWidth="1"/>
    <col min="35" max="36" width="21.5703125" bestFit="1" customWidth="1"/>
    <col min="38" max="38" width="48" bestFit="1" customWidth="1"/>
    <col min="39" max="39" width="12.5703125" customWidth="1"/>
    <col min="40" max="40" width="14" bestFit="1" customWidth="1"/>
    <col min="41" max="41" width="16.28515625" bestFit="1" customWidth="1"/>
    <col min="42" max="42" width="20.85546875" bestFit="1" customWidth="1"/>
    <col min="43" max="43" width="14.42578125" bestFit="1" customWidth="1"/>
    <col min="44" max="44" width="16.28515625" bestFit="1" customWidth="1"/>
    <col min="45" max="45" width="20.85546875" bestFit="1" customWidth="1"/>
    <col min="46" max="46" width="9" customWidth="1"/>
    <col min="49" max="49" width="13.5703125" bestFit="1" customWidth="1"/>
    <col min="50" max="50" width="21.5703125" bestFit="1" customWidth="1"/>
    <col min="52" max="52" width="11.140625" bestFit="1" customWidth="1"/>
    <col min="53" max="53" width="19.85546875" bestFit="1" customWidth="1"/>
    <col min="55" max="55" width="13.5703125" bestFit="1" customWidth="1"/>
    <col min="57" max="58" width="13.5703125" bestFit="1" customWidth="1"/>
    <col min="59" max="59" width="15.42578125" bestFit="1" customWidth="1"/>
    <col min="62" max="62" width="19.85546875" bestFit="1" customWidth="1"/>
    <col min="63" max="63" width="11.85546875" bestFit="1" customWidth="1"/>
    <col min="70" max="70" width="13.5703125" bestFit="1" customWidth="1"/>
    <col min="72" max="72" width="11.5703125" bestFit="1" customWidth="1"/>
  </cols>
  <sheetData>
    <row r="1" spans="1:74" ht="31.5">
      <c r="A1" s="21" t="s">
        <v>60</v>
      </c>
      <c r="B1" s="22" t="s">
        <v>99</v>
      </c>
      <c r="C1" s="22" t="s">
        <v>100</v>
      </c>
      <c r="D1" s="22" t="s">
        <v>102</v>
      </c>
      <c r="E1" s="22" t="s">
        <v>104</v>
      </c>
      <c r="F1" s="22" t="s">
        <v>19</v>
      </c>
      <c r="G1" s="22" t="s">
        <v>20</v>
      </c>
      <c r="H1" s="22" t="s">
        <v>45</v>
      </c>
      <c r="I1" s="22" t="s">
        <v>21</v>
      </c>
      <c r="J1" s="22" t="s">
        <v>22</v>
      </c>
      <c r="K1" s="22" t="s">
        <v>23</v>
      </c>
      <c r="L1" s="22" t="s">
        <v>37</v>
      </c>
      <c r="M1" s="22" t="s">
        <v>38</v>
      </c>
      <c r="N1" s="24" t="s">
        <v>112</v>
      </c>
      <c r="O1" s="17" t="s">
        <v>47</v>
      </c>
      <c r="P1" s="17" t="s">
        <v>72</v>
      </c>
      <c r="Q1" s="17" t="s">
        <v>73</v>
      </c>
      <c r="R1" s="17" t="s">
        <v>74</v>
      </c>
      <c r="S1" s="17" t="s">
        <v>75</v>
      </c>
      <c r="T1" s="17" t="s">
        <v>49</v>
      </c>
      <c r="U1" s="17" t="s">
        <v>48</v>
      </c>
      <c r="V1" s="17" t="s">
        <v>57</v>
      </c>
      <c r="W1" s="16" t="s">
        <v>58</v>
      </c>
      <c r="X1" s="17" t="s">
        <v>36</v>
      </c>
      <c r="Y1" s="1"/>
      <c r="Z1" s="25" t="s">
        <v>113</v>
      </c>
      <c r="AA1" s="1" t="s">
        <v>61</v>
      </c>
      <c r="AB1" s="1" t="s">
        <v>62</v>
      </c>
      <c r="AC1" s="1" t="s">
        <v>63</v>
      </c>
      <c r="AD1" s="1" t="s">
        <v>64</v>
      </c>
      <c r="AE1" s="1"/>
      <c r="AF1" s="7" t="s">
        <v>65</v>
      </c>
      <c r="AG1" s="1" t="s">
        <v>66</v>
      </c>
      <c r="AH1" s="1" t="s">
        <v>68</v>
      </c>
      <c r="AI1" s="1" t="s">
        <v>67</v>
      </c>
      <c r="AJ1" s="1" t="s">
        <v>69</v>
      </c>
      <c r="AK1" s="1" t="s">
        <v>77</v>
      </c>
      <c r="AL1" s="25" t="s">
        <v>115</v>
      </c>
      <c r="AM1" s="26" t="s">
        <v>76</v>
      </c>
      <c r="AN1" s="26" t="s">
        <v>55</v>
      </c>
      <c r="AP1" s="27" t="s">
        <v>39</v>
      </c>
      <c r="AQ1" s="27" t="s">
        <v>40</v>
      </c>
      <c r="AR1" s="27" t="s">
        <v>41</v>
      </c>
      <c r="AS1" s="27" t="s">
        <v>42</v>
      </c>
      <c r="AT1" s="28" t="s">
        <v>43</v>
      </c>
      <c r="AU1" s="27" t="s">
        <v>35</v>
      </c>
      <c r="AV1" s="27" t="s">
        <v>50</v>
      </c>
      <c r="AW1" s="27" t="s">
        <v>71</v>
      </c>
      <c r="AX1" s="27" t="s">
        <v>11</v>
      </c>
      <c r="AZ1" s="13" t="s">
        <v>129</v>
      </c>
      <c r="BA1" s="6" t="s">
        <v>123</v>
      </c>
      <c r="BB1" s="6" t="s">
        <v>56</v>
      </c>
      <c r="BC1" s="1" t="s">
        <v>124</v>
      </c>
      <c r="BD1" s="1" t="s">
        <v>59</v>
      </c>
      <c r="BE1" s="6" t="s">
        <v>125</v>
      </c>
      <c r="BF1" s="6" t="s">
        <v>127</v>
      </c>
      <c r="BG1" s="1" t="s">
        <v>126</v>
      </c>
      <c r="BH1" s="1" t="s">
        <v>128</v>
      </c>
      <c r="BJ1" s="13" t="s">
        <v>114</v>
      </c>
      <c r="BK1" t="s">
        <v>79</v>
      </c>
      <c r="BL1" t="s">
        <v>80</v>
      </c>
      <c r="BN1" t="s">
        <v>81</v>
      </c>
      <c r="BO1" t="s">
        <v>82</v>
      </c>
      <c r="BP1" t="s">
        <v>83</v>
      </c>
      <c r="BQ1" t="s">
        <v>84</v>
      </c>
      <c r="BR1" t="s">
        <v>85</v>
      </c>
      <c r="BS1" t="s">
        <v>86</v>
      </c>
      <c r="BT1" t="s">
        <v>87</v>
      </c>
      <c r="BU1" t="s">
        <v>31</v>
      </c>
      <c r="BV1" t="s">
        <v>22</v>
      </c>
    </row>
    <row r="2" spans="1:74" ht="31.5">
      <c r="F2" s="29" t="s">
        <v>361</v>
      </c>
      <c r="AL2" s="25" t="s">
        <v>116</v>
      </c>
      <c r="BK2">
        <f t="shared" ref="BK2:BK33" si="0">AM2*384</f>
        <v>0</v>
      </c>
      <c r="BL2">
        <f t="shared" ref="BL2:BL65" si="1">AN2*0</f>
        <v>0</v>
      </c>
      <c r="BN2">
        <f t="shared" ref="BN2:BN33" si="2">AP2*16</f>
        <v>0</v>
      </c>
      <c r="BO2">
        <f t="shared" ref="BO2:BO33" si="3">AQ2*64</f>
        <v>0</v>
      </c>
      <c r="BP2">
        <f t="shared" ref="BP2:BP33" si="4">AR2*112</f>
        <v>0</v>
      </c>
      <c r="BQ2">
        <f t="shared" ref="BQ2:BQ33" si="5">AS2*160</f>
        <v>0</v>
      </c>
      <c r="BR2">
        <f t="shared" ref="BR2:BR33" si="6">AT2*16</f>
        <v>0</v>
      </c>
      <c r="BS2">
        <f t="shared" ref="BS2:BS33" si="7">AU2*64</f>
        <v>0</v>
      </c>
      <c r="BT2">
        <f t="shared" ref="BT2:BT33" si="8">AV2*0</f>
        <v>0</v>
      </c>
      <c r="BU2">
        <f t="shared" ref="BU2:BU33" si="9">AW2*0</f>
        <v>0</v>
      </c>
      <c r="BV2">
        <f t="shared" ref="BV2:BV33" si="10">AX2*0</f>
        <v>0</v>
      </c>
    </row>
    <row r="3" spans="1:74">
      <c r="A3">
        <v>0</v>
      </c>
      <c r="B3">
        <v>0</v>
      </c>
      <c r="C3">
        <v>0</v>
      </c>
      <c r="D3">
        <v>8.3790080716216218E-5</v>
      </c>
      <c r="E3">
        <v>0</v>
      </c>
      <c r="F3">
        <v>4.2576502405145007E-3</v>
      </c>
      <c r="G3">
        <v>6.0884722992641926E-3</v>
      </c>
      <c r="H3">
        <v>1.6507972131880346E-2</v>
      </c>
      <c r="I3">
        <v>306.59060984000001</v>
      </c>
      <c r="J3">
        <v>1.2022644346174111E-7</v>
      </c>
      <c r="K3">
        <v>3.6400000000000002E-2</v>
      </c>
      <c r="L3">
        <v>27.870089549999999</v>
      </c>
      <c r="O3">
        <f>$L3*A3</f>
        <v>0</v>
      </c>
      <c r="P3">
        <f>$L3*B3</f>
        <v>0</v>
      </c>
      <c r="Q3">
        <f t="shared" ref="P3:S34" si="11">$L3*C3</f>
        <v>0</v>
      </c>
      <c r="R3">
        <f t="shared" si="11"/>
        <v>2.3352370529626742E-3</v>
      </c>
      <c r="S3">
        <f t="shared" si="11"/>
        <v>0</v>
      </c>
      <c r="X3">
        <f t="shared" ref="X3:X66" si="12">J3</f>
        <v>1.2022644346174111E-7</v>
      </c>
      <c r="BK3">
        <f t="shared" si="0"/>
        <v>0</v>
      </c>
      <c r="BL3">
        <f t="shared" si="1"/>
        <v>0</v>
      </c>
      <c r="BN3">
        <f t="shared" si="2"/>
        <v>0</v>
      </c>
      <c r="BO3">
        <f t="shared" si="3"/>
        <v>0</v>
      </c>
      <c r="BP3">
        <f t="shared" si="4"/>
        <v>0</v>
      </c>
      <c r="BQ3">
        <f t="shared" si="5"/>
        <v>0</v>
      </c>
      <c r="BR3">
        <f t="shared" si="6"/>
        <v>0</v>
      </c>
      <c r="BS3">
        <f t="shared" si="7"/>
        <v>0</v>
      </c>
      <c r="BT3">
        <f t="shared" si="8"/>
        <v>0</v>
      </c>
      <c r="BU3">
        <f t="shared" si="9"/>
        <v>0</v>
      </c>
      <c r="BV3">
        <f t="shared" si="10"/>
        <v>0</v>
      </c>
    </row>
    <row r="4" spans="1:74">
      <c r="A4">
        <v>0</v>
      </c>
      <c r="B4">
        <v>2.8230710004347828E-5</v>
      </c>
      <c r="C4">
        <v>6.1033768766666663E-4</v>
      </c>
      <c r="D4">
        <v>1.1356517704054051E-4</v>
      </c>
      <c r="E4">
        <v>1.0139517631818182E-4</v>
      </c>
      <c r="F4">
        <v>1.0000000000000001E-5</v>
      </c>
      <c r="G4">
        <v>0.54317162513729378</v>
      </c>
      <c r="H4">
        <v>0.29656744957108727</v>
      </c>
      <c r="I4">
        <v>306.68762994000002</v>
      </c>
      <c r="J4">
        <v>2.3442288153199206E-7</v>
      </c>
      <c r="K4">
        <v>3.2599999999999997E-2</v>
      </c>
      <c r="L4">
        <v>27.208490390000001</v>
      </c>
      <c r="O4">
        <f t="shared" ref="O4:O36" si="13">$L4*A4</f>
        <v>0</v>
      </c>
      <c r="P4">
        <f t="shared" si="11"/>
        <v>7.6811500185617481E-4</v>
      </c>
      <c r="Q4">
        <f t="shared" si="11"/>
        <v>1.660636710953332E-2</v>
      </c>
      <c r="R4">
        <f t="shared" si="11"/>
        <v>3.0899370281461955E-3</v>
      </c>
      <c r="S4">
        <f t="shared" si="11"/>
        <v>2.7588096804456058E-3</v>
      </c>
      <c r="X4">
        <f t="shared" si="12"/>
        <v>2.3442288153199206E-7</v>
      </c>
      <c r="BK4">
        <f t="shared" si="0"/>
        <v>0</v>
      </c>
      <c r="BL4">
        <f t="shared" si="1"/>
        <v>0</v>
      </c>
      <c r="BN4">
        <f t="shared" si="2"/>
        <v>0</v>
      </c>
      <c r="BO4">
        <f t="shared" si="3"/>
        <v>0</v>
      </c>
      <c r="BP4">
        <f t="shared" si="4"/>
        <v>0</v>
      </c>
      <c r="BQ4">
        <f t="shared" si="5"/>
        <v>0</v>
      </c>
      <c r="BR4">
        <f t="shared" si="6"/>
        <v>0</v>
      </c>
      <c r="BS4">
        <f t="shared" si="7"/>
        <v>0</v>
      </c>
      <c r="BT4">
        <f t="shared" si="8"/>
        <v>0</v>
      </c>
      <c r="BU4">
        <f t="shared" si="9"/>
        <v>0</v>
      </c>
      <c r="BV4">
        <f t="shared" si="10"/>
        <v>0</v>
      </c>
    </row>
    <row r="5" spans="1:74">
      <c r="A5">
        <v>0</v>
      </c>
      <c r="B5">
        <v>2.9648385152173915E-5</v>
      </c>
      <c r="C5">
        <v>2.2041286751666665E-4</v>
      </c>
      <c r="D5">
        <v>2.7296542229729724E-4</v>
      </c>
      <c r="E5">
        <v>3.9733778636363631E-5</v>
      </c>
      <c r="F5">
        <v>1.0000000000000001E-5</v>
      </c>
      <c r="G5">
        <v>0.59568122135964996</v>
      </c>
      <c r="H5">
        <v>0.33943151332398069</v>
      </c>
      <c r="I5">
        <v>306.25931701000002</v>
      </c>
      <c r="J5">
        <v>2.454708915685024E-7</v>
      </c>
      <c r="K5">
        <v>3.065E-2</v>
      </c>
      <c r="L5">
        <v>23.626194689999998</v>
      </c>
      <c r="M5">
        <v>25.744607240000001</v>
      </c>
      <c r="O5">
        <f t="shared" si="13"/>
        <v>0</v>
      </c>
      <c r="P5">
        <f t="shared" si="11"/>
        <v>7.0047851984936617E-4</v>
      </c>
      <c r="Q5">
        <f>$L5*C5</f>
        <v>5.2075173201299426E-3</v>
      </c>
      <c r="R5">
        <f t="shared" si="11"/>
        <v>6.4491342108340113E-3</v>
      </c>
      <c r="S5">
        <f>$L5*E5</f>
        <v>9.387579898320898E-4</v>
      </c>
      <c r="T5">
        <f>$M5*F5/24.5</f>
        <v>1.0508002955102043E-5</v>
      </c>
      <c r="U5">
        <f t="shared" ref="T5:V20" si="14">$M5*G5/24.5</f>
        <v>0.62594200343459949</v>
      </c>
      <c r="V5">
        <f t="shared" si="14"/>
        <v>0.35667473450631471</v>
      </c>
      <c r="W5">
        <f>(34.5/1000-K5)*L5</f>
        <v>9.0960849556500065E-2</v>
      </c>
      <c r="X5">
        <f t="shared" si="12"/>
        <v>2.454708915685024E-7</v>
      </c>
      <c r="AA5">
        <f>1*P5+2*Q5+3*R5+4*S5+U5+V5</f>
        <v>1.0168346856928538</v>
      </c>
      <c r="AB5">
        <f>1*P5+3*Q5+5*R5+7*S5+T5*2+U5*4</f>
        <v>2.5589290372075419</v>
      </c>
      <c r="AC5">
        <f>P5*2+Q5*2+R5*2+S5*2+V5*2</f>
        <v>0.73994124509392023</v>
      </c>
      <c r="AD5" s="5">
        <f>-(P5+Q5+R5+S5)</f>
        <v>-1.3295888040645409E-2</v>
      </c>
      <c r="AF5" s="12">
        <f>AB5-AD5</f>
        <v>2.5722249252481872</v>
      </c>
      <c r="AG5" s="8">
        <f>AF5-AC5*2</f>
        <v>1.0923424350603468</v>
      </c>
      <c r="AH5" s="8">
        <f>4/AG5</f>
        <v>3.6618553592848553</v>
      </c>
      <c r="AI5" s="8">
        <f>12/(AA5*AH5+1)</f>
        <v>2.5404882140862322</v>
      </c>
      <c r="AJ5" s="8">
        <f>AI5*AH5</f>
        <v>9.3029003819516802</v>
      </c>
      <c r="AK5">
        <v>3</v>
      </c>
      <c r="AM5">
        <v>1</v>
      </c>
      <c r="AN5">
        <f t="shared" ref="AN5:AN36" si="15">AC5*AJ5+3*AI5-11</f>
        <v>3.5050643338647287</v>
      </c>
      <c r="AP5">
        <f t="shared" ref="AP5:AP36" si="16">P5*$AJ5</f>
        <v>6.5164818898556165E-3</v>
      </c>
      <c r="AQ5">
        <f t="shared" ref="AQ5:AQ36" si="17">Q5*$AJ5</f>
        <v>4.8445014866456831E-2</v>
      </c>
      <c r="AR5">
        <f t="shared" ref="AR5:AR36" si="18">R5*$AJ5</f>
        <v>5.999565311322537E-2</v>
      </c>
      <c r="AS5">
        <f t="shared" ref="AS5:AS36" si="19">S5*$AJ5</f>
        <v>8.7331720621691405E-3</v>
      </c>
      <c r="AT5">
        <f t="shared" ref="AT5:AT36" si="20">T5*$AJ5</f>
        <v>9.7754904704568178E-5</v>
      </c>
      <c r="AU5">
        <f t="shared" ref="AU5:AU36" si="21">U5*$AJ5</f>
        <v>5.8230761028313358</v>
      </c>
      <c r="AV5">
        <f t="shared" ref="AV5:AV36" si="22">V5*$AJ5</f>
        <v>3.3181095238713092</v>
      </c>
      <c r="AW5" s="8">
        <f t="shared" ref="AW5:AW36" si="23">AI5</f>
        <v>2.5404882140862322</v>
      </c>
      <c r="AX5" s="9">
        <f t="shared" ref="AX5:AX36" si="24">-AD5*AJ5+AI5</f>
        <v>2.6641785360179391</v>
      </c>
      <c r="BA5">
        <f>12*AM5</f>
        <v>12</v>
      </c>
      <c r="BB5">
        <f>AP5*1+AQ5*2+AR5*3+AS5*4+AU5+AV5+AW5</f>
        <v>12</v>
      </c>
      <c r="BC5">
        <f>AM5*22+AN5*2</f>
        <v>29.010128667729457</v>
      </c>
      <c r="BD5">
        <f>AP5*1+AQ5*3+AR5*5+AS5*7+AT5*2+AU5*4+AW5*1+AX5</f>
        <v>29.010128667729461</v>
      </c>
      <c r="BE5">
        <f>AM5*11+AN5</f>
        <v>14.505064333864729</v>
      </c>
      <c r="BF5">
        <f>AP5*2+AQ5*2+AR5*2+AS5*2+AV5*2+AW5*3</f>
        <v>14.505064333864729</v>
      </c>
      <c r="BG5">
        <f>0</f>
        <v>0</v>
      </c>
      <c r="BH5" s="10">
        <f>-(AP5+AQ5+AR5+AS5+AW5)+AX5</f>
        <v>0</v>
      </c>
      <c r="BI5" s="10">
        <f>BA5-BB5+BC5-BD5+BE5-BF5+BG5-BH5</f>
        <v>-3.5527136788005009E-15</v>
      </c>
      <c r="BK5">
        <f t="shared" si="0"/>
        <v>384</v>
      </c>
      <c r="BL5">
        <f>AN5*0</f>
        <v>0</v>
      </c>
      <c r="BN5">
        <f t="shared" si="2"/>
        <v>0.10426371023768986</v>
      </c>
      <c r="BO5">
        <f t="shared" si="3"/>
        <v>3.1004809514532372</v>
      </c>
      <c r="BP5">
        <f t="shared" si="4"/>
        <v>6.7195131486812416</v>
      </c>
      <c r="BQ5">
        <f t="shared" si="5"/>
        <v>1.3973075299470625</v>
      </c>
      <c r="BR5" s="18">
        <f t="shared" si="6"/>
        <v>1.5640784752730908E-3</v>
      </c>
      <c r="BS5">
        <f t="shared" si="7"/>
        <v>372.67687058120549</v>
      </c>
      <c r="BT5">
        <f t="shared" si="8"/>
        <v>0</v>
      </c>
      <c r="BU5">
        <f t="shared" si="9"/>
        <v>0</v>
      </c>
      <c r="BV5">
        <f t="shared" si="10"/>
        <v>0</v>
      </c>
    </row>
    <row r="6" spans="1:74">
      <c r="A6">
        <v>0</v>
      </c>
      <c r="B6">
        <v>0</v>
      </c>
      <c r="C6">
        <v>1.8548907411666663E-4</v>
      </c>
      <c r="D6">
        <v>2.9327626851351354E-4</v>
      </c>
      <c r="E6">
        <v>4.2403250704545455E-5</v>
      </c>
      <c r="F6">
        <v>1.0000000000000001E-5</v>
      </c>
      <c r="G6">
        <v>0.59403341979343327</v>
      </c>
      <c r="H6">
        <v>0.36759939817554188</v>
      </c>
      <c r="I6">
        <v>306.93848174999999</v>
      </c>
      <c r="J6">
        <v>2.5703957827688611E-7</v>
      </c>
      <c r="K6">
        <v>2.9850000000000002E-2</v>
      </c>
      <c r="L6">
        <v>27.208223</v>
      </c>
      <c r="M6">
        <v>26.362536590000001</v>
      </c>
      <c r="O6">
        <f t="shared" si="13"/>
        <v>0</v>
      </c>
      <c r="P6">
        <f t="shared" si="11"/>
        <v>0</v>
      </c>
      <c r="Q6">
        <f t="shared" si="11"/>
        <v>5.0468280926297942E-3</v>
      </c>
      <c r="R6">
        <f t="shared" si="11"/>
        <v>7.9795261143235548E-3</v>
      </c>
      <c r="S6">
        <f t="shared" si="11"/>
        <v>1.15371710109418E-3</v>
      </c>
      <c r="T6">
        <f t="shared" si="14"/>
        <v>1.0760219016326532E-5</v>
      </c>
      <c r="U6">
        <f t="shared" si="14"/>
        <v>0.63919296999947817</v>
      </c>
      <c r="V6">
        <f t="shared" si="14"/>
        <v>0.3955450034638654</v>
      </c>
      <c r="W6">
        <f t="shared" ref="W6:W69" si="25">(34.5/1000-K6)*L6</f>
        <v>0.12651823695000003</v>
      </c>
      <c r="X6">
        <f t="shared" si="12"/>
        <v>2.5703957827688611E-7</v>
      </c>
      <c r="AA6">
        <f t="shared" ref="AA6:AA69" si="26">1*P6+2*Q6+3*R6+4*S6+U6+V6</f>
        <v>1.0733850763959505</v>
      </c>
      <c r="AB6">
        <f t="shared" ref="AB6:AB69" si="27">1*P6+3*Q6+5*R6+7*S6+T6*2+U6*4</f>
        <v>2.6199075349931116</v>
      </c>
      <c r="AC6">
        <f t="shared" ref="AC6:AC69" si="28">P6*2+Q6*2+R6*2+S6*2+V6*2</f>
        <v>0.81945014954382589</v>
      </c>
      <c r="AD6" s="5">
        <f t="shared" ref="AD6:AD69" si="29">-(P6+Q6+R6+S6)</f>
        <v>-1.4180071308047529E-2</v>
      </c>
      <c r="AF6" s="8">
        <f t="shared" ref="AF6:AF69" si="30">AB6-AD6</f>
        <v>2.6340876063011591</v>
      </c>
      <c r="AG6" s="8">
        <f t="shared" ref="AG6:AG69" si="31">AF6-AC6*2</f>
        <v>0.99518730721350734</v>
      </c>
      <c r="AH6" s="8">
        <f t="shared" ref="AH6:AH69" si="32">4/AG6</f>
        <v>4.0193438672362811</v>
      </c>
      <c r="AI6" s="8">
        <f t="shared" ref="AI6:AI69" si="33">12/(AA6*AH6+1)</f>
        <v>2.2580568637464022</v>
      </c>
      <c r="AJ6" s="8">
        <f t="shared" ref="AJ6:AJ69" si="34">AI6*AH6</f>
        <v>9.0759070071698922</v>
      </c>
      <c r="AK6">
        <v>4</v>
      </c>
      <c r="AM6">
        <v>1</v>
      </c>
      <c r="AN6">
        <f t="shared" si="15"/>
        <v>3.2114239455104325</v>
      </c>
      <c r="AP6">
        <f t="shared" si="16"/>
        <v>0</v>
      </c>
      <c r="AQ6">
        <f t="shared" si="17"/>
        <v>4.5804542449880609E-2</v>
      </c>
      <c r="AR6">
        <f t="shared" si="18"/>
        <v>7.242143697488429E-2</v>
      </c>
      <c r="AS6">
        <f t="shared" si="19"/>
        <v>1.0471029122112403E-2</v>
      </c>
      <c r="AT6">
        <f t="shared" si="20"/>
        <v>9.76587471689607E-5</v>
      </c>
      <c r="AU6">
        <f t="shared" si="21"/>
        <v>5.8012559553519987</v>
      </c>
      <c r="AV6">
        <f t="shared" si="22"/>
        <v>3.5899296685887352</v>
      </c>
      <c r="AW6">
        <f t="shared" si="23"/>
        <v>2.2580568637464022</v>
      </c>
      <c r="AX6" s="9">
        <f t="shared" si="24"/>
        <v>2.3867538722932795</v>
      </c>
      <c r="BA6">
        <f t="shared" ref="BA6:BA69" si="35">12*AM6</f>
        <v>12</v>
      </c>
      <c r="BB6">
        <f t="shared" ref="BB6:BB69" si="36">AP6*1+AQ6*2+AR6*3+AS6*4+AU6+AV6+AW6</f>
        <v>12</v>
      </c>
      <c r="BC6">
        <f t="shared" ref="BC6:BC69" si="37">AM6*22+AN6*2</f>
        <v>28.422847891020865</v>
      </c>
      <c r="BD6">
        <f t="shared" ref="BD6:BD69" si="38">AP6*1+AQ6*3+AR6*5+AS6*7+AT6*2+AU6*4+AW6*1+AX6</f>
        <v>28.422847891020862</v>
      </c>
      <c r="BE6">
        <f t="shared" ref="BE6:BE69" si="39">AM6*11+AN6</f>
        <v>14.211423945510433</v>
      </c>
      <c r="BF6">
        <f t="shared" ref="BF6:BF69" si="40">AP6*2+AQ6*2+AR6*2+AS6*2+AV6*2+AW6*3</f>
        <v>14.211423945510433</v>
      </c>
      <c r="BG6">
        <f>0</f>
        <v>0</v>
      </c>
      <c r="BH6" s="10">
        <f t="shared" ref="BH6:BH69" si="41">-(AP6+AQ6+AR6+AS6+AW6)+AX6</f>
        <v>0</v>
      </c>
      <c r="BI6" s="10">
        <f t="shared" ref="BI6:BI69" si="42">BA6-BB6+BC6-BD6+BE6-BF6+BG6-BH6</f>
        <v>3.5527136788005009E-15</v>
      </c>
      <c r="BK6">
        <f t="shared" si="0"/>
        <v>384</v>
      </c>
      <c r="BL6">
        <f t="shared" si="1"/>
        <v>0</v>
      </c>
      <c r="BN6">
        <f t="shared" si="2"/>
        <v>0</v>
      </c>
      <c r="BO6">
        <f t="shared" si="3"/>
        <v>2.931490716792359</v>
      </c>
      <c r="BP6">
        <f t="shared" si="4"/>
        <v>8.1112009411870396</v>
      </c>
      <c r="BQ6">
        <f t="shared" si="5"/>
        <v>1.6753646595379845</v>
      </c>
      <c r="BR6">
        <f t="shared" si="6"/>
        <v>1.5625399547033712E-3</v>
      </c>
      <c r="BS6">
        <f t="shared" si="7"/>
        <v>371.28038114252792</v>
      </c>
      <c r="BT6">
        <f t="shared" si="8"/>
        <v>0</v>
      </c>
      <c r="BU6">
        <f t="shared" si="9"/>
        <v>0</v>
      </c>
      <c r="BV6">
        <f t="shared" si="10"/>
        <v>0</v>
      </c>
    </row>
    <row r="7" spans="1:74">
      <c r="A7">
        <v>0</v>
      </c>
      <c r="B7">
        <v>3.4027372978260877E-5</v>
      </c>
      <c r="C7">
        <v>2.275208929333333E-4</v>
      </c>
      <c r="D7">
        <v>4.0344041190540543E-4</v>
      </c>
      <c r="E7">
        <v>3.7636329363636357E-5</v>
      </c>
      <c r="F7">
        <v>1.0000000000000001E-5</v>
      </c>
      <c r="G7">
        <v>0.59088878859392857</v>
      </c>
      <c r="H7">
        <v>0.3754784261020101</v>
      </c>
      <c r="I7">
        <v>306.23102190999998</v>
      </c>
      <c r="J7">
        <v>2.6302679918953789E-7</v>
      </c>
      <c r="K7">
        <v>2.8549999999999999E-2</v>
      </c>
      <c r="L7">
        <v>26.918207110000001</v>
      </c>
      <c r="M7">
        <v>29.129302330000002</v>
      </c>
      <c r="O7">
        <f t="shared" si="13"/>
        <v>0</v>
      </c>
      <c r="P7">
        <f t="shared" si="11"/>
        <v>9.1595587323804381E-4</v>
      </c>
      <c r="Q7">
        <f t="shared" si="11"/>
        <v>6.124454517831601E-3</v>
      </c>
      <c r="R7">
        <f t="shared" si="11"/>
        <v>1.0859892564213413E-2</v>
      </c>
      <c r="S7">
        <f t="shared" si="11"/>
        <v>1.0131025086705381E-3</v>
      </c>
      <c r="T7">
        <f t="shared" si="14"/>
        <v>1.1889511155102043E-5</v>
      </c>
      <c r="U7">
        <f t="shared" si="14"/>
        <v>0.70253788434122455</v>
      </c>
      <c r="V7">
        <f t="shared" si="14"/>
        <v>0.44642549356400069</v>
      </c>
      <c r="W7">
        <f t="shared" si="25"/>
        <v>0.16016333230450011</v>
      </c>
      <c r="X7">
        <f t="shared" si="12"/>
        <v>2.6302679918953789E-7</v>
      </c>
      <c r="AA7">
        <f t="shared" si="26"/>
        <v>1.1987603305414489</v>
      </c>
      <c r="AB7">
        <f t="shared" si="27"/>
        <v>2.8908558161957023</v>
      </c>
      <c r="AC7">
        <f t="shared" si="28"/>
        <v>0.93067779805590856</v>
      </c>
      <c r="AD7" s="5">
        <f t="shared" si="29"/>
        <v>-1.8913405463953595E-2</v>
      </c>
      <c r="AF7" s="8">
        <f t="shared" si="30"/>
        <v>2.9097692216596558</v>
      </c>
      <c r="AG7" s="8">
        <f t="shared" si="31"/>
        <v>1.0484136255478387</v>
      </c>
      <c r="AH7" s="8">
        <f t="shared" si="32"/>
        <v>3.8152880719285172</v>
      </c>
      <c r="AI7" s="8">
        <f t="shared" si="33"/>
        <v>2.1530008563677918</v>
      </c>
      <c r="AJ7" s="8">
        <f t="shared" si="34"/>
        <v>8.2143184861519192</v>
      </c>
      <c r="AK7">
        <v>5</v>
      </c>
      <c r="AM7">
        <v>1</v>
      </c>
      <c r="AN7">
        <f t="shared" si="15"/>
        <v>3.1038864103251882</v>
      </c>
      <c r="AP7">
        <f t="shared" si="16"/>
        <v>7.5239532620386875E-3</v>
      </c>
      <c r="AQ7">
        <f t="shared" si="17"/>
        <v>5.0308219963420761E-2</v>
      </c>
      <c r="AR7">
        <f t="shared" si="18"/>
        <v>8.9206616247842013E-2</v>
      </c>
      <c r="AS7">
        <f t="shared" si="19"/>
        <v>8.3219466653392856E-3</v>
      </c>
      <c r="AT7">
        <f t="shared" si="20"/>
        <v>9.7664231272664165E-5</v>
      </c>
      <c r="AU7">
        <f t="shared" si="21"/>
        <v>5.7708699305661799</v>
      </c>
      <c r="AV7">
        <f t="shared" si="22"/>
        <v>3.6670811844722655</v>
      </c>
      <c r="AW7">
        <f t="shared" si="23"/>
        <v>2.1530008563677918</v>
      </c>
      <c r="AX7" s="9">
        <f t="shared" si="24"/>
        <v>2.3083615925064325</v>
      </c>
      <c r="BA7">
        <f t="shared" si="35"/>
        <v>12</v>
      </c>
      <c r="BB7">
        <f t="shared" si="36"/>
        <v>12</v>
      </c>
      <c r="BC7">
        <f t="shared" si="37"/>
        <v>28.207772820650376</v>
      </c>
      <c r="BD7">
        <f t="shared" si="38"/>
        <v>28.207772820650376</v>
      </c>
      <c r="BE7">
        <f t="shared" si="39"/>
        <v>14.103886410325188</v>
      </c>
      <c r="BF7">
        <f t="shared" si="40"/>
        <v>14.103886410325188</v>
      </c>
      <c r="BG7">
        <f>0</f>
        <v>0</v>
      </c>
      <c r="BH7" s="10">
        <f t="shared" si="41"/>
        <v>0</v>
      </c>
      <c r="BI7" s="10">
        <f t="shared" si="42"/>
        <v>0</v>
      </c>
      <c r="BK7">
        <f t="shared" si="0"/>
        <v>384</v>
      </c>
      <c r="BL7">
        <f t="shared" si="1"/>
        <v>0</v>
      </c>
      <c r="BN7">
        <f t="shared" si="2"/>
        <v>0.120383252192619</v>
      </c>
      <c r="BO7">
        <f t="shared" si="3"/>
        <v>3.2197260776589287</v>
      </c>
      <c r="BP7">
        <f t="shared" si="4"/>
        <v>9.9911410197583059</v>
      </c>
      <c r="BQ7">
        <f t="shared" si="5"/>
        <v>1.3315114664542858</v>
      </c>
      <c r="BR7">
        <f t="shared" si="6"/>
        <v>1.5626277003626266E-3</v>
      </c>
      <c r="BS7">
        <f t="shared" si="7"/>
        <v>369.33567555623551</v>
      </c>
      <c r="BT7">
        <f t="shared" si="8"/>
        <v>0</v>
      </c>
      <c r="BU7">
        <f t="shared" si="9"/>
        <v>0</v>
      </c>
      <c r="BV7">
        <f t="shared" si="10"/>
        <v>0</v>
      </c>
    </row>
    <row r="8" spans="1:74">
      <c r="A8">
        <v>0</v>
      </c>
      <c r="B8">
        <v>2.357615176521739E-5</v>
      </c>
      <c r="C8">
        <v>2.4196555418333333E-4</v>
      </c>
      <c r="D8">
        <v>3.9031169954054052E-4</v>
      </c>
      <c r="E8">
        <v>5.8494340272727271E-5</v>
      </c>
      <c r="F8">
        <v>1.0000000000000001E-5</v>
      </c>
      <c r="G8">
        <v>0.59314715384452177</v>
      </c>
      <c r="H8">
        <v>0.37650745549293879</v>
      </c>
      <c r="I8">
        <v>306.23102190999998</v>
      </c>
      <c r="J8">
        <v>2.6302679918953789E-7</v>
      </c>
      <c r="K8">
        <v>2.8649999999999998E-2</v>
      </c>
      <c r="L8">
        <v>27.130314049999999</v>
      </c>
      <c r="M8">
        <v>29.324069479999999</v>
      </c>
      <c r="O8">
        <f t="shared" si="13"/>
        <v>0</v>
      </c>
      <c r="P8">
        <f t="shared" si="11"/>
        <v>6.3962840148080958E-4</v>
      </c>
      <c r="Q8">
        <f t="shared" si="11"/>
        <v>6.5646014742761242E-3</v>
      </c>
      <c r="R8">
        <f t="shared" si="11"/>
        <v>1.0589278985924105E-2</v>
      </c>
      <c r="S8">
        <f t="shared" si="11"/>
        <v>1.5869698217466535E-3</v>
      </c>
      <c r="T8">
        <f t="shared" si="14"/>
        <v>1.196900795102041E-5</v>
      </c>
      <c r="U8">
        <f t="shared" si="14"/>
        <v>0.70993830004902059</v>
      </c>
      <c r="V8">
        <f t="shared" si="14"/>
        <v>0.45064207284134461</v>
      </c>
      <c r="W8">
        <f t="shared" si="25"/>
        <v>0.15871233719250011</v>
      </c>
      <c r="X8">
        <f t="shared" si="12"/>
        <v>2.6302679918953789E-7</v>
      </c>
      <c r="AA8">
        <f t="shared" si="26"/>
        <v>1.2124649204851572</v>
      </c>
      <c r="AB8">
        <f t="shared" si="27"/>
        <v>2.9241657547181408</v>
      </c>
      <c r="AC8">
        <f t="shared" si="28"/>
        <v>0.94004510304954458</v>
      </c>
      <c r="AD8" s="5">
        <f t="shared" si="29"/>
        <v>-1.9380478683427693E-2</v>
      </c>
      <c r="AF8" s="8">
        <f t="shared" si="30"/>
        <v>2.9435462334015683</v>
      </c>
      <c r="AG8" s="8">
        <f t="shared" si="31"/>
        <v>1.0634560273024791</v>
      </c>
      <c r="AH8" s="8">
        <f t="shared" si="32"/>
        <v>3.7613214813839018</v>
      </c>
      <c r="AI8" s="8">
        <f t="shared" si="33"/>
        <v>2.1580908165755948</v>
      </c>
      <c r="AJ8" s="8">
        <f t="shared" si="34"/>
        <v>8.1172733471631098</v>
      </c>
      <c r="AK8">
        <v>6</v>
      </c>
      <c r="AM8">
        <v>1</v>
      </c>
      <c r="AN8">
        <f t="shared" si="15"/>
        <v>3.1048755098420528</v>
      </c>
      <c r="AP8">
        <f t="shared" si="16"/>
        <v>5.1920385754287207E-3</v>
      </c>
      <c r="AQ8">
        <f t="shared" si="17"/>
        <v>5.3286664581889243E-2</v>
      </c>
      <c r="AR8">
        <f t="shared" si="18"/>
        <v>8.5956072078116147E-2</v>
      </c>
      <c r="AS8">
        <f t="shared" si="19"/>
        <v>1.2881867836816302E-2</v>
      </c>
      <c r="AT8">
        <f t="shared" si="20"/>
        <v>9.7155709232801314E-5</v>
      </c>
      <c r="AU8">
        <f t="shared" si="21"/>
        <v>5.7627632411182015</v>
      </c>
      <c r="AV8">
        <f t="shared" si="22"/>
        <v>3.6579848869853833</v>
      </c>
      <c r="AW8">
        <f t="shared" si="23"/>
        <v>2.1580908165755948</v>
      </c>
      <c r="AX8" s="9">
        <f t="shared" si="24"/>
        <v>2.3154074596478451</v>
      </c>
      <c r="BA8">
        <f t="shared" si="35"/>
        <v>12</v>
      </c>
      <c r="BB8">
        <f t="shared" si="36"/>
        <v>12</v>
      </c>
      <c r="BC8">
        <f t="shared" si="37"/>
        <v>28.209751019684106</v>
      </c>
      <c r="BD8">
        <f t="shared" si="38"/>
        <v>28.209751019684102</v>
      </c>
      <c r="BE8">
        <f t="shared" si="39"/>
        <v>14.104875509842053</v>
      </c>
      <c r="BF8">
        <f t="shared" si="40"/>
        <v>14.104875509842053</v>
      </c>
      <c r="BG8">
        <f>0</f>
        <v>0</v>
      </c>
      <c r="BH8" s="10">
        <f t="shared" si="41"/>
        <v>0</v>
      </c>
      <c r="BI8" s="10">
        <f t="shared" si="42"/>
        <v>3.5527136788005009E-15</v>
      </c>
      <c r="BK8">
        <f t="shared" si="0"/>
        <v>384</v>
      </c>
      <c r="BL8">
        <f t="shared" si="1"/>
        <v>0</v>
      </c>
      <c r="BN8">
        <f t="shared" si="2"/>
        <v>8.3072617206859531E-2</v>
      </c>
      <c r="BO8">
        <f t="shared" si="3"/>
        <v>3.4103465332409115</v>
      </c>
      <c r="BP8">
        <f t="shared" si="4"/>
        <v>9.627080072749008</v>
      </c>
      <c r="BQ8">
        <f t="shared" si="5"/>
        <v>2.0610988538906083</v>
      </c>
      <c r="BR8">
        <f t="shared" si="6"/>
        <v>1.554491347724821E-3</v>
      </c>
      <c r="BS8">
        <f t="shared" si="7"/>
        <v>368.8168474315649</v>
      </c>
      <c r="BT8">
        <f t="shared" si="8"/>
        <v>0</v>
      </c>
      <c r="BU8">
        <f t="shared" si="9"/>
        <v>0</v>
      </c>
      <c r="BV8">
        <f t="shared" si="10"/>
        <v>0</v>
      </c>
    </row>
    <row r="9" spans="1:74">
      <c r="A9">
        <v>0</v>
      </c>
      <c r="B9">
        <v>3.9217337826086964E-5</v>
      </c>
      <c r="C9">
        <v>2.4723583321666667E-4</v>
      </c>
      <c r="D9">
        <v>2.6698874766216212E-4</v>
      </c>
      <c r="E9">
        <v>3.8159720999999997E-5</v>
      </c>
      <c r="F9">
        <v>1.0000000000000001E-5</v>
      </c>
      <c r="G9">
        <v>0.59498782130302785</v>
      </c>
      <c r="H9">
        <v>0.3745967676820221</v>
      </c>
      <c r="I9">
        <v>306.02711364999999</v>
      </c>
      <c r="J9">
        <v>2.6302679918953789E-7</v>
      </c>
      <c r="K9">
        <v>2.9100000000000001E-2</v>
      </c>
      <c r="L9">
        <v>25.825912349999999</v>
      </c>
      <c r="M9">
        <v>30.23986945</v>
      </c>
      <c r="O9">
        <f t="shared" si="13"/>
        <v>0</v>
      </c>
      <c r="P9">
        <f t="shared" si="11"/>
        <v>1.0128235292968615E-3</v>
      </c>
      <c r="Q9">
        <f t="shared" si="11"/>
        <v>6.3850909584328517E-3</v>
      </c>
      <c r="R9">
        <f t="shared" si="11"/>
        <v>6.8952279955592664E-3</v>
      </c>
      <c r="S9">
        <f t="shared" si="11"/>
        <v>9.8550960984645423E-4</v>
      </c>
      <c r="T9">
        <f t="shared" si="14"/>
        <v>1.2342803857142859E-5</v>
      </c>
      <c r="U9">
        <f t="shared" si="14"/>
        <v>0.73438179757320377</v>
      </c>
      <c r="V9">
        <f t="shared" si="14"/>
        <v>0.4623574429018909</v>
      </c>
      <c r="W9">
        <f t="shared" si="25"/>
        <v>0.13945992669000004</v>
      </c>
      <c r="X9">
        <f t="shared" si="12"/>
        <v>2.6302679918953789E-7</v>
      </c>
      <c r="AA9">
        <f t="shared" si="26"/>
        <v>1.2351499683473208</v>
      </c>
      <c r="AB9">
        <f t="shared" si="27"/>
        <v>2.9990946795518463</v>
      </c>
      <c r="AC9">
        <f t="shared" si="28"/>
        <v>0.9552721899900527</v>
      </c>
      <c r="AD9" s="5">
        <f t="shared" si="29"/>
        <v>-1.5278652093135434E-2</v>
      </c>
      <c r="AF9" s="8">
        <f t="shared" si="30"/>
        <v>3.0143733316449817</v>
      </c>
      <c r="AG9" s="8">
        <f t="shared" si="31"/>
        <v>1.1038289516648763</v>
      </c>
      <c r="AH9" s="8">
        <f t="shared" si="32"/>
        <v>3.6237498517926214</v>
      </c>
      <c r="AI9" s="8">
        <f t="shared" si="33"/>
        <v>2.1914307874838492</v>
      </c>
      <c r="AJ9" s="8">
        <f t="shared" si="34"/>
        <v>7.9411969913583862</v>
      </c>
      <c r="AK9">
        <v>7</v>
      </c>
      <c r="AM9">
        <v>1</v>
      </c>
      <c r="AN9">
        <f t="shared" si="15"/>
        <v>3.1602970035288909</v>
      </c>
      <c r="AP9">
        <f t="shared" si="16"/>
        <v>8.0430311636292186E-3</v>
      </c>
      <c r="AQ9">
        <f t="shared" si="17"/>
        <v>5.0705265108656597E-2</v>
      </c>
      <c r="AR9">
        <f t="shared" si="18"/>
        <v>5.475636381306536E-2</v>
      </c>
      <c r="AS9">
        <f t="shared" si="19"/>
        <v>7.8261259486674395E-3</v>
      </c>
      <c r="AT9">
        <f t="shared" si="20"/>
        <v>9.8016636855269561E-5</v>
      </c>
      <c r="AU9">
        <f t="shared" si="21"/>
        <v>5.8318705213966888</v>
      </c>
      <c r="AV9">
        <f t="shared" si="22"/>
        <v>3.6716715345046529</v>
      </c>
      <c r="AW9">
        <f t="shared" si="23"/>
        <v>2.1914307874838492</v>
      </c>
      <c r="AX9" s="9">
        <f t="shared" si="24"/>
        <v>2.3127615735178679</v>
      </c>
      <c r="BA9">
        <f t="shared" si="35"/>
        <v>12</v>
      </c>
      <c r="BB9">
        <f t="shared" si="36"/>
        <v>12</v>
      </c>
      <c r="BC9">
        <f t="shared" si="37"/>
        <v>28.320594007057782</v>
      </c>
      <c r="BD9">
        <f t="shared" si="38"/>
        <v>28.320594007057782</v>
      </c>
      <c r="BE9">
        <f t="shared" si="39"/>
        <v>14.160297003528891</v>
      </c>
      <c r="BF9">
        <f t="shared" si="40"/>
        <v>14.160297003528891</v>
      </c>
      <c r="BG9">
        <f>0</f>
        <v>0</v>
      </c>
      <c r="BH9" s="10">
        <f t="shared" si="41"/>
        <v>0</v>
      </c>
      <c r="BI9" s="10">
        <f t="shared" si="42"/>
        <v>0</v>
      </c>
      <c r="BK9">
        <f t="shared" si="0"/>
        <v>384</v>
      </c>
      <c r="BL9">
        <f t="shared" si="1"/>
        <v>0</v>
      </c>
      <c r="BN9">
        <f t="shared" si="2"/>
        <v>0.1286884986180675</v>
      </c>
      <c r="BO9">
        <f t="shared" si="3"/>
        <v>3.2451369669540222</v>
      </c>
      <c r="BP9">
        <f t="shared" si="4"/>
        <v>6.1327127470633203</v>
      </c>
      <c r="BQ9">
        <f t="shared" si="5"/>
        <v>1.2521801517867903</v>
      </c>
      <c r="BR9">
        <f t="shared" si="6"/>
        <v>1.568266189684313E-3</v>
      </c>
      <c r="BS9">
        <f t="shared" si="7"/>
        <v>373.23971336938808</v>
      </c>
      <c r="BT9">
        <f t="shared" si="8"/>
        <v>0</v>
      </c>
      <c r="BU9">
        <f t="shared" si="9"/>
        <v>0</v>
      </c>
      <c r="BV9">
        <f t="shared" si="10"/>
        <v>0</v>
      </c>
    </row>
    <row r="10" spans="1:74">
      <c r="A10">
        <v>0</v>
      </c>
      <c r="B10">
        <v>3.7675606130434785E-5</v>
      </c>
      <c r="C10">
        <v>2.4852688416666664E-4</v>
      </c>
      <c r="D10">
        <v>2.9616157562162157E-4</v>
      </c>
      <c r="E10">
        <v>3.1740116795454551E-5</v>
      </c>
      <c r="F10">
        <v>1.0000000000000001E-5</v>
      </c>
      <c r="G10">
        <v>0.60073196722583222</v>
      </c>
      <c r="H10">
        <v>0.36555551612921194</v>
      </c>
      <c r="I10">
        <v>306.23102190999998</v>
      </c>
      <c r="J10">
        <v>2.9512092266663814E-7</v>
      </c>
      <c r="K10">
        <v>3.1719999999999998E-2</v>
      </c>
      <c r="L10">
        <v>25.910278479999999</v>
      </c>
      <c r="M10">
        <v>29.154910340000001</v>
      </c>
      <c r="O10">
        <f t="shared" si="13"/>
        <v>0</v>
      </c>
      <c r="P10">
        <f t="shared" si="11"/>
        <v>9.7618544674236041E-4</v>
      </c>
      <c r="Q10">
        <f t="shared" si="11"/>
        <v>6.4394007785250349E-3</v>
      </c>
      <c r="R10">
        <f t="shared" si="11"/>
        <v>7.6736288994317938E-3</v>
      </c>
      <c r="S10">
        <f t="shared" si="11"/>
        <v>8.2239526515795263E-4</v>
      </c>
      <c r="T10">
        <f t="shared" si="14"/>
        <v>1.1899963404081635E-5</v>
      </c>
      <c r="U10">
        <f t="shared" si="14"/>
        <v>0.71486884256493699</v>
      </c>
      <c r="V10">
        <f t="shared" si="14"/>
        <v>0.43500972640977953</v>
      </c>
      <c r="W10">
        <f t="shared" si="25"/>
        <v>7.2030574174400119E-2</v>
      </c>
      <c r="X10">
        <f t="shared" si="12"/>
        <v>2.9512092266663814E-7</v>
      </c>
      <c r="AA10">
        <f t="shared" si="26"/>
        <v>1.1900440237374361</v>
      </c>
      <c r="AB10">
        <f t="shared" si="27"/>
        <v>2.9239184693221381</v>
      </c>
      <c r="AC10">
        <f t="shared" si="28"/>
        <v>0.90184267359927328</v>
      </c>
      <c r="AD10" s="5">
        <f t="shared" si="29"/>
        <v>-1.5911610389857139E-2</v>
      </c>
      <c r="AF10" s="8">
        <f t="shared" si="30"/>
        <v>2.9398300797119954</v>
      </c>
      <c r="AG10" s="8">
        <f t="shared" si="31"/>
        <v>1.1361447325134488</v>
      </c>
      <c r="AH10" s="8">
        <f t="shared" si="32"/>
        <v>3.5206782072130505</v>
      </c>
      <c r="AI10" s="8">
        <f t="shared" si="33"/>
        <v>2.3122447351676936</v>
      </c>
      <c r="AJ10" s="8">
        <f t="shared" si="34"/>
        <v>8.1406696488480108</v>
      </c>
      <c r="AK10">
        <v>8</v>
      </c>
      <c r="AM10">
        <v>1</v>
      </c>
      <c r="AN10">
        <f t="shared" si="15"/>
        <v>3.2783374865086277</v>
      </c>
      <c r="AP10">
        <f t="shared" si="16"/>
        <v>7.9468032379426696E-3</v>
      </c>
      <c r="AQ10">
        <f t="shared" si="17"/>
        <v>5.2421034474507001E-2</v>
      </c>
      <c r="AR10">
        <f t="shared" si="18"/>
        <v>6.2468477878127371E-2</v>
      </c>
      <c r="AS10">
        <f t="shared" si="19"/>
        <v>6.694848174427657E-3</v>
      </c>
      <c r="AT10">
        <f t="shared" si="20"/>
        <v>9.6873670906009424E-5</v>
      </c>
      <c r="AU10">
        <f t="shared" si="21"/>
        <v>5.8195110895754896</v>
      </c>
      <c r="AV10">
        <f t="shared" si="22"/>
        <v>3.5412704767377692</v>
      </c>
      <c r="AW10">
        <f t="shared" si="23"/>
        <v>2.3122447351676936</v>
      </c>
      <c r="AX10" s="9">
        <f t="shared" si="24"/>
        <v>2.4417758989326983</v>
      </c>
      <c r="BA10">
        <f t="shared" si="35"/>
        <v>12</v>
      </c>
      <c r="BB10">
        <f t="shared" si="36"/>
        <v>12.000000000000002</v>
      </c>
      <c r="BC10">
        <f t="shared" si="37"/>
        <v>28.556674973017255</v>
      </c>
      <c r="BD10">
        <f t="shared" si="38"/>
        <v>28.556674973017252</v>
      </c>
      <c r="BE10">
        <f t="shared" si="39"/>
        <v>14.278337486508628</v>
      </c>
      <c r="BF10">
        <f t="shared" si="40"/>
        <v>14.278337486508629</v>
      </c>
      <c r="BG10">
        <f>0</f>
        <v>0</v>
      </c>
      <c r="BH10" s="10">
        <f t="shared" si="41"/>
        <v>0</v>
      </c>
      <c r="BI10" s="10">
        <f t="shared" si="42"/>
        <v>-1.7763568394002505E-15</v>
      </c>
      <c r="BK10">
        <f t="shared" si="0"/>
        <v>384</v>
      </c>
      <c r="BL10">
        <f t="shared" si="1"/>
        <v>0</v>
      </c>
      <c r="BN10">
        <f t="shared" si="2"/>
        <v>0.12714885180708271</v>
      </c>
      <c r="BO10">
        <f t="shared" si="3"/>
        <v>3.3549462063684481</v>
      </c>
      <c r="BP10">
        <f t="shared" si="4"/>
        <v>6.9964695223502655</v>
      </c>
      <c r="BQ10">
        <f t="shared" si="5"/>
        <v>1.0711757079084252</v>
      </c>
      <c r="BR10">
        <f t="shared" si="6"/>
        <v>1.5499787344961508E-3</v>
      </c>
      <c r="BS10">
        <f t="shared" si="7"/>
        <v>372.44870973283133</v>
      </c>
      <c r="BT10">
        <f t="shared" si="8"/>
        <v>0</v>
      </c>
      <c r="BU10">
        <f t="shared" si="9"/>
        <v>0</v>
      </c>
      <c r="BV10">
        <f t="shared" si="10"/>
        <v>0</v>
      </c>
    </row>
    <row r="11" spans="1:74">
      <c r="A11">
        <v>0</v>
      </c>
      <c r="B11">
        <v>3.7968905239130441E-5</v>
      </c>
      <c r="C11">
        <v>2.2548464236666667E-4</v>
      </c>
      <c r="D11">
        <v>2.3683035820270268E-4</v>
      </c>
      <c r="E11">
        <v>2.6724506772727274E-5</v>
      </c>
      <c r="F11">
        <v>1.0000000000000001E-5</v>
      </c>
      <c r="G11">
        <v>0.59949487295385084</v>
      </c>
      <c r="H11">
        <v>0.36429654000849032</v>
      </c>
      <c r="I11">
        <v>306.23102190999998</v>
      </c>
      <c r="J11">
        <v>2.511886431509578E-7</v>
      </c>
      <c r="K11">
        <v>3.2489999999999998E-2</v>
      </c>
      <c r="L11">
        <v>26.640591619999999</v>
      </c>
      <c r="M11">
        <v>33.77618451</v>
      </c>
      <c r="O11">
        <f t="shared" si="13"/>
        <v>0</v>
      </c>
      <c r="P11">
        <f t="shared" si="11"/>
        <v>1.0115140987341524E-3</v>
      </c>
      <c r="Q11">
        <f t="shared" si="11"/>
        <v>6.0070442738721164E-3</v>
      </c>
      <c r="R11">
        <f t="shared" si="11"/>
        <v>6.3093008560965187E-3</v>
      </c>
      <c r="S11">
        <f t="shared" si="11"/>
        <v>7.1195667117815139E-4</v>
      </c>
      <c r="T11">
        <f t="shared" si="14"/>
        <v>1.3786197759183674E-5</v>
      </c>
      <c r="U11">
        <f t="shared" si="14"/>
        <v>0.82647548741584798</v>
      </c>
      <c r="V11">
        <f t="shared" si="14"/>
        <v>0.50222641435434145</v>
      </c>
      <c r="W11">
        <f t="shared" si="25"/>
        <v>5.3547589156200129E-2</v>
      </c>
      <c r="X11">
        <f t="shared" si="12"/>
        <v>2.511886431509578E-7</v>
      </c>
      <c r="AA11">
        <f t="shared" si="26"/>
        <v>1.36350323366967</v>
      </c>
      <c r="AB11">
        <f t="shared" si="27"/>
        <v>3.3614923699579906</v>
      </c>
      <c r="AC11">
        <f t="shared" si="28"/>
        <v>1.0325324605084447</v>
      </c>
      <c r="AD11" s="5">
        <f t="shared" si="29"/>
        <v>-1.4039815899880938E-2</v>
      </c>
      <c r="AF11" s="8">
        <f t="shared" si="30"/>
        <v>3.3755321858578715</v>
      </c>
      <c r="AG11" s="8">
        <f t="shared" si="31"/>
        <v>1.3104672648409821</v>
      </c>
      <c r="AH11" s="8">
        <f t="shared" si="32"/>
        <v>3.0523463708842646</v>
      </c>
      <c r="AI11" s="8">
        <f t="shared" si="33"/>
        <v>2.3247325314380314</v>
      </c>
      <c r="AJ11" s="8">
        <f t="shared" si="34"/>
        <v>7.0958889056114645</v>
      </c>
      <c r="AK11">
        <v>9</v>
      </c>
      <c r="AM11">
        <v>1</v>
      </c>
      <c r="AN11">
        <f t="shared" si="15"/>
        <v>3.3009332255196746</v>
      </c>
      <c r="AP11">
        <f t="shared" si="16"/>
        <v>7.1775916710772516E-3</v>
      </c>
      <c r="AQ11">
        <f t="shared" si="17"/>
        <v>4.2625318818486024E-2</v>
      </c>
      <c r="AR11">
        <f t="shared" si="18"/>
        <v>4.4770097946940202E-2</v>
      </c>
      <c r="AS11">
        <f t="shared" si="19"/>
        <v>5.0519654442891136E-3</v>
      </c>
      <c r="AT11">
        <f t="shared" si="20"/>
        <v>9.782532772995707E-5</v>
      </c>
      <c r="AU11">
        <f t="shared" si="21"/>
        <v>5.8645782419139429</v>
      </c>
      <c r="AV11">
        <f t="shared" si="22"/>
        <v>3.5637428417219978</v>
      </c>
      <c r="AW11">
        <f t="shared" si="23"/>
        <v>2.3247325314380314</v>
      </c>
      <c r="AX11" s="9">
        <f t="shared" si="24"/>
        <v>2.4243575053188238</v>
      </c>
      <c r="BA11">
        <f t="shared" si="35"/>
        <v>12</v>
      </c>
      <c r="BB11">
        <f t="shared" si="36"/>
        <v>12</v>
      </c>
      <c r="BC11">
        <f t="shared" si="37"/>
        <v>28.601866451039349</v>
      </c>
      <c r="BD11">
        <f t="shared" si="38"/>
        <v>28.601866451039346</v>
      </c>
      <c r="BE11">
        <f t="shared" si="39"/>
        <v>14.300933225519675</v>
      </c>
      <c r="BF11">
        <f t="shared" si="40"/>
        <v>14.300933225519675</v>
      </c>
      <c r="BG11">
        <f>0</f>
        <v>0</v>
      </c>
      <c r="BH11" s="10">
        <f t="shared" si="41"/>
        <v>0</v>
      </c>
      <c r="BI11" s="10">
        <f t="shared" si="42"/>
        <v>3.5527136788005009E-15</v>
      </c>
      <c r="BK11">
        <f t="shared" si="0"/>
        <v>384</v>
      </c>
      <c r="BL11">
        <f t="shared" si="1"/>
        <v>0</v>
      </c>
      <c r="BN11">
        <f t="shared" si="2"/>
        <v>0.11484146673723603</v>
      </c>
      <c r="BO11">
        <f t="shared" si="3"/>
        <v>2.7280204043831056</v>
      </c>
      <c r="BP11">
        <f t="shared" si="4"/>
        <v>5.0142509700573026</v>
      </c>
      <c r="BQ11">
        <f t="shared" si="5"/>
        <v>0.8083144710862582</v>
      </c>
      <c r="BR11">
        <f t="shared" si="6"/>
        <v>1.5652052436793131E-3</v>
      </c>
      <c r="BS11">
        <f t="shared" si="7"/>
        <v>375.33300748249235</v>
      </c>
      <c r="BT11">
        <f t="shared" si="8"/>
        <v>0</v>
      </c>
      <c r="BU11">
        <f t="shared" si="9"/>
        <v>0</v>
      </c>
      <c r="BV11">
        <f t="shared" si="10"/>
        <v>0</v>
      </c>
    </row>
    <row r="12" spans="1:74">
      <c r="A12">
        <v>0</v>
      </c>
      <c r="B12">
        <v>0</v>
      </c>
      <c r="C12">
        <v>2.6991384586666663E-4</v>
      </c>
      <c r="D12">
        <v>3.6649586591891892E-4</v>
      </c>
      <c r="E12">
        <v>3.045095427272727E-5</v>
      </c>
      <c r="F12">
        <v>1.0000000000000001E-5</v>
      </c>
      <c r="G12">
        <v>0.59273280639257453</v>
      </c>
      <c r="H12">
        <v>0.37759514590238547</v>
      </c>
      <c r="I12">
        <v>305.39999999999998</v>
      </c>
      <c r="J12">
        <v>1.9498445997580421E-7</v>
      </c>
      <c r="K12">
        <v>3.2349999999999997E-2</v>
      </c>
      <c r="L12">
        <v>26.71436349</v>
      </c>
      <c r="M12">
        <v>30.776653849999999</v>
      </c>
      <c r="O12">
        <f t="shared" si="13"/>
        <v>0</v>
      </c>
      <c r="P12">
        <f t="shared" si="11"/>
        <v>0</v>
      </c>
      <c r="Q12">
        <f t="shared" si="11"/>
        <v>7.2105765894659663E-3</v>
      </c>
      <c r="R12">
        <f t="shared" si="11"/>
        <v>9.7907037797403031E-3</v>
      </c>
      <c r="S12">
        <f t="shared" si="11"/>
        <v>8.1347786105900486E-4</v>
      </c>
      <c r="T12">
        <f t="shared" si="14"/>
        <v>1.2561899530612246E-5</v>
      </c>
      <c r="U12">
        <f t="shared" si="14"/>
        <v>0.74458499624013597</v>
      </c>
      <c r="V12">
        <f t="shared" si="14"/>
        <v>0.47433122860726379</v>
      </c>
      <c r="W12">
        <f t="shared" si="25"/>
        <v>5.7435881503500159E-2</v>
      </c>
      <c r="X12">
        <f t="shared" si="12"/>
        <v>1.9498445997580421E-7</v>
      </c>
      <c r="AA12">
        <f t="shared" si="26"/>
        <v>1.2659634008097886</v>
      </c>
      <c r="AB12">
        <f t="shared" si="27"/>
        <v>3.0546447024541177</v>
      </c>
      <c r="AC12">
        <f t="shared" si="28"/>
        <v>0.98429197367505816</v>
      </c>
      <c r="AD12" s="5">
        <f t="shared" si="29"/>
        <v>-1.7814758230265276E-2</v>
      </c>
      <c r="AF12" s="8">
        <f t="shared" si="30"/>
        <v>3.0724594606843829</v>
      </c>
      <c r="AG12" s="8">
        <f t="shared" si="31"/>
        <v>1.1038755133342666</v>
      </c>
      <c r="AH12" s="8">
        <f t="shared" si="32"/>
        <v>3.6235970013665413</v>
      </c>
      <c r="AI12" s="8">
        <f t="shared" si="33"/>
        <v>2.1477120524661601</v>
      </c>
      <c r="AJ12" s="8">
        <f t="shared" si="34"/>
        <v>7.782442953115158</v>
      </c>
      <c r="AK12">
        <v>10</v>
      </c>
      <c r="AM12">
        <v>1</v>
      </c>
      <c r="AN12">
        <f t="shared" si="15"/>
        <v>3.1033322917337482</v>
      </c>
      <c r="AP12">
        <f t="shared" si="16"/>
        <v>0</v>
      </c>
      <c r="AQ12">
        <f t="shared" si="17"/>
        <v>5.6115900966586536E-2</v>
      </c>
      <c r="AR12">
        <f t="shared" si="18"/>
        <v>7.6195593636677869E-2</v>
      </c>
      <c r="AS12">
        <f t="shared" si="19"/>
        <v>6.3308450473138437E-3</v>
      </c>
      <c r="AT12">
        <f t="shared" si="20"/>
        <v>9.7762266479753889E-5</v>
      </c>
      <c r="AU12">
        <f t="shared" si="21"/>
        <v>5.7946902569843228</v>
      </c>
      <c r="AV12">
        <f t="shared" si="22"/>
        <v>3.691455727517055</v>
      </c>
      <c r="AW12">
        <f t="shared" si="23"/>
        <v>2.1477120524661601</v>
      </c>
      <c r="AX12" s="9">
        <f t="shared" si="24"/>
        <v>2.2863543921167384</v>
      </c>
      <c r="BA12">
        <f t="shared" si="35"/>
        <v>12</v>
      </c>
      <c r="BB12">
        <f t="shared" si="36"/>
        <v>11.999999999999998</v>
      </c>
      <c r="BC12">
        <f t="shared" si="37"/>
        <v>28.206664583467496</v>
      </c>
      <c r="BD12">
        <f t="shared" si="38"/>
        <v>28.206664583467496</v>
      </c>
      <c r="BE12">
        <f t="shared" si="39"/>
        <v>14.103332291733748</v>
      </c>
      <c r="BF12">
        <f t="shared" si="40"/>
        <v>14.103332291733746</v>
      </c>
      <c r="BG12">
        <f>0</f>
        <v>0</v>
      </c>
      <c r="BH12" s="10">
        <f t="shared" si="41"/>
        <v>0</v>
      </c>
      <c r="BI12" s="10">
        <f t="shared" si="42"/>
        <v>5.3290705182007514E-15</v>
      </c>
      <c r="BK12">
        <f t="shared" si="0"/>
        <v>384</v>
      </c>
      <c r="BL12">
        <f t="shared" si="1"/>
        <v>0</v>
      </c>
      <c r="BN12">
        <f t="shared" si="2"/>
        <v>0</v>
      </c>
      <c r="BO12">
        <f t="shared" si="3"/>
        <v>3.5914176618615383</v>
      </c>
      <c r="BP12">
        <f t="shared" si="4"/>
        <v>8.533906487307922</v>
      </c>
      <c r="BQ12">
        <f t="shared" si="5"/>
        <v>1.0129352075702149</v>
      </c>
      <c r="BR12">
        <f t="shared" si="6"/>
        <v>1.5641962636760622E-3</v>
      </c>
      <c r="BS12">
        <f t="shared" si="7"/>
        <v>370.86017644699666</v>
      </c>
      <c r="BT12">
        <f t="shared" si="8"/>
        <v>0</v>
      </c>
      <c r="BU12">
        <f t="shared" si="9"/>
        <v>0</v>
      </c>
      <c r="BV12">
        <f t="shared" si="10"/>
        <v>0</v>
      </c>
    </row>
    <row r="13" spans="1:74">
      <c r="A13">
        <v>0</v>
      </c>
      <c r="B13">
        <v>0</v>
      </c>
      <c r="C13">
        <v>3.3691217311666665E-4</v>
      </c>
      <c r="D13">
        <v>3.9737448670270264E-4</v>
      </c>
      <c r="E13">
        <v>3.9112251068181816E-5</v>
      </c>
      <c r="F13">
        <v>1.0000000000000001E-5</v>
      </c>
      <c r="G13">
        <v>0.5966118405597951</v>
      </c>
      <c r="H13">
        <v>0.37382606294411713</v>
      </c>
      <c r="I13">
        <v>305</v>
      </c>
      <c r="J13">
        <v>1.9952623149688761E-7</v>
      </c>
      <c r="K13">
        <v>3.2250000000000001E-2</v>
      </c>
      <c r="L13">
        <v>27.320727269999999</v>
      </c>
      <c r="M13">
        <v>28.857859250000001</v>
      </c>
      <c r="O13">
        <f t="shared" si="13"/>
        <v>0</v>
      </c>
      <c r="P13">
        <f t="shared" si="11"/>
        <v>0</v>
      </c>
      <c r="Q13">
        <f t="shared" si="11"/>
        <v>9.2046855956634758E-3</v>
      </c>
      <c r="R13">
        <f t="shared" si="11"/>
        <v>1.085655997526078E-2</v>
      </c>
      <c r="S13">
        <f t="shared" si="11"/>
        <v>1.0685751443495616E-3</v>
      </c>
      <c r="T13">
        <f t="shared" si="14"/>
        <v>1.1778718061224491E-5</v>
      </c>
      <c r="U13">
        <f t="shared" si="14"/>
        <v>0.70273226619420448</v>
      </c>
      <c r="V13">
        <f t="shared" si="14"/>
        <v>0.44031917993563158</v>
      </c>
      <c r="W13">
        <f t="shared" si="25"/>
        <v>6.1471636357500054E-2</v>
      </c>
      <c r="X13">
        <f t="shared" si="12"/>
        <v>1.9952623149688761E-7</v>
      </c>
      <c r="AA13">
        <f t="shared" si="26"/>
        <v>1.1983047978243435</v>
      </c>
      <c r="AB13">
        <f t="shared" si="27"/>
        <v>2.9003295048866815</v>
      </c>
      <c r="AC13">
        <f t="shared" si="28"/>
        <v>0.92289800130181077</v>
      </c>
      <c r="AD13" s="5">
        <f t="shared" si="29"/>
        <v>-2.112982071527382E-2</v>
      </c>
      <c r="AF13" s="8">
        <f t="shared" si="30"/>
        <v>2.9214593256019552</v>
      </c>
      <c r="AG13" s="8">
        <f t="shared" si="31"/>
        <v>1.0756633229983337</v>
      </c>
      <c r="AH13" s="8">
        <f t="shared" si="32"/>
        <v>3.7186356683151467</v>
      </c>
      <c r="AI13" s="8">
        <f t="shared" si="33"/>
        <v>2.1993897210479458</v>
      </c>
      <c r="AJ13" s="8">
        <f t="shared" si="34"/>
        <v>8.1787290652145916</v>
      </c>
      <c r="AK13">
        <v>11</v>
      </c>
      <c r="AM13">
        <v>1</v>
      </c>
      <c r="AN13">
        <f t="shared" si="15"/>
        <v>3.1463018706194106</v>
      </c>
      <c r="AP13">
        <f t="shared" si="16"/>
        <v>0</v>
      </c>
      <c r="AQ13">
        <f t="shared" si="17"/>
        <v>7.5282629617414956E-2</v>
      </c>
      <c r="AR13">
        <f t="shared" si="18"/>
        <v>8.8792862617910751E-2</v>
      </c>
      <c r="AS13">
        <f t="shared" si="19"/>
        <v>8.7395865914576369E-3</v>
      </c>
      <c r="AT13">
        <f t="shared" si="20"/>
        <v>9.6334943758304798E-5</v>
      </c>
      <c r="AU13">
        <f t="shared" si="21"/>
        <v>5.7474568105866579</v>
      </c>
      <c r="AV13">
        <f t="shared" si="22"/>
        <v>3.6012512749110037</v>
      </c>
      <c r="AW13">
        <f t="shared" si="23"/>
        <v>2.1993897210479458</v>
      </c>
      <c r="AX13" s="9">
        <f t="shared" si="24"/>
        <v>2.3722047998747291</v>
      </c>
      <c r="BA13">
        <f t="shared" si="35"/>
        <v>12</v>
      </c>
      <c r="BB13">
        <f t="shared" si="36"/>
        <v>12</v>
      </c>
      <c r="BC13">
        <f t="shared" si="37"/>
        <v>28.292603741238821</v>
      </c>
      <c r="BD13">
        <f t="shared" si="38"/>
        <v>28.292603741238828</v>
      </c>
      <c r="BE13">
        <f t="shared" si="39"/>
        <v>14.146301870619411</v>
      </c>
      <c r="BF13">
        <f t="shared" si="40"/>
        <v>14.146301870619411</v>
      </c>
      <c r="BG13">
        <f>0</f>
        <v>0</v>
      </c>
      <c r="BH13" s="10">
        <f t="shared" si="41"/>
        <v>0</v>
      </c>
      <c r="BI13" s="10">
        <f t="shared" si="42"/>
        <v>-7.1054273576010019E-15</v>
      </c>
      <c r="BK13">
        <f t="shared" si="0"/>
        <v>384</v>
      </c>
      <c r="BL13">
        <f t="shared" si="1"/>
        <v>0</v>
      </c>
      <c r="BN13">
        <f t="shared" si="2"/>
        <v>0</v>
      </c>
      <c r="BO13">
        <f t="shared" si="3"/>
        <v>4.8180882955145572</v>
      </c>
      <c r="BP13">
        <f t="shared" si="4"/>
        <v>9.9448006132060041</v>
      </c>
      <c r="BQ13">
        <f t="shared" si="5"/>
        <v>1.398333854633222</v>
      </c>
      <c r="BR13">
        <f t="shared" si="6"/>
        <v>1.5413591001328768E-3</v>
      </c>
      <c r="BS13">
        <f t="shared" si="7"/>
        <v>367.83723587754611</v>
      </c>
      <c r="BT13">
        <f t="shared" si="8"/>
        <v>0</v>
      </c>
      <c r="BU13">
        <f t="shared" si="9"/>
        <v>0</v>
      </c>
      <c r="BV13">
        <f t="shared" si="10"/>
        <v>0</v>
      </c>
    </row>
    <row r="14" spans="1:74">
      <c r="A14">
        <v>0</v>
      </c>
      <c r="B14">
        <v>3.6622078391304356E-5</v>
      </c>
      <c r="C14">
        <v>3.2671502306666668E-4</v>
      </c>
      <c r="D14">
        <v>4.4933469116216219E-4</v>
      </c>
      <c r="E14">
        <v>0</v>
      </c>
      <c r="F14">
        <v>1.0000000000000001E-5</v>
      </c>
      <c r="G14">
        <v>0.58590951231121335</v>
      </c>
      <c r="H14">
        <v>0.38490792761715575</v>
      </c>
      <c r="I14">
        <v>305.89999999999998</v>
      </c>
      <c r="J14">
        <v>1.9498445997580421E-7</v>
      </c>
      <c r="K14">
        <v>3.2024999999999998E-2</v>
      </c>
      <c r="L14">
        <v>27.391773050000001</v>
      </c>
      <c r="M14">
        <v>30.518392639999998</v>
      </c>
      <c r="O14">
        <f t="shared" si="13"/>
        <v>0</v>
      </c>
      <c r="P14">
        <f t="shared" si="11"/>
        <v>1.003143659913918E-3</v>
      </c>
      <c r="Q14">
        <f t="shared" si="11"/>
        <v>8.9493037638676484E-3</v>
      </c>
      <c r="R14">
        <f t="shared" si="11"/>
        <v>1.2308073883805788E-2</v>
      </c>
      <c r="S14">
        <f t="shared" si="11"/>
        <v>0</v>
      </c>
      <c r="T14">
        <f t="shared" si="14"/>
        <v>1.2456486791836735E-5</v>
      </c>
      <c r="U14">
        <f t="shared" si="14"/>
        <v>0.72983741013161318</v>
      </c>
      <c r="V14">
        <f t="shared" si="14"/>
        <v>0.47946005164363509</v>
      </c>
      <c r="W14">
        <f t="shared" si="25"/>
        <v>6.779463829875014E-2</v>
      </c>
      <c r="X14">
        <f t="shared" si="12"/>
        <v>1.9498445997580421E-7</v>
      </c>
      <c r="AA14">
        <f t="shared" si="26"/>
        <v>1.2651234346143148</v>
      </c>
      <c r="AB14">
        <f t="shared" si="27"/>
        <v>3.0087659778705822</v>
      </c>
      <c r="AC14">
        <f t="shared" si="28"/>
        <v>1.0034411459024448</v>
      </c>
      <c r="AD14" s="5">
        <f t="shared" si="29"/>
        <v>-2.2260521307587357E-2</v>
      </c>
      <c r="AF14" s="8">
        <f t="shared" si="30"/>
        <v>3.0310264991781697</v>
      </c>
      <c r="AG14" s="8">
        <f t="shared" si="31"/>
        <v>1.02414420737328</v>
      </c>
      <c r="AH14" s="8">
        <f t="shared" si="32"/>
        <v>3.9056999699868244</v>
      </c>
      <c r="AI14" s="8">
        <f t="shared" si="33"/>
        <v>2.0197965101441779</v>
      </c>
      <c r="AJ14" s="8">
        <f t="shared" si="34"/>
        <v>7.8887191690496081</v>
      </c>
      <c r="AK14">
        <v>12</v>
      </c>
      <c r="AM14">
        <v>1</v>
      </c>
      <c r="AN14">
        <f t="shared" si="15"/>
        <v>2.975254933126255</v>
      </c>
      <c r="AP14">
        <f t="shared" si="16"/>
        <v>7.9135186192735053E-3</v>
      </c>
      <c r="AQ14">
        <f t="shared" si="17"/>
        <v>7.0598544151670523E-2</v>
      </c>
      <c r="AR14">
        <f t="shared" si="18"/>
        <v>9.7094938381257587E-2</v>
      </c>
      <c r="AS14">
        <f t="shared" si="19"/>
        <v>0</v>
      </c>
      <c r="AT14">
        <f t="shared" si="20"/>
        <v>9.8265726133775703E-5</v>
      </c>
      <c r="AU14">
        <f t="shared" si="21"/>
        <v>5.7574823675947773</v>
      </c>
      <c r="AV14">
        <f t="shared" si="22"/>
        <v>3.7823257001946593</v>
      </c>
      <c r="AW14">
        <f t="shared" si="23"/>
        <v>2.0197965101441779</v>
      </c>
      <c r="AX14" s="9">
        <f t="shared" si="24"/>
        <v>2.1954035112963797</v>
      </c>
      <c r="BA14">
        <f t="shared" si="35"/>
        <v>12</v>
      </c>
      <c r="BB14">
        <f t="shared" si="36"/>
        <v>12.000000000000004</v>
      </c>
      <c r="BC14">
        <f t="shared" si="37"/>
        <v>27.95050986625251</v>
      </c>
      <c r="BD14">
        <f t="shared" si="38"/>
        <v>27.95050986625251</v>
      </c>
      <c r="BE14">
        <f t="shared" si="39"/>
        <v>13.975254933126255</v>
      </c>
      <c r="BF14">
        <f t="shared" si="40"/>
        <v>13.975254933126255</v>
      </c>
      <c r="BG14">
        <f>0</f>
        <v>0</v>
      </c>
      <c r="BH14" s="10">
        <f t="shared" si="41"/>
        <v>0</v>
      </c>
      <c r="BI14" s="10">
        <f t="shared" si="42"/>
        <v>-3.5527136788005009E-15</v>
      </c>
      <c r="BK14">
        <f t="shared" si="0"/>
        <v>384</v>
      </c>
      <c r="BL14">
        <f t="shared" si="1"/>
        <v>0</v>
      </c>
      <c r="BN14">
        <f t="shared" si="2"/>
        <v>0.12661629790837609</v>
      </c>
      <c r="BO14">
        <f t="shared" si="3"/>
        <v>4.5183068257069134</v>
      </c>
      <c r="BP14">
        <f t="shared" si="4"/>
        <v>10.874633098700849</v>
      </c>
      <c r="BQ14">
        <f t="shared" si="5"/>
        <v>0</v>
      </c>
      <c r="BR14">
        <f t="shared" si="6"/>
        <v>1.5722516181404112E-3</v>
      </c>
      <c r="BS14">
        <f t="shared" si="7"/>
        <v>368.47887152606575</v>
      </c>
      <c r="BT14">
        <f t="shared" si="8"/>
        <v>0</v>
      </c>
      <c r="BU14">
        <f t="shared" si="9"/>
        <v>0</v>
      </c>
      <c r="BV14">
        <f t="shared" si="10"/>
        <v>0</v>
      </c>
    </row>
    <row r="15" spans="1:74">
      <c r="A15">
        <v>0</v>
      </c>
      <c r="B15">
        <v>2.3558467391304354E-5</v>
      </c>
      <c r="C15">
        <v>2.6045795629999998E-4</v>
      </c>
      <c r="D15">
        <v>2.841819354864865E-4</v>
      </c>
      <c r="E15">
        <v>3.0941148590909089E-5</v>
      </c>
      <c r="F15">
        <v>1.0000000000000001E-5</v>
      </c>
      <c r="G15">
        <v>0.58494491160948348</v>
      </c>
      <c r="H15">
        <v>0.38538390778298209</v>
      </c>
      <c r="I15">
        <v>305.60000000000002</v>
      </c>
      <c r="J15">
        <v>1.9952623149688761E-7</v>
      </c>
      <c r="K15">
        <v>3.1375E-2</v>
      </c>
      <c r="L15">
        <v>26.860525060000001</v>
      </c>
      <c r="M15">
        <v>30.188718600000001</v>
      </c>
      <c r="O15">
        <f t="shared" si="13"/>
        <v>0</v>
      </c>
      <c r="P15">
        <f t="shared" si="11"/>
        <v>6.3279280373932344E-4</v>
      </c>
      <c r="Q15">
        <f t="shared" si="11"/>
        <v>6.9960374622725346E-3</v>
      </c>
      <c r="R15">
        <f t="shared" si="11"/>
        <v>7.6332759997340743E-3</v>
      </c>
      <c r="S15">
        <f t="shared" si="11"/>
        <v>8.3109549711129723E-4</v>
      </c>
      <c r="T15">
        <f t="shared" si="14"/>
        <v>1.2321925959183675E-5</v>
      </c>
      <c r="U15">
        <f t="shared" si="14"/>
        <v>0.72076478910532937</v>
      </c>
      <c r="V15">
        <f t="shared" si="14"/>
        <v>0.47486719775627745</v>
      </c>
      <c r="W15">
        <f t="shared" si="25"/>
        <v>8.3939140812500077E-2</v>
      </c>
      <c r="X15">
        <f t="shared" si="12"/>
        <v>1.9952623149688761E-7</v>
      </c>
      <c r="AA15">
        <f t="shared" si="26"/>
        <v>1.2364810645775386</v>
      </c>
      <c r="AB15">
        <f t="shared" si="27"/>
        <v>2.9486887539422422</v>
      </c>
      <c r="AC15">
        <f t="shared" si="28"/>
        <v>0.98192079903826934</v>
      </c>
      <c r="AD15" s="5">
        <f t="shared" si="29"/>
        <v>-1.609320176285723E-2</v>
      </c>
      <c r="AF15" s="8">
        <f t="shared" si="30"/>
        <v>2.9647819557050994</v>
      </c>
      <c r="AG15" s="8">
        <f t="shared" si="31"/>
        <v>1.0009403576285607</v>
      </c>
      <c r="AH15" s="8">
        <f t="shared" si="32"/>
        <v>3.996242103252631</v>
      </c>
      <c r="AI15" s="8">
        <f t="shared" si="33"/>
        <v>2.0197675695105333</v>
      </c>
      <c r="AJ15" s="8">
        <f t="shared" si="34"/>
        <v>8.0714802000622274</v>
      </c>
      <c r="AK15">
        <v>13</v>
      </c>
      <c r="AM15">
        <v>1</v>
      </c>
      <c r="AN15">
        <f t="shared" si="15"/>
        <v>2.9848569959982729</v>
      </c>
      <c r="AP15">
        <f t="shared" si="16"/>
        <v>5.107574586123812E-3</v>
      </c>
      <c r="AQ15">
        <f t="shared" si="17"/>
        <v>5.6468377855626355E-2</v>
      </c>
      <c r="AR15">
        <f t="shared" si="18"/>
        <v>6.1611836093463788E-2</v>
      </c>
      <c r="AS15">
        <f t="shared" si="19"/>
        <v>6.7081708492947095E-3</v>
      </c>
      <c r="AT15">
        <f t="shared" si="20"/>
        <v>9.9456181406183807E-5</v>
      </c>
      <c r="AU15">
        <f t="shared" si="21"/>
        <v>5.8176387241656933</v>
      </c>
      <c r="AV15">
        <f t="shared" si="22"/>
        <v>3.8328811843488277</v>
      </c>
      <c r="AW15">
        <f t="shared" si="23"/>
        <v>2.0197675695105333</v>
      </c>
      <c r="AX15" s="9">
        <f t="shared" si="24"/>
        <v>2.1496635288950419</v>
      </c>
      <c r="BA15">
        <f t="shared" si="35"/>
        <v>12</v>
      </c>
      <c r="BB15">
        <f t="shared" si="36"/>
        <v>12</v>
      </c>
      <c r="BC15">
        <f t="shared" si="37"/>
        <v>27.969713991996546</v>
      </c>
      <c r="BD15">
        <f t="shared" si="38"/>
        <v>27.969713991996549</v>
      </c>
      <c r="BE15">
        <f t="shared" si="39"/>
        <v>13.984856995998273</v>
      </c>
      <c r="BF15">
        <f t="shared" si="40"/>
        <v>13.984856995998273</v>
      </c>
      <c r="BG15">
        <f>0</f>
        <v>0</v>
      </c>
      <c r="BH15" s="10">
        <f t="shared" si="41"/>
        <v>0</v>
      </c>
      <c r="BI15" s="10">
        <f t="shared" si="42"/>
        <v>-3.5527136788005009E-15</v>
      </c>
      <c r="BK15">
        <f t="shared" si="0"/>
        <v>384</v>
      </c>
      <c r="BL15">
        <f t="shared" si="1"/>
        <v>0</v>
      </c>
      <c r="BN15">
        <f t="shared" si="2"/>
        <v>8.1721193377980991E-2</v>
      </c>
      <c r="BO15">
        <f t="shared" si="3"/>
        <v>3.6139761827600867</v>
      </c>
      <c r="BP15">
        <f t="shared" si="4"/>
        <v>6.9005256424679446</v>
      </c>
      <c r="BQ15">
        <f t="shared" si="5"/>
        <v>1.0733073358871534</v>
      </c>
      <c r="BR15">
        <f t="shared" si="6"/>
        <v>1.5912989024989409E-3</v>
      </c>
      <c r="BS15">
        <f t="shared" si="7"/>
        <v>372.32887834660437</v>
      </c>
      <c r="BT15">
        <f t="shared" si="8"/>
        <v>0</v>
      </c>
      <c r="BU15">
        <f t="shared" si="9"/>
        <v>0</v>
      </c>
      <c r="BV15">
        <f t="shared" si="10"/>
        <v>0</v>
      </c>
    </row>
    <row r="16" spans="1:74">
      <c r="A16">
        <v>0</v>
      </c>
      <c r="B16">
        <v>2.2600009782608697E-5</v>
      </c>
      <c r="C16">
        <v>8.273863259499999E-4</v>
      </c>
      <c r="D16">
        <v>6.576623512432432E-4</v>
      </c>
      <c r="E16">
        <v>1.3549649047727271E-4</v>
      </c>
      <c r="F16">
        <v>1.0000000000000001E-5</v>
      </c>
      <c r="G16">
        <v>0.58537217651259577</v>
      </c>
      <c r="H16">
        <v>0.38384667682911122</v>
      </c>
      <c r="I16">
        <v>305.38825364000002</v>
      </c>
      <c r="J16">
        <v>2.089296130854039E-7</v>
      </c>
      <c r="K16">
        <v>3.0700000000000002E-2</v>
      </c>
      <c r="L16">
        <v>26.65191489</v>
      </c>
      <c r="M16">
        <v>29.499442169999998</v>
      </c>
      <c r="O16">
        <f t="shared" si="13"/>
        <v>0</v>
      </c>
      <c r="P16">
        <f t="shared" si="11"/>
        <v>6.0233353723925442E-4</v>
      </c>
      <c r="Q16">
        <f t="shared" si="11"/>
        <v>2.2051429940369197E-2</v>
      </c>
      <c r="R16">
        <f t="shared" si="11"/>
        <v>1.7527961011692204E-2</v>
      </c>
      <c r="S16">
        <f t="shared" si="11"/>
        <v>3.6112409320939679E-3</v>
      </c>
      <c r="T16">
        <f t="shared" si="14"/>
        <v>1.2040588640816325E-5</v>
      </c>
      <c r="U16">
        <f t="shared" si="14"/>
        <v>0.70482255791674897</v>
      </c>
      <c r="V16">
        <f t="shared" si="14"/>
        <v>0.46217399368436918</v>
      </c>
      <c r="W16">
        <f t="shared" si="25"/>
        <v>0.10127727658200003</v>
      </c>
      <c r="X16">
        <f t="shared" si="12"/>
        <v>2.089296130854039E-7</v>
      </c>
      <c r="AA16">
        <f t="shared" si="26"/>
        <v>1.2787305917825482</v>
      </c>
      <c r="AB16">
        <f t="shared" si="27"/>
        <v>2.9989894277857432</v>
      </c>
      <c r="AC16">
        <f t="shared" si="28"/>
        <v>1.0119339182115277</v>
      </c>
      <c r="AD16" s="5">
        <f t="shared" si="29"/>
        <v>-4.3792965421394624E-2</v>
      </c>
      <c r="AF16" s="8">
        <f t="shared" si="30"/>
        <v>3.0427823932071378</v>
      </c>
      <c r="AG16" s="8">
        <f t="shared" si="31"/>
        <v>1.0189145567840825</v>
      </c>
      <c r="AH16" s="8">
        <f t="shared" si="32"/>
        <v>3.9257462496412616</v>
      </c>
      <c r="AI16" s="8">
        <f t="shared" si="33"/>
        <v>1.9933648111411495</v>
      </c>
      <c r="AJ16" s="8">
        <f t="shared" si="34"/>
        <v>7.8254444315042297</v>
      </c>
      <c r="AK16">
        <v>14</v>
      </c>
      <c r="AM16">
        <v>1</v>
      </c>
      <c r="AN16">
        <f t="shared" si="15"/>
        <v>2.8989270787421049</v>
      </c>
      <c r="AP16">
        <f t="shared" si="16"/>
        <v>4.7135276248971691E-3</v>
      </c>
      <c r="AQ16">
        <f t="shared" si="17"/>
        <v>0.17256223963356779</v>
      </c>
      <c r="AR16">
        <f t="shared" si="18"/>
        <v>0.13716408489456999</v>
      </c>
      <c r="AS16">
        <f t="shared" si="19"/>
        <v>2.8259565242874887E-2</v>
      </c>
      <c r="AT16">
        <f t="shared" si="20"/>
        <v>9.422295733130919E-5</v>
      </c>
      <c r="AU16">
        <f t="shared" si="21"/>
        <v>5.5155497610481907</v>
      </c>
      <c r="AV16">
        <f t="shared" si="22"/>
        <v>3.6167169052634178</v>
      </c>
      <c r="AW16">
        <f t="shared" si="23"/>
        <v>1.9933648111411495</v>
      </c>
      <c r="AX16" s="9">
        <f t="shared" si="24"/>
        <v>2.3360642285370594</v>
      </c>
      <c r="BA16">
        <f t="shared" si="35"/>
        <v>12</v>
      </c>
      <c r="BB16">
        <f t="shared" si="36"/>
        <v>12</v>
      </c>
      <c r="BC16">
        <f t="shared" si="37"/>
        <v>27.79785415748421</v>
      </c>
      <c r="BD16">
        <f t="shared" si="38"/>
        <v>27.797854157484206</v>
      </c>
      <c r="BE16">
        <f t="shared" si="39"/>
        <v>13.898927078742105</v>
      </c>
      <c r="BF16">
        <f t="shared" si="40"/>
        <v>13.898927078742105</v>
      </c>
      <c r="BG16">
        <f>0</f>
        <v>0</v>
      </c>
      <c r="BH16" s="10">
        <f t="shared" si="41"/>
        <v>0</v>
      </c>
      <c r="BI16" s="10">
        <f t="shared" si="42"/>
        <v>3.5527136788005009E-15</v>
      </c>
      <c r="BK16">
        <f t="shared" si="0"/>
        <v>384</v>
      </c>
      <c r="BL16">
        <f t="shared" si="1"/>
        <v>0</v>
      </c>
      <c r="BN16">
        <f t="shared" si="2"/>
        <v>7.5416441998354705E-2</v>
      </c>
      <c r="BO16">
        <f t="shared" si="3"/>
        <v>11.043983336548338</v>
      </c>
      <c r="BP16">
        <f t="shared" si="4"/>
        <v>15.362377508191839</v>
      </c>
      <c r="BQ16">
        <f t="shared" si="5"/>
        <v>4.5215304388599815</v>
      </c>
      <c r="BR16">
        <f t="shared" si="6"/>
        <v>1.507567317300947E-3</v>
      </c>
      <c r="BS16">
        <f t="shared" si="7"/>
        <v>352.99518470708421</v>
      </c>
      <c r="BT16">
        <f t="shared" si="8"/>
        <v>0</v>
      </c>
      <c r="BU16">
        <f t="shared" si="9"/>
        <v>0</v>
      </c>
      <c r="BV16">
        <f t="shared" si="10"/>
        <v>0</v>
      </c>
    </row>
    <row r="17" spans="1:74">
      <c r="A17">
        <v>0</v>
      </c>
      <c r="B17">
        <v>3.3578726173913037E-5</v>
      </c>
      <c r="C17">
        <v>1.0839560075999999E-3</v>
      </c>
      <c r="D17">
        <v>7.1294604389189186E-4</v>
      </c>
      <c r="E17">
        <v>2.2185640168181819E-4</v>
      </c>
      <c r="F17">
        <v>1.0000000000000001E-5</v>
      </c>
      <c r="G17">
        <v>0.56474720920689347</v>
      </c>
      <c r="H17">
        <v>0.39655234615459323</v>
      </c>
      <c r="I17">
        <v>305.84484003</v>
      </c>
      <c r="J17">
        <v>2.9512092266663814E-7</v>
      </c>
      <c r="K17">
        <v>2.9850000000000002E-2</v>
      </c>
      <c r="L17">
        <v>26.839024389999999</v>
      </c>
      <c r="M17">
        <v>27.715639929999998</v>
      </c>
      <c r="O17">
        <f t="shared" si="13"/>
        <v>0</v>
      </c>
      <c r="P17">
        <f t="shared" si="11"/>
        <v>9.0122025076678331E-4</v>
      </c>
      <c r="Q17">
        <f t="shared" si="11"/>
        <v>2.9092321725663423E-2</v>
      </c>
      <c r="R17">
        <f t="shared" si="11"/>
        <v>1.9134776260768496E-2</v>
      </c>
      <c r="S17">
        <f t="shared" si="11"/>
        <v>5.9544093758159555E-3</v>
      </c>
      <c r="T17">
        <f t="shared" si="14"/>
        <v>1.1312506093877551E-5</v>
      </c>
      <c r="U17">
        <f t="shared" si="14"/>
        <v>0.63887062456533228</v>
      </c>
      <c r="V17">
        <f t="shared" si="14"/>
        <v>0.44860008324152756</v>
      </c>
      <c r="W17">
        <f t="shared" si="25"/>
        <v>0.12480146341350003</v>
      </c>
      <c r="X17">
        <f t="shared" si="12"/>
        <v>2.9512092266663814E-7</v>
      </c>
      <c r="AA17">
        <f t="shared" si="26"/>
        <v>1.2277785377945227</v>
      </c>
      <c r="AB17">
        <f t="shared" si="27"/>
        <v>2.7810380556358281</v>
      </c>
      <c r="AC17">
        <f t="shared" si="28"/>
        <v>1.0073656217090845</v>
      </c>
      <c r="AD17" s="5">
        <f t="shared" si="29"/>
        <v>-5.5082727613014658E-2</v>
      </c>
      <c r="AF17" s="8">
        <f t="shared" si="30"/>
        <v>2.8361207832488429</v>
      </c>
      <c r="AG17" s="8">
        <f t="shared" si="31"/>
        <v>0.82138953983067386</v>
      </c>
      <c r="AH17" s="8">
        <f t="shared" si="32"/>
        <v>4.869796614191829</v>
      </c>
      <c r="AI17" s="8">
        <f t="shared" si="33"/>
        <v>1.719436220063485</v>
      </c>
      <c r="AJ17" s="8">
        <f t="shared" si="34"/>
        <v>8.3733046827839548</v>
      </c>
      <c r="AK17">
        <v>15</v>
      </c>
      <c r="AM17">
        <v>1</v>
      </c>
      <c r="AN17">
        <f t="shared" si="15"/>
        <v>2.5932879377227032</v>
      </c>
      <c r="AP17">
        <f t="shared" si="16"/>
        <v>7.5461917459652365E-3</v>
      </c>
      <c r="AQ17">
        <f t="shared" si="17"/>
        <v>0.24359887373855493</v>
      </c>
      <c r="AR17">
        <f t="shared" si="18"/>
        <v>0.1602213116683161</v>
      </c>
      <c r="AS17">
        <f t="shared" si="19"/>
        <v>4.9858083909732426E-2</v>
      </c>
      <c r="AT17">
        <f t="shared" si="20"/>
        <v>9.4723060249886929E-5</v>
      </c>
      <c r="AU17">
        <f t="shared" si="21"/>
        <v>5.3494583923660066</v>
      </c>
      <c r="AV17">
        <f t="shared" si="22"/>
        <v>3.7562651777035545</v>
      </c>
      <c r="AW17">
        <f t="shared" si="23"/>
        <v>1.719436220063485</v>
      </c>
      <c r="AX17" s="9">
        <f t="shared" si="24"/>
        <v>2.1806606811260538</v>
      </c>
      <c r="BA17">
        <f t="shared" si="35"/>
        <v>12</v>
      </c>
      <c r="BB17">
        <f t="shared" si="36"/>
        <v>12</v>
      </c>
      <c r="BC17">
        <f t="shared" si="37"/>
        <v>27.186575875445406</v>
      </c>
      <c r="BD17">
        <f t="shared" si="38"/>
        <v>27.186575875445403</v>
      </c>
      <c r="BE17">
        <f t="shared" si="39"/>
        <v>13.593287937722703</v>
      </c>
      <c r="BF17">
        <f t="shared" si="40"/>
        <v>13.593287937722701</v>
      </c>
      <c r="BG17">
        <f>0</f>
        <v>0</v>
      </c>
      <c r="BH17" s="10">
        <f t="shared" si="41"/>
        <v>0</v>
      </c>
      <c r="BI17" s="10">
        <f t="shared" si="42"/>
        <v>5.3290705182007514E-15</v>
      </c>
      <c r="BK17">
        <f t="shared" si="0"/>
        <v>384</v>
      </c>
      <c r="BL17">
        <f t="shared" si="1"/>
        <v>0</v>
      </c>
      <c r="BN17">
        <f t="shared" si="2"/>
        <v>0.12073906793544378</v>
      </c>
      <c r="BO17">
        <f t="shared" si="3"/>
        <v>15.590327919267516</v>
      </c>
      <c r="BP17">
        <f t="shared" si="4"/>
        <v>17.944786906851405</v>
      </c>
      <c r="BQ17">
        <f t="shared" si="5"/>
        <v>7.9772934255571881</v>
      </c>
      <c r="BR17">
        <f t="shared" si="6"/>
        <v>1.5155689639981909E-3</v>
      </c>
      <c r="BS17">
        <f t="shared" si="7"/>
        <v>342.36533711142442</v>
      </c>
      <c r="BT17">
        <f t="shared" si="8"/>
        <v>0</v>
      </c>
      <c r="BU17">
        <f t="shared" si="9"/>
        <v>0</v>
      </c>
      <c r="BV17">
        <f t="shared" si="10"/>
        <v>0</v>
      </c>
    </row>
    <row r="18" spans="1:74">
      <c r="A18">
        <v>0</v>
      </c>
      <c r="B18">
        <v>3.6905294304347833E-5</v>
      </c>
      <c r="C18">
        <v>5.3244005984999997E-4</v>
      </c>
      <c r="D18">
        <v>3.6261681024324323E-4</v>
      </c>
      <c r="E18">
        <v>2.0304866490909089E-4</v>
      </c>
      <c r="F18">
        <v>2.1323544882920101E-3</v>
      </c>
      <c r="G18">
        <v>0.56785879810769291</v>
      </c>
      <c r="H18">
        <v>0.39484856888868292</v>
      </c>
      <c r="I18">
        <v>306.21841072000001</v>
      </c>
      <c r="J18">
        <v>2.9512092266663814E-7</v>
      </c>
      <c r="K18">
        <v>3.0339999999999999E-2</v>
      </c>
      <c r="L18">
        <v>26.39771429</v>
      </c>
      <c r="M18">
        <v>25.997617829999999</v>
      </c>
      <c r="O18">
        <f t="shared" si="13"/>
        <v>0</v>
      </c>
      <c r="P18">
        <f t="shared" si="11"/>
        <v>9.7421541483453842E-4</v>
      </c>
      <c r="Q18">
        <f t="shared" si="11"/>
        <v>1.40552005764708E-2</v>
      </c>
      <c r="R18">
        <f t="shared" si="11"/>
        <v>9.5722549535522793E-3</v>
      </c>
      <c r="S18">
        <f t="shared" si="11"/>
        <v>5.3600206432361302E-3</v>
      </c>
      <c r="T18">
        <f t="shared" si="14"/>
        <v>2.2626994720286076E-3</v>
      </c>
      <c r="U18">
        <f t="shared" si="14"/>
        <v>0.60257044957579298</v>
      </c>
      <c r="V18">
        <f t="shared" si="14"/>
        <v>0.41898457937511863</v>
      </c>
      <c r="W18">
        <f t="shared" si="25"/>
        <v>0.1098144914464001</v>
      </c>
      <c r="X18">
        <f t="shared" si="12"/>
        <v>2.9512092266663814E-7</v>
      </c>
      <c r="AA18">
        <f t="shared" si="26"/>
        <v>1.1007964929522891</v>
      </c>
      <c r="AB18">
        <f t="shared" si="27"/>
        <v>2.5433284336618902</v>
      </c>
      <c r="AC18">
        <f t="shared" si="28"/>
        <v>0.89789254192642476</v>
      </c>
      <c r="AD18" s="5">
        <f t="shared" si="29"/>
        <v>-2.9961691588093749E-2</v>
      </c>
      <c r="AF18" s="8">
        <f t="shared" si="30"/>
        <v>2.5732901252499838</v>
      </c>
      <c r="AG18" s="8">
        <f t="shared" si="31"/>
        <v>0.77750504139713428</v>
      </c>
      <c r="AH18" s="8">
        <f t="shared" si="32"/>
        <v>5.1446611752024367</v>
      </c>
      <c r="AI18" s="8">
        <f t="shared" si="33"/>
        <v>1.800929735624458</v>
      </c>
      <c r="AJ18" s="8">
        <f t="shared" si="34"/>
        <v>9.2651732901347383</v>
      </c>
      <c r="AK18">
        <v>16</v>
      </c>
      <c r="AM18">
        <v>1</v>
      </c>
      <c r="AN18">
        <f t="shared" si="15"/>
        <v>2.7219192037412707</v>
      </c>
      <c r="AP18">
        <f t="shared" si="16"/>
        <v>9.0262746403624999E-3</v>
      </c>
      <c r="AQ18">
        <f t="shared" si="17"/>
        <v>0.13022386896860363</v>
      </c>
      <c r="AR18">
        <f t="shared" si="18"/>
        <v>8.8688600922012514E-2</v>
      </c>
      <c r="AS18">
        <f t="shared" si="19"/>
        <v>4.9661520098282216E-2</v>
      </c>
      <c r="AT18">
        <f t="shared" si="20"/>
        <v>2.096430271184143E-2</v>
      </c>
      <c r="AU18">
        <f t="shared" si="21"/>
        <v>5.5829196348341181</v>
      </c>
      <c r="AV18">
        <f t="shared" si="22"/>
        <v>3.8819647338046872</v>
      </c>
      <c r="AW18">
        <f t="shared" si="23"/>
        <v>1.800929735624458</v>
      </c>
      <c r="AX18" s="9">
        <f t="shared" si="24"/>
        <v>2.078530000253719</v>
      </c>
      <c r="BA18">
        <f t="shared" si="35"/>
        <v>12</v>
      </c>
      <c r="BB18">
        <f t="shared" si="36"/>
        <v>12</v>
      </c>
      <c r="BC18">
        <f t="shared" si="37"/>
        <v>27.443838407482541</v>
      </c>
      <c r="BD18">
        <f t="shared" si="38"/>
        <v>27.443838407482541</v>
      </c>
      <c r="BE18">
        <f t="shared" si="39"/>
        <v>13.721919203741271</v>
      </c>
      <c r="BF18">
        <f t="shared" si="40"/>
        <v>13.721919203741271</v>
      </c>
      <c r="BG18">
        <f>0</f>
        <v>0</v>
      </c>
      <c r="BH18" s="10">
        <f t="shared" si="41"/>
        <v>0</v>
      </c>
      <c r="BI18" s="10">
        <f t="shared" si="42"/>
        <v>0</v>
      </c>
      <c r="BK18">
        <f t="shared" si="0"/>
        <v>384</v>
      </c>
      <c r="BL18">
        <f t="shared" si="1"/>
        <v>0</v>
      </c>
      <c r="BN18">
        <f t="shared" si="2"/>
        <v>0.1444203942458</v>
      </c>
      <c r="BO18">
        <f t="shared" si="3"/>
        <v>8.3343276139906326</v>
      </c>
      <c r="BP18">
        <f t="shared" si="4"/>
        <v>9.9331233032654023</v>
      </c>
      <c r="BQ18">
        <f t="shared" si="5"/>
        <v>7.9458432157251551</v>
      </c>
      <c r="BR18">
        <f t="shared" si="6"/>
        <v>0.33542884338946288</v>
      </c>
      <c r="BS18">
        <f t="shared" si="7"/>
        <v>357.30685662938356</v>
      </c>
      <c r="BT18">
        <f t="shared" si="8"/>
        <v>0</v>
      </c>
      <c r="BU18">
        <f t="shared" si="9"/>
        <v>0</v>
      </c>
      <c r="BV18">
        <f t="shared" si="10"/>
        <v>0</v>
      </c>
    </row>
    <row r="19" spans="1:74">
      <c r="A19">
        <v>0</v>
      </c>
      <c r="B19">
        <v>4.0645162652173917E-5</v>
      </c>
      <c r="C19">
        <v>1.9772028859999999E-3</v>
      </c>
      <c r="D19">
        <v>1.0171562575135133E-3</v>
      </c>
      <c r="E19">
        <v>9.0379328506818169E-4</v>
      </c>
      <c r="F19">
        <v>4.7113106304956503E-3</v>
      </c>
      <c r="G19">
        <v>0.56510833171990771</v>
      </c>
      <c r="H19">
        <v>0.39291487790099811</v>
      </c>
      <c r="I19">
        <v>306.45843439999999</v>
      </c>
      <c r="J19">
        <v>2.8840315031266014E-7</v>
      </c>
      <c r="K19">
        <v>3.109E-2</v>
      </c>
      <c r="L19">
        <v>25.707503920000001</v>
      </c>
      <c r="M19">
        <v>24.824308420000001</v>
      </c>
      <c r="O19">
        <f t="shared" si="13"/>
        <v>0</v>
      </c>
      <c r="P19">
        <f t="shared" si="11"/>
        <v>1.0448856782097986E-3</v>
      </c>
      <c r="Q19">
        <f t="shared" si="11"/>
        <v>5.0828950942480314E-2</v>
      </c>
      <c r="R19">
        <f t="shared" si="11"/>
        <v>2.6148548477281174E-2</v>
      </c>
      <c r="S19">
        <f t="shared" si="11"/>
        <v>2.3234269418759959E-2</v>
      </c>
      <c r="T19">
        <f t="shared" si="14"/>
        <v>4.773674618524436E-3</v>
      </c>
      <c r="U19">
        <f t="shared" si="14"/>
        <v>0.57258871499292485</v>
      </c>
      <c r="V19">
        <f t="shared" si="14"/>
        <v>0.39811592293147019</v>
      </c>
      <c r="W19">
        <f t="shared" si="25"/>
        <v>8.7662588367200089E-2</v>
      </c>
      <c r="X19">
        <f t="shared" si="12"/>
        <v>2.8840315031266014E-7</v>
      </c>
      <c r="AA19">
        <f t="shared" si="26"/>
        <v>1.2447901485944488</v>
      </c>
      <c r="AB19">
        <f t="shared" si="27"/>
        <v>2.7468165760321246</v>
      </c>
      <c r="AC19">
        <f t="shared" si="28"/>
        <v>0.99874515489640281</v>
      </c>
      <c r="AD19" s="5">
        <f t="shared" si="29"/>
        <v>-0.10125665451673124</v>
      </c>
      <c r="AF19" s="8">
        <f t="shared" si="30"/>
        <v>2.8480732305488559</v>
      </c>
      <c r="AG19" s="8">
        <f t="shared" si="31"/>
        <v>0.85058292075605024</v>
      </c>
      <c r="AH19" s="8">
        <f t="shared" si="32"/>
        <v>4.7026573216924632</v>
      </c>
      <c r="AI19" s="8">
        <f t="shared" si="33"/>
        <v>1.7508480471869028</v>
      </c>
      <c r="AJ19" s="8">
        <f t="shared" si="34"/>
        <v>8.2336383882744393</v>
      </c>
      <c r="AK19">
        <v>17</v>
      </c>
      <c r="AM19">
        <v>1</v>
      </c>
      <c r="AN19">
        <f t="shared" si="15"/>
        <v>2.4758505890188314</v>
      </c>
      <c r="AP19">
        <f t="shared" si="16"/>
        <v>8.6032108314663697E-3</v>
      </c>
      <c r="AQ19">
        <f t="shared" si="17"/>
        <v>0.41850720171572414</v>
      </c>
      <c r="AR19">
        <f t="shared" si="18"/>
        <v>0.2152976925401974</v>
      </c>
      <c r="AS19">
        <f t="shared" si="19"/>
        <v>0.19130257260981284</v>
      </c>
      <c r="AT19">
        <f t="shared" si="20"/>
        <v>3.9304710592214138E-2</v>
      </c>
      <c r="AU19">
        <f t="shared" si="21"/>
        <v>4.7144884244584784</v>
      </c>
      <c r="AV19">
        <f t="shared" si="22"/>
        <v>3.277942546031861</v>
      </c>
      <c r="AW19">
        <f t="shared" si="23"/>
        <v>1.7508480471869028</v>
      </c>
      <c r="AX19" s="9">
        <f t="shared" si="24"/>
        <v>2.5845587248841033</v>
      </c>
      <c r="BA19">
        <f t="shared" si="35"/>
        <v>12</v>
      </c>
      <c r="BB19">
        <f t="shared" si="36"/>
        <v>12</v>
      </c>
      <c r="BC19">
        <f t="shared" si="37"/>
        <v>26.951701178037663</v>
      </c>
      <c r="BD19">
        <f t="shared" si="38"/>
        <v>26.951701178037666</v>
      </c>
      <c r="BE19">
        <f t="shared" si="39"/>
        <v>13.475850589018831</v>
      </c>
      <c r="BF19">
        <f t="shared" si="40"/>
        <v>13.475850589018831</v>
      </c>
      <c r="BG19">
        <f>0</f>
        <v>0</v>
      </c>
      <c r="BH19" s="10">
        <f t="shared" si="41"/>
        <v>0</v>
      </c>
      <c r="BI19" s="10">
        <f t="shared" si="42"/>
        <v>-3.5527136788005009E-15</v>
      </c>
      <c r="BK19">
        <f t="shared" si="0"/>
        <v>384</v>
      </c>
      <c r="BL19">
        <f t="shared" si="1"/>
        <v>0</v>
      </c>
      <c r="BN19">
        <f t="shared" si="2"/>
        <v>0.13765137330346192</v>
      </c>
      <c r="BO19">
        <f t="shared" si="3"/>
        <v>26.784460909806345</v>
      </c>
      <c r="BP19">
        <f t="shared" si="4"/>
        <v>24.113341564502107</v>
      </c>
      <c r="BQ19">
        <f t="shared" si="5"/>
        <v>30.608411617570056</v>
      </c>
      <c r="BR19">
        <f t="shared" si="6"/>
        <v>0.62887536947542622</v>
      </c>
      <c r="BS19">
        <f t="shared" si="7"/>
        <v>301.72725916534262</v>
      </c>
      <c r="BT19">
        <f t="shared" si="8"/>
        <v>0</v>
      </c>
      <c r="BU19">
        <f t="shared" si="9"/>
        <v>0</v>
      </c>
      <c r="BV19">
        <f t="shared" si="10"/>
        <v>0</v>
      </c>
    </row>
    <row r="20" spans="1:74">
      <c r="A20">
        <v>0</v>
      </c>
      <c r="B20">
        <v>3.65271190652174E-5</v>
      </c>
      <c r="C20">
        <v>1.5555608676666665E-3</v>
      </c>
      <c r="D20">
        <v>7.5097658709459461E-4</v>
      </c>
      <c r="E20">
        <v>7.3082933618181817E-4</v>
      </c>
      <c r="F20">
        <v>8.4571491013480538E-3</v>
      </c>
      <c r="G20">
        <v>0.56162400045750183</v>
      </c>
      <c r="H20">
        <v>0.39124312690560503</v>
      </c>
      <c r="I20">
        <v>306.31405925000001</v>
      </c>
      <c r="J20">
        <v>3.0199517204020165E-7</v>
      </c>
      <c r="K20">
        <v>2.9940000000000001E-2</v>
      </c>
      <c r="L20">
        <v>26.452528300000001</v>
      </c>
      <c r="M20">
        <v>25.126367470000002</v>
      </c>
      <c r="O20">
        <f t="shared" si="13"/>
        <v>0</v>
      </c>
      <c r="P20">
        <f t="shared" si="11"/>
        <v>9.6623465079013289E-4</v>
      </c>
      <c r="Q20">
        <f t="shared" si="11"/>
        <v>4.1148517874325052E-2</v>
      </c>
      <c r="R20">
        <f t="shared" si="11"/>
        <v>1.9865229422757178E-2</v>
      </c>
      <c r="S20">
        <f t="shared" si="11"/>
        <v>1.9332283697819759E-2</v>
      </c>
      <c r="T20">
        <f t="shared" si="14"/>
        <v>8.6733647375123058E-3</v>
      </c>
      <c r="U20">
        <f t="shared" si="14"/>
        <v>0.57598249042720973</v>
      </c>
      <c r="V20">
        <f t="shared" si="14"/>
        <v>0.40124565619355412</v>
      </c>
      <c r="W20">
        <f t="shared" si="25"/>
        <v>0.12062352904800004</v>
      </c>
      <c r="X20">
        <f t="shared" si="12"/>
        <v>3.0199517204020165E-7</v>
      </c>
      <c r="AA20">
        <f t="shared" si="26"/>
        <v>1.1974162400797548</v>
      </c>
      <c r="AB20">
        <f t="shared" si="27"/>
        <v>2.6803406124561531</v>
      </c>
      <c r="AC20">
        <f t="shared" si="28"/>
        <v>0.96511584367849257</v>
      </c>
      <c r="AD20" s="5">
        <f t="shared" si="29"/>
        <v>-8.1312265645692133E-2</v>
      </c>
      <c r="AF20" s="8">
        <f t="shared" si="30"/>
        <v>2.7616528781018452</v>
      </c>
      <c r="AG20" s="8">
        <f t="shared" si="31"/>
        <v>0.83142119074486009</v>
      </c>
      <c r="AH20" s="8">
        <f t="shared" si="32"/>
        <v>4.81103927170349</v>
      </c>
      <c r="AI20" s="8">
        <f t="shared" si="33"/>
        <v>1.7749335307821259</v>
      </c>
      <c r="AJ20" s="8">
        <f t="shared" si="34"/>
        <v>8.5392749212561423</v>
      </c>
      <c r="AK20">
        <v>18</v>
      </c>
      <c r="AM20">
        <v>1</v>
      </c>
      <c r="AN20">
        <f t="shared" si="15"/>
        <v>2.5661901123770932</v>
      </c>
      <c r="AP20">
        <f t="shared" si="16"/>
        <v>8.2509433215408687E-3</v>
      </c>
      <c r="AQ20">
        <f t="shared" si="17"/>
        <v>0.35137850673108401</v>
      </c>
      <c r="AR20">
        <f t="shared" si="18"/>
        <v>0.16963465541475001</v>
      </c>
      <c r="AS20">
        <f t="shared" si="19"/>
        <v>0.16508368535140122</v>
      </c>
      <c r="AT20">
        <f t="shared" si="20"/>
        <v>7.40642459859462E-2</v>
      </c>
      <c r="AU20">
        <f t="shared" si="21"/>
        <v>4.9184728355877283</v>
      </c>
      <c r="AV20">
        <f t="shared" si="22"/>
        <v>3.4263469691965809</v>
      </c>
      <c r="AW20">
        <f t="shared" si="23"/>
        <v>1.7749335307821259</v>
      </c>
      <c r="AX20" s="9">
        <f t="shared" si="24"/>
        <v>2.469281321600902</v>
      </c>
      <c r="BA20">
        <f t="shared" si="35"/>
        <v>12</v>
      </c>
      <c r="BB20">
        <f t="shared" si="36"/>
        <v>12</v>
      </c>
      <c r="BC20">
        <f t="shared" si="37"/>
        <v>27.132380224754186</v>
      </c>
      <c r="BD20">
        <f t="shared" si="38"/>
        <v>27.132380224754183</v>
      </c>
      <c r="BE20">
        <f t="shared" si="39"/>
        <v>13.566190112377093</v>
      </c>
      <c r="BF20">
        <f t="shared" si="40"/>
        <v>13.566190112377091</v>
      </c>
      <c r="BG20">
        <f>0</f>
        <v>0</v>
      </c>
      <c r="BH20" s="10">
        <f t="shared" si="41"/>
        <v>0</v>
      </c>
      <c r="BI20" s="10">
        <f t="shared" si="42"/>
        <v>5.3290705182007514E-15</v>
      </c>
      <c r="BK20">
        <f t="shared" si="0"/>
        <v>384</v>
      </c>
      <c r="BL20">
        <f t="shared" si="1"/>
        <v>0</v>
      </c>
      <c r="BN20">
        <f t="shared" si="2"/>
        <v>0.1320150931446539</v>
      </c>
      <c r="BO20">
        <f t="shared" si="3"/>
        <v>22.488224430789376</v>
      </c>
      <c r="BP20">
        <f t="shared" si="4"/>
        <v>18.999081406451999</v>
      </c>
      <c r="BQ20">
        <f t="shared" si="5"/>
        <v>26.413389656224197</v>
      </c>
      <c r="BR20">
        <f t="shared" si="6"/>
        <v>1.1850279357751392</v>
      </c>
      <c r="BS20">
        <f t="shared" si="7"/>
        <v>314.78226147761461</v>
      </c>
      <c r="BT20">
        <f t="shared" si="8"/>
        <v>0</v>
      </c>
      <c r="BU20">
        <f t="shared" si="9"/>
        <v>0</v>
      </c>
      <c r="BV20">
        <f t="shared" si="10"/>
        <v>0</v>
      </c>
    </row>
    <row r="21" spans="1:74">
      <c r="A21">
        <v>0</v>
      </c>
      <c r="B21">
        <v>4.9056099086956521E-5</v>
      </c>
      <c r="C21">
        <v>1.9193468651666668E-3</v>
      </c>
      <c r="D21">
        <v>8.1905608979729728E-4</v>
      </c>
      <c r="E21">
        <v>9.7620673111363651E-4</v>
      </c>
      <c r="F21">
        <v>1.3455379796633589E-2</v>
      </c>
      <c r="G21">
        <v>0.54538995569963966</v>
      </c>
      <c r="H21">
        <v>0.39874149903674239</v>
      </c>
      <c r="I21">
        <v>306.16246534999999</v>
      </c>
      <c r="J21">
        <v>3.0199517204020165E-7</v>
      </c>
      <c r="K21">
        <v>3.0200000000000001E-2</v>
      </c>
      <c r="L21">
        <v>26.708597149999999</v>
      </c>
      <c r="M21">
        <v>22.88398179</v>
      </c>
      <c r="O21">
        <f t="shared" si="13"/>
        <v>0</v>
      </c>
      <c r="P21">
        <f t="shared" si="11"/>
        <v>1.3102195882640044E-3</v>
      </c>
      <c r="Q21">
        <f t="shared" si="11"/>
        <v>5.1263062212851866E-2</v>
      </c>
      <c r="R21">
        <f t="shared" si="11"/>
        <v>2.1875839145650236E-2</v>
      </c>
      <c r="S21">
        <f t="shared" si="11"/>
        <v>2.6073112316432487E-2</v>
      </c>
      <c r="T21">
        <f t="shared" ref="T21:V52" si="43">$M21*F21/24.5</f>
        <v>1.2567863928314162E-2</v>
      </c>
      <c r="U21">
        <f t="shared" si="43"/>
        <v>0.50941607406854938</v>
      </c>
      <c r="V21">
        <f t="shared" si="43"/>
        <v>0.37244053889282108</v>
      </c>
      <c r="W21">
        <f t="shared" si="25"/>
        <v>0.11484696774500004</v>
      </c>
      <c r="X21">
        <f t="shared" si="12"/>
        <v>3.0199517204020165E-7</v>
      </c>
      <c r="AA21">
        <f t="shared" si="26"/>
        <v>1.1556129236780188</v>
      </c>
      <c r="AB21">
        <f t="shared" si="27"/>
        <v>2.5097904123009238</v>
      </c>
      <c r="AC21">
        <f t="shared" si="28"/>
        <v>0.94592554431203935</v>
      </c>
      <c r="AD21" s="5">
        <f t="shared" si="29"/>
        <v>-0.10052223326319859</v>
      </c>
      <c r="AF21" s="8">
        <f t="shared" si="30"/>
        <v>2.6103126455641226</v>
      </c>
      <c r="AG21" s="8">
        <f t="shared" si="31"/>
        <v>0.71846155694004388</v>
      </c>
      <c r="AH21" s="8">
        <f t="shared" si="32"/>
        <v>5.5674516769361437</v>
      </c>
      <c r="AI21" s="8">
        <f t="shared" si="33"/>
        <v>1.6142442831501902</v>
      </c>
      <c r="AJ21" s="8">
        <f t="shared" si="34"/>
        <v>8.9872270412091098</v>
      </c>
      <c r="AK21">
        <v>19</v>
      </c>
      <c r="AM21">
        <v>1</v>
      </c>
      <c r="AN21">
        <f t="shared" si="15"/>
        <v>2.3439804802621769</v>
      </c>
      <c r="AP21">
        <f t="shared" si="16"/>
        <v>1.1775240913568127E-2</v>
      </c>
      <c r="AQ21">
        <f t="shared" si="17"/>
        <v>0.46071277893452722</v>
      </c>
      <c r="AR21">
        <f t="shared" si="18"/>
        <v>0.1966031331189286</v>
      </c>
      <c r="AS21">
        <f t="shared" si="19"/>
        <v>0.23432498005872435</v>
      </c>
      <c r="AT21">
        <f t="shared" si="20"/>
        <v>0.11295024654678158</v>
      </c>
      <c r="AU21">
        <f t="shared" si="21"/>
        <v>4.5782379160954498</v>
      </c>
      <c r="AV21">
        <f t="shared" si="22"/>
        <v>3.3472076823800547</v>
      </c>
      <c r="AW21">
        <f t="shared" si="23"/>
        <v>1.6142442831501902</v>
      </c>
      <c r="AX21" s="9">
        <f t="shared" si="24"/>
        <v>2.5176604161759384</v>
      </c>
      <c r="BA21">
        <f t="shared" si="35"/>
        <v>12</v>
      </c>
      <c r="BB21">
        <f t="shared" si="36"/>
        <v>12.000000000000002</v>
      </c>
      <c r="BC21">
        <f t="shared" si="37"/>
        <v>26.687960960524354</v>
      </c>
      <c r="BD21">
        <f t="shared" si="38"/>
        <v>26.687960960524354</v>
      </c>
      <c r="BE21">
        <f t="shared" si="39"/>
        <v>13.343980480262177</v>
      </c>
      <c r="BF21">
        <f t="shared" si="40"/>
        <v>13.343980480262177</v>
      </c>
      <c r="BG21">
        <f>0</f>
        <v>0</v>
      </c>
      <c r="BH21" s="10">
        <f t="shared" si="41"/>
        <v>0</v>
      </c>
      <c r="BI21" s="10">
        <f t="shared" si="42"/>
        <v>-3.5527136788005009E-15</v>
      </c>
      <c r="BK21">
        <f t="shared" si="0"/>
        <v>384</v>
      </c>
      <c r="BL21">
        <f t="shared" si="1"/>
        <v>0</v>
      </c>
      <c r="BN21">
        <f t="shared" si="2"/>
        <v>0.18840385461709003</v>
      </c>
      <c r="BO21">
        <f t="shared" si="3"/>
        <v>29.485617851809742</v>
      </c>
      <c r="BP21">
        <f t="shared" si="4"/>
        <v>22.019550909320003</v>
      </c>
      <c r="BQ21">
        <f t="shared" si="5"/>
        <v>37.491996809395893</v>
      </c>
      <c r="BR21">
        <f t="shared" si="6"/>
        <v>1.8072039447485053</v>
      </c>
      <c r="BS21">
        <f t="shared" si="7"/>
        <v>293.00722663010879</v>
      </c>
      <c r="BT21">
        <f t="shared" si="8"/>
        <v>0</v>
      </c>
      <c r="BU21">
        <f t="shared" si="9"/>
        <v>0</v>
      </c>
      <c r="BV21">
        <f t="shared" si="10"/>
        <v>0</v>
      </c>
    </row>
    <row r="22" spans="1:74">
      <c r="A22">
        <v>0</v>
      </c>
      <c r="B22">
        <v>3.6905294304347833E-5</v>
      </c>
      <c r="C22">
        <v>5.3244005984999997E-4</v>
      </c>
      <c r="D22">
        <v>3.6261681024324323E-4</v>
      </c>
      <c r="E22">
        <v>2.0304866490909089E-4</v>
      </c>
      <c r="F22">
        <v>1.0000000000000001E-5</v>
      </c>
      <c r="G22">
        <v>0.59953156541718877</v>
      </c>
      <c r="H22">
        <v>0.37110489341547853</v>
      </c>
      <c r="I22">
        <v>306.58656733999999</v>
      </c>
      <c r="J22">
        <v>2.454708915685024E-7</v>
      </c>
      <c r="K22">
        <v>3.1605000000000001E-2</v>
      </c>
      <c r="L22">
        <v>26.600662249999999</v>
      </c>
      <c r="M22">
        <v>28.70380132</v>
      </c>
      <c r="O22">
        <f t="shared" si="13"/>
        <v>0</v>
      </c>
      <c r="P22">
        <f t="shared" si="11"/>
        <v>9.8170526902680542E-4</v>
      </c>
      <c r="Q22">
        <f t="shared" si="11"/>
        <v>1.4163258200439635E-2</v>
      </c>
      <c r="R22">
        <f t="shared" si="11"/>
        <v>9.645847295452854E-3</v>
      </c>
      <c r="S22">
        <f t="shared" si="11"/>
        <v>5.4012289555601537E-3</v>
      </c>
      <c r="T22">
        <f t="shared" si="43"/>
        <v>1.171583727346939E-5</v>
      </c>
      <c r="U22">
        <f t="shared" si="43"/>
        <v>0.70240142607361511</v>
      </c>
      <c r="V22">
        <f t="shared" si="43"/>
        <v>0.43478045426439477</v>
      </c>
      <c r="W22">
        <f t="shared" si="25"/>
        <v>7.7008917213750042E-2</v>
      </c>
      <c r="X22">
        <f t="shared" si="12"/>
        <v>2.454708915685024E-7</v>
      </c>
      <c r="AA22">
        <f t="shared" si="26"/>
        <v>1.217032559716515</v>
      </c>
      <c r="AB22">
        <f t="shared" si="27"/>
        <v>2.9391384550055384</v>
      </c>
      <c r="AC22">
        <f t="shared" si="28"/>
        <v>0.92994498796974845</v>
      </c>
      <c r="AD22" s="5">
        <f t="shared" si="29"/>
        <v>-3.0192039720479447E-2</v>
      </c>
      <c r="AF22" s="8">
        <f t="shared" si="30"/>
        <v>2.9693304947260177</v>
      </c>
      <c r="AG22" s="8">
        <f t="shared" si="31"/>
        <v>1.1094405187865208</v>
      </c>
      <c r="AH22" s="8">
        <f t="shared" si="32"/>
        <v>3.6054208695884871</v>
      </c>
      <c r="AI22" s="8">
        <f t="shared" si="33"/>
        <v>2.2272067977437771</v>
      </c>
      <c r="AJ22" s="8">
        <f t="shared" si="34"/>
        <v>8.0300178694747579</v>
      </c>
      <c r="AK22">
        <v>20</v>
      </c>
      <c r="AM22">
        <v>1</v>
      </c>
      <c r="AN22">
        <f t="shared" si="15"/>
        <v>3.1490952642568999</v>
      </c>
      <c r="AP22">
        <f t="shared" si="16"/>
        <v>7.8831108528427726E-3</v>
      </c>
      <c r="AQ22">
        <f t="shared" si="17"/>
        <v>0.11373121643951517</v>
      </c>
      <c r="AR22">
        <f t="shared" si="18"/>
        <v>7.7456326148711188E-2</v>
      </c>
      <c r="AS22">
        <f t="shared" si="19"/>
        <v>4.3371965030272519E-2</v>
      </c>
      <c r="AT22">
        <f t="shared" si="20"/>
        <v>9.4078382661817627E-5</v>
      </c>
      <c r="AU22">
        <f t="shared" si="21"/>
        <v>5.6402960029156821</v>
      </c>
      <c r="AV22">
        <f t="shared" si="22"/>
        <v>3.4912948170414428</v>
      </c>
      <c r="AW22">
        <f t="shared" si="23"/>
        <v>2.2272067977437771</v>
      </c>
      <c r="AX22" s="9">
        <f t="shared" si="24"/>
        <v>2.4696494162151188</v>
      </c>
      <c r="BA22">
        <f t="shared" si="35"/>
        <v>12</v>
      </c>
      <c r="BB22">
        <f t="shared" si="36"/>
        <v>12</v>
      </c>
      <c r="BC22">
        <f t="shared" si="37"/>
        <v>28.2981905285138</v>
      </c>
      <c r="BD22">
        <f t="shared" si="38"/>
        <v>28.2981905285138</v>
      </c>
      <c r="BE22">
        <f t="shared" si="39"/>
        <v>14.1490952642569</v>
      </c>
      <c r="BF22">
        <f t="shared" si="40"/>
        <v>14.1490952642569</v>
      </c>
      <c r="BG22">
        <f>0</f>
        <v>0</v>
      </c>
      <c r="BH22" s="10">
        <f t="shared" si="41"/>
        <v>0</v>
      </c>
      <c r="BI22" s="10">
        <f t="shared" si="42"/>
        <v>0</v>
      </c>
      <c r="BK22">
        <f t="shared" si="0"/>
        <v>384</v>
      </c>
      <c r="BL22">
        <f t="shared" si="1"/>
        <v>0</v>
      </c>
      <c r="BN22">
        <f t="shared" si="2"/>
        <v>0.12612977364548436</v>
      </c>
      <c r="BO22">
        <f t="shared" si="3"/>
        <v>7.2787978521289709</v>
      </c>
      <c r="BP22">
        <f t="shared" si="4"/>
        <v>8.6751085286556524</v>
      </c>
      <c r="BQ22">
        <f t="shared" si="5"/>
        <v>6.939514404843603</v>
      </c>
      <c r="BR22">
        <f t="shared" si="6"/>
        <v>1.505254122589082E-3</v>
      </c>
      <c r="BS22">
        <f t="shared" si="7"/>
        <v>360.97894418660366</v>
      </c>
      <c r="BT22">
        <f t="shared" si="8"/>
        <v>0</v>
      </c>
      <c r="BU22">
        <f t="shared" si="9"/>
        <v>0</v>
      </c>
      <c r="BV22">
        <f t="shared" si="10"/>
        <v>0</v>
      </c>
    </row>
    <row r="23" spans="1:74">
      <c r="A23">
        <v>0</v>
      </c>
      <c r="B23">
        <v>0</v>
      </c>
      <c r="C23">
        <v>3.8418810386666661E-4</v>
      </c>
      <c r="D23">
        <v>4.1200858170270267E-4</v>
      </c>
      <c r="E23">
        <v>4.9863134613636359E-5</v>
      </c>
      <c r="F23">
        <v>1.0000000000000001E-5</v>
      </c>
      <c r="G23">
        <v>0.58975230757045838</v>
      </c>
      <c r="H23">
        <v>0.37798571447167606</v>
      </c>
      <c r="I23">
        <v>306.40970778000002</v>
      </c>
      <c r="J23">
        <v>2.5703957827688611E-7</v>
      </c>
      <c r="K23">
        <v>3.2055E-2</v>
      </c>
      <c r="L23">
        <v>26.26830769</v>
      </c>
      <c r="M23">
        <v>26.930399999999999</v>
      </c>
      <c r="O23">
        <f t="shared" si="13"/>
        <v>0</v>
      </c>
      <c r="P23">
        <f t="shared" si="11"/>
        <v>0</v>
      </c>
      <c r="Q23">
        <f t="shared" si="11"/>
        <v>1.0091971323207277E-2</v>
      </c>
      <c r="R23">
        <f t="shared" si="11"/>
        <v>1.0822768195087097E-2</v>
      </c>
      <c r="S23">
        <f t="shared" si="11"/>
        <v>1.3098201624188893E-3</v>
      </c>
      <c r="T23">
        <f t="shared" si="43"/>
        <v>1.0991999999999999E-5</v>
      </c>
      <c r="U23">
        <f t="shared" si="43"/>
        <v>0.64825573648144785</v>
      </c>
      <c r="V23">
        <f t="shared" si="43"/>
        <v>0.41548189734726632</v>
      </c>
      <c r="W23">
        <f t="shared" si="25"/>
        <v>6.4226012302050078E-2</v>
      </c>
      <c r="X23">
        <f t="shared" si="12"/>
        <v>2.5703957827688611E-7</v>
      </c>
      <c r="AA23">
        <f t="shared" si="26"/>
        <v>1.1216291617100655</v>
      </c>
      <c r="AB23">
        <f t="shared" si="27"/>
        <v>2.6866034260077809</v>
      </c>
      <c r="AC23">
        <f t="shared" si="28"/>
        <v>0.87541291405595911</v>
      </c>
      <c r="AD23" s="5">
        <f t="shared" si="29"/>
        <v>-2.2224559680713265E-2</v>
      </c>
      <c r="AF23" s="8">
        <f t="shared" si="30"/>
        <v>2.7088279856884943</v>
      </c>
      <c r="AG23" s="8">
        <f t="shared" si="31"/>
        <v>0.95800215757657603</v>
      </c>
      <c r="AH23" s="8">
        <f t="shared" si="32"/>
        <v>4.175355940866206</v>
      </c>
      <c r="AI23" s="8">
        <f t="shared" si="33"/>
        <v>2.1114861209759841</v>
      </c>
      <c r="AJ23" s="8">
        <f t="shared" si="34"/>
        <v>8.8162061192736161</v>
      </c>
      <c r="AK23">
        <v>21</v>
      </c>
      <c r="AM23">
        <v>1</v>
      </c>
      <c r="AN23">
        <f t="shared" si="15"/>
        <v>3.0522790527192463</v>
      </c>
      <c r="AP23">
        <f t="shared" si="16"/>
        <v>0</v>
      </c>
      <c r="AQ23">
        <f t="shared" si="17"/>
        <v>8.8972899335193853E-2</v>
      </c>
      <c r="AR23">
        <f t="shared" si="18"/>
        <v>9.5415755189006732E-2</v>
      </c>
      <c r="AS23">
        <f t="shared" si="19"/>
        <v>1.1547644531065373E-2</v>
      </c>
      <c r="AT23">
        <f t="shared" si="20"/>
        <v>9.6907737663055584E-5</v>
      </c>
      <c r="AU23">
        <f t="shared" si="21"/>
        <v>5.7151561908219657</v>
      </c>
      <c r="AV23">
        <f t="shared" si="22"/>
        <v>3.6629740458403819</v>
      </c>
      <c r="AW23">
        <f t="shared" si="23"/>
        <v>2.1114861209759841</v>
      </c>
      <c r="AX23" s="9">
        <f t="shared" si="24"/>
        <v>2.3074224200312501</v>
      </c>
      <c r="BA23">
        <f t="shared" si="35"/>
        <v>12</v>
      </c>
      <c r="BB23">
        <f t="shared" si="36"/>
        <v>12.000000000000002</v>
      </c>
      <c r="BC23">
        <f t="shared" si="37"/>
        <v>28.104558105438493</v>
      </c>
      <c r="BD23">
        <f t="shared" si="38"/>
        <v>28.1045581054385</v>
      </c>
      <c r="BE23">
        <f t="shared" si="39"/>
        <v>14.052279052719246</v>
      </c>
      <c r="BF23">
        <f t="shared" si="40"/>
        <v>14.052279052719248</v>
      </c>
      <c r="BG23">
        <f>0</f>
        <v>0</v>
      </c>
      <c r="BH23" s="10">
        <f t="shared" si="41"/>
        <v>0</v>
      </c>
      <c r="BI23" s="10">
        <f t="shared" si="42"/>
        <v>-8.8817841970012523E-15</v>
      </c>
      <c r="BK23">
        <f t="shared" si="0"/>
        <v>384</v>
      </c>
      <c r="BL23">
        <f t="shared" si="1"/>
        <v>0</v>
      </c>
      <c r="BN23">
        <f t="shared" si="2"/>
        <v>0</v>
      </c>
      <c r="BO23">
        <f t="shared" si="3"/>
        <v>5.6942655574524066</v>
      </c>
      <c r="BP23">
        <f t="shared" si="4"/>
        <v>10.686564581168755</v>
      </c>
      <c r="BQ23">
        <f t="shared" si="5"/>
        <v>1.8476231249704598</v>
      </c>
      <c r="BR23">
        <f t="shared" si="6"/>
        <v>1.5505238026088893E-3</v>
      </c>
      <c r="BS23">
        <f t="shared" si="7"/>
        <v>365.7699962126058</v>
      </c>
      <c r="BT23">
        <f t="shared" si="8"/>
        <v>0</v>
      </c>
      <c r="BU23">
        <f t="shared" si="9"/>
        <v>0</v>
      </c>
      <c r="BV23">
        <f t="shared" si="10"/>
        <v>0</v>
      </c>
    </row>
    <row r="24" spans="1:74">
      <c r="A24">
        <v>0</v>
      </c>
      <c r="B24">
        <v>4.0210033978260875E-5</v>
      </c>
      <c r="C24">
        <v>5.2665572391666663E-4</v>
      </c>
      <c r="D24">
        <v>5.2021947527027034E-4</v>
      </c>
      <c r="E24">
        <v>5.3258579613636367E-5</v>
      </c>
      <c r="F24">
        <v>1.0000000000000001E-5</v>
      </c>
      <c r="G24">
        <v>0.58259428876777986</v>
      </c>
      <c r="H24">
        <v>0.37911124060398199</v>
      </c>
      <c r="I24">
        <v>306.16066066000002</v>
      </c>
      <c r="J24">
        <v>2.6302679918953789E-7</v>
      </c>
      <c r="K24">
        <v>3.0939999999999999E-2</v>
      </c>
      <c r="L24">
        <v>26.742133119999998</v>
      </c>
      <c r="M24">
        <v>27.200718370000001</v>
      </c>
      <c r="O24">
        <f t="shared" si="13"/>
        <v>0</v>
      </c>
      <c r="P24">
        <f t="shared" si="11"/>
        <v>1.0753020814063753E-3</v>
      </c>
      <c r="Q24">
        <f t="shared" si="11"/>
        <v>1.4083897477389466E-2</v>
      </c>
      <c r="R24">
        <f t="shared" si="11"/>
        <v>1.3911778459294116E-2</v>
      </c>
      <c r="S24">
        <f t="shared" si="11"/>
        <v>1.4242480258099819E-3</v>
      </c>
      <c r="T24">
        <f t="shared" si="43"/>
        <v>1.1102334028571429E-5</v>
      </c>
      <c r="U24">
        <f t="shared" si="43"/>
        <v>0.64681563970378919</v>
      </c>
      <c r="V24">
        <f t="shared" si="43"/>
        <v>0.42090196271715197</v>
      </c>
      <c r="W24">
        <f t="shared" si="25"/>
        <v>9.5201993907200105E-2</v>
      </c>
      <c r="X24">
        <f t="shared" si="12"/>
        <v>2.6302679918953789E-7</v>
      </c>
      <c r="AA24">
        <f t="shared" si="26"/>
        <v>1.1443930269382487</v>
      </c>
      <c r="AB24">
        <f t="shared" si="27"/>
        <v>2.7101403864739293</v>
      </c>
      <c r="AC24">
        <f t="shared" si="28"/>
        <v>0.90279437752210379</v>
      </c>
      <c r="AD24" s="5">
        <f t="shared" si="29"/>
        <v>-3.049522604389994E-2</v>
      </c>
      <c r="AF24" s="8">
        <f t="shared" si="30"/>
        <v>2.7406356125178291</v>
      </c>
      <c r="AG24" s="8">
        <f t="shared" si="31"/>
        <v>0.93504685747362148</v>
      </c>
      <c r="AH24" s="8">
        <f t="shared" si="32"/>
        <v>4.2778604815671963</v>
      </c>
      <c r="AI24" s="8">
        <f t="shared" si="33"/>
        <v>2.035432225673917</v>
      </c>
      <c r="AJ24" s="8">
        <f t="shared" si="34"/>
        <v>8.7072950811188132</v>
      </c>
      <c r="AK24">
        <v>22</v>
      </c>
      <c r="AM24">
        <v>1</v>
      </c>
      <c r="AN24">
        <f t="shared" si="15"/>
        <v>2.9671937196816867</v>
      </c>
      <c r="AP24">
        <f t="shared" si="16"/>
        <v>9.3629725241465532E-3</v>
      </c>
      <c r="AQ24">
        <f t="shared" si="17"/>
        <v>0.12263265122785497</v>
      </c>
      <c r="AR24">
        <f t="shared" si="18"/>
        <v>0.12113396014822632</v>
      </c>
      <c r="AS24">
        <f t="shared" si="19"/>
        <v>1.2401347829428436E-2</v>
      </c>
      <c r="AT24">
        <f t="shared" si="20"/>
        <v>9.6671298475918023E-5</v>
      </c>
      <c r="AU24">
        <f t="shared" si="21"/>
        <v>5.6320146379835219</v>
      </c>
      <c r="AV24">
        <f t="shared" si="22"/>
        <v>3.6649175896003112</v>
      </c>
      <c r="AW24">
        <f t="shared" si="23"/>
        <v>2.035432225673917</v>
      </c>
      <c r="AX24" s="9">
        <f t="shared" si="24"/>
        <v>2.3009631574035732</v>
      </c>
      <c r="BA24">
        <f t="shared" si="35"/>
        <v>12</v>
      </c>
      <c r="BB24">
        <f t="shared" si="36"/>
        <v>12</v>
      </c>
      <c r="BC24">
        <f t="shared" si="37"/>
        <v>27.934387439363373</v>
      </c>
      <c r="BD24">
        <f t="shared" si="38"/>
        <v>27.93438743936337</v>
      </c>
      <c r="BE24">
        <f t="shared" si="39"/>
        <v>13.967193719681687</v>
      </c>
      <c r="BF24">
        <f t="shared" si="40"/>
        <v>13.967193719681685</v>
      </c>
      <c r="BG24">
        <f>0</f>
        <v>0</v>
      </c>
      <c r="BH24" s="10">
        <f t="shared" si="41"/>
        <v>0</v>
      </c>
      <c r="BI24" s="10">
        <f t="shared" si="42"/>
        <v>5.3290705182007514E-15</v>
      </c>
      <c r="BK24">
        <f t="shared" si="0"/>
        <v>384</v>
      </c>
      <c r="BL24">
        <f t="shared" si="1"/>
        <v>0</v>
      </c>
      <c r="BN24">
        <f t="shared" si="2"/>
        <v>0.14980756038634485</v>
      </c>
      <c r="BO24">
        <f t="shared" si="3"/>
        <v>7.8484896785827178</v>
      </c>
      <c r="BP24">
        <f t="shared" si="4"/>
        <v>13.567003536601348</v>
      </c>
      <c r="BQ24">
        <f t="shared" si="5"/>
        <v>1.9842156527085497</v>
      </c>
      <c r="BR24">
        <f t="shared" si="6"/>
        <v>1.5467407756146884E-3</v>
      </c>
      <c r="BS24">
        <f t="shared" si="7"/>
        <v>360.4489368309454</v>
      </c>
      <c r="BT24">
        <f t="shared" si="8"/>
        <v>0</v>
      </c>
      <c r="BU24">
        <f t="shared" si="9"/>
        <v>0</v>
      </c>
      <c r="BV24">
        <f t="shared" si="10"/>
        <v>0</v>
      </c>
    </row>
    <row r="25" spans="1:74">
      <c r="A25">
        <v>0</v>
      </c>
      <c r="B25">
        <v>3.7544635391304348E-5</v>
      </c>
      <c r="C25">
        <v>1.27616053195E-3</v>
      </c>
      <c r="D25">
        <v>6.9945133501351337E-4</v>
      </c>
      <c r="E25">
        <v>1.4634725718181817E-4</v>
      </c>
      <c r="F25">
        <v>1.0000000000000001E-5</v>
      </c>
      <c r="G25">
        <v>0.56830397456522552</v>
      </c>
      <c r="H25">
        <v>0.39522995736085081</v>
      </c>
      <c r="I25">
        <v>306.33210614000001</v>
      </c>
      <c r="J25">
        <v>2.8183829312644502E-7</v>
      </c>
      <c r="K25">
        <v>3.066E-2</v>
      </c>
      <c r="L25">
        <v>26.601975169999999</v>
      </c>
      <c r="M25">
        <v>24.904477610000001</v>
      </c>
      <c r="O25">
        <f t="shared" si="13"/>
        <v>0</v>
      </c>
      <c r="P25">
        <f t="shared" si="11"/>
        <v>9.9876145844618154E-4</v>
      </c>
      <c r="Q25">
        <f t="shared" si="11"/>
        <v>3.3948390783867889E-2</v>
      </c>
      <c r="R25">
        <f t="shared" si="11"/>
        <v>1.8606787046652834E-2</v>
      </c>
      <c r="S25">
        <f t="shared" si="11"/>
        <v>3.8931261017483309E-3</v>
      </c>
      <c r="T25">
        <f t="shared" si="43"/>
        <v>1.0165092902040819E-5</v>
      </c>
      <c r="U25">
        <f t="shared" si="43"/>
        <v>0.5776862698054559</v>
      </c>
      <c r="V25">
        <f t="shared" si="43"/>
        <v>0.40175492342426794</v>
      </c>
      <c r="W25">
        <f t="shared" si="25"/>
        <v>0.10215158465280008</v>
      </c>
      <c r="X25">
        <f t="shared" si="12"/>
        <v>2.8183829312644502E-7</v>
      </c>
      <c r="AA25">
        <f t="shared" si="26"/>
        <v>1.1197296018028575</v>
      </c>
      <c r="AB25">
        <f t="shared" si="27"/>
        <v>2.5338951611631799</v>
      </c>
      <c r="AC25">
        <f t="shared" si="28"/>
        <v>0.91840397762996639</v>
      </c>
      <c r="AD25" s="5">
        <f t="shared" si="29"/>
        <v>-5.7447065390715236E-2</v>
      </c>
      <c r="AF25" s="8">
        <f t="shared" si="30"/>
        <v>2.5913422265538952</v>
      </c>
      <c r="AG25" s="8">
        <f t="shared" si="31"/>
        <v>0.75453427129396244</v>
      </c>
      <c r="AH25" s="8">
        <f t="shared" si="32"/>
        <v>5.3012833905348504</v>
      </c>
      <c r="AI25" s="8">
        <f t="shared" si="33"/>
        <v>1.7301028234602045</v>
      </c>
      <c r="AJ25" s="8">
        <f t="shared" si="34"/>
        <v>9.1717653619270312</v>
      </c>
      <c r="AK25">
        <v>23</v>
      </c>
      <c r="AM25">
        <v>1</v>
      </c>
      <c r="AN25">
        <f t="shared" si="15"/>
        <v>2.6136942606631486</v>
      </c>
      <c r="AP25">
        <f t="shared" si="16"/>
        <v>9.1604057494044117E-3</v>
      </c>
      <c r="AQ25">
        <f t="shared" si="17"/>
        <v>0.31136667468464235</v>
      </c>
      <c r="AR25">
        <f t="shared" si="18"/>
        <v>0.17065708493124301</v>
      </c>
      <c r="AS25">
        <f t="shared" si="19"/>
        <v>3.5706839129629353E-2</v>
      </c>
      <c r="AT25">
        <f t="shared" si="20"/>
        <v>9.3231846979708309E-5</v>
      </c>
      <c r="AU25">
        <f t="shared" si="21"/>
        <v>5.2984029194625135</v>
      </c>
      <c r="AV25">
        <f t="shared" si="22"/>
        <v>3.6848018906463476</v>
      </c>
      <c r="AW25">
        <f t="shared" si="23"/>
        <v>1.7301028234602045</v>
      </c>
      <c r="AX25" s="9">
        <f t="shared" si="24"/>
        <v>2.2569938279551236</v>
      </c>
      <c r="BA25">
        <f t="shared" si="35"/>
        <v>12</v>
      </c>
      <c r="BB25">
        <f t="shared" si="36"/>
        <v>12</v>
      </c>
      <c r="BC25">
        <f t="shared" si="37"/>
        <v>27.227388521326297</v>
      </c>
      <c r="BD25">
        <f t="shared" si="38"/>
        <v>27.227388521326294</v>
      </c>
      <c r="BE25">
        <f t="shared" si="39"/>
        <v>13.613694260663149</v>
      </c>
      <c r="BF25">
        <f t="shared" si="40"/>
        <v>13.613694260663149</v>
      </c>
      <c r="BG25">
        <f>0</f>
        <v>0</v>
      </c>
      <c r="BH25" s="10">
        <f t="shared" si="41"/>
        <v>0</v>
      </c>
      <c r="BI25" s="10">
        <f t="shared" si="42"/>
        <v>3.5527136788005009E-15</v>
      </c>
      <c r="BK25">
        <f t="shared" si="0"/>
        <v>384</v>
      </c>
      <c r="BL25">
        <f t="shared" si="1"/>
        <v>0</v>
      </c>
      <c r="BN25">
        <f t="shared" si="2"/>
        <v>0.14656649199047059</v>
      </c>
      <c r="BO25">
        <f t="shared" si="3"/>
        <v>19.927467179817111</v>
      </c>
      <c r="BP25">
        <f t="shared" si="4"/>
        <v>19.113593512299218</v>
      </c>
      <c r="BQ25">
        <f t="shared" si="5"/>
        <v>5.7130942607406965</v>
      </c>
      <c r="BR25">
        <f t="shared" si="6"/>
        <v>1.4917095516753329E-3</v>
      </c>
      <c r="BS25">
        <f t="shared" si="7"/>
        <v>339.09778684560087</v>
      </c>
      <c r="BT25">
        <f t="shared" si="8"/>
        <v>0</v>
      </c>
      <c r="BU25">
        <f t="shared" si="9"/>
        <v>0</v>
      </c>
      <c r="BV25">
        <f t="shared" si="10"/>
        <v>0</v>
      </c>
    </row>
    <row r="26" spans="1:74">
      <c r="A26">
        <v>0</v>
      </c>
      <c r="B26">
        <v>0</v>
      </c>
      <c r="C26">
        <v>2.1311301483333332E-3</v>
      </c>
      <c r="D26">
        <v>8.5859720462162174E-4</v>
      </c>
      <c r="E26">
        <v>5.2639966840909076E-4</v>
      </c>
      <c r="F26">
        <v>2.4357303100889303E-3</v>
      </c>
      <c r="G26">
        <v>0.55142209950040555</v>
      </c>
      <c r="H26">
        <v>0.40284059330544453</v>
      </c>
      <c r="I26">
        <v>306.23826229999997</v>
      </c>
      <c r="J26">
        <v>2.9512092266663814E-7</v>
      </c>
      <c r="K26">
        <v>3.1800000000000002E-2</v>
      </c>
      <c r="L26">
        <v>26.449345789999999</v>
      </c>
      <c r="M26">
        <v>22.73097645</v>
      </c>
      <c r="O26">
        <f t="shared" si="13"/>
        <v>0</v>
      </c>
      <c r="P26">
        <f t="shared" si="11"/>
        <v>0</v>
      </c>
      <c r="Q26">
        <f t="shared" si="11"/>
        <v>5.6366998216762318E-2</v>
      </c>
      <c r="R26">
        <f t="shared" si="11"/>
        <v>2.2709334359364657E-2</v>
      </c>
      <c r="S26">
        <f t="shared" si="11"/>
        <v>1.3922926853493381E-2</v>
      </c>
      <c r="T26">
        <f t="shared" si="43"/>
        <v>2.2598582986605173E-3</v>
      </c>
      <c r="U26">
        <f t="shared" si="43"/>
        <v>0.51160664317360305</v>
      </c>
      <c r="V26">
        <f t="shared" si="43"/>
        <v>0.37375347100122808</v>
      </c>
      <c r="W26">
        <f t="shared" si="25"/>
        <v>7.141323363300002E-2</v>
      </c>
      <c r="X26">
        <f t="shared" si="12"/>
        <v>2.9512092266663814E-7</v>
      </c>
      <c r="AA26">
        <f t="shared" si="26"/>
        <v>1.1219138211004231</v>
      </c>
      <c r="AB26">
        <f t="shared" si="27"/>
        <v>2.4310544437132973</v>
      </c>
      <c r="AC26">
        <f t="shared" si="28"/>
        <v>0.93350546086169683</v>
      </c>
      <c r="AD26" s="5">
        <f t="shared" si="29"/>
        <v>-9.2999259429620354E-2</v>
      </c>
      <c r="AF26" s="8">
        <f t="shared" si="30"/>
        <v>2.5240537031429175</v>
      </c>
      <c r="AG26" s="8">
        <f t="shared" si="31"/>
        <v>0.65704278141952388</v>
      </c>
      <c r="AH26" s="8">
        <f t="shared" si="32"/>
        <v>6.0878836403287222</v>
      </c>
      <c r="AI26" s="8">
        <f t="shared" si="33"/>
        <v>1.5325512354971857</v>
      </c>
      <c r="AJ26" s="8">
        <f t="shared" si="34"/>
        <v>9.3299935945488883</v>
      </c>
      <c r="AK26">
        <v>24</v>
      </c>
      <c r="AM26">
        <v>1</v>
      </c>
      <c r="AN26">
        <f t="shared" si="15"/>
        <v>2.3072536768075977</v>
      </c>
      <c r="AP26">
        <f t="shared" si="16"/>
        <v>0</v>
      </c>
      <c r="AQ26">
        <f t="shared" si="17"/>
        <v>0.52590373230634102</v>
      </c>
      <c r="AR26">
        <f t="shared" si="18"/>
        <v>0.21187794410934124</v>
      </c>
      <c r="AS26">
        <f t="shared" si="19"/>
        <v>0.12990081836046594</v>
      </c>
      <c r="AT26">
        <f t="shared" si="20"/>
        <v>2.1084463451090774E-2</v>
      </c>
      <c r="AU26">
        <f t="shared" si="21"/>
        <v>4.7732867037383748</v>
      </c>
      <c r="AV26">
        <f t="shared" si="22"/>
        <v>3.4871174903818716</v>
      </c>
      <c r="AW26">
        <f t="shared" si="23"/>
        <v>1.5325512354971857</v>
      </c>
      <c r="AX26" s="9">
        <f t="shared" si="24"/>
        <v>2.4002337302733339</v>
      </c>
      <c r="BA26">
        <f t="shared" si="35"/>
        <v>12</v>
      </c>
      <c r="BB26">
        <f t="shared" si="36"/>
        <v>12.000000000000002</v>
      </c>
      <c r="BC26">
        <f t="shared" si="37"/>
        <v>26.614507353615195</v>
      </c>
      <c r="BD26">
        <f t="shared" si="38"/>
        <v>26.614507353615192</v>
      </c>
      <c r="BE26">
        <f t="shared" si="39"/>
        <v>13.307253676807598</v>
      </c>
      <c r="BF26">
        <f t="shared" si="40"/>
        <v>13.307253676807598</v>
      </c>
      <c r="BG26">
        <f>0</f>
        <v>0</v>
      </c>
      <c r="BH26" s="10">
        <f t="shared" si="41"/>
        <v>0</v>
      </c>
      <c r="BI26" s="10">
        <f t="shared" si="42"/>
        <v>3.5527136788005009E-15</v>
      </c>
      <c r="BK26">
        <f t="shared" si="0"/>
        <v>384</v>
      </c>
      <c r="BL26">
        <f t="shared" si="1"/>
        <v>0</v>
      </c>
      <c r="BN26">
        <f t="shared" si="2"/>
        <v>0</v>
      </c>
      <c r="BO26">
        <f t="shared" si="3"/>
        <v>33.657838867605825</v>
      </c>
      <c r="BP26">
        <f t="shared" si="4"/>
        <v>23.730329740246219</v>
      </c>
      <c r="BQ26">
        <f t="shared" si="5"/>
        <v>20.784130937674551</v>
      </c>
      <c r="BR26">
        <f t="shared" si="6"/>
        <v>0.33735141521745238</v>
      </c>
      <c r="BS26">
        <f t="shared" si="7"/>
        <v>305.49034903925599</v>
      </c>
      <c r="BT26">
        <f t="shared" si="8"/>
        <v>0</v>
      </c>
      <c r="BU26">
        <f t="shared" si="9"/>
        <v>0</v>
      </c>
      <c r="BV26">
        <f t="shared" si="10"/>
        <v>0</v>
      </c>
    </row>
    <row r="27" spans="1:74">
      <c r="A27">
        <v>0</v>
      </c>
      <c r="B27">
        <v>4.1445170043478268E-5</v>
      </c>
      <c r="C27">
        <v>2.286880666666667E-3</v>
      </c>
      <c r="D27">
        <v>9.6510910870270278E-4</v>
      </c>
      <c r="E27">
        <v>8.0302059315909096E-4</v>
      </c>
      <c r="F27">
        <v>3.5695037342581108E-3</v>
      </c>
      <c r="G27">
        <v>0.55625067791648031</v>
      </c>
      <c r="H27">
        <v>0.40096246674032743</v>
      </c>
      <c r="I27">
        <v>306.31586393999999</v>
      </c>
      <c r="J27">
        <v>2.8840315031266014E-7</v>
      </c>
      <c r="K27">
        <v>3.0599999999999999E-2</v>
      </c>
      <c r="L27">
        <v>26.641766149999999</v>
      </c>
      <c r="M27">
        <v>22.463409840000001</v>
      </c>
      <c r="O27">
        <f t="shared" si="13"/>
        <v>0</v>
      </c>
      <c r="P27">
        <f t="shared" si="11"/>
        <v>1.1041725283453332E-3</v>
      </c>
      <c r="Q27">
        <f t="shared" si="11"/>
        <v>6.0926539934289439E-2</v>
      </c>
      <c r="R27">
        <f t="shared" si="11"/>
        <v>2.5712211183292335E-2</v>
      </c>
      <c r="S27">
        <f t="shared" si="11"/>
        <v>2.1393886856578791E-2</v>
      </c>
      <c r="T27">
        <f t="shared" si="43"/>
        <v>3.2727847064510361E-3</v>
      </c>
      <c r="U27">
        <f t="shared" si="43"/>
        <v>0.51001171231900955</v>
      </c>
      <c r="V27">
        <f t="shared" si="43"/>
        <v>0.36763200901409571</v>
      </c>
      <c r="W27">
        <f t="shared" si="25"/>
        <v>0.10390288798500011</v>
      </c>
      <c r="X27">
        <f t="shared" si="12"/>
        <v>2.8840315031266014E-7</v>
      </c>
      <c r="AA27">
        <f t="shared" si="26"/>
        <v>1.1633131547062217</v>
      </c>
      <c r="AB27">
        <f t="shared" si="27"/>
        <v>2.5087944749326674</v>
      </c>
      <c r="AC27">
        <f t="shared" si="28"/>
        <v>0.95353763903320321</v>
      </c>
      <c r="AD27" s="5">
        <f t="shared" si="29"/>
        <v>-0.1091368105025059</v>
      </c>
      <c r="AF27" s="8">
        <f t="shared" si="30"/>
        <v>2.6179312854351733</v>
      </c>
      <c r="AG27" s="8">
        <f t="shared" si="31"/>
        <v>0.71085600736876686</v>
      </c>
      <c r="AH27" s="8">
        <f t="shared" si="32"/>
        <v>5.6270186346261575</v>
      </c>
      <c r="AI27" s="8">
        <f t="shared" si="33"/>
        <v>1.5902496915835658</v>
      </c>
      <c r="AJ27" s="8">
        <f t="shared" si="34"/>
        <v>8.9483646482492247</v>
      </c>
      <c r="AK27">
        <v>25</v>
      </c>
      <c r="AM27">
        <v>1</v>
      </c>
      <c r="AN27">
        <f t="shared" si="15"/>
        <v>2.303351574650442</v>
      </c>
      <c r="AP27">
        <f t="shared" si="16"/>
        <v>9.8805384182133454E-3</v>
      </c>
      <c r="AQ27">
        <f t="shared" si="17"/>
        <v>0.54519289608814026</v>
      </c>
      <c r="AR27">
        <f t="shared" si="18"/>
        <v>0.23008224158089149</v>
      </c>
      <c r="AS27">
        <f t="shared" si="19"/>
        <v>0.1914403008360534</v>
      </c>
      <c r="AT27">
        <f t="shared" si="20"/>
        <v>2.9286070968537168E-2</v>
      </c>
      <c r="AU27">
        <f t="shared" si="21"/>
        <v>4.5637707767084787</v>
      </c>
      <c r="AV27">
        <f t="shared" si="22"/>
        <v>3.2897052730265743</v>
      </c>
      <c r="AW27">
        <f t="shared" si="23"/>
        <v>1.5902496915835658</v>
      </c>
      <c r="AX27" s="9">
        <f t="shared" si="24"/>
        <v>2.5668456685068644</v>
      </c>
      <c r="BA27">
        <f t="shared" si="35"/>
        <v>12</v>
      </c>
      <c r="BB27">
        <f t="shared" si="36"/>
        <v>12</v>
      </c>
      <c r="BC27">
        <f t="shared" si="37"/>
        <v>26.606703149300884</v>
      </c>
      <c r="BD27">
        <f t="shared" si="38"/>
        <v>26.606703149300884</v>
      </c>
      <c r="BE27">
        <f t="shared" si="39"/>
        <v>13.303351574650442</v>
      </c>
      <c r="BF27">
        <f t="shared" si="40"/>
        <v>13.303351574650442</v>
      </c>
      <c r="BG27">
        <f>0</f>
        <v>0</v>
      </c>
      <c r="BH27" s="10">
        <f t="shared" si="41"/>
        <v>0</v>
      </c>
      <c r="BI27" s="10">
        <f t="shared" si="42"/>
        <v>0</v>
      </c>
      <c r="BK27">
        <f t="shared" si="0"/>
        <v>384</v>
      </c>
      <c r="BL27">
        <f t="shared" si="1"/>
        <v>0</v>
      </c>
      <c r="BN27">
        <f t="shared" si="2"/>
        <v>0.15808861469141353</v>
      </c>
      <c r="BO27">
        <f t="shared" si="3"/>
        <v>34.892345349640976</v>
      </c>
      <c r="BP27">
        <f t="shared" si="4"/>
        <v>25.769211057059849</v>
      </c>
      <c r="BQ27">
        <f t="shared" si="5"/>
        <v>30.630448133768546</v>
      </c>
      <c r="BR27">
        <f t="shared" si="6"/>
        <v>0.46857713549659469</v>
      </c>
      <c r="BS27">
        <f t="shared" si="7"/>
        <v>292.08132970934264</v>
      </c>
      <c r="BT27">
        <f t="shared" si="8"/>
        <v>0</v>
      </c>
      <c r="BU27">
        <f t="shared" si="9"/>
        <v>0</v>
      </c>
      <c r="BV27">
        <f t="shared" si="10"/>
        <v>0</v>
      </c>
    </row>
    <row r="28" spans="1:74">
      <c r="A28">
        <v>0</v>
      </c>
      <c r="B28">
        <v>0</v>
      </c>
      <c r="C28">
        <v>2.3005832233333333E-3</v>
      </c>
      <c r="D28">
        <v>9.5863544447297286E-4</v>
      </c>
      <c r="E28">
        <v>7.3774495879545441E-4</v>
      </c>
      <c r="F28">
        <v>3.4413756825480012E-3</v>
      </c>
      <c r="G28">
        <v>0.54821873800838961</v>
      </c>
      <c r="H28">
        <v>0.40916018971853135</v>
      </c>
      <c r="I28">
        <v>306.34834834999998</v>
      </c>
      <c r="J28">
        <v>2.9512092266663814E-7</v>
      </c>
      <c r="K28">
        <v>3.0775E-2</v>
      </c>
      <c r="L28">
        <v>26.385012329999999</v>
      </c>
      <c r="M28">
        <v>22.76867494</v>
      </c>
      <c r="O28">
        <f t="shared" si="13"/>
        <v>0</v>
      </c>
      <c r="P28">
        <f t="shared" si="11"/>
        <v>0</v>
      </c>
      <c r="Q28">
        <f t="shared" si="11"/>
        <v>6.070091671384114E-2</v>
      </c>
      <c r="R28">
        <f t="shared" si="11"/>
        <v>2.5293608022394418E-2</v>
      </c>
      <c r="S28">
        <f t="shared" si="11"/>
        <v>1.9465409834213406E-2</v>
      </c>
      <c r="T28">
        <f t="shared" si="43"/>
        <v>3.1981862964226967E-3</v>
      </c>
      <c r="U28">
        <f t="shared" si="43"/>
        <v>0.50947813231551209</v>
      </c>
      <c r="V28">
        <f t="shared" si="43"/>
        <v>0.38024634114652944</v>
      </c>
      <c r="W28">
        <f t="shared" si="25"/>
        <v>9.828417092925007E-2</v>
      </c>
      <c r="X28">
        <f t="shared" si="12"/>
        <v>2.9512092266663814E-7</v>
      </c>
      <c r="AA28">
        <f t="shared" si="26"/>
        <v>1.1648687702937606</v>
      </c>
      <c r="AB28">
        <f t="shared" si="27"/>
        <v>2.4891375609478832</v>
      </c>
      <c r="AC28">
        <f t="shared" si="28"/>
        <v>0.97141255143395688</v>
      </c>
      <c r="AD28" s="5">
        <f t="shared" si="29"/>
        <v>-0.10545993457044897</v>
      </c>
      <c r="AF28" s="8">
        <f t="shared" si="30"/>
        <v>2.594597495518332</v>
      </c>
      <c r="AG28" s="8">
        <f t="shared" si="31"/>
        <v>0.6517723926504182</v>
      </c>
      <c r="AH28" s="8">
        <f t="shared" si="32"/>
        <v>6.1371117357918266</v>
      </c>
      <c r="AI28" s="8">
        <f t="shared" si="33"/>
        <v>1.47258600740208</v>
      </c>
      <c r="AJ28" s="8">
        <f t="shared" si="34"/>
        <v>9.0374248679901346</v>
      </c>
      <c r="AK28">
        <v>26</v>
      </c>
      <c r="AM28">
        <v>1</v>
      </c>
      <c r="AN28">
        <f t="shared" si="15"/>
        <v>2.1968259716132277</v>
      </c>
      <c r="AP28">
        <f t="shared" si="16"/>
        <v>0</v>
      </c>
      <c r="AQ28">
        <f t="shared" si="17"/>
        <v>0.54857997421946592</v>
      </c>
      <c r="AR28">
        <f t="shared" si="18"/>
        <v>0.22858908214278209</v>
      </c>
      <c r="AS28">
        <f t="shared" si="19"/>
        <v>0.17591717890133995</v>
      </c>
      <c r="AT28">
        <f t="shared" si="20"/>
        <v>2.8903368367755748E-2</v>
      </c>
      <c r="AU28">
        <f t="shared" si="21"/>
        <v>4.6043703426853773</v>
      </c>
      <c r="AV28">
        <f t="shared" si="22"/>
        <v>3.4364477394399056</v>
      </c>
      <c r="AW28">
        <f t="shared" si="23"/>
        <v>1.47258600740208</v>
      </c>
      <c r="AX28" s="9">
        <f t="shared" si="24"/>
        <v>2.4256722426656681</v>
      </c>
      <c r="BA28">
        <f t="shared" si="35"/>
        <v>12</v>
      </c>
      <c r="BB28">
        <f t="shared" si="36"/>
        <v>12.000000000000002</v>
      </c>
      <c r="BC28">
        <f t="shared" si="37"/>
        <v>26.393651943226455</v>
      </c>
      <c r="BD28">
        <f t="shared" si="38"/>
        <v>26.393651943226455</v>
      </c>
      <c r="BE28">
        <f t="shared" si="39"/>
        <v>13.196825971613228</v>
      </c>
      <c r="BF28">
        <f t="shared" si="40"/>
        <v>13.196825971613226</v>
      </c>
      <c r="BG28">
        <f>0</f>
        <v>0</v>
      </c>
      <c r="BH28" s="10">
        <f t="shared" si="41"/>
        <v>0</v>
      </c>
      <c r="BI28" s="10">
        <f t="shared" si="42"/>
        <v>-1.7763568394002505E-15</v>
      </c>
      <c r="BK28">
        <f t="shared" si="0"/>
        <v>384</v>
      </c>
      <c r="BL28">
        <f t="shared" si="1"/>
        <v>0</v>
      </c>
      <c r="BN28">
        <f t="shared" si="2"/>
        <v>0</v>
      </c>
      <c r="BO28">
        <f t="shared" si="3"/>
        <v>35.109118350045819</v>
      </c>
      <c r="BP28">
        <f t="shared" si="4"/>
        <v>25.601977199991595</v>
      </c>
      <c r="BQ28">
        <f t="shared" si="5"/>
        <v>28.146748624214393</v>
      </c>
      <c r="BR28">
        <f t="shared" si="6"/>
        <v>0.46245389388409197</v>
      </c>
      <c r="BS28">
        <f t="shared" si="7"/>
        <v>294.67970193186414</v>
      </c>
      <c r="BT28">
        <f t="shared" si="8"/>
        <v>0</v>
      </c>
      <c r="BU28">
        <f t="shared" si="9"/>
        <v>0</v>
      </c>
      <c r="BV28">
        <f t="shared" si="10"/>
        <v>0</v>
      </c>
    </row>
    <row r="29" spans="1:74">
      <c r="A29">
        <v>0</v>
      </c>
      <c r="B29">
        <v>2.1734838354347829E-5</v>
      </c>
      <c r="C29">
        <v>2.4248910166666665E-3</v>
      </c>
      <c r="D29">
        <v>1.0622347127837836E-3</v>
      </c>
      <c r="E29">
        <v>7.4186550311363634E-4</v>
      </c>
      <c r="F29">
        <v>3.2405712755446112E-3</v>
      </c>
      <c r="G29">
        <v>0.5486453832869963</v>
      </c>
      <c r="H29">
        <v>0.41002430715104182</v>
      </c>
      <c r="I29">
        <v>306.36098117</v>
      </c>
      <c r="J29">
        <v>2.9512092266663814E-7</v>
      </c>
      <c r="K29">
        <v>3.0724999999999999E-2</v>
      </c>
      <c r="L29">
        <v>26.444372990000002</v>
      </c>
      <c r="M29">
        <v>22.962649429999999</v>
      </c>
      <c r="O29">
        <f t="shared" si="13"/>
        <v>0</v>
      </c>
      <c r="P29">
        <f t="shared" si="11"/>
        <v>5.747641723197318E-4</v>
      </c>
      <c r="Q29">
        <f t="shared" si="11"/>
        <v>6.4124722504833642E-2</v>
      </c>
      <c r="R29">
        <f t="shared" si="11"/>
        <v>2.8090130947779898E-2</v>
      </c>
      <c r="S29">
        <f t="shared" si="11"/>
        <v>1.9618168072751008E-2</v>
      </c>
      <c r="T29">
        <f t="shared" si="43"/>
        <v>3.0372286593166875E-3</v>
      </c>
      <c r="U29">
        <f t="shared" si="43"/>
        <v>0.51421843256356237</v>
      </c>
      <c r="V29">
        <f t="shared" si="43"/>
        <v>0.3842956907301231</v>
      </c>
      <c r="W29">
        <f t="shared" si="25"/>
        <v>9.9827508037250115E-2</v>
      </c>
      <c r="X29">
        <f t="shared" si="12"/>
        <v>2.9512092266663814E-7</v>
      </c>
      <c r="AA29">
        <f t="shared" si="26"/>
        <v>1.1900813976100162</v>
      </c>
      <c r="AB29">
        <f t="shared" si="27"/>
        <v>2.53367495050786</v>
      </c>
      <c r="AC29">
        <f t="shared" si="28"/>
        <v>0.99340695285561476</v>
      </c>
      <c r="AD29" s="5">
        <f t="shared" si="29"/>
        <v>-0.11240778569768428</v>
      </c>
      <c r="AF29" s="8">
        <f t="shared" si="30"/>
        <v>2.6460827362055444</v>
      </c>
      <c r="AG29" s="8">
        <f t="shared" si="31"/>
        <v>0.65926883049431484</v>
      </c>
      <c r="AH29" s="8">
        <f t="shared" si="32"/>
        <v>6.0673276438699979</v>
      </c>
      <c r="AI29" s="8">
        <f t="shared" si="33"/>
        <v>1.4597450199175277</v>
      </c>
      <c r="AJ29" s="8">
        <f t="shared" si="34"/>
        <v>8.8567513123471766</v>
      </c>
      <c r="AK29">
        <v>27</v>
      </c>
      <c r="AM29">
        <v>1</v>
      </c>
      <c r="AN29">
        <f t="shared" si="15"/>
        <v>2.1775933931513585</v>
      </c>
      <c r="AP29">
        <f t="shared" si="16"/>
        <v>5.090543337482923E-3</v>
      </c>
      <c r="AQ29">
        <f t="shared" si="17"/>
        <v>0.56793672019858388</v>
      </c>
      <c r="AR29">
        <f t="shared" si="18"/>
        <v>0.24878730413575365</v>
      </c>
      <c r="AS29">
        <f t="shared" si="19"/>
        <v>0.17375323582418498</v>
      </c>
      <c r="AT29">
        <f t="shared" si="20"/>
        <v>2.6899978914301528E-2</v>
      </c>
      <c r="AU29">
        <f t="shared" si="21"/>
        <v>4.5543047774404393</v>
      </c>
      <c r="AV29">
        <f t="shared" si="22"/>
        <v>3.4036113632033826</v>
      </c>
      <c r="AW29">
        <f t="shared" si="23"/>
        <v>1.4597450199175277</v>
      </c>
      <c r="AX29" s="9">
        <f t="shared" si="24"/>
        <v>2.4553128234135331</v>
      </c>
      <c r="BA29">
        <f t="shared" si="35"/>
        <v>12</v>
      </c>
      <c r="BB29">
        <f t="shared" si="36"/>
        <v>12</v>
      </c>
      <c r="BC29">
        <f t="shared" si="37"/>
        <v>26.355186786302717</v>
      </c>
      <c r="BD29">
        <f t="shared" si="38"/>
        <v>26.355186786302717</v>
      </c>
      <c r="BE29">
        <f t="shared" si="39"/>
        <v>13.177593393151358</v>
      </c>
      <c r="BF29">
        <f t="shared" si="40"/>
        <v>13.177593393151358</v>
      </c>
      <c r="BG29">
        <f>0</f>
        <v>0</v>
      </c>
      <c r="BH29" s="10">
        <f t="shared" si="41"/>
        <v>0</v>
      </c>
      <c r="BI29" s="10">
        <f t="shared" si="42"/>
        <v>0</v>
      </c>
      <c r="BK29">
        <f t="shared" si="0"/>
        <v>384</v>
      </c>
      <c r="BL29">
        <f t="shared" si="1"/>
        <v>0</v>
      </c>
      <c r="BN29">
        <f t="shared" si="2"/>
        <v>8.1448693399726768E-2</v>
      </c>
      <c r="BO29">
        <f t="shared" si="3"/>
        <v>36.347950092709368</v>
      </c>
      <c r="BP29">
        <f t="shared" si="4"/>
        <v>27.86417806320441</v>
      </c>
      <c r="BQ29">
        <f t="shared" si="5"/>
        <v>27.800517731869597</v>
      </c>
      <c r="BR29">
        <f t="shared" si="6"/>
        <v>0.43039966262882445</v>
      </c>
      <c r="BS29">
        <f t="shared" si="7"/>
        <v>291.47550575618811</v>
      </c>
      <c r="BT29">
        <f t="shared" si="8"/>
        <v>0</v>
      </c>
      <c r="BU29">
        <f t="shared" si="9"/>
        <v>0</v>
      </c>
      <c r="BV29">
        <f t="shared" si="10"/>
        <v>0</v>
      </c>
    </row>
    <row r="30" spans="1:74">
      <c r="A30">
        <v>0</v>
      </c>
      <c r="B30">
        <v>4.094511002173913E-5</v>
      </c>
      <c r="C30">
        <v>2.4487078608999998E-3</v>
      </c>
      <c r="D30">
        <v>1.1501767332702704E-3</v>
      </c>
      <c r="E30">
        <v>6.9450545186363634E-4</v>
      </c>
      <c r="F30">
        <v>4.0454802036312314E-3</v>
      </c>
      <c r="G30">
        <v>0.54679387621800146</v>
      </c>
      <c r="H30">
        <v>0.40894350111205158</v>
      </c>
      <c r="I30">
        <v>306.1371997</v>
      </c>
      <c r="J30">
        <v>3.0199517204020165E-7</v>
      </c>
      <c r="K30">
        <v>3.1015000000000001E-2</v>
      </c>
      <c r="L30">
        <v>26.16775444</v>
      </c>
      <c r="M30">
        <v>21.739899099999999</v>
      </c>
      <c r="O30">
        <f t="shared" si="13"/>
        <v>0</v>
      </c>
      <c r="P30">
        <f t="shared" si="11"/>
        <v>1.0714415845676525E-3</v>
      </c>
      <c r="Q30">
        <f t="shared" si="11"/>
        <v>6.4077185999328864E-2</v>
      </c>
      <c r="R30">
        <f t="shared" si="11"/>
        <v>3.0097542318817814E-2</v>
      </c>
      <c r="S30">
        <f t="shared" si="11"/>
        <v>1.8173648121608876E-2</v>
      </c>
      <c r="T30">
        <f t="shared" si="43"/>
        <v>3.5897278137955275E-3</v>
      </c>
      <c r="U30">
        <f t="shared" si="43"/>
        <v>0.48519362030519347</v>
      </c>
      <c r="V30">
        <f t="shared" si="43"/>
        <v>0.36287307966435667</v>
      </c>
      <c r="W30">
        <f t="shared" si="25"/>
        <v>9.119462422340005E-2</v>
      </c>
      <c r="X30">
        <f t="shared" si="12"/>
        <v>3.0199517204020165E-7</v>
      </c>
      <c r="AA30">
        <f t="shared" si="26"/>
        <v>1.1402797329956644</v>
      </c>
      <c r="AB30">
        <f t="shared" si="27"/>
        <v>2.4189601848762705</v>
      </c>
      <c r="AC30">
        <f t="shared" si="28"/>
        <v>0.95258579537735977</v>
      </c>
      <c r="AD30" s="5">
        <f t="shared" si="29"/>
        <v>-0.1134198180243232</v>
      </c>
      <c r="AF30" s="8">
        <f t="shared" si="30"/>
        <v>2.5323800029005938</v>
      </c>
      <c r="AG30" s="8">
        <f t="shared" si="31"/>
        <v>0.62720841214587431</v>
      </c>
      <c r="AH30" s="8">
        <f t="shared" si="32"/>
        <v>6.3774654844228902</v>
      </c>
      <c r="AI30" s="8">
        <f t="shared" si="33"/>
        <v>1.4506603856188831</v>
      </c>
      <c r="AJ30" s="8">
        <f t="shared" si="34"/>
        <v>9.2515365389040269</v>
      </c>
      <c r="AK30">
        <v>28</v>
      </c>
      <c r="AM30">
        <v>1</v>
      </c>
      <c r="AN30">
        <f t="shared" si="15"/>
        <v>2.1648634492312482</v>
      </c>
      <c r="AP30">
        <f t="shared" si="16"/>
        <v>9.9124809689288673E-3</v>
      </c>
      <c r="AQ30">
        <f t="shared" si="17"/>
        <v>0.5928124275829405</v>
      </c>
      <c r="AR30">
        <f t="shared" si="18"/>
        <v>0.27844851249375324</v>
      </c>
      <c r="AS30">
        <f t="shared" si="19"/>
        <v>0.16813416964224906</v>
      </c>
      <c r="AT30">
        <f t="shared" si="20"/>
        <v>3.3210498034049393E-2</v>
      </c>
      <c r="AU30">
        <f t="shared" si="21"/>
        <v>4.4887865066966244</v>
      </c>
      <c r="AV30">
        <f t="shared" si="22"/>
        <v>3.3571335554994275</v>
      </c>
      <c r="AW30">
        <f t="shared" si="23"/>
        <v>1.4506603856188831</v>
      </c>
      <c r="AX30" s="9">
        <f t="shared" si="24"/>
        <v>2.4999679763067548</v>
      </c>
      <c r="BA30">
        <f t="shared" si="35"/>
        <v>12</v>
      </c>
      <c r="BB30">
        <f t="shared" si="36"/>
        <v>12</v>
      </c>
      <c r="BC30">
        <f t="shared" si="37"/>
        <v>26.329726898462496</v>
      </c>
      <c r="BD30">
        <f t="shared" si="38"/>
        <v>26.329726898462496</v>
      </c>
      <c r="BE30">
        <f t="shared" si="39"/>
        <v>13.164863449231248</v>
      </c>
      <c r="BF30">
        <f t="shared" si="40"/>
        <v>13.164863449231248</v>
      </c>
      <c r="BG30">
        <f>0</f>
        <v>0</v>
      </c>
      <c r="BH30" s="10">
        <f t="shared" si="41"/>
        <v>0</v>
      </c>
      <c r="BI30" s="10">
        <f t="shared" si="42"/>
        <v>0</v>
      </c>
      <c r="BK30">
        <f t="shared" si="0"/>
        <v>384</v>
      </c>
      <c r="BL30">
        <f t="shared" si="1"/>
        <v>0</v>
      </c>
      <c r="BN30">
        <f t="shared" si="2"/>
        <v>0.15859969550286188</v>
      </c>
      <c r="BO30">
        <f t="shared" si="3"/>
        <v>37.939995365308192</v>
      </c>
      <c r="BP30">
        <f t="shared" si="4"/>
        <v>31.186233399300363</v>
      </c>
      <c r="BQ30">
        <f t="shared" si="5"/>
        <v>26.901467142759849</v>
      </c>
      <c r="BR30">
        <f t="shared" si="6"/>
        <v>0.53136796854479029</v>
      </c>
      <c r="BS30">
        <f t="shared" si="7"/>
        <v>287.28233642858396</v>
      </c>
      <c r="BT30">
        <f t="shared" si="8"/>
        <v>0</v>
      </c>
      <c r="BU30">
        <f t="shared" si="9"/>
        <v>0</v>
      </c>
      <c r="BV30">
        <f t="shared" si="10"/>
        <v>0</v>
      </c>
    </row>
    <row r="31" spans="1:74">
      <c r="A31">
        <v>0</v>
      </c>
      <c r="B31">
        <v>5.0246580999999996E-5</v>
      </c>
      <c r="C31">
        <v>2.5488161513333332E-3</v>
      </c>
      <c r="D31">
        <v>1.5089070513513512E-3</v>
      </c>
      <c r="E31">
        <v>7.1403226972727271E-4</v>
      </c>
      <c r="F31">
        <v>3.2890937509212803E-3</v>
      </c>
      <c r="G31">
        <v>0.54359913274118743</v>
      </c>
      <c r="H31">
        <v>0.41559777194901071</v>
      </c>
      <c r="I31">
        <v>306.2545045</v>
      </c>
      <c r="J31">
        <v>2.9512092266663814E-7</v>
      </c>
      <c r="K31">
        <v>3.1274999999999997E-2</v>
      </c>
      <c r="L31">
        <v>26.54628215</v>
      </c>
      <c r="M31">
        <v>23.27643471</v>
      </c>
      <c r="O31">
        <f t="shared" si="13"/>
        <v>0</v>
      </c>
      <c r="P31">
        <f t="shared" si="11"/>
        <v>1.3338599162988291E-3</v>
      </c>
      <c r="Q31">
        <f t="shared" si="11"/>
        <v>6.7661592701771758E-2</v>
      </c>
      <c r="R31">
        <f t="shared" si="11"/>
        <v>4.0055872323297506E-2</v>
      </c>
      <c r="S31">
        <f t="shared" si="11"/>
        <v>1.8954902096385083E-2</v>
      </c>
      <c r="T31">
        <f t="shared" si="43"/>
        <v>3.1248316713627829E-3</v>
      </c>
      <c r="U31">
        <f t="shared" si="43"/>
        <v>0.51645100904746422</v>
      </c>
      <c r="V31">
        <f t="shared" si="43"/>
        <v>0.39484222058745377</v>
      </c>
      <c r="W31">
        <f t="shared" si="25"/>
        <v>8.5611759933750142E-2</v>
      </c>
      <c r="X31">
        <f t="shared" si="12"/>
        <v>2.9512092266663814E-7</v>
      </c>
      <c r="AA31">
        <f t="shared" si="26"/>
        <v>1.2439375003101931</v>
      </c>
      <c r="AB31">
        <f t="shared" si="27"/>
        <v>2.6093360138453798</v>
      </c>
      <c r="AC31">
        <f t="shared" si="28"/>
        <v>1.045696895250414</v>
      </c>
      <c r="AD31" s="5">
        <f t="shared" si="29"/>
        <v>-0.12800622703775319</v>
      </c>
      <c r="AF31" s="8">
        <f t="shared" si="30"/>
        <v>2.7373422408831329</v>
      </c>
      <c r="AG31" s="8">
        <f t="shared" si="31"/>
        <v>0.64594845038230497</v>
      </c>
      <c r="AH31" s="8">
        <f t="shared" si="32"/>
        <v>6.192444610142803</v>
      </c>
      <c r="AI31" s="8">
        <f t="shared" si="33"/>
        <v>1.3788326555206296</v>
      </c>
      <c r="AJ31" s="8">
        <f t="shared" si="34"/>
        <v>8.538344845967611</v>
      </c>
      <c r="AK31">
        <v>29</v>
      </c>
      <c r="AM31">
        <v>1</v>
      </c>
      <c r="AN31">
        <f t="shared" si="15"/>
        <v>2.0650186625675939</v>
      </c>
      <c r="AP31">
        <f t="shared" si="16"/>
        <v>1.1388955941572897E-2</v>
      </c>
      <c r="AQ31">
        <f t="shared" si="17"/>
        <v>0.57771801131513256</v>
      </c>
      <c r="AR31">
        <f t="shared" si="18"/>
        <v>0.34201085100236395</v>
      </c>
      <c r="AS31">
        <f t="shared" si="19"/>
        <v>0.16184349062049025</v>
      </c>
      <c r="AT31">
        <f t="shared" si="20"/>
        <v>2.6680890395696773E-2</v>
      </c>
      <c r="AU31">
        <f t="shared" si="21"/>
        <v>4.4096368112951883</v>
      </c>
      <c r="AV31">
        <f t="shared" si="22"/>
        <v>3.3712990391232927</v>
      </c>
      <c r="AW31">
        <f t="shared" si="23"/>
        <v>1.3788326555206296</v>
      </c>
      <c r="AX31" s="9">
        <f t="shared" si="24"/>
        <v>2.4717939644001894</v>
      </c>
      <c r="BA31">
        <f t="shared" si="35"/>
        <v>12</v>
      </c>
      <c r="BB31">
        <f t="shared" si="36"/>
        <v>12</v>
      </c>
      <c r="BC31">
        <f t="shared" si="37"/>
        <v>26.130037325135188</v>
      </c>
      <c r="BD31">
        <f t="shared" si="38"/>
        <v>26.130037325135184</v>
      </c>
      <c r="BE31">
        <f t="shared" si="39"/>
        <v>13.065018662567594</v>
      </c>
      <c r="BF31">
        <f t="shared" si="40"/>
        <v>13.065018662567594</v>
      </c>
      <c r="BG31">
        <f>0</f>
        <v>0</v>
      </c>
      <c r="BH31" s="10">
        <f t="shared" si="41"/>
        <v>0</v>
      </c>
      <c r="BI31" s="10">
        <f t="shared" si="42"/>
        <v>3.5527136788005009E-15</v>
      </c>
      <c r="BK31">
        <f t="shared" si="0"/>
        <v>384</v>
      </c>
      <c r="BL31">
        <f t="shared" si="1"/>
        <v>0</v>
      </c>
      <c r="BN31">
        <f t="shared" si="2"/>
        <v>0.18222329506516635</v>
      </c>
      <c r="BO31">
        <f t="shared" si="3"/>
        <v>36.973952724168484</v>
      </c>
      <c r="BP31">
        <f t="shared" si="4"/>
        <v>38.305215312264764</v>
      </c>
      <c r="BQ31">
        <f t="shared" si="5"/>
        <v>25.894958499278438</v>
      </c>
      <c r="BR31">
        <f t="shared" si="6"/>
        <v>0.42689424633114836</v>
      </c>
      <c r="BS31">
        <f t="shared" si="7"/>
        <v>282.21675592289205</v>
      </c>
      <c r="BT31">
        <f t="shared" si="8"/>
        <v>0</v>
      </c>
      <c r="BU31">
        <f t="shared" si="9"/>
        <v>0</v>
      </c>
      <c r="BV31">
        <f t="shared" si="10"/>
        <v>0</v>
      </c>
    </row>
    <row r="32" spans="1:74">
      <c r="A32">
        <v>0</v>
      </c>
      <c r="B32">
        <v>2.8955082347826091E-5</v>
      </c>
      <c r="C32">
        <v>1.08040361275E-3</v>
      </c>
      <c r="D32">
        <v>8.3659913062162164E-4</v>
      </c>
      <c r="E32">
        <v>1.7873755049999999E-4</v>
      </c>
      <c r="F32">
        <v>1.0000000000000001E-5</v>
      </c>
      <c r="G32">
        <v>0.58349660096248468</v>
      </c>
      <c r="H32">
        <v>0.38555180915088533</v>
      </c>
      <c r="I32">
        <v>306.37000462000003</v>
      </c>
      <c r="J32">
        <v>2.6302679918953789E-7</v>
      </c>
      <c r="K32">
        <v>3.1899999999999998E-2</v>
      </c>
      <c r="L32">
        <v>26.15391442</v>
      </c>
      <c r="M32">
        <v>31.63371429</v>
      </c>
      <c r="O32">
        <f t="shared" si="13"/>
        <v>0</v>
      </c>
      <c r="P32">
        <f t="shared" si="11"/>
        <v>7.5728874574909621E-4</v>
      </c>
      <c r="Q32">
        <f t="shared" si="11"/>
        <v>2.825678362692232E-2</v>
      </c>
      <c r="R32">
        <f t="shared" si="11"/>
        <v>2.1880342066124294E-2</v>
      </c>
      <c r="S32">
        <f t="shared" si="11"/>
        <v>4.674686599417428E-3</v>
      </c>
      <c r="T32">
        <f t="shared" si="43"/>
        <v>1.2911720118367347E-5</v>
      </c>
      <c r="U32">
        <f t="shared" si="43"/>
        <v>0.75339448016462773</v>
      </c>
      <c r="V32">
        <f t="shared" si="43"/>
        <v>0.49781370508864142</v>
      </c>
      <c r="W32">
        <f t="shared" si="25"/>
        <v>6.800017749200013E-2</v>
      </c>
      <c r="X32">
        <f t="shared" si="12"/>
        <v>2.6302679918953789E-7</v>
      </c>
      <c r="AA32">
        <f t="shared" si="26"/>
        <v>1.3928188138489055</v>
      </c>
      <c r="AB32">
        <f t="shared" si="27"/>
        <v>3.2412559002518071</v>
      </c>
      <c r="AC32">
        <f t="shared" si="28"/>
        <v>1.1067656122537091</v>
      </c>
      <c r="AD32" s="5">
        <f t="shared" si="29"/>
        <v>-5.5569101038213137E-2</v>
      </c>
      <c r="AF32" s="8">
        <f t="shared" si="30"/>
        <v>3.2968250012900202</v>
      </c>
      <c r="AG32" s="8">
        <f t="shared" si="31"/>
        <v>1.0832937767826021</v>
      </c>
      <c r="AH32" s="8">
        <f t="shared" si="32"/>
        <v>3.6924425171905417</v>
      </c>
      <c r="AI32" s="8">
        <f t="shared" si="33"/>
        <v>1.9534736597564639</v>
      </c>
      <c r="AJ32" s="8">
        <f t="shared" si="34"/>
        <v>7.2130891974965774</v>
      </c>
      <c r="AK32">
        <v>30</v>
      </c>
      <c r="AM32">
        <v>1</v>
      </c>
      <c r="AN32">
        <f t="shared" si="15"/>
        <v>2.8436200611773064</v>
      </c>
      <c r="AP32">
        <f t="shared" si="16"/>
        <v>5.4623912713485379E-3</v>
      </c>
      <c r="AQ32">
        <f t="shared" si="17"/>
        <v>0.20381870073535155</v>
      </c>
      <c r="AR32">
        <f t="shared" si="18"/>
        <v>0.15782485899469109</v>
      </c>
      <c r="AS32">
        <f t="shared" si="19"/>
        <v>3.3718931411939858E-2</v>
      </c>
      <c r="AT32">
        <f t="shared" si="20"/>
        <v>9.3133388906894743E-5</v>
      </c>
      <c r="AU32">
        <f t="shared" si="21"/>
        <v>5.4343015863290258</v>
      </c>
      <c r="AV32">
        <f t="shared" si="22"/>
        <v>3.5907746585406266</v>
      </c>
      <c r="AW32">
        <f t="shared" si="23"/>
        <v>1.9534736597564639</v>
      </c>
      <c r="AX32" s="9">
        <f t="shared" si="24"/>
        <v>2.3542985421697948</v>
      </c>
      <c r="BA32">
        <f t="shared" si="35"/>
        <v>12</v>
      </c>
      <c r="BB32">
        <f t="shared" si="36"/>
        <v>12</v>
      </c>
      <c r="BC32">
        <f t="shared" si="37"/>
        <v>27.687240122354613</v>
      </c>
      <c r="BD32">
        <f t="shared" si="38"/>
        <v>27.687240122354613</v>
      </c>
      <c r="BE32">
        <f t="shared" si="39"/>
        <v>13.843620061177306</v>
      </c>
      <c r="BF32">
        <f t="shared" si="40"/>
        <v>13.843620061177308</v>
      </c>
      <c r="BG32">
        <f>0</f>
        <v>0</v>
      </c>
      <c r="BH32" s="10">
        <f t="shared" si="41"/>
        <v>0</v>
      </c>
      <c r="BI32" s="10">
        <f t="shared" si="42"/>
        <v>-1.7763568394002505E-15</v>
      </c>
      <c r="BK32">
        <f t="shared" si="0"/>
        <v>384</v>
      </c>
      <c r="BL32">
        <f t="shared" si="1"/>
        <v>0</v>
      </c>
      <c r="BN32">
        <f t="shared" si="2"/>
        <v>8.7398260341576606E-2</v>
      </c>
      <c r="BO32">
        <f t="shared" si="3"/>
        <v>13.044396847062499</v>
      </c>
      <c r="BP32">
        <f t="shared" si="4"/>
        <v>17.676384207405402</v>
      </c>
      <c r="BQ32">
        <f t="shared" si="5"/>
        <v>5.395029025910377</v>
      </c>
      <c r="BR32">
        <f t="shared" si="6"/>
        <v>1.4901342225103159E-3</v>
      </c>
      <c r="BS32">
        <f t="shared" si="7"/>
        <v>347.79530152505765</v>
      </c>
      <c r="BT32">
        <f t="shared" si="8"/>
        <v>0</v>
      </c>
      <c r="BU32">
        <f t="shared" si="9"/>
        <v>0</v>
      </c>
      <c r="BV32">
        <f t="shared" si="10"/>
        <v>0</v>
      </c>
    </row>
    <row r="33" spans="1:74">
      <c r="A33">
        <v>0</v>
      </c>
      <c r="B33">
        <v>0</v>
      </c>
      <c r="C33">
        <v>1.3261907609999999E-3</v>
      </c>
      <c r="D33">
        <v>8.5195437943243245E-4</v>
      </c>
      <c r="E33">
        <v>1.8371462445454544E-4</v>
      </c>
      <c r="F33">
        <v>1.0000000000000001E-5</v>
      </c>
      <c r="G33">
        <v>0.57142703069887457</v>
      </c>
      <c r="H33">
        <v>0.39322710977279568</v>
      </c>
      <c r="I33">
        <v>305.94770732000001</v>
      </c>
      <c r="J33">
        <v>2.6302679918953789E-7</v>
      </c>
      <c r="K33">
        <v>3.252E-2</v>
      </c>
      <c r="L33">
        <v>26.684129030000001</v>
      </c>
      <c r="M33">
        <v>26.344335480000002</v>
      </c>
      <c r="O33">
        <f t="shared" si="13"/>
        <v>0</v>
      </c>
      <c r="P33">
        <f t="shared" si="11"/>
        <v>0</v>
      </c>
      <c r="Q33">
        <f t="shared" si="11"/>
        <v>3.5388245384917888E-2</v>
      </c>
      <c r="R33">
        <f t="shared" si="11"/>
        <v>2.2733660588448605E-2</v>
      </c>
      <c r="S33">
        <f t="shared" si="11"/>
        <v>4.9022647436430845E-3</v>
      </c>
      <c r="T33">
        <f t="shared" si="43"/>
        <v>1.0752789991836736E-5</v>
      </c>
      <c r="U33">
        <f t="shared" si="43"/>
        <v>0.61444348567638407</v>
      </c>
      <c r="V33">
        <f t="shared" si="43"/>
        <v>0.42282885304838025</v>
      </c>
      <c r="W33">
        <f t="shared" si="25"/>
        <v>5.283457547940007E-2</v>
      </c>
      <c r="X33">
        <f t="shared" si="12"/>
        <v>2.6302679918953789E-7</v>
      </c>
      <c r="AA33">
        <f t="shared" si="26"/>
        <v>1.1958588702345181</v>
      </c>
      <c r="AB33">
        <f t="shared" si="27"/>
        <v>2.7119443405880181</v>
      </c>
      <c r="AC33">
        <f t="shared" si="28"/>
        <v>0.97170604753077972</v>
      </c>
      <c r="AD33" s="5">
        <f t="shared" si="29"/>
        <v>-6.3024170717009581E-2</v>
      </c>
      <c r="AF33" s="8">
        <f t="shared" si="30"/>
        <v>2.7749685113050275</v>
      </c>
      <c r="AG33" s="8">
        <f t="shared" si="31"/>
        <v>0.8315564162434681</v>
      </c>
      <c r="AH33" s="8">
        <f t="shared" si="32"/>
        <v>4.810256913258975</v>
      </c>
      <c r="AI33" s="8">
        <f t="shared" si="33"/>
        <v>1.7771489572283159</v>
      </c>
      <c r="AJ33" s="8">
        <f t="shared" si="34"/>
        <v>8.5485430573984846</v>
      </c>
      <c r="AK33">
        <v>31</v>
      </c>
      <c r="AM33">
        <v>1</v>
      </c>
      <c r="AN33">
        <f t="shared" si="15"/>
        <v>2.6381178581363169</v>
      </c>
      <c r="AP33">
        <f t="shared" si="16"/>
        <v>0</v>
      </c>
      <c r="AQ33">
        <f t="shared" si="17"/>
        <v>0.30251793939875377</v>
      </c>
      <c r="AR33">
        <f t="shared" si="18"/>
        <v>0.19433967639263589</v>
      </c>
      <c r="AS33">
        <f t="shared" si="19"/>
        <v>4.1907221239799453E-2</v>
      </c>
      <c r="AT33">
        <f t="shared" si="20"/>
        <v>9.1920688232379833E-5</v>
      </c>
      <c r="AU33">
        <f t="shared" si="21"/>
        <v>5.2525965936425782</v>
      </c>
      <c r="AV33">
        <f t="shared" si="22"/>
        <v>3.6145706561944952</v>
      </c>
      <c r="AW33">
        <f t="shared" si="23"/>
        <v>1.7771489572283159</v>
      </c>
      <c r="AX33" s="9">
        <f t="shared" si="24"/>
        <v>2.3159137942595049</v>
      </c>
      <c r="BA33">
        <f t="shared" si="35"/>
        <v>12</v>
      </c>
      <c r="BB33">
        <f t="shared" si="36"/>
        <v>12.000000000000004</v>
      </c>
      <c r="BC33">
        <f t="shared" si="37"/>
        <v>27.276235716272634</v>
      </c>
      <c r="BD33">
        <f t="shared" si="38"/>
        <v>27.276235716272637</v>
      </c>
      <c r="BE33">
        <f t="shared" si="39"/>
        <v>13.638117858136317</v>
      </c>
      <c r="BF33">
        <f t="shared" si="40"/>
        <v>13.638117858136317</v>
      </c>
      <c r="BG33">
        <f>0</f>
        <v>0</v>
      </c>
      <c r="BH33" s="10">
        <f t="shared" si="41"/>
        <v>0</v>
      </c>
      <c r="BI33" s="10">
        <f t="shared" si="42"/>
        <v>-7.1054273576010019E-15</v>
      </c>
      <c r="BK33">
        <f t="shared" si="0"/>
        <v>384</v>
      </c>
      <c r="BL33">
        <f t="shared" si="1"/>
        <v>0</v>
      </c>
      <c r="BN33">
        <f t="shared" si="2"/>
        <v>0</v>
      </c>
      <c r="BO33">
        <f t="shared" si="3"/>
        <v>19.361148121520241</v>
      </c>
      <c r="BP33">
        <f t="shared" si="4"/>
        <v>21.766043755975218</v>
      </c>
      <c r="BQ33">
        <f t="shared" si="5"/>
        <v>6.7051553983679124</v>
      </c>
      <c r="BR33">
        <f t="shared" si="6"/>
        <v>1.4707310117180773E-3</v>
      </c>
      <c r="BS33">
        <f t="shared" si="7"/>
        <v>336.16618199312501</v>
      </c>
      <c r="BT33">
        <f t="shared" si="8"/>
        <v>0</v>
      </c>
      <c r="BU33">
        <f t="shared" si="9"/>
        <v>0</v>
      </c>
      <c r="BV33">
        <f t="shared" si="10"/>
        <v>0</v>
      </c>
    </row>
    <row r="34" spans="1:74">
      <c r="A34">
        <v>0</v>
      </c>
      <c r="B34">
        <v>2.6468344691304353E-5</v>
      </c>
      <c r="C34">
        <v>2.0422731481666667E-3</v>
      </c>
      <c r="D34">
        <v>1.0882190815135135E-3</v>
      </c>
      <c r="E34">
        <v>3.9742944622727267E-4</v>
      </c>
      <c r="F34">
        <v>2.5051691810563772E-3</v>
      </c>
      <c r="G34">
        <v>0.55935746043526435</v>
      </c>
      <c r="H34">
        <v>0.40090241039470614</v>
      </c>
      <c r="I34">
        <v>306.26352795000003</v>
      </c>
      <c r="J34">
        <v>2.8183829312644502E-7</v>
      </c>
      <c r="K34">
        <v>3.1375E-2</v>
      </c>
      <c r="L34">
        <v>26.3736107</v>
      </c>
      <c r="M34">
        <v>24.75009382</v>
      </c>
      <c r="O34">
        <f t="shared" si="13"/>
        <v>0</v>
      </c>
      <c r="P34">
        <f t="shared" si="11"/>
        <v>6.9806581876187275E-4</v>
      </c>
      <c r="Q34">
        <f t="shared" si="11"/>
        <v>5.3862116952811089E-2</v>
      </c>
      <c r="R34">
        <f t="shared" si="11"/>
        <v>2.870026641214897E-2</v>
      </c>
      <c r="S34">
        <f t="shared" si="11"/>
        <v>1.0481649495514674E-2</v>
      </c>
      <c r="T34">
        <f t="shared" si="43"/>
        <v>2.5307417251476693E-3</v>
      </c>
      <c r="U34">
        <f t="shared" si="43"/>
        <v>0.56506733161998901</v>
      </c>
      <c r="V34">
        <f t="shared" si="43"/>
        <v>0.40499478652788246</v>
      </c>
      <c r="W34">
        <f t="shared" si="25"/>
        <v>8.2417533437500079E-2</v>
      </c>
      <c r="X34">
        <f t="shared" si="12"/>
        <v>2.8183829312644502E-7</v>
      </c>
      <c r="AA34">
        <f t="shared" si="26"/>
        <v>1.206511815090761</v>
      </c>
      <c r="AB34">
        <f t="shared" si="27"/>
        <v>2.6444881051367939</v>
      </c>
      <c r="AC34">
        <f t="shared" si="28"/>
        <v>0.99747377041423813</v>
      </c>
      <c r="AD34" s="5">
        <f t="shared" si="29"/>
        <v>-9.3742098679236607E-2</v>
      </c>
      <c r="AF34" s="8">
        <f t="shared" si="30"/>
        <v>2.7382302038160304</v>
      </c>
      <c r="AG34" s="8">
        <f t="shared" si="31"/>
        <v>0.74328266298755419</v>
      </c>
      <c r="AH34" s="8">
        <f t="shared" si="32"/>
        <v>5.3815327589135196</v>
      </c>
      <c r="AI34" s="8">
        <f t="shared" si="33"/>
        <v>1.6015197660411902</v>
      </c>
      <c r="AJ34" s="8">
        <f t="shared" si="34"/>
        <v>8.6186310849981798</v>
      </c>
      <c r="AK34">
        <v>32</v>
      </c>
      <c r="AM34">
        <v>1</v>
      </c>
      <c r="AN34">
        <f t="shared" si="15"/>
        <v>2.4014177422860605</v>
      </c>
      <c r="AP34">
        <f t="shared" si="16"/>
        <v>6.0163717649557823E-3</v>
      </c>
      <c r="AQ34">
        <f t="shared" si="17"/>
        <v>0.46421771547330509</v>
      </c>
      <c r="AR34">
        <f t="shared" si="18"/>
        <v>0.24735700824747628</v>
      </c>
      <c r="AS34">
        <f t="shared" si="19"/>
        <v>9.0337470164098252E-2</v>
      </c>
      <c r="AT34">
        <f t="shared" si="20"/>
        <v>2.1811529300459622E-2</v>
      </c>
      <c r="AU34">
        <f t="shared" si="21"/>
        <v>4.870106869417012</v>
      </c>
      <c r="AV34">
        <f t="shared" si="22"/>
        <v>3.4905006564314096</v>
      </c>
      <c r="AW34">
        <f t="shared" si="23"/>
        <v>1.6015197660411902</v>
      </c>
      <c r="AX34" s="9">
        <f t="shared" si="24"/>
        <v>2.4094483316910256</v>
      </c>
      <c r="BA34">
        <f t="shared" si="35"/>
        <v>12</v>
      </c>
      <c r="BB34">
        <f t="shared" si="36"/>
        <v>12</v>
      </c>
      <c r="BC34">
        <f t="shared" si="37"/>
        <v>26.802835484572121</v>
      </c>
      <c r="BD34">
        <f t="shared" si="38"/>
        <v>26.802835484572121</v>
      </c>
      <c r="BE34">
        <f t="shared" si="39"/>
        <v>13.401417742286061</v>
      </c>
      <c r="BF34">
        <f t="shared" si="40"/>
        <v>13.401417742286061</v>
      </c>
      <c r="BG34">
        <f>0</f>
        <v>0</v>
      </c>
      <c r="BH34" s="10">
        <f t="shared" si="41"/>
        <v>0</v>
      </c>
      <c r="BI34" s="10">
        <f t="shared" si="42"/>
        <v>0</v>
      </c>
      <c r="BK34">
        <f t="shared" ref="BK34:BK65" si="44">AM34*384</f>
        <v>384</v>
      </c>
      <c r="BL34">
        <f t="shared" si="1"/>
        <v>0</v>
      </c>
      <c r="BN34">
        <f t="shared" ref="BN34:BN65" si="45">AP34*16</f>
        <v>9.6261948239292516E-2</v>
      </c>
      <c r="BO34">
        <f t="shared" ref="BO34:BO65" si="46">AQ34*64</f>
        <v>29.709933790291526</v>
      </c>
      <c r="BP34">
        <f t="shared" ref="BP34:BP65" si="47">AR34*112</f>
        <v>27.703984923717343</v>
      </c>
      <c r="BQ34">
        <f t="shared" ref="BQ34:BQ65" si="48">AS34*160</f>
        <v>14.453995226255721</v>
      </c>
      <c r="BR34">
        <f t="shared" ref="BR34:BR65" si="49">AT34*16</f>
        <v>0.34898446880735395</v>
      </c>
      <c r="BS34">
        <f t="shared" ref="BS34:BS65" si="50">AU34*64</f>
        <v>311.68683964268877</v>
      </c>
      <c r="BT34">
        <f t="shared" ref="BT34:BT65" si="51">AV34*0</f>
        <v>0</v>
      </c>
      <c r="BU34">
        <f t="shared" ref="BU34:BU65" si="52">AW34*0</f>
        <v>0</v>
      </c>
      <c r="BV34">
        <f t="shared" ref="BV34:BV65" si="53">AX34*0</f>
        <v>0</v>
      </c>
    </row>
    <row r="35" spans="1:74">
      <c r="A35">
        <v>0</v>
      </c>
      <c r="B35">
        <v>0</v>
      </c>
      <c r="C35">
        <v>1.1841138185666666E-3</v>
      </c>
      <c r="D35">
        <v>6.7704598322972976E-4</v>
      </c>
      <c r="E35">
        <v>2.0918890688636366E-4</v>
      </c>
      <c r="F35">
        <v>1.0000000000000001E-5</v>
      </c>
      <c r="G35">
        <v>0.59050155756261202</v>
      </c>
      <c r="H35">
        <v>0.38196295264918684</v>
      </c>
      <c r="I35">
        <v>306.58295795999999</v>
      </c>
      <c r="J35">
        <v>2.8840315031266014E-7</v>
      </c>
      <c r="K35">
        <v>3.0054999999999998E-2</v>
      </c>
      <c r="L35">
        <v>26.078705759999998</v>
      </c>
      <c r="M35">
        <v>29.295290319999999</v>
      </c>
      <c r="O35">
        <f t="shared" si="13"/>
        <v>0</v>
      </c>
      <c r="P35">
        <f t="shared" ref="P35:S36" si="54">$L35*B35</f>
        <v>0</v>
      </c>
      <c r="Q35">
        <f t="shared" si="54"/>
        <v>3.088015586075012E-2</v>
      </c>
      <c r="R35">
        <f t="shared" si="54"/>
        <v>1.7656482982638017E-2</v>
      </c>
      <c r="S35">
        <f t="shared" si="54"/>
        <v>5.4553759509455152E-3</v>
      </c>
      <c r="T35">
        <f t="shared" si="43"/>
        <v>1.1957261355102041E-5</v>
      </c>
      <c r="U35">
        <f t="shared" si="43"/>
        <v>0.70607814543709835</v>
      </c>
      <c r="V35">
        <f t="shared" si="43"/>
        <v>0.45672308527927924</v>
      </c>
      <c r="W35">
        <f t="shared" si="25"/>
        <v>0.11591984710320011</v>
      </c>
      <c r="X35">
        <f t="shared" si="12"/>
        <v>2.8840315031266014E-7</v>
      </c>
      <c r="AA35">
        <f t="shared" si="26"/>
        <v>1.2993524951895739</v>
      </c>
      <c r="AB35">
        <f t="shared" si="27"/>
        <v>3.0434470104231628</v>
      </c>
      <c r="AC35">
        <f t="shared" si="28"/>
        <v>1.0214302001472257</v>
      </c>
      <c r="AD35" s="5">
        <f t="shared" si="29"/>
        <v>-5.3992014794333652E-2</v>
      </c>
      <c r="AF35" s="8">
        <f t="shared" si="30"/>
        <v>3.0974390252174966</v>
      </c>
      <c r="AG35" s="8">
        <f t="shared" si="31"/>
        <v>1.0545786249230451</v>
      </c>
      <c r="AH35" s="8">
        <f t="shared" si="32"/>
        <v>3.7929841412174352</v>
      </c>
      <c r="AI35" s="8">
        <f t="shared" si="33"/>
        <v>2.0241469230408824</v>
      </c>
      <c r="AJ35" s="8">
        <f t="shared" si="34"/>
        <v>7.6775571785881356</v>
      </c>
      <c r="AK35">
        <v>33</v>
      </c>
      <c r="AM35">
        <v>1</v>
      </c>
      <c r="AN35">
        <f t="shared" si="15"/>
        <v>2.9145295346896951</v>
      </c>
      <c r="AP35">
        <f t="shared" si="16"/>
        <v>0</v>
      </c>
      <c r="AQ35">
        <f t="shared" si="17"/>
        <v>0.23708416230462256</v>
      </c>
      <c r="AR35">
        <f t="shared" si="18"/>
        <v>0.13555865767197176</v>
      </c>
      <c r="AS35">
        <f t="shared" si="19"/>
        <v>4.1883960794078814E-2</v>
      </c>
      <c r="AT35">
        <f t="shared" si="20"/>
        <v>9.1802557753118173E-5</v>
      </c>
      <c r="AU35">
        <f t="shared" si="21"/>
        <v>5.420955334144792</v>
      </c>
      <c r="AV35">
        <f t="shared" si="22"/>
        <v>3.5065176020128517</v>
      </c>
      <c r="AW35">
        <f t="shared" si="23"/>
        <v>2.0241469230408824</v>
      </c>
      <c r="AX35" s="9">
        <f t="shared" si="24"/>
        <v>2.4386737038115553</v>
      </c>
      <c r="BA35">
        <f t="shared" si="35"/>
        <v>12</v>
      </c>
      <c r="BB35">
        <f t="shared" si="36"/>
        <v>12.000000000000002</v>
      </c>
      <c r="BC35">
        <f t="shared" si="37"/>
        <v>27.82905906937939</v>
      </c>
      <c r="BD35">
        <f t="shared" si="38"/>
        <v>27.82905906937939</v>
      </c>
      <c r="BE35">
        <f t="shared" si="39"/>
        <v>13.914529534689695</v>
      </c>
      <c r="BF35">
        <f t="shared" si="40"/>
        <v>13.914529534689695</v>
      </c>
      <c r="BG35">
        <f>0</f>
        <v>0</v>
      </c>
      <c r="BH35" s="10">
        <f t="shared" si="41"/>
        <v>0</v>
      </c>
      <c r="BI35" s="10">
        <f t="shared" si="42"/>
        <v>0</v>
      </c>
      <c r="BK35">
        <f t="shared" si="44"/>
        <v>384</v>
      </c>
      <c r="BL35">
        <f t="shared" si="1"/>
        <v>0</v>
      </c>
      <c r="BN35">
        <f t="shared" si="45"/>
        <v>0</v>
      </c>
      <c r="BO35">
        <f t="shared" si="46"/>
        <v>15.173386387495844</v>
      </c>
      <c r="BP35">
        <f t="shared" si="47"/>
        <v>15.182569659260837</v>
      </c>
      <c r="BQ35">
        <f t="shared" si="48"/>
        <v>6.7014337270526099</v>
      </c>
      <c r="BR35">
        <f t="shared" si="49"/>
        <v>1.4688409240498908E-3</v>
      </c>
      <c r="BS35">
        <f t="shared" si="50"/>
        <v>346.94114138526669</v>
      </c>
      <c r="BT35">
        <f t="shared" si="51"/>
        <v>0</v>
      </c>
      <c r="BU35">
        <f t="shared" si="52"/>
        <v>0</v>
      </c>
      <c r="BV35">
        <f t="shared" si="53"/>
        <v>0</v>
      </c>
    </row>
    <row r="36" spans="1:74">
      <c r="A36">
        <v>0</v>
      </c>
      <c r="B36">
        <v>2.8472573734782612E-5</v>
      </c>
      <c r="C36">
        <v>1.0232313129166666E-3</v>
      </c>
      <c r="D36">
        <v>5.7666561620270276E-4</v>
      </c>
      <c r="E36">
        <v>1.2087180993181818E-4</v>
      </c>
      <c r="F36">
        <v>4.1325025077035502E-5</v>
      </c>
      <c r="G36">
        <v>0.5781216284414995</v>
      </c>
      <c r="H36">
        <v>0.38821136578840226</v>
      </c>
      <c r="I36">
        <v>306.45374220000002</v>
      </c>
      <c r="J36">
        <v>2.6302679918953789E-7</v>
      </c>
      <c r="K36">
        <v>3.0085000000000001E-2</v>
      </c>
      <c r="L36">
        <v>26.693764430000002</v>
      </c>
      <c r="M36">
        <v>26.6580139</v>
      </c>
      <c r="O36">
        <f t="shared" si="13"/>
        <v>0</v>
      </c>
      <c r="P36">
        <f t="shared" si="54"/>
        <v>7.6004017599209234E-4</v>
      </c>
      <c r="Q36">
        <f t="shared" si="54"/>
        <v>2.7313895624397119E-2</v>
      </c>
      <c r="R36">
        <f t="shared" si="54"/>
        <v>1.539337611379574E-2</v>
      </c>
      <c r="S36">
        <f t="shared" si="54"/>
        <v>3.226523620547689E-3</v>
      </c>
      <c r="T36">
        <f t="shared" si="43"/>
        <v>4.4965024200875957E-5</v>
      </c>
      <c r="U36">
        <f t="shared" si="43"/>
        <v>0.62904385334220936</v>
      </c>
      <c r="V36">
        <f t="shared" si="43"/>
        <v>0.42240587695204945</v>
      </c>
      <c r="W36">
        <f t="shared" si="25"/>
        <v>0.11785296995845007</v>
      </c>
      <c r="X36">
        <f t="shared" si="12"/>
        <v>2.6302679918953789E-7</v>
      </c>
      <c r="AA36">
        <f t="shared" si="26"/>
        <v>1.1659237845426231</v>
      </c>
      <c r="AB36">
        <f t="shared" si="27"/>
        <v>2.6985196163792353</v>
      </c>
      <c r="AC36">
        <f t="shared" si="28"/>
        <v>0.93819942497356423</v>
      </c>
      <c r="AD36" s="5">
        <f t="shared" si="29"/>
        <v>-4.6693835534732643E-2</v>
      </c>
      <c r="AF36" s="8">
        <f t="shared" si="30"/>
        <v>2.7452134519139682</v>
      </c>
      <c r="AG36" s="8">
        <f t="shared" si="31"/>
        <v>0.86881460196683968</v>
      </c>
      <c r="AH36" s="8">
        <f t="shared" si="32"/>
        <v>4.6039741861436498</v>
      </c>
      <c r="AI36" s="8">
        <f t="shared" si="33"/>
        <v>1.8844567318092567</v>
      </c>
      <c r="AJ36" s="8">
        <f t="shared" si="34"/>
        <v>8.6759901481544439</v>
      </c>
      <c r="AK36">
        <v>34</v>
      </c>
      <c r="AM36">
        <v>1</v>
      </c>
      <c r="AN36">
        <f t="shared" si="15"/>
        <v>2.7931791635025789</v>
      </c>
      <c r="AP36">
        <f t="shared" si="16"/>
        <v>6.5941010791089631E-3</v>
      </c>
      <c r="AQ36">
        <f t="shared" si="17"/>
        <v>0.23697508934498818</v>
      </c>
      <c r="AR36">
        <f t="shared" si="18"/>
        <v>0.13355277951012778</v>
      </c>
      <c r="AS36">
        <f t="shared" si="19"/>
        <v>2.7993287144659356E-2</v>
      </c>
      <c r="AT36">
        <f t="shared" si="20"/>
        <v>3.9011610697832597E-4</v>
      </c>
      <c r="AU36">
        <f t="shared" si="21"/>
        <v>5.457578274354117</v>
      </c>
      <c r="AV36">
        <f t="shared" si="22"/>
        <v>3.6647892269585194</v>
      </c>
      <c r="AW36">
        <f t="shared" si="23"/>
        <v>1.8844567318092567</v>
      </c>
      <c r="AX36" s="9">
        <f t="shared" si="24"/>
        <v>2.2895719888881407</v>
      </c>
      <c r="BA36">
        <f t="shared" si="35"/>
        <v>12</v>
      </c>
      <c r="BB36">
        <f t="shared" si="36"/>
        <v>11.999999999999998</v>
      </c>
      <c r="BC36">
        <f t="shared" si="37"/>
        <v>27.586358327005158</v>
      </c>
      <c r="BD36">
        <f t="shared" si="38"/>
        <v>27.586358327005151</v>
      </c>
      <c r="BE36">
        <f t="shared" si="39"/>
        <v>13.793179163502579</v>
      </c>
      <c r="BF36">
        <f t="shared" si="40"/>
        <v>13.793179163502575</v>
      </c>
      <c r="BG36">
        <f>0</f>
        <v>0</v>
      </c>
      <c r="BH36" s="10">
        <f t="shared" si="41"/>
        <v>0</v>
      </c>
      <c r="BI36" s="10">
        <f t="shared" si="42"/>
        <v>1.0658141036401503E-14</v>
      </c>
      <c r="BK36">
        <f t="shared" si="44"/>
        <v>384</v>
      </c>
      <c r="BL36">
        <f t="shared" si="1"/>
        <v>0</v>
      </c>
      <c r="BN36">
        <f t="shared" si="45"/>
        <v>0.10550561726574341</v>
      </c>
      <c r="BO36">
        <f t="shared" si="46"/>
        <v>15.166405718079243</v>
      </c>
      <c r="BP36">
        <f t="shared" si="47"/>
        <v>14.957911305134312</v>
      </c>
      <c r="BQ36">
        <f t="shared" si="48"/>
        <v>4.4789259431454971</v>
      </c>
      <c r="BR36">
        <f t="shared" si="49"/>
        <v>6.2418577116532155E-3</v>
      </c>
      <c r="BS36">
        <f t="shared" si="50"/>
        <v>349.28500955866349</v>
      </c>
      <c r="BT36">
        <f t="shared" si="51"/>
        <v>0</v>
      </c>
      <c r="BU36">
        <f t="shared" si="52"/>
        <v>0</v>
      </c>
      <c r="BV36">
        <f t="shared" si="53"/>
        <v>0</v>
      </c>
    </row>
    <row r="37" spans="1:74">
      <c r="A37">
        <v>0</v>
      </c>
      <c r="B37">
        <v>2.6399889765217392E-5</v>
      </c>
      <c r="C37">
        <v>1.1801193966833332E-3</v>
      </c>
      <c r="D37">
        <v>5.8031439618918927E-4</v>
      </c>
      <c r="E37">
        <v>1.3898279129545454E-4</v>
      </c>
      <c r="F37">
        <v>2.0226094586129711E-4</v>
      </c>
      <c r="G37">
        <v>0.56549829198340584</v>
      </c>
      <c r="H37">
        <v>0.39808381136458942</v>
      </c>
      <c r="I37">
        <v>306.42053592000002</v>
      </c>
      <c r="J37">
        <v>2.8840315031266014E-7</v>
      </c>
      <c r="K37">
        <v>3.04E-2</v>
      </c>
      <c r="L37">
        <v>26.488943339999999</v>
      </c>
      <c r="M37">
        <v>24.888902529999999</v>
      </c>
      <c r="O37">
        <f t="shared" ref="O37:S68" si="55">$L37*A37</f>
        <v>0</v>
      </c>
      <c r="P37">
        <f t="shared" si="55"/>
        <v>6.9930518417308932E-4</v>
      </c>
      <c r="Q37">
        <f t="shared" si="55"/>
        <v>3.1260115833179794E-2</v>
      </c>
      <c r="R37">
        <f t="shared" si="55"/>
        <v>1.5371915160041745E-2</v>
      </c>
      <c r="S37">
        <f t="shared" si="55"/>
        <v>3.6815072838603403E-3</v>
      </c>
      <c r="T37">
        <f t="shared" si="43"/>
        <v>2.0547154968030329E-4</v>
      </c>
      <c r="U37">
        <f t="shared" si="43"/>
        <v>0.57447477020638649</v>
      </c>
      <c r="V37">
        <f t="shared" si="43"/>
        <v>0.40440282366629271</v>
      </c>
      <c r="W37">
        <f t="shared" si="25"/>
        <v>0.10860466769400007</v>
      </c>
      <c r="X37">
        <f t="shared" si="12"/>
        <v>2.8840315031266014E-7</v>
      </c>
      <c r="AA37">
        <f t="shared" si="26"/>
        <v>1.1029389053387784</v>
      </c>
      <c r="AB37">
        <f t="shared" si="27"/>
        <v>2.4954198033958503</v>
      </c>
      <c r="AC37">
        <f t="shared" si="28"/>
        <v>0.91083133425509533</v>
      </c>
      <c r="AD37" s="5">
        <f t="shared" si="29"/>
        <v>-5.1012843461254967E-2</v>
      </c>
      <c r="AF37" s="8">
        <f t="shared" si="30"/>
        <v>2.5464326468571055</v>
      </c>
      <c r="AG37" s="8">
        <f t="shared" si="31"/>
        <v>0.72476997834691481</v>
      </c>
      <c r="AH37" s="8">
        <f t="shared" si="32"/>
        <v>5.5189923969027586</v>
      </c>
      <c r="AI37" s="8">
        <f t="shared" si="33"/>
        <v>1.6932145224132649</v>
      </c>
      <c r="AJ37" s="8">
        <f t="shared" si="34"/>
        <v>9.3448380755241445</v>
      </c>
      <c r="AK37">
        <v>35</v>
      </c>
      <c r="AM37">
        <v>1</v>
      </c>
      <c r="AN37">
        <f t="shared" ref="AN37:AN68" si="56">AC37*AJ37+3*AI37-11</f>
        <v>2.5912148999672695</v>
      </c>
      <c r="AP37">
        <f t="shared" ref="AP37:AP68" si="57">P37*$AJ37</f>
        <v>6.5348937114721095E-3</v>
      </c>
      <c r="AQ37">
        <f t="shared" ref="AQ37:AQ68" si="58">Q37*$AJ37</f>
        <v>0.29212072068319372</v>
      </c>
      <c r="AR37">
        <f t="shared" ref="AR37:AR68" si="59">R37*$AJ37</f>
        <v>0.14364805808128492</v>
      </c>
      <c r="AS37">
        <f t="shared" ref="AS37:AS68" si="60">S37*$AJ37</f>
        <v>3.4403089441537582E-2</v>
      </c>
      <c r="AT37">
        <f t="shared" ref="AT37:AT68" si="61">T37*$AJ37</f>
        <v>1.920098360889449E-3</v>
      </c>
      <c r="AU37">
        <f t="shared" ref="AU37:AU68" si="62">U37*$AJ37</f>
        <v>5.3683737060526235</v>
      </c>
      <c r="AV37">
        <f t="shared" ref="AV37:AV68" si="63">V37*$AJ37</f>
        <v>3.7790789044462487</v>
      </c>
      <c r="AW37">
        <f t="shared" ref="AW37:AW68" si="64">AI37</f>
        <v>1.6932145224132649</v>
      </c>
      <c r="AX37" s="9">
        <f t="shared" ref="AX37:AX68" si="65">-AD37*AJ37+AI37</f>
        <v>2.1699212843307532</v>
      </c>
      <c r="BA37">
        <f t="shared" si="35"/>
        <v>12</v>
      </c>
      <c r="BB37">
        <f t="shared" si="36"/>
        <v>12</v>
      </c>
      <c r="BC37">
        <f t="shared" si="37"/>
        <v>27.182429799934539</v>
      </c>
      <c r="BD37">
        <f t="shared" si="38"/>
        <v>27.182429799934532</v>
      </c>
      <c r="BE37">
        <f t="shared" si="39"/>
        <v>13.59121489996727</v>
      </c>
      <c r="BF37">
        <f t="shared" si="40"/>
        <v>13.59121489996727</v>
      </c>
      <c r="BG37">
        <f>0</f>
        <v>0</v>
      </c>
      <c r="BH37" s="10">
        <f t="shared" si="41"/>
        <v>0</v>
      </c>
      <c r="BI37" s="10">
        <f t="shared" si="42"/>
        <v>7.1054273576010019E-15</v>
      </c>
      <c r="BK37">
        <f t="shared" si="44"/>
        <v>384</v>
      </c>
      <c r="BL37">
        <f t="shared" si="1"/>
        <v>0</v>
      </c>
      <c r="BN37">
        <f t="shared" si="45"/>
        <v>0.10455829938355375</v>
      </c>
      <c r="BO37">
        <f t="shared" si="46"/>
        <v>18.695726123724398</v>
      </c>
      <c r="BP37">
        <f t="shared" si="47"/>
        <v>16.088582505103911</v>
      </c>
      <c r="BQ37">
        <f t="shared" si="48"/>
        <v>5.5044943106460131</v>
      </c>
      <c r="BR37">
        <f t="shared" si="49"/>
        <v>3.0721573774231185E-2</v>
      </c>
      <c r="BS37">
        <f t="shared" si="50"/>
        <v>343.57591718736791</v>
      </c>
      <c r="BT37">
        <f t="shared" si="51"/>
        <v>0</v>
      </c>
      <c r="BU37">
        <f t="shared" si="52"/>
        <v>0</v>
      </c>
      <c r="BV37">
        <f t="shared" si="53"/>
        <v>0</v>
      </c>
    </row>
    <row r="38" spans="1:74">
      <c r="A38">
        <v>0</v>
      </c>
      <c r="B38">
        <v>3.4501061565217395E-5</v>
      </c>
      <c r="C38">
        <v>1.6188866564999999E-3</v>
      </c>
      <c r="D38">
        <v>8.8644130610810801E-4</v>
      </c>
      <c r="E38">
        <v>1.999848048181818E-4</v>
      </c>
      <c r="F38">
        <v>1.0319766426343737E-5</v>
      </c>
      <c r="G38">
        <v>0.56371483995509108</v>
      </c>
      <c r="H38">
        <v>0.39298875101388175</v>
      </c>
      <c r="I38">
        <v>306.36819993</v>
      </c>
      <c r="J38">
        <v>3.0199517204020165E-7</v>
      </c>
      <c r="K38">
        <v>3.2489999999999998E-2</v>
      </c>
      <c r="L38">
        <v>24.993391299999999</v>
      </c>
      <c r="M38">
        <v>24.655860629999999</v>
      </c>
      <c r="O38">
        <f t="shared" si="55"/>
        <v>0</v>
      </c>
      <c r="P38">
        <f t="shared" si="55"/>
        <v>8.6229853196486881E-4</v>
      </c>
      <c r="Q38">
        <f t="shared" si="55"/>
        <v>4.0461467676253186E-2</v>
      </c>
      <c r="R38">
        <f t="shared" si="55"/>
        <v>2.2155174428043024E-2</v>
      </c>
      <c r="S38">
        <f t="shared" si="55"/>
        <v>4.9982984808749431E-3</v>
      </c>
      <c r="T38">
        <f t="shared" si="43"/>
        <v>1.0385417254778952E-5</v>
      </c>
      <c r="U38">
        <f t="shared" si="43"/>
        <v>0.56730100118348903</v>
      </c>
      <c r="V38">
        <f t="shared" si="43"/>
        <v>0.39548881119004242</v>
      </c>
      <c r="W38">
        <f t="shared" si="25"/>
        <v>5.0236716513000122E-2</v>
      </c>
      <c r="X38">
        <f t="shared" si="12"/>
        <v>3.0199517204020165E-7</v>
      </c>
      <c r="AA38">
        <f t="shared" si="26"/>
        <v>1.1310337634656316</v>
      </c>
      <c r="AB38">
        <f t="shared" si="27"/>
        <v>2.5372354386355296</v>
      </c>
      <c r="AC38">
        <f t="shared" si="28"/>
        <v>0.92793210061435694</v>
      </c>
      <c r="AD38" s="5">
        <f t="shared" si="29"/>
        <v>-6.8477239117136032E-2</v>
      </c>
      <c r="AF38" s="8">
        <f t="shared" si="30"/>
        <v>2.6057126777526656</v>
      </c>
      <c r="AG38" s="8">
        <f t="shared" si="31"/>
        <v>0.7498484765239517</v>
      </c>
      <c r="AH38" s="8">
        <f t="shared" si="32"/>
        <v>5.3344110513402256</v>
      </c>
      <c r="AI38" s="8">
        <f t="shared" si="33"/>
        <v>1.7061452062646152</v>
      </c>
      <c r="AJ38" s="8">
        <f t="shared" si="34"/>
        <v>9.1012798434891113</v>
      </c>
      <c r="AK38">
        <v>36</v>
      </c>
      <c r="AM38">
        <v>1</v>
      </c>
      <c r="AN38">
        <f t="shared" si="56"/>
        <v>2.5638053422418032</v>
      </c>
      <c r="AP38">
        <f t="shared" si="57"/>
        <v>7.8480202480421118E-3</v>
      </c>
      <c r="AQ38">
        <f t="shared" si="58"/>
        <v>0.36825114019986932</v>
      </c>
      <c r="AR38">
        <f t="shared" si="59"/>
        <v>0.20164044245093338</v>
      </c>
      <c r="AS38">
        <f t="shared" si="60"/>
        <v>4.5490913215729366E-2</v>
      </c>
      <c r="AT38">
        <f t="shared" si="61"/>
        <v>9.4520588727143705E-5</v>
      </c>
      <c r="AU38">
        <f t="shared" si="62"/>
        <v>5.1631651672624814</v>
      </c>
      <c r="AV38">
        <f t="shared" si="63"/>
        <v>3.5994543456094039</v>
      </c>
      <c r="AW38">
        <f t="shared" si="64"/>
        <v>1.7061452062646152</v>
      </c>
      <c r="AX38" s="9">
        <f t="shared" si="65"/>
        <v>2.3293757223791896</v>
      </c>
      <c r="BA38">
        <f t="shared" si="35"/>
        <v>12</v>
      </c>
      <c r="BB38">
        <f t="shared" si="36"/>
        <v>12</v>
      </c>
      <c r="BC38">
        <f t="shared" si="37"/>
        <v>27.127610684483606</v>
      </c>
      <c r="BD38">
        <f t="shared" si="38"/>
        <v>27.127610684483606</v>
      </c>
      <c r="BE38">
        <f t="shared" si="39"/>
        <v>13.563805342241803</v>
      </c>
      <c r="BF38">
        <f t="shared" si="40"/>
        <v>13.563805342241803</v>
      </c>
      <c r="BG38">
        <f>0</f>
        <v>0</v>
      </c>
      <c r="BH38" s="10">
        <f t="shared" si="41"/>
        <v>0</v>
      </c>
      <c r="BI38" s="10">
        <f t="shared" si="42"/>
        <v>0</v>
      </c>
      <c r="BK38">
        <f t="shared" si="44"/>
        <v>384</v>
      </c>
      <c r="BL38">
        <f t="shared" si="1"/>
        <v>0</v>
      </c>
      <c r="BN38">
        <f t="shared" si="45"/>
        <v>0.12556832396867379</v>
      </c>
      <c r="BO38">
        <f t="shared" si="46"/>
        <v>23.568072972791636</v>
      </c>
      <c r="BP38">
        <f t="shared" si="47"/>
        <v>22.583729554504536</v>
      </c>
      <c r="BQ38">
        <f t="shared" si="48"/>
        <v>7.2785461145166988</v>
      </c>
      <c r="BR38">
        <f t="shared" si="49"/>
        <v>1.5123294196342993E-3</v>
      </c>
      <c r="BS38">
        <f t="shared" si="50"/>
        <v>330.44257070479881</v>
      </c>
      <c r="BT38">
        <f t="shared" si="51"/>
        <v>0</v>
      </c>
      <c r="BU38">
        <f t="shared" si="52"/>
        <v>0</v>
      </c>
      <c r="BV38">
        <f t="shared" si="53"/>
        <v>0</v>
      </c>
    </row>
    <row r="39" spans="1:74">
      <c r="A39">
        <v>0</v>
      </c>
      <c r="B39">
        <v>3.4449537543478257E-5</v>
      </c>
      <c r="C39">
        <v>1.8157420311666669E-3</v>
      </c>
      <c r="D39">
        <v>9.7783919159459445E-4</v>
      </c>
      <c r="E39">
        <v>2.5285512554545453E-4</v>
      </c>
      <c r="F39">
        <v>7.1074438222334219E-4</v>
      </c>
      <c r="G39">
        <v>0.55842386786234866</v>
      </c>
      <c r="H39">
        <v>0.40217260364115048</v>
      </c>
      <c r="I39">
        <v>306.35195772999998</v>
      </c>
      <c r="J39">
        <v>2.8183829312644502E-7</v>
      </c>
      <c r="K39">
        <v>3.125E-2</v>
      </c>
      <c r="L39">
        <v>26.528711940000001</v>
      </c>
      <c r="M39">
        <v>22.030255870000001</v>
      </c>
      <c r="O39">
        <f t="shared" si="55"/>
        <v>0</v>
      </c>
      <c r="P39">
        <f t="shared" si="55"/>
        <v>9.1390185795714994E-4</v>
      </c>
      <c r="Q39">
        <f t="shared" si="55"/>
        <v>4.816929730217101E-2</v>
      </c>
      <c r="R39">
        <f t="shared" si="55"/>
        <v>2.5940814237455468E-2</v>
      </c>
      <c r="S39">
        <f t="shared" si="55"/>
        <v>6.7079207881478985E-3</v>
      </c>
      <c r="T39">
        <f t="shared" si="43"/>
        <v>6.3909716728756361E-4</v>
      </c>
      <c r="U39">
        <f t="shared" si="43"/>
        <v>0.50213145685398419</v>
      </c>
      <c r="V39">
        <f t="shared" si="43"/>
        <v>0.36163123927014856</v>
      </c>
      <c r="W39">
        <f t="shared" si="25"/>
        <v>8.6218313805000085E-2</v>
      </c>
      <c r="X39">
        <f t="shared" si="12"/>
        <v>2.8183829312644502E-7</v>
      </c>
      <c r="AA39">
        <f t="shared" si="26"/>
        <v>1.0656693184513899</v>
      </c>
      <c r="AB39">
        <f t="shared" si="27"/>
        <v>2.3318853322192945</v>
      </c>
      <c r="AC39">
        <f t="shared" si="28"/>
        <v>0.88672634691176022</v>
      </c>
      <c r="AD39" s="5">
        <f t="shared" si="29"/>
        <v>-8.1731934185731533E-2</v>
      </c>
      <c r="AF39" s="8">
        <f t="shared" si="30"/>
        <v>2.4136172664050259</v>
      </c>
      <c r="AG39" s="8">
        <f t="shared" si="31"/>
        <v>0.6401645725815055</v>
      </c>
      <c r="AH39" s="8">
        <f t="shared" si="32"/>
        <v>6.2483932590485889</v>
      </c>
      <c r="AI39" s="8">
        <f t="shared" si="33"/>
        <v>1.5668412548609867</v>
      </c>
      <c r="AJ39" s="8">
        <f t="shared" si="34"/>
        <v>9.790240334872621</v>
      </c>
      <c r="AK39">
        <v>37</v>
      </c>
      <c r="AM39">
        <v>1</v>
      </c>
      <c r="AN39">
        <f t="shared" si="56"/>
        <v>2.3817878121127265</v>
      </c>
      <c r="AP39">
        <f t="shared" si="57"/>
        <v>8.9473188318871175E-3</v>
      </c>
      <c r="AQ39">
        <f t="shared" si="58"/>
        <v>0.47158899735018556</v>
      </c>
      <c r="AR39">
        <f t="shared" si="59"/>
        <v>0.25396680586697445</v>
      </c>
      <c r="AS39">
        <f t="shared" si="60"/>
        <v>6.5672156663256098E-2</v>
      </c>
      <c r="AT39">
        <f t="shared" si="61"/>
        <v>6.25691486508154E-3</v>
      </c>
      <c r="AU39">
        <f t="shared" si="62"/>
        <v>4.9159876423002276</v>
      </c>
      <c r="AV39">
        <f t="shared" si="63"/>
        <v>3.5404567450525803</v>
      </c>
      <c r="AW39">
        <f t="shared" si="64"/>
        <v>1.5668412548609867</v>
      </c>
      <c r="AX39" s="9">
        <f t="shared" si="65"/>
        <v>2.36701653357329</v>
      </c>
      <c r="BA39">
        <f t="shared" si="35"/>
        <v>12</v>
      </c>
      <c r="BB39">
        <f t="shared" si="36"/>
        <v>12</v>
      </c>
      <c r="BC39">
        <f t="shared" si="37"/>
        <v>26.763575624225453</v>
      </c>
      <c r="BD39">
        <f t="shared" si="38"/>
        <v>26.76357562422546</v>
      </c>
      <c r="BE39">
        <f t="shared" si="39"/>
        <v>13.381787812112726</v>
      </c>
      <c r="BF39">
        <f t="shared" si="40"/>
        <v>13.381787812112726</v>
      </c>
      <c r="BG39">
        <f>0</f>
        <v>0</v>
      </c>
      <c r="BH39" s="10">
        <f t="shared" si="41"/>
        <v>0</v>
      </c>
      <c r="BI39" s="10">
        <f t="shared" si="42"/>
        <v>-7.1054273576010019E-15</v>
      </c>
      <c r="BK39">
        <f t="shared" si="44"/>
        <v>384</v>
      </c>
      <c r="BL39">
        <f t="shared" si="1"/>
        <v>0</v>
      </c>
      <c r="BN39">
        <f t="shared" si="45"/>
        <v>0.14315710131019388</v>
      </c>
      <c r="BO39">
        <f t="shared" si="46"/>
        <v>30.181695830411876</v>
      </c>
      <c r="BP39">
        <f t="shared" si="47"/>
        <v>28.44428225710114</v>
      </c>
      <c r="BQ39">
        <f t="shared" si="48"/>
        <v>10.507545066120976</v>
      </c>
      <c r="BR39">
        <f t="shared" si="49"/>
        <v>0.10011063784130464</v>
      </c>
      <c r="BS39">
        <f t="shared" si="50"/>
        <v>314.62320910721456</v>
      </c>
      <c r="BT39">
        <f t="shared" si="51"/>
        <v>0</v>
      </c>
      <c r="BU39">
        <f t="shared" si="52"/>
        <v>0</v>
      </c>
      <c r="BV39">
        <f t="shared" si="53"/>
        <v>0</v>
      </c>
    </row>
    <row r="40" spans="1:74">
      <c r="A40">
        <v>0</v>
      </c>
      <c r="B40">
        <v>0</v>
      </c>
      <c r="C40">
        <v>2.4117624479999995E-3</v>
      </c>
      <c r="D40">
        <v>1.4176408508108107E-3</v>
      </c>
      <c r="E40">
        <v>4.0943115036363634E-4</v>
      </c>
      <c r="F40">
        <v>8.9458765761751184E-4</v>
      </c>
      <c r="G40">
        <v>0.55299882919814836</v>
      </c>
      <c r="H40">
        <v>0.40912202985945856</v>
      </c>
      <c r="I40">
        <v>306.50174693999998</v>
      </c>
      <c r="J40">
        <v>2.8183829312644502E-7</v>
      </c>
      <c r="K40">
        <v>3.0599999999999999E-2</v>
      </c>
      <c r="L40">
        <v>26.609690229999998</v>
      </c>
      <c r="M40">
        <v>23.141167459999998</v>
      </c>
      <c r="O40">
        <f t="shared" si="55"/>
        <v>0</v>
      </c>
      <c r="P40">
        <f t="shared" si="55"/>
        <v>0</v>
      </c>
      <c r="Q40">
        <f t="shared" si="55"/>
        <v>6.4176251649626467E-2</v>
      </c>
      <c r="R40">
        <f t="shared" si="55"/>
        <v>3.7722983897469316E-2</v>
      </c>
      <c r="S40">
        <f t="shared" si="55"/>
        <v>1.0894836081688914E-2</v>
      </c>
      <c r="T40">
        <f t="shared" si="43"/>
        <v>8.4497154255412188E-4</v>
      </c>
      <c r="U40">
        <f t="shared" si="43"/>
        <v>0.52232810251666484</v>
      </c>
      <c r="V40">
        <f t="shared" si="43"/>
        <v>0.38643107773685104</v>
      </c>
      <c r="W40">
        <f t="shared" si="25"/>
        <v>0.10377779189700011</v>
      </c>
      <c r="X40">
        <f t="shared" si="12"/>
        <v>2.8183829312644502E-7</v>
      </c>
      <c r="AA40">
        <f t="shared" si="26"/>
        <v>1.1938599795719322</v>
      </c>
      <c r="AB40">
        <f t="shared" si="27"/>
        <v>2.5484098801598161</v>
      </c>
      <c r="AC40">
        <f t="shared" si="28"/>
        <v>0.99845029873127145</v>
      </c>
      <c r="AD40" s="5">
        <f t="shared" si="29"/>
        <v>-0.1127940716287847</v>
      </c>
      <c r="AF40" s="8">
        <f t="shared" si="30"/>
        <v>2.6612039517886008</v>
      </c>
      <c r="AG40" s="8">
        <f t="shared" si="31"/>
        <v>0.66430335432605792</v>
      </c>
      <c r="AH40" s="8">
        <f t="shared" si="32"/>
        <v>6.0213454801203561</v>
      </c>
      <c r="AI40" s="8">
        <f t="shared" si="33"/>
        <v>1.4654442043332561</v>
      </c>
      <c r="AJ40" s="8">
        <f t="shared" si="34"/>
        <v>8.8239458361306227</v>
      </c>
      <c r="AK40">
        <v>38</v>
      </c>
      <c r="AM40">
        <v>1</v>
      </c>
      <c r="AN40">
        <f t="shared" si="56"/>
        <v>2.2066039690729475</v>
      </c>
      <c r="AP40">
        <f t="shared" si="57"/>
        <v>0</v>
      </c>
      <c r="AQ40">
        <f t="shared" si="58"/>
        <v>0.56628776852219243</v>
      </c>
      <c r="AR40">
        <f t="shared" si="59"/>
        <v>0.33286556668849687</v>
      </c>
      <c r="AS40">
        <f t="shared" si="60"/>
        <v>9.6135443478344559E-2</v>
      </c>
      <c r="AT40">
        <f t="shared" si="61"/>
        <v>7.4559831245693134E-3</v>
      </c>
      <c r="AU40">
        <f t="shared" si="62"/>
        <v>4.6089948852959335</v>
      </c>
      <c r="AV40">
        <f t="shared" si="63"/>
        <v>3.4098468993475555</v>
      </c>
      <c r="AW40">
        <f t="shared" si="64"/>
        <v>1.4654442043332561</v>
      </c>
      <c r="AX40" s="9">
        <f t="shared" si="65"/>
        <v>2.4607329830222899</v>
      </c>
      <c r="BA40">
        <f t="shared" si="35"/>
        <v>12</v>
      </c>
      <c r="BB40">
        <f t="shared" si="36"/>
        <v>12</v>
      </c>
      <c r="BC40">
        <f t="shared" si="37"/>
        <v>26.413207938145895</v>
      </c>
      <c r="BD40">
        <f t="shared" si="38"/>
        <v>26.413207938145892</v>
      </c>
      <c r="BE40">
        <f t="shared" si="39"/>
        <v>13.206603969072948</v>
      </c>
      <c r="BF40">
        <f t="shared" si="40"/>
        <v>13.206603969072948</v>
      </c>
      <c r="BG40">
        <f>0</f>
        <v>0</v>
      </c>
      <c r="BH40" s="10">
        <f t="shared" si="41"/>
        <v>0</v>
      </c>
      <c r="BI40" s="10">
        <f t="shared" si="42"/>
        <v>3.5527136788005009E-15</v>
      </c>
      <c r="BK40">
        <f t="shared" si="44"/>
        <v>384</v>
      </c>
      <c r="BL40">
        <f t="shared" si="1"/>
        <v>0</v>
      </c>
      <c r="BN40">
        <f t="shared" si="45"/>
        <v>0</v>
      </c>
      <c r="BO40">
        <f t="shared" si="46"/>
        <v>36.242417185420315</v>
      </c>
      <c r="BP40">
        <f t="shared" si="47"/>
        <v>37.280943469111648</v>
      </c>
      <c r="BQ40">
        <f t="shared" si="48"/>
        <v>15.38167095653513</v>
      </c>
      <c r="BR40">
        <f t="shared" si="49"/>
        <v>0.11929572999310901</v>
      </c>
      <c r="BS40">
        <f t="shared" si="50"/>
        <v>294.97567265893974</v>
      </c>
      <c r="BT40">
        <f t="shared" si="51"/>
        <v>0</v>
      </c>
      <c r="BU40">
        <f t="shared" si="52"/>
        <v>0</v>
      </c>
      <c r="BV40">
        <f t="shared" si="53"/>
        <v>0</v>
      </c>
    </row>
    <row r="41" spans="1:74">
      <c r="A41">
        <v>0</v>
      </c>
      <c r="B41">
        <v>0</v>
      </c>
      <c r="C41">
        <v>2.2124943541666667E-3</v>
      </c>
      <c r="D41">
        <v>1.5263697205405405E-3</v>
      </c>
      <c r="E41">
        <v>2.7673778100000001E-4</v>
      </c>
      <c r="F41">
        <v>7.4245281815440403E-4</v>
      </c>
      <c r="G41">
        <v>0.55681166969755558</v>
      </c>
      <c r="H41">
        <v>0.40697861149457748</v>
      </c>
      <c r="I41">
        <v>306.43316873999999</v>
      </c>
      <c r="J41">
        <v>2.691534803926908E-7</v>
      </c>
      <c r="K41">
        <v>3.09E-2</v>
      </c>
      <c r="L41">
        <v>26.269874999999999</v>
      </c>
      <c r="M41">
        <v>24.728150939999999</v>
      </c>
      <c r="O41">
        <f t="shared" si="55"/>
        <v>0</v>
      </c>
      <c r="P41">
        <f t="shared" si="55"/>
        <v>0</v>
      </c>
      <c r="Q41">
        <f t="shared" si="55"/>
        <v>5.8121950122164062E-2</v>
      </c>
      <c r="R41">
        <f t="shared" si="55"/>
        <v>4.0097541762384926E-2</v>
      </c>
      <c r="S41">
        <f t="shared" si="55"/>
        <v>7.269866914647375E-3</v>
      </c>
      <c r="T41">
        <f t="shared" si="43"/>
        <v>7.4936674910818272E-4</v>
      </c>
      <c r="U41">
        <f t="shared" si="43"/>
        <v>0.56199685769120733</v>
      </c>
      <c r="V41">
        <f t="shared" si="43"/>
        <v>0.41076851160773598</v>
      </c>
      <c r="W41">
        <f t="shared" si="25"/>
        <v>9.457155000000006E-2</v>
      </c>
      <c r="X41">
        <f t="shared" si="12"/>
        <v>2.691534803926908E-7</v>
      </c>
      <c r="AA41">
        <f t="shared" si="26"/>
        <v>1.2383813624890156</v>
      </c>
      <c r="AB41">
        <f t="shared" si="27"/>
        <v>2.6752287918439941</v>
      </c>
      <c r="AC41">
        <f t="shared" si="28"/>
        <v>1.0325157408138645</v>
      </c>
      <c r="AD41" s="5">
        <f t="shared" si="29"/>
        <v>-0.10548935879919635</v>
      </c>
      <c r="AF41" s="8">
        <f t="shared" si="30"/>
        <v>2.7807181506431906</v>
      </c>
      <c r="AG41" s="8">
        <f t="shared" si="31"/>
        <v>0.71568666901546152</v>
      </c>
      <c r="AH41" s="8">
        <f t="shared" si="32"/>
        <v>5.5890380150612877</v>
      </c>
      <c r="AI41" s="8">
        <f t="shared" si="33"/>
        <v>1.5148912843542655</v>
      </c>
      <c r="AJ41" s="8">
        <f t="shared" si="34"/>
        <v>8.4667849769410086</v>
      </c>
      <c r="AK41">
        <v>39</v>
      </c>
      <c r="AM41">
        <v>1</v>
      </c>
      <c r="AN41">
        <f t="shared" si="56"/>
        <v>2.2867626158407415</v>
      </c>
      <c r="AP41">
        <f t="shared" si="57"/>
        <v>0</v>
      </c>
      <c r="AQ41">
        <f t="shared" si="58"/>
        <v>0.49210605412485331</v>
      </c>
      <c r="AR41">
        <f t="shared" si="59"/>
        <v>0.33949726420602538</v>
      </c>
      <c r="AS41">
        <f t="shared" si="60"/>
        <v>6.1552399977296876E-2</v>
      </c>
      <c r="AT41">
        <f t="shared" si="61"/>
        <v>6.3447271335682837E-3</v>
      </c>
      <c r="AU41">
        <f t="shared" si="62"/>
        <v>4.7583065517879684</v>
      </c>
      <c r="AV41">
        <f t="shared" si="63"/>
        <v>3.4778886630807975</v>
      </c>
      <c r="AW41">
        <f t="shared" si="64"/>
        <v>1.5148912843542655</v>
      </c>
      <c r="AX41" s="9">
        <f t="shared" si="65"/>
        <v>2.4080470026624408</v>
      </c>
      <c r="BA41">
        <f t="shared" si="35"/>
        <v>12</v>
      </c>
      <c r="BB41">
        <f t="shared" si="36"/>
        <v>12.000000000000002</v>
      </c>
      <c r="BC41">
        <f t="shared" si="37"/>
        <v>26.573525231681483</v>
      </c>
      <c r="BD41">
        <f t="shared" si="38"/>
        <v>26.573525231681479</v>
      </c>
      <c r="BE41">
        <f t="shared" si="39"/>
        <v>13.286762615840741</v>
      </c>
      <c r="BF41">
        <f t="shared" si="40"/>
        <v>13.286762615840743</v>
      </c>
      <c r="BG41">
        <f>0</f>
        <v>0</v>
      </c>
      <c r="BH41" s="10">
        <f t="shared" si="41"/>
        <v>0</v>
      </c>
      <c r="BI41" s="10">
        <f t="shared" si="42"/>
        <v>-1.7763568394002505E-15</v>
      </c>
      <c r="BK41">
        <f t="shared" si="44"/>
        <v>384</v>
      </c>
      <c r="BL41">
        <f t="shared" si="1"/>
        <v>0</v>
      </c>
      <c r="BN41">
        <f t="shared" si="45"/>
        <v>0</v>
      </c>
      <c r="BO41">
        <f t="shared" si="46"/>
        <v>31.494787463990612</v>
      </c>
      <c r="BP41">
        <f t="shared" si="47"/>
        <v>38.023693591074846</v>
      </c>
      <c r="BQ41">
        <f t="shared" si="48"/>
        <v>9.8483839963675006</v>
      </c>
      <c r="BR41">
        <f t="shared" si="49"/>
        <v>0.10151563413709254</v>
      </c>
      <c r="BS41">
        <f t="shared" si="50"/>
        <v>304.53161931442997</v>
      </c>
      <c r="BT41">
        <f t="shared" si="51"/>
        <v>0</v>
      </c>
      <c r="BU41">
        <f t="shared" si="52"/>
        <v>0</v>
      </c>
      <c r="BV41">
        <f t="shared" si="53"/>
        <v>0</v>
      </c>
    </row>
    <row r="42" spans="1:74">
      <c r="A42">
        <v>0</v>
      </c>
      <c r="B42">
        <v>3.0595651521739134E-5</v>
      </c>
      <c r="C42">
        <v>1.9846253386666666E-3</v>
      </c>
      <c r="D42">
        <v>1.5096438874324322E-3</v>
      </c>
      <c r="E42">
        <v>2.3393139229545455E-4</v>
      </c>
      <c r="F42">
        <v>1.0000000000000001E-5</v>
      </c>
      <c r="G42">
        <v>0.55955774400689762</v>
      </c>
      <c r="H42">
        <v>0.40482856385340343</v>
      </c>
      <c r="I42">
        <v>306.39707496</v>
      </c>
      <c r="J42">
        <v>2.6302679918953789E-7</v>
      </c>
      <c r="K42">
        <v>3.09E-2</v>
      </c>
      <c r="L42">
        <v>26.64</v>
      </c>
      <c r="M42">
        <v>21.939587060000001</v>
      </c>
      <c r="O42">
        <f t="shared" si="55"/>
        <v>0</v>
      </c>
      <c r="P42">
        <f t="shared" si="55"/>
        <v>8.1506815653913057E-4</v>
      </c>
      <c r="Q42">
        <f t="shared" si="55"/>
        <v>5.2870419022079999E-2</v>
      </c>
      <c r="R42">
        <f t="shared" si="55"/>
        <v>4.0216913161199998E-2</v>
      </c>
      <c r="S42">
        <f t="shared" si="55"/>
        <v>6.2319322907509094E-3</v>
      </c>
      <c r="T42">
        <f t="shared" si="43"/>
        <v>8.9549334938775522E-6</v>
      </c>
      <c r="U42">
        <f t="shared" si="43"/>
        <v>0.50108023835659277</v>
      </c>
      <c r="V42">
        <f t="shared" si="43"/>
        <v>0.36252128657291893</v>
      </c>
      <c r="W42">
        <f t="shared" si="25"/>
        <v>9.5904000000000073E-2</v>
      </c>
      <c r="X42">
        <f t="shared" si="12"/>
        <v>2.6302679918953789E-7</v>
      </c>
      <c r="AA42">
        <f t="shared" si="26"/>
        <v>1.1157358997768143</v>
      </c>
      <c r="AB42">
        <f t="shared" si="27"/>
        <v>2.4084732803573941</v>
      </c>
      <c r="AC42">
        <f t="shared" si="28"/>
        <v>0.92531123840697793</v>
      </c>
      <c r="AD42" s="5">
        <f t="shared" si="29"/>
        <v>-0.10013433263057003</v>
      </c>
      <c r="AF42" s="8">
        <f t="shared" si="30"/>
        <v>2.508607612987964</v>
      </c>
      <c r="AG42" s="8">
        <f t="shared" si="31"/>
        <v>0.65798513617400811</v>
      </c>
      <c r="AH42" s="8">
        <f t="shared" si="32"/>
        <v>6.0791646803130455</v>
      </c>
      <c r="AI42" s="8">
        <f t="shared" si="33"/>
        <v>1.5418729770029542</v>
      </c>
      <c r="AJ42" s="8">
        <f t="shared" si="34"/>
        <v>9.3732997433254877</v>
      </c>
      <c r="AK42">
        <v>40</v>
      </c>
      <c r="AM42">
        <v>1</v>
      </c>
      <c r="AN42">
        <f t="shared" si="56"/>
        <v>2.298838524465177</v>
      </c>
      <c r="AP42">
        <f t="shared" si="57"/>
        <v>7.6398781424810106E-3</v>
      </c>
      <c r="AQ42">
        <f t="shared" si="58"/>
        <v>0.49557028504917344</v>
      </c>
      <c r="AR42">
        <f t="shared" si="59"/>
        <v>0.37696518181121935</v>
      </c>
      <c r="AS42">
        <f t="shared" si="60"/>
        <v>5.8413769341317319E-2</v>
      </c>
      <c r="AT42">
        <f t="shared" si="61"/>
        <v>8.3937275819659273E-5</v>
      </c>
      <c r="AU42">
        <f t="shared" si="62"/>
        <v>4.6967752695733251</v>
      </c>
      <c r="AV42">
        <f t="shared" si="63"/>
        <v>3.3980206823839665</v>
      </c>
      <c r="AW42">
        <f t="shared" si="64"/>
        <v>1.5418729770029542</v>
      </c>
      <c r="AX42" s="9">
        <f t="shared" si="65"/>
        <v>2.4804620913471451</v>
      </c>
      <c r="BA42">
        <f t="shared" si="35"/>
        <v>12</v>
      </c>
      <c r="BB42">
        <f t="shared" si="36"/>
        <v>12.000000000000002</v>
      </c>
      <c r="BC42">
        <f t="shared" si="37"/>
        <v>26.597677048930354</v>
      </c>
      <c r="BD42">
        <f t="shared" si="38"/>
        <v>26.597677048930358</v>
      </c>
      <c r="BE42">
        <f t="shared" si="39"/>
        <v>13.298838524465177</v>
      </c>
      <c r="BF42">
        <f t="shared" si="40"/>
        <v>13.298838524465177</v>
      </c>
      <c r="BG42">
        <f>0</f>
        <v>0</v>
      </c>
      <c r="BH42" s="10">
        <f t="shared" si="41"/>
        <v>0</v>
      </c>
      <c r="BI42" s="10">
        <f t="shared" si="42"/>
        <v>-7.1054273576010019E-15</v>
      </c>
      <c r="BK42">
        <f t="shared" si="44"/>
        <v>384</v>
      </c>
      <c r="BL42">
        <f t="shared" si="1"/>
        <v>0</v>
      </c>
      <c r="BN42">
        <f t="shared" si="45"/>
        <v>0.12223805027969617</v>
      </c>
      <c r="BO42">
        <f t="shared" si="46"/>
        <v>31.7164982431471</v>
      </c>
      <c r="BP42">
        <f t="shared" si="47"/>
        <v>42.22010036285657</v>
      </c>
      <c r="BQ42">
        <f t="shared" si="48"/>
        <v>9.3462030946107717</v>
      </c>
      <c r="BR42">
        <f t="shared" si="49"/>
        <v>1.3429964131145484E-3</v>
      </c>
      <c r="BS42">
        <f t="shared" si="50"/>
        <v>300.59361725269281</v>
      </c>
      <c r="BT42">
        <f t="shared" si="51"/>
        <v>0</v>
      </c>
      <c r="BU42">
        <f t="shared" si="52"/>
        <v>0</v>
      </c>
      <c r="BV42">
        <f t="shared" si="53"/>
        <v>0</v>
      </c>
    </row>
    <row r="43" spans="1:74">
      <c r="A43">
        <v>0</v>
      </c>
      <c r="B43">
        <v>2.9384005978260874E-5</v>
      </c>
      <c r="C43">
        <v>2.0087736328333332E-3</v>
      </c>
      <c r="D43">
        <v>1.8593170025675673E-3</v>
      </c>
      <c r="E43">
        <v>1.838600325909091E-4</v>
      </c>
      <c r="F43">
        <v>1.0000000000000001E-5</v>
      </c>
      <c r="G43">
        <v>0.55417997469079827</v>
      </c>
      <c r="H43">
        <v>0.40870473119638812</v>
      </c>
      <c r="I43">
        <v>306.35015304000001</v>
      </c>
      <c r="J43">
        <v>2.6302679918953789E-7</v>
      </c>
      <c r="K43">
        <v>3.0365E-2</v>
      </c>
      <c r="L43">
        <v>26.419499999999999</v>
      </c>
      <c r="M43">
        <v>25.00837529</v>
      </c>
      <c r="O43">
        <f t="shared" si="55"/>
        <v>0</v>
      </c>
      <c r="P43">
        <f t="shared" si="55"/>
        <v>7.7631074594266311E-4</v>
      </c>
      <c r="Q43">
        <f t="shared" si="55"/>
        <v>5.3070794992640245E-2</v>
      </c>
      <c r="R43">
        <f t="shared" si="55"/>
        <v>4.9122225549333841E-2</v>
      </c>
      <c r="S43">
        <f t="shared" si="55"/>
        <v>4.8574901310355226E-3</v>
      </c>
      <c r="T43">
        <f t="shared" si="43"/>
        <v>1.0207500118367347E-5</v>
      </c>
      <c r="U43">
        <f t="shared" si="43"/>
        <v>0.56567921572531366</v>
      </c>
      <c r="V43">
        <f t="shared" si="43"/>
        <v>0.41718535920644267</v>
      </c>
      <c r="W43">
        <f t="shared" si="25"/>
        <v>0.10924463250000008</v>
      </c>
      <c r="X43">
        <f t="shared" si="12"/>
        <v>2.6302679918953789E-7</v>
      </c>
      <c r="AA43">
        <f t="shared" si="26"/>
        <v>1.2565791128351231</v>
      </c>
      <c r="AB43">
        <f t="shared" si="27"/>
        <v>2.7023395322892725</v>
      </c>
      <c r="AC43">
        <f t="shared" si="28"/>
        <v>1.0500243612507898</v>
      </c>
      <c r="AD43" s="5">
        <f t="shared" si="29"/>
        <v>-0.10782682141895227</v>
      </c>
      <c r="AF43" s="8">
        <f t="shared" si="30"/>
        <v>2.8101663537082247</v>
      </c>
      <c r="AG43" s="8">
        <f t="shared" si="31"/>
        <v>0.71011763120664506</v>
      </c>
      <c r="AH43" s="8">
        <f t="shared" si="32"/>
        <v>5.632869575711176</v>
      </c>
      <c r="AI43" s="8">
        <f t="shared" si="33"/>
        <v>1.4854893217383569</v>
      </c>
      <c r="AJ43" s="8">
        <f t="shared" si="34"/>
        <v>8.3675676054638206</v>
      </c>
      <c r="AK43">
        <v>41</v>
      </c>
      <c r="AM43">
        <v>1</v>
      </c>
      <c r="AN43">
        <f t="shared" si="56"/>
        <v>2.2426177953650193</v>
      </c>
      <c r="AP43">
        <f t="shared" si="57"/>
        <v>6.4958326495232815E-3</v>
      </c>
      <c r="AQ43">
        <f t="shared" si="58"/>
        <v>0.44407346497662809</v>
      </c>
      <c r="AR43">
        <f t="shared" si="59"/>
        <v>0.41103354321489305</v>
      </c>
      <c r="AS43">
        <f t="shared" si="60"/>
        <v>4.0645377064313051E-2</v>
      </c>
      <c r="AT43">
        <f t="shared" si="61"/>
        <v>8.541194732321873E-5</v>
      </c>
      <c r="AU43">
        <f t="shared" si="62"/>
        <v>4.7333590805873147</v>
      </c>
      <c r="AV43">
        <f t="shared" si="63"/>
        <v>3.4908266971696174</v>
      </c>
      <c r="AW43">
        <f t="shared" si="64"/>
        <v>1.4854893217383569</v>
      </c>
      <c r="AX43" s="9">
        <f t="shared" si="65"/>
        <v>2.3877375396437142</v>
      </c>
      <c r="BA43">
        <f t="shared" si="35"/>
        <v>12</v>
      </c>
      <c r="BB43">
        <f t="shared" si="36"/>
        <v>12</v>
      </c>
      <c r="BC43">
        <f t="shared" si="37"/>
        <v>26.485235590730039</v>
      </c>
      <c r="BD43">
        <f t="shared" si="38"/>
        <v>26.485235590730042</v>
      </c>
      <c r="BE43">
        <f t="shared" si="39"/>
        <v>13.242617795365019</v>
      </c>
      <c r="BF43">
        <f t="shared" si="40"/>
        <v>13.242617795365019</v>
      </c>
      <c r="BG43">
        <f>0</f>
        <v>0</v>
      </c>
      <c r="BH43" s="10">
        <f t="shared" si="41"/>
        <v>0</v>
      </c>
      <c r="BI43" s="10">
        <f t="shared" si="42"/>
        <v>-3.5527136788005009E-15</v>
      </c>
      <c r="BK43">
        <f t="shared" si="44"/>
        <v>384</v>
      </c>
      <c r="BL43">
        <f t="shared" si="1"/>
        <v>0</v>
      </c>
      <c r="BN43">
        <f t="shared" si="45"/>
        <v>0.1039333223923725</v>
      </c>
      <c r="BO43">
        <f t="shared" si="46"/>
        <v>28.420701758504197</v>
      </c>
      <c r="BP43">
        <f t="shared" si="47"/>
        <v>46.035756840068018</v>
      </c>
      <c r="BQ43">
        <f t="shared" si="48"/>
        <v>6.5032603302900878</v>
      </c>
      <c r="BR43">
        <f t="shared" si="49"/>
        <v>1.3665911571714997E-3</v>
      </c>
      <c r="BS43">
        <f t="shared" si="50"/>
        <v>302.93498115758814</v>
      </c>
      <c r="BT43">
        <f t="shared" si="51"/>
        <v>0</v>
      </c>
      <c r="BU43">
        <f t="shared" si="52"/>
        <v>0</v>
      </c>
      <c r="BV43">
        <f t="shared" si="53"/>
        <v>0</v>
      </c>
    </row>
    <row r="44" spans="1:74">
      <c r="A44">
        <v>0</v>
      </c>
      <c r="B44">
        <v>3.830032104347827E-5</v>
      </c>
      <c r="C44">
        <v>1.8750386493333331E-3</v>
      </c>
      <c r="D44">
        <v>1.7887271835135131E-3</v>
      </c>
      <c r="E44">
        <v>1.3791407061363632E-4</v>
      </c>
      <c r="F44">
        <v>1.0000000000000001E-5</v>
      </c>
      <c r="G44">
        <v>0.55778808235185839</v>
      </c>
      <c r="H44">
        <v>0.4052971722510969</v>
      </c>
      <c r="I44">
        <v>306.29420766999999</v>
      </c>
      <c r="J44">
        <v>2.7542287033381632E-7</v>
      </c>
      <c r="K44">
        <v>2.9815000000000001E-2</v>
      </c>
      <c r="L44">
        <v>26.209351059999999</v>
      </c>
      <c r="M44">
        <v>24.005320749999999</v>
      </c>
      <c r="O44">
        <f t="shared" si="55"/>
        <v>0</v>
      </c>
      <c r="P44">
        <f t="shared" si="55"/>
        <v>1.0038265599392276E-3</v>
      </c>
      <c r="Q44">
        <f t="shared" si="55"/>
        <v>4.9143546211445559E-2</v>
      </c>
      <c r="R44">
        <f t="shared" si="55"/>
        <v>4.6881378703270707E-2</v>
      </c>
      <c r="S44">
        <f t="shared" si="55"/>
        <v>3.614638292826424E-3</v>
      </c>
      <c r="T44">
        <f t="shared" si="43"/>
        <v>9.798090102040817E-6</v>
      </c>
      <c r="U44">
        <f t="shared" si="43"/>
        <v>0.54652578887280712</v>
      </c>
      <c r="V44">
        <f t="shared" si="43"/>
        <v>0.39711382118186045</v>
      </c>
      <c r="W44">
        <f t="shared" si="25"/>
        <v>0.12279080971610004</v>
      </c>
      <c r="X44">
        <f t="shared" si="12"/>
        <v>2.7542287033381632E-7</v>
      </c>
      <c r="AA44">
        <f t="shared" si="26"/>
        <v>1.1980332183186158</v>
      </c>
      <c r="AB44">
        <f t="shared" si="27"/>
        <v>2.594266578431847</v>
      </c>
      <c r="AC44">
        <f t="shared" si="28"/>
        <v>0.99551442189868466</v>
      </c>
      <c r="AD44" s="5">
        <f t="shared" si="29"/>
        <v>-0.10064338976748191</v>
      </c>
      <c r="AF44" s="8">
        <f t="shared" si="30"/>
        <v>2.6949099681993292</v>
      </c>
      <c r="AG44" s="8">
        <f t="shared" si="31"/>
        <v>0.70388112440195982</v>
      </c>
      <c r="AH44" s="8">
        <f t="shared" si="32"/>
        <v>5.6827777608023364</v>
      </c>
      <c r="AI44" s="8">
        <f t="shared" si="33"/>
        <v>1.5368544360320986</v>
      </c>
      <c r="AJ44" s="8">
        <f t="shared" si="34"/>
        <v>8.7336022106736273</v>
      </c>
      <c r="AK44">
        <v>42</v>
      </c>
      <c r="AM44">
        <v>1</v>
      </c>
      <c r="AN44">
        <f t="shared" si="56"/>
        <v>2.3049902639481257</v>
      </c>
      <c r="AP44">
        <f t="shared" si="57"/>
        <v>8.7670218630181394E-3</v>
      </c>
      <c r="AQ44">
        <f t="shared" si="58"/>
        <v>0.42920018383262248</v>
      </c>
      <c r="AR44">
        <f t="shared" si="59"/>
        <v>0.40944331268231254</v>
      </c>
      <c r="AS44">
        <f t="shared" si="60"/>
        <v>3.1568812985014405E-2</v>
      </c>
      <c r="AT44">
        <f t="shared" si="61"/>
        <v>8.5572621375563064E-5</v>
      </c>
      <c r="AU44">
        <f t="shared" si="62"/>
        <v>4.7731388378896966</v>
      </c>
      <c r="AV44">
        <f t="shared" si="63"/>
        <v>3.4682341465629478</v>
      </c>
      <c r="AW44">
        <f t="shared" si="64"/>
        <v>1.5368544360320986</v>
      </c>
      <c r="AX44" s="9">
        <f t="shared" si="65"/>
        <v>2.4158337673950663</v>
      </c>
      <c r="BA44">
        <f t="shared" si="35"/>
        <v>12</v>
      </c>
      <c r="BB44">
        <f t="shared" si="36"/>
        <v>12.000000000000002</v>
      </c>
      <c r="BC44">
        <f t="shared" si="37"/>
        <v>26.609980527896251</v>
      </c>
      <c r="BD44">
        <f t="shared" si="38"/>
        <v>26.609980527896251</v>
      </c>
      <c r="BE44">
        <f t="shared" si="39"/>
        <v>13.304990263948126</v>
      </c>
      <c r="BF44">
        <f t="shared" si="40"/>
        <v>13.304990263948127</v>
      </c>
      <c r="BG44">
        <f>0</f>
        <v>0</v>
      </c>
      <c r="BH44" s="10">
        <f t="shared" si="41"/>
        <v>0</v>
      </c>
      <c r="BI44" s="10">
        <f t="shared" si="42"/>
        <v>-5.3290705182007514E-15</v>
      </c>
      <c r="BK44">
        <f t="shared" si="44"/>
        <v>384</v>
      </c>
      <c r="BL44">
        <f t="shared" si="1"/>
        <v>0</v>
      </c>
      <c r="BN44">
        <f t="shared" si="45"/>
        <v>0.14027234980829023</v>
      </c>
      <c r="BO44">
        <f t="shared" si="46"/>
        <v>27.468811765287839</v>
      </c>
      <c r="BP44">
        <f t="shared" si="47"/>
        <v>45.857651020419006</v>
      </c>
      <c r="BQ44">
        <f t="shared" si="48"/>
        <v>5.0510100776023048</v>
      </c>
      <c r="BR44">
        <f t="shared" si="49"/>
        <v>1.369161942009009E-3</v>
      </c>
      <c r="BS44">
        <f t="shared" si="50"/>
        <v>305.48088562494058</v>
      </c>
      <c r="BT44">
        <f t="shared" si="51"/>
        <v>0</v>
      </c>
      <c r="BU44">
        <f t="shared" si="52"/>
        <v>0</v>
      </c>
      <c r="BV44">
        <f t="shared" si="53"/>
        <v>0</v>
      </c>
    </row>
    <row r="45" spans="1:74">
      <c r="A45">
        <v>0</v>
      </c>
      <c r="B45">
        <v>2.8077356786956525E-5</v>
      </c>
      <c r="C45">
        <v>1.5455245186666666E-3</v>
      </c>
      <c r="D45">
        <v>1.8443750277027026E-3</v>
      </c>
      <c r="E45">
        <v>8.9927347181818174E-5</v>
      </c>
      <c r="F45">
        <v>1.0000000000000001E-5</v>
      </c>
      <c r="G45">
        <v>0.56132095991219888</v>
      </c>
      <c r="H45">
        <v>0.3996690429556144</v>
      </c>
      <c r="I45">
        <v>305.98380111</v>
      </c>
      <c r="J45">
        <v>2.7542287033381632E-7</v>
      </c>
      <c r="K45">
        <v>3.0370000000000001E-2</v>
      </c>
      <c r="L45">
        <v>26.553304870000002</v>
      </c>
      <c r="M45">
        <v>23.590378099999999</v>
      </c>
      <c r="O45">
        <f t="shared" si="55"/>
        <v>0</v>
      </c>
      <c r="P45">
        <f t="shared" si="55"/>
        <v>7.4554661470782027E-4</v>
      </c>
      <c r="Q45">
        <f t="shared" si="55"/>
        <v>4.1038783728216011E-2</v>
      </c>
      <c r="R45">
        <f t="shared" si="55"/>
        <v>4.897425240520456E-2</v>
      </c>
      <c r="S45">
        <f t="shared" si="55"/>
        <v>2.3878682658691535E-3</v>
      </c>
      <c r="T45">
        <f t="shared" si="43"/>
        <v>9.6287257551020405E-6</v>
      </c>
      <c r="U45">
        <f t="shared" si="43"/>
        <v>0.54048055835851894</v>
      </c>
      <c r="V45">
        <f t="shared" si="43"/>
        <v>0.38483036074237076</v>
      </c>
      <c r="W45">
        <f t="shared" si="25"/>
        <v>0.10966514911310005</v>
      </c>
      <c r="X45">
        <f t="shared" si="12"/>
        <v>2.7542287033381632E-7</v>
      </c>
      <c r="AA45">
        <f t="shared" si="26"/>
        <v>1.1646082634511199</v>
      </c>
      <c r="AB45">
        <f t="shared" si="27"/>
        <v>2.5473897285720488</v>
      </c>
      <c r="AC45">
        <f t="shared" si="28"/>
        <v>0.95595362351273661</v>
      </c>
      <c r="AD45" s="5">
        <f t="shared" si="29"/>
        <v>-9.3146451013997544E-2</v>
      </c>
      <c r="AF45" s="8">
        <f t="shared" si="30"/>
        <v>2.6405361795860465</v>
      </c>
      <c r="AG45" s="8">
        <f t="shared" si="31"/>
        <v>0.72862893256057326</v>
      </c>
      <c r="AH45" s="8">
        <f t="shared" si="32"/>
        <v>5.4897627876826967</v>
      </c>
      <c r="AI45" s="8">
        <f t="shared" si="33"/>
        <v>1.6230641512678474</v>
      </c>
      <c r="AJ45" s="8">
        <f t="shared" si="34"/>
        <v>8.9102371796520288</v>
      </c>
      <c r="AK45">
        <v>43</v>
      </c>
      <c r="AM45">
        <v>1</v>
      </c>
      <c r="AN45">
        <f t="shared" si="56"/>
        <v>2.386965972049806</v>
      </c>
      <c r="AP45">
        <f t="shared" si="57"/>
        <v>6.6429971655333261E-3</v>
      </c>
      <c r="AQ45">
        <f t="shared" si="58"/>
        <v>0.36566529658284902</v>
      </c>
      <c r="AR45">
        <f t="shared" si="59"/>
        <v>0.43637220462651649</v>
      </c>
      <c r="AS45">
        <f t="shared" si="60"/>
        <v>2.1276472602658546E-2</v>
      </c>
      <c r="AT45">
        <f t="shared" si="61"/>
        <v>8.5794230215783257E-5</v>
      </c>
      <c r="AU45">
        <f t="shared" si="62"/>
        <v>4.8158099659651636</v>
      </c>
      <c r="AV45">
        <f t="shared" si="63"/>
        <v>3.4289297881455743</v>
      </c>
      <c r="AW45">
        <f t="shared" si="64"/>
        <v>1.6230641512678474</v>
      </c>
      <c r="AX45" s="9">
        <f t="shared" si="65"/>
        <v>2.4530211222454046</v>
      </c>
      <c r="BA45">
        <f t="shared" si="35"/>
        <v>12</v>
      </c>
      <c r="BB45">
        <f t="shared" si="36"/>
        <v>12</v>
      </c>
      <c r="BC45">
        <f t="shared" si="37"/>
        <v>26.773931944099612</v>
      </c>
      <c r="BD45">
        <f t="shared" si="38"/>
        <v>26.773931944099608</v>
      </c>
      <c r="BE45">
        <f t="shared" si="39"/>
        <v>13.386965972049806</v>
      </c>
      <c r="BF45">
        <f t="shared" si="40"/>
        <v>13.386965972049806</v>
      </c>
      <c r="BG45">
        <f>0</f>
        <v>0</v>
      </c>
      <c r="BH45" s="10">
        <f t="shared" si="41"/>
        <v>0</v>
      </c>
      <c r="BI45" s="10">
        <f t="shared" si="42"/>
        <v>3.5527136788005009E-15</v>
      </c>
      <c r="BK45">
        <f t="shared" si="44"/>
        <v>384</v>
      </c>
      <c r="BL45">
        <f t="shared" si="1"/>
        <v>0</v>
      </c>
      <c r="BN45">
        <f t="shared" si="45"/>
        <v>0.10628795464853322</v>
      </c>
      <c r="BO45">
        <f t="shared" si="46"/>
        <v>23.402578981302337</v>
      </c>
      <c r="BP45">
        <f t="shared" si="47"/>
        <v>48.873686918169845</v>
      </c>
      <c r="BQ45">
        <f t="shared" si="48"/>
        <v>3.4042356164253675</v>
      </c>
      <c r="BR45">
        <f t="shared" si="49"/>
        <v>1.3727076834525321E-3</v>
      </c>
      <c r="BS45">
        <f t="shared" si="50"/>
        <v>308.21183782177047</v>
      </c>
      <c r="BT45">
        <f t="shared" si="51"/>
        <v>0</v>
      </c>
      <c r="BU45">
        <f t="shared" si="52"/>
        <v>0</v>
      </c>
      <c r="BV45">
        <f t="shared" si="53"/>
        <v>0</v>
      </c>
    </row>
    <row r="46" spans="1:74">
      <c r="A46">
        <v>0</v>
      </c>
      <c r="B46">
        <v>5.0385751260869567E-5</v>
      </c>
      <c r="C46">
        <v>1.6687546776666664E-3</v>
      </c>
      <c r="D46">
        <v>2.0078465517567564E-3</v>
      </c>
      <c r="E46">
        <v>7.8301588113636358E-5</v>
      </c>
      <c r="F46">
        <v>1.0000000000000001E-5</v>
      </c>
      <c r="G46">
        <v>0.55579163732833903</v>
      </c>
      <c r="H46">
        <v>0.40841295088978113</v>
      </c>
      <c r="I46">
        <v>306.19855912999998</v>
      </c>
      <c r="J46">
        <v>2.8183829312644502E-7</v>
      </c>
      <c r="K46">
        <v>2.9475000000000001E-2</v>
      </c>
      <c r="L46">
        <v>26.42166271</v>
      </c>
      <c r="M46">
        <v>22.387887370000001</v>
      </c>
      <c r="O46">
        <f t="shared" si="55"/>
        <v>0</v>
      </c>
      <c r="P46">
        <f t="shared" si="55"/>
        <v>1.331275325204653E-3</v>
      </c>
      <c r="Q46">
        <f t="shared" si="55"/>
        <v>4.4091273239043431E-2</v>
      </c>
      <c r="R46">
        <f t="shared" si="55"/>
        <v>5.3050644363953577E-2</v>
      </c>
      <c r="S46">
        <f t="shared" si="55"/>
        <v>2.0688581507958448E-3</v>
      </c>
      <c r="T46">
        <f t="shared" si="43"/>
        <v>9.1379132122448995E-6</v>
      </c>
      <c r="U46">
        <f t="shared" si="43"/>
        <v>0.50787757459978544</v>
      </c>
      <c r="V46">
        <f t="shared" si="43"/>
        <v>0.3732042099987658</v>
      </c>
      <c r="W46">
        <f t="shared" si="25"/>
        <v>0.13276885511775005</v>
      </c>
      <c r="X46">
        <f t="shared" si="12"/>
        <v>2.8183829312644502E-7</v>
      </c>
      <c r="AA46">
        <f t="shared" si="26"/>
        <v>1.1380229720968869</v>
      </c>
      <c r="AB46">
        <f t="shared" si="27"/>
        <v>2.4448688981432398</v>
      </c>
      <c r="AC46">
        <f t="shared" si="28"/>
        <v>0.9474925221555266</v>
      </c>
      <c r="AD46" s="5">
        <f t="shared" si="29"/>
        <v>-0.10054205107899751</v>
      </c>
      <c r="AF46" s="8">
        <f t="shared" si="30"/>
        <v>2.5454109492222372</v>
      </c>
      <c r="AG46" s="8">
        <f t="shared" si="31"/>
        <v>0.65042590491118402</v>
      </c>
      <c r="AH46" s="8">
        <f t="shared" si="32"/>
        <v>6.1498165583460302</v>
      </c>
      <c r="AI46" s="8">
        <f t="shared" si="33"/>
        <v>1.5002564467896351</v>
      </c>
      <c r="AJ46" s="8">
        <f t="shared" si="34"/>
        <v>9.2263019382322788</v>
      </c>
      <c r="AK46">
        <v>44</v>
      </c>
      <c r="AM46">
        <v>1</v>
      </c>
      <c r="AN46">
        <f t="shared" si="56"/>
        <v>2.2426214339930297</v>
      </c>
      <c r="AP46">
        <f t="shared" si="57"/>
        <v>1.2282748113256498E-2</v>
      </c>
      <c r="AQ46">
        <f t="shared" si="58"/>
        <v>0.4067993997445154</v>
      </c>
      <c r="AR46">
        <f t="shared" si="59"/>
        <v>0.48946126291961622</v>
      </c>
      <c r="AS46">
        <f t="shared" si="60"/>
        <v>1.908790996661535E-2</v>
      </c>
      <c r="AT46">
        <f t="shared" si="61"/>
        <v>8.4309146381533463E-5</v>
      </c>
      <c r="AU46">
        <f t="shared" si="62"/>
        <v>4.6858318509147088</v>
      </c>
      <c r="AV46">
        <f t="shared" si="63"/>
        <v>3.4432947260680593</v>
      </c>
      <c r="AW46">
        <f t="shared" si="64"/>
        <v>1.5002564467896351</v>
      </c>
      <c r="AX46" s="9">
        <f t="shared" si="65"/>
        <v>2.4278877675336386</v>
      </c>
      <c r="BA46">
        <f t="shared" si="35"/>
        <v>12</v>
      </c>
      <c r="BB46">
        <f t="shared" si="36"/>
        <v>12</v>
      </c>
      <c r="BC46">
        <f t="shared" si="37"/>
        <v>26.485242867986059</v>
      </c>
      <c r="BD46">
        <f t="shared" si="38"/>
        <v>26.485242867986067</v>
      </c>
      <c r="BE46">
        <f t="shared" si="39"/>
        <v>13.24262143399303</v>
      </c>
      <c r="BF46">
        <f t="shared" si="40"/>
        <v>13.24262143399303</v>
      </c>
      <c r="BG46">
        <f>0</f>
        <v>0</v>
      </c>
      <c r="BH46" s="10">
        <f t="shared" si="41"/>
        <v>0</v>
      </c>
      <c r="BI46" s="10">
        <f t="shared" si="42"/>
        <v>-7.1054273576010019E-15</v>
      </c>
      <c r="BK46">
        <f t="shared" si="44"/>
        <v>384</v>
      </c>
      <c r="BL46">
        <f t="shared" si="1"/>
        <v>0</v>
      </c>
      <c r="BN46">
        <f t="shared" si="45"/>
        <v>0.19652396981210396</v>
      </c>
      <c r="BO46">
        <f t="shared" si="46"/>
        <v>26.035161583648986</v>
      </c>
      <c r="BP46">
        <f t="shared" si="47"/>
        <v>54.819661446997017</v>
      </c>
      <c r="BQ46">
        <f t="shared" si="48"/>
        <v>3.0540655946584563</v>
      </c>
      <c r="BR46">
        <f t="shared" si="49"/>
        <v>1.3489463421045354E-3</v>
      </c>
      <c r="BS46">
        <f t="shared" si="50"/>
        <v>299.89323845854136</v>
      </c>
      <c r="BT46">
        <f t="shared" si="51"/>
        <v>0</v>
      </c>
      <c r="BU46">
        <f t="shared" si="52"/>
        <v>0</v>
      </c>
      <c r="BV46">
        <f t="shared" si="53"/>
        <v>0</v>
      </c>
    </row>
    <row r="47" spans="1:74">
      <c r="A47">
        <v>0</v>
      </c>
      <c r="B47">
        <v>0</v>
      </c>
      <c r="C47">
        <v>1.3787079900166666E-3</v>
      </c>
      <c r="D47">
        <v>1.9372140677027024E-3</v>
      </c>
      <c r="E47">
        <v>5.4078611613636364E-5</v>
      </c>
      <c r="F47">
        <v>1.0000000000000001E-5</v>
      </c>
      <c r="G47">
        <v>0.55922510733102193</v>
      </c>
      <c r="H47">
        <v>0.40383434553486558</v>
      </c>
      <c r="I47">
        <v>306.37902807</v>
      </c>
      <c r="J47">
        <v>2.691534803926908E-7</v>
      </c>
      <c r="K47">
        <v>2.9575000000000001E-2</v>
      </c>
      <c r="L47">
        <v>26.174647889999999</v>
      </c>
      <c r="M47">
        <v>22.68778683</v>
      </c>
      <c r="O47">
        <f t="shared" si="55"/>
        <v>0</v>
      </c>
      <c r="P47">
        <f t="shared" si="55"/>
        <v>0</v>
      </c>
      <c r="Q47">
        <f t="shared" si="55"/>
        <v>3.6087196181815884E-2</v>
      </c>
      <c r="R47">
        <f t="shared" si="55"/>
        <v>5.0705896109672854E-2</v>
      </c>
      <c r="S47">
        <f t="shared" si="55"/>
        <v>1.4154886173669964E-3</v>
      </c>
      <c r="T47">
        <f t="shared" si="43"/>
        <v>9.2603211551020419E-6</v>
      </c>
      <c r="U47">
        <f t="shared" si="43"/>
        <v>0.51786040918816723</v>
      </c>
      <c r="V47">
        <f t="shared" si="43"/>
        <v>0.37396357331133034</v>
      </c>
      <c r="W47">
        <f t="shared" si="25"/>
        <v>0.12891014085825006</v>
      </c>
      <c r="X47">
        <f t="shared" si="12"/>
        <v>2.691534803926908E-7</v>
      </c>
      <c r="AA47">
        <f t="shared" si="26"/>
        <v>1.1217780176616159</v>
      </c>
      <c r="AB47">
        <f t="shared" si="27"/>
        <v>2.44315964681036</v>
      </c>
      <c r="AC47">
        <f t="shared" si="28"/>
        <v>0.92434430844037219</v>
      </c>
      <c r="AD47" s="5">
        <f t="shared" si="29"/>
        <v>-8.8208580908855735E-2</v>
      </c>
      <c r="AF47" s="8">
        <f t="shared" si="30"/>
        <v>2.5313682277192155</v>
      </c>
      <c r="AG47" s="8">
        <f t="shared" si="31"/>
        <v>0.68267961083847117</v>
      </c>
      <c r="AH47" s="8">
        <f t="shared" si="32"/>
        <v>5.8592639013887879</v>
      </c>
      <c r="AI47" s="8">
        <f t="shared" si="33"/>
        <v>1.5846200069145913</v>
      </c>
      <c r="AJ47" s="8">
        <f t="shared" si="34"/>
        <v>9.2847068039331155</v>
      </c>
      <c r="AK47">
        <v>45</v>
      </c>
      <c r="AM47">
        <v>1</v>
      </c>
      <c r="AN47">
        <f t="shared" si="56"/>
        <v>2.3361259104969481</v>
      </c>
      <c r="AP47">
        <f t="shared" si="57"/>
        <v>0</v>
      </c>
      <c r="AQ47">
        <f t="shared" si="58"/>
        <v>0.33505903592417507</v>
      </c>
      <c r="AR47">
        <f t="shared" si="59"/>
        <v>0.47078937860900527</v>
      </c>
      <c r="AS47">
        <f t="shared" si="60"/>
        <v>1.3142396796557231E-2</v>
      </c>
      <c r="AT47">
        <f t="shared" si="61"/>
        <v>8.597936683538169E-5</v>
      </c>
      <c r="AU47">
        <f t="shared" si="62"/>
        <v>4.8081820646769637</v>
      </c>
      <c r="AV47">
        <f t="shared" si="63"/>
        <v>3.4721421335468494</v>
      </c>
      <c r="AW47">
        <f t="shared" si="64"/>
        <v>1.5846200069145913</v>
      </c>
      <c r="AX47" s="9">
        <f t="shared" si="65"/>
        <v>2.4036108182443288</v>
      </c>
      <c r="BA47">
        <f t="shared" si="35"/>
        <v>12</v>
      </c>
      <c r="BB47">
        <f t="shared" si="36"/>
        <v>12</v>
      </c>
      <c r="BC47">
        <f t="shared" si="37"/>
        <v>26.672251820993896</v>
      </c>
      <c r="BD47">
        <f t="shared" si="38"/>
        <v>26.672251820993896</v>
      </c>
      <c r="BE47">
        <f t="shared" si="39"/>
        <v>13.336125910496948</v>
      </c>
      <c r="BF47">
        <f t="shared" si="40"/>
        <v>13.336125910496948</v>
      </c>
      <c r="BG47">
        <f>0</f>
        <v>0</v>
      </c>
      <c r="BH47" s="10">
        <f t="shared" si="41"/>
        <v>0</v>
      </c>
      <c r="BI47" s="10">
        <f t="shared" si="42"/>
        <v>0</v>
      </c>
      <c r="BK47">
        <f t="shared" si="44"/>
        <v>384</v>
      </c>
      <c r="BL47">
        <f t="shared" si="1"/>
        <v>0</v>
      </c>
      <c r="BN47">
        <f t="shared" si="45"/>
        <v>0</v>
      </c>
      <c r="BO47">
        <f t="shared" si="46"/>
        <v>21.443778299147205</v>
      </c>
      <c r="BP47">
        <f t="shared" si="47"/>
        <v>52.728410404208589</v>
      </c>
      <c r="BQ47">
        <f t="shared" si="48"/>
        <v>2.1027834874491571</v>
      </c>
      <c r="BR47">
        <f t="shared" si="49"/>
        <v>1.375669869366107E-3</v>
      </c>
      <c r="BS47">
        <f t="shared" si="50"/>
        <v>307.72365213932568</v>
      </c>
      <c r="BT47">
        <f t="shared" si="51"/>
        <v>0</v>
      </c>
      <c r="BU47">
        <f t="shared" si="52"/>
        <v>0</v>
      </c>
      <c r="BV47">
        <f t="shared" si="53"/>
        <v>0</v>
      </c>
    </row>
    <row r="48" spans="1:74">
      <c r="A48">
        <v>0</v>
      </c>
      <c r="B48">
        <v>0</v>
      </c>
      <c r="C48">
        <v>1.2097665802999998E-3</v>
      </c>
      <c r="D48">
        <v>2.1079905316216214E-3</v>
      </c>
      <c r="E48">
        <v>4.6486714977272728E-5</v>
      </c>
      <c r="F48">
        <v>1.0000000000000001E-5</v>
      </c>
      <c r="G48">
        <v>0.55824943050186915</v>
      </c>
      <c r="H48">
        <v>0.40448416730050829</v>
      </c>
      <c r="I48">
        <v>306.43136406000002</v>
      </c>
      <c r="J48">
        <v>2.6302679918953789E-7</v>
      </c>
      <c r="K48">
        <v>2.9624999999999999E-2</v>
      </c>
      <c r="L48">
        <v>26.432992460000001</v>
      </c>
      <c r="M48">
        <v>23.69721212</v>
      </c>
      <c r="O48">
        <f t="shared" si="55"/>
        <v>0</v>
      </c>
      <c r="P48">
        <f t="shared" si="55"/>
        <v>0</v>
      </c>
      <c r="Q48">
        <f t="shared" si="55"/>
        <v>3.1977750895429882E-2</v>
      </c>
      <c r="R48">
        <f t="shared" si="55"/>
        <v>5.572049782810571E-2</v>
      </c>
      <c r="S48">
        <f t="shared" si="55"/>
        <v>1.2287829864844192E-3</v>
      </c>
      <c r="T48">
        <f t="shared" si="43"/>
        <v>9.6723314775510215E-6</v>
      </c>
      <c r="U48">
        <f t="shared" si="43"/>
        <v>0.53995735389681598</v>
      </c>
      <c r="V48">
        <f t="shared" si="43"/>
        <v>0.39123049435517193</v>
      </c>
      <c r="W48">
        <f t="shared" si="25"/>
        <v>0.12886083824250011</v>
      </c>
      <c r="X48">
        <f t="shared" si="12"/>
        <v>2.6302679918953789E-7</v>
      </c>
      <c r="AA48">
        <f t="shared" si="26"/>
        <v>1.1672199754731025</v>
      </c>
      <c r="AB48">
        <f t="shared" si="27"/>
        <v>2.5429859829824282</v>
      </c>
      <c r="AC48">
        <f t="shared" si="28"/>
        <v>0.96031505213038393</v>
      </c>
      <c r="AD48" s="5">
        <f t="shared" si="29"/>
        <v>-8.8927031710020019E-2</v>
      </c>
      <c r="AF48" s="8">
        <f t="shared" si="30"/>
        <v>2.6319130146924481</v>
      </c>
      <c r="AG48" s="8">
        <f t="shared" si="31"/>
        <v>0.71128291043168024</v>
      </c>
      <c r="AH48" s="8">
        <f t="shared" si="32"/>
        <v>5.6236413687661706</v>
      </c>
      <c r="AI48" s="8">
        <f t="shared" si="33"/>
        <v>1.5864566227677217</v>
      </c>
      <c r="AJ48" s="8">
        <f t="shared" si="34"/>
        <v>8.9216630935496273</v>
      </c>
      <c r="AK48">
        <v>46</v>
      </c>
      <c r="AM48">
        <v>1</v>
      </c>
      <c r="AN48">
        <f t="shared" si="56"/>
        <v>2.3269772270749982</v>
      </c>
      <c r="AP48">
        <f t="shared" si="57"/>
        <v>0</v>
      </c>
      <c r="AQ48">
        <f t="shared" si="58"/>
        <v>0.28529471997848033</v>
      </c>
      <c r="AR48">
        <f t="shared" si="59"/>
        <v>0.49711950902722285</v>
      </c>
      <c r="AS48">
        <f t="shared" si="60"/>
        <v>1.0962787820499734E-2</v>
      </c>
      <c r="AT48">
        <f t="shared" si="61"/>
        <v>8.6293282771845282E-5</v>
      </c>
      <c r="AU48">
        <f t="shared" si="62"/>
        <v>4.8173175963519386</v>
      </c>
      <c r="AV48">
        <f t="shared" si="63"/>
        <v>3.4904266625597131</v>
      </c>
      <c r="AW48">
        <f t="shared" si="64"/>
        <v>1.5864566227677217</v>
      </c>
      <c r="AX48" s="9">
        <f t="shared" si="65"/>
        <v>2.3798336395939246</v>
      </c>
      <c r="BA48">
        <f t="shared" si="35"/>
        <v>12</v>
      </c>
      <c r="BB48">
        <f t="shared" si="36"/>
        <v>12.000000000000002</v>
      </c>
      <c r="BC48">
        <f t="shared" si="37"/>
        <v>26.653954454149996</v>
      </c>
      <c r="BD48">
        <f t="shared" si="38"/>
        <v>26.653954454149996</v>
      </c>
      <c r="BE48">
        <f t="shared" si="39"/>
        <v>13.326977227074998</v>
      </c>
      <c r="BF48">
        <f t="shared" si="40"/>
        <v>13.326977227074998</v>
      </c>
      <c r="BG48">
        <f>0</f>
        <v>0</v>
      </c>
      <c r="BH48" s="10">
        <f t="shared" si="41"/>
        <v>0</v>
      </c>
      <c r="BI48" s="10">
        <f t="shared" si="42"/>
        <v>0</v>
      </c>
      <c r="BK48">
        <f t="shared" si="44"/>
        <v>384</v>
      </c>
      <c r="BL48">
        <f t="shared" si="1"/>
        <v>0</v>
      </c>
      <c r="BN48">
        <f t="shared" si="45"/>
        <v>0</v>
      </c>
      <c r="BO48">
        <f t="shared" si="46"/>
        <v>18.258862078622741</v>
      </c>
      <c r="BP48">
        <f t="shared" si="47"/>
        <v>55.677385011048962</v>
      </c>
      <c r="BQ48">
        <f t="shared" si="48"/>
        <v>1.7540460512799574</v>
      </c>
      <c r="BR48">
        <f t="shared" si="49"/>
        <v>1.3806925243495245E-3</v>
      </c>
      <c r="BS48">
        <f t="shared" si="50"/>
        <v>308.30832616652407</v>
      </c>
      <c r="BT48">
        <f t="shared" si="51"/>
        <v>0</v>
      </c>
      <c r="BU48">
        <f t="shared" si="52"/>
        <v>0</v>
      </c>
      <c r="BV48">
        <f t="shared" si="53"/>
        <v>0</v>
      </c>
    </row>
    <row r="49" spans="1:74">
      <c r="A49">
        <v>0</v>
      </c>
      <c r="B49">
        <v>0</v>
      </c>
      <c r="C49">
        <v>9.9510716706666656E-4</v>
      </c>
      <c r="D49">
        <v>1.8821277871621618E-3</v>
      </c>
      <c r="E49">
        <v>3.5906768499999997E-5</v>
      </c>
      <c r="F49">
        <v>1.0000000000000001E-5</v>
      </c>
      <c r="G49">
        <v>0.55649227747399965</v>
      </c>
      <c r="H49">
        <v>0.40748928918027277</v>
      </c>
      <c r="I49">
        <v>306.3898562</v>
      </c>
      <c r="J49">
        <v>2.5703957827688611E-7</v>
      </c>
      <c r="K49">
        <v>2.9739999999999999E-2</v>
      </c>
      <c r="L49">
        <v>26.30928814</v>
      </c>
      <c r="M49">
        <v>22.70963265</v>
      </c>
      <c r="O49">
        <f t="shared" si="55"/>
        <v>0</v>
      </c>
      <c r="P49">
        <f t="shared" si="55"/>
        <v>0</v>
      </c>
      <c r="Q49">
        <f t="shared" si="55"/>
        <v>2.6180561188536049E-2</v>
      </c>
      <c r="R49">
        <f t="shared" si="55"/>
        <v>4.9517442268749906E-2</v>
      </c>
      <c r="S49">
        <f t="shared" si="55"/>
        <v>9.4468151864277549E-4</v>
      </c>
      <c r="T49">
        <f t="shared" si="43"/>
        <v>9.2692378163265313E-6</v>
      </c>
      <c r="U49">
        <f t="shared" si="43"/>
        <v>0.51582592628556745</v>
      </c>
      <c r="V49">
        <f t="shared" si="43"/>
        <v>0.37771151290178018</v>
      </c>
      <c r="W49">
        <f t="shared" si="25"/>
        <v>0.1252322115464001</v>
      </c>
      <c r="X49">
        <f t="shared" si="12"/>
        <v>2.5703957827688611E-7</v>
      </c>
      <c r="AA49">
        <f t="shared" si="26"/>
        <v>1.0982296144452406</v>
      </c>
      <c r="AB49">
        <f t="shared" si="27"/>
        <v>2.3960639091577596</v>
      </c>
      <c r="AC49">
        <f t="shared" si="28"/>
        <v>0.90870839575541784</v>
      </c>
      <c r="AD49" s="5">
        <f t="shared" si="29"/>
        <v>-7.6642684975928729E-2</v>
      </c>
      <c r="AF49" s="8">
        <f t="shared" si="30"/>
        <v>2.4727065941336881</v>
      </c>
      <c r="AG49" s="8">
        <f t="shared" si="31"/>
        <v>0.65528980262285241</v>
      </c>
      <c r="AH49" s="8">
        <f t="shared" si="32"/>
        <v>6.1041694590540923</v>
      </c>
      <c r="AI49" s="8">
        <f t="shared" si="33"/>
        <v>1.5576769471165235</v>
      </c>
      <c r="AJ49" s="8">
        <f t="shared" si="34"/>
        <v>9.5083240476612989</v>
      </c>
      <c r="AK49">
        <v>47</v>
      </c>
      <c r="AM49">
        <v>1</v>
      </c>
      <c r="AN49">
        <f t="shared" si="56"/>
        <v>2.3133247330225295</v>
      </c>
      <c r="AP49">
        <f t="shared" si="57"/>
        <v>0</v>
      </c>
      <c r="AQ49">
        <f t="shared" si="58"/>
        <v>0.24893325953022541</v>
      </c>
      <c r="AR49">
        <f t="shared" si="59"/>
        <v>0.47082788710263479</v>
      </c>
      <c r="AS49">
        <f t="shared" si="60"/>
        <v>8.9823380010922976E-3</v>
      </c>
      <c r="AT49">
        <f t="shared" si="61"/>
        <v>8.8134916832469069E-5</v>
      </c>
      <c r="AU49">
        <f t="shared" si="62"/>
        <v>4.9046400593082256</v>
      </c>
      <c r="AV49">
        <f t="shared" si="63"/>
        <v>3.5914034612025274</v>
      </c>
      <c r="AW49">
        <f t="shared" si="64"/>
        <v>1.5576769471165235</v>
      </c>
      <c r="AX49" s="9">
        <f t="shared" si="65"/>
        <v>2.2864204317504759</v>
      </c>
      <c r="BA49">
        <f t="shared" si="35"/>
        <v>12</v>
      </c>
      <c r="BB49">
        <f t="shared" si="36"/>
        <v>12</v>
      </c>
      <c r="BC49">
        <f t="shared" si="37"/>
        <v>26.626649466045059</v>
      </c>
      <c r="BD49">
        <f t="shared" si="38"/>
        <v>26.626649466045063</v>
      </c>
      <c r="BE49">
        <f t="shared" si="39"/>
        <v>13.31332473302253</v>
      </c>
      <c r="BF49">
        <f t="shared" si="40"/>
        <v>13.31332473302253</v>
      </c>
      <c r="BG49">
        <f>0</f>
        <v>0</v>
      </c>
      <c r="BH49" s="10">
        <f t="shared" si="41"/>
        <v>0</v>
      </c>
      <c r="BI49" s="10">
        <f t="shared" si="42"/>
        <v>-3.5527136788005009E-15</v>
      </c>
      <c r="BK49">
        <f t="shared" si="44"/>
        <v>384</v>
      </c>
      <c r="BL49">
        <f t="shared" si="1"/>
        <v>0</v>
      </c>
      <c r="BN49">
        <f t="shared" si="45"/>
        <v>0</v>
      </c>
      <c r="BO49">
        <f t="shared" si="46"/>
        <v>15.931728609934426</v>
      </c>
      <c r="BP49">
        <f t="shared" si="47"/>
        <v>52.732723355495096</v>
      </c>
      <c r="BQ49">
        <f t="shared" si="48"/>
        <v>1.4371740801747677</v>
      </c>
      <c r="BR49">
        <f t="shared" si="49"/>
        <v>1.4101586693195051E-3</v>
      </c>
      <c r="BS49">
        <f t="shared" si="50"/>
        <v>313.89696379572644</v>
      </c>
      <c r="BT49">
        <f t="shared" si="51"/>
        <v>0</v>
      </c>
      <c r="BU49">
        <f t="shared" si="52"/>
        <v>0</v>
      </c>
      <c r="BV49">
        <f t="shared" si="53"/>
        <v>0</v>
      </c>
    </row>
    <row r="50" spans="1:74">
      <c r="A50">
        <v>0</v>
      </c>
      <c r="B50">
        <v>0</v>
      </c>
      <c r="C50">
        <v>8.8138945233333323E-4</v>
      </c>
      <c r="D50">
        <v>1.8441086597297293E-3</v>
      </c>
      <c r="E50">
        <v>3.3378433568181823E-5</v>
      </c>
      <c r="F50">
        <v>1.0000000000000001E-5</v>
      </c>
      <c r="G50">
        <v>0.55481141133327094</v>
      </c>
      <c r="H50">
        <v>0.40838712224304219</v>
      </c>
      <c r="I50">
        <v>306.49994225</v>
      </c>
      <c r="J50">
        <v>2.5703957827688611E-7</v>
      </c>
      <c r="K50">
        <v>3.0085000000000001E-2</v>
      </c>
      <c r="L50">
        <v>26.193637150000001</v>
      </c>
      <c r="M50">
        <v>23.61711245</v>
      </c>
      <c r="O50">
        <f t="shared" si="55"/>
        <v>0</v>
      </c>
      <c r="P50">
        <f t="shared" si="55"/>
        <v>0</v>
      </c>
      <c r="Q50">
        <f t="shared" si="55"/>
        <v>2.3086795502256553E-2</v>
      </c>
      <c r="R50">
        <f t="shared" si="55"/>
        <v>4.8303913098133346E-2</v>
      </c>
      <c r="S50">
        <f t="shared" si="55"/>
        <v>8.7430257752033448E-4</v>
      </c>
      <c r="T50">
        <f t="shared" si="43"/>
        <v>9.6396377346938774E-6</v>
      </c>
      <c r="U50">
        <f t="shared" si="43"/>
        <v>0.5348181016326965</v>
      </c>
      <c r="V50">
        <f t="shared" si="43"/>
        <v>0.39367039139370708</v>
      </c>
      <c r="W50">
        <f t="shared" si="25"/>
        <v>0.11564490801725007</v>
      </c>
      <c r="X50">
        <f t="shared" si="12"/>
        <v>2.5703957827688611E-7</v>
      </c>
      <c r="AA50">
        <f t="shared" si="26"/>
        <v>1.123071033635398</v>
      </c>
      <c r="AB50">
        <f t="shared" si="27"/>
        <v>2.456191755846334</v>
      </c>
      <c r="AC50">
        <f t="shared" si="28"/>
        <v>0.93187080514323462</v>
      </c>
      <c r="AD50" s="5">
        <f t="shared" si="29"/>
        <v>-7.2265011177910232E-2</v>
      </c>
      <c r="AF50" s="8">
        <f t="shared" si="30"/>
        <v>2.5284567670242444</v>
      </c>
      <c r="AG50" s="8">
        <f t="shared" si="31"/>
        <v>0.66471515673777515</v>
      </c>
      <c r="AH50" s="8">
        <f t="shared" si="32"/>
        <v>6.0176151535806914</v>
      </c>
      <c r="AI50" s="8">
        <f t="shared" si="33"/>
        <v>1.5467486866523192</v>
      </c>
      <c r="AJ50" s="8">
        <f t="shared" si="34"/>
        <v>9.3077383355800283</v>
      </c>
      <c r="AK50">
        <v>48</v>
      </c>
      <c r="AM50">
        <v>1</v>
      </c>
      <c r="AN50">
        <f t="shared" si="56"/>
        <v>2.3138556767964698</v>
      </c>
      <c r="AP50">
        <f t="shared" si="57"/>
        <v>0</v>
      </c>
      <c r="AQ50">
        <f t="shared" si="58"/>
        <v>0.21488585154204989</v>
      </c>
      <c r="AR50">
        <f t="shared" si="59"/>
        <v>0.44960018370202198</v>
      </c>
      <c r="AS50">
        <f t="shared" si="60"/>
        <v>8.1377796176824464E-3</v>
      </c>
      <c r="AT50">
        <f t="shared" si="61"/>
        <v>8.9723225684314019E-5</v>
      </c>
      <c r="AU50">
        <f t="shared" si="62"/>
        <v>4.9779469471287845</v>
      </c>
      <c r="AV50">
        <f t="shared" si="63"/>
        <v>3.6641809935580012</v>
      </c>
      <c r="AW50">
        <f t="shared" si="64"/>
        <v>1.5467486866523192</v>
      </c>
      <c r="AX50" s="9">
        <f t="shared" si="65"/>
        <v>2.2193725015140737</v>
      </c>
      <c r="BA50">
        <f t="shared" si="35"/>
        <v>12</v>
      </c>
      <c r="BB50">
        <f t="shared" si="36"/>
        <v>12.000000000000002</v>
      </c>
      <c r="BC50">
        <f t="shared" si="37"/>
        <v>26.62771135359294</v>
      </c>
      <c r="BD50">
        <f t="shared" si="38"/>
        <v>26.627711353592936</v>
      </c>
      <c r="BE50">
        <f t="shared" si="39"/>
        <v>13.31385567679647</v>
      </c>
      <c r="BF50">
        <f t="shared" si="40"/>
        <v>13.31385567679647</v>
      </c>
      <c r="BG50">
        <f>0</f>
        <v>0</v>
      </c>
      <c r="BH50" s="10">
        <f t="shared" si="41"/>
        <v>0</v>
      </c>
      <c r="BI50" s="10">
        <f t="shared" si="42"/>
        <v>0</v>
      </c>
      <c r="BK50">
        <f t="shared" si="44"/>
        <v>384</v>
      </c>
      <c r="BL50">
        <f t="shared" si="1"/>
        <v>0</v>
      </c>
      <c r="BN50">
        <f t="shared" si="45"/>
        <v>0</v>
      </c>
      <c r="BO50">
        <f t="shared" si="46"/>
        <v>13.752694498691193</v>
      </c>
      <c r="BP50">
        <f t="shared" si="47"/>
        <v>50.355220574626465</v>
      </c>
      <c r="BQ50">
        <f t="shared" si="48"/>
        <v>1.3020447388291914</v>
      </c>
      <c r="BR50">
        <f t="shared" si="49"/>
        <v>1.4355716109490243E-3</v>
      </c>
      <c r="BS50">
        <f t="shared" si="50"/>
        <v>318.58860461624221</v>
      </c>
      <c r="BT50">
        <f t="shared" si="51"/>
        <v>0</v>
      </c>
      <c r="BU50">
        <f t="shared" si="52"/>
        <v>0</v>
      </c>
      <c r="BV50">
        <f t="shared" si="53"/>
        <v>0</v>
      </c>
    </row>
    <row r="51" spans="1:74">
      <c r="A51">
        <v>0</v>
      </c>
      <c r="B51">
        <v>3.0752661282608695E-5</v>
      </c>
      <c r="C51">
        <v>6.5899681694999985E-4</v>
      </c>
      <c r="D51">
        <v>1.7534674437837835E-3</v>
      </c>
      <c r="E51">
        <v>0</v>
      </c>
      <c r="F51">
        <v>1.0000000000000001E-5</v>
      </c>
      <c r="G51">
        <v>0.55917985049659946</v>
      </c>
      <c r="H51">
        <v>0.40328054243569156</v>
      </c>
      <c r="I51">
        <v>306.46565314999998</v>
      </c>
      <c r="J51">
        <v>2.454708915685024E-7</v>
      </c>
      <c r="K51">
        <v>3.0085000000000001E-2</v>
      </c>
      <c r="L51">
        <v>26.6042725</v>
      </c>
      <c r="M51">
        <v>25.253742209999999</v>
      </c>
      <c r="O51">
        <f t="shared" si="55"/>
        <v>0</v>
      </c>
      <c r="P51">
        <f t="shared" si="55"/>
        <v>8.1815218086272123E-4</v>
      </c>
      <c r="Q51">
        <f t="shared" si="55"/>
        <v>1.7532130894770414E-2</v>
      </c>
      <c r="R51">
        <f t="shared" si="55"/>
        <v>4.6649725694302209E-2</v>
      </c>
      <c r="S51">
        <f t="shared" si="55"/>
        <v>0</v>
      </c>
      <c r="T51">
        <f t="shared" si="43"/>
        <v>1.0307649881632654E-5</v>
      </c>
      <c r="U51">
        <f t="shared" si="43"/>
        <v>0.5763830119782638</v>
      </c>
      <c r="V51">
        <f t="shared" si="43"/>
        <v>0.41568746355020075</v>
      </c>
      <c r="W51">
        <f t="shared" si="25"/>
        <v>0.11745786308750006</v>
      </c>
      <c r="X51">
        <f t="shared" si="12"/>
        <v>2.454708915685024E-7</v>
      </c>
      <c r="AA51">
        <f t="shared" si="26"/>
        <v>1.1679020665817748</v>
      </c>
      <c r="AB51">
        <f t="shared" si="27"/>
        <v>2.5922158365495034</v>
      </c>
      <c r="AC51">
        <f t="shared" si="28"/>
        <v>0.96137494464027218</v>
      </c>
      <c r="AD51" s="5">
        <f t="shared" si="29"/>
        <v>-6.5000008769935336E-2</v>
      </c>
      <c r="AF51" s="8">
        <f t="shared" si="30"/>
        <v>2.6572158453194388</v>
      </c>
      <c r="AG51" s="8">
        <f t="shared" si="31"/>
        <v>0.73446595603889442</v>
      </c>
      <c r="AH51" s="8">
        <f t="shared" si="32"/>
        <v>5.4461339795416954</v>
      </c>
      <c r="AI51" s="8">
        <f t="shared" si="33"/>
        <v>1.6303127019609107</v>
      </c>
      <c r="AJ51" s="8">
        <f t="shared" si="34"/>
        <v>8.8789014034277489</v>
      </c>
      <c r="AK51">
        <v>49</v>
      </c>
      <c r="AM51">
        <v>1</v>
      </c>
      <c r="AN51">
        <f t="shared" si="56"/>
        <v>2.426891451069519</v>
      </c>
      <c r="AP51">
        <f t="shared" si="57"/>
        <v>7.2642925468794891E-3</v>
      </c>
      <c r="AQ51">
        <f t="shared" si="58"/>
        <v>0.15566606160665603</v>
      </c>
      <c r="AR51">
        <f t="shared" si="59"/>
        <v>0.41419831493665943</v>
      </c>
      <c r="AS51">
        <f t="shared" si="60"/>
        <v>0</v>
      </c>
      <c r="AT51">
        <f t="shared" si="61"/>
        <v>9.1520607000070045E-5</v>
      </c>
      <c r="AU51">
        <f t="shared" si="62"/>
        <v>5.1176479339657197</v>
      </c>
      <c r="AV51">
        <f t="shared" si="63"/>
        <v>3.6908480035031985</v>
      </c>
      <c r="AW51">
        <f t="shared" si="64"/>
        <v>1.6303127019609107</v>
      </c>
      <c r="AX51" s="9">
        <f t="shared" si="65"/>
        <v>2.2074413710511056</v>
      </c>
      <c r="BA51">
        <f t="shared" si="35"/>
        <v>12</v>
      </c>
      <c r="BB51">
        <f t="shared" si="36"/>
        <v>11.999999999999998</v>
      </c>
      <c r="BC51">
        <f t="shared" si="37"/>
        <v>26.853782902139038</v>
      </c>
      <c r="BD51">
        <f t="shared" si="38"/>
        <v>26.853782902139038</v>
      </c>
      <c r="BE51">
        <f t="shared" si="39"/>
        <v>13.426891451069519</v>
      </c>
      <c r="BF51">
        <f t="shared" si="40"/>
        <v>13.426891451069519</v>
      </c>
      <c r="BG51">
        <f>0</f>
        <v>0</v>
      </c>
      <c r="BH51" s="10">
        <f t="shared" si="41"/>
        <v>0</v>
      </c>
      <c r="BI51" s="10">
        <f t="shared" si="42"/>
        <v>0</v>
      </c>
      <c r="BK51">
        <f t="shared" si="44"/>
        <v>384</v>
      </c>
      <c r="BL51">
        <f t="shared" si="1"/>
        <v>0</v>
      </c>
      <c r="BN51">
        <f t="shared" si="45"/>
        <v>0.11622868075007182</v>
      </c>
      <c r="BO51">
        <f t="shared" si="46"/>
        <v>9.9626279428259856</v>
      </c>
      <c r="BP51">
        <f t="shared" si="47"/>
        <v>46.390211272905859</v>
      </c>
      <c r="BQ51">
        <f t="shared" si="48"/>
        <v>0</v>
      </c>
      <c r="BR51">
        <f t="shared" si="49"/>
        <v>1.4643297120011207E-3</v>
      </c>
      <c r="BS51">
        <f t="shared" si="50"/>
        <v>327.52946777380606</v>
      </c>
      <c r="BT51">
        <f t="shared" si="51"/>
        <v>0</v>
      </c>
      <c r="BU51">
        <f t="shared" si="52"/>
        <v>0</v>
      </c>
      <c r="BV51">
        <f t="shared" si="53"/>
        <v>0</v>
      </c>
    </row>
    <row r="52" spans="1:74">
      <c r="A52">
        <v>0</v>
      </c>
      <c r="B52">
        <v>0</v>
      </c>
      <c r="C52">
        <v>6.2300270475E-4</v>
      </c>
      <c r="D52">
        <v>1.8622447440540537E-3</v>
      </c>
      <c r="E52">
        <v>0</v>
      </c>
      <c r="F52">
        <v>1.0000000000000001E-5</v>
      </c>
      <c r="G52">
        <v>0.56168272654428142</v>
      </c>
      <c r="H52">
        <v>0.40265274213366892</v>
      </c>
      <c r="I52">
        <v>306.53242666</v>
      </c>
      <c r="J52">
        <v>2.089296130854039E-7</v>
      </c>
      <c r="K52">
        <v>2.945E-2</v>
      </c>
      <c r="L52">
        <v>26.436319860000001</v>
      </c>
      <c r="M52">
        <v>24.746579539999999</v>
      </c>
      <c r="O52">
        <f t="shared" si="55"/>
        <v>0</v>
      </c>
      <c r="P52">
        <f t="shared" si="55"/>
        <v>0</v>
      </c>
      <c r="Q52">
        <f t="shared" si="55"/>
        <v>1.6469898776416143E-2</v>
      </c>
      <c r="R52">
        <f t="shared" si="55"/>
        <v>4.9230897711416796E-2</v>
      </c>
      <c r="S52">
        <f t="shared" si="55"/>
        <v>0</v>
      </c>
      <c r="T52">
        <f t="shared" si="43"/>
        <v>1.0100644710204083E-5</v>
      </c>
      <c r="U52">
        <f t="shared" si="43"/>
        <v>0.5673357660682502</v>
      </c>
      <c r="V52">
        <f t="shared" si="43"/>
        <v>0.40670522898816108</v>
      </c>
      <c r="W52">
        <f t="shared" si="25"/>
        <v>0.13350341529300008</v>
      </c>
      <c r="X52">
        <f t="shared" si="12"/>
        <v>2.089296130854039E-7</v>
      </c>
      <c r="AA52">
        <f t="shared" si="26"/>
        <v>1.1546734857434939</v>
      </c>
      <c r="AB52">
        <f t="shared" si="27"/>
        <v>2.5649274504487538</v>
      </c>
      <c r="AC52">
        <f t="shared" si="28"/>
        <v>0.94481205095198806</v>
      </c>
      <c r="AD52" s="5">
        <f t="shared" si="29"/>
        <v>-6.5700796487832946E-2</v>
      </c>
      <c r="AF52" s="8">
        <f t="shared" si="30"/>
        <v>2.6306282469365869</v>
      </c>
      <c r="AG52" s="8">
        <f t="shared" si="31"/>
        <v>0.74100414503261081</v>
      </c>
      <c r="AH52" s="8">
        <f t="shared" si="32"/>
        <v>5.3980804652907359</v>
      </c>
      <c r="AI52" s="8">
        <f t="shared" si="33"/>
        <v>1.6590579533367931</v>
      </c>
      <c r="AJ52" s="8">
        <f t="shared" si="34"/>
        <v>8.9557283286925724</v>
      </c>
      <c r="AK52">
        <v>50</v>
      </c>
      <c r="AM52">
        <v>1</v>
      </c>
      <c r="AN52">
        <f t="shared" si="56"/>
        <v>2.4386539100112294</v>
      </c>
      <c r="AP52">
        <f t="shared" si="57"/>
        <v>0</v>
      </c>
      <c r="AQ52">
        <f t="shared" si="58"/>
        <v>0.14749993904264919</v>
      </c>
      <c r="AR52">
        <f t="shared" si="59"/>
        <v>0.44089854528110173</v>
      </c>
      <c r="AS52">
        <f t="shared" si="60"/>
        <v>0</v>
      </c>
      <c r="AT52">
        <f t="shared" si="61"/>
        <v>9.0458629969233483E-5</v>
      </c>
      <c r="AU52">
        <f t="shared" si="62"/>
        <v>5.0809049920579303</v>
      </c>
      <c r="AV52">
        <f t="shared" si="63"/>
        <v>3.6423415406766737</v>
      </c>
      <c r="AW52">
        <f t="shared" si="64"/>
        <v>1.6590579533367931</v>
      </c>
      <c r="AX52" s="9">
        <f t="shared" si="65"/>
        <v>2.2474564376605439</v>
      </c>
      <c r="BA52">
        <f t="shared" si="35"/>
        <v>12</v>
      </c>
      <c r="BB52">
        <f t="shared" si="36"/>
        <v>12</v>
      </c>
      <c r="BC52">
        <f t="shared" si="37"/>
        <v>26.877307820022459</v>
      </c>
      <c r="BD52">
        <f t="shared" si="38"/>
        <v>26.877307820022452</v>
      </c>
      <c r="BE52">
        <f t="shared" si="39"/>
        <v>13.438653910011229</v>
      </c>
      <c r="BF52">
        <f t="shared" si="40"/>
        <v>13.438653910011229</v>
      </c>
      <c r="BG52">
        <f>0</f>
        <v>0</v>
      </c>
      <c r="BH52" s="10">
        <f t="shared" si="41"/>
        <v>0</v>
      </c>
      <c r="BI52" s="10">
        <f t="shared" si="42"/>
        <v>7.1054273576010019E-15</v>
      </c>
      <c r="BK52">
        <f t="shared" si="44"/>
        <v>384</v>
      </c>
      <c r="BL52">
        <f t="shared" si="1"/>
        <v>0</v>
      </c>
      <c r="BN52">
        <f t="shared" si="45"/>
        <v>0</v>
      </c>
      <c r="BO52">
        <f t="shared" si="46"/>
        <v>9.4399960987295479</v>
      </c>
      <c r="BP52">
        <f t="shared" si="47"/>
        <v>49.380637071483392</v>
      </c>
      <c r="BQ52">
        <f t="shared" si="48"/>
        <v>0</v>
      </c>
      <c r="BR52">
        <f t="shared" si="49"/>
        <v>1.4473380795077357E-3</v>
      </c>
      <c r="BS52">
        <f t="shared" si="50"/>
        <v>325.17791949170754</v>
      </c>
      <c r="BT52">
        <f t="shared" si="51"/>
        <v>0</v>
      </c>
      <c r="BU52">
        <f t="shared" si="52"/>
        <v>0</v>
      </c>
      <c r="BV52">
        <f t="shared" si="53"/>
        <v>0</v>
      </c>
    </row>
    <row r="53" spans="1:74">
      <c r="A53">
        <v>0</v>
      </c>
      <c r="B53">
        <v>2.4738422891304348E-5</v>
      </c>
      <c r="C53">
        <v>2.5490082395000004E-4</v>
      </c>
      <c r="D53">
        <v>9.6643230025675677E-4</v>
      </c>
      <c r="E53">
        <v>0</v>
      </c>
      <c r="F53">
        <v>1.0000000000000001E-5</v>
      </c>
      <c r="G53">
        <v>0.60003195767345197</v>
      </c>
      <c r="H53">
        <v>0.35016477170553484</v>
      </c>
      <c r="I53">
        <v>306.08847308999998</v>
      </c>
      <c r="J53">
        <v>2.089296130854039E-7</v>
      </c>
      <c r="K53">
        <v>3.0779999999999998E-2</v>
      </c>
      <c r="L53">
        <v>25.70152466</v>
      </c>
      <c r="M53">
        <v>19.938876400000002</v>
      </c>
      <c r="O53">
        <f t="shared" si="55"/>
        <v>0</v>
      </c>
      <c r="P53">
        <f t="shared" si="55"/>
        <v>6.3581518599036717E-4</v>
      </c>
      <c r="Q53">
        <f t="shared" si="55"/>
        <v>6.551339812605245E-3</v>
      </c>
      <c r="R53">
        <f t="shared" si="55"/>
        <v>2.483878359726956E-2</v>
      </c>
      <c r="S53">
        <f t="shared" si="55"/>
        <v>0</v>
      </c>
      <c r="T53">
        <f t="shared" ref="T53:V84" si="66">$M53*F53/24.5</f>
        <v>8.1383168979591855E-6</v>
      </c>
      <c r="U53">
        <f t="shared" si="66"/>
        <v>0.48832502204493838</v>
      </c>
      <c r="V53">
        <f t="shared" si="66"/>
        <v>0.28497518786411746</v>
      </c>
      <c r="W53">
        <f t="shared" si="25"/>
        <v>9.5609671735200116E-2</v>
      </c>
      <c r="X53">
        <f t="shared" si="12"/>
        <v>2.089296130854039E-7</v>
      </c>
      <c r="AA53">
        <f t="shared" si="26"/>
        <v>0.86155505551206535</v>
      </c>
      <c r="AB53">
        <f t="shared" si="27"/>
        <v>2.0978001174237035</v>
      </c>
      <c r="AC53">
        <f t="shared" si="28"/>
        <v>0.63400225291996526</v>
      </c>
      <c r="AD53" s="5">
        <f t="shared" si="29"/>
        <v>-3.2025938595865173E-2</v>
      </c>
      <c r="AF53" s="8">
        <f t="shared" si="30"/>
        <v>2.1298260560195685</v>
      </c>
      <c r="AG53" s="8">
        <f t="shared" si="31"/>
        <v>0.86182155017963802</v>
      </c>
      <c r="AH53" s="8">
        <f t="shared" si="32"/>
        <v>4.6413320706197707</v>
      </c>
      <c r="AI53" s="8">
        <f t="shared" si="33"/>
        <v>2.4005938542251819</v>
      </c>
      <c r="AJ53" s="8">
        <f t="shared" si="34"/>
        <v>11.141953244148059</v>
      </c>
      <c r="AK53">
        <v>51</v>
      </c>
      <c r="AM53">
        <v>1</v>
      </c>
      <c r="AN53">
        <f t="shared" si="56"/>
        <v>3.2658050213943319</v>
      </c>
      <c r="AP53">
        <f t="shared" si="57"/>
        <v>7.0842230742239731E-3</v>
      </c>
      <c r="AQ53">
        <f t="shared" si="58"/>
        <v>7.2994721878573351E-2</v>
      </c>
      <c r="AR53">
        <f t="shared" si="59"/>
        <v>0.27675256548228916</v>
      </c>
      <c r="AS53">
        <f t="shared" si="60"/>
        <v>0</v>
      </c>
      <c r="AT53">
        <f t="shared" si="61"/>
        <v>9.0676746363121315E-5</v>
      </c>
      <c r="AU53">
        <f t="shared" si="62"/>
        <v>5.4408945635722734</v>
      </c>
      <c r="AV53">
        <f t="shared" si="63"/>
        <v>3.1751802189243064</v>
      </c>
      <c r="AW53">
        <f t="shared" si="64"/>
        <v>2.4005938542251819</v>
      </c>
      <c r="AX53" s="9">
        <f t="shared" si="65"/>
        <v>2.7574253646602682</v>
      </c>
      <c r="BA53">
        <f t="shared" si="35"/>
        <v>12</v>
      </c>
      <c r="BB53">
        <f t="shared" si="36"/>
        <v>12</v>
      </c>
      <c r="BC53">
        <f t="shared" si="37"/>
        <v>28.531610042788664</v>
      </c>
      <c r="BD53">
        <f t="shared" si="38"/>
        <v>28.53161004278866</v>
      </c>
      <c r="BE53">
        <f t="shared" si="39"/>
        <v>14.265805021394332</v>
      </c>
      <c r="BF53">
        <f t="shared" si="40"/>
        <v>14.265805021394332</v>
      </c>
      <c r="BG53">
        <f>0</f>
        <v>0</v>
      </c>
      <c r="BH53" s="10">
        <f t="shared" si="41"/>
        <v>0</v>
      </c>
      <c r="BI53" s="10">
        <f t="shared" si="42"/>
        <v>3.5527136788005009E-15</v>
      </c>
      <c r="BK53">
        <f t="shared" si="44"/>
        <v>384</v>
      </c>
      <c r="BL53">
        <f t="shared" si="1"/>
        <v>0</v>
      </c>
      <c r="BN53">
        <f t="shared" si="45"/>
        <v>0.11334756918758357</v>
      </c>
      <c r="BO53">
        <f t="shared" si="46"/>
        <v>4.6716622002286945</v>
      </c>
      <c r="BP53">
        <f t="shared" si="47"/>
        <v>30.996287334016387</v>
      </c>
      <c r="BQ53">
        <f t="shared" si="48"/>
        <v>0</v>
      </c>
      <c r="BR53">
        <f t="shared" si="49"/>
        <v>1.450827941809941E-3</v>
      </c>
      <c r="BS53">
        <f t="shared" si="50"/>
        <v>348.2172520686255</v>
      </c>
      <c r="BT53">
        <f t="shared" si="51"/>
        <v>0</v>
      </c>
      <c r="BU53">
        <f t="shared" si="52"/>
        <v>0</v>
      </c>
      <c r="BV53">
        <f t="shared" si="53"/>
        <v>0</v>
      </c>
    </row>
    <row r="54" spans="1:74">
      <c r="A54">
        <v>0</v>
      </c>
      <c r="B54">
        <v>2.9455363978260873E-5</v>
      </c>
      <c r="C54">
        <v>3.0555653109999998E-4</v>
      </c>
      <c r="D54">
        <v>8.8537606483783779E-4</v>
      </c>
      <c r="E54">
        <v>0</v>
      </c>
      <c r="F54">
        <v>1.0000000000000001E-5</v>
      </c>
      <c r="G54">
        <v>0.56640968297708871</v>
      </c>
      <c r="H54">
        <v>0.39439698073249452</v>
      </c>
      <c r="I54">
        <v>306.18693694000001</v>
      </c>
      <c r="J54">
        <v>2.3442288153199206E-7</v>
      </c>
      <c r="K54">
        <v>3.0689999999999999E-2</v>
      </c>
      <c r="L54">
        <v>27.40909091</v>
      </c>
      <c r="M54">
        <v>23.730068030000002</v>
      </c>
      <c r="O54">
        <f t="shared" si="55"/>
        <v>0</v>
      </c>
      <c r="P54">
        <f t="shared" si="55"/>
        <v>8.0734474906729158E-4</v>
      </c>
      <c r="Q54">
        <f t="shared" si="55"/>
        <v>8.3750267390641422E-3</v>
      </c>
      <c r="R54">
        <f t="shared" si="55"/>
        <v>2.4267353050678349E-2</v>
      </c>
      <c r="S54">
        <f t="shared" si="55"/>
        <v>0</v>
      </c>
      <c r="T54">
        <f t="shared" si="66"/>
        <v>9.6857420530612263E-6</v>
      </c>
      <c r="U54">
        <f t="shared" si="66"/>
        <v>0.54860980856722652</v>
      </c>
      <c r="V54">
        <f t="shared" si="66"/>
        <v>0.38200274218810998</v>
      </c>
      <c r="W54">
        <f t="shared" si="25"/>
        <v>0.10442863636710012</v>
      </c>
      <c r="X54">
        <f t="shared" si="12"/>
        <v>2.3442288153199206E-7</v>
      </c>
      <c r="AA54">
        <f t="shared" si="26"/>
        <v>1.0209720081345672</v>
      </c>
      <c r="AB54">
        <f t="shared" si="27"/>
        <v>2.3417277959726635</v>
      </c>
      <c r="AC54">
        <f t="shared" si="28"/>
        <v>0.83090493345383953</v>
      </c>
      <c r="AD54" s="5">
        <f t="shared" si="29"/>
        <v>-3.3449724538809782E-2</v>
      </c>
      <c r="AF54" s="8">
        <f t="shared" si="30"/>
        <v>2.3751775205114734</v>
      </c>
      <c r="AG54" s="8">
        <f t="shared" si="31"/>
        <v>0.71336765360379428</v>
      </c>
      <c r="AH54" s="8">
        <f t="shared" si="32"/>
        <v>5.6072068586131989</v>
      </c>
      <c r="AI54" s="8">
        <f t="shared" si="33"/>
        <v>1.7844393551867954</v>
      </c>
      <c r="AJ54" s="8">
        <f t="shared" si="34"/>
        <v>10.005720591182714</v>
      </c>
      <c r="AK54">
        <v>52</v>
      </c>
      <c r="AM54">
        <v>1</v>
      </c>
      <c r="AN54">
        <f t="shared" si="56"/>
        <v>2.6671206675347712</v>
      </c>
      <c r="AP54">
        <f t="shared" si="57"/>
        <v>8.0780659799258407E-3</v>
      </c>
      <c r="AQ54">
        <f t="shared" si="58"/>
        <v>8.3798177494759901E-2</v>
      </c>
      <c r="AR54">
        <f t="shared" si="59"/>
        <v>0.24281235411267299</v>
      </c>
      <c r="AS54">
        <f t="shared" si="60"/>
        <v>0</v>
      </c>
      <c r="AT54">
        <f t="shared" si="61"/>
        <v>9.6912828701199049E-5</v>
      </c>
      <c r="AU54">
        <f t="shared" si="62"/>
        <v>5.4892364581059052</v>
      </c>
      <c r="AV54">
        <f t="shared" si="63"/>
        <v>3.8222127033998334</v>
      </c>
      <c r="AW54">
        <f t="shared" si="64"/>
        <v>1.7844393551867954</v>
      </c>
      <c r="AX54" s="9">
        <f t="shared" si="65"/>
        <v>2.119127952774154</v>
      </c>
      <c r="BA54">
        <f t="shared" si="35"/>
        <v>12</v>
      </c>
      <c r="BB54">
        <f t="shared" si="36"/>
        <v>12</v>
      </c>
      <c r="BC54">
        <f t="shared" si="37"/>
        <v>27.334241335069542</v>
      </c>
      <c r="BD54">
        <f t="shared" si="38"/>
        <v>27.334241335069542</v>
      </c>
      <c r="BE54">
        <f t="shared" si="39"/>
        <v>13.667120667534771</v>
      </c>
      <c r="BF54">
        <f t="shared" si="40"/>
        <v>13.667120667534771</v>
      </c>
      <c r="BG54">
        <f>0</f>
        <v>0</v>
      </c>
      <c r="BH54" s="10">
        <f t="shared" si="41"/>
        <v>0</v>
      </c>
      <c r="BI54" s="10">
        <f t="shared" si="42"/>
        <v>0</v>
      </c>
      <c r="BK54">
        <f t="shared" si="44"/>
        <v>384</v>
      </c>
      <c r="BL54">
        <f t="shared" si="1"/>
        <v>0</v>
      </c>
      <c r="BN54">
        <f t="shared" si="45"/>
        <v>0.12924905567881345</v>
      </c>
      <c r="BO54">
        <f t="shared" si="46"/>
        <v>5.3630833596646337</v>
      </c>
      <c r="BP54">
        <f t="shared" si="47"/>
        <v>27.194983660619375</v>
      </c>
      <c r="BQ54">
        <f t="shared" si="48"/>
        <v>0</v>
      </c>
      <c r="BR54">
        <f t="shared" si="49"/>
        <v>1.5506052592191848E-3</v>
      </c>
      <c r="BS54">
        <f t="shared" si="50"/>
        <v>351.31113331877793</v>
      </c>
      <c r="BT54">
        <f t="shared" si="51"/>
        <v>0</v>
      </c>
      <c r="BU54">
        <f t="shared" si="52"/>
        <v>0</v>
      </c>
      <c r="BV54">
        <f t="shared" si="53"/>
        <v>0</v>
      </c>
    </row>
    <row r="55" spans="1:74">
      <c r="A55">
        <v>0</v>
      </c>
      <c r="B55">
        <v>0</v>
      </c>
      <c r="C55">
        <v>3.8430726264999997E-4</v>
      </c>
      <c r="D55">
        <v>1.1702322813513513E-3</v>
      </c>
      <c r="E55">
        <v>0</v>
      </c>
      <c r="F55">
        <v>1.0000000000000001E-5</v>
      </c>
      <c r="G55">
        <v>0.56761051673483454</v>
      </c>
      <c r="H55">
        <v>0.39862479497692255</v>
      </c>
      <c r="I55">
        <v>306.26352795000003</v>
      </c>
      <c r="J55">
        <v>2.454708915685024E-7</v>
      </c>
      <c r="K55">
        <v>3.0079999999999999E-2</v>
      </c>
      <c r="L55">
        <v>26.206640440000001</v>
      </c>
      <c r="M55">
        <v>24.847874109999999</v>
      </c>
      <c r="O55">
        <f t="shared" si="55"/>
        <v>0</v>
      </c>
      <c r="P55">
        <f t="shared" si="55"/>
        <v>0</v>
      </c>
      <c r="Q55">
        <f t="shared" si="55"/>
        <v>1.0071402250749191E-2</v>
      </c>
      <c r="R55">
        <f t="shared" si="55"/>
        <v>3.066785662865578E-2</v>
      </c>
      <c r="S55">
        <f t="shared" si="55"/>
        <v>0</v>
      </c>
      <c r="T55">
        <f t="shared" si="66"/>
        <v>1.0141989432653061E-5</v>
      </c>
      <c r="U55">
        <f t="shared" si="66"/>
        <v>0.57566998625874355</v>
      </c>
      <c r="V55">
        <f t="shared" si="66"/>
        <v>0.40428484582494417</v>
      </c>
      <c r="W55">
        <f t="shared" si="25"/>
        <v>0.1158333507448001</v>
      </c>
      <c r="X55">
        <f t="shared" si="12"/>
        <v>2.454708915685024E-7</v>
      </c>
      <c r="AA55">
        <f t="shared" si="26"/>
        <v>1.0921012064711535</v>
      </c>
      <c r="AB55">
        <f t="shared" si="27"/>
        <v>2.4862537189093659</v>
      </c>
      <c r="AC55">
        <f t="shared" si="28"/>
        <v>0.89004820940869833</v>
      </c>
      <c r="AD55" s="5">
        <f t="shared" si="29"/>
        <v>-4.0739258879404973E-2</v>
      </c>
      <c r="AF55" s="8">
        <f t="shared" si="30"/>
        <v>2.5269929777887707</v>
      </c>
      <c r="AG55" s="8">
        <f t="shared" si="31"/>
        <v>0.74689655897137408</v>
      </c>
      <c r="AH55" s="8">
        <f t="shared" si="32"/>
        <v>5.3554939461882114</v>
      </c>
      <c r="AI55" s="8">
        <f t="shared" si="33"/>
        <v>1.7521467521329279</v>
      </c>
      <c r="AJ55" s="8">
        <f t="shared" si="34"/>
        <v>9.3836113238812313</v>
      </c>
      <c r="AK55">
        <v>53</v>
      </c>
      <c r="AM55">
        <v>1</v>
      </c>
      <c r="AN55">
        <f t="shared" si="56"/>
        <v>2.6083067130064599</v>
      </c>
      <c r="AP55">
        <f t="shared" si="57"/>
        <v>0</v>
      </c>
      <c r="AQ55">
        <f t="shared" si="58"/>
        <v>9.450612420749302E-2</v>
      </c>
      <c r="AR55">
        <f t="shared" si="59"/>
        <v>0.28777524673982047</v>
      </c>
      <c r="AS55">
        <f t="shared" si="60"/>
        <v>0</v>
      </c>
      <c r="AT55">
        <f t="shared" si="61"/>
        <v>9.5168486886927051E-5</v>
      </c>
      <c r="AU55">
        <f t="shared" si="62"/>
        <v>5.4018634018760991</v>
      </c>
      <c r="AV55">
        <f t="shared" si="63"/>
        <v>3.7936518573565237</v>
      </c>
      <c r="AW55">
        <f t="shared" si="64"/>
        <v>1.7521467521329279</v>
      </c>
      <c r="AX55" s="9">
        <f t="shared" si="65"/>
        <v>2.1344281230802413</v>
      </c>
      <c r="BA55">
        <f t="shared" si="35"/>
        <v>12</v>
      </c>
      <c r="BB55">
        <f t="shared" si="36"/>
        <v>11.999999999999998</v>
      </c>
      <c r="BC55">
        <f t="shared" si="37"/>
        <v>27.21661342601292</v>
      </c>
      <c r="BD55">
        <f t="shared" si="38"/>
        <v>27.21661342601292</v>
      </c>
      <c r="BE55">
        <f t="shared" si="39"/>
        <v>13.60830671300646</v>
      </c>
      <c r="BF55">
        <f t="shared" si="40"/>
        <v>13.608306713006456</v>
      </c>
      <c r="BG55">
        <f>0</f>
        <v>0</v>
      </c>
      <c r="BH55" s="10">
        <f t="shared" si="41"/>
        <v>0</v>
      </c>
      <c r="BI55" s="10">
        <f t="shared" si="42"/>
        <v>3.5527136788005009E-15</v>
      </c>
      <c r="BK55">
        <f t="shared" si="44"/>
        <v>384</v>
      </c>
      <c r="BL55">
        <f t="shared" si="1"/>
        <v>0</v>
      </c>
      <c r="BN55">
        <f t="shared" si="45"/>
        <v>0</v>
      </c>
      <c r="BO55">
        <f t="shared" si="46"/>
        <v>6.0483919492795533</v>
      </c>
      <c r="BP55">
        <f t="shared" si="47"/>
        <v>32.230827634859892</v>
      </c>
      <c r="BQ55">
        <f t="shared" si="48"/>
        <v>0</v>
      </c>
      <c r="BR55">
        <f t="shared" si="49"/>
        <v>1.5226957901908328E-3</v>
      </c>
      <c r="BS55">
        <f t="shared" si="50"/>
        <v>345.71925772007035</v>
      </c>
      <c r="BT55">
        <f t="shared" si="51"/>
        <v>0</v>
      </c>
      <c r="BU55">
        <f t="shared" si="52"/>
        <v>0</v>
      </c>
      <c r="BV55">
        <f t="shared" si="53"/>
        <v>0</v>
      </c>
    </row>
    <row r="56" spans="1:74">
      <c r="A56">
        <v>0</v>
      </c>
      <c r="B56">
        <v>0</v>
      </c>
      <c r="C56">
        <v>4.4797125421666662E-4</v>
      </c>
      <c r="D56">
        <v>1.2908289397297297E-3</v>
      </c>
      <c r="E56">
        <v>0</v>
      </c>
      <c r="F56">
        <v>1.0000000000000001E-5</v>
      </c>
      <c r="G56">
        <v>0.56210496836041945</v>
      </c>
      <c r="H56">
        <v>0.39770281483385711</v>
      </c>
      <c r="I56">
        <v>306.06140275000001</v>
      </c>
      <c r="J56">
        <v>2.5703957827688611E-7</v>
      </c>
      <c r="K56">
        <v>3.0079999999999999E-2</v>
      </c>
      <c r="L56">
        <v>26.08067114</v>
      </c>
      <c r="M56">
        <v>24.090644300000001</v>
      </c>
      <c r="O56">
        <f t="shared" si="55"/>
        <v>0</v>
      </c>
      <c r="P56">
        <f t="shared" si="55"/>
        <v>0</v>
      </c>
      <c r="Q56">
        <f t="shared" si="55"/>
        <v>1.168339096139822E-2</v>
      </c>
      <c r="R56">
        <f t="shared" si="55"/>
        <v>3.3665685075085959E-2</v>
      </c>
      <c r="S56">
        <f t="shared" si="55"/>
        <v>0</v>
      </c>
      <c r="T56">
        <f t="shared" si="66"/>
        <v>9.8329160408163281E-6</v>
      </c>
      <c r="U56">
        <f t="shared" si="66"/>
        <v>0.55271309600137219</v>
      </c>
      <c r="V56">
        <f t="shared" si="66"/>
        <v>0.39105783874576394</v>
      </c>
      <c r="W56">
        <f t="shared" si="25"/>
        <v>0.1152765664388001</v>
      </c>
      <c r="X56">
        <f t="shared" si="12"/>
        <v>2.5703957827688611E-7</v>
      </c>
      <c r="AA56">
        <f t="shared" si="26"/>
        <v>1.0681347718951906</v>
      </c>
      <c r="AB56">
        <f t="shared" si="27"/>
        <v>2.414250648097195</v>
      </c>
      <c r="AC56">
        <f t="shared" si="28"/>
        <v>0.87281382956449627</v>
      </c>
      <c r="AD56" s="5">
        <f t="shared" si="29"/>
        <v>-4.5349076036484179E-2</v>
      </c>
      <c r="AF56" s="8">
        <f t="shared" si="30"/>
        <v>2.4595997241336791</v>
      </c>
      <c r="AG56" s="8">
        <f t="shared" si="31"/>
        <v>0.71397206500468657</v>
      </c>
      <c r="AH56" s="8">
        <f t="shared" si="32"/>
        <v>5.602460090611169</v>
      </c>
      <c r="AI56" s="8">
        <f t="shared" si="33"/>
        <v>1.7181681776875206</v>
      </c>
      <c r="AJ56" s="8">
        <f t="shared" si="34"/>
        <v>9.6259686444524544</v>
      </c>
      <c r="AK56">
        <v>54</v>
      </c>
      <c r="AM56">
        <v>1</v>
      </c>
      <c r="AN56">
        <f t="shared" si="56"/>
        <v>2.5561830888948727</v>
      </c>
      <c r="AP56">
        <f t="shared" si="57"/>
        <v>0</v>
      </c>
      <c r="AQ56">
        <f t="shared" si="58"/>
        <v>0.11246395505529848</v>
      </c>
      <c r="AR56">
        <f t="shared" si="59"/>
        <v>0.3240648289267884</v>
      </c>
      <c r="AS56">
        <f t="shared" si="60"/>
        <v>0</v>
      </c>
      <c r="AT56">
        <f t="shared" si="61"/>
        <v>9.465134149243154E-5</v>
      </c>
      <c r="AU56">
        <f t="shared" si="62"/>
        <v>5.320398931487448</v>
      </c>
      <c r="AV56">
        <f t="shared" si="63"/>
        <v>3.7643104939340679</v>
      </c>
      <c r="AW56">
        <f t="shared" si="64"/>
        <v>1.7181681776875206</v>
      </c>
      <c r="AX56" s="9">
        <f t="shared" si="65"/>
        <v>2.1546969616696074</v>
      </c>
      <c r="BA56">
        <f t="shared" si="35"/>
        <v>12</v>
      </c>
      <c r="BB56">
        <f t="shared" si="36"/>
        <v>11.999999999999998</v>
      </c>
      <c r="BC56">
        <f t="shared" si="37"/>
        <v>27.112366177789745</v>
      </c>
      <c r="BD56">
        <f t="shared" si="38"/>
        <v>27.112366177789742</v>
      </c>
      <c r="BE56">
        <f t="shared" si="39"/>
        <v>13.556183088894873</v>
      </c>
      <c r="BF56">
        <f t="shared" si="40"/>
        <v>13.556183088894873</v>
      </c>
      <c r="BG56">
        <f>0</f>
        <v>0</v>
      </c>
      <c r="BH56" s="10">
        <f t="shared" si="41"/>
        <v>0</v>
      </c>
      <c r="BI56" s="10">
        <f t="shared" si="42"/>
        <v>3.5527136788005009E-15</v>
      </c>
      <c r="BK56">
        <f t="shared" si="44"/>
        <v>384</v>
      </c>
      <c r="BL56">
        <f t="shared" si="1"/>
        <v>0</v>
      </c>
      <c r="BN56">
        <f t="shared" si="45"/>
        <v>0</v>
      </c>
      <c r="BO56">
        <f t="shared" si="46"/>
        <v>7.1976931235391026</v>
      </c>
      <c r="BP56">
        <f t="shared" si="47"/>
        <v>36.295260839800299</v>
      </c>
      <c r="BQ56">
        <f t="shared" si="48"/>
        <v>0</v>
      </c>
      <c r="BR56">
        <f t="shared" si="49"/>
        <v>1.5144214638789046E-3</v>
      </c>
      <c r="BS56">
        <f t="shared" si="50"/>
        <v>340.50553161519667</v>
      </c>
      <c r="BT56">
        <f t="shared" si="51"/>
        <v>0</v>
      </c>
      <c r="BU56">
        <f t="shared" si="52"/>
        <v>0</v>
      </c>
      <c r="BV56">
        <f t="shared" si="53"/>
        <v>0</v>
      </c>
    </row>
    <row r="57" spans="1:74">
      <c r="A57">
        <v>0</v>
      </c>
      <c r="B57">
        <v>0</v>
      </c>
      <c r="C57">
        <v>5.2701924964999999E-4</v>
      </c>
      <c r="D57">
        <v>1.4874188817567569E-3</v>
      </c>
      <c r="E57">
        <v>0</v>
      </c>
      <c r="F57">
        <v>1.0000000000000001E-5</v>
      </c>
      <c r="G57">
        <v>0.56499646017675142</v>
      </c>
      <c r="H57">
        <v>0.39378015399281435</v>
      </c>
      <c r="I57">
        <v>306.33571552000001</v>
      </c>
      <c r="J57">
        <v>2.454708915685024E-7</v>
      </c>
      <c r="K57">
        <v>2.9819999999999999E-2</v>
      </c>
      <c r="L57">
        <v>26.358731219999999</v>
      </c>
      <c r="M57">
        <v>23.02808027</v>
      </c>
      <c r="O57">
        <f t="shared" si="55"/>
        <v>0</v>
      </c>
      <c r="P57">
        <f t="shared" si="55"/>
        <v>0</v>
      </c>
      <c r="Q57">
        <f t="shared" si="55"/>
        <v>1.3891558749290428E-2</v>
      </c>
      <c r="R57">
        <f t="shared" si="55"/>
        <v>3.9206474515779313E-2</v>
      </c>
      <c r="S57">
        <f t="shared" si="55"/>
        <v>0</v>
      </c>
      <c r="T57">
        <f t="shared" si="66"/>
        <v>9.3992164367346957E-6</v>
      </c>
      <c r="U57">
        <f t="shared" si="66"/>
        <v>0.53105240151902411</v>
      </c>
      <c r="V57">
        <f t="shared" si="66"/>
        <v>0.37012248958691796</v>
      </c>
      <c r="W57">
        <f t="shared" si="25"/>
        <v>0.12335886210960009</v>
      </c>
      <c r="X57">
        <f t="shared" si="12"/>
        <v>2.454708915685024E-7</v>
      </c>
      <c r="AA57">
        <f t="shared" si="26"/>
        <v>1.0465774321518608</v>
      </c>
      <c r="AB57">
        <f t="shared" si="27"/>
        <v>2.3619354533357377</v>
      </c>
      <c r="AC57">
        <f t="shared" si="28"/>
        <v>0.84644104570397538</v>
      </c>
      <c r="AD57" s="5">
        <f t="shared" si="29"/>
        <v>-5.309803326506974E-2</v>
      </c>
      <c r="AF57" s="8">
        <f t="shared" si="30"/>
        <v>2.4150334866008074</v>
      </c>
      <c r="AG57" s="8">
        <f t="shared" si="31"/>
        <v>0.72215139519285665</v>
      </c>
      <c r="AH57" s="8">
        <f t="shared" si="32"/>
        <v>5.5390047386556196</v>
      </c>
      <c r="AI57" s="8">
        <f t="shared" si="33"/>
        <v>1.7654854594437339</v>
      </c>
      <c r="AJ57" s="8">
        <f t="shared" si="34"/>
        <v>9.7790323258864351</v>
      </c>
      <c r="AK57">
        <v>55</v>
      </c>
      <c r="AM57">
        <v>1</v>
      </c>
      <c r="AN57">
        <f t="shared" si="56"/>
        <v>2.5738307262274951</v>
      </c>
      <c r="AP57">
        <f t="shared" si="57"/>
        <v>0</v>
      </c>
      <c r="AQ57">
        <f t="shared" si="58"/>
        <v>0.13584600206626163</v>
      </c>
      <c r="AR57">
        <f t="shared" si="59"/>
        <v>0.38340138167384863</v>
      </c>
      <c r="AS57">
        <f t="shared" si="60"/>
        <v>0</v>
      </c>
      <c r="AT57">
        <f t="shared" si="61"/>
        <v>9.1915241372831705E-5</v>
      </c>
      <c r="AU57">
        <f t="shared" si="62"/>
        <v>5.193178601194159</v>
      </c>
      <c r="AV57">
        <f t="shared" si="63"/>
        <v>3.6194397902080362</v>
      </c>
      <c r="AW57">
        <f t="shared" si="64"/>
        <v>1.7654854594437339</v>
      </c>
      <c r="AX57" s="9">
        <f t="shared" si="65"/>
        <v>2.2847328431838441</v>
      </c>
      <c r="BA57">
        <f t="shared" si="35"/>
        <v>12</v>
      </c>
      <c r="BB57">
        <f t="shared" si="36"/>
        <v>11.999999999999998</v>
      </c>
      <c r="BC57">
        <f t="shared" si="37"/>
        <v>27.14766145245499</v>
      </c>
      <c r="BD57">
        <f t="shared" si="38"/>
        <v>27.147661452454987</v>
      </c>
      <c r="BE57">
        <f t="shared" si="39"/>
        <v>13.573830726227495</v>
      </c>
      <c r="BF57">
        <f t="shared" si="40"/>
        <v>13.573830726227495</v>
      </c>
      <c r="BG57">
        <f>0</f>
        <v>0</v>
      </c>
      <c r="BH57" s="10">
        <f t="shared" si="41"/>
        <v>0</v>
      </c>
      <c r="BI57" s="10">
        <f t="shared" si="42"/>
        <v>3.5527136788005009E-15</v>
      </c>
      <c r="BK57">
        <f t="shared" si="44"/>
        <v>384</v>
      </c>
      <c r="BL57">
        <f t="shared" si="1"/>
        <v>0</v>
      </c>
      <c r="BN57">
        <f t="shared" si="45"/>
        <v>0</v>
      </c>
      <c r="BO57">
        <f t="shared" si="46"/>
        <v>8.6941441322407442</v>
      </c>
      <c r="BP57">
        <f t="shared" si="47"/>
        <v>42.940954747471046</v>
      </c>
      <c r="BQ57">
        <f t="shared" si="48"/>
        <v>0</v>
      </c>
      <c r="BR57">
        <f t="shared" si="49"/>
        <v>1.4706438619653073E-3</v>
      </c>
      <c r="BS57">
        <f t="shared" si="50"/>
        <v>332.36343047642617</v>
      </c>
      <c r="BT57">
        <f t="shared" si="51"/>
        <v>0</v>
      </c>
      <c r="BU57">
        <f t="shared" si="52"/>
        <v>0</v>
      </c>
      <c r="BV57">
        <f t="shared" si="53"/>
        <v>0</v>
      </c>
    </row>
    <row r="58" spans="1:74">
      <c r="A58">
        <v>0</v>
      </c>
      <c r="B58">
        <v>4.2953882043478269E-5</v>
      </c>
      <c r="C58">
        <v>5.7203439923333337E-4</v>
      </c>
      <c r="D58">
        <v>1.5374487832432431E-3</v>
      </c>
      <c r="E58">
        <v>0</v>
      </c>
      <c r="F58">
        <v>1.0000000000000001E-5</v>
      </c>
      <c r="G58">
        <v>0.59057882974574794</v>
      </c>
      <c r="H58">
        <v>0.37334144600277086</v>
      </c>
      <c r="I58">
        <v>306.19134037999999</v>
      </c>
      <c r="J58">
        <v>1.9952623149688761E-7</v>
      </c>
      <c r="K58">
        <v>3.1510000000000003E-2</v>
      </c>
      <c r="L58">
        <v>26.221090910000001</v>
      </c>
      <c r="M58">
        <v>22.74133333</v>
      </c>
      <c r="O58">
        <f t="shared" si="55"/>
        <v>0</v>
      </c>
      <c r="P58">
        <f t="shared" si="55"/>
        <v>1.1262976459994604E-3</v>
      </c>
      <c r="Q58">
        <f t="shared" si="55"/>
        <v>1.4999365985944469E-2</v>
      </c>
      <c r="R58">
        <f t="shared" si="55"/>
        <v>4.0313584314889961E-2</v>
      </c>
      <c r="S58">
        <f t="shared" si="55"/>
        <v>0</v>
      </c>
      <c r="T58">
        <f t="shared" si="66"/>
        <v>9.2821768693877561E-6</v>
      </c>
      <c r="U58">
        <f t="shared" si="66"/>
        <v>0.54818571530160709</v>
      </c>
      <c r="V58">
        <f t="shared" si="66"/>
        <v>0.34654213344706974</v>
      </c>
      <c r="W58">
        <f t="shared" si="25"/>
        <v>7.8401061820899995E-2</v>
      </c>
      <c r="X58">
        <f t="shared" si="12"/>
        <v>1.9952623149688761E-7</v>
      </c>
      <c r="AA58">
        <f t="shared" si="26"/>
        <v>1.0467936313112352</v>
      </c>
      <c r="AB58">
        <f t="shared" si="27"/>
        <v>2.4404537427384496</v>
      </c>
      <c r="AC58">
        <f t="shared" si="28"/>
        <v>0.80596276278780721</v>
      </c>
      <c r="AD58" s="5">
        <f t="shared" si="29"/>
        <v>-5.6439247946833887E-2</v>
      </c>
      <c r="AF58" s="8">
        <f t="shared" si="30"/>
        <v>2.4968929906852835</v>
      </c>
      <c r="AG58" s="8">
        <f t="shared" si="31"/>
        <v>0.88496746510966906</v>
      </c>
      <c r="AH58" s="8">
        <f t="shared" si="32"/>
        <v>4.5199401759976592</v>
      </c>
      <c r="AI58" s="8">
        <f t="shared" si="33"/>
        <v>2.0937129917716635</v>
      </c>
      <c r="AJ58" s="8">
        <f t="shared" si="34"/>
        <v>9.4634574685169977</v>
      </c>
      <c r="AK58">
        <v>56</v>
      </c>
      <c r="AM58">
        <v>1</v>
      </c>
      <c r="AN58">
        <f t="shared" si="56"/>
        <v>2.9083333021658575</v>
      </c>
      <c r="AP58">
        <f t="shared" si="57"/>
        <v>1.0658669869806707E-2</v>
      </c>
      <c r="AQ58">
        <f t="shared" si="58"/>
        <v>0.14194586206270601</v>
      </c>
      <c r="AR58">
        <f t="shared" si="59"/>
        <v>0.38150589056743511</v>
      </c>
      <c r="AS58">
        <f t="shared" si="60"/>
        <v>0</v>
      </c>
      <c r="AT58">
        <f t="shared" si="61"/>
        <v>8.7841486018703285E-5</v>
      </c>
      <c r="AU58">
        <f t="shared" si="62"/>
        <v>5.1877322016053258</v>
      </c>
      <c r="AV58">
        <f t="shared" si="63"/>
        <v>3.2794867409254862</v>
      </c>
      <c r="AW58">
        <f t="shared" si="64"/>
        <v>2.0937129917716635</v>
      </c>
      <c r="AX58" s="9">
        <f t="shared" si="65"/>
        <v>2.627823414271611</v>
      </c>
      <c r="BA58">
        <f t="shared" si="35"/>
        <v>12</v>
      </c>
      <c r="BB58">
        <f t="shared" si="36"/>
        <v>12</v>
      </c>
      <c r="BC58">
        <f t="shared" si="37"/>
        <v>27.816666604331715</v>
      </c>
      <c r="BD58">
        <f t="shared" si="38"/>
        <v>27.816666604331715</v>
      </c>
      <c r="BE58">
        <f t="shared" si="39"/>
        <v>13.908333302165858</v>
      </c>
      <c r="BF58">
        <f t="shared" si="40"/>
        <v>13.908333302165858</v>
      </c>
      <c r="BG58">
        <f>0</f>
        <v>0</v>
      </c>
      <c r="BH58" s="10">
        <f t="shared" si="41"/>
        <v>0</v>
      </c>
      <c r="BI58" s="10">
        <f t="shared" si="42"/>
        <v>0</v>
      </c>
      <c r="BK58">
        <f t="shared" si="44"/>
        <v>384</v>
      </c>
      <c r="BL58">
        <f t="shared" si="1"/>
        <v>0</v>
      </c>
      <c r="BN58">
        <f t="shared" si="45"/>
        <v>0.17053871791690731</v>
      </c>
      <c r="BO58">
        <f t="shared" si="46"/>
        <v>9.0845351720131848</v>
      </c>
      <c r="BP58">
        <f t="shared" si="47"/>
        <v>42.728659743552733</v>
      </c>
      <c r="BQ58">
        <f t="shared" si="48"/>
        <v>0</v>
      </c>
      <c r="BR58">
        <f t="shared" si="49"/>
        <v>1.4054637762992526E-3</v>
      </c>
      <c r="BS58">
        <f t="shared" si="50"/>
        <v>332.01486090274085</v>
      </c>
      <c r="BT58">
        <f t="shared" si="51"/>
        <v>0</v>
      </c>
      <c r="BU58">
        <f t="shared" si="52"/>
        <v>0</v>
      </c>
      <c r="BV58">
        <f t="shared" si="53"/>
        <v>0</v>
      </c>
    </row>
    <row r="59" spans="1:74">
      <c r="A59">
        <v>0</v>
      </c>
      <c r="B59">
        <v>7.3504191999999998E-5</v>
      </c>
      <c r="C59">
        <v>8.2690659578333323E-4</v>
      </c>
      <c r="D59">
        <v>1.5160770775675676E-3</v>
      </c>
      <c r="E59">
        <v>3.5814068386363636E-5</v>
      </c>
      <c r="F59">
        <v>1.0000000000000001E-5</v>
      </c>
      <c r="G59">
        <v>0.58582902899191014</v>
      </c>
      <c r="H59">
        <v>0.37899726622801055</v>
      </c>
      <c r="I59">
        <v>306.50174693999998</v>
      </c>
      <c r="J59">
        <v>2.1379620895022279E-7</v>
      </c>
      <c r="K59">
        <v>3.1539999999999999E-2</v>
      </c>
      <c r="L59">
        <v>26.162352940000002</v>
      </c>
      <c r="M59">
        <v>19.697201719999999</v>
      </c>
      <c r="O59">
        <f t="shared" si="55"/>
        <v>0</v>
      </c>
      <c r="P59">
        <f t="shared" si="55"/>
        <v>1.9230426136735246E-3</v>
      </c>
      <c r="Q59">
        <f t="shared" si="55"/>
        <v>2.1633822207297482E-2</v>
      </c>
      <c r="R59">
        <f t="shared" si="55"/>
        <v>3.966414358756646E-2</v>
      </c>
      <c r="S59">
        <f t="shared" si="55"/>
        <v>9.3698029734134178E-4</v>
      </c>
      <c r="T59">
        <f t="shared" si="66"/>
        <v>8.0396741714285714E-6</v>
      </c>
      <c r="U59">
        <f t="shared" si="66"/>
        <v>0.47098745132593395</v>
      </c>
      <c r="V59">
        <f t="shared" si="66"/>
        <v>0.30470145323353742</v>
      </c>
      <c r="W59">
        <f t="shared" si="25"/>
        <v>7.7440564702400114E-2</v>
      </c>
      <c r="X59">
        <f t="shared" si="12"/>
        <v>2.1379620895022279E-7</v>
      </c>
      <c r="AA59">
        <f t="shared" si="26"/>
        <v>0.94361994353980472</v>
      </c>
      <c r="AB59">
        <f t="shared" si="27"/>
        <v>2.1556699739068663</v>
      </c>
      <c r="AC59">
        <f t="shared" si="28"/>
        <v>0.73771888387883244</v>
      </c>
      <c r="AD59" s="5">
        <f t="shared" si="29"/>
        <v>-6.4157988705878799E-2</v>
      </c>
      <c r="AF59" s="8">
        <f t="shared" si="30"/>
        <v>2.2198279626127451</v>
      </c>
      <c r="AG59" s="8">
        <f t="shared" si="31"/>
        <v>0.74439019485508018</v>
      </c>
      <c r="AH59" s="8">
        <f t="shared" si="32"/>
        <v>5.3735259110697049</v>
      </c>
      <c r="AI59" s="8">
        <f t="shared" si="33"/>
        <v>1.976751355872594</v>
      </c>
      <c r="AJ59" s="8">
        <f t="shared" si="34"/>
        <v>10.622124630523555</v>
      </c>
      <c r="AK59">
        <v>57</v>
      </c>
      <c r="AM59">
        <v>1</v>
      </c>
      <c r="AN59">
        <f t="shared" si="56"/>
        <v>2.7663959944694732</v>
      </c>
      <c r="AP59">
        <f t="shared" si="57"/>
        <v>2.0426798312247939E-2</v>
      </c>
      <c r="AQ59">
        <f t="shared" si="58"/>
        <v>0.22979715572050202</v>
      </c>
      <c r="AR59">
        <f t="shared" si="59"/>
        <v>0.42131747655011259</v>
      </c>
      <c r="AS59">
        <f t="shared" si="60"/>
        <v>9.9527214947047506E-3</v>
      </c>
      <c r="AT59">
        <f t="shared" si="61"/>
        <v>8.5398421037715473E-5</v>
      </c>
      <c r="AU59">
        <f t="shared" si="62"/>
        <v>5.0028874073967167</v>
      </c>
      <c r="AV59">
        <f t="shared" si="63"/>
        <v>3.2365768113482787</v>
      </c>
      <c r="AW59">
        <f t="shared" si="64"/>
        <v>1.976751355872594</v>
      </c>
      <c r="AX59" s="9">
        <f t="shared" si="65"/>
        <v>2.658245507950161</v>
      </c>
      <c r="BA59">
        <f t="shared" si="35"/>
        <v>12</v>
      </c>
      <c r="BB59">
        <f t="shared" si="36"/>
        <v>11.999999999999998</v>
      </c>
      <c r="BC59">
        <f t="shared" si="37"/>
        <v>27.532791988938946</v>
      </c>
      <c r="BD59">
        <f t="shared" si="38"/>
        <v>27.532791988938946</v>
      </c>
      <c r="BE59">
        <f t="shared" si="39"/>
        <v>13.766395994469473</v>
      </c>
      <c r="BF59">
        <f t="shared" si="40"/>
        <v>13.766395994469473</v>
      </c>
      <c r="BG59">
        <f>0</f>
        <v>0</v>
      </c>
      <c r="BH59" s="10">
        <f t="shared" si="41"/>
        <v>0</v>
      </c>
      <c r="BI59" s="10">
        <f t="shared" si="42"/>
        <v>0</v>
      </c>
      <c r="BK59">
        <f t="shared" si="44"/>
        <v>384</v>
      </c>
      <c r="BL59">
        <f t="shared" si="1"/>
        <v>0</v>
      </c>
      <c r="BN59">
        <f t="shared" si="45"/>
        <v>0.32682877299596702</v>
      </c>
      <c r="BO59">
        <f t="shared" si="46"/>
        <v>14.707017966112129</v>
      </c>
      <c r="BP59">
        <f t="shared" si="47"/>
        <v>47.187557373612613</v>
      </c>
      <c r="BQ59">
        <f t="shared" si="48"/>
        <v>1.59243543915276</v>
      </c>
      <c r="BR59">
        <f t="shared" si="49"/>
        <v>1.3663747366034476E-3</v>
      </c>
      <c r="BS59">
        <f t="shared" si="50"/>
        <v>320.18479407338987</v>
      </c>
      <c r="BT59">
        <f t="shared" si="51"/>
        <v>0</v>
      </c>
      <c r="BU59">
        <f t="shared" si="52"/>
        <v>0</v>
      </c>
      <c r="BV59">
        <f t="shared" si="53"/>
        <v>0</v>
      </c>
    </row>
    <row r="60" spans="1:74">
      <c r="A60">
        <v>0</v>
      </c>
      <c r="B60">
        <v>0</v>
      </c>
      <c r="C60">
        <v>4.9629288418333339E-4</v>
      </c>
      <c r="D60">
        <v>1.4579143045945946E-3</v>
      </c>
      <c r="E60">
        <v>0</v>
      </c>
      <c r="F60">
        <v>1.0000000000000001E-5</v>
      </c>
      <c r="G60">
        <v>0.53020596616451598</v>
      </c>
      <c r="H60">
        <v>0.43657444926628292</v>
      </c>
      <c r="I60">
        <v>306.67680180000002</v>
      </c>
      <c r="J60">
        <v>2.5703957827688611E-7</v>
      </c>
      <c r="K60">
        <v>3.073E-2</v>
      </c>
      <c r="L60">
        <v>26.40595811</v>
      </c>
      <c r="M60">
        <v>28.531580420000001</v>
      </c>
      <c r="O60">
        <f t="shared" si="55"/>
        <v>0</v>
      </c>
      <c r="P60">
        <f t="shared" si="55"/>
        <v>0</v>
      </c>
      <c r="Q60">
        <f t="shared" si="55"/>
        <v>1.3105089110036184E-2</v>
      </c>
      <c r="R60">
        <f t="shared" si="55"/>
        <v>3.8497624055094645E-2</v>
      </c>
      <c r="S60">
        <f t="shared" si="55"/>
        <v>0</v>
      </c>
      <c r="T60">
        <f t="shared" si="66"/>
        <v>1.1645543028571429E-5</v>
      </c>
      <c r="U60">
        <f t="shared" si="66"/>
        <v>0.61745363929741581</v>
      </c>
      <c r="V60">
        <f t="shared" si="66"/>
        <v>0.50841465341053727</v>
      </c>
      <c r="W60">
        <f t="shared" si="25"/>
        <v>9.9550462074700072E-2</v>
      </c>
      <c r="X60">
        <f t="shared" si="12"/>
        <v>2.5703957827688611E-7</v>
      </c>
      <c r="AA60">
        <f t="shared" si="26"/>
        <v>1.2675713430933095</v>
      </c>
      <c r="AB60">
        <f t="shared" si="27"/>
        <v>2.701641235881302</v>
      </c>
      <c r="AC60">
        <f t="shared" si="28"/>
        <v>1.1200347331513363</v>
      </c>
      <c r="AD60" s="5">
        <f t="shared" si="29"/>
        <v>-5.1602713165130827E-2</v>
      </c>
      <c r="AF60" s="8">
        <f t="shared" si="30"/>
        <v>2.7532439490464329</v>
      </c>
      <c r="AG60" s="8">
        <f t="shared" si="31"/>
        <v>0.51317448274376032</v>
      </c>
      <c r="AH60" s="8">
        <f t="shared" si="32"/>
        <v>7.7946198310824641</v>
      </c>
      <c r="AI60" s="8">
        <f t="shared" si="33"/>
        <v>1.1029171790823387</v>
      </c>
      <c r="AJ60" s="8">
        <f t="shared" si="34"/>
        <v>8.5968201161167261</v>
      </c>
      <c r="AK60">
        <v>58</v>
      </c>
      <c r="AM60">
        <v>1</v>
      </c>
      <c r="AN60">
        <f t="shared" si="56"/>
        <v>1.9374886619518534</v>
      </c>
      <c r="AP60">
        <f t="shared" si="57"/>
        <v>0</v>
      </c>
      <c r="AQ60">
        <f t="shared" si="58"/>
        <v>0.1126620936846613</v>
      </c>
      <c r="AR60">
        <f t="shared" si="59"/>
        <v>0.33095714889953681</v>
      </c>
      <c r="AS60">
        <f t="shared" si="60"/>
        <v>0</v>
      </c>
      <c r="AT60">
        <f t="shared" si="61"/>
        <v>1.0011463857112577E-4</v>
      </c>
      <c r="AU60">
        <f t="shared" si="62"/>
        <v>5.3081378670815056</v>
      </c>
      <c r="AV60">
        <f t="shared" si="63"/>
        <v>4.3707493197682199</v>
      </c>
      <c r="AW60">
        <f t="shared" si="64"/>
        <v>1.1029171790823387</v>
      </c>
      <c r="AX60" s="9">
        <f t="shared" si="65"/>
        <v>1.5465364216665367</v>
      </c>
      <c r="BA60">
        <f t="shared" si="35"/>
        <v>12</v>
      </c>
      <c r="BB60">
        <f t="shared" si="36"/>
        <v>11.999999999999996</v>
      </c>
      <c r="BC60">
        <f t="shared" si="37"/>
        <v>25.874977323903707</v>
      </c>
      <c r="BD60">
        <f t="shared" si="38"/>
        <v>25.87497732390371</v>
      </c>
      <c r="BE60">
        <f t="shared" si="39"/>
        <v>12.937488661951853</v>
      </c>
      <c r="BF60">
        <f t="shared" si="40"/>
        <v>12.937488661951852</v>
      </c>
      <c r="BG60">
        <f>0</f>
        <v>0</v>
      </c>
      <c r="BH60" s="10">
        <f t="shared" si="41"/>
        <v>0</v>
      </c>
      <c r="BI60" s="10">
        <f t="shared" si="42"/>
        <v>1.7763568394002505E-15</v>
      </c>
      <c r="BK60">
        <f t="shared" si="44"/>
        <v>384</v>
      </c>
      <c r="BL60">
        <f t="shared" si="1"/>
        <v>0</v>
      </c>
      <c r="BN60">
        <f t="shared" si="45"/>
        <v>0</v>
      </c>
      <c r="BO60">
        <f t="shared" si="46"/>
        <v>7.2103739958183235</v>
      </c>
      <c r="BP60">
        <f t="shared" si="47"/>
        <v>37.067200676748122</v>
      </c>
      <c r="BQ60">
        <f t="shared" si="48"/>
        <v>0</v>
      </c>
      <c r="BR60">
        <f t="shared" si="49"/>
        <v>1.6018342171380123E-3</v>
      </c>
      <c r="BS60">
        <f t="shared" si="50"/>
        <v>339.72082349321636</v>
      </c>
      <c r="BT60">
        <f t="shared" si="51"/>
        <v>0</v>
      </c>
      <c r="BU60">
        <f t="shared" si="52"/>
        <v>0</v>
      </c>
      <c r="BV60">
        <f t="shared" si="53"/>
        <v>0</v>
      </c>
    </row>
    <row r="61" spans="1:74">
      <c r="A61">
        <v>0</v>
      </c>
      <c r="B61">
        <v>2.5492302432608697E-5</v>
      </c>
      <c r="C61">
        <v>6.3877429120000003E-4</v>
      </c>
      <c r="D61">
        <v>1.7780344120270268E-3</v>
      </c>
      <c r="E61">
        <v>0</v>
      </c>
      <c r="F61">
        <v>1.0000000000000001E-5</v>
      </c>
      <c r="G61">
        <v>0.55270872090126622</v>
      </c>
      <c r="H61">
        <v>0.41376355796893582</v>
      </c>
      <c r="I61">
        <v>306.40068434</v>
      </c>
      <c r="J61">
        <v>2.511886431509578E-7</v>
      </c>
      <c r="K61">
        <v>3.1175000000000001E-2</v>
      </c>
      <c r="L61">
        <v>26.28729182</v>
      </c>
      <c r="M61">
        <v>29.18641805</v>
      </c>
      <c r="O61">
        <f t="shared" si="55"/>
        <v>0</v>
      </c>
      <c r="P61">
        <f t="shared" si="55"/>
        <v>6.7012359320968071E-4</v>
      </c>
      <c r="Q61">
        <f t="shared" si="55"/>
        <v>1.6791646199888058E-2</v>
      </c>
      <c r="R61">
        <f t="shared" si="55"/>
        <v>4.673970945495657E-2</v>
      </c>
      <c r="S61">
        <f t="shared" si="55"/>
        <v>0</v>
      </c>
      <c r="T61">
        <f t="shared" si="66"/>
        <v>1.1912823693877551E-5</v>
      </c>
      <c r="U61">
        <f t="shared" si="66"/>
        <v>0.65843215461653593</v>
      </c>
      <c r="V61">
        <f t="shared" si="66"/>
        <v>0.49290923170354162</v>
      </c>
      <c r="W61">
        <f t="shared" si="25"/>
        <v>8.740524530150004E-2</v>
      </c>
      <c r="X61">
        <f t="shared" si="12"/>
        <v>2.511886431509578E-7</v>
      </c>
      <c r="AA61">
        <f t="shared" si="26"/>
        <v>1.3258139306779331</v>
      </c>
      <c r="AB61">
        <f t="shared" si="27"/>
        <v>2.9184960535811881</v>
      </c>
      <c r="AC61">
        <f t="shared" si="28"/>
        <v>1.1142214219031918</v>
      </c>
      <c r="AD61" s="5">
        <f t="shared" si="29"/>
        <v>-6.4201479248054305E-2</v>
      </c>
      <c r="AF61" s="8">
        <f t="shared" si="30"/>
        <v>2.9826975328292424</v>
      </c>
      <c r="AG61" s="8">
        <f t="shared" si="31"/>
        <v>0.75425468902285875</v>
      </c>
      <c r="AH61" s="8">
        <f t="shared" si="32"/>
        <v>5.3032484361244379</v>
      </c>
      <c r="AI61" s="8">
        <f t="shared" si="33"/>
        <v>1.4941874884342961</v>
      </c>
      <c r="AJ61" s="8">
        <f t="shared" si="34"/>
        <v>7.9240474613158822</v>
      </c>
      <c r="AK61">
        <v>59</v>
      </c>
      <c r="AM61">
        <v>1</v>
      </c>
      <c r="AN61">
        <f t="shared" si="56"/>
        <v>2.3117058948786493</v>
      </c>
      <c r="AP61">
        <f t="shared" si="57"/>
        <v>5.3100911575410473E-3</v>
      </c>
      <c r="AQ61">
        <f t="shared" si="58"/>
        <v>0.13305780144153745</v>
      </c>
      <c r="AR61">
        <f t="shared" si="59"/>
        <v>0.37036767604919052</v>
      </c>
      <c r="AS61">
        <f t="shared" si="60"/>
        <v>0</v>
      </c>
      <c r="AT61">
        <f t="shared" si="61"/>
        <v>9.43977803485741E-5</v>
      </c>
      <c r="AU61">
        <f t="shared" si="62"/>
        <v>5.2174476432379082</v>
      </c>
      <c r="AV61">
        <f t="shared" si="63"/>
        <v>3.9058361461396109</v>
      </c>
      <c r="AW61">
        <f t="shared" si="64"/>
        <v>1.4941874884342961</v>
      </c>
      <c r="AX61" s="9">
        <f t="shared" si="65"/>
        <v>2.0029230570825649</v>
      </c>
      <c r="BA61">
        <f t="shared" si="35"/>
        <v>12</v>
      </c>
      <c r="BB61">
        <f t="shared" si="36"/>
        <v>12.000000000000002</v>
      </c>
      <c r="BC61">
        <f t="shared" si="37"/>
        <v>26.623411789757299</v>
      </c>
      <c r="BD61">
        <f t="shared" si="38"/>
        <v>26.623411789757299</v>
      </c>
      <c r="BE61">
        <f t="shared" si="39"/>
        <v>13.311705894878649</v>
      </c>
      <c r="BF61">
        <f t="shared" si="40"/>
        <v>13.311705894878649</v>
      </c>
      <c r="BG61">
        <f>0</f>
        <v>0</v>
      </c>
      <c r="BH61" s="10">
        <f t="shared" si="41"/>
        <v>0</v>
      </c>
      <c r="BI61" s="10">
        <f t="shared" si="42"/>
        <v>0</v>
      </c>
      <c r="BK61">
        <f t="shared" si="44"/>
        <v>384</v>
      </c>
      <c r="BL61">
        <f t="shared" si="1"/>
        <v>0</v>
      </c>
      <c r="BN61">
        <f t="shared" si="45"/>
        <v>8.4961458520656757E-2</v>
      </c>
      <c r="BO61">
        <f t="shared" si="46"/>
        <v>8.5156992922583967</v>
      </c>
      <c r="BP61">
        <f t="shared" si="47"/>
        <v>41.481179717509335</v>
      </c>
      <c r="BQ61">
        <f t="shared" si="48"/>
        <v>0</v>
      </c>
      <c r="BR61">
        <f t="shared" si="49"/>
        <v>1.5103644855771856E-3</v>
      </c>
      <c r="BS61">
        <f t="shared" si="50"/>
        <v>333.91664916722613</v>
      </c>
      <c r="BT61">
        <f t="shared" si="51"/>
        <v>0</v>
      </c>
      <c r="BU61">
        <f t="shared" si="52"/>
        <v>0</v>
      </c>
      <c r="BV61">
        <f t="shared" si="53"/>
        <v>0</v>
      </c>
    </row>
    <row r="62" spans="1:74">
      <c r="A62">
        <v>0</v>
      </c>
      <c r="B62">
        <v>4.4771627369565215E-5</v>
      </c>
      <c r="C62">
        <v>6.412963213166666E-4</v>
      </c>
      <c r="D62">
        <v>1.6175459786486486E-3</v>
      </c>
      <c r="E62">
        <v>0</v>
      </c>
      <c r="F62">
        <v>1.0000000000000001E-5</v>
      </c>
      <c r="G62">
        <v>0.55887962033938121</v>
      </c>
      <c r="H62">
        <v>0.4056154171207203</v>
      </c>
      <c r="I62">
        <v>306.13539501000002</v>
      </c>
      <c r="J62">
        <v>2.3442288153199206E-7</v>
      </c>
      <c r="K62">
        <v>3.1144999999999999E-2</v>
      </c>
      <c r="L62">
        <v>26.151097650000001</v>
      </c>
      <c r="M62">
        <v>25.919117920000001</v>
      </c>
      <c r="O62">
        <f t="shared" si="55"/>
        <v>0</v>
      </c>
      <c r="P62">
        <f t="shared" si="55"/>
        <v>1.1708271992909127E-3</v>
      </c>
      <c r="Q62">
        <f t="shared" si="55"/>
        <v>1.6770602721337926E-2</v>
      </c>
      <c r="R62">
        <f t="shared" si="55"/>
        <v>4.2300602841005626E-2</v>
      </c>
      <c r="S62">
        <f t="shared" si="55"/>
        <v>0</v>
      </c>
      <c r="T62">
        <f t="shared" si="66"/>
        <v>1.0579231804081635E-5</v>
      </c>
      <c r="U62">
        <f t="shared" si="66"/>
        <v>0.59125170541474503</v>
      </c>
      <c r="V62">
        <f t="shared" si="66"/>
        <v>0.42910995210293618</v>
      </c>
      <c r="W62">
        <f t="shared" si="25"/>
        <v>8.7736932615750107E-2</v>
      </c>
      <c r="X62">
        <f t="shared" si="12"/>
        <v>2.3442288153199206E-7</v>
      </c>
      <c r="AA62">
        <f t="shared" si="26"/>
        <v>1.1819754986826649</v>
      </c>
      <c r="AB62">
        <f t="shared" si="27"/>
        <v>2.6280136296909209</v>
      </c>
      <c r="AC62">
        <f t="shared" si="28"/>
        <v>0.97870396972914131</v>
      </c>
      <c r="AD62" s="5">
        <f t="shared" si="29"/>
        <v>-6.0242032761634465E-2</v>
      </c>
      <c r="AF62" s="8">
        <f t="shared" si="30"/>
        <v>2.6882556624525553</v>
      </c>
      <c r="AG62" s="8">
        <f t="shared" si="31"/>
        <v>0.7308477229942727</v>
      </c>
      <c r="AH62" s="8">
        <f t="shared" si="32"/>
        <v>5.4730963429865485</v>
      </c>
      <c r="AI62" s="8">
        <f t="shared" si="33"/>
        <v>1.606626632368567</v>
      </c>
      <c r="AJ62" s="8">
        <f t="shared" si="34"/>
        <v>8.7932223461611976</v>
      </c>
      <c r="AK62">
        <v>60</v>
      </c>
      <c r="AM62">
        <v>1</v>
      </c>
      <c r="AN62">
        <f t="shared" si="56"/>
        <v>2.4258415140046594</v>
      </c>
      <c r="AP62">
        <f t="shared" si="57"/>
        <v>1.0295343892298183E-2</v>
      </c>
      <c r="AQ62">
        <f t="shared" si="58"/>
        <v>0.14746763860786044</v>
      </c>
      <c r="AR62">
        <f t="shared" si="59"/>
        <v>0.3719586061576205</v>
      </c>
      <c r="AS62">
        <f t="shared" si="60"/>
        <v>0</v>
      </c>
      <c r="AT62">
        <f t="shared" si="61"/>
        <v>9.3025537504869875E-5</v>
      </c>
      <c r="AU62">
        <f t="shared" si="62"/>
        <v>5.1990077082588533</v>
      </c>
      <c r="AV62">
        <f t="shared" si="63"/>
        <v>3.7732592197916994</v>
      </c>
      <c r="AW62">
        <f t="shared" si="64"/>
        <v>1.606626632368567</v>
      </c>
      <c r="AX62" s="9">
        <f t="shared" si="65"/>
        <v>2.136348221026346</v>
      </c>
      <c r="BA62">
        <f t="shared" si="35"/>
        <v>12</v>
      </c>
      <c r="BB62">
        <f t="shared" si="36"/>
        <v>12</v>
      </c>
      <c r="BC62">
        <f t="shared" si="37"/>
        <v>26.851683028009319</v>
      </c>
      <c r="BD62">
        <f t="shared" si="38"/>
        <v>26.851683028009319</v>
      </c>
      <c r="BE62">
        <f t="shared" si="39"/>
        <v>13.425841514004659</v>
      </c>
      <c r="BF62">
        <f t="shared" si="40"/>
        <v>13.425841514004659</v>
      </c>
      <c r="BG62">
        <f>0</f>
        <v>0</v>
      </c>
      <c r="BH62" s="10">
        <f t="shared" si="41"/>
        <v>0</v>
      </c>
      <c r="BI62" s="10">
        <f t="shared" si="42"/>
        <v>0</v>
      </c>
      <c r="BK62">
        <f t="shared" si="44"/>
        <v>384</v>
      </c>
      <c r="BL62">
        <f t="shared" si="1"/>
        <v>0</v>
      </c>
      <c r="BN62">
        <f t="shared" si="45"/>
        <v>0.16472550227677094</v>
      </c>
      <c r="BO62">
        <f t="shared" si="46"/>
        <v>9.4379288709030682</v>
      </c>
      <c r="BP62">
        <f t="shared" si="47"/>
        <v>41.659363889653498</v>
      </c>
      <c r="BQ62">
        <f t="shared" si="48"/>
        <v>0</v>
      </c>
      <c r="BR62">
        <f t="shared" si="49"/>
        <v>1.488408600077918E-3</v>
      </c>
      <c r="BS62">
        <f t="shared" si="50"/>
        <v>332.73649332856661</v>
      </c>
      <c r="BT62">
        <f t="shared" si="51"/>
        <v>0</v>
      </c>
      <c r="BU62">
        <f t="shared" si="52"/>
        <v>0</v>
      </c>
      <c r="BV62">
        <f t="shared" si="53"/>
        <v>0</v>
      </c>
    </row>
    <row r="63" spans="1:74">
      <c r="A63">
        <v>0</v>
      </c>
      <c r="B63">
        <v>4.2690056891304357E-5</v>
      </c>
      <c r="C63">
        <v>5.5776221574999995E-4</v>
      </c>
      <c r="D63">
        <v>1.3664197886486486E-3</v>
      </c>
      <c r="E63">
        <v>0</v>
      </c>
      <c r="F63">
        <v>1.0000000000000001E-5</v>
      </c>
      <c r="G63">
        <v>0.56291694248871293</v>
      </c>
      <c r="H63">
        <v>0.40255906910217931</v>
      </c>
      <c r="I63">
        <v>306.06320743999999</v>
      </c>
      <c r="J63">
        <v>2.2387211385683346E-7</v>
      </c>
      <c r="K63">
        <v>3.0114999999999999E-2</v>
      </c>
      <c r="L63">
        <v>26.47786022</v>
      </c>
      <c r="M63">
        <v>25.178000000000001</v>
      </c>
      <c r="O63">
        <f t="shared" si="55"/>
        <v>0</v>
      </c>
      <c r="P63">
        <f t="shared" si="55"/>
        <v>1.1303413591518044E-3</v>
      </c>
      <c r="Q63">
        <f t="shared" si="55"/>
        <v>1.4768349984625982E-2</v>
      </c>
      <c r="R63">
        <f t="shared" si="55"/>
        <v>3.617987216568086E-2</v>
      </c>
      <c r="S63">
        <f t="shared" si="55"/>
        <v>0</v>
      </c>
      <c r="T63">
        <f t="shared" si="66"/>
        <v>1.0276734693877551E-5</v>
      </c>
      <c r="U63">
        <f t="shared" si="66"/>
        <v>0.57849480726452307</v>
      </c>
      <c r="V63">
        <f t="shared" si="66"/>
        <v>0.41369927517774169</v>
      </c>
      <c r="W63">
        <f t="shared" si="25"/>
        <v>0.11610541706470009</v>
      </c>
      <c r="X63">
        <f t="shared" si="12"/>
        <v>2.2387211385683346E-7</v>
      </c>
      <c r="AA63">
        <f t="shared" si="26"/>
        <v>1.1314007402677111</v>
      </c>
      <c r="AB63">
        <f t="shared" si="27"/>
        <v>2.5403345346689141</v>
      </c>
      <c r="AC63">
        <f t="shared" si="28"/>
        <v>0.9315556773744007</v>
      </c>
      <c r="AD63" s="5">
        <f t="shared" si="29"/>
        <v>-5.207856350945865E-2</v>
      </c>
      <c r="AF63" s="8">
        <f t="shared" si="30"/>
        <v>2.5924130981783726</v>
      </c>
      <c r="AG63" s="8">
        <f t="shared" si="31"/>
        <v>0.72930174342957121</v>
      </c>
      <c r="AH63" s="8">
        <f t="shared" si="32"/>
        <v>5.4846982556079418</v>
      </c>
      <c r="AI63" s="8">
        <f t="shared" si="33"/>
        <v>1.6654195296176875</v>
      </c>
      <c r="AJ63" s="8">
        <f t="shared" si="34"/>
        <v>9.1343235889495293</v>
      </c>
      <c r="AK63">
        <v>61</v>
      </c>
      <c r="AM63">
        <v>1</v>
      </c>
      <c r="AN63">
        <f t="shared" si="56"/>
        <v>2.5053895871139069</v>
      </c>
      <c r="AP63">
        <f t="shared" si="57"/>
        <v>1.0324903740465598E-2</v>
      </c>
      <c r="AQ63">
        <f t="shared" si="58"/>
        <v>0.13489888763443153</v>
      </c>
      <c r="AR63">
        <f t="shared" si="59"/>
        <v>0.33047865976815716</v>
      </c>
      <c r="AS63">
        <f t="shared" si="60"/>
        <v>0</v>
      </c>
      <c r="AT63">
        <f t="shared" si="61"/>
        <v>9.3871020131661742E-5</v>
      </c>
      <c r="AU63">
        <f t="shared" si="62"/>
        <v>5.2841587640811447</v>
      </c>
      <c r="AV63">
        <f t="shared" si="63"/>
        <v>3.7788630479873686</v>
      </c>
      <c r="AW63">
        <f t="shared" si="64"/>
        <v>1.6654195296176875</v>
      </c>
      <c r="AX63" s="9">
        <f t="shared" si="65"/>
        <v>2.141121980760742</v>
      </c>
      <c r="BA63">
        <f t="shared" si="35"/>
        <v>12</v>
      </c>
      <c r="BB63">
        <f t="shared" si="36"/>
        <v>12</v>
      </c>
      <c r="BC63">
        <f t="shared" si="37"/>
        <v>27.010779174227814</v>
      </c>
      <c r="BD63">
        <f t="shared" si="38"/>
        <v>27.010779174227814</v>
      </c>
      <c r="BE63">
        <f t="shared" si="39"/>
        <v>13.505389587113907</v>
      </c>
      <c r="BF63">
        <f t="shared" si="40"/>
        <v>13.505389587113907</v>
      </c>
      <c r="BG63">
        <f>0</f>
        <v>0</v>
      </c>
      <c r="BH63" s="10">
        <f t="shared" si="41"/>
        <v>0</v>
      </c>
      <c r="BI63" s="10">
        <f t="shared" si="42"/>
        <v>0</v>
      </c>
      <c r="BK63">
        <f t="shared" si="44"/>
        <v>384</v>
      </c>
      <c r="BL63">
        <f t="shared" si="1"/>
        <v>0</v>
      </c>
      <c r="BN63">
        <f t="shared" si="45"/>
        <v>0.16519845984744957</v>
      </c>
      <c r="BO63">
        <f t="shared" si="46"/>
        <v>8.6335288086036179</v>
      </c>
      <c r="BP63">
        <f t="shared" si="47"/>
        <v>37.0136098940336</v>
      </c>
      <c r="BQ63">
        <f t="shared" si="48"/>
        <v>0</v>
      </c>
      <c r="BR63">
        <f t="shared" si="49"/>
        <v>1.5019363221065879E-3</v>
      </c>
      <c r="BS63">
        <f t="shared" si="50"/>
        <v>338.18616090119326</v>
      </c>
      <c r="BT63">
        <f t="shared" si="51"/>
        <v>0</v>
      </c>
      <c r="BU63">
        <f t="shared" si="52"/>
        <v>0</v>
      </c>
      <c r="BV63">
        <f t="shared" si="53"/>
        <v>0</v>
      </c>
    </row>
    <row r="64" spans="1:74">
      <c r="A64">
        <v>0</v>
      </c>
      <c r="B64">
        <v>0</v>
      </c>
      <c r="C64">
        <v>5.9496437573333324E-4</v>
      </c>
      <c r="D64">
        <v>1.3684135125675673E-3</v>
      </c>
      <c r="E64">
        <v>0</v>
      </c>
      <c r="F64">
        <v>1.0000000000000001E-5</v>
      </c>
      <c r="G64">
        <v>0.56056488807164229</v>
      </c>
      <c r="H64">
        <v>0.40397038507786931</v>
      </c>
      <c r="I64">
        <v>305.93507449999998</v>
      </c>
      <c r="J64">
        <v>2.2387211385683346E-7</v>
      </c>
      <c r="K64">
        <v>2.9600000000000001E-2</v>
      </c>
      <c r="L64">
        <v>26.1756335</v>
      </c>
      <c r="M64">
        <v>23.98762958</v>
      </c>
      <c r="O64">
        <f t="shared" si="55"/>
        <v>0</v>
      </c>
      <c r="P64">
        <f t="shared" si="55"/>
        <v>0</v>
      </c>
      <c r="Q64">
        <f t="shared" si="55"/>
        <v>1.5573569444752024E-2</v>
      </c>
      <c r="R64">
        <f t="shared" si="55"/>
        <v>3.5819090581416288E-2</v>
      </c>
      <c r="S64">
        <f t="shared" si="55"/>
        <v>0</v>
      </c>
      <c r="T64">
        <f t="shared" si="66"/>
        <v>9.7908692163265328E-6</v>
      </c>
      <c r="U64">
        <f t="shared" si="66"/>
        <v>0.54884175063741703</v>
      </c>
      <c r="V64">
        <f t="shared" si="66"/>
        <v>0.39552212075664855</v>
      </c>
      <c r="W64">
        <f t="shared" si="25"/>
        <v>0.12826060415000004</v>
      </c>
      <c r="X64">
        <f t="shared" si="12"/>
        <v>2.2387211385683346E-7</v>
      </c>
      <c r="AA64">
        <f t="shared" si="26"/>
        <v>1.0829682820278186</v>
      </c>
      <c r="AB64">
        <f t="shared" si="27"/>
        <v>2.4212027455294383</v>
      </c>
      <c r="AC64">
        <f t="shared" si="28"/>
        <v>0.89382956156563376</v>
      </c>
      <c r="AD64" s="5">
        <f t="shared" si="29"/>
        <v>-5.139266002616831E-2</v>
      </c>
      <c r="AF64" s="8">
        <f t="shared" si="30"/>
        <v>2.4725954055556065</v>
      </c>
      <c r="AG64" s="8">
        <f t="shared" si="31"/>
        <v>0.68493628242433902</v>
      </c>
      <c r="AH64" s="8">
        <f t="shared" si="32"/>
        <v>5.8399592818210166</v>
      </c>
      <c r="AI64" s="8">
        <f t="shared" si="33"/>
        <v>1.6383391746617202</v>
      </c>
      <c r="AJ64" s="8">
        <f t="shared" si="34"/>
        <v>9.5678340698366959</v>
      </c>
      <c r="AK64">
        <v>62</v>
      </c>
      <c r="AM64">
        <v>1</v>
      </c>
      <c r="AN64">
        <f t="shared" si="56"/>
        <v>2.4670304557600282</v>
      </c>
      <c r="AP64">
        <f t="shared" si="57"/>
        <v>0</v>
      </c>
      <c r="AQ64">
        <f t="shared" si="58"/>
        <v>0.14900532832246616</v>
      </c>
      <c r="AR64">
        <f t="shared" si="59"/>
        <v>0.34271111521544145</v>
      </c>
      <c r="AS64">
        <f t="shared" si="60"/>
        <v>0</v>
      </c>
      <c r="AT64">
        <f t="shared" si="61"/>
        <v>9.3677412061284309E-5</v>
      </c>
      <c r="AU64">
        <f t="shared" si="62"/>
        <v>5.2512268006974949</v>
      </c>
      <c r="AV64">
        <f t="shared" si="63"/>
        <v>3.7842900223495257</v>
      </c>
      <c r="AW64">
        <f t="shared" si="64"/>
        <v>1.6383391746617202</v>
      </c>
      <c r="AX64" s="9">
        <f t="shared" si="65"/>
        <v>2.130055618199628</v>
      </c>
      <c r="BA64">
        <f t="shared" si="35"/>
        <v>12</v>
      </c>
      <c r="BB64">
        <f t="shared" si="36"/>
        <v>11.999999999999996</v>
      </c>
      <c r="BC64">
        <f t="shared" si="37"/>
        <v>26.934060911520056</v>
      </c>
      <c r="BD64">
        <f t="shared" si="38"/>
        <v>26.934060911520053</v>
      </c>
      <c r="BE64">
        <f t="shared" si="39"/>
        <v>13.467030455760028</v>
      </c>
      <c r="BF64">
        <f t="shared" si="40"/>
        <v>13.467030455760028</v>
      </c>
      <c r="BG64">
        <f>0</f>
        <v>0</v>
      </c>
      <c r="BH64" s="10">
        <f t="shared" si="41"/>
        <v>0</v>
      </c>
      <c r="BI64" s="10">
        <f t="shared" si="42"/>
        <v>7.1054273576010019E-15</v>
      </c>
      <c r="BK64">
        <f t="shared" si="44"/>
        <v>384</v>
      </c>
      <c r="BL64">
        <f t="shared" si="1"/>
        <v>0</v>
      </c>
      <c r="BN64">
        <f t="shared" si="45"/>
        <v>0</v>
      </c>
      <c r="BO64">
        <f t="shared" si="46"/>
        <v>9.5363410126378341</v>
      </c>
      <c r="BP64">
        <f t="shared" si="47"/>
        <v>38.38364490412944</v>
      </c>
      <c r="BQ64">
        <f t="shared" si="48"/>
        <v>0</v>
      </c>
      <c r="BR64">
        <f t="shared" si="49"/>
        <v>1.4988385929805489E-3</v>
      </c>
      <c r="BS64">
        <f t="shared" si="50"/>
        <v>336.07851524463968</v>
      </c>
      <c r="BT64">
        <f t="shared" si="51"/>
        <v>0</v>
      </c>
      <c r="BU64">
        <f t="shared" si="52"/>
        <v>0</v>
      </c>
      <c r="BV64">
        <f t="shared" si="53"/>
        <v>0</v>
      </c>
    </row>
    <row r="65" spans="1:74">
      <c r="A65">
        <v>0</v>
      </c>
      <c r="B65">
        <v>4.2016144847826088E-5</v>
      </c>
      <c r="C65">
        <v>5.9154211296666664E-4</v>
      </c>
      <c r="D65">
        <v>1.3936562021621621E-3</v>
      </c>
      <c r="E65">
        <v>0</v>
      </c>
      <c r="F65">
        <v>1.0000000000000001E-5</v>
      </c>
      <c r="G65">
        <v>0.56467272505126742</v>
      </c>
      <c r="H65">
        <v>0.40120055619573641</v>
      </c>
      <c r="I65">
        <v>306.25269981000002</v>
      </c>
      <c r="J65">
        <v>2.2908676527677716E-7</v>
      </c>
      <c r="K65">
        <v>3.0345E-2</v>
      </c>
      <c r="L65">
        <v>25.99651661</v>
      </c>
      <c r="M65">
        <v>25.261592919999998</v>
      </c>
      <c r="O65">
        <f t="shared" si="55"/>
        <v>0</v>
      </c>
      <c r="P65">
        <f t="shared" si="55"/>
        <v>1.0922734074246768E-3</v>
      </c>
      <c r="Q65">
        <f t="shared" si="55"/>
        <v>1.5378034365252447E-2</v>
      </c>
      <c r="R65">
        <f t="shared" si="55"/>
        <v>3.6230206608138166E-2</v>
      </c>
      <c r="S65">
        <f t="shared" si="55"/>
        <v>0</v>
      </c>
      <c r="T65">
        <f t="shared" si="66"/>
        <v>1.0310854253061226E-5</v>
      </c>
      <c r="U65">
        <f t="shared" si="66"/>
        <v>0.58222581686825314</v>
      </c>
      <c r="V65">
        <f t="shared" si="66"/>
        <v>0.41367204611813374</v>
      </c>
      <c r="W65">
        <f t="shared" si="25"/>
        <v>0.10801552651455007</v>
      </c>
      <c r="X65">
        <f t="shared" si="12"/>
        <v>2.2908676527677716E-7</v>
      </c>
      <c r="AA65">
        <f t="shared" si="26"/>
        <v>1.1364368249487309</v>
      </c>
      <c r="AB65">
        <f t="shared" si="27"/>
        <v>2.5573012987253914</v>
      </c>
      <c r="AC65">
        <f t="shared" si="28"/>
        <v>0.93274512099789808</v>
      </c>
      <c r="AD65" s="5">
        <f t="shared" si="29"/>
        <v>-5.2700514380815286E-2</v>
      </c>
      <c r="AF65" s="8">
        <f t="shared" si="30"/>
        <v>2.6100018131062068</v>
      </c>
      <c r="AG65" s="8">
        <f t="shared" si="31"/>
        <v>0.74451157111041066</v>
      </c>
      <c r="AH65" s="8">
        <f t="shared" si="32"/>
        <v>5.3726498757220824</v>
      </c>
      <c r="AI65" s="8">
        <f t="shared" si="33"/>
        <v>1.6887904866923853</v>
      </c>
      <c r="AJ65" s="8">
        <f t="shared" si="34"/>
        <v>9.0732799984484789</v>
      </c>
      <c r="AK65">
        <v>63</v>
      </c>
      <c r="AM65">
        <v>1</v>
      </c>
      <c r="AN65">
        <f t="shared" si="56"/>
        <v>2.5294291100777926</v>
      </c>
      <c r="AP65">
        <f t="shared" si="57"/>
        <v>9.9105024604234874E-3</v>
      </c>
      <c r="AQ65">
        <f t="shared" si="58"/>
        <v>0.13952921162169837</v>
      </c>
      <c r="AR65">
        <f t="shared" si="59"/>
        <v>0.32872680895727591</v>
      </c>
      <c r="AS65">
        <f t="shared" si="60"/>
        <v>0</v>
      </c>
      <c r="AT65">
        <f t="shared" si="61"/>
        <v>9.3553267661217846E-5</v>
      </c>
      <c r="AU65">
        <f t="shared" si="62"/>
        <v>5.2826978587710478</v>
      </c>
      <c r="AV65">
        <f t="shared" si="63"/>
        <v>3.7533623019609195</v>
      </c>
      <c r="AW65">
        <f t="shared" si="64"/>
        <v>1.6887904866923853</v>
      </c>
      <c r="AX65" s="9">
        <f t="shared" si="65"/>
        <v>2.166957009731783</v>
      </c>
      <c r="BA65">
        <f t="shared" si="35"/>
        <v>12</v>
      </c>
      <c r="BB65">
        <f t="shared" si="36"/>
        <v>12</v>
      </c>
      <c r="BC65">
        <f t="shared" si="37"/>
        <v>27.058858220155585</v>
      </c>
      <c r="BD65">
        <f t="shared" si="38"/>
        <v>27.058858220155582</v>
      </c>
      <c r="BE65">
        <f t="shared" si="39"/>
        <v>13.529429110077793</v>
      </c>
      <c r="BF65">
        <f t="shared" si="40"/>
        <v>13.529429110077789</v>
      </c>
      <c r="BG65">
        <f>0</f>
        <v>0</v>
      </c>
      <c r="BH65" s="10">
        <f t="shared" si="41"/>
        <v>0</v>
      </c>
      <c r="BI65" s="10">
        <f t="shared" si="42"/>
        <v>7.1054273576010019E-15</v>
      </c>
      <c r="BK65">
        <f t="shared" si="44"/>
        <v>384</v>
      </c>
      <c r="BL65">
        <f t="shared" si="1"/>
        <v>0</v>
      </c>
      <c r="BN65">
        <f t="shared" si="45"/>
        <v>0.1585680393667758</v>
      </c>
      <c r="BO65">
        <f t="shared" si="46"/>
        <v>8.9298695437886959</v>
      </c>
      <c r="BP65">
        <f t="shared" si="47"/>
        <v>36.817402603214902</v>
      </c>
      <c r="BQ65">
        <f t="shared" si="48"/>
        <v>0</v>
      </c>
      <c r="BR65">
        <f t="shared" si="49"/>
        <v>1.4968522825794855E-3</v>
      </c>
      <c r="BS65">
        <f t="shared" si="50"/>
        <v>338.09266296134706</v>
      </c>
      <c r="BT65">
        <f t="shared" si="51"/>
        <v>0</v>
      </c>
      <c r="BU65">
        <f t="shared" si="52"/>
        <v>0</v>
      </c>
      <c r="BV65">
        <f t="shared" si="53"/>
        <v>0</v>
      </c>
    </row>
    <row r="66" spans="1:74">
      <c r="A66">
        <v>0</v>
      </c>
      <c r="B66">
        <v>4.2546122043478258E-5</v>
      </c>
      <c r="C66">
        <v>7.0959245231666664E-4</v>
      </c>
      <c r="D66">
        <v>1.5808079543243243E-3</v>
      </c>
      <c r="E66">
        <v>0</v>
      </c>
      <c r="F66">
        <v>1.0000000000000001E-5</v>
      </c>
      <c r="G66">
        <v>0.55703102740980792</v>
      </c>
      <c r="H66">
        <v>0.40745532626925285</v>
      </c>
      <c r="I66">
        <v>306.31340955999997</v>
      </c>
      <c r="J66">
        <v>2.2908676527677716E-7</v>
      </c>
      <c r="K66">
        <v>3.0159999999999999E-2</v>
      </c>
      <c r="L66">
        <v>25.973576309999999</v>
      </c>
      <c r="M66">
        <v>24.93966344</v>
      </c>
      <c r="O66">
        <f t="shared" si="55"/>
        <v>0</v>
      </c>
      <c r="P66">
        <f t="shared" si="55"/>
        <v>1.1050749475908556E-3</v>
      </c>
      <c r="Q66">
        <f t="shared" si="55"/>
        <v>1.8430653709246975E-2</v>
      </c>
      <c r="R66">
        <f t="shared" si="55"/>
        <v>4.1059236033097829E-2</v>
      </c>
      <c r="S66">
        <f t="shared" si="55"/>
        <v>0</v>
      </c>
      <c r="T66">
        <f t="shared" si="66"/>
        <v>1.0179454465306124E-5</v>
      </c>
      <c r="U66">
        <f t="shared" si="66"/>
        <v>0.56702719792808265</v>
      </c>
      <c r="V66">
        <f t="shared" si="66"/>
        <v>0.41476729404043094</v>
      </c>
      <c r="W66">
        <f t="shared" si="25"/>
        <v>0.11272532118540009</v>
      </c>
      <c r="X66">
        <f t="shared" si="12"/>
        <v>2.2908676527677716E-7</v>
      </c>
      <c r="AA66">
        <f t="shared" si="26"/>
        <v>1.142938582433892</v>
      </c>
      <c r="AB66">
        <f t="shared" si="27"/>
        <v>2.5298223668620823</v>
      </c>
      <c r="AC66">
        <f t="shared" si="28"/>
        <v>0.95072451746073317</v>
      </c>
      <c r="AD66" s="5">
        <f t="shared" si="29"/>
        <v>-6.0594964689935658E-2</v>
      </c>
      <c r="AF66" s="8">
        <f t="shared" si="30"/>
        <v>2.5904173315520178</v>
      </c>
      <c r="AG66" s="8">
        <f t="shared" si="31"/>
        <v>0.68896829663055148</v>
      </c>
      <c r="AH66" s="8">
        <f t="shared" si="32"/>
        <v>5.8057823844178094</v>
      </c>
      <c r="AI66" s="8">
        <f t="shared" si="33"/>
        <v>1.5715748855737588</v>
      </c>
      <c r="AJ66" s="8">
        <f t="shared" si="34"/>
        <v>9.1242217864575625</v>
      </c>
      <c r="AK66">
        <v>64</v>
      </c>
      <c r="AM66">
        <v>1</v>
      </c>
      <c r="AN66">
        <f t="shared" si="56"/>
        <v>2.3893460118558512</v>
      </c>
      <c r="AP66">
        <f t="shared" si="57"/>
        <v>1.0082948912476934E-2</v>
      </c>
      <c r="AQ66">
        <f t="shared" si="58"/>
        <v>0.16816537211256613</v>
      </c>
      <c r="AR66">
        <f t="shared" si="59"/>
        <v>0.37463357594849461</v>
      </c>
      <c r="AS66">
        <f t="shared" si="60"/>
        <v>0</v>
      </c>
      <c r="AT66">
        <f t="shared" si="61"/>
        <v>9.2879600206598848E-5</v>
      </c>
      <c r="AU66">
        <f t="shared" si="62"/>
        <v>5.1736819128493963</v>
      </c>
      <c r="AV66">
        <f t="shared" si="63"/>
        <v>3.7844287805937498</v>
      </c>
      <c r="AW66">
        <f t="shared" si="64"/>
        <v>1.5715748855737588</v>
      </c>
      <c r="AX66" s="9">
        <f t="shared" si="65"/>
        <v>2.1244567825472966</v>
      </c>
      <c r="BA66">
        <f t="shared" si="35"/>
        <v>12</v>
      </c>
      <c r="BB66">
        <f t="shared" si="36"/>
        <v>11.999999999999998</v>
      </c>
      <c r="BC66">
        <f t="shared" si="37"/>
        <v>26.778692023711702</v>
      </c>
      <c r="BD66">
        <f t="shared" si="38"/>
        <v>26.778692023711706</v>
      </c>
      <c r="BE66">
        <f t="shared" si="39"/>
        <v>13.389346011855851</v>
      </c>
      <c r="BF66">
        <f t="shared" si="40"/>
        <v>13.389346011855851</v>
      </c>
      <c r="BG66">
        <f>0</f>
        <v>0</v>
      </c>
      <c r="BH66" s="10">
        <f t="shared" si="41"/>
        <v>0</v>
      </c>
      <c r="BI66" s="10">
        <f t="shared" si="42"/>
        <v>0</v>
      </c>
      <c r="BK66">
        <f t="shared" ref="BK66:BK97" si="67">AM66*384</f>
        <v>384</v>
      </c>
      <c r="BL66">
        <f t="shared" ref="BL66:BL112" si="68">AN66*0</f>
        <v>0</v>
      </c>
      <c r="BN66">
        <f t="shared" ref="BN66:BN97" si="69">AP66*16</f>
        <v>0.16132718259963094</v>
      </c>
      <c r="BO66">
        <f t="shared" ref="BO66:BO97" si="70">AQ66*64</f>
        <v>10.762583815204232</v>
      </c>
      <c r="BP66">
        <f t="shared" ref="BP66:BP97" si="71">AR66*112</f>
        <v>41.958960506231399</v>
      </c>
      <c r="BQ66">
        <f t="shared" ref="BQ66:BQ97" si="72">AS66*160</f>
        <v>0</v>
      </c>
      <c r="BR66">
        <f t="shared" ref="BR66:BR97" si="73">AT66*16</f>
        <v>1.4860736033055816E-3</v>
      </c>
      <c r="BS66">
        <f t="shared" ref="BS66:BS97" si="74">AU66*64</f>
        <v>331.11564242236136</v>
      </c>
      <c r="BT66">
        <f t="shared" ref="BT66:BT97" si="75">AV66*0</f>
        <v>0</v>
      </c>
      <c r="BU66">
        <f t="shared" ref="BU66:BU97" si="76">AW66*0</f>
        <v>0</v>
      </c>
      <c r="BV66">
        <f t="shared" ref="BV66:BV97" si="77">AX66*0</f>
        <v>0</v>
      </c>
    </row>
    <row r="67" spans="1:74">
      <c r="A67">
        <v>0</v>
      </c>
      <c r="B67">
        <v>4.2111436586956526E-5</v>
      </c>
      <c r="C67">
        <v>6.9979751591666664E-4</v>
      </c>
      <c r="D67">
        <v>1.4389456762162163E-3</v>
      </c>
      <c r="E67">
        <v>0</v>
      </c>
      <c r="F67">
        <v>1.0000000000000001E-5</v>
      </c>
      <c r="G67">
        <v>0.5501693150308784</v>
      </c>
      <c r="H67">
        <v>0.41605394207137036</v>
      </c>
      <c r="I67">
        <v>306.26713732999997</v>
      </c>
      <c r="J67">
        <v>2.2908676527677716E-7</v>
      </c>
      <c r="K67">
        <v>3.0020000000000002E-2</v>
      </c>
      <c r="L67">
        <v>26.289777780000001</v>
      </c>
      <c r="M67">
        <v>25.782529270000001</v>
      </c>
      <c r="O67">
        <f t="shared" si="55"/>
        <v>0</v>
      </c>
      <c r="P67">
        <f t="shared" si="55"/>
        <v>1.1071003098676489E-3</v>
      </c>
      <c r="Q67">
        <f t="shared" si="55"/>
        <v>1.8397521184445181E-2</v>
      </c>
      <c r="R67">
        <f t="shared" si="55"/>
        <v>3.7829562065216163E-2</v>
      </c>
      <c r="S67">
        <f t="shared" si="55"/>
        <v>0</v>
      </c>
      <c r="T67">
        <f t="shared" si="66"/>
        <v>1.0523481334693878E-5</v>
      </c>
      <c r="U67">
        <f t="shared" si="66"/>
        <v>0.57896965176487647</v>
      </c>
      <c r="V67">
        <f t="shared" si="66"/>
        <v>0.43783358936138744</v>
      </c>
      <c r="W67">
        <f t="shared" si="25"/>
        <v>0.11777820445440004</v>
      </c>
      <c r="X67">
        <f t="shared" ref="X67:X112" si="78">J67</f>
        <v>2.2908676527677716E-7</v>
      </c>
      <c r="AA67">
        <f t="shared" si="26"/>
        <v>1.1681940700006703</v>
      </c>
      <c r="AB67">
        <f t="shared" si="27"/>
        <v>2.5613471282114593</v>
      </c>
      <c r="AC67">
        <f t="shared" si="28"/>
        <v>0.99033554584183281</v>
      </c>
      <c r="AD67" s="5">
        <f t="shared" si="29"/>
        <v>-5.7334183559528989E-2</v>
      </c>
      <c r="AF67" s="8">
        <f t="shared" si="30"/>
        <v>2.6186813117709882</v>
      </c>
      <c r="AG67" s="8">
        <f t="shared" si="31"/>
        <v>0.63801022008732255</v>
      </c>
      <c r="AH67" s="8">
        <f t="shared" si="32"/>
        <v>6.2694920458367136</v>
      </c>
      <c r="AI67" s="8">
        <f t="shared" si="33"/>
        <v>1.4416174781114097</v>
      </c>
      <c r="AJ67" s="8">
        <f t="shared" si="34"/>
        <v>9.0382093121586653</v>
      </c>
      <c r="AK67">
        <v>65</v>
      </c>
      <c r="AM67">
        <v>1</v>
      </c>
      <c r="AN67">
        <f t="shared" si="56"/>
        <v>2.2757123869236171</v>
      </c>
      <c r="AP67">
        <f t="shared" si="57"/>
        <v>1.0006204330139528E-2</v>
      </c>
      <c r="AQ67">
        <f t="shared" si="58"/>
        <v>0.16628064728988876</v>
      </c>
      <c r="AR67">
        <f t="shared" si="59"/>
        <v>0.34191150013272092</v>
      </c>
      <c r="AS67">
        <f t="shared" si="60"/>
        <v>0</v>
      </c>
      <c r="AT67">
        <f t="shared" si="61"/>
        <v>9.5113426995558102E-5</v>
      </c>
      <c r="AU67">
        <f t="shared" si="62"/>
        <v>5.2328488980385659</v>
      </c>
      <c r="AV67">
        <f t="shared" si="63"/>
        <v>3.957231624541945</v>
      </c>
      <c r="AW67">
        <f t="shared" si="64"/>
        <v>1.4416174781114097</v>
      </c>
      <c r="AX67" s="9">
        <f t="shared" si="65"/>
        <v>1.959815829864159</v>
      </c>
      <c r="BA67">
        <f t="shared" si="35"/>
        <v>12</v>
      </c>
      <c r="BB67">
        <f t="shared" si="36"/>
        <v>12</v>
      </c>
      <c r="BC67">
        <f t="shared" si="37"/>
        <v>26.551424773847234</v>
      </c>
      <c r="BD67">
        <f t="shared" si="38"/>
        <v>26.551424773847234</v>
      </c>
      <c r="BE67">
        <f t="shared" si="39"/>
        <v>13.275712386923617</v>
      </c>
      <c r="BF67">
        <f t="shared" si="40"/>
        <v>13.275712386923617</v>
      </c>
      <c r="BG67">
        <f>0</f>
        <v>0</v>
      </c>
      <c r="BH67" s="10">
        <f t="shared" si="41"/>
        <v>0</v>
      </c>
      <c r="BI67" s="10">
        <f t="shared" si="42"/>
        <v>0</v>
      </c>
      <c r="BK67">
        <f t="shared" si="67"/>
        <v>384</v>
      </c>
      <c r="BL67">
        <f t="shared" si="68"/>
        <v>0</v>
      </c>
      <c r="BN67">
        <f t="shared" si="69"/>
        <v>0.16009926928223245</v>
      </c>
      <c r="BO67">
        <f t="shared" si="70"/>
        <v>10.64196142655288</v>
      </c>
      <c r="BP67">
        <f t="shared" si="71"/>
        <v>38.294088014864741</v>
      </c>
      <c r="BQ67">
        <f t="shared" si="72"/>
        <v>0</v>
      </c>
      <c r="BR67">
        <f t="shared" si="73"/>
        <v>1.5218148319289296E-3</v>
      </c>
      <c r="BS67">
        <f t="shared" si="74"/>
        <v>334.90232947446822</v>
      </c>
      <c r="BT67">
        <f t="shared" si="75"/>
        <v>0</v>
      </c>
      <c r="BU67">
        <f t="shared" si="76"/>
        <v>0</v>
      </c>
      <c r="BV67">
        <f t="shared" si="77"/>
        <v>0</v>
      </c>
    </row>
    <row r="68" spans="1:74">
      <c r="A68">
        <v>0</v>
      </c>
      <c r="B68">
        <v>4.6252195065217394E-5</v>
      </c>
      <c r="C68">
        <v>9.0786493019999991E-4</v>
      </c>
      <c r="D68">
        <v>1.7150481878378378E-3</v>
      </c>
      <c r="E68">
        <v>0</v>
      </c>
      <c r="F68">
        <v>1.0000000000000001E-5</v>
      </c>
      <c r="G68">
        <v>0.54831276743115742</v>
      </c>
      <c r="H68">
        <v>0.41980877466841493</v>
      </c>
      <c r="I68">
        <v>306.13539501000002</v>
      </c>
      <c r="J68">
        <v>2.2908676527677716E-7</v>
      </c>
      <c r="K68">
        <v>2.9975000000000002E-2</v>
      </c>
      <c r="L68">
        <v>26.06160521</v>
      </c>
      <c r="M68">
        <v>26.98263867</v>
      </c>
      <c r="O68">
        <f t="shared" si="55"/>
        <v>0</v>
      </c>
      <c r="P68">
        <f t="shared" si="55"/>
        <v>1.205406447885606E-3</v>
      </c>
      <c r="Q68">
        <f t="shared" si="55"/>
        <v>2.3660417394876603E-2</v>
      </c>
      <c r="R68">
        <f t="shared" si="55"/>
        <v>4.4696908787555653E-2</v>
      </c>
      <c r="S68">
        <f t="shared" si="55"/>
        <v>0</v>
      </c>
      <c r="T68">
        <f t="shared" si="66"/>
        <v>1.1013321906122449E-5</v>
      </c>
      <c r="U68">
        <f t="shared" si="66"/>
        <v>0.60387450129561893</v>
      </c>
      <c r="V68">
        <f t="shared" si="66"/>
        <v>0.46234891744380774</v>
      </c>
      <c r="W68">
        <f t="shared" si="25"/>
        <v>0.11792876357525003</v>
      </c>
      <c r="X68">
        <f t="shared" si="78"/>
        <v>2.2908676527677716E-7</v>
      </c>
      <c r="AA68">
        <f t="shared" si="26"/>
        <v>1.2488403863397324</v>
      </c>
      <c r="AB68">
        <f t="shared" si="27"/>
        <v>2.7111912343965816</v>
      </c>
      <c r="AC68">
        <f t="shared" si="28"/>
        <v>1.0638233001482513</v>
      </c>
      <c r="AD68" s="5">
        <f t="shared" si="29"/>
        <v>-6.9562732630317869E-2</v>
      </c>
      <c r="AF68" s="8">
        <f t="shared" si="30"/>
        <v>2.7807539670268993</v>
      </c>
      <c r="AG68" s="8">
        <f t="shared" si="31"/>
        <v>0.6531073667303966</v>
      </c>
      <c r="AH68" s="8">
        <f t="shared" si="32"/>
        <v>6.1245672668261362</v>
      </c>
      <c r="AI68" s="8">
        <f t="shared" si="33"/>
        <v>1.387506689466014</v>
      </c>
      <c r="AJ68" s="8">
        <f t="shared" si="34"/>
        <v>8.4978780528058451</v>
      </c>
      <c r="AK68">
        <v>66</v>
      </c>
      <c r="AM68">
        <v>1</v>
      </c>
      <c r="AN68">
        <f t="shared" si="56"/>
        <v>2.2027607427913516</v>
      </c>
      <c r="AP68">
        <f t="shared" si="57"/>
        <v>1.0243396998197743E-2</v>
      </c>
      <c r="AQ68">
        <f t="shared" si="58"/>
        <v>0.20106334170014753</v>
      </c>
      <c r="AR68">
        <f t="shared" si="59"/>
        <v>0.37982888021403388</v>
      </c>
      <c r="AS68">
        <f t="shared" si="60"/>
        <v>0</v>
      </c>
      <c r="AT68">
        <f t="shared" si="61"/>
        <v>9.3589866514523804E-5</v>
      </c>
      <c r="AU68">
        <f t="shared" si="62"/>
        <v>5.1316518712091153</v>
      </c>
      <c r="AV68">
        <f t="shared" si="63"/>
        <v>3.9289847182842754</v>
      </c>
      <c r="AW68">
        <f t="shared" si="64"/>
        <v>1.387506689466014</v>
      </c>
      <c r="AX68" s="9">
        <f t="shared" si="65"/>
        <v>1.9786423083783933</v>
      </c>
      <c r="BA68">
        <f t="shared" si="35"/>
        <v>12</v>
      </c>
      <c r="BB68">
        <f t="shared" si="36"/>
        <v>11.999999999999998</v>
      </c>
      <c r="BC68">
        <f t="shared" si="37"/>
        <v>26.405521485582703</v>
      </c>
      <c r="BD68">
        <f t="shared" si="38"/>
        <v>26.405521485582707</v>
      </c>
      <c r="BE68">
        <f t="shared" si="39"/>
        <v>13.202760742791352</v>
      </c>
      <c r="BF68">
        <f t="shared" si="40"/>
        <v>13.202760742791352</v>
      </c>
      <c r="BG68">
        <f>0</f>
        <v>0</v>
      </c>
      <c r="BH68" s="10">
        <f t="shared" si="41"/>
        <v>0</v>
      </c>
      <c r="BI68" s="10">
        <f t="shared" si="42"/>
        <v>-3.5527136788005009E-15</v>
      </c>
      <c r="BK68">
        <f t="shared" si="67"/>
        <v>384</v>
      </c>
      <c r="BL68">
        <f t="shared" si="68"/>
        <v>0</v>
      </c>
      <c r="BN68">
        <f t="shared" si="69"/>
        <v>0.16389435197116389</v>
      </c>
      <c r="BO68">
        <f t="shared" si="70"/>
        <v>12.868053868809442</v>
      </c>
      <c r="BP68">
        <f t="shared" si="71"/>
        <v>42.540834583971794</v>
      </c>
      <c r="BQ68">
        <f t="shared" si="72"/>
        <v>0</v>
      </c>
      <c r="BR68">
        <f t="shared" si="73"/>
        <v>1.4974378642323809E-3</v>
      </c>
      <c r="BS68">
        <f t="shared" si="74"/>
        <v>328.42571975738338</v>
      </c>
      <c r="BT68">
        <f t="shared" si="75"/>
        <v>0</v>
      </c>
      <c r="BU68">
        <f t="shared" si="76"/>
        <v>0</v>
      </c>
      <c r="BV68">
        <f t="shared" si="77"/>
        <v>0</v>
      </c>
    </row>
    <row r="69" spans="1:74">
      <c r="A69">
        <v>0</v>
      </c>
      <c r="B69">
        <v>2.5643417402173909E-5</v>
      </c>
      <c r="C69">
        <v>8.617810093333332E-4</v>
      </c>
      <c r="D69">
        <v>1.5338384017567568E-3</v>
      </c>
      <c r="E69">
        <v>3.0621503068181822E-5</v>
      </c>
      <c r="F69">
        <v>1.0000000000000001E-5</v>
      </c>
      <c r="G69">
        <v>0.55282656237487482</v>
      </c>
      <c r="H69">
        <v>0.41630511216100652</v>
      </c>
      <c r="I69">
        <v>306.00906676</v>
      </c>
      <c r="J69">
        <v>2.1877616239495479E-7</v>
      </c>
      <c r="K69">
        <v>3.0724999999999999E-2</v>
      </c>
      <c r="L69">
        <v>26.357315440000001</v>
      </c>
      <c r="M69">
        <v>27.688797990000001</v>
      </c>
      <c r="O69">
        <f t="shared" ref="O69:S100" si="79">$L69*A69</f>
        <v>0</v>
      </c>
      <c r="P69">
        <f t="shared" si="79"/>
        <v>6.7589164142868303E-4</v>
      </c>
      <c r="Q69">
        <f t="shared" si="79"/>
        <v>2.2714233903200248E-2</v>
      </c>
      <c r="R69">
        <f t="shared" si="79"/>
        <v>4.0427862589088294E-2</v>
      </c>
      <c r="S69">
        <f t="shared" si="79"/>
        <v>8.0710061561499609E-4</v>
      </c>
      <c r="T69">
        <f t="shared" si="66"/>
        <v>1.1301550200000002E-5</v>
      </c>
      <c r="U69">
        <f t="shared" si="66"/>
        <v>0.62477971465730786</v>
      </c>
      <c r="V69">
        <f t="shared" si="66"/>
        <v>0.47048931236042457</v>
      </c>
      <c r="W69">
        <f t="shared" si="25"/>
        <v>9.9498865786000104E-2</v>
      </c>
      <c r="X69">
        <f t="shared" si="78"/>
        <v>2.1877616239495479E-7</v>
      </c>
      <c r="AA69">
        <f t="shared" si="26"/>
        <v>1.2658853766952864</v>
      </c>
      <c r="AB69">
        <f t="shared" si="27"/>
        <v>2.7757490723354072</v>
      </c>
      <c r="AC69">
        <f t="shared" si="28"/>
        <v>1.0702288022195137</v>
      </c>
      <c r="AD69" s="5">
        <f t="shared" si="29"/>
        <v>-6.4625088749332218E-2</v>
      </c>
      <c r="AF69" s="8">
        <f t="shared" si="30"/>
        <v>2.8403741610847395</v>
      </c>
      <c r="AG69" s="8">
        <f t="shared" si="31"/>
        <v>0.69991655664571217</v>
      </c>
      <c r="AH69" s="8">
        <f t="shared" si="32"/>
        <v>5.7149669657332351</v>
      </c>
      <c r="AI69" s="8">
        <f t="shared" si="33"/>
        <v>1.4572846002031357</v>
      </c>
      <c r="AJ69" s="8">
        <f t="shared" si="34"/>
        <v>8.3283333498326844</v>
      </c>
      <c r="AK69">
        <v>67</v>
      </c>
      <c r="AM69">
        <v>1</v>
      </c>
      <c r="AN69">
        <f t="shared" ref="AN69:AN100" si="80">AC69*AJ69+3*AI69-11</f>
        <v>2.2850760260856724</v>
      </c>
      <c r="AP69">
        <f t="shared" ref="AP69:AP100" si="81">P69*$AJ69</f>
        <v>5.6290508981836551E-3</v>
      </c>
      <c r="AQ69">
        <f t="shared" ref="AQ69:AQ100" si="82">Q69*$AJ69</f>
        <v>0.18917171173192285</v>
      </c>
      <c r="AR69">
        <f t="shared" ref="AR69:AR100" si="83">R69*$AJ69</f>
        <v>0.33669671626315717</v>
      </c>
      <c r="AS69">
        <f t="shared" ref="AS69:AS100" si="84">S69*$AJ69</f>
        <v>6.7218029736968625E-3</v>
      </c>
      <c r="AT69">
        <f t="shared" ref="AT69:AT100" si="85">T69*$AJ69</f>
        <v>9.4123077435468255E-5</v>
      </c>
      <c r="AU69">
        <f t="shared" ref="AU69:AU100" si="86">U69*$AJ69</f>
        <v>5.2033737338794053</v>
      </c>
      <c r="AV69">
        <f t="shared" ref="AV69:AV100" si="87">V69*$AJ69</f>
        <v>3.9183918308711712</v>
      </c>
      <c r="AW69">
        <f t="shared" ref="AW69:AW100" si="88">AI69</f>
        <v>1.4572846002031357</v>
      </c>
      <c r="AX69" s="9">
        <f t="shared" ref="AX69:AX100" si="89">-AD69*AJ69+AI69</f>
        <v>1.9955038820700963</v>
      </c>
      <c r="BA69">
        <f t="shared" si="35"/>
        <v>12</v>
      </c>
      <c r="BB69">
        <f t="shared" si="36"/>
        <v>12</v>
      </c>
      <c r="BC69">
        <f t="shared" si="37"/>
        <v>26.570152052171345</v>
      </c>
      <c r="BD69">
        <f t="shared" si="38"/>
        <v>26.570152052171338</v>
      </c>
      <c r="BE69">
        <f t="shared" si="39"/>
        <v>13.285076026085672</v>
      </c>
      <c r="BF69">
        <f t="shared" si="40"/>
        <v>13.285076026085669</v>
      </c>
      <c r="BG69">
        <f>0</f>
        <v>0</v>
      </c>
      <c r="BH69" s="10">
        <f t="shared" si="41"/>
        <v>0</v>
      </c>
      <c r="BI69" s="10">
        <f t="shared" si="42"/>
        <v>1.0658141036401503E-14</v>
      </c>
      <c r="BK69">
        <f t="shared" si="67"/>
        <v>384</v>
      </c>
      <c r="BL69">
        <f t="shared" si="68"/>
        <v>0</v>
      </c>
      <c r="BN69">
        <f t="shared" si="69"/>
        <v>9.0064814370938481E-2</v>
      </c>
      <c r="BO69">
        <f t="shared" si="70"/>
        <v>12.106989550843062</v>
      </c>
      <c r="BP69">
        <f t="shared" si="71"/>
        <v>37.710032221473604</v>
      </c>
      <c r="BQ69">
        <f t="shared" si="72"/>
        <v>1.075488475791498</v>
      </c>
      <c r="BR69">
        <f t="shared" si="73"/>
        <v>1.5059692389674921E-3</v>
      </c>
      <c r="BS69">
        <f t="shared" si="74"/>
        <v>333.01591896828194</v>
      </c>
      <c r="BT69">
        <f t="shared" si="75"/>
        <v>0</v>
      </c>
      <c r="BU69">
        <f t="shared" si="76"/>
        <v>0</v>
      </c>
      <c r="BV69">
        <f t="shared" si="77"/>
        <v>0</v>
      </c>
    </row>
    <row r="70" spans="1:74">
      <c r="A70">
        <v>0</v>
      </c>
      <c r="B70">
        <v>2.7148927156521738E-5</v>
      </c>
      <c r="C70">
        <v>8.0078746879999997E-4</v>
      </c>
      <c r="D70">
        <v>1.3645021698648647E-3</v>
      </c>
      <c r="E70">
        <v>0</v>
      </c>
      <c r="F70">
        <v>1.0000000000000001E-5</v>
      </c>
      <c r="G70">
        <v>0.55941292184140301</v>
      </c>
      <c r="H70">
        <v>0.40812279666197504</v>
      </c>
      <c r="I70">
        <v>305.94048856000001</v>
      </c>
      <c r="J70">
        <v>2.1877616239495479E-7</v>
      </c>
      <c r="K70">
        <v>3.015E-2</v>
      </c>
      <c r="L70">
        <v>22.681620580000001</v>
      </c>
      <c r="M70">
        <v>25.511682820000001</v>
      </c>
      <c r="O70">
        <f t="shared" si="79"/>
        <v>0</v>
      </c>
      <c r="P70">
        <f t="shared" si="79"/>
        <v>6.1578166491828431E-4</v>
      </c>
      <c r="Q70">
        <f t="shared" si="79"/>
        <v>1.8163157532540188E-2</v>
      </c>
      <c r="R70">
        <f t="shared" si="79"/>
        <v>3.0949120497461572E-2</v>
      </c>
      <c r="S70">
        <f t="shared" si="79"/>
        <v>0</v>
      </c>
      <c r="T70">
        <f t="shared" si="66"/>
        <v>1.0412931763265307E-5</v>
      </c>
      <c r="U70">
        <f t="shared" si="66"/>
        <v>0.58251285826233978</v>
      </c>
      <c r="V70">
        <f t="shared" si="66"/>
        <v>0.42497548326741474</v>
      </c>
      <c r="W70">
        <f t="shared" ref="W70:W112" si="90">(34.5/1000-K70)*L70</f>
        <v>9.8665049523000078E-2</v>
      </c>
      <c r="X70">
        <f t="shared" si="78"/>
        <v>2.1877616239495479E-7</v>
      </c>
      <c r="AA70">
        <f t="shared" ref="AA70:AA112" si="91">1*P70+2*Q70+3*R70+4*S70+U70+V70</f>
        <v>1.1372777997521379</v>
      </c>
      <c r="AB70">
        <f t="shared" ref="AB70:AB112" si="92">1*P70+3*Q70+5*R70+7*S70+T70*2+U70*4</f>
        <v>2.5399231156627322</v>
      </c>
      <c r="AC70">
        <f t="shared" ref="AC70:AC112" si="93">P70*2+Q70*2+R70*2+S70*2+V70*2</f>
        <v>0.9494070859246696</v>
      </c>
      <c r="AD70" s="5">
        <f t="shared" ref="AD70:AD112" si="94">-(P70+Q70+R70+S70)</f>
        <v>-4.9728059694920043E-2</v>
      </c>
      <c r="AF70" s="8">
        <f t="shared" ref="AF70:AF112" si="95">AB70-AD70</f>
        <v>2.5896511753576523</v>
      </c>
      <c r="AG70" s="8">
        <f t="shared" ref="AG70:AG112" si="96">AF70-AC70*2</f>
        <v>0.69083700350831312</v>
      </c>
      <c r="AH70" s="8">
        <f t="shared" ref="AH70:AH112" si="97">4/AG70</f>
        <v>5.7900778037172218</v>
      </c>
      <c r="AI70" s="8">
        <f t="shared" ref="AI70:AI112" si="98">12/(AA70*AH70+1)</f>
        <v>1.5820851126195985</v>
      </c>
      <c r="AJ70" s="8">
        <f t="shared" ref="AJ70:AJ112" si="99">AI70*AH70</f>
        <v>9.1603958941701986</v>
      </c>
      <c r="AK70">
        <v>68</v>
      </c>
      <c r="AM70">
        <v>1</v>
      </c>
      <c r="AN70">
        <f t="shared" si="80"/>
        <v>2.4432001096592337</v>
      </c>
      <c r="AP70">
        <f t="shared" si="81"/>
        <v>5.6408038350227408E-3</v>
      </c>
      <c r="AQ70">
        <f t="shared" si="82"/>
        <v>0.16638171368624766</v>
      </c>
      <c r="AR70">
        <f t="shared" si="83"/>
        <v>0.28350619633312574</v>
      </c>
      <c r="AS70">
        <f t="shared" si="84"/>
        <v>0</v>
      </c>
      <c r="AT70">
        <f t="shared" si="85"/>
        <v>9.5386577370489958E-5</v>
      </c>
      <c r="AU70">
        <f t="shared" si="86"/>
        <v>5.3360483951276843</v>
      </c>
      <c r="AV70">
        <f t="shared" si="87"/>
        <v>3.8929436720458219</v>
      </c>
      <c r="AW70">
        <f t="shared" si="88"/>
        <v>1.5820851126195985</v>
      </c>
      <c r="AX70" s="9">
        <f t="shared" si="89"/>
        <v>2.0376138264739945</v>
      </c>
      <c r="BA70">
        <f t="shared" ref="BA70:BA112" si="100">12*AM70</f>
        <v>12</v>
      </c>
      <c r="BB70">
        <f t="shared" ref="BB70:BB112" si="101">AP70*1+AQ70*2+AR70*3+AS70*4+AU70+AV70+AW70</f>
        <v>12</v>
      </c>
      <c r="BC70">
        <f t="shared" ref="BC70:BC112" si="102">AM70*22+AN70*2</f>
        <v>26.886400219318467</v>
      </c>
      <c r="BD70">
        <f t="shared" ref="BD70:BD112" si="103">AP70*1+AQ70*3+AR70*5+AS70*7+AT70*2+AU70*4+AW70*1+AX70</f>
        <v>26.886400219318464</v>
      </c>
      <c r="BE70">
        <f t="shared" ref="BE70:BE112" si="104">AM70*11+AN70</f>
        <v>13.443200109659234</v>
      </c>
      <c r="BF70">
        <f t="shared" ref="BF70:BF112" si="105">AP70*2+AQ70*2+AR70*2+AS70*2+AV70*2+AW70*3</f>
        <v>13.44320010965923</v>
      </c>
      <c r="BG70">
        <f>0</f>
        <v>0</v>
      </c>
      <c r="BH70" s="10">
        <f t="shared" ref="BH70:BH112" si="106">-(AP70+AQ70+AR70+AS70+AW70)+AX70</f>
        <v>0</v>
      </c>
      <c r="BI70" s="10">
        <f t="shared" ref="BI70:BI112" si="107">BA70-BB70+BC70-BD70+BE70-BF70+BG70-BH70</f>
        <v>7.1054273576010019E-15</v>
      </c>
      <c r="BK70">
        <f t="shared" si="67"/>
        <v>384</v>
      </c>
      <c r="BL70">
        <f t="shared" si="68"/>
        <v>0</v>
      </c>
      <c r="BN70">
        <f t="shared" si="69"/>
        <v>9.0252861360363854E-2</v>
      </c>
      <c r="BO70">
        <f t="shared" si="70"/>
        <v>10.64842967591985</v>
      </c>
      <c r="BP70">
        <f t="shared" si="71"/>
        <v>31.752693989310082</v>
      </c>
      <c r="BQ70">
        <f t="shared" si="72"/>
        <v>0</v>
      </c>
      <c r="BR70">
        <f t="shared" si="73"/>
        <v>1.5261852379278393E-3</v>
      </c>
      <c r="BS70">
        <f t="shared" si="74"/>
        <v>341.50709728817179</v>
      </c>
      <c r="BT70">
        <f t="shared" si="75"/>
        <v>0</v>
      </c>
      <c r="BU70">
        <f t="shared" si="76"/>
        <v>0</v>
      </c>
      <c r="BV70">
        <f t="shared" si="77"/>
        <v>0</v>
      </c>
    </row>
    <row r="71" spans="1:74">
      <c r="A71">
        <v>0</v>
      </c>
      <c r="B71">
        <v>4.502503691304348E-5</v>
      </c>
      <c r="C71">
        <v>8.1277959749999991E-4</v>
      </c>
      <c r="D71">
        <v>1.3101042948648646E-3</v>
      </c>
      <c r="E71">
        <v>0</v>
      </c>
      <c r="F71">
        <v>1.0000000000000001E-5</v>
      </c>
      <c r="G71">
        <v>0.56510786135285895</v>
      </c>
      <c r="H71">
        <v>0.39649712526079894</v>
      </c>
      <c r="I71">
        <v>306.51798914</v>
      </c>
      <c r="J71">
        <v>2.089296130854039E-7</v>
      </c>
      <c r="K71">
        <v>3.031E-2</v>
      </c>
      <c r="L71">
        <v>26.012795029999999</v>
      </c>
      <c r="M71">
        <v>25.16622624</v>
      </c>
      <c r="O71">
        <f t="shared" si="79"/>
        <v>0</v>
      </c>
      <c r="P71">
        <f t="shared" si="79"/>
        <v>1.1712270564371839E-3</v>
      </c>
      <c r="Q71">
        <f t="shared" si="79"/>
        <v>2.1142669074333396E-2</v>
      </c>
      <c r="R71">
        <f t="shared" si="79"/>
        <v>3.4079474490242401E-2</v>
      </c>
      <c r="S71">
        <f t="shared" si="79"/>
        <v>0</v>
      </c>
      <c r="T71">
        <f t="shared" si="66"/>
        <v>1.0271929077551023E-5</v>
      </c>
      <c r="U71">
        <f t="shared" si="66"/>
        <v>0.58047478729831026</v>
      </c>
      <c r="V71">
        <f t="shared" si="66"/>
        <v>0.40727903501317897</v>
      </c>
      <c r="W71">
        <f t="shared" si="90"/>
        <v>0.10899361117570007</v>
      </c>
      <c r="X71">
        <f t="shared" si="78"/>
        <v>2.089296130854039E-7</v>
      </c>
      <c r="AA71">
        <f t="shared" si="91"/>
        <v>1.1334488109873204</v>
      </c>
      <c r="AB71">
        <f t="shared" si="92"/>
        <v>2.5569162997820456</v>
      </c>
      <c r="AC71">
        <f t="shared" si="93"/>
        <v>0.92734481126838386</v>
      </c>
      <c r="AD71" s="5">
        <f t="shared" si="94"/>
        <v>-5.6393370621012982E-2</v>
      </c>
      <c r="AF71" s="8">
        <f t="shared" si="95"/>
        <v>2.6133096704030585</v>
      </c>
      <c r="AG71" s="8">
        <f t="shared" si="96"/>
        <v>0.75862004786629078</v>
      </c>
      <c r="AH71" s="8">
        <f t="shared" si="97"/>
        <v>5.2727317334289756</v>
      </c>
      <c r="AI71" s="8">
        <f t="shared" si="98"/>
        <v>1.7200918810119563</v>
      </c>
      <c r="AJ71" s="8">
        <f t="shared" si="99"/>
        <v>9.0695830454252793</v>
      </c>
      <c r="AK71">
        <v>69</v>
      </c>
      <c r="AM71">
        <v>1</v>
      </c>
      <c r="AN71">
        <f t="shared" si="80"/>
        <v>2.5709064205787087</v>
      </c>
      <c r="AP71">
        <f t="shared" si="81"/>
        <v>1.0622541053406039E-2</v>
      </c>
      <c r="AQ71">
        <f t="shared" si="82"/>
        <v>0.19175519297161156</v>
      </c>
      <c r="AR71">
        <f t="shared" si="83"/>
        <v>0.30908662403370579</v>
      </c>
      <c r="AS71">
        <f t="shared" si="84"/>
        <v>0</v>
      </c>
      <c r="AT71">
        <f t="shared" si="85"/>
        <v>9.3162113805567685E-5</v>
      </c>
      <c r="AU71">
        <f t="shared" si="86"/>
        <v>5.2646642891775999</v>
      </c>
      <c r="AV71">
        <f t="shared" si="87"/>
        <v>3.6938510307126968</v>
      </c>
      <c r="AW71">
        <f t="shared" si="88"/>
        <v>1.7200918810119563</v>
      </c>
      <c r="AX71" s="9">
        <f t="shared" si="89"/>
        <v>2.2315562390706796</v>
      </c>
      <c r="BA71">
        <f t="shared" si="100"/>
        <v>12</v>
      </c>
      <c r="BB71">
        <f t="shared" si="101"/>
        <v>12</v>
      </c>
      <c r="BC71">
        <f t="shared" si="102"/>
        <v>27.141812841157417</v>
      </c>
      <c r="BD71">
        <f t="shared" si="103"/>
        <v>27.141812841157417</v>
      </c>
      <c r="BE71">
        <f t="shared" si="104"/>
        <v>13.570906420578709</v>
      </c>
      <c r="BF71">
        <f t="shared" si="105"/>
        <v>13.570906420578709</v>
      </c>
      <c r="BG71">
        <f>0</f>
        <v>0</v>
      </c>
      <c r="BH71" s="10">
        <f t="shared" si="106"/>
        <v>0</v>
      </c>
      <c r="BI71" s="10">
        <f t="shared" si="107"/>
        <v>0</v>
      </c>
      <c r="BK71">
        <f t="shared" si="67"/>
        <v>384</v>
      </c>
      <c r="BL71">
        <f t="shared" si="68"/>
        <v>0</v>
      </c>
      <c r="BN71">
        <f t="shared" si="69"/>
        <v>0.16996065685449663</v>
      </c>
      <c r="BO71">
        <f t="shared" si="70"/>
        <v>12.27233235018314</v>
      </c>
      <c r="BP71">
        <f t="shared" si="71"/>
        <v>34.617701891775049</v>
      </c>
      <c r="BQ71">
        <f t="shared" si="72"/>
        <v>0</v>
      </c>
      <c r="BR71">
        <f t="shared" si="73"/>
        <v>1.490593820889083E-3</v>
      </c>
      <c r="BS71">
        <f t="shared" si="74"/>
        <v>336.93851450736639</v>
      </c>
      <c r="BT71">
        <f t="shared" si="75"/>
        <v>0</v>
      </c>
      <c r="BU71">
        <f t="shared" si="76"/>
        <v>0</v>
      </c>
      <c r="BV71">
        <f t="shared" si="77"/>
        <v>0</v>
      </c>
    </row>
    <row r="72" spans="1:74">
      <c r="A72">
        <v>0</v>
      </c>
      <c r="B72">
        <v>0</v>
      </c>
      <c r="C72">
        <v>8.3271161216666662E-4</v>
      </c>
      <c r="D72">
        <v>1.3549740375675677E-3</v>
      </c>
      <c r="E72">
        <v>0</v>
      </c>
      <c r="F72">
        <v>1.0000000000000001E-5</v>
      </c>
      <c r="G72">
        <v>0.56128893927335777</v>
      </c>
      <c r="H72">
        <v>0.40440549895879924</v>
      </c>
      <c r="I72">
        <v>306.11012935999997</v>
      </c>
      <c r="J72">
        <v>2.089296130854039E-7</v>
      </c>
      <c r="K72">
        <v>3.1119999999999998E-2</v>
      </c>
      <c r="L72">
        <v>26.311250000000001</v>
      </c>
      <c r="M72">
        <v>23.128076459999999</v>
      </c>
      <c r="O72">
        <f t="shared" si="79"/>
        <v>0</v>
      </c>
      <c r="P72">
        <f t="shared" si="79"/>
        <v>0</v>
      </c>
      <c r="Q72">
        <f t="shared" si="79"/>
        <v>2.1909683405620207E-2</v>
      </c>
      <c r="R72">
        <f t="shared" si="79"/>
        <v>3.5651060645949667E-2</v>
      </c>
      <c r="S72">
        <f t="shared" si="79"/>
        <v>0</v>
      </c>
      <c r="T72">
        <f t="shared" si="66"/>
        <v>9.4400312081632656E-6</v>
      </c>
      <c r="U72">
        <f t="shared" si="66"/>
        <v>0.52985851035373532</v>
      </c>
      <c r="V72">
        <f t="shared" si="66"/>
        <v>0.38176005309239019</v>
      </c>
      <c r="W72">
        <f t="shared" si="90"/>
        <v>8.8932025000000123E-2</v>
      </c>
      <c r="X72">
        <f t="shared" si="78"/>
        <v>2.089296130854039E-7</v>
      </c>
      <c r="AA72">
        <f t="shared" si="91"/>
        <v>1.062391112195215</v>
      </c>
      <c r="AB72">
        <f t="shared" si="92"/>
        <v>2.3634372749239665</v>
      </c>
      <c r="AC72">
        <f t="shared" si="93"/>
        <v>0.8786415942879201</v>
      </c>
      <c r="AD72" s="5">
        <f t="shared" si="94"/>
        <v>-5.756074405156987E-2</v>
      </c>
      <c r="AF72" s="8">
        <f t="shared" si="95"/>
        <v>2.4209980189755362</v>
      </c>
      <c r="AG72" s="8">
        <f t="shared" si="96"/>
        <v>0.66371483039969603</v>
      </c>
      <c r="AH72" s="8">
        <f t="shared" si="97"/>
        <v>6.0266846796103053</v>
      </c>
      <c r="AI72" s="8">
        <f t="shared" si="98"/>
        <v>1.6210309881112022</v>
      </c>
      <c r="AJ72" s="8">
        <f t="shared" si="99"/>
        <v>9.7694426212233374</v>
      </c>
      <c r="AK72">
        <v>70</v>
      </c>
      <c r="AM72">
        <v>1</v>
      </c>
      <c r="AN72">
        <f t="shared" si="80"/>
        <v>2.4469316043496363</v>
      </c>
      <c r="AP72">
        <f t="shared" si="81"/>
        <v>0</v>
      </c>
      <c r="AQ72">
        <f t="shared" si="82"/>
        <v>0.21404539488037574</v>
      </c>
      <c r="AR72">
        <f t="shared" si="83"/>
        <v>0.34829099136635866</v>
      </c>
      <c r="AS72">
        <f t="shared" si="84"/>
        <v>0</v>
      </c>
      <c r="AT72">
        <f t="shared" si="85"/>
        <v>9.2223843230708648E-5</v>
      </c>
      <c r="AU72">
        <f t="shared" si="86"/>
        <v>5.1764223142676888</v>
      </c>
      <c r="AV72">
        <f t="shared" si="87"/>
        <v>3.7295829337612809</v>
      </c>
      <c r="AW72">
        <f t="shared" si="88"/>
        <v>1.6210309881112022</v>
      </c>
      <c r="AX72" s="9">
        <f t="shared" si="89"/>
        <v>2.1833673743579367</v>
      </c>
      <c r="BA72">
        <f t="shared" si="100"/>
        <v>12</v>
      </c>
      <c r="BB72">
        <f t="shared" si="101"/>
        <v>12</v>
      </c>
      <c r="BC72">
        <f t="shared" si="102"/>
        <v>26.893863208699273</v>
      </c>
      <c r="BD72">
        <f t="shared" si="103"/>
        <v>26.893863208699273</v>
      </c>
      <c r="BE72">
        <f t="shared" si="104"/>
        <v>13.446931604349636</v>
      </c>
      <c r="BF72">
        <f t="shared" si="105"/>
        <v>13.446931604349638</v>
      </c>
      <c r="BG72">
        <f>0</f>
        <v>0</v>
      </c>
      <c r="BH72" s="10">
        <f t="shared" si="106"/>
        <v>0</v>
      </c>
      <c r="BI72" s="10">
        <f t="shared" si="107"/>
        <v>-1.7763568394002505E-15</v>
      </c>
      <c r="BK72">
        <f t="shared" si="67"/>
        <v>384</v>
      </c>
      <c r="BL72">
        <f t="shared" si="68"/>
        <v>0</v>
      </c>
      <c r="BN72">
        <f t="shared" si="69"/>
        <v>0</v>
      </c>
      <c r="BO72">
        <f t="shared" si="70"/>
        <v>13.698905272344048</v>
      </c>
      <c r="BP72">
        <f t="shared" si="71"/>
        <v>39.008591033032168</v>
      </c>
      <c r="BQ72">
        <f t="shared" si="72"/>
        <v>0</v>
      </c>
      <c r="BR72">
        <f t="shared" si="73"/>
        <v>1.4755814916913384E-3</v>
      </c>
      <c r="BS72">
        <f t="shared" si="74"/>
        <v>331.29102811313209</v>
      </c>
      <c r="BT72">
        <f t="shared" si="75"/>
        <v>0</v>
      </c>
      <c r="BU72">
        <f t="shared" si="76"/>
        <v>0</v>
      </c>
      <c r="BV72">
        <f t="shared" si="77"/>
        <v>0</v>
      </c>
    </row>
    <row r="73" spans="1:74">
      <c r="A73">
        <v>0</v>
      </c>
      <c r="B73">
        <v>0</v>
      </c>
      <c r="C73">
        <v>8.746334166166665E-4</v>
      </c>
      <c r="D73">
        <v>1.3784720745945943E-3</v>
      </c>
      <c r="E73">
        <v>0</v>
      </c>
      <c r="F73">
        <v>1.0000000000000001E-5</v>
      </c>
      <c r="G73">
        <v>0.55870985722988664</v>
      </c>
      <c r="H73">
        <v>0.40776026817488242</v>
      </c>
      <c r="I73">
        <v>306.39527026999997</v>
      </c>
      <c r="J73">
        <v>1.9952623149688761E-7</v>
      </c>
      <c r="K73">
        <v>3.1304999999999999E-2</v>
      </c>
      <c r="L73">
        <v>26.11140649</v>
      </c>
      <c r="M73">
        <v>25.024161370000002</v>
      </c>
      <c r="O73">
        <f t="shared" si="79"/>
        <v>0</v>
      </c>
      <c r="P73">
        <f t="shared" si="79"/>
        <v>0</v>
      </c>
      <c r="Q73">
        <f t="shared" si="79"/>
        <v>2.2837908671015299E-2</v>
      </c>
      <c r="R73">
        <f t="shared" si="79"/>
        <v>3.5993844674853052E-2</v>
      </c>
      <c r="S73">
        <f t="shared" si="79"/>
        <v>0</v>
      </c>
      <c r="T73">
        <f t="shared" si="66"/>
        <v>1.0213943416326533E-5</v>
      </c>
      <c r="U73">
        <f t="shared" si="66"/>
        <v>0.57066308678899369</v>
      </c>
      <c r="V73">
        <f t="shared" si="66"/>
        <v>0.41648403065643813</v>
      </c>
      <c r="W73">
        <f t="shared" si="90"/>
        <v>8.3425943735550095E-2</v>
      </c>
      <c r="X73">
        <f t="shared" si="78"/>
        <v>1.9952623149688761E-7</v>
      </c>
      <c r="AA73">
        <f t="shared" si="91"/>
        <v>1.1408044688120216</v>
      </c>
      <c r="AB73">
        <f t="shared" si="92"/>
        <v>2.5311557244301186</v>
      </c>
      <c r="AC73">
        <f t="shared" si="93"/>
        <v>0.9506315680046129</v>
      </c>
      <c r="AD73" s="5">
        <f t="shared" si="94"/>
        <v>-5.8831753345868348E-2</v>
      </c>
      <c r="AF73" s="8">
        <f t="shared" si="95"/>
        <v>2.589987477775987</v>
      </c>
      <c r="AG73" s="8">
        <f t="shared" si="96"/>
        <v>0.68872434176676123</v>
      </c>
      <c r="AH73" s="8">
        <f t="shared" si="97"/>
        <v>5.8078388658936255</v>
      </c>
      <c r="AI73" s="8">
        <f t="shared" si="98"/>
        <v>1.5736449031038091</v>
      </c>
      <c r="AJ73" s="8">
        <f t="shared" si="99"/>
        <v>9.1394760293617114</v>
      </c>
      <c r="AK73">
        <v>71</v>
      </c>
      <c r="AM73">
        <v>1</v>
      </c>
      <c r="AN73">
        <f t="shared" si="80"/>
        <v>2.4092091378441243</v>
      </c>
      <c r="AP73">
        <f t="shared" si="81"/>
        <v>0</v>
      </c>
      <c r="AQ73">
        <f t="shared" si="82"/>
        <v>0.20872651885949631</v>
      </c>
      <c r="AR73">
        <f t="shared" si="83"/>
        <v>0.32896488061038814</v>
      </c>
      <c r="AS73">
        <f t="shared" si="84"/>
        <v>0</v>
      </c>
      <c r="AT73">
        <f t="shared" si="85"/>
        <v>9.3350091018773213E-5</v>
      </c>
      <c r="AU73">
        <f t="shared" si="86"/>
        <v>5.2155616025495695</v>
      </c>
      <c r="AV73">
        <f t="shared" si="87"/>
        <v>3.8064458147964646</v>
      </c>
      <c r="AW73">
        <f t="shared" si="88"/>
        <v>1.5736449031038091</v>
      </c>
      <c r="AX73" s="9">
        <f t="shared" si="89"/>
        <v>2.1113363025736938</v>
      </c>
      <c r="BA73">
        <f t="shared" si="100"/>
        <v>12</v>
      </c>
      <c r="BB73">
        <f t="shared" si="101"/>
        <v>12</v>
      </c>
      <c r="BC73">
        <f t="shared" si="102"/>
        <v>26.818418275688249</v>
      </c>
      <c r="BD73">
        <f t="shared" si="103"/>
        <v>26.818418275688249</v>
      </c>
      <c r="BE73">
        <f t="shared" si="104"/>
        <v>13.409209137844124</v>
      </c>
      <c r="BF73">
        <f t="shared" si="105"/>
        <v>13.409209137844124</v>
      </c>
      <c r="BG73">
        <f>0</f>
        <v>0</v>
      </c>
      <c r="BH73" s="10">
        <f t="shared" si="106"/>
        <v>0</v>
      </c>
      <c r="BI73" s="10">
        <f t="shared" si="107"/>
        <v>0</v>
      </c>
      <c r="BK73">
        <f t="shared" si="67"/>
        <v>384</v>
      </c>
      <c r="BL73">
        <f t="shared" si="68"/>
        <v>0</v>
      </c>
      <c r="BN73">
        <f t="shared" si="69"/>
        <v>0</v>
      </c>
      <c r="BO73">
        <f t="shared" si="70"/>
        <v>13.358497207007764</v>
      </c>
      <c r="BP73">
        <f t="shared" si="71"/>
        <v>36.844066628363471</v>
      </c>
      <c r="BQ73">
        <f t="shared" si="72"/>
        <v>0</v>
      </c>
      <c r="BR73">
        <f t="shared" si="73"/>
        <v>1.4936014563003714E-3</v>
      </c>
      <c r="BS73">
        <f t="shared" si="74"/>
        <v>333.79594256317245</v>
      </c>
      <c r="BT73">
        <f t="shared" si="75"/>
        <v>0</v>
      </c>
      <c r="BU73">
        <f t="shared" si="76"/>
        <v>0</v>
      </c>
      <c r="BV73">
        <f t="shared" si="77"/>
        <v>0</v>
      </c>
    </row>
    <row r="74" spans="1:74">
      <c r="A74">
        <v>0</v>
      </c>
      <c r="B74">
        <v>2.9473535891304351E-5</v>
      </c>
      <c r="C74">
        <v>4.6026627413333336E-4</v>
      </c>
      <c r="D74">
        <v>1.0385050163378377E-3</v>
      </c>
      <c r="E74">
        <v>0</v>
      </c>
      <c r="F74">
        <v>1.0000000000000001E-5</v>
      </c>
      <c r="G74">
        <v>0.57416201144268475</v>
      </c>
      <c r="H74">
        <v>0.39620837164496714</v>
      </c>
      <c r="I74">
        <v>306.36098117</v>
      </c>
      <c r="J74">
        <v>1.9054607179632443E-7</v>
      </c>
      <c r="K74">
        <v>3.1359999999999999E-2</v>
      </c>
      <c r="L74">
        <v>25.659759040000001</v>
      </c>
      <c r="M74">
        <v>30.10289736</v>
      </c>
      <c r="O74">
        <f t="shared" si="79"/>
        <v>0</v>
      </c>
      <c r="P74">
        <f t="shared" si="79"/>
        <v>7.5628382902766136E-4</v>
      </c>
      <c r="Q74">
        <f t="shared" si="79"/>
        <v>1.1810321688499919E-2</v>
      </c>
      <c r="R74">
        <f t="shared" si="79"/>
        <v>2.664778848106018E-2</v>
      </c>
      <c r="S74">
        <f t="shared" si="79"/>
        <v>0</v>
      </c>
      <c r="T74">
        <f t="shared" si="66"/>
        <v>1.2286896881632656E-5</v>
      </c>
      <c r="U74">
        <f t="shared" si="66"/>
        <v>0.70546694279470556</v>
      </c>
      <c r="V74">
        <f t="shared" si="66"/>
        <v>0.48681714060412984</v>
      </c>
      <c r="W74">
        <f t="shared" si="90"/>
        <v>8.0571643385600106E-2</v>
      </c>
      <c r="X74">
        <f t="shared" si="78"/>
        <v>1.9054607179632443E-7</v>
      </c>
      <c r="AA74">
        <f t="shared" si="91"/>
        <v>1.2966043760480435</v>
      </c>
      <c r="AB74">
        <f t="shared" si="92"/>
        <v>2.9913185362724137</v>
      </c>
      <c r="AC74">
        <f t="shared" si="93"/>
        <v>1.0520630692054351</v>
      </c>
      <c r="AD74" s="5">
        <f t="shared" si="94"/>
        <v>-3.9214393998587761E-2</v>
      </c>
      <c r="AF74" s="8">
        <f t="shared" si="95"/>
        <v>3.0305329302710016</v>
      </c>
      <c r="AG74" s="8">
        <f t="shared" si="96"/>
        <v>0.92640679186013131</v>
      </c>
      <c r="AH74" s="8">
        <f t="shared" si="97"/>
        <v>4.3177576364357213</v>
      </c>
      <c r="AI74" s="8">
        <f t="shared" si="98"/>
        <v>1.8186162343159311</v>
      </c>
      <c r="AJ74" s="8">
        <f t="shared" si="99"/>
        <v>7.8523441334635864</v>
      </c>
      <c r="AK74">
        <v>72</v>
      </c>
      <c r="AM74">
        <v>1</v>
      </c>
      <c r="AN74">
        <f t="shared" si="80"/>
        <v>2.717009972456788</v>
      </c>
      <c r="AP74">
        <f t="shared" si="81"/>
        <v>5.9386008880987348E-3</v>
      </c>
      <c r="AQ74">
        <f t="shared" si="82"/>
        <v>9.2738710225010096E-2</v>
      </c>
      <c r="AR74">
        <f t="shared" si="83"/>
        <v>0.20924760554903143</v>
      </c>
      <c r="AS74">
        <f t="shared" si="84"/>
        <v>0</v>
      </c>
      <c r="AT74">
        <f t="shared" si="85"/>
        <v>9.6480942646960216E-5</v>
      </c>
      <c r="AU74">
        <f t="shared" si="86"/>
        <v>5.5395692096064977</v>
      </c>
      <c r="AV74">
        <f t="shared" si="87"/>
        <v>3.8226557180923568</v>
      </c>
      <c r="AW74">
        <f t="shared" si="88"/>
        <v>1.8186162343159311</v>
      </c>
      <c r="AX74" s="9">
        <f t="shared" si="89"/>
        <v>2.1265411509780714</v>
      </c>
      <c r="BA74">
        <f t="shared" si="100"/>
        <v>12</v>
      </c>
      <c r="BB74">
        <f t="shared" si="101"/>
        <v>11.999999999999998</v>
      </c>
      <c r="BC74">
        <f t="shared" si="102"/>
        <v>27.434019944913576</v>
      </c>
      <c r="BD74">
        <f t="shared" si="103"/>
        <v>27.434019944913572</v>
      </c>
      <c r="BE74">
        <f t="shared" si="104"/>
        <v>13.717009972456788</v>
      </c>
      <c r="BF74">
        <f t="shared" si="105"/>
        <v>13.717009972456788</v>
      </c>
      <c r="BG74">
        <f>0</f>
        <v>0</v>
      </c>
      <c r="BH74" s="10">
        <f t="shared" si="106"/>
        <v>0</v>
      </c>
      <c r="BI74" s="10">
        <f t="shared" si="107"/>
        <v>7.1054273576010019E-15</v>
      </c>
      <c r="BK74">
        <f t="shared" si="67"/>
        <v>384</v>
      </c>
      <c r="BL74">
        <f t="shared" si="68"/>
        <v>0</v>
      </c>
      <c r="BN74">
        <f t="shared" si="69"/>
        <v>9.5017614209579757E-2</v>
      </c>
      <c r="BO74">
        <f t="shared" si="70"/>
        <v>5.9352774544006461</v>
      </c>
      <c r="BP74">
        <f t="shared" si="71"/>
        <v>23.435731821491522</v>
      </c>
      <c r="BQ74">
        <f t="shared" si="72"/>
        <v>0</v>
      </c>
      <c r="BR74">
        <f t="shared" si="73"/>
        <v>1.5436950823513635E-3</v>
      </c>
      <c r="BS74">
        <f t="shared" si="74"/>
        <v>354.53242941481585</v>
      </c>
      <c r="BT74">
        <f t="shared" si="75"/>
        <v>0</v>
      </c>
      <c r="BU74">
        <f t="shared" si="76"/>
        <v>0</v>
      </c>
      <c r="BV74">
        <f t="shared" si="77"/>
        <v>0</v>
      </c>
    </row>
    <row r="75" spans="1:74">
      <c r="A75">
        <v>0</v>
      </c>
      <c r="B75">
        <v>3.8096884260869567E-5</v>
      </c>
      <c r="C75">
        <v>3.5715355043333338E-4</v>
      </c>
      <c r="D75">
        <v>6.7088446536486487E-4</v>
      </c>
      <c r="E75">
        <v>0</v>
      </c>
      <c r="F75">
        <v>1.0000000000000001E-5</v>
      </c>
      <c r="G75">
        <v>0.57313041145719301</v>
      </c>
      <c r="H75">
        <v>0.39579637694578085</v>
      </c>
      <c r="I75">
        <v>306.20758258000001</v>
      </c>
      <c r="J75">
        <v>1.8197008586099811E-7</v>
      </c>
      <c r="K75">
        <v>3.1539999999999999E-2</v>
      </c>
      <c r="L75">
        <v>26.207999999999998</v>
      </c>
      <c r="M75">
        <v>27.96303722</v>
      </c>
      <c r="O75">
        <f t="shared" si="79"/>
        <v>0</v>
      </c>
      <c r="P75">
        <f t="shared" si="79"/>
        <v>9.9844314270886958E-4</v>
      </c>
      <c r="Q75">
        <f t="shared" si="79"/>
        <v>9.3602802497568006E-3</v>
      </c>
      <c r="R75">
        <f t="shared" si="79"/>
        <v>1.7582540068282377E-2</v>
      </c>
      <c r="S75">
        <f t="shared" si="79"/>
        <v>0</v>
      </c>
      <c r="T75">
        <f t="shared" si="66"/>
        <v>1.1413484579591838E-5</v>
      </c>
      <c r="U75">
        <f t="shared" si="66"/>
        <v>0.6541415113261797</v>
      </c>
      <c r="V75">
        <f t="shared" si="66"/>
        <v>0.45174158449289881</v>
      </c>
      <c r="W75">
        <f t="shared" si="90"/>
        <v>7.7575680000000105E-2</v>
      </c>
      <c r="X75">
        <f t="shared" si="78"/>
        <v>1.8197008586099811E-7</v>
      </c>
      <c r="AA75">
        <f t="shared" si="91"/>
        <v>1.1783497196661481</v>
      </c>
      <c r="AB75">
        <f t="shared" si="92"/>
        <v>2.733580856507269</v>
      </c>
      <c r="AC75">
        <f t="shared" si="93"/>
        <v>0.9593656959072937</v>
      </c>
      <c r="AD75" s="5">
        <f t="shared" si="94"/>
        <v>-2.7941263460748045E-2</v>
      </c>
      <c r="AF75" s="8">
        <f t="shared" si="95"/>
        <v>2.7615221199680171</v>
      </c>
      <c r="AG75" s="8">
        <f t="shared" si="96"/>
        <v>0.8427907281534297</v>
      </c>
      <c r="AH75" s="8">
        <f t="shared" si="97"/>
        <v>4.7461366937010272</v>
      </c>
      <c r="AI75" s="8">
        <f t="shared" si="98"/>
        <v>1.8202202324828609</v>
      </c>
      <c r="AJ75" s="8">
        <f t="shared" si="99"/>
        <v>8.6390140360039211</v>
      </c>
      <c r="AK75">
        <v>73</v>
      </c>
      <c r="AM75">
        <v>1</v>
      </c>
      <c r="AN75">
        <f t="shared" si="80"/>
        <v>2.7486344100523628</v>
      </c>
      <c r="AP75">
        <f t="shared" si="81"/>
        <v>8.6255643240137903E-3</v>
      </c>
      <c r="AQ75">
        <f t="shared" si="82"/>
        <v>8.0863592458579284E-2</v>
      </c>
      <c r="AR75">
        <f t="shared" si="83"/>
        <v>0.15189581043849279</v>
      </c>
      <c r="AS75">
        <f t="shared" si="84"/>
        <v>0</v>
      </c>
      <c r="AT75">
        <f t="shared" si="85"/>
        <v>9.8601253482808203E-5</v>
      </c>
      <c r="AU75">
        <f t="shared" si="86"/>
        <v>5.6511376978796841</v>
      </c>
      <c r="AV75">
        <f t="shared" si="87"/>
        <v>3.9026018890808043</v>
      </c>
      <c r="AW75">
        <f t="shared" si="88"/>
        <v>1.8202202324828609</v>
      </c>
      <c r="AX75" s="9">
        <f t="shared" si="89"/>
        <v>2.0616051997039468</v>
      </c>
      <c r="BA75">
        <f t="shared" si="100"/>
        <v>12</v>
      </c>
      <c r="BB75">
        <f t="shared" si="101"/>
        <v>12</v>
      </c>
      <c r="BC75">
        <f t="shared" si="102"/>
        <v>27.497268820104726</v>
      </c>
      <c r="BD75">
        <f t="shared" si="103"/>
        <v>27.497268820104726</v>
      </c>
      <c r="BE75">
        <f t="shared" si="104"/>
        <v>13.748634410052363</v>
      </c>
      <c r="BF75">
        <f t="shared" si="105"/>
        <v>13.748634410052363</v>
      </c>
      <c r="BG75">
        <f>0</f>
        <v>0</v>
      </c>
      <c r="BH75" s="10">
        <f t="shared" si="106"/>
        <v>0</v>
      </c>
      <c r="BI75" s="10">
        <f t="shared" si="107"/>
        <v>0</v>
      </c>
      <c r="BK75">
        <f t="shared" si="67"/>
        <v>384</v>
      </c>
      <c r="BL75">
        <f t="shared" si="68"/>
        <v>0</v>
      </c>
      <c r="BN75">
        <f t="shared" si="69"/>
        <v>0.13800902918422064</v>
      </c>
      <c r="BO75">
        <f t="shared" si="70"/>
        <v>5.1752699173490742</v>
      </c>
      <c r="BP75">
        <f t="shared" si="71"/>
        <v>17.012330769111191</v>
      </c>
      <c r="BQ75">
        <f t="shared" si="72"/>
        <v>0</v>
      </c>
      <c r="BR75">
        <f t="shared" si="73"/>
        <v>1.5776200557249312E-3</v>
      </c>
      <c r="BS75">
        <f t="shared" si="74"/>
        <v>361.67281266429978</v>
      </c>
      <c r="BT75">
        <f t="shared" si="75"/>
        <v>0</v>
      </c>
      <c r="BU75">
        <f t="shared" si="76"/>
        <v>0</v>
      </c>
      <c r="BV75">
        <f t="shared" si="77"/>
        <v>0</v>
      </c>
    </row>
    <row r="76" spans="1:74">
      <c r="A76">
        <v>0</v>
      </c>
      <c r="B76">
        <v>4.967471976086957E-5</v>
      </c>
      <c r="C76">
        <v>4.7982885436666662E-4</v>
      </c>
      <c r="D76">
        <v>6.5455230336486478E-4</v>
      </c>
      <c r="E76">
        <v>0</v>
      </c>
      <c r="F76">
        <v>1.0000000000000001E-5</v>
      </c>
      <c r="G76">
        <v>0.56370429816789813</v>
      </c>
      <c r="H76">
        <v>0.40313961927279585</v>
      </c>
      <c r="I76">
        <v>305.8542966</v>
      </c>
      <c r="J76">
        <v>1.8620871366628614E-7</v>
      </c>
      <c r="K76">
        <v>3.1620000000000002E-2</v>
      </c>
      <c r="L76">
        <v>26.11250755</v>
      </c>
      <c r="M76">
        <v>26.026231289999998</v>
      </c>
      <c r="O76">
        <f t="shared" si="79"/>
        <v>0</v>
      </c>
      <c r="P76">
        <f t="shared" si="79"/>
        <v>1.2971314947998408E-3</v>
      </c>
      <c r="Q76">
        <f t="shared" si="79"/>
        <v>1.2529534582357433E-2</v>
      </c>
      <c r="R76">
        <f t="shared" si="79"/>
        <v>1.7092001963484923E-2</v>
      </c>
      <c r="S76">
        <f t="shared" si="79"/>
        <v>0</v>
      </c>
      <c r="T76">
        <f t="shared" si="66"/>
        <v>1.0622951546938775E-5</v>
      </c>
      <c r="U76">
        <f t="shared" si="66"/>
        <v>0.59882034462387101</v>
      </c>
      <c r="V76">
        <f t="shared" si="66"/>
        <v>0.42825326421862558</v>
      </c>
      <c r="W76">
        <f t="shared" si="90"/>
        <v>7.520402174400001E-2</v>
      </c>
      <c r="X76">
        <f t="shared" si="78"/>
        <v>1.8620871366628614E-7</v>
      </c>
      <c r="AA76">
        <f t="shared" si="91"/>
        <v>1.104705815392466</v>
      </c>
      <c r="AB76">
        <f t="shared" si="92"/>
        <v>2.5196483694578746</v>
      </c>
      <c r="AC76">
        <f t="shared" si="93"/>
        <v>0.91834386451853556</v>
      </c>
      <c r="AD76" s="5">
        <f t="shared" si="94"/>
        <v>-3.0918668040642198E-2</v>
      </c>
      <c r="AF76" s="8">
        <f t="shared" si="95"/>
        <v>2.5505670374985168</v>
      </c>
      <c r="AG76" s="8">
        <f t="shared" si="96"/>
        <v>0.71387930846144565</v>
      </c>
      <c r="AH76" s="8">
        <f t="shared" si="97"/>
        <v>5.6031880355529697</v>
      </c>
      <c r="AI76" s="8">
        <f t="shared" si="98"/>
        <v>1.6690138547196378</v>
      </c>
      <c r="AJ76" s="8">
        <f t="shared" si="99"/>
        <v>9.3517984619372179</v>
      </c>
      <c r="AK76">
        <v>74</v>
      </c>
      <c r="AM76">
        <v>1</v>
      </c>
      <c r="AN76">
        <f t="shared" si="80"/>
        <v>2.5952083038928357</v>
      </c>
      <c r="AP76">
        <f t="shared" si="81"/>
        <v>1.2130512317999475E-2</v>
      </c>
      <c r="AQ76">
        <f t="shared" si="82"/>
        <v>0.11717368223607942</v>
      </c>
      <c r="AR76">
        <f t="shared" si="83"/>
        <v>0.1598409576735462</v>
      </c>
      <c r="AS76">
        <f t="shared" si="84"/>
        <v>0</v>
      </c>
      <c r="AT76">
        <f t="shared" si="85"/>
        <v>9.9343701937895627E-5</v>
      </c>
      <c r="AU76">
        <f t="shared" si="86"/>
        <v>5.6000471778302314</v>
      </c>
      <c r="AV76">
        <f t="shared" si="87"/>
        <v>4.004938217639336</v>
      </c>
      <c r="AW76">
        <f t="shared" si="88"/>
        <v>1.6690138547196378</v>
      </c>
      <c r="AX76" s="9">
        <f t="shared" si="89"/>
        <v>1.958159006947263</v>
      </c>
      <c r="BA76">
        <f t="shared" si="100"/>
        <v>12</v>
      </c>
      <c r="BB76">
        <f t="shared" si="101"/>
        <v>12</v>
      </c>
      <c r="BC76">
        <f t="shared" si="102"/>
        <v>27.190416607785671</v>
      </c>
      <c r="BD76">
        <f t="shared" si="103"/>
        <v>27.190416607785671</v>
      </c>
      <c r="BE76">
        <f t="shared" si="104"/>
        <v>13.595208303892836</v>
      </c>
      <c r="BF76">
        <f t="shared" si="105"/>
        <v>13.595208303892836</v>
      </c>
      <c r="BG76">
        <f>0</f>
        <v>0</v>
      </c>
      <c r="BH76" s="10">
        <f t="shared" si="106"/>
        <v>0</v>
      </c>
      <c r="BI76" s="10">
        <f t="shared" si="107"/>
        <v>0</v>
      </c>
      <c r="BK76">
        <f t="shared" si="67"/>
        <v>384</v>
      </c>
      <c r="BL76">
        <f t="shared" si="68"/>
        <v>0</v>
      </c>
      <c r="BN76">
        <f t="shared" si="69"/>
        <v>0.1940881970879916</v>
      </c>
      <c r="BO76">
        <f t="shared" si="70"/>
        <v>7.499115663109083</v>
      </c>
      <c r="BP76">
        <f t="shared" si="71"/>
        <v>17.902187259437174</v>
      </c>
      <c r="BQ76">
        <f t="shared" si="72"/>
        <v>0</v>
      </c>
      <c r="BR76">
        <f t="shared" si="73"/>
        <v>1.58949923100633E-3</v>
      </c>
      <c r="BS76">
        <f t="shared" si="74"/>
        <v>358.40301938113481</v>
      </c>
      <c r="BT76">
        <f t="shared" si="75"/>
        <v>0</v>
      </c>
      <c r="BU76">
        <f t="shared" si="76"/>
        <v>0</v>
      </c>
      <c r="BV76">
        <f t="shared" si="77"/>
        <v>0</v>
      </c>
    </row>
    <row r="77" spans="1:74">
      <c r="A77">
        <v>0</v>
      </c>
      <c r="B77">
        <v>3.258724886956522E-5</v>
      </c>
      <c r="C77">
        <v>4.3487208836666662E-4</v>
      </c>
      <c r="D77">
        <v>8.1365816012162167E-4</v>
      </c>
      <c r="E77">
        <v>0</v>
      </c>
      <c r="F77">
        <v>1.0000000000000001E-5</v>
      </c>
      <c r="G77">
        <v>0.56736481182893794</v>
      </c>
      <c r="H77">
        <v>0.3983138826051203</v>
      </c>
      <c r="I77">
        <v>306.3497921</v>
      </c>
      <c r="J77">
        <v>1.9054607179632443E-7</v>
      </c>
      <c r="K77">
        <v>3.09E-2</v>
      </c>
      <c r="L77">
        <v>25.831332809999999</v>
      </c>
      <c r="M77">
        <v>27.295837120000002</v>
      </c>
      <c r="O77">
        <f t="shared" si="79"/>
        <v>0</v>
      </c>
      <c r="P77">
        <f t="shared" si="79"/>
        <v>8.4177207091203543E-4</v>
      </c>
      <c r="Q77">
        <f t="shared" si="79"/>
        <v>1.1233325644379094E-2</v>
      </c>
      <c r="R77">
        <f t="shared" si="79"/>
        <v>2.1017874727673878E-2</v>
      </c>
      <c r="S77">
        <f t="shared" si="79"/>
        <v>0</v>
      </c>
      <c r="T77">
        <f t="shared" si="66"/>
        <v>1.1141158008163268E-5</v>
      </c>
      <c r="U77">
        <f t="shared" si="66"/>
        <v>0.63211010168580162</v>
      </c>
      <c r="V77">
        <f t="shared" si="66"/>
        <v>0.44376779029486385</v>
      </c>
      <c r="W77">
        <f t="shared" si="90"/>
        <v>9.2992798116000058E-2</v>
      </c>
      <c r="X77">
        <f t="shared" si="78"/>
        <v>1.9054607179632443E-7</v>
      </c>
      <c r="AA77">
        <f t="shared" si="91"/>
        <v>1.1622399395233574</v>
      </c>
      <c r="AB77">
        <f t="shared" si="92"/>
        <v>2.6680938117016417</v>
      </c>
      <c r="AC77">
        <f t="shared" si="93"/>
        <v>0.95372152547565769</v>
      </c>
      <c r="AD77" s="5">
        <f t="shared" si="94"/>
        <v>-3.309297244296501E-2</v>
      </c>
      <c r="AF77" s="8">
        <f t="shared" si="95"/>
        <v>2.7011867841446069</v>
      </c>
      <c r="AG77" s="8">
        <f t="shared" si="96"/>
        <v>0.7937437331932915</v>
      </c>
      <c r="AH77" s="8">
        <f t="shared" si="97"/>
        <v>5.0394098658362889</v>
      </c>
      <c r="AI77" s="8">
        <f t="shared" si="98"/>
        <v>1.7500355868307076</v>
      </c>
      <c r="AJ77" s="8">
        <f t="shared" si="99"/>
        <v>8.8191466018392681</v>
      </c>
      <c r="AK77">
        <v>75</v>
      </c>
      <c r="AM77">
        <v>1</v>
      </c>
      <c r="AN77">
        <f t="shared" si="80"/>
        <v>2.6611167109917329</v>
      </c>
      <c r="AP77">
        <f t="shared" si="81"/>
        <v>7.4237112987070803E-3</v>
      </c>
      <c r="AQ77">
        <f t="shared" si="82"/>
        <v>9.9068345683979792E-2</v>
      </c>
      <c r="AR77">
        <f t="shared" si="83"/>
        <v>0.1853597184824485</v>
      </c>
      <c r="AS77">
        <f t="shared" si="84"/>
        <v>0</v>
      </c>
      <c r="AT77">
        <f t="shared" si="85"/>
        <v>9.8255505788247426E-5</v>
      </c>
      <c r="AU77">
        <f t="shared" si="86"/>
        <v>5.5746716552706115</v>
      </c>
      <c r="AV77">
        <f t="shared" si="87"/>
        <v>3.9136531997846693</v>
      </c>
      <c r="AW77">
        <f t="shared" si="88"/>
        <v>1.7500355868307076</v>
      </c>
      <c r="AX77" s="9">
        <f t="shared" si="89"/>
        <v>2.0418873622958431</v>
      </c>
      <c r="BA77">
        <f t="shared" si="100"/>
        <v>12</v>
      </c>
      <c r="BB77">
        <f t="shared" si="101"/>
        <v>12</v>
      </c>
      <c r="BC77">
        <f t="shared" si="102"/>
        <v>27.322233421983466</v>
      </c>
      <c r="BD77">
        <f t="shared" si="103"/>
        <v>27.322233421983462</v>
      </c>
      <c r="BE77">
        <f t="shared" si="104"/>
        <v>13.661116710991733</v>
      </c>
      <c r="BF77">
        <f t="shared" si="105"/>
        <v>13.661116710991733</v>
      </c>
      <c r="BG77">
        <f>0</f>
        <v>0</v>
      </c>
      <c r="BH77" s="10">
        <f t="shared" si="106"/>
        <v>0</v>
      </c>
      <c r="BI77" s="10">
        <f t="shared" si="107"/>
        <v>3.5527136788005009E-15</v>
      </c>
      <c r="BK77">
        <f t="shared" si="67"/>
        <v>384</v>
      </c>
      <c r="BL77">
        <f t="shared" si="68"/>
        <v>0</v>
      </c>
      <c r="BN77">
        <f t="shared" si="69"/>
        <v>0.11877938077931328</v>
      </c>
      <c r="BO77">
        <f t="shared" si="70"/>
        <v>6.3403741237747067</v>
      </c>
      <c r="BP77">
        <f t="shared" si="71"/>
        <v>20.760288470034233</v>
      </c>
      <c r="BQ77">
        <f t="shared" si="72"/>
        <v>0</v>
      </c>
      <c r="BR77">
        <f t="shared" si="73"/>
        <v>1.5720880926119588E-3</v>
      </c>
      <c r="BS77">
        <f t="shared" si="74"/>
        <v>356.77898593731913</v>
      </c>
      <c r="BT77">
        <f t="shared" si="75"/>
        <v>0</v>
      </c>
      <c r="BU77">
        <f t="shared" si="76"/>
        <v>0</v>
      </c>
      <c r="BV77">
        <f t="shared" si="77"/>
        <v>0</v>
      </c>
    </row>
    <row r="78" spans="1:74">
      <c r="A78">
        <v>0</v>
      </c>
      <c r="B78">
        <v>4.5105480869565219E-5</v>
      </c>
      <c r="C78">
        <v>4.9573183905000007E-4</v>
      </c>
      <c r="D78">
        <v>7.6142985802702702E-4</v>
      </c>
      <c r="E78">
        <v>0</v>
      </c>
      <c r="F78">
        <v>1.0000000000000001E-5</v>
      </c>
      <c r="G78">
        <v>0.56467611130286388</v>
      </c>
      <c r="H78">
        <v>0.40367342830626834</v>
      </c>
      <c r="I78">
        <v>305.92003541999998</v>
      </c>
      <c r="J78">
        <v>1.9498445997580421E-7</v>
      </c>
      <c r="K78">
        <v>3.0859999999999999E-2</v>
      </c>
      <c r="L78">
        <v>26.161482790000001</v>
      </c>
      <c r="M78">
        <v>25.796625989999999</v>
      </c>
      <c r="O78">
        <f t="shared" si="79"/>
        <v>0</v>
      </c>
      <c r="P78">
        <f t="shared" si="79"/>
        <v>1.1800262615038048E-3</v>
      </c>
      <c r="Q78">
        <f t="shared" si="79"/>
        <v>1.2969079975761627E-2</v>
      </c>
      <c r="R78">
        <f t="shared" si="79"/>
        <v>1.9920134126566211E-2</v>
      </c>
      <c r="S78">
        <f t="shared" si="79"/>
        <v>0</v>
      </c>
      <c r="T78">
        <f t="shared" si="66"/>
        <v>1.0529235097959184E-5</v>
      </c>
      <c r="U78">
        <f t="shared" si="66"/>
        <v>0.59456075301092204</v>
      </c>
      <c r="V78">
        <f t="shared" si="66"/>
        <v>0.42503724294358708</v>
      </c>
      <c r="W78">
        <f t="shared" si="90"/>
        <v>9.5227797355600122E-2</v>
      </c>
      <c r="X78">
        <f t="shared" si="78"/>
        <v>1.9498445997580421E-7</v>
      </c>
      <c r="AA78">
        <f t="shared" si="91"/>
        <v>1.1064765845472349</v>
      </c>
      <c r="AB78">
        <f t="shared" si="92"/>
        <v>2.517952007335504</v>
      </c>
      <c r="AC78">
        <f t="shared" si="93"/>
        <v>0.91821296661483742</v>
      </c>
      <c r="AD78" s="5">
        <f t="shared" si="94"/>
        <v>-3.4069240363831646E-2</v>
      </c>
      <c r="AF78" s="8">
        <f t="shared" si="95"/>
        <v>2.5520212476993356</v>
      </c>
      <c r="AG78" s="8">
        <f t="shared" si="96"/>
        <v>0.71559531446966074</v>
      </c>
      <c r="AH78" s="8">
        <f t="shared" si="97"/>
        <v>5.589751524525373</v>
      </c>
      <c r="AI78" s="8">
        <f t="shared" si="98"/>
        <v>1.6701626010750448</v>
      </c>
      <c r="AJ78" s="8">
        <f t="shared" si="99"/>
        <v>9.3357939455644932</v>
      </c>
      <c r="AK78">
        <v>76</v>
      </c>
      <c r="AM78">
        <v>1</v>
      </c>
      <c r="AN78">
        <f t="shared" si="80"/>
        <v>2.582734857686745</v>
      </c>
      <c r="AP78">
        <f t="shared" si="81"/>
        <v>1.1016482027754324E-2</v>
      </c>
      <c r="AQ78">
        <f t="shared" si="82"/>
        <v>0.1210766583172571</v>
      </c>
      <c r="AR78">
        <f t="shared" si="83"/>
        <v>0.18597026757362947</v>
      </c>
      <c r="AS78">
        <f t="shared" si="84"/>
        <v>0</v>
      </c>
      <c r="AT78">
        <f t="shared" si="85"/>
        <v>9.829876927895251E-5</v>
      </c>
      <c r="AU78">
        <f t="shared" si="86"/>
        <v>5.5506966782296319</v>
      </c>
      <c r="AV78">
        <f t="shared" si="87"/>
        <v>3.968060119312165</v>
      </c>
      <c r="AW78">
        <f t="shared" si="88"/>
        <v>1.6701626010750448</v>
      </c>
      <c r="AX78" s="9">
        <f t="shared" si="89"/>
        <v>1.9882260089936856</v>
      </c>
      <c r="BA78">
        <f t="shared" si="100"/>
        <v>12</v>
      </c>
      <c r="BB78">
        <f t="shared" si="101"/>
        <v>12</v>
      </c>
      <c r="BC78">
        <f t="shared" si="102"/>
        <v>27.16546971537349</v>
      </c>
      <c r="BD78">
        <f t="shared" si="103"/>
        <v>27.16546971537349</v>
      </c>
      <c r="BE78">
        <f t="shared" si="104"/>
        <v>13.582734857686745</v>
      </c>
      <c r="BF78">
        <f t="shared" si="105"/>
        <v>13.582734857686745</v>
      </c>
      <c r="BG78">
        <f>0</f>
        <v>0</v>
      </c>
      <c r="BH78" s="10">
        <f t="shared" si="106"/>
        <v>0</v>
      </c>
      <c r="BI78" s="10">
        <f t="shared" si="107"/>
        <v>0</v>
      </c>
      <c r="BK78">
        <f t="shared" si="67"/>
        <v>384</v>
      </c>
      <c r="BL78">
        <f t="shared" si="68"/>
        <v>0</v>
      </c>
      <c r="BN78">
        <f t="shared" si="69"/>
        <v>0.17626371244406919</v>
      </c>
      <c r="BO78">
        <f t="shared" si="70"/>
        <v>7.7489061323044544</v>
      </c>
      <c r="BP78">
        <f t="shared" si="71"/>
        <v>20.828669968246501</v>
      </c>
      <c r="BQ78">
        <f t="shared" si="72"/>
        <v>0</v>
      </c>
      <c r="BR78">
        <f t="shared" si="73"/>
        <v>1.5727803084632402E-3</v>
      </c>
      <c r="BS78">
        <f t="shared" si="74"/>
        <v>355.24458740669644</v>
      </c>
      <c r="BT78">
        <f t="shared" si="75"/>
        <v>0</v>
      </c>
      <c r="BU78">
        <f t="shared" si="76"/>
        <v>0</v>
      </c>
      <c r="BV78">
        <f t="shared" si="77"/>
        <v>0</v>
      </c>
    </row>
    <row r="79" spans="1:74">
      <c r="A79">
        <v>0</v>
      </c>
      <c r="B79">
        <v>0</v>
      </c>
      <c r="C79">
        <v>5.7648561989999988E-4</v>
      </c>
      <c r="D79">
        <v>8.9445390841891889E-4</v>
      </c>
      <c r="E79">
        <v>0</v>
      </c>
      <c r="F79">
        <v>1.0000000000000001E-5</v>
      </c>
      <c r="G79">
        <v>0.55964054766159754</v>
      </c>
      <c r="H79">
        <v>0.4092742702596176</v>
      </c>
      <c r="I79">
        <v>306.43316873999999</v>
      </c>
      <c r="J79">
        <v>1.9952623149688761E-7</v>
      </c>
      <c r="K79">
        <v>3.0964999999999999E-2</v>
      </c>
      <c r="L79">
        <v>25.687855970000001</v>
      </c>
      <c r="M79">
        <v>27.311341079999998</v>
      </c>
      <c r="O79">
        <f t="shared" si="79"/>
        <v>0</v>
      </c>
      <c r="P79">
        <f t="shared" si="79"/>
        <v>0</v>
      </c>
      <c r="Q79">
        <f t="shared" si="79"/>
        <v>1.4808679572767363E-2</v>
      </c>
      <c r="R79">
        <f t="shared" si="79"/>
        <v>2.2976603171268761E-2</v>
      </c>
      <c r="S79">
        <f t="shared" si="79"/>
        <v>0</v>
      </c>
      <c r="T79">
        <f t="shared" si="66"/>
        <v>1.1147486155102041E-5</v>
      </c>
      <c r="U79">
        <f t="shared" si="66"/>
        <v>0.62385852568913824</v>
      </c>
      <c r="V79">
        <f t="shared" si="66"/>
        <v>0.45623792613585784</v>
      </c>
      <c r="W79">
        <f t="shared" si="90"/>
        <v>9.0806570853950094E-2</v>
      </c>
      <c r="X79">
        <f t="shared" si="78"/>
        <v>1.9952623149688761E-7</v>
      </c>
      <c r="AA79">
        <f t="shared" si="91"/>
        <v>1.1786436204843371</v>
      </c>
      <c r="AB79">
        <f t="shared" si="92"/>
        <v>2.6547654523035091</v>
      </c>
      <c r="AC79">
        <f t="shared" si="93"/>
        <v>0.98804641775978796</v>
      </c>
      <c r="AD79" s="5">
        <f t="shared" si="94"/>
        <v>-3.7785282744036128E-2</v>
      </c>
      <c r="AF79" s="8">
        <f t="shared" si="95"/>
        <v>2.6925507350475453</v>
      </c>
      <c r="AG79" s="8">
        <f t="shared" si="96"/>
        <v>0.71645789952796934</v>
      </c>
      <c r="AH79" s="8">
        <f t="shared" si="97"/>
        <v>5.5830216997193522</v>
      </c>
      <c r="AI79" s="8">
        <f t="shared" si="98"/>
        <v>1.5830314000109105</v>
      </c>
      <c r="AJ79" s="8">
        <f t="shared" si="99"/>
        <v>8.8380986575980192</v>
      </c>
      <c r="AK79">
        <v>77</v>
      </c>
      <c r="AM79">
        <v>1</v>
      </c>
      <c r="AN79">
        <f t="shared" si="80"/>
        <v>2.4815459184800446</v>
      </c>
      <c r="AP79">
        <f t="shared" si="81"/>
        <v>0</v>
      </c>
      <c r="AQ79">
        <f t="shared" si="82"/>
        <v>0.13088057105287443</v>
      </c>
      <c r="AR79">
        <f t="shared" si="83"/>
        <v>0.20306948564415284</v>
      </c>
      <c r="AS79">
        <f t="shared" si="84"/>
        <v>0</v>
      </c>
      <c r="AT79">
        <f t="shared" si="85"/>
        <v>9.8522582422999846E-5</v>
      </c>
      <c r="AU79">
        <f t="shared" si="86"/>
        <v>5.5137231984242518</v>
      </c>
      <c r="AV79">
        <f t="shared" si="87"/>
        <v>4.0322758025266294</v>
      </c>
      <c r="AW79">
        <f t="shared" si="88"/>
        <v>1.5830314000109105</v>
      </c>
      <c r="AX79" s="9">
        <f t="shared" si="89"/>
        <v>1.9169814567079377</v>
      </c>
      <c r="BA79">
        <f t="shared" si="100"/>
        <v>12</v>
      </c>
      <c r="BB79">
        <f t="shared" si="101"/>
        <v>11.999999999999998</v>
      </c>
      <c r="BC79">
        <f t="shared" si="102"/>
        <v>26.963091836960089</v>
      </c>
      <c r="BD79">
        <f t="shared" si="103"/>
        <v>26.963091836960089</v>
      </c>
      <c r="BE79">
        <f t="shared" si="104"/>
        <v>13.481545918480045</v>
      </c>
      <c r="BF79">
        <f t="shared" si="105"/>
        <v>13.481545918480045</v>
      </c>
      <c r="BG79">
        <f>0</f>
        <v>0</v>
      </c>
      <c r="BH79" s="10">
        <f t="shared" si="106"/>
        <v>0</v>
      </c>
      <c r="BI79" s="10">
        <f t="shared" si="107"/>
        <v>0</v>
      </c>
      <c r="BK79">
        <f t="shared" si="67"/>
        <v>384</v>
      </c>
      <c r="BL79">
        <f t="shared" si="68"/>
        <v>0</v>
      </c>
      <c r="BN79">
        <f t="shared" si="69"/>
        <v>0</v>
      </c>
      <c r="BO79">
        <f t="shared" si="70"/>
        <v>8.3763565473839634</v>
      </c>
      <c r="BP79">
        <f t="shared" si="71"/>
        <v>22.743782392145118</v>
      </c>
      <c r="BQ79">
        <f t="shared" si="72"/>
        <v>0</v>
      </c>
      <c r="BR79">
        <f t="shared" si="73"/>
        <v>1.5763613187679975E-3</v>
      </c>
      <c r="BS79">
        <f t="shared" si="74"/>
        <v>352.87828469915212</v>
      </c>
      <c r="BT79">
        <f t="shared" si="75"/>
        <v>0</v>
      </c>
      <c r="BU79">
        <f t="shared" si="76"/>
        <v>0</v>
      </c>
      <c r="BV79">
        <f t="shared" si="77"/>
        <v>0</v>
      </c>
    </row>
    <row r="80" spans="1:74">
      <c r="A80">
        <v>0</v>
      </c>
      <c r="B80">
        <v>2.169088226956522E-5</v>
      </c>
      <c r="C80">
        <v>5.750574027000001E-4</v>
      </c>
      <c r="D80">
        <v>8.26626244527027E-4</v>
      </c>
      <c r="E80">
        <v>0</v>
      </c>
      <c r="F80">
        <v>1.0000000000000001E-5</v>
      </c>
      <c r="G80">
        <v>0.56750053686143442</v>
      </c>
      <c r="H80">
        <v>0.40050437537910555</v>
      </c>
      <c r="I80">
        <v>306.26172326</v>
      </c>
      <c r="J80">
        <v>1.9498445997580421E-7</v>
      </c>
      <c r="K80">
        <v>3.0419999999999999E-2</v>
      </c>
      <c r="L80">
        <v>25.834078550000001</v>
      </c>
      <c r="M80">
        <v>27.209414249999998</v>
      </c>
      <c r="O80">
        <f t="shared" si="79"/>
        <v>0</v>
      </c>
      <c r="P80">
        <f t="shared" si="79"/>
        <v>5.603639563707502E-4</v>
      </c>
      <c r="Q80">
        <f t="shared" si="79"/>
        <v>1.4856078112110786E-2</v>
      </c>
      <c r="R80">
        <f t="shared" si="79"/>
        <v>2.1355127332602725E-2</v>
      </c>
      <c r="S80">
        <f t="shared" si="79"/>
        <v>0</v>
      </c>
      <c r="T80">
        <f t="shared" si="66"/>
        <v>1.1105883367346939E-5</v>
      </c>
      <c r="U80">
        <f t="shared" si="66"/>
        <v>0.63025947732898624</v>
      </c>
      <c r="V80">
        <f t="shared" si="66"/>
        <v>0.44479548810724828</v>
      </c>
      <c r="W80">
        <f t="shared" si="90"/>
        <v>0.10540304048400011</v>
      </c>
      <c r="X80">
        <f t="shared" si="78"/>
        <v>1.9498445997580421E-7</v>
      </c>
      <c r="AA80">
        <f t="shared" si="91"/>
        <v>1.169392867614635</v>
      </c>
      <c r="AB80">
        <f t="shared" si="92"/>
        <v>2.6729643560383964</v>
      </c>
      <c r="AC80">
        <f t="shared" si="93"/>
        <v>0.96313411501666513</v>
      </c>
      <c r="AD80" s="5">
        <f t="shared" si="94"/>
        <v>-3.677156940108426E-2</v>
      </c>
      <c r="AF80" s="8">
        <f t="shared" si="95"/>
        <v>2.7097359254394808</v>
      </c>
      <c r="AG80" s="8">
        <f t="shared" si="96"/>
        <v>0.78346769540615058</v>
      </c>
      <c r="AH80" s="8">
        <f t="shared" si="97"/>
        <v>5.1055072512292865</v>
      </c>
      <c r="AI80" s="8">
        <f t="shared" si="98"/>
        <v>1.7215793660006051</v>
      </c>
      <c r="AJ80" s="8">
        <f t="shared" si="99"/>
        <v>8.7895359366828067</v>
      </c>
      <c r="AK80">
        <v>78</v>
      </c>
      <c r="AM80">
        <v>1</v>
      </c>
      <c r="AN80">
        <f t="shared" si="80"/>
        <v>2.6302400137859863</v>
      </c>
      <c r="AP80">
        <f t="shared" si="81"/>
        <v>4.9253391321424653E-3</v>
      </c>
      <c r="AQ80">
        <f t="shared" si="82"/>
        <v>0.13057803244456462</v>
      </c>
      <c r="AR80">
        <f t="shared" si="83"/>
        <v>0.1877016591223489</v>
      </c>
      <c r="AS80">
        <f t="shared" si="84"/>
        <v>0</v>
      </c>
      <c r="AT80">
        <f t="shared" si="85"/>
        <v>9.7615560965903781E-5</v>
      </c>
      <c r="AU80">
        <f t="shared" si="86"/>
        <v>5.5396883254180471</v>
      </c>
      <c r="AV80">
        <f t="shared" si="87"/>
        <v>3.9095459271930286</v>
      </c>
      <c r="AW80">
        <f t="shared" si="88"/>
        <v>1.7215793660006051</v>
      </c>
      <c r="AX80" s="9">
        <f t="shared" si="89"/>
        <v>2.0447843966996611</v>
      </c>
      <c r="BA80">
        <f t="shared" si="100"/>
        <v>12</v>
      </c>
      <c r="BB80">
        <f t="shared" si="101"/>
        <v>12</v>
      </c>
      <c r="BC80">
        <f t="shared" si="102"/>
        <v>27.260480027571973</v>
      </c>
      <c r="BD80">
        <f t="shared" si="103"/>
        <v>27.260480027571965</v>
      </c>
      <c r="BE80">
        <f t="shared" si="104"/>
        <v>13.630240013785986</v>
      </c>
      <c r="BF80">
        <f t="shared" si="105"/>
        <v>13.630240013785986</v>
      </c>
      <c r="BG80">
        <f>0</f>
        <v>0</v>
      </c>
      <c r="BH80" s="10">
        <f t="shared" si="106"/>
        <v>0</v>
      </c>
      <c r="BI80" s="10">
        <f t="shared" si="107"/>
        <v>7.1054273576010019E-15</v>
      </c>
      <c r="BK80">
        <f t="shared" si="67"/>
        <v>384</v>
      </c>
      <c r="BL80">
        <f t="shared" si="68"/>
        <v>0</v>
      </c>
      <c r="BN80">
        <f t="shared" si="69"/>
        <v>7.8805426114279445E-2</v>
      </c>
      <c r="BO80">
        <f t="shared" si="70"/>
        <v>8.3569940764521355</v>
      </c>
      <c r="BP80">
        <f t="shared" si="71"/>
        <v>21.022585821703078</v>
      </c>
      <c r="BQ80">
        <f t="shared" si="72"/>
        <v>0</v>
      </c>
      <c r="BR80">
        <f t="shared" si="73"/>
        <v>1.5618489754544605E-3</v>
      </c>
      <c r="BS80">
        <f t="shared" si="74"/>
        <v>354.54005282675502</v>
      </c>
      <c r="BT80">
        <f t="shared" si="75"/>
        <v>0</v>
      </c>
      <c r="BU80">
        <f t="shared" si="76"/>
        <v>0</v>
      </c>
      <c r="BV80">
        <f t="shared" si="77"/>
        <v>0</v>
      </c>
    </row>
    <row r="81" spans="1:74">
      <c r="A81">
        <v>0</v>
      </c>
      <c r="B81">
        <v>0</v>
      </c>
      <c r="C81">
        <v>5.5486695274999988E-4</v>
      </c>
      <c r="D81">
        <v>7.5842762575675674E-4</v>
      </c>
      <c r="E81">
        <v>0</v>
      </c>
      <c r="F81">
        <v>1.0000000000000001E-5</v>
      </c>
      <c r="G81">
        <v>0.56657368731930691</v>
      </c>
      <c r="H81">
        <v>0.40150676277508024</v>
      </c>
      <c r="I81">
        <v>306.21480134000001</v>
      </c>
      <c r="J81">
        <v>1.8620871366628614E-7</v>
      </c>
      <c r="K81">
        <v>3.1144999999999999E-2</v>
      </c>
      <c r="L81">
        <v>25.97396934</v>
      </c>
      <c r="M81">
        <v>25.778009300000001</v>
      </c>
      <c r="O81">
        <f t="shared" si="79"/>
        <v>0</v>
      </c>
      <c r="P81">
        <f t="shared" si="79"/>
        <v>0</v>
      </c>
      <c r="Q81">
        <f t="shared" si="79"/>
        <v>1.4412097218507726E-2</v>
      </c>
      <c r="R81">
        <f t="shared" si="79"/>
        <v>1.9699375898014994E-2</v>
      </c>
      <c r="S81">
        <f t="shared" si="79"/>
        <v>0</v>
      </c>
      <c r="T81">
        <f t="shared" si="66"/>
        <v>1.0521636448979595E-5</v>
      </c>
      <c r="U81">
        <f t="shared" si="66"/>
        <v>0.59612823595315856</v>
      </c>
      <c r="V81">
        <f t="shared" si="66"/>
        <v>0.42245081897260867</v>
      </c>
      <c r="W81">
        <f t="shared" si="90"/>
        <v>8.7142667135700097E-2</v>
      </c>
      <c r="X81">
        <f t="shared" si="78"/>
        <v>1.8620871366628614E-7</v>
      </c>
      <c r="AA81">
        <f t="shared" si="91"/>
        <v>1.1065013770568277</v>
      </c>
      <c r="AB81">
        <f t="shared" si="92"/>
        <v>2.5262671582311302</v>
      </c>
      <c r="AC81">
        <f t="shared" si="93"/>
        <v>0.91312458417826281</v>
      </c>
      <c r="AD81" s="5">
        <f t="shared" si="94"/>
        <v>-3.4111473116522718E-2</v>
      </c>
      <c r="AF81" s="8">
        <f t="shared" si="95"/>
        <v>2.5603786313476529</v>
      </c>
      <c r="AG81" s="8">
        <f t="shared" si="96"/>
        <v>0.73412946299112725</v>
      </c>
      <c r="AH81" s="8">
        <f t="shared" si="97"/>
        <v>5.4486302507223368</v>
      </c>
      <c r="AI81" s="8">
        <f t="shared" si="98"/>
        <v>1.7072331644482874</v>
      </c>
      <c r="AJ81" s="8">
        <f t="shared" si="99"/>
        <v>9.3020822648493606</v>
      </c>
      <c r="AK81">
        <v>79</v>
      </c>
      <c r="AM81">
        <v>1</v>
      </c>
      <c r="AN81">
        <f t="shared" si="80"/>
        <v>2.6156594934274295</v>
      </c>
      <c r="AP81">
        <f t="shared" si="81"/>
        <v>0</v>
      </c>
      <c r="AQ81">
        <f t="shared" si="82"/>
        <v>0.13406251393556551</v>
      </c>
      <c r="AR81">
        <f t="shared" si="83"/>
        <v>0.18324521516952622</v>
      </c>
      <c r="AS81">
        <f t="shared" si="84"/>
        <v>0</v>
      </c>
      <c r="AT81">
        <f t="shared" si="85"/>
        <v>9.7873127809245693E-5</v>
      </c>
      <c r="AU81">
        <f t="shared" si="86"/>
        <v>5.545233891235811</v>
      </c>
      <c r="AV81">
        <f t="shared" si="87"/>
        <v>3.9296722709361909</v>
      </c>
      <c r="AW81">
        <f t="shared" si="88"/>
        <v>1.7072331644482874</v>
      </c>
      <c r="AX81" s="9">
        <f t="shared" si="89"/>
        <v>2.0245408935533793</v>
      </c>
      <c r="BA81">
        <f t="shared" si="100"/>
        <v>12</v>
      </c>
      <c r="BB81">
        <f t="shared" si="101"/>
        <v>12</v>
      </c>
      <c r="BC81">
        <f t="shared" si="102"/>
        <v>27.231318986854859</v>
      </c>
      <c r="BD81">
        <f t="shared" si="103"/>
        <v>27.231318986854856</v>
      </c>
      <c r="BE81">
        <f t="shared" si="104"/>
        <v>13.61565949342743</v>
      </c>
      <c r="BF81">
        <f t="shared" si="105"/>
        <v>13.615659493427426</v>
      </c>
      <c r="BG81">
        <f>0</f>
        <v>0</v>
      </c>
      <c r="BH81" s="10">
        <f t="shared" si="106"/>
        <v>0</v>
      </c>
      <c r="BI81" s="10">
        <f t="shared" si="107"/>
        <v>7.1054273576010019E-15</v>
      </c>
      <c r="BK81">
        <f t="shared" si="67"/>
        <v>384</v>
      </c>
      <c r="BL81">
        <f t="shared" si="68"/>
        <v>0</v>
      </c>
      <c r="BN81">
        <f t="shared" si="69"/>
        <v>0</v>
      </c>
      <c r="BO81">
        <f t="shared" si="70"/>
        <v>8.5800008918761925</v>
      </c>
      <c r="BP81">
        <f t="shared" si="71"/>
        <v>20.523464098986935</v>
      </c>
      <c r="BQ81">
        <f t="shared" si="72"/>
        <v>0</v>
      </c>
      <c r="BR81">
        <f t="shared" si="73"/>
        <v>1.5659700449479311E-3</v>
      </c>
      <c r="BS81">
        <f t="shared" si="74"/>
        <v>354.8949690390919</v>
      </c>
      <c r="BT81">
        <f t="shared" si="75"/>
        <v>0</v>
      </c>
      <c r="BU81">
        <f t="shared" si="76"/>
        <v>0</v>
      </c>
      <c r="BV81">
        <f t="shared" si="77"/>
        <v>0</v>
      </c>
    </row>
    <row r="82" spans="1:74">
      <c r="A82">
        <v>0</v>
      </c>
      <c r="B82">
        <v>0</v>
      </c>
      <c r="C82">
        <v>5.3758499003333322E-4</v>
      </c>
      <c r="D82">
        <v>6.7343098931081083E-4</v>
      </c>
      <c r="E82">
        <v>0</v>
      </c>
      <c r="F82">
        <v>1.0000000000000001E-5</v>
      </c>
      <c r="G82">
        <v>0.56626818337770868</v>
      </c>
      <c r="H82">
        <v>0.40227241966806354</v>
      </c>
      <c r="I82">
        <v>306.06501213000001</v>
      </c>
      <c r="J82">
        <v>1.8197008586099811E-7</v>
      </c>
      <c r="K82">
        <v>3.065E-2</v>
      </c>
      <c r="L82">
        <v>26.02190396</v>
      </c>
      <c r="M82">
        <v>25.532101520000001</v>
      </c>
      <c r="O82">
        <f t="shared" si="79"/>
        <v>0</v>
      </c>
      <c r="P82">
        <f t="shared" si="79"/>
        <v>0</v>
      </c>
      <c r="Q82">
        <f t="shared" si="79"/>
        <v>1.3988984980984954E-2</v>
      </c>
      <c r="R82">
        <f t="shared" si="79"/>
        <v>1.7523956527533704E-2</v>
      </c>
      <c r="S82">
        <f t="shared" si="79"/>
        <v>0</v>
      </c>
      <c r="T82">
        <f t="shared" si="66"/>
        <v>1.0421265926530614E-5</v>
      </c>
      <c r="U82">
        <f t="shared" si="66"/>
        <v>0.59012313247125037</v>
      </c>
      <c r="V82">
        <f t="shared" si="66"/>
        <v>0.41921878602698137</v>
      </c>
      <c r="W82">
        <f t="shared" si="90"/>
        <v>0.10018433024600007</v>
      </c>
      <c r="X82">
        <f t="shared" si="78"/>
        <v>1.8197008586099811E-7</v>
      </c>
      <c r="AA82">
        <f t="shared" si="91"/>
        <v>1.0898917580428029</v>
      </c>
      <c r="AB82">
        <f t="shared" si="92"/>
        <v>2.4901001099974778</v>
      </c>
      <c r="AC82">
        <f t="shared" si="93"/>
        <v>0.90146345507100012</v>
      </c>
      <c r="AD82" s="5">
        <f t="shared" si="94"/>
        <v>-3.151294150851866E-2</v>
      </c>
      <c r="AF82" s="8">
        <f t="shared" si="95"/>
        <v>2.5216130515059962</v>
      </c>
      <c r="AG82" s="8">
        <f t="shared" si="96"/>
        <v>0.718686141363996</v>
      </c>
      <c r="AH82" s="8">
        <f t="shared" si="97"/>
        <v>5.5657118869836442</v>
      </c>
      <c r="AI82" s="8">
        <f t="shared" si="98"/>
        <v>1.6982677707587042</v>
      </c>
      <c r="AJ82" s="8">
        <f t="shared" si="99"/>
        <v>9.4520691189929344</v>
      </c>
      <c r="AK82">
        <v>80</v>
      </c>
      <c r="AM82">
        <v>1</v>
      </c>
      <c r="AN82">
        <f t="shared" si="80"/>
        <v>2.6154981978533876</v>
      </c>
      <c r="AP82">
        <f t="shared" si="81"/>
        <v>0</v>
      </c>
      <c r="AQ82">
        <f t="shared" si="82"/>
        <v>0.13222485294482383</v>
      </c>
      <c r="AR82">
        <f t="shared" si="83"/>
        <v>0.16563764833647598</v>
      </c>
      <c r="AS82">
        <f t="shared" si="84"/>
        <v>0</v>
      </c>
      <c r="AT82">
        <f t="shared" si="85"/>
        <v>9.8502525844973305E-5</v>
      </c>
      <c r="AU82">
        <f t="shared" si="86"/>
        <v>5.5778846368348818</v>
      </c>
      <c r="AV82">
        <f t="shared" si="87"/>
        <v>3.9624849415073373</v>
      </c>
      <c r="AW82">
        <f t="shared" si="88"/>
        <v>1.6982677707587042</v>
      </c>
      <c r="AX82" s="9">
        <f t="shared" si="89"/>
        <v>1.996130272040004</v>
      </c>
      <c r="BA82">
        <f t="shared" si="100"/>
        <v>12</v>
      </c>
      <c r="BB82">
        <f t="shared" si="101"/>
        <v>12</v>
      </c>
      <c r="BC82">
        <f t="shared" si="102"/>
        <v>27.230996395706775</v>
      </c>
      <c r="BD82">
        <f t="shared" si="103"/>
        <v>27.230996395706779</v>
      </c>
      <c r="BE82">
        <f t="shared" si="104"/>
        <v>13.615498197853388</v>
      </c>
      <c r="BF82">
        <f t="shared" si="105"/>
        <v>13.615498197853388</v>
      </c>
      <c r="BG82">
        <f>0</f>
        <v>0</v>
      </c>
      <c r="BH82" s="10">
        <f t="shared" si="106"/>
        <v>0</v>
      </c>
      <c r="BI82" s="10">
        <f t="shared" si="107"/>
        <v>-3.5527136788005009E-15</v>
      </c>
      <c r="BK82">
        <f t="shared" si="67"/>
        <v>384</v>
      </c>
      <c r="BL82">
        <f t="shared" si="68"/>
        <v>0</v>
      </c>
      <c r="BN82">
        <f t="shared" si="69"/>
        <v>0</v>
      </c>
      <c r="BO82">
        <f t="shared" si="70"/>
        <v>8.4623905884687254</v>
      </c>
      <c r="BP82">
        <f t="shared" si="71"/>
        <v>18.551416613685312</v>
      </c>
      <c r="BQ82">
        <f t="shared" si="72"/>
        <v>0</v>
      </c>
      <c r="BR82">
        <f t="shared" si="73"/>
        <v>1.5760404135195729E-3</v>
      </c>
      <c r="BS82">
        <f t="shared" si="74"/>
        <v>356.98461675743243</v>
      </c>
      <c r="BT82">
        <f t="shared" si="75"/>
        <v>0</v>
      </c>
      <c r="BU82">
        <f t="shared" si="76"/>
        <v>0</v>
      </c>
      <c r="BV82">
        <f t="shared" si="77"/>
        <v>0</v>
      </c>
    </row>
    <row r="83" spans="1:74">
      <c r="A83">
        <v>0</v>
      </c>
      <c r="B83">
        <v>0</v>
      </c>
      <c r="C83">
        <v>4.8116492398333333E-4</v>
      </c>
      <c r="D83">
        <v>6.7033131940540547E-4</v>
      </c>
      <c r="E83">
        <v>0</v>
      </c>
      <c r="F83">
        <v>1.0000000000000001E-5</v>
      </c>
      <c r="G83">
        <v>0.56540807147824013</v>
      </c>
      <c r="H83">
        <v>0.40073706510446949</v>
      </c>
      <c r="I83">
        <v>306.24187168000003</v>
      </c>
      <c r="J83">
        <v>1.8620871366628614E-7</v>
      </c>
      <c r="K83">
        <v>3.1370000000000002E-2</v>
      </c>
      <c r="L83">
        <v>25.773256010000001</v>
      </c>
      <c r="M83">
        <v>26.426214460000001</v>
      </c>
      <c r="O83">
        <f t="shared" si="79"/>
        <v>0</v>
      </c>
      <c r="P83">
        <f t="shared" si="79"/>
        <v>0</v>
      </c>
      <c r="Q83">
        <f t="shared" si="79"/>
        <v>1.2401186768854639E-2</v>
      </c>
      <c r="R83">
        <f t="shared" si="79"/>
        <v>1.7276620706556597E-2</v>
      </c>
      <c r="S83">
        <f t="shared" si="79"/>
        <v>0</v>
      </c>
      <c r="T83">
        <f t="shared" si="66"/>
        <v>1.078620998367347E-5</v>
      </c>
      <c r="U83">
        <f t="shared" si="66"/>
        <v>0.6098610185428156</v>
      </c>
      <c r="V83">
        <f t="shared" si="66"/>
        <v>0.43224341324578341</v>
      </c>
      <c r="W83">
        <f t="shared" si="90"/>
        <v>8.0670291311300019E-2</v>
      </c>
      <c r="X83">
        <f t="shared" si="78"/>
        <v>1.8620871366628614E-7</v>
      </c>
      <c r="AA83">
        <f t="shared" si="91"/>
        <v>1.1187366674459782</v>
      </c>
      <c r="AB83">
        <f t="shared" si="92"/>
        <v>2.5630523104305767</v>
      </c>
      <c r="AC83">
        <f t="shared" si="93"/>
        <v>0.92384244144238936</v>
      </c>
      <c r="AD83" s="5">
        <f t="shared" si="94"/>
        <v>-2.9677807475411239E-2</v>
      </c>
      <c r="AF83" s="8">
        <f t="shared" si="95"/>
        <v>2.5927301179059881</v>
      </c>
      <c r="AG83" s="8">
        <f t="shared" si="96"/>
        <v>0.74504523502120934</v>
      </c>
      <c r="AH83" s="8">
        <f t="shared" si="97"/>
        <v>5.3688015330856134</v>
      </c>
      <c r="AI83" s="8">
        <f t="shared" si="98"/>
        <v>1.7127503228548184</v>
      </c>
      <c r="AJ83" s="8">
        <f t="shared" si="99"/>
        <v>9.195416559135829</v>
      </c>
      <c r="AK83">
        <v>81</v>
      </c>
      <c r="AM83">
        <v>1</v>
      </c>
      <c r="AN83">
        <f t="shared" si="80"/>
        <v>2.6333670526362738</v>
      </c>
      <c r="AP83">
        <f t="shared" si="81"/>
        <v>0</v>
      </c>
      <c r="AQ83">
        <f t="shared" si="82"/>
        <v>0.1140340781672621</v>
      </c>
      <c r="AR83">
        <f t="shared" si="83"/>
        <v>0.15886572413097949</v>
      </c>
      <c r="AS83">
        <f t="shared" si="84"/>
        <v>0</v>
      </c>
      <c r="AT83">
        <f t="shared" si="85"/>
        <v>9.9183693894187229E-5</v>
      </c>
      <c r="AU83">
        <f t="shared" si="86"/>
        <v>5.6079261086800498</v>
      </c>
      <c r="AV83">
        <f t="shared" si="87"/>
        <v>3.9746582397376677</v>
      </c>
      <c r="AW83">
        <f t="shared" si="88"/>
        <v>1.7127503228548184</v>
      </c>
      <c r="AX83" s="9">
        <f t="shared" si="89"/>
        <v>1.9856501251530601</v>
      </c>
      <c r="BA83">
        <f t="shared" si="100"/>
        <v>12</v>
      </c>
      <c r="BB83">
        <f t="shared" si="101"/>
        <v>11.999999999999998</v>
      </c>
      <c r="BC83">
        <f t="shared" si="102"/>
        <v>27.266734105272548</v>
      </c>
      <c r="BD83">
        <f t="shared" si="103"/>
        <v>27.266734105272551</v>
      </c>
      <c r="BE83">
        <f t="shared" si="104"/>
        <v>13.633367052636274</v>
      </c>
      <c r="BF83">
        <f t="shared" si="105"/>
        <v>13.633367052636274</v>
      </c>
      <c r="BG83">
        <f>0</f>
        <v>0</v>
      </c>
      <c r="BH83" s="10">
        <f t="shared" si="106"/>
        <v>0</v>
      </c>
      <c r="BI83" s="10">
        <f t="shared" si="107"/>
        <v>-3.5527136788005009E-15</v>
      </c>
      <c r="BK83">
        <f t="shared" si="67"/>
        <v>384</v>
      </c>
      <c r="BL83">
        <f t="shared" si="68"/>
        <v>0</v>
      </c>
      <c r="BN83">
        <f t="shared" si="69"/>
        <v>0</v>
      </c>
      <c r="BO83">
        <f t="shared" si="70"/>
        <v>7.2981810027047747</v>
      </c>
      <c r="BP83">
        <f t="shared" si="71"/>
        <v>17.792961102669704</v>
      </c>
      <c r="BQ83">
        <f t="shared" si="72"/>
        <v>0</v>
      </c>
      <c r="BR83">
        <f t="shared" si="73"/>
        <v>1.5869391023069957E-3</v>
      </c>
      <c r="BS83">
        <f t="shared" si="74"/>
        <v>358.90727095552319</v>
      </c>
      <c r="BT83">
        <f t="shared" si="75"/>
        <v>0</v>
      </c>
      <c r="BU83">
        <f t="shared" si="76"/>
        <v>0</v>
      </c>
      <c r="BV83">
        <f t="shared" si="77"/>
        <v>0</v>
      </c>
    </row>
    <row r="84" spans="1:74">
      <c r="A84">
        <v>0</v>
      </c>
      <c r="B84">
        <v>3.592567306521739E-5</v>
      </c>
      <c r="C84">
        <v>6.2008662061666662E-4</v>
      </c>
      <c r="D84">
        <v>8.4092732190540543E-4</v>
      </c>
      <c r="E84">
        <v>0</v>
      </c>
      <c r="F84">
        <v>1.0000000000000001E-5</v>
      </c>
      <c r="G84">
        <v>0.56134788994134621</v>
      </c>
      <c r="H84">
        <v>0.40661590678000242</v>
      </c>
      <c r="I84">
        <v>306.16268191</v>
      </c>
      <c r="J84">
        <v>1.9054607179632443E-7</v>
      </c>
      <c r="K84">
        <v>3.1050000000000001E-2</v>
      </c>
      <c r="L84">
        <v>26.099571090000001</v>
      </c>
      <c r="M84">
        <v>26.742067200000001</v>
      </c>
      <c r="O84">
        <f t="shared" si="79"/>
        <v>0</v>
      </c>
      <c r="P84">
        <f t="shared" si="79"/>
        <v>9.3764465812173957E-4</v>
      </c>
      <c r="Q84">
        <f t="shared" si="79"/>
        <v>1.618399483674255E-2</v>
      </c>
      <c r="R84">
        <f t="shared" si="79"/>
        <v>2.1947842419593445E-2</v>
      </c>
      <c r="S84">
        <f t="shared" si="79"/>
        <v>0</v>
      </c>
      <c r="T84">
        <f t="shared" si="66"/>
        <v>1.0915129469387756E-5</v>
      </c>
      <c r="U84">
        <f t="shared" si="66"/>
        <v>0.61271848960774222</v>
      </c>
      <c r="V84">
        <f t="shared" si="66"/>
        <v>0.44382652668162287</v>
      </c>
      <c r="W84">
        <f t="shared" si="90"/>
        <v>9.0043520260500054E-2</v>
      </c>
      <c r="X84">
        <f t="shared" si="78"/>
        <v>1.9054607179632443E-7</v>
      </c>
      <c r="AA84">
        <f t="shared" si="91"/>
        <v>1.1556941778797523</v>
      </c>
      <c r="AB84">
        <f t="shared" si="92"/>
        <v>2.6101246299562244</v>
      </c>
      <c r="AC84">
        <f t="shared" si="93"/>
        <v>0.96579201719216123</v>
      </c>
      <c r="AD84" s="5">
        <f t="shared" si="94"/>
        <v>-3.9069481914457735E-2</v>
      </c>
      <c r="AF84" s="8">
        <f t="shared" si="95"/>
        <v>2.6491941118706821</v>
      </c>
      <c r="AG84" s="8">
        <f t="shared" si="96"/>
        <v>0.71761007748635963</v>
      </c>
      <c r="AH84" s="8">
        <f t="shared" si="97"/>
        <v>5.5740577306427701</v>
      </c>
      <c r="AI84" s="8">
        <f t="shared" si="98"/>
        <v>1.6124901191735868</v>
      </c>
      <c r="AJ84" s="8">
        <f t="shared" si="99"/>
        <v>8.9881130143646129</v>
      </c>
      <c r="AK84">
        <v>82</v>
      </c>
      <c r="AM84">
        <v>1</v>
      </c>
      <c r="AN84">
        <f t="shared" si="80"/>
        <v>2.5181181564150776</v>
      </c>
      <c r="AP84">
        <f t="shared" si="81"/>
        <v>8.4276561545134649E-3</v>
      </c>
      <c r="AQ84">
        <f t="shared" si="82"/>
        <v>0.14546357461653542</v>
      </c>
      <c r="AR84">
        <f t="shared" si="83"/>
        <v>0.19726968808877157</v>
      </c>
      <c r="AS84">
        <f t="shared" si="84"/>
        <v>0</v>
      </c>
      <c r="AT84">
        <f t="shared" si="85"/>
        <v>9.8106417237278797E-5</v>
      </c>
      <c r="AU84">
        <f t="shared" si="86"/>
        <v>5.5071830305851766</v>
      </c>
      <c r="AV84">
        <f t="shared" si="87"/>
        <v>3.9891629805873374</v>
      </c>
      <c r="AW84">
        <f t="shared" si="88"/>
        <v>1.6124901191735868</v>
      </c>
      <c r="AX84" s="9">
        <f t="shared" si="89"/>
        <v>1.9636510380334071</v>
      </c>
      <c r="BA84">
        <f t="shared" si="100"/>
        <v>12</v>
      </c>
      <c r="BB84">
        <f t="shared" si="101"/>
        <v>12</v>
      </c>
      <c r="BC84">
        <f t="shared" si="102"/>
        <v>27.036236312830155</v>
      </c>
      <c r="BD84">
        <f t="shared" si="103"/>
        <v>27.036236312830152</v>
      </c>
      <c r="BE84">
        <f t="shared" si="104"/>
        <v>13.518118156415078</v>
      </c>
      <c r="BF84">
        <f t="shared" si="105"/>
        <v>13.518118156415078</v>
      </c>
      <c r="BG84">
        <f>0</f>
        <v>0</v>
      </c>
      <c r="BH84" s="10">
        <f t="shared" si="106"/>
        <v>0</v>
      </c>
      <c r="BI84" s="10">
        <f t="shared" si="107"/>
        <v>3.5527136788005009E-15</v>
      </c>
      <c r="BK84">
        <f t="shared" si="67"/>
        <v>384</v>
      </c>
      <c r="BL84">
        <f t="shared" si="68"/>
        <v>0</v>
      </c>
      <c r="BN84">
        <f t="shared" si="69"/>
        <v>0.13484249847221544</v>
      </c>
      <c r="BO84">
        <f t="shared" si="70"/>
        <v>9.3096687754582668</v>
      </c>
      <c r="BP84">
        <f t="shared" si="71"/>
        <v>22.094205065942415</v>
      </c>
      <c r="BQ84">
        <f t="shared" si="72"/>
        <v>0</v>
      </c>
      <c r="BR84">
        <f t="shared" si="73"/>
        <v>1.5697026757964608E-3</v>
      </c>
      <c r="BS84">
        <f t="shared" si="74"/>
        <v>352.4597139574513</v>
      </c>
      <c r="BT84">
        <f t="shared" si="75"/>
        <v>0</v>
      </c>
      <c r="BU84">
        <f t="shared" si="76"/>
        <v>0</v>
      </c>
      <c r="BV84">
        <f t="shared" si="77"/>
        <v>0</v>
      </c>
    </row>
    <row r="85" spans="1:74">
      <c r="A85">
        <v>0</v>
      </c>
      <c r="B85">
        <v>0</v>
      </c>
      <c r="C85">
        <v>7.0348665496666675E-4</v>
      </c>
      <c r="D85">
        <v>8.6398867689189193E-4</v>
      </c>
      <c r="E85">
        <v>0</v>
      </c>
      <c r="F85">
        <v>1.0000000000000001E-5</v>
      </c>
      <c r="G85">
        <v>0.55804604694133164</v>
      </c>
      <c r="H85">
        <v>0.4049673220683731</v>
      </c>
      <c r="I85">
        <v>306.34834834999998</v>
      </c>
      <c r="J85">
        <v>1.8620871366628614E-7</v>
      </c>
      <c r="K85">
        <v>3.0915000000000002E-2</v>
      </c>
      <c r="L85">
        <v>26.01139483</v>
      </c>
      <c r="M85">
        <v>26.975681420000001</v>
      </c>
      <c r="O85">
        <f t="shared" si="79"/>
        <v>0</v>
      </c>
      <c r="P85">
        <f t="shared" si="79"/>
        <v>0</v>
      </c>
      <c r="Q85">
        <f t="shared" si="79"/>
        <v>1.8298669139973949E-2</v>
      </c>
      <c r="R85">
        <f t="shared" si="79"/>
        <v>2.2473550603284299E-2</v>
      </c>
      <c r="S85">
        <f t="shared" si="79"/>
        <v>0</v>
      </c>
      <c r="T85">
        <f t="shared" ref="T85:V112" si="108">$M85*F85/24.5</f>
        <v>1.1010482212244899E-5</v>
      </c>
      <c r="U85">
        <f t="shared" si="108"/>
        <v>0.61443560734611136</v>
      </c>
      <c r="V85">
        <f t="shared" si="108"/>
        <v>0.4458885496174273</v>
      </c>
      <c r="W85">
        <f t="shared" si="90"/>
        <v>9.3250850465550039E-2</v>
      </c>
      <c r="X85">
        <f t="shared" si="78"/>
        <v>1.8620871366628614E-7</v>
      </c>
      <c r="AA85">
        <f t="shared" si="91"/>
        <v>1.1643421470533395</v>
      </c>
      <c r="AB85">
        <f t="shared" si="92"/>
        <v>2.6250282107852132</v>
      </c>
      <c r="AC85">
        <f t="shared" si="93"/>
        <v>0.97332153872137106</v>
      </c>
      <c r="AD85" s="5">
        <f t="shared" si="94"/>
        <v>-4.0772219743258245E-2</v>
      </c>
      <c r="AF85" s="8">
        <f t="shared" si="95"/>
        <v>2.6658004305284715</v>
      </c>
      <c r="AG85" s="8">
        <f t="shared" si="96"/>
        <v>0.71915735308572937</v>
      </c>
      <c r="AH85" s="8">
        <f t="shared" si="97"/>
        <v>5.5620650791332</v>
      </c>
      <c r="AI85" s="8">
        <f t="shared" si="98"/>
        <v>1.6051049192824283</v>
      </c>
      <c r="AJ85" s="8">
        <f t="shared" si="99"/>
        <v>8.9276980198857085</v>
      </c>
      <c r="AK85">
        <v>83</v>
      </c>
      <c r="AM85">
        <v>1</v>
      </c>
      <c r="AN85">
        <f t="shared" si="80"/>
        <v>2.5048355318021791</v>
      </c>
      <c r="AP85">
        <f t="shared" si="81"/>
        <v>0</v>
      </c>
      <c r="AQ85">
        <f t="shared" si="82"/>
        <v>0.16336499224748915</v>
      </c>
      <c r="AR85">
        <f t="shared" si="83"/>
        <v>0.20063707322074251</v>
      </c>
      <c r="AS85">
        <f t="shared" si="84"/>
        <v>0</v>
      </c>
      <c r="AT85">
        <f t="shared" si="85"/>
        <v>9.82982602442456E-5</v>
      </c>
      <c r="AU85">
        <f t="shared" si="86"/>
        <v>5.4854955550511511</v>
      </c>
      <c r="AV85">
        <f t="shared" si="87"/>
        <v>3.9807583215092164</v>
      </c>
      <c r="AW85">
        <f t="shared" si="88"/>
        <v>1.6051049192824283</v>
      </c>
      <c r="AX85" s="9">
        <f t="shared" si="89"/>
        <v>1.9691069847506599</v>
      </c>
      <c r="BA85">
        <f t="shared" si="100"/>
        <v>12</v>
      </c>
      <c r="BB85">
        <f t="shared" si="101"/>
        <v>12.000000000000002</v>
      </c>
      <c r="BC85">
        <f t="shared" si="102"/>
        <v>27.009671063604358</v>
      </c>
      <c r="BD85">
        <f t="shared" si="103"/>
        <v>27.009671063604362</v>
      </c>
      <c r="BE85">
        <f t="shared" si="104"/>
        <v>13.504835531802179</v>
      </c>
      <c r="BF85">
        <f t="shared" si="105"/>
        <v>13.504835531802181</v>
      </c>
      <c r="BG85">
        <f>0</f>
        <v>0</v>
      </c>
      <c r="BH85" s="10">
        <f t="shared" si="106"/>
        <v>0</v>
      </c>
      <c r="BI85" s="10">
        <f t="shared" si="107"/>
        <v>-5.3290705182007514E-15</v>
      </c>
      <c r="BK85">
        <f t="shared" si="67"/>
        <v>384</v>
      </c>
      <c r="BL85">
        <f t="shared" si="68"/>
        <v>0</v>
      </c>
      <c r="BN85">
        <f t="shared" si="69"/>
        <v>0</v>
      </c>
      <c r="BO85">
        <f t="shared" si="70"/>
        <v>10.455359503839306</v>
      </c>
      <c r="BP85">
        <f t="shared" si="71"/>
        <v>22.47135220072316</v>
      </c>
      <c r="BQ85">
        <f t="shared" si="72"/>
        <v>0</v>
      </c>
      <c r="BR85">
        <f t="shared" si="73"/>
        <v>1.5727721639079296E-3</v>
      </c>
      <c r="BS85">
        <f t="shared" si="74"/>
        <v>351.07171552327367</v>
      </c>
      <c r="BT85">
        <f t="shared" si="75"/>
        <v>0</v>
      </c>
      <c r="BU85">
        <f t="shared" si="76"/>
        <v>0</v>
      </c>
      <c r="BV85">
        <f t="shared" si="77"/>
        <v>0</v>
      </c>
    </row>
    <row r="86" spans="1:74">
      <c r="A86">
        <v>0</v>
      </c>
      <c r="B86">
        <v>0</v>
      </c>
      <c r="C86">
        <v>8.8070784158333329E-4</v>
      </c>
      <c r="D86">
        <v>1.087259464945946E-3</v>
      </c>
      <c r="E86">
        <v>0</v>
      </c>
      <c r="F86">
        <v>1.0000000000000001E-5</v>
      </c>
      <c r="G86">
        <v>0.56230708427176712</v>
      </c>
      <c r="H86">
        <v>0.4050264648235391</v>
      </c>
      <c r="I86">
        <v>306.35376241</v>
      </c>
      <c r="J86">
        <v>1.9498445997580421E-7</v>
      </c>
      <c r="K86">
        <v>3.0405000000000001E-2</v>
      </c>
      <c r="L86">
        <v>25.749652999999999</v>
      </c>
      <c r="M86">
        <v>26.051601900000001</v>
      </c>
      <c r="O86">
        <f t="shared" si="79"/>
        <v>0</v>
      </c>
      <c r="P86">
        <f t="shared" si="79"/>
        <v>0</v>
      </c>
      <c r="Q86">
        <f t="shared" si="79"/>
        <v>2.2677921315149802E-2</v>
      </c>
      <c r="R86">
        <f t="shared" si="79"/>
        <v>2.7996553943323774E-2</v>
      </c>
      <c r="S86">
        <f t="shared" si="79"/>
        <v>0</v>
      </c>
      <c r="T86">
        <f t="shared" si="108"/>
        <v>1.0633306897959185E-5</v>
      </c>
      <c r="U86">
        <f t="shared" si="108"/>
        <v>0.59791837979582974</v>
      </c>
      <c r="V86">
        <f t="shared" si="108"/>
        <v>0.43067707022641616</v>
      </c>
      <c r="W86">
        <f t="shared" si="90"/>
        <v>0.10544482903500003</v>
      </c>
      <c r="X86">
        <f t="shared" si="78"/>
        <v>1.9498445997580421E-7</v>
      </c>
      <c r="AA86">
        <f t="shared" si="91"/>
        <v>1.1579409544825168</v>
      </c>
      <c r="AB86">
        <f t="shared" si="92"/>
        <v>2.5997113194591832</v>
      </c>
      <c r="AC86">
        <f t="shared" si="93"/>
        <v>0.96270309096977946</v>
      </c>
      <c r="AD86" s="5">
        <f t="shared" si="94"/>
        <v>-5.0674475258473572E-2</v>
      </c>
      <c r="AF86" s="8">
        <f t="shared" si="95"/>
        <v>2.650385794717657</v>
      </c>
      <c r="AG86" s="8">
        <f t="shared" si="96"/>
        <v>0.72497961277809808</v>
      </c>
      <c r="AH86" s="8">
        <f t="shared" si="97"/>
        <v>5.5173965301894921</v>
      </c>
      <c r="AI86" s="8">
        <f t="shared" si="98"/>
        <v>1.6240754230387069</v>
      </c>
      <c r="AJ86" s="8">
        <f t="shared" si="99"/>
        <v>8.960668103839792</v>
      </c>
      <c r="AK86">
        <v>84</v>
      </c>
      <c r="AM86">
        <v>1</v>
      </c>
      <c r="AN86">
        <f t="shared" si="80"/>
        <v>2.4986891498370021</v>
      </c>
      <c r="AP86">
        <f t="shared" si="81"/>
        <v>0</v>
      </c>
      <c r="AQ86">
        <f t="shared" si="82"/>
        <v>0.20320932619005139</v>
      </c>
      <c r="AR86">
        <f t="shared" si="83"/>
        <v>0.2508678279373715</v>
      </c>
      <c r="AS86">
        <f t="shared" si="84"/>
        <v>0</v>
      </c>
      <c r="AT86">
        <f t="shared" si="85"/>
        <v>9.5281533958882519E-5</v>
      </c>
      <c r="AU86">
        <f t="shared" si="86"/>
        <v>5.3577481545360586</v>
      </c>
      <c r="AV86">
        <f t="shared" si="87"/>
        <v>3.8591542862330175</v>
      </c>
      <c r="AW86">
        <f t="shared" si="88"/>
        <v>1.6240754230387069</v>
      </c>
      <c r="AX86" s="9">
        <f t="shared" si="89"/>
        <v>2.0781525771661298</v>
      </c>
      <c r="BA86">
        <f t="shared" si="100"/>
        <v>12</v>
      </c>
      <c r="BB86">
        <f t="shared" si="101"/>
        <v>12.000000000000002</v>
      </c>
      <c r="BC86">
        <f t="shared" si="102"/>
        <v>26.997378299674004</v>
      </c>
      <c r="BD86">
        <f t="shared" si="103"/>
        <v>26.997378299674001</v>
      </c>
      <c r="BE86">
        <f t="shared" si="104"/>
        <v>13.498689149837002</v>
      </c>
      <c r="BF86">
        <f t="shared" si="105"/>
        <v>13.498689149837002</v>
      </c>
      <c r="BG86">
        <f>0</f>
        <v>0</v>
      </c>
      <c r="BH86" s="10">
        <f t="shared" si="106"/>
        <v>0</v>
      </c>
      <c r="BI86" s="10">
        <f t="shared" si="107"/>
        <v>3.5527136788005009E-15</v>
      </c>
      <c r="BK86">
        <f t="shared" si="67"/>
        <v>384</v>
      </c>
      <c r="BL86">
        <f t="shared" si="68"/>
        <v>0</v>
      </c>
      <c r="BN86">
        <f t="shared" si="69"/>
        <v>0</v>
      </c>
      <c r="BO86">
        <f t="shared" si="70"/>
        <v>13.005396876163289</v>
      </c>
      <c r="BP86">
        <f t="shared" si="71"/>
        <v>28.097196728985608</v>
      </c>
      <c r="BQ86">
        <f t="shared" si="72"/>
        <v>0</v>
      </c>
      <c r="BR86">
        <f t="shared" si="73"/>
        <v>1.5245045433421203E-3</v>
      </c>
      <c r="BS86">
        <f t="shared" si="74"/>
        <v>342.89588189030775</v>
      </c>
      <c r="BT86">
        <f t="shared" si="75"/>
        <v>0</v>
      </c>
      <c r="BU86">
        <f t="shared" si="76"/>
        <v>0</v>
      </c>
      <c r="BV86">
        <f t="shared" si="77"/>
        <v>0</v>
      </c>
    </row>
    <row r="87" spans="1:74">
      <c r="A87">
        <v>0</v>
      </c>
      <c r="B87">
        <v>2.14286527E-5</v>
      </c>
      <c r="C87">
        <v>5.4109208485000003E-4</v>
      </c>
      <c r="D87">
        <v>6.202373051081082E-4</v>
      </c>
      <c r="E87">
        <v>0</v>
      </c>
      <c r="F87">
        <v>1.0000000000000001E-5</v>
      </c>
      <c r="G87">
        <v>0.5615259873478804</v>
      </c>
      <c r="H87">
        <v>0.40779342175038885</v>
      </c>
      <c r="I87">
        <v>306.25630919000002</v>
      </c>
      <c r="J87">
        <v>1.7782794100389206E-7</v>
      </c>
      <c r="K87">
        <v>3.1309999999999998E-2</v>
      </c>
      <c r="L87">
        <v>26.090251720000001</v>
      </c>
      <c r="M87">
        <v>28.020082760000001</v>
      </c>
      <c r="O87">
        <f t="shared" si="79"/>
        <v>0</v>
      </c>
      <c r="P87">
        <f t="shared" si="79"/>
        <v>5.5907894296345771E-4</v>
      </c>
      <c r="Q87">
        <f t="shared" si="79"/>
        <v>1.4117228697436099E-2</v>
      </c>
      <c r="R87">
        <f t="shared" si="79"/>
        <v>1.6182147416404984E-2</v>
      </c>
      <c r="S87">
        <f t="shared" si="79"/>
        <v>0</v>
      </c>
      <c r="T87">
        <f t="shared" si="108"/>
        <v>1.1436768473469389E-5</v>
      </c>
      <c r="U87">
        <f t="shared" si="108"/>
        <v>0.64220427091340082</v>
      </c>
      <c r="V87">
        <f t="shared" si="108"/>
        <v>0.46638389495630533</v>
      </c>
      <c r="W87">
        <f t="shared" si="90"/>
        <v>8.3227902986800148E-2</v>
      </c>
      <c r="X87">
        <f t="shared" si="78"/>
        <v>1.7782794100389206E-7</v>
      </c>
      <c r="AA87">
        <f t="shared" si="91"/>
        <v>1.1859281444567566</v>
      </c>
      <c r="AB87">
        <f t="shared" si="92"/>
        <v>2.6926614593078471</v>
      </c>
      <c r="AC87">
        <f t="shared" si="93"/>
        <v>0.9944847000262198</v>
      </c>
      <c r="AD87" s="5">
        <f t="shared" si="94"/>
        <v>-3.085845505680454E-2</v>
      </c>
      <c r="AF87" s="8">
        <f t="shared" si="95"/>
        <v>2.7235199143646516</v>
      </c>
      <c r="AG87" s="8">
        <f t="shared" si="96"/>
        <v>0.73455051431221197</v>
      </c>
      <c r="AH87" s="8">
        <f t="shared" si="97"/>
        <v>5.4455070441892683</v>
      </c>
      <c r="AI87" s="8">
        <f t="shared" si="98"/>
        <v>1.6090147595128508</v>
      </c>
      <c r="AJ87" s="8">
        <f t="shared" si="99"/>
        <v>8.7619012071317304</v>
      </c>
      <c r="AK87">
        <v>85</v>
      </c>
      <c r="AM87">
        <v>1</v>
      </c>
      <c r="AN87">
        <f t="shared" si="80"/>
        <v>2.5406209721723236</v>
      </c>
      <c r="AP87">
        <f t="shared" si="81"/>
        <v>4.8985944652334516E-3</v>
      </c>
      <c r="AQ87">
        <f t="shared" si="82"/>
        <v>0.12369376316542006</v>
      </c>
      <c r="AR87">
        <f t="shared" si="83"/>
        <v>0.14178637698178245</v>
      </c>
      <c r="AS87">
        <f t="shared" si="84"/>
        <v>0</v>
      </c>
      <c r="AT87">
        <f t="shared" si="85"/>
        <v>1.0020783549337755E-4</v>
      </c>
      <c r="AU87">
        <f t="shared" si="86"/>
        <v>5.6269303765412797</v>
      </c>
      <c r="AV87">
        <f t="shared" si="87"/>
        <v>4.0864096122044495</v>
      </c>
      <c r="AW87">
        <f t="shared" si="88"/>
        <v>1.6090147595128508</v>
      </c>
      <c r="AX87" s="9">
        <f t="shared" si="89"/>
        <v>1.8793934941252868</v>
      </c>
      <c r="BA87">
        <f t="shared" si="100"/>
        <v>12</v>
      </c>
      <c r="BB87">
        <f t="shared" si="101"/>
        <v>12.000000000000002</v>
      </c>
      <c r="BC87">
        <f t="shared" si="102"/>
        <v>27.081241944344647</v>
      </c>
      <c r="BD87">
        <f t="shared" si="103"/>
        <v>27.081241944344647</v>
      </c>
      <c r="BE87">
        <f t="shared" si="104"/>
        <v>13.540620972172324</v>
      </c>
      <c r="BF87">
        <f t="shared" si="105"/>
        <v>13.540620972172324</v>
      </c>
      <c r="BG87">
        <f>0</f>
        <v>0</v>
      </c>
      <c r="BH87" s="10">
        <f t="shared" si="106"/>
        <v>0</v>
      </c>
      <c r="BI87" s="10">
        <f t="shared" si="107"/>
        <v>0</v>
      </c>
      <c r="BK87">
        <f t="shared" si="67"/>
        <v>384</v>
      </c>
      <c r="BL87">
        <f t="shared" si="68"/>
        <v>0</v>
      </c>
      <c r="BN87">
        <f t="shared" si="69"/>
        <v>7.8377511443735226E-2</v>
      </c>
      <c r="BO87">
        <f t="shared" si="70"/>
        <v>7.9164008425868841</v>
      </c>
      <c r="BP87">
        <f t="shared" si="71"/>
        <v>15.880074221959635</v>
      </c>
      <c r="BQ87">
        <f t="shared" si="72"/>
        <v>0</v>
      </c>
      <c r="BR87">
        <f t="shared" si="73"/>
        <v>1.6033253678940408E-3</v>
      </c>
      <c r="BS87">
        <f t="shared" si="74"/>
        <v>360.1235440986419</v>
      </c>
      <c r="BT87">
        <f t="shared" si="75"/>
        <v>0</v>
      </c>
      <c r="BU87">
        <f t="shared" si="76"/>
        <v>0</v>
      </c>
      <c r="BV87">
        <f t="shared" si="77"/>
        <v>0</v>
      </c>
    </row>
    <row r="88" spans="1:74">
      <c r="A88">
        <v>0</v>
      </c>
      <c r="B88">
        <v>0</v>
      </c>
      <c r="C88">
        <v>7.9550255869999991E-4</v>
      </c>
      <c r="D88">
        <v>8.6561836458108111E-4</v>
      </c>
      <c r="E88">
        <v>0</v>
      </c>
      <c r="F88">
        <v>1.0000000000000001E-5</v>
      </c>
      <c r="G88">
        <v>0.55342535573590879</v>
      </c>
      <c r="H88">
        <v>0.40841174637938965</v>
      </c>
      <c r="I88">
        <v>306.20599446</v>
      </c>
      <c r="J88">
        <v>1.7378008287493735E-7</v>
      </c>
      <c r="K88">
        <v>3.1519999999999999E-2</v>
      </c>
      <c r="L88">
        <v>26.019310340000001</v>
      </c>
      <c r="M88">
        <v>28.223894349999998</v>
      </c>
      <c r="O88">
        <f t="shared" si="79"/>
        <v>0</v>
      </c>
      <c r="P88">
        <f t="shared" si="79"/>
        <v>0</v>
      </c>
      <c r="Q88">
        <f t="shared" si="79"/>
        <v>2.0698427951079366E-2</v>
      </c>
      <c r="R88">
        <f t="shared" si="79"/>
        <v>2.2522792864038414E-2</v>
      </c>
      <c r="S88">
        <f t="shared" si="79"/>
        <v>0</v>
      </c>
      <c r="T88">
        <f t="shared" si="108"/>
        <v>1.151995687755102E-5</v>
      </c>
      <c r="U88">
        <f t="shared" si="108"/>
        <v>0.63754362330210024</v>
      </c>
      <c r="V88">
        <f t="shared" si="108"/>
        <v>0.47048857065758726</v>
      </c>
      <c r="W88">
        <f t="shared" si="90"/>
        <v>7.7537544813200091E-2</v>
      </c>
      <c r="X88">
        <f t="shared" si="78"/>
        <v>1.7378008287493735E-7</v>
      </c>
      <c r="AA88">
        <f t="shared" si="91"/>
        <v>1.2169974284539615</v>
      </c>
      <c r="AB88">
        <f t="shared" si="92"/>
        <v>2.7249067812955863</v>
      </c>
      <c r="AC88">
        <f t="shared" si="93"/>
        <v>1.02741958294541</v>
      </c>
      <c r="AD88" s="5">
        <f t="shared" si="94"/>
        <v>-4.3221220815117783E-2</v>
      </c>
      <c r="AF88" s="8">
        <f t="shared" si="95"/>
        <v>2.768128002110704</v>
      </c>
      <c r="AG88" s="8">
        <f t="shared" si="96"/>
        <v>0.71328883621988393</v>
      </c>
      <c r="AH88" s="8">
        <f t="shared" si="97"/>
        <v>5.6078264468545935</v>
      </c>
      <c r="AI88" s="8">
        <f t="shared" si="98"/>
        <v>1.5336030907441112</v>
      </c>
      <c r="AJ88" s="8">
        <f t="shared" si="99"/>
        <v>8.6001799712527713</v>
      </c>
      <c r="AK88">
        <v>86</v>
      </c>
      <c r="AM88">
        <v>1</v>
      </c>
      <c r="AN88">
        <f t="shared" si="80"/>
        <v>2.4368025915523255</v>
      </c>
      <c r="AP88">
        <f t="shared" si="81"/>
        <v>0</v>
      </c>
      <c r="AQ88">
        <f t="shared" si="82"/>
        <v>0.17801020550129129</v>
      </c>
      <c r="AR88">
        <f t="shared" si="83"/>
        <v>0.193700072085978</v>
      </c>
      <c r="AS88">
        <f t="shared" si="84"/>
        <v>0</v>
      </c>
      <c r="AT88">
        <f t="shared" si="85"/>
        <v>9.9073702408009894E-5</v>
      </c>
      <c r="AU88">
        <f t="shared" si="86"/>
        <v>5.4829898999226439</v>
      </c>
      <c r="AV88">
        <f t="shared" si="87"/>
        <v>4.0462863820727266</v>
      </c>
      <c r="AW88">
        <f t="shared" si="88"/>
        <v>1.5336030907441112</v>
      </c>
      <c r="AX88" s="9">
        <f t="shared" si="89"/>
        <v>1.9053133683313805</v>
      </c>
      <c r="BA88">
        <f t="shared" si="100"/>
        <v>12</v>
      </c>
      <c r="BB88">
        <f t="shared" si="101"/>
        <v>12</v>
      </c>
      <c r="BC88">
        <f t="shared" si="102"/>
        <v>26.873605183104651</v>
      </c>
      <c r="BD88">
        <f t="shared" si="103"/>
        <v>26.873605183104647</v>
      </c>
      <c r="BE88">
        <f t="shared" si="104"/>
        <v>13.436802591552325</v>
      </c>
      <c r="BF88">
        <f t="shared" si="105"/>
        <v>13.436802591552325</v>
      </c>
      <c r="BG88">
        <f>0</f>
        <v>0</v>
      </c>
      <c r="BH88" s="10">
        <f t="shared" si="106"/>
        <v>0</v>
      </c>
      <c r="BI88" s="10">
        <f t="shared" si="107"/>
        <v>3.5527136788005009E-15</v>
      </c>
      <c r="BK88">
        <f t="shared" si="67"/>
        <v>384</v>
      </c>
      <c r="BL88">
        <f t="shared" si="68"/>
        <v>0</v>
      </c>
      <c r="BN88">
        <f t="shared" si="69"/>
        <v>0</v>
      </c>
      <c r="BO88">
        <f t="shared" si="70"/>
        <v>11.392653152082643</v>
      </c>
      <c r="BP88">
        <f t="shared" si="71"/>
        <v>21.694408073629535</v>
      </c>
      <c r="BQ88">
        <f t="shared" si="72"/>
        <v>0</v>
      </c>
      <c r="BR88">
        <f t="shared" si="73"/>
        <v>1.5851792385281583E-3</v>
      </c>
      <c r="BS88">
        <f t="shared" si="74"/>
        <v>350.91135359504921</v>
      </c>
      <c r="BT88">
        <f t="shared" si="75"/>
        <v>0</v>
      </c>
      <c r="BU88">
        <f t="shared" si="76"/>
        <v>0</v>
      </c>
      <c r="BV88">
        <f t="shared" si="77"/>
        <v>0</v>
      </c>
    </row>
    <row r="89" spans="1:74">
      <c r="A89">
        <v>0</v>
      </c>
      <c r="B89">
        <v>3.7793169543478265E-5</v>
      </c>
      <c r="C89">
        <v>1.0278458669333332E-3</v>
      </c>
      <c r="D89">
        <v>1.1234320050540539E-3</v>
      </c>
      <c r="E89">
        <v>0</v>
      </c>
      <c r="F89">
        <v>1.0000000000000001E-5</v>
      </c>
      <c r="G89">
        <v>0.55463835109858084</v>
      </c>
      <c r="H89">
        <v>0.41435530501029311</v>
      </c>
      <c r="I89">
        <v>306.17690285999998</v>
      </c>
      <c r="J89">
        <v>1.7782794100389206E-7</v>
      </c>
      <c r="K89">
        <v>3.1440000000000003E-2</v>
      </c>
      <c r="L89">
        <v>25.957585640000001</v>
      </c>
      <c r="M89">
        <v>27.46593781</v>
      </c>
      <c r="O89">
        <f t="shared" si="79"/>
        <v>0</v>
      </c>
      <c r="P89">
        <f t="shared" si="79"/>
        <v>9.8101943503187692E-4</v>
      </c>
      <c r="Q89">
        <f t="shared" si="79"/>
        <v>2.6680397115642043E-2</v>
      </c>
      <c r="R89">
        <f t="shared" si="79"/>
        <v>2.9161582481907519E-2</v>
      </c>
      <c r="S89">
        <f t="shared" si="79"/>
        <v>0</v>
      </c>
      <c r="T89">
        <f t="shared" si="108"/>
        <v>1.121058686122449E-5</v>
      </c>
      <c r="U89">
        <f t="shared" si="108"/>
        <v>0.62178214115569652</v>
      </c>
      <c r="V89">
        <f t="shared" si="108"/>
        <v>0.46451661382270576</v>
      </c>
      <c r="W89">
        <f t="shared" si="90"/>
        <v>7.9430212058400007E-2</v>
      </c>
      <c r="X89">
        <f t="shared" si="78"/>
        <v>1.7782794100389206E-7</v>
      </c>
      <c r="AA89">
        <f t="shared" si="91"/>
        <v>1.2281253160904408</v>
      </c>
      <c r="AB89">
        <f t="shared" si="92"/>
        <v>2.7139811089880039</v>
      </c>
      <c r="AC89">
        <f t="shared" si="93"/>
        <v>1.0426792257105744</v>
      </c>
      <c r="AD89" s="5">
        <f t="shared" si="94"/>
        <v>-5.6822999032581437E-2</v>
      </c>
      <c r="AF89" s="8">
        <f t="shared" si="95"/>
        <v>2.7708041080205854</v>
      </c>
      <c r="AG89" s="8">
        <f t="shared" si="96"/>
        <v>0.68544565659943668</v>
      </c>
      <c r="AH89" s="8">
        <f t="shared" si="97"/>
        <v>5.8356194418743472</v>
      </c>
      <c r="AI89" s="8">
        <f t="shared" si="98"/>
        <v>1.4693508165277314</v>
      </c>
      <c r="AJ89" s="8">
        <f t="shared" si="99"/>
        <v>8.5745721918631759</v>
      </c>
      <c r="AK89">
        <v>87</v>
      </c>
      <c r="AM89">
        <v>1</v>
      </c>
      <c r="AN89">
        <f t="shared" si="80"/>
        <v>2.3485807433945141</v>
      </c>
      <c r="AP89">
        <f t="shared" si="81"/>
        <v>8.4118219673016553E-3</v>
      </c>
      <c r="AQ89">
        <f t="shared" si="82"/>
        <v>0.22877299117565075</v>
      </c>
      <c r="AR89">
        <f t="shared" si="83"/>
        <v>0.25004809422008856</v>
      </c>
      <c r="AS89">
        <f t="shared" si="84"/>
        <v>0</v>
      </c>
      <c r="AT89">
        <f t="shared" si="85"/>
        <v>9.6125986354722202E-5</v>
      </c>
      <c r="AU89">
        <f t="shared" si="86"/>
        <v>5.3315158569507792</v>
      </c>
      <c r="AV89">
        <f t="shared" si="87"/>
        <v>3.9830312395426186</v>
      </c>
      <c r="AW89">
        <f t="shared" si="88"/>
        <v>1.4693508165277314</v>
      </c>
      <c r="AX89" s="9">
        <f t="shared" si="89"/>
        <v>1.9565837238907724</v>
      </c>
      <c r="BA89">
        <f t="shared" si="100"/>
        <v>12</v>
      </c>
      <c r="BB89">
        <f t="shared" si="101"/>
        <v>11.999999999999998</v>
      </c>
      <c r="BC89">
        <f t="shared" si="102"/>
        <v>26.697161486789028</v>
      </c>
      <c r="BD89">
        <f t="shared" si="103"/>
        <v>26.697161486789028</v>
      </c>
      <c r="BE89">
        <f t="shared" si="104"/>
        <v>13.348580743394514</v>
      </c>
      <c r="BF89">
        <f t="shared" si="105"/>
        <v>13.348580743394514</v>
      </c>
      <c r="BG89">
        <f>0</f>
        <v>0</v>
      </c>
      <c r="BH89" s="10">
        <f t="shared" si="106"/>
        <v>0</v>
      </c>
      <c r="BI89" s="10">
        <f t="shared" si="107"/>
        <v>0</v>
      </c>
      <c r="BK89">
        <f t="shared" si="67"/>
        <v>384</v>
      </c>
      <c r="BL89">
        <f t="shared" si="68"/>
        <v>0</v>
      </c>
      <c r="BN89">
        <f t="shared" si="69"/>
        <v>0.13458915147682649</v>
      </c>
      <c r="BO89">
        <f t="shared" si="70"/>
        <v>14.641471435241648</v>
      </c>
      <c r="BP89">
        <f t="shared" si="71"/>
        <v>28.005386552649917</v>
      </c>
      <c r="BQ89">
        <f t="shared" si="72"/>
        <v>0</v>
      </c>
      <c r="BR89">
        <f t="shared" si="73"/>
        <v>1.5380157816755552E-3</v>
      </c>
      <c r="BS89">
        <f t="shared" si="74"/>
        <v>341.21701484484987</v>
      </c>
      <c r="BT89">
        <f t="shared" si="75"/>
        <v>0</v>
      </c>
      <c r="BU89">
        <f t="shared" si="76"/>
        <v>0</v>
      </c>
      <c r="BV89">
        <f t="shared" si="77"/>
        <v>0</v>
      </c>
    </row>
    <row r="90" spans="1:74">
      <c r="A90">
        <v>0</v>
      </c>
      <c r="B90">
        <v>0</v>
      </c>
      <c r="C90">
        <v>9.9343134719999979E-4</v>
      </c>
      <c r="D90">
        <v>1.0324417432837837E-3</v>
      </c>
      <c r="E90">
        <v>0</v>
      </c>
      <c r="F90">
        <v>1.0000000000000001E-5</v>
      </c>
      <c r="G90">
        <v>0.56026042125357411</v>
      </c>
      <c r="H90">
        <v>0.40883842547661237</v>
      </c>
      <c r="I90">
        <v>306.17690285999998</v>
      </c>
      <c r="J90">
        <v>1.7378008287493735E-7</v>
      </c>
      <c r="K90">
        <v>3.1614999999999997E-2</v>
      </c>
      <c r="L90">
        <v>26.057037609999998</v>
      </c>
      <c r="M90">
        <v>27.588073850000001</v>
      </c>
      <c r="O90">
        <f t="shared" si="79"/>
        <v>0</v>
      </c>
      <c r="P90">
        <f t="shared" si="79"/>
        <v>0</v>
      </c>
      <c r="Q90">
        <f t="shared" si="79"/>
        <v>2.5885877976943361E-2</v>
      </c>
      <c r="R90">
        <f t="shared" si="79"/>
        <v>2.6902373334879517E-2</v>
      </c>
      <c r="S90">
        <f t="shared" si="79"/>
        <v>0</v>
      </c>
      <c r="T90">
        <f t="shared" si="108"/>
        <v>1.1260438306122449E-5</v>
      </c>
      <c r="U90">
        <f t="shared" si="108"/>
        <v>0.63087779088880458</v>
      </c>
      <c r="V90">
        <f t="shared" si="108"/>
        <v>0.46036998672516344</v>
      </c>
      <c r="W90">
        <f t="shared" si="90"/>
        <v>7.5174553504850139E-2</v>
      </c>
      <c r="X90">
        <f t="shared" si="78"/>
        <v>1.7378008287493735E-7</v>
      </c>
      <c r="AA90">
        <f t="shared" si="91"/>
        <v>1.2237266535724933</v>
      </c>
      <c r="AB90">
        <f t="shared" si="92"/>
        <v>2.7357031850370581</v>
      </c>
      <c r="AC90">
        <f t="shared" si="93"/>
        <v>1.0263164760739727</v>
      </c>
      <c r="AD90" s="5">
        <f t="shared" si="94"/>
        <v>-5.2788251311822881E-2</v>
      </c>
      <c r="AF90" s="8">
        <f t="shared" si="95"/>
        <v>2.7884914363488811</v>
      </c>
      <c r="AG90" s="8">
        <f t="shared" si="96"/>
        <v>0.73585848420093569</v>
      </c>
      <c r="AH90" s="8">
        <f t="shared" si="97"/>
        <v>5.435827792817495</v>
      </c>
      <c r="AI90" s="8">
        <f t="shared" si="98"/>
        <v>1.5682241499965646</v>
      </c>
      <c r="AJ90" s="8">
        <f t="shared" si="99"/>
        <v>8.5245964199189181</v>
      </c>
      <c r="AK90">
        <v>88</v>
      </c>
      <c r="AM90">
        <v>1</v>
      </c>
      <c r="AN90">
        <f t="shared" si="80"/>
        <v>2.4536062076336815</v>
      </c>
      <c r="AP90">
        <f t="shared" si="81"/>
        <v>0</v>
      </c>
      <c r="AQ90">
        <f t="shared" si="82"/>
        <v>0.22066666272870936</v>
      </c>
      <c r="AR90">
        <f t="shared" si="83"/>
        <v>0.22933187541783609</v>
      </c>
      <c r="AS90">
        <f t="shared" si="84"/>
        <v>0</v>
      </c>
      <c r="AT90">
        <f t="shared" si="85"/>
        <v>9.5990692071089273E-5</v>
      </c>
      <c r="AU90">
        <f t="shared" si="86"/>
        <v>5.3779785576170598</v>
      </c>
      <c r="AV90">
        <f t="shared" si="87"/>
        <v>3.9244683406754479</v>
      </c>
      <c r="AW90">
        <f t="shared" si="88"/>
        <v>1.5682241499965646</v>
      </c>
      <c r="AX90" s="9">
        <f t="shared" si="89"/>
        <v>2.0182226881431102</v>
      </c>
      <c r="BA90">
        <f t="shared" si="100"/>
        <v>12</v>
      </c>
      <c r="BB90">
        <f t="shared" si="101"/>
        <v>12</v>
      </c>
      <c r="BC90">
        <f t="shared" si="102"/>
        <v>26.907212415267363</v>
      </c>
      <c r="BD90">
        <f t="shared" si="103"/>
        <v>26.907212415267367</v>
      </c>
      <c r="BE90">
        <f t="shared" si="104"/>
        <v>13.453606207633682</v>
      </c>
      <c r="BF90">
        <f t="shared" si="105"/>
        <v>13.45360620763368</v>
      </c>
      <c r="BG90">
        <f>0</f>
        <v>0</v>
      </c>
      <c r="BH90" s="10">
        <f t="shared" si="106"/>
        <v>0</v>
      </c>
      <c r="BI90" s="10">
        <f t="shared" si="107"/>
        <v>-1.7763568394002505E-15</v>
      </c>
      <c r="BK90">
        <f t="shared" si="67"/>
        <v>384</v>
      </c>
      <c r="BL90">
        <f t="shared" si="68"/>
        <v>0</v>
      </c>
      <c r="BN90">
        <f t="shared" si="69"/>
        <v>0</v>
      </c>
      <c r="BO90">
        <f t="shared" si="70"/>
        <v>14.122666414637399</v>
      </c>
      <c r="BP90">
        <f t="shared" si="71"/>
        <v>25.685170046797641</v>
      </c>
      <c r="BQ90">
        <f t="shared" si="72"/>
        <v>0</v>
      </c>
      <c r="BR90">
        <f t="shared" si="73"/>
        <v>1.5358510731374284E-3</v>
      </c>
      <c r="BS90">
        <f t="shared" si="74"/>
        <v>344.19062768749183</v>
      </c>
      <c r="BT90">
        <f t="shared" si="75"/>
        <v>0</v>
      </c>
      <c r="BU90">
        <f t="shared" si="76"/>
        <v>0</v>
      </c>
      <c r="BV90">
        <f t="shared" si="77"/>
        <v>0</v>
      </c>
    </row>
    <row r="91" spans="1:74">
      <c r="A91">
        <v>0</v>
      </c>
      <c r="B91">
        <v>3.6580748369565223E-5</v>
      </c>
      <c r="C91">
        <v>1.1837522623999999E-3</v>
      </c>
      <c r="D91">
        <v>1.1625312488513513E-3</v>
      </c>
      <c r="E91">
        <v>3.2713710659090904E-5</v>
      </c>
      <c r="F91">
        <v>1.0000000000000001E-5</v>
      </c>
      <c r="G91">
        <v>0.55772136201062206</v>
      </c>
      <c r="H91">
        <v>0.40986648442243201</v>
      </c>
      <c r="I91">
        <v>306.21841072000001</v>
      </c>
      <c r="J91">
        <v>1.7378008287493735E-7</v>
      </c>
      <c r="K91">
        <v>3.1385000000000003E-2</v>
      </c>
      <c r="L91">
        <v>26.076657059999999</v>
      </c>
      <c r="M91">
        <v>28.98926604</v>
      </c>
      <c r="O91">
        <f t="shared" si="79"/>
        <v>0</v>
      </c>
      <c r="P91">
        <f t="shared" si="79"/>
        <v>9.5390363023130646E-4</v>
      </c>
      <c r="Q91">
        <f t="shared" si="79"/>
        <v>3.0868301790603927E-2</v>
      </c>
      <c r="R91">
        <f t="shared" si="79"/>
        <v>3.0314928697830205E-2</v>
      </c>
      <c r="S91">
        <f t="shared" si="79"/>
        <v>8.5306421401718001E-4</v>
      </c>
      <c r="T91">
        <f t="shared" si="108"/>
        <v>1.1832353485714286E-5</v>
      </c>
      <c r="U91">
        <f t="shared" si="108"/>
        <v>0.65991563018437027</v>
      </c>
      <c r="V91">
        <f t="shared" si="108"/>
        <v>0.4849685125633223</v>
      </c>
      <c r="W91">
        <f t="shared" si="90"/>
        <v>8.1228786741899983E-2</v>
      </c>
      <c r="X91">
        <f t="shared" si="78"/>
        <v>1.7378008287493735E-7</v>
      </c>
      <c r="AA91">
        <f t="shared" si="91"/>
        <v>1.301931692908691</v>
      </c>
      <c r="AB91">
        <f t="shared" si="92"/>
        <v>2.890791087433767</v>
      </c>
      <c r="AC91">
        <f t="shared" si="93"/>
        <v>1.0959174217920098</v>
      </c>
      <c r="AD91" s="5">
        <f t="shared" si="94"/>
        <v>-6.2990198332682615E-2</v>
      </c>
      <c r="AF91" s="8">
        <f t="shared" si="95"/>
        <v>2.9537812857664498</v>
      </c>
      <c r="AG91" s="8">
        <f t="shared" si="96"/>
        <v>0.76194644218243024</v>
      </c>
      <c r="AH91" s="8">
        <f t="shared" si="97"/>
        <v>5.2497128125473855</v>
      </c>
      <c r="AI91" s="8">
        <f t="shared" si="98"/>
        <v>1.5316344762434018</v>
      </c>
      <c r="AJ91" s="8">
        <f t="shared" si="99"/>
        <v>8.0406411340742903</v>
      </c>
      <c r="AK91">
        <v>89</v>
      </c>
      <c r="AM91">
        <v>1</v>
      </c>
      <c r="AN91">
        <f t="shared" si="80"/>
        <v>2.4067821299396837</v>
      </c>
      <c r="AP91">
        <f t="shared" si="81"/>
        <v>7.6699967671806342E-3</v>
      </c>
      <c r="AQ91">
        <f t="shared" si="82"/>
        <v>0.248200937116549</v>
      </c>
      <c r="AR91">
        <f t="shared" si="83"/>
        <v>0.2437514626643027</v>
      </c>
      <c r="AS91">
        <f t="shared" si="84"/>
        <v>6.8591832092332918E-3</v>
      </c>
      <c r="AT91">
        <f t="shared" si="85"/>
        <v>9.5139708150141593E-5</v>
      </c>
      <c r="AU91">
        <f t="shared" si="86"/>
        <v>5.3061447610790049</v>
      </c>
      <c r="AV91">
        <f t="shared" si="87"/>
        <v>3.8994577708474734</v>
      </c>
      <c r="AW91">
        <f t="shared" si="88"/>
        <v>1.5316344762434018</v>
      </c>
      <c r="AX91" s="9">
        <f t="shared" si="89"/>
        <v>2.0381160560006673</v>
      </c>
      <c r="BA91">
        <f t="shared" si="100"/>
        <v>12</v>
      </c>
      <c r="BB91">
        <f t="shared" si="101"/>
        <v>12</v>
      </c>
      <c r="BC91">
        <f t="shared" si="102"/>
        <v>26.813564259879367</v>
      </c>
      <c r="BD91">
        <f t="shared" si="103"/>
        <v>26.813564259879364</v>
      </c>
      <c r="BE91">
        <f t="shared" si="104"/>
        <v>13.406782129939684</v>
      </c>
      <c r="BF91">
        <f t="shared" si="105"/>
        <v>13.406782129939684</v>
      </c>
      <c r="BG91">
        <f>0</f>
        <v>0</v>
      </c>
      <c r="BH91" s="10">
        <f t="shared" si="106"/>
        <v>0</v>
      </c>
      <c r="BI91" s="10">
        <f t="shared" si="107"/>
        <v>3.5527136788005009E-15</v>
      </c>
      <c r="BK91">
        <f t="shared" si="67"/>
        <v>384</v>
      </c>
      <c r="BL91">
        <f t="shared" si="68"/>
        <v>0</v>
      </c>
      <c r="BN91">
        <f t="shared" si="69"/>
        <v>0.12271994827489015</v>
      </c>
      <c r="BO91">
        <f t="shared" si="70"/>
        <v>15.884859975459136</v>
      </c>
      <c r="BP91">
        <f t="shared" si="71"/>
        <v>27.300163818401902</v>
      </c>
      <c r="BQ91">
        <f t="shared" si="72"/>
        <v>1.0974693134773266</v>
      </c>
      <c r="BR91">
        <f t="shared" si="73"/>
        <v>1.5222353304022655E-3</v>
      </c>
      <c r="BS91">
        <f t="shared" si="74"/>
        <v>339.59326470905631</v>
      </c>
      <c r="BT91">
        <f t="shared" si="75"/>
        <v>0</v>
      </c>
      <c r="BU91">
        <f t="shared" si="76"/>
        <v>0</v>
      </c>
      <c r="BV91">
        <f t="shared" si="77"/>
        <v>0</v>
      </c>
    </row>
    <row r="92" spans="1:74">
      <c r="A92">
        <v>0</v>
      </c>
      <c r="B92">
        <v>4.2258917173913051E-5</v>
      </c>
      <c r="C92">
        <v>6.426404098833331E-4</v>
      </c>
      <c r="D92">
        <v>6.3307209021621627E-4</v>
      </c>
      <c r="E92">
        <v>0</v>
      </c>
      <c r="F92">
        <v>1.0000000000000001E-5</v>
      </c>
      <c r="G92">
        <v>0.55903125737390802</v>
      </c>
      <c r="H92">
        <v>0.40905744214357265</v>
      </c>
      <c r="I92">
        <v>306.17509817000001</v>
      </c>
      <c r="J92">
        <v>1.7378008287493735E-7</v>
      </c>
      <c r="K92">
        <v>3.1519999999999999E-2</v>
      </c>
      <c r="L92">
        <v>25.930256409999998</v>
      </c>
      <c r="M92">
        <v>27.660438200000002</v>
      </c>
      <c r="O92">
        <f t="shared" si="79"/>
        <v>0</v>
      </c>
      <c r="P92">
        <f t="shared" si="79"/>
        <v>1.0957845579285179E-3</v>
      </c>
      <c r="Q92">
        <f t="shared" si="79"/>
        <v>1.6663830607702323E-2</v>
      </c>
      <c r="R92">
        <f t="shared" si="79"/>
        <v>1.641572162532114E-2</v>
      </c>
      <c r="S92">
        <f t="shared" si="79"/>
        <v>0</v>
      </c>
      <c r="T92">
        <f t="shared" si="108"/>
        <v>1.1289974775510206E-5</v>
      </c>
      <c r="U92">
        <f t="shared" si="108"/>
        <v>0.63114487944731745</v>
      </c>
      <c r="V92">
        <f t="shared" si="108"/>
        <v>0.46182482035356598</v>
      </c>
      <c r="W92">
        <f t="shared" si="90"/>
        <v>7.7272164101800087E-2</v>
      </c>
      <c r="X92">
        <f t="shared" si="78"/>
        <v>1.7378008287493735E-7</v>
      </c>
      <c r="AA92">
        <f t="shared" si="91"/>
        <v>1.1766403104501801</v>
      </c>
      <c r="AB92">
        <f t="shared" si="92"/>
        <v>2.6577679822464622</v>
      </c>
      <c r="AC92">
        <f t="shared" si="93"/>
        <v>0.9920003142890359</v>
      </c>
      <c r="AD92" s="5">
        <f t="shared" si="94"/>
        <v>-3.4175336790951985E-2</v>
      </c>
      <c r="AF92" s="8">
        <f t="shared" si="95"/>
        <v>2.691943319037414</v>
      </c>
      <c r="AG92" s="8">
        <f t="shared" si="96"/>
        <v>0.70794269045934222</v>
      </c>
      <c r="AH92" s="8">
        <f t="shared" si="97"/>
        <v>5.6501748713651327</v>
      </c>
      <c r="AI92" s="8">
        <f t="shared" si="98"/>
        <v>1.5689918027201593</v>
      </c>
      <c r="AJ92" s="8">
        <f t="shared" si="99"/>
        <v>8.8650780571073238</v>
      </c>
      <c r="AK92">
        <v>90</v>
      </c>
      <c r="AM92">
        <v>1</v>
      </c>
      <c r="AN92">
        <f t="shared" si="80"/>
        <v>2.5011356270077787</v>
      </c>
      <c r="AP92">
        <f t="shared" si="81"/>
        <v>9.7142156398091536E-3</v>
      </c>
      <c r="AQ92">
        <f t="shared" si="82"/>
        <v>0.14772615906769526</v>
      </c>
      <c r="AR92">
        <f t="shared" si="83"/>
        <v>0.14552665357221661</v>
      </c>
      <c r="AS92">
        <f t="shared" si="84"/>
        <v>0</v>
      </c>
      <c r="AT92">
        <f t="shared" si="85"/>
        <v>1.0008650764767072E-4</v>
      </c>
      <c r="AU92">
        <f t="shared" si="86"/>
        <v>5.5951486216440607</v>
      </c>
      <c r="AV92">
        <f t="shared" si="87"/>
        <v>4.0941130811439299</v>
      </c>
      <c r="AW92">
        <f t="shared" si="88"/>
        <v>1.5689918027201593</v>
      </c>
      <c r="AX92" s="9">
        <f t="shared" si="89"/>
        <v>1.8719588309998803</v>
      </c>
      <c r="BA92">
        <f t="shared" si="100"/>
        <v>12</v>
      </c>
      <c r="BB92">
        <f t="shared" si="101"/>
        <v>12</v>
      </c>
      <c r="BC92">
        <f t="shared" si="102"/>
        <v>27.002271254015557</v>
      </c>
      <c r="BD92">
        <f t="shared" si="103"/>
        <v>27.002271254015554</v>
      </c>
      <c r="BE92">
        <f t="shared" si="104"/>
        <v>13.501135627007779</v>
      </c>
      <c r="BF92">
        <f t="shared" si="105"/>
        <v>13.50113562700778</v>
      </c>
      <c r="BG92">
        <f>0</f>
        <v>0</v>
      </c>
      <c r="BH92" s="10">
        <f t="shared" si="106"/>
        <v>0</v>
      </c>
      <c r="BI92" s="10">
        <f t="shared" si="107"/>
        <v>1.7763568394002505E-15</v>
      </c>
      <c r="BK92">
        <f t="shared" si="67"/>
        <v>384</v>
      </c>
      <c r="BL92">
        <f t="shared" si="68"/>
        <v>0</v>
      </c>
      <c r="BN92">
        <f t="shared" si="69"/>
        <v>0.15542745023694646</v>
      </c>
      <c r="BO92">
        <f t="shared" si="70"/>
        <v>9.4544741803324968</v>
      </c>
      <c r="BP92">
        <f t="shared" si="71"/>
        <v>16.298985200088261</v>
      </c>
      <c r="BQ92">
        <f t="shared" si="72"/>
        <v>0</v>
      </c>
      <c r="BR92">
        <f t="shared" si="73"/>
        <v>1.6013841223627315E-3</v>
      </c>
      <c r="BS92">
        <f t="shared" si="74"/>
        <v>358.08951178521988</v>
      </c>
      <c r="BT92">
        <f t="shared" si="75"/>
        <v>0</v>
      </c>
      <c r="BU92">
        <f t="shared" si="76"/>
        <v>0</v>
      </c>
      <c r="BV92">
        <f t="shared" si="77"/>
        <v>0</v>
      </c>
    </row>
    <row r="93" spans="1:74">
      <c r="A93">
        <v>0</v>
      </c>
      <c r="B93">
        <v>3.5027271413043477E-5</v>
      </c>
      <c r="C93">
        <v>1.2255921891499999E-3</v>
      </c>
      <c r="D93">
        <v>1.2010813825675674E-3</v>
      </c>
      <c r="E93">
        <v>3.4808442022727275E-5</v>
      </c>
      <c r="F93">
        <v>1.0000000000000001E-5</v>
      </c>
      <c r="G93">
        <v>0.55840264032695097</v>
      </c>
      <c r="H93">
        <v>0.41036709632806234</v>
      </c>
      <c r="I93">
        <v>306.32669206999998</v>
      </c>
      <c r="J93">
        <v>1.7378008287493735E-7</v>
      </c>
      <c r="K93">
        <v>3.1419999999999997E-2</v>
      </c>
      <c r="L93">
        <v>25.798404999999999</v>
      </c>
      <c r="M93">
        <v>31.636247449999999</v>
      </c>
      <c r="O93">
        <f t="shared" si="79"/>
        <v>0</v>
      </c>
      <c r="P93">
        <f t="shared" si="79"/>
        <v>9.0364773395861788E-4</v>
      </c>
      <c r="Q93">
        <f t="shared" si="79"/>
        <v>3.1618323660528302E-2</v>
      </c>
      <c r="R93">
        <f t="shared" si="79"/>
        <v>3.0985983945438042E-2</v>
      </c>
      <c r="S93">
        <f t="shared" si="79"/>
        <v>8.9800228472133739E-4</v>
      </c>
      <c r="T93">
        <f t="shared" si="108"/>
        <v>1.2912754061224489E-5</v>
      </c>
      <c r="U93">
        <f t="shared" si="108"/>
        <v>0.72105159616803138</v>
      </c>
      <c r="V93">
        <f t="shared" si="108"/>
        <v>0.52989693897030876</v>
      </c>
      <c r="W93">
        <f t="shared" si="90"/>
        <v>7.9459087400000156E-2</v>
      </c>
      <c r="X93">
        <f t="shared" si="78"/>
        <v>1.7378008287493735E-7</v>
      </c>
      <c r="AA93">
        <f t="shared" si="91"/>
        <v>1.4116387911685548</v>
      </c>
      <c r="AB93">
        <f t="shared" si="92"/>
        <v>3.1412067646160313</v>
      </c>
      <c r="AC93">
        <f t="shared" si="93"/>
        <v>1.1886057931899101</v>
      </c>
      <c r="AD93" s="5">
        <f t="shared" si="94"/>
        <v>-6.4405957624646293E-2</v>
      </c>
      <c r="AF93" s="8">
        <f t="shared" si="95"/>
        <v>3.2056127222406774</v>
      </c>
      <c r="AG93" s="8">
        <f t="shared" si="96"/>
        <v>0.82840113586085717</v>
      </c>
      <c r="AH93" s="8">
        <f t="shared" si="97"/>
        <v>4.8285786038225114</v>
      </c>
      <c r="AI93" s="8">
        <f t="shared" si="98"/>
        <v>1.5352711538004971</v>
      </c>
      <c r="AJ93" s="8">
        <f t="shared" si="99"/>
        <v>7.4131774443069798</v>
      </c>
      <c r="AK93">
        <v>91</v>
      </c>
      <c r="AM93">
        <v>1</v>
      </c>
      <c r="AN93">
        <f t="shared" si="80"/>
        <v>2.4171591176495397</v>
      </c>
      <c r="AP93">
        <f t="shared" si="81"/>
        <v>6.6989009989811407E-3</v>
      </c>
      <c r="AQ93">
        <f t="shared" si="82"/>
        <v>0.23439224378702611</v>
      </c>
      <c r="AR93">
        <f t="shared" si="83"/>
        <v>0.22970459727397949</v>
      </c>
      <c r="AS93">
        <f t="shared" si="84"/>
        <v>6.6570502820323526E-3</v>
      </c>
      <c r="AT93">
        <f t="shared" si="85"/>
        <v>9.5724537150552723E-5</v>
      </c>
      <c r="AU93">
        <f t="shared" si="86"/>
        <v>5.3452834288943958</v>
      </c>
      <c r="AV93">
        <f t="shared" si="87"/>
        <v>3.928220035782005</v>
      </c>
      <c r="AW93">
        <f t="shared" si="88"/>
        <v>1.5352711538004971</v>
      </c>
      <c r="AX93" s="9">
        <f t="shared" si="89"/>
        <v>2.0127239461425162</v>
      </c>
      <c r="BA93">
        <f t="shared" si="100"/>
        <v>12</v>
      </c>
      <c r="BB93">
        <f t="shared" si="101"/>
        <v>12</v>
      </c>
      <c r="BC93">
        <f t="shared" si="102"/>
        <v>26.834318235299079</v>
      </c>
      <c r="BD93">
        <f t="shared" si="103"/>
        <v>26.834318235299079</v>
      </c>
      <c r="BE93">
        <f t="shared" si="104"/>
        <v>13.41715911764954</v>
      </c>
      <c r="BF93">
        <f t="shared" si="105"/>
        <v>13.417159117649538</v>
      </c>
      <c r="BG93">
        <f>0</f>
        <v>0</v>
      </c>
      <c r="BH93" s="10">
        <f t="shared" si="106"/>
        <v>0</v>
      </c>
      <c r="BI93" s="10">
        <f t="shared" si="107"/>
        <v>1.7763568394002505E-15</v>
      </c>
      <c r="BK93">
        <f t="shared" si="67"/>
        <v>384</v>
      </c>
      <c r="BL93">
        <f t="shared" si="68"/>
        <v>0</v>
      </c>
      <c r="BN93">
        <f t="shared" si="69"/>
        <v>0.10718241598369825</v>
      </c>
      <c r="BO93">
        <f t="shared" si="70"/>
        <v>15.001103602369671</v>
      </c>
      <c r="BP93">
        <f t="shared" si="71"/>
        <v>25.726914894685702</v>
      </c>
      <c r="BQ93">
        <f t="shared" si="72"/>
        <v>1.0651280451251763</v>
      </c>
      <c r="BR93">
        <f t="shared" si="73"/>
        <v>1.5315925944088436E-3</v>
      </c>
      <c r="BS93">
        <f t="shared" si="74"/>
        <v>342.09813944924133</v>
      </c>
      <c r="BT93">
        <f t="shared" si="75"/>
        <v>0</v>
      </c>
      <c r="BU93">
        <f t="shared" si="76"/>
        <v>0</v>
      </c>
      <c r="BV93">
        <f t="shared" si="77"/>
        <v>0</v>
      </c>
    </row>
    <row r="94" spans="1:74">
      <c r="A94">
        <v>0</v>
      </c>
      <c r="B94">
        <v>2.5717567671739132E-5</v>
      </c>
      <c r="C94">
        <v>9.6976320525000005E-4</v>
      </c>
      <c r="D94">
        <v>8.5699738243243248E-4</v>
      </c>
      <c r="E94">
        <v>3.318332652272727E-5</v>
      </c>
      <c r="F94">
        <v>1.0000000000000001E-5</v>
      </c>
      <c r="G94">
        <v>0.56040328053046762</v>
      </c>
      <c r="H94">
        <v>0.40754273327937507</v>
      </c>
      <c r="I94">
        <v>306.27796546000002</v>
      </c>
      <c r="J94">
        <v>1.6982436524617427E-7</v>
      </c>
      <c r="K94">
        <v>3.1530000000000002E-2</v>
      </c>
      <c r="L94">
        <v>26.020106949999999</v>
      </c>
      <c r="M94">
        <v>30.53053405</v>
      </c>
      <c r="O94">
        <f t="shared" si="79"/>
        <v>0</v>
      </c>
      <c r="P94">
        <f t="shared" si="79"/>
        <v>6.691738613125147E-4</v>
      </c>
      <c r="Q94">
        <f t="shared" si="79"/>
        <v>2.5233342316779803E-2</v>
      </c>
      <c r="R94">
        <f t="shared" si="79"/>
        <v>2.2299163546761942E-2</v>
      </c>
      <c r="S94">
        <f t="shared" si="79"/>
        <v>8.6343370507813513E-4</v>
      </c>
      <c r="T94">
        <f t="shared" si="108"/>
        <v>1.2461442469387755E-5</v>
      </c>
      <c r="U94">
        <f t="shared" si="108"/>
        <v>0.69834332399865895</v>
      </c>
      <c r="V94">
        <f t="shared" si="108"/>
        <v>0.50785703245779712</v>
      </c>
      <c r="W94">
        <f t="shared" si="90"/>
        <v>7.7279717641500004E-2</v>
      </c>
      <c r="X94">
        <f t="shared" si="78"/>
        <v>1.6982436524617427E-7</v>
      </c>
      <c r="AA94">
        <f t="shared" si="91"/>
        <v>1.3276874404119265</v>
      </c>
      <c r="AB94">
        <f t="shared" si="92"/>
        <v>2.987307273360583</v>
      </c>
      <c r="AC94">
        <f t="shared" si="93"/>
        <v>1.113844291775459</v>
      </c>
      <c r="AD94" s="5">
        <f t="shared" si="94"/>
        <v>-4.9065113429932396E-2</v>
      </c>
      <c r="AF94" s="8">
        <f t="shared" si="95"/>
        <v>3.0363723867905152</v>
      </c>
      <c r="AG94" s="8">
        <f t="shared" si="96"/>
        <v>0.80868380323959732</v>
      </c>
      <c r="AH94" s="8">
        <f t="shared" si="97"/>
        <v>4.946309032004784</v>
      </c>
      <c r="AI94" s="8">
        <f t="shared" si="98"/>
        <v>1.5858012896090461</v>
      </c>
      <c r="AJ94" s="8">
        <f t="shared" si="99"/>
        <v>7.8438632417580587</v>
      </c>
      <c r="AK94">
        <v>92</v>
      </c>
      <c r="AM94">
        <v>1</v>
      </c>
      <c r="AN94">
        <f t="shared" si="80"/>
        <v>2.4942461661266986</v>
      </c>
      <c r="AP94">
        <f t="shared" si="81"/>
        <v>5.2489082530945393E-3</v>
      </c>
      <c r="AQ94">
        <f t="shared" si="82"/>
        <v>0.19792688626528723</v>
      </c>
      <c r="AR94">
        <f t="shared" si="83"/>
        <v>0.17491158926639724</v>
      </c>
      <c r="AS94">
        <f t="shared" si="84"/>
        <v>6.7726559009573528E-3</v>
      </c>
      <c r="AT94">
        <f t="shared" si="85"/>
        <v>9.774585052491339E-5</v>
      </c>
      <c r="AU94">
        <f t="shared" si="86"/>
        <v>5.4777095292402196</v>
      </c>
      <c r="AV94">
        <f t="shared" si="87"/>
        <v>3.9835611089640444</v>
      </c>
      <c r="AW94">
        <f t="shared" si="88"/>
        <v>1.5858012896090461</v>
      </c>
      <c r="AX94" s="9">
        <f t="shared" si="89"/>
        <v>1.9706613292947825</v>
      </c>
      <c r="BA94">
        <f t="shared" si="100"/>
        <v>12</v>
      </c>
      <c r="BB94">
        <f t="shared" si="101"/>
        <v>12</v>
      </c>
      <c r="BC94">
        <f t="shared" si="102"/>
        <v>26.988492332253397</v>
      </c>
      <c r="BD94">
        <f t="shared" si="103"/>
        <v>26.988492332253397</v>
      </c>
      <c r="BE94">
        <f t="shared" si="104"/>
        <v>13.494246166126699</v>
      </c>
      <c r="BF94">
        <f t="shared" si="105"/>
        <v>13.4942461661267</v>
      </c>
      <c r="BG94">
        <f>0</f>
        <v>0</v>
      </c>
      <c r="BH94" s="10">
        <f t="shared" si="106"/>
        <v>0</v>
      </c>
      <c r="BI94" s="10">
        <f t="shared" si="107"/>
        <v>-1.7763568394002505E-15</v>
      </c>
      <c r="BK94">
        <f t="shared" si="67"/>
        <v>384</v>
      </c>
      <c r="BL94">
        <f t="shared" si="68"/>
        <v>0</v>
      </c>
      <c r="BN94">
        <f t="shared" si="69"/>
        <v>8.3982532049512629E-2</v>
      </c>
      <c r="BO94">
        <f t="shared" si="70"/>
        <v>12.667320720978383</v>
      </c>
      <c r="BP94">
        <f t="shared" si="71"/>
        <v>19.590097997836491</v>
      </c>
      <c r="BQ94">
        <f t="shared" si="72"/>
        <v>1.0836249441531765</v>
      </c>
      <c r="BR94">
        <f t="shared" si="73"/>
        <v>1.5639336083986142E-3</v>
      </c>
      <c r="BS94">
        <f t="shared" si="74"/>
        <v>350.57340987137405</v>
      </c>
      <c r="BT94">
        <f t="shared" si="75"/>
        <v>0</v>
      </c>
      <c r="BU94">
        <f t="shared" si="76"/>
        <v>0</v>
      </c>
      <c r="BV94">
        <f t="shared" si="77"/>
        <v>0</v>
      </c>
    </row>
    <row r="95" spans="1:74">
      <c r="A95">
        <v>0</v>
      </c>
      <c r="B95">
        <v>2.670323882826087E-5</v>
      </c>
      <c r="C95">
        <v>1.2158498683166666E-3</v>
      </c>
      <c r="D95">
        <v>1.3080863556756757E-3</v>
      </c>
      <c r="E95">
        <v>3.0615387772727276E-5</v>
      </c>
      <c r="F95">
        <v>1.0000000000000001E-5</v>
      </c>
      <c r="G95">
        <v>0.55240540484610767</v>
      </c>
      <c r="H95">
        <v>0.40991374444552237</v>
      </c>
      <c r="I95">
        <v>306.37231462</v>
      </c>
      <c r="J95">
        <v>1.7378008287493735E-7</v>
      </c>
      <c r="K95">
        <v>3.1484999999999999E-2</v>
      </c>
      <c r="L95">
        <v>25.75782748</v>
      </c>
      <c r="M95">
        <v>29.969956830000001</v>
      </c>
      <c r="O95">
        <f t="shared" si="79"/>
        <v>0</v>
      </c>
      <c r="P95">
        <f t="shared" si="79"/>
        <v>6.8781741889558084E-4</v>
      </c>
      <c r="Q95">
        <f t="shared" si="79"/>
        <v>3.1317651149681415E-2</v>
      </c>
      <c r="R95">
        <f t="shared" si="79"/>
        <v>3.3693462678435974E-2</v>
      </c>
      <c r="S95">
        <f t="shared" si="79"/>
        <v>7.8858587648321062E-4</v>
      </c>
      <c r="T95">
        <f t="shared" si="108"/>
        <v>1.2232635440816328E-5</v>
      </c>
      <c r="U95">
        <f t="shared" si="108"/>
        <v>0.67573739330189875</v>
      </c>
      <c r="V95">
        <f t="shared" si="108"/>
        <v>0.50143253979820235</v>
      </c>
      <c r="W95">
        <f t="shared" si="90"/>
        <v>7.7659849852200091E-2</v>
      </c>
      <c r="X95">
        <f t="shared" si="78"/>
        <v>1.7378008287493735E-7</v>
      </c>
      <c r="AA95">
        <f t="shared" si="91"/>
        <v>1.3447277843596002</v>
      </c>
      <c r="AB95">
        <f t="shared" si="92"/>
        <v>2.9716022238739788</v>
      </c>
      <c r="AC95">
        <f t="shared" si="93"/>
        <v>1.1358401138433971</v>
      </c>
      <c r="AD95" s="5">
        <f t="shared" si="94"/>
        <v>-6.6487517123496181E-2</v>
      </c>
      <c r="AF95" s="8">
        <f t="shared" si="95"/>
        <v>3.0380897409974748</v>
      </c>
      <c r="AG95" s="8">
        <f t="shared" si="96"/>
        <v>0.76640951331068052</v>
      </c>
      <c r="AH95" s="8">
        <f t="shared" si="97"/>
        <v>5.2191418954614601</v>
      </c>
      <c r="AI95" s="8">
        <f t="shared" si="98"/>
        <v>1.4965718930560785</v>
      </c>
      <c r="AJ95" s="8">
        <f t="shared" si="99"/>
        <v>7.810821066619047</v>
      </c>
      <c r="AK95">
        <v>93</v>
      </c>
      <c r="AM95">
        <v>1</v>
      </c>
      <c r="AN95">
        <f t="shared" si="80"/>
        <v>2.3615595686872197</v>
      </c>
      <c r="AP95">
        <f t="shared" si="81"/>
        <v>5.3724187854971408E-3</v>
      </c>
      <c r="AQ95">
        <f t="shared" si="82"/>
        <v>0.2446165693569578</v>
      </c>
      <c r="AR95">
        <f t="shared" si="83"/>
        <v>0.26317360809607032</v>
      </c>
      <c r="AS95">
        <f t="shared" si="84"/>
        <v>6.159503176873307E-3</v>
      </c>
      <c r="AT95">
        <f t="shared" si="85"/>
        <v>9.5546926601398945E-5</v>
      </c>
      <c r="AU95">
        <f t="shared" si="86"/>
        <v>5.2780638671047111</v>
      </c>
      <c r="AV95">
        <f t="shared" si="87"/>
        <v>3.9165998453440927</v>
      </c>
      <c r="AW95">
        <f t="shared" si="88"/>
        <v>1.4965718930560785</v>
      </c>
      <c r="AX95" s="9">
        <f t="shared" si="89"/>
        <v>2.0158939924714772</v>
      </c>
      <c r="BA95">
        <f t="shared" si="100"/>
        <v>12</v>
      </c>
      <c r="BB95">
        <f t="shared" si="101"/>
        <v>12</v>
      </c>
      <c r="BC95">
        <f t="shared" si="102"/>
        <v>26.723119137374439</v>
      </c>
      <c r="BD95">
        <f t="shared" si="103"/>
        <v>26.723119137374436</v>
      </c>
      <c r="BE95">
        <f t="shared" si="104"/>
        <v>13.36155956868722</v>
      </c>
      <c r="BF95">
        <f t="shared" si="105"/>
        <v>13.36155956868722</v>
      </c>
      <c r="BG95">
        <f>0</f>
        <v>0</v>
      </c>
      <c r="BH95" s="10">
        <f t="shared" si="106"/>
        <v>0</v>
      </c>
      <c r="BI95" s="10">
        <f t="shared" si="107"/>
        <v>3.5527136788005009E-15</v>
      </c>
      <c r="BK95">
        <f t="shared" si="67"/>
        <v>384</v>
      </c>
      <c r="BL95">
        <f t="shared" si="68"/>
        <v>0</v>
      </c>
      <c r="BN95">
        <f t="shared" si="69"/>
        <v>8.5958700567954252E-2</v>
      </c>
      <c r="BO95">
        <f t="shared" si="70"/>
        <v>15.655460438845299</v>
      </c>
      <c r="BP95">
        <f t="shared" si="71"/>
        <v>29.475444106759877</v>
      </c>
      <c r="BQ95">
        <f t="shared" si="72"/>
        <v>0.98552050829972915</v>
      </c>
      <c r="BR95">
        <f t="shared" si="73"/>
        <v>1.5287508256223831E-3</v>
      </c>
      <c r="BS95">
        <f t="shared" si="74"/>
        <v>337.79608749470151</v>
      </c>
      <c r="BT95">
        <f t="shared" si="75"/>
        <v>0</v>
      </c>
      <c r="BU95">
        <f t="shared" si="76"/>
        <v>0</v>
      </c>
      <c r="BV95">
        <f t="shared" si="77"/>
        <v>0</v>
      </c>
    </row>
    <row r="96" spans="1:74">
      <c r="A96">
        <v>0</v>
      </c>
      <c r="B96">
        <v>3.9359056586956529E-5</v>
      </c>
      <c r="C96">
        <v>1.3373731164333332E-3</v>
      </c>
      <c r="D96">
        <v>1.1639155551351353E-3</v>
      </c>
      <c r="E96">
        <v>4.1580792000000005E-5</v>
      </c>
      <c r="F96">
        <v>1.0000000000000001E-5</v>
      </c>
      <c r="G96">
        <v>0.55702643376626793</v>
      </c>
      <c r="H96">
        <v>0.40438294255912138</v>
      </c>
      <c r="I96">
        <v>306.23104353999997</v>
      </c>
      <c r="J96">
        <v>1.6982436524617427E-7</v>
      </c>
      <c r="K96">
        <v>3.1910000000000001E-2</v>
      </c>
      <c r="L96">
        <v>26.105196849999999</v>
      </c>
      <c r="M96">
        <v>28.147036109999998</v>
      </c>
      <c r="O96">
        <f t="shared" si="79"/>
        <v>0</v>
      </c>
      <c r="P96">
        <f t="shared" si="79"/>
        <v>1.0274759200327892E-3</v>
      </c>
      <c r="Q96">
        <f t="shared" si="79"/>
        <v>3.491238846639013E-2</v>
      </c>
      <c r="R96">
        <f t="shared" si="79"/>
        <v>3.0384244683579732E-2</v>
      </c>
      <c r="S96">
        <f t="shared" si="79"/>
        <v>1.0854747603389052E-3</v>
      </c>
      <c r="T96">
        <f t="shared" si="108"/>
        <v>1.148858616734694E-5</v>
      </c>
      <c r="U96">
        <f t="shared" si="108"/>
        <v>0.63994461818137405</v>
      </c>
      <c r="V96">
        <f t="shared" si="108"/>
        <v>0.46457882801957734</v>
      </c>
      <c r="W96">
        <f t="shared" si="90"/>
        <v>6.761245984150005E-2</v>
      </c>
      <c r="X96">
        <f t="shared" si="78"/>
        <v>1.6982436524617427E-7</v>
      </c>
      <c r="AA96">
        <f t="shared" si="91"/>
        <v>1.2708703321458592</v>
      </c>
      <c r="AB96">
        <f t="shared" si="92"/>
        <v>2.8250856379573048</v>
      </c>
      <c r="AC96">
        <f t="shared" si="93"/>
        <v>1.0639768236998377</v>
      </c>
      <c r="AD96" s="5">
        <f t="shared" si="94"/>
        <v>-6.7409583830341555E-2</v>
      </c>
      <c r="AF96" s="8">
        <f t="shared" si="95"/>
        <v>2.8924952217876463</v>
      </c>
      <c r="AG96" s="8">
        <f t="shared" si="96"/>
        <v>0.76454157438797088</v>
      </c>
      <c r="AH96" s="8">
        <f t="shared" si="97"/>
        <v>5.2318933776780829</v>
      </c>
      <c r="AI96" s="8">
        <f t="shared" si="98"/>
        <v>1.5688206159374041</v>
      </c>
      <c r="AJ96" s="8">
        <f t="shared" si="99"/>
        <v>8.2079021912877561</v>
      </c>
      <c r="AK96">
        <v>94</v>
      </c>
      <c r="AM96">
        <v>1</v>
      </c>
      <c r="AN96">
        <f t="shared" si="80"/>
        <v>2.4394795505374969</v>
      </c>
      <c r="AP96">
        <f t="shared" si="81"/>
        <v>8.4334218555325337E-3</v>
      </c>
      <c r="AQ96">
        <f t="shared" si="82"/>
        <v>0.28655746979637292</v>
      </c>
      <c r="AR96">
        <f t="shared" si="83"/>
        <v>0.24939090851897744</v>
      </c>
      <c r="AS96">
        <f t="shared" si="84"/>
        <v>8.9094706639732523E-3</v>
      </c>
      <c r="AT96">
        <f t="shared" si="85"/>
        <v>9.4297191577765149E-5</v>
      </c>
      <c r="AU96">
        <f t="shared" si="86"/>
        <v>5.2526028338737065</v>
      </c>
      <c r="AV96">
        <f t="shared" si="87"/>
        <v>3.8132175805277866</v>
      </c>
      <c r="AW96">
        <f t="shared" si="88"/>
        <v>1.5688206159374041</v>
      </c>
      <c r="AX96" s="9">
        <f t="shared" si="89"/>
        <v>2.1221118867722604</v>
      </c>
      <c r="BA96">
        <f t="shared" si="100"/>
        <v>12</v>
      </c>
      <c r="BB96">
        <f t="shared" si="101"/>
        <v>12.000000000000002</v>
      </c>
      <c r="BC96">
        <f t="shared" si="102"/>
        <v>26.878959101074994</v>
      </c>
      <c r="BD96">
        <f t="shared" si="103"/>
        <v>26.878959101074997</v>
      </c>
      <c r="BE96">
        <f t="shared" si="104"/>
        <v>13.439479550537497</v>
      </c>
      <c r="BF96">
        <f t="shared" si="105"/>
        <v>13.439479550537499</v>
      </c>
      <c r="BG96">
        <f>0</f>
        <v>0</v>
      </c>
      <c r="BH96" s="10">
        <f t="shared" si="106"/>
        <v>0</v>
      </c>
      <c r="BI96" s="10">
        <f t="shared" si="107"/>
        <v>-8.8817841970012523E-15</v>
      </c>
      <c r="BK96">
        <f t="shared" si="67"/>
        <v>384</v>
      </c>
      <c r="BL96">
        <f t="shared" si="68"/>
        <v>0</v>
      </c>
      <c r="BN96">
        <f t="shared" si="69"/>
        <v>0.13493474968852054</v>
      </c>
      <c r="BO96">
        <f t="shared" si="70"/>
        <v>18.339678066967867</v>
      </c>
      <c r="BP96">
        <f t="shared" si="71"/>
        <v>27.931781754125474</v>
      </c>
      <c r="BQ96">
        <f t="shared" si="72"/>
        <v>1.4255153062357204</v>
      </c>
      <c r="BR96">
        <f t="shared" si="73"/>
        <v>1.5087550652442424E-3</v>
      </c>
      <c r="BS96">
        <f t="shared" si="74"/>
        <v>336.16658136791722</v>
      </c>
      <c r="BT96">
        <f t="shared" si="75"/>
        <v>0</v>
      </c>
      <c r="BU96">
        <f t="shared" si="76"/>
        <v>0</v>
      </c>
      <c r="BV96">
        <f t="shared" si="77"/>
        <v>0</v>
      </c>
    </row>
    <row r="97" spans="1:74">
      <c r="A97">
        <v>0</v>
      </c>
      <c r="B97">
        <v>2.7381439000000005E-5</v>
      </c>
      <c r="C97">
        <v>9.2380055341666667E-4</v>
      </c>
      <c r="D97">
        <v>7.3668265898648648E-4</v>
      </c>
      <c r="E97">
        <v>2.9223527113636364E-5</v>
      </c>
      <c r="F97">
        <v>1.0000000000000001E-5</v>
      </c>
      <c r="G97">
        <v>0.56626415482828352</v>
      </c>
      <c r="H97">
        <v>0.39808494102077374</v>
      </c>
      <c r="I97">
        <v>306.18592631000001</v>
      </c>
      <c r="J97">
        <v>1.6982436524617427E-7</v>
      </c>
      <c r="K97">
        <v>3.1875000000000001E-2</v>
      </c>
      <c r="L97">
        <v>26.001488370000001</v>
      </c>
      <c r="M97">
        <v>28.167025599999999</v>
      </c>
      <c r="O97">
        <f t="shared" si="79"/>
        <v>0</v>
      </c>
      <c r="P97">
        <f t="shared" si="79"/>
        <v>7.1195816771236456E-4</v>
      </c>
      <c r="Q97">
        <f t="shared" si="79"/>
        <v>2.4020189345863023E-2</v>
      </c>
      <c r="R97">
        <f t="shared" si="79"/>
        <v>1.9154845590017806E-2</v>
      </c>
      <c r="S97">
        <f t="shared" si="79"/>
        <v>7.598552003755956E-4</v>
      </c>
      <c r="T97">
        <f t="shared" si="108"/>
        <v>1.1496745142857142E-5</v>
      </c>
      <c r="U97">
        <f t="shared" si="108"/>
        <v>0.65101946715961734</v>
      </c>
      <c r="V97">
        <f t="shared" si="108"/>
        <v>0.45766811121251527</v>
      </c>
      <c r="W97">
        <f t="shared" si="90"/>
        <v>6.8253906971250056E-2</v>
      </c>
      <c r="X97">
        <f t="shared" si="78"/>
        <v>1.6982436524617427E-7</v>
      </c>
      <c r="AA97">
        <f t="shared" si="91"/>
        <v>1.2179438728031267</v>
      </c>
      <c r="AB97">
        <f t="shared" si="92"/>
        <v>2.7779666026867749</v>
      </c>
      <c r="AC97">
        <f t="shared" si="93"/>
        <v>1.0046299190329682</v>
      </c>
      <c r="AD97" s="5">
        <f t="shared" si="94"/>
        <v>-4.4646848303968784E-2</v>
      </c>
      <c r="AF97" s="8">
        <f t="shared" si="95"/>
        <v>2.8226134509907435</v>
      </c>
      <c r="AG97" s="8">
        <f t="shared" si="96"/>
        <v>0.81335361292480712</v>
      </c>
      <c r="AH97" s="8">
        <f t="shared" si="97"/>
        <v>4.9179101640872549</v>
      </c>
      <c r="AI97" s="8">
        <f t="shared" si="98"/>
        <v>1.7168024113990192</v>
      </c>
      <c r="AJ97" s="8">
        <f t="shared" si="99"/>
        <v>8.4430800287487457</v>
      </c>
      <c r="AK97">
        <v>95</v>
      </c>
      <c r="AM97">
        <v>1</v>
      </c>
      <c r="AN97">
        <f t="shared" si="80"/>
        <v>2.6325780398677807</v>
      </c>
      <c r="AP97">
        <f t="shared" si="81"/>
        <v>6.011119787116815E-3</v>
      </c>
      <c r="AQ97">
        <f t="shared" si="82"/>
        <v>0.2028043809528195</v>
      </c>
      <c r="AR97">
        <f t="shared" si="83"/>
        <v>0.16172589425484532</v>
      </c>
      <c r="AS97">
        <f t="shared" si="84"/>
        <v>6.4155182670320677E-3</v>
      </c>
      <c r="AT97">
        <f t="shared" si="85"/>
        <v>9.7067939311271285E-5</v>
      </c>
      <c r="AU97">
        <f t="shared" si="86"/>
        <v>5.4966094615020147</v>
      </c>
      <c r="AV97">
        <f t="shared" si="87"/>
        <v>3.8641284895735475</v>
      </c>
      <c r="AW97">
        <f t="shared" si="88"/>
        <v>1.7168024113990192</v>
      </c>
      <c r="AX97" s="9">
        <f t="shared" si="89"/>
        <v>2.0937593246608328</v>
      </c>
      <c r="BA97">
        <f t="shared" si="100"/>
        <v>12</v>
      </c>
      <c r="BB97">
        <f t="shared" si="101"/>
        <v>12.000000000000002</v>
      </c>
      <c r="BC97">
        <f t="shared" si="102"/>
        <v>27.265156079735561</v>
      </c>
      <c r="BD97">
        <f t="shared" si="103"/>
        <v>27.265156079735561</v>
      </c>
      <c r="BE97">
        <f t="shared" si="104"/>
        <v>13.632578039867781</v>
      </c>
      <c r="BF97">
        <f t="shared" si="105"/>
        <v>13.632578039867781</v>
      </c>
      <c r="BG97">
        <f>0</f>
        <v>0</v>
      </c>
      <c r="BH97" s="10">
        <f t="shared" si="106"/>
        <v>0</v>
      </c>
      <c r="BI97" s="10">
        <f t="shared" si="107"/>
        <v>0</v>
      </c>
      <c r="BK97">
        <f t="shared" si="67"/>
        <v>384</v>
      </c>
      <c r="BL97">
        <f t="shared" si="68"/>
        <v>0</v>
      </c>
      <c r="BN97">
        <f t="shared" si="69"/>
        <v>9.6177916593869039E-2</v>
      </c>
      <c r="BO97">
        <f t="shared" si="70"/>
        <v>12.979480380980448</v>
      </c>
      <c r="BP97">
        <f t="shared" si="71"/>
        <v>18.113300156542675</v>
      </c>
      <c r="BQ97">
        <f t="shared" si="72"/>
        <v>1.0264829227251309</v>
      </c>
      <c r="BR97">
        <f t="shared" si="73"/>
        <v>1.5530870289803406E-3</v>
      </c>
      <c r="BS97">
        <f t="shared" si="74"/>
        <v>351.78300553612894</v>
      </c>
      <c r="BT97">
        <f t="shared" si="75"/>
        <v>0</v>
      </c>
      <c r="BU97">
        <f t="shared" si="76"/>
        <v>0</v>
      </c>
      <c r="BV97">
        <f t="shared" si="77"/>
        <v>0</v>
      </c>
    </row>
    <row r="98" spans="1:74">
      <c r="A98">
        <v>0</v>
      </c>
      <c r="B98">
        <v>3.991573763043478E-5</v>
      </c>
      <c r="C98">
        <v>1.0458547404333333E-3</v>
      </c>
      <c r="D98">
        <v>9.0301400645945954E-4</v>
      </c>
      <c r="E98">
        <v>3.1010455272727276E-5</v>
      </c>
      <c r="F98">
        <v>1.0000000000000001E-5</v>
      </c>
      <c r="G98">
        <v>0.55724610563235466</v>
      </c>
      <c r="H98">
        <v>0.40269530758790617</v>
      </c>
      <c r="I98">
        <v>306.2545045</v>
      </c>
      <c r="J98">
        <v>1.6595869074375559E-7</v>
      </c>
      <c r="K98">
        <v>3.1975000000000003E-2</v>
      </c>
      <c r="L98">
        <v>25.671483869999999</v>
      </c>
      <c r="M98">
        <v>26.269548390000001</v>
      </c>
      <c r="O98">
        <f t="shared" si="79"/>
        <v>0</v>
      </c>
      <c r="P98">
        <f t="shared" si="79"/>
        <v>1.0246962147388585E-3</v>
      </c>
      <c r="Q98">
        <f t="shared" si="79"/>
        <v>2.684864309939735E-2</v>
      </c>
      <c r="R98">
        <f t="shared" si="79"/>
        <v>2.3181709501208091E-2</v>
      </c>
      <c r="S98">
        <f t="shared" si="79"/>
        <v>7.9608440233517469E-4</v>
      </c>
      <c r="T98">
        <f t="shared" si="108"/>
        <v>1.0722264648979592E-5</v>
      </c>
      <c r="U98">
        <f t="shared" si="108"/>
        <v>0.59749402192033441</v>
      </c>
      <c r="V98">
        <f t="shared" si="108"/>
        <v>0.43178056608597692</v>
      </c>
      <c r="W98">
        <f t="shared" si="90"/>
        <v>6.4820496771749989E-2</v>
      </c>
      <c r="X98">
        <f t="shared" si="78"/>
        <v>1.6595869074375559E-7</v>
      </c>
      <c r="AA98">
        <f t="shared" si="91"/>
        <v>1.15672603653281</v>
      </c>
      <c r="AB98">
        <f t="shared" si="92"/>
        <v>2.5930492960459532</v>
      </c>
      <c r="AC98">
        <f t="shared" si="93"/>
        <v>0.96726339860731281</v>
      </c>
      <c r="AD98" s="5">
        <f t="shared" si="94"/>
        <v>-5.1851133217679472E-2</v>
      </c>
      <c r="AF98" s="8">
        <f t="shared" si="95"/>
        <v>2.6449004292636329</v>
      </c>
      <c r="AG98" s="8">
        <f t="shared" si="96"/>
        <v>0.71037363204900728</v>
      </c>
      <c r="AH98" s="8">
        <f t="shared" si="97"/>
        <v>5.6308396307762276</v>
      </c>
      <c r="AI98" s="8">
        <f t="shared" si="98"/>
        <v>1.5971594394876187</v>
      </c>
      <c r="AJ98" s="8">
        <f t="shared" si="99"/>
        <v>8.99334866853523</v>
      </c>
      <c r="AK98">
        <v>96</v>
      </c>
      <c r="AM98">
        <v>1</v>
      </c>
      <c r="AN98">
        <f t="shared" si="80"/>
        <v>2.4904153164507932</v>
      </c>
      <c r="AP98">
        <f t="shared" si="81"/>
        <v>9.2154503384748038E-3</v>
      </c>
      <c r="AQ98">
        <f t="shared" si="82"/>
        <v>0.24145920866994275</v>
      </c>
      <c r="AR98">
        <f t="shared" si="83"/>
        <v>0.20848119627706027</v>
      </c>
      <c r="AS98">
        <f t="shared" si="84"/>
        <v>7.1594645997827078E-3</v>
      </c>
      <c r="AT98">
        <f t="shared" si="85"/>
        <v>9.6429064504582985E-5</v>
      </c>
      <c r="AU98">
        <f t="shared" si="86"/>
        <v>5.3734720664949993</v>
      </c>
      <c r="AV98">
        <f t="shared" si="87"/>
        <v>3.8831531791087084</v>
      </c>
      <c r="AW98">
        <f t="shared" si="88"/>
        <v>1.5971594394876187</v>
      </c>
      <c r="AX98" s="9">
        <f t="shared" si="89"/>
        <v>2.0634747593728795</v>
      </c>
      <c r="BA98">
        <f t="shared" si="100"/>
        <v>12</v>
      </c>
      <c r="BB98">
        <f t="shared" si="101"/>
        <v>12</v>
      </c>
      <c r="BC98">
        <f t="shared" si="102"/>
        <v>26.980830632901586</v>
      </c>
      <c r="BD98">
        <f t="shared" si="103"/>
        <v>26.98083063290159</v>
      </c>
      <c r="BE98">
        <f t="shared" si="104"/>
        <v>13.490415316450793</v>
      </c>
      <c r="BF98">
        <f t="shared" si="105"/>
        <v>13.490415316450793</v>
      </c>
      <c r="BG98">
        <f>0</f>
        <v>0</v>
      </c>
      <c r="BH98" s="10">
        <f t="shared" si="106"/>
        <v>0</v>
      </c>
      <c r="BI98" s="10">
        <f t="shared" si="107"/>
        <v>-3.5527136788005009E-15</v>
      </c>
      <c r="BK98">
        <f t="shared" ref="BK98:BK109" si="109">AM98*384</f>
        <v>384</v>
      </c>
      <c r="BL98">
        <f t="shared" si="68"/>
        <v>0</v>
      </c>
      <c r="BN98">
        <f t="shared" ref="BN98:BN109" si="110">AP98*16</f>
        <v>0.14744720541559686</v>
      </c>
      <c r="BO98">
        <f t="shared" ref="BO98:BO109" si="111">AQ98*64</f>
        <v>15.453389354876336</v>
      </c>
      <c r="BP98">
        <f t="shared" ref="BP98:BP109" si="112">AR98*112</f>
        <v>23.34989398303075</v>
      </c>
      <c r="BQ98">
        <f t="shared" ref="BQ98:BQ109" si="113">AS98*160</f>
        <v>1.1455143359652333</v>
      </c>
      <c r="BR98">
        <f t="shared" ref="BR98:BR109" si="114">AT98*16</f>
        <v>1.5428650320733278E-3</v>
      </c>
      <c r="BS98">
        <f t="shared" ref="BS98:BS109" si="115">AU98*64</f>
        <v>343.90221225567996</v>
      </c>
      <c r="BT98">
        <f t="shared" ref="BT98:BT109" si="116">AV98*0</f>
        <v>0</v>
      </c>
      <c r="BU98">
        <f t="shared" ref="BU98:BU109" si="117">AW98*0</f>
        <v>0</v>
      </c>
      <c r="BV98">
        <f t="shared" ref="BV98:BV109" si="118">AX98*0</f>
        <v>0</v>
      </c>
    </row>
    <row r="99" spans="1:74">
      <c r="A99">
        <v>0</v>
      </c>
      <c r="B99">
        <v>2.7057147915217393E-5</v>
      </c>
      <c r="C99">
        <v>9.3704068396666649E-4</v>
      </c>
      <c r="D99">
        <v>9.3157891582432454E-4</v>
      </c>
      <c r="E99">
        <v>3.2966379136363637E-5</v>
      </c>
      <c r="F99">
        <v>1.0000000000000001E-5</v>
      </c>
      <c r="G99">
        <v>0.56821657435257067</v>
      </c>
      <c r="H99">
        <v>0.39460764192667663</v>
      </c>
      <c r="I99">
        <v>306.14622314999997</v>
      </c>
      <c r="J99">
        <v>1.7378008287493735E-7</v>
      </c>
      <c r="K99">
        <v>3.2169999999999997E-2</v>
      </c>
      <c r="L99">
        <v>26.067002160000001</v>
      </c>
      <c r="M99">
        <v>27.170035949999999</v>
      </c>
      <c r="O99">
        <f t="shared" si="79"/>
        <v>0</v>
      </c>
      <c r="P99">
        <f t="shared" si="79"/>
        <v>7.0529873314941133E-4</v>
      </c>
      <c r="Q99">
        <f t="shared" si="79"/>
        <v>2.4425841532966973E-2</v>
      </c>
      <c r="R99">
        <f t="shared" si="79"/>
        <v>2.4283469611003129E-2</v>
      </c>
      <c r="S99">
        <f t="shared" si="79"/>
        <v>8.5933467615496991E-4</v>
      </c>
      <c r="T99">
        <f t="shared" si="108"/>
        <v>1.1089810591836736E-5</v>
      </c>
      <c r="U99">
        <f t="shared" si="108"/>
        <v>0.63014141847123228</v>
      </c>
      <c r="V99">
        <f t="shared" si="108"/>
        <v>0.43761240070581758</v>
      </c>
      <c r="W99">
        <f t="shared" si="90"/>
        <v>6.0736115032800152E-2</v>
      </c>
      <c r="X99">
        <f t="shared" si="78"/>
        <v>1.7378008287493735E-7</v>
      </c>
      <c r="AA99">
        <f t="shared" si="91"/>
        <v>1.1935985485137626</v>
      </c>
      <c r="AB99">
        <f t="shared" si="92"/>
        <v>2.7220033676262636</v>
      </c>
      <c r="AC99">
        <f t="shared" si="93"/>
        <v>0.97577269051818416</v>
      </c>
      <c r="AD99" s="5">
        <f t="shared" si="94"/>
        <v>-5.0273944553274483E-2</v>
      </c>
      <c r="AF99" s="8">
        <f t="shared" si="95"/>
        <v>2.7722773121795381</v>
      </c>
      <c r="AG99" s="8">
        <f t="shared" si="96"/>
        <v>0.82073193114316978</v>
      </c>
      <c r="AH99" s="8">
        <f t="shared" si="97"/>
        <v>4.8736985222794189</v>
      </c>
      <c r="AI99" s="8">
        <f t="shared" si="98"/>
        <v>1.7602432819812657</v>
      </c>
      <c r="AJ99" s="8">
        <f t="shared" si="99"/>
        <v>8.5788950822443688</v>
      </c>
      <c r="AK99">
        <v>97</v>
      </c>
      <c r="AM99">
        <v>1</v>
      </c>
      <c r="AN99">
        <f t="shared" si="80"/>
        <v>2.6517813820186049</v>
      </c>
      <c r="AP99">
        <f t="shared" si="81"/>
        <v>6.0506838333286685E-3</v>
      </c>
      <c r="AQ99">
        <f t="shared" si="82"/>
        <v>0.20954673180685063</v>
      </c>
      <c r="AR99">
        <f t="shared" si="83"/>
        <v>0.2083253380256653</v>
      </c>
      <c r="AS99">
        <f t="shared" si="84"/>
        <v>7.3721420272679283E-3</v>
      </c>
      <c r="AT99">
        <f t="shared" si="85"/>
        <v>9.513832154932968E-5</v>
      </c>
      <c r="AU99">
        <f t="shared" si="86"/>
        <v>5.4059171160413459</v>
      </c>
      <c r="AV99">
        <f t="shared" si="87"/>
        <v>3.7542308723442908</v>
      </c>
      <c r="AW99">
        <f t="shared" si="88"/>
        <v>1.7602432819812657</v>
      </c>
      <c r="AX99" s="9">
        <f t="shared" si="89"/>
        <v>2.1915381776743783</v>
      </c>
      <c r="BA99">
        <f t="shared" si="100"/>
        <v>12</v>
      </c>
      <c r="BB99">
        <f t="shared" si="101"/>
        <v>12</v>
      </c>
      <c r="BC99">
        <f t="shared" si="102"/>
        <v>27.30356276403721</v>
      </c>
      <c r="BD99">
        <f t="shared" si="103"/>
        <v>27.303562764037206</v>
      </c>
      <c r="BE99">
        <f t="shared" si="104"/>
        <v>13.651781382018605</v>
      </c>
      <c r="BF99">
        <f t="shared" si="105"/>
        <v>13.651781382018605</v>
      </c>
      <c r="BG99">
        <f>0</f>
        <v>0</v>
      </c>
      <c r="BH99" s="10">
        <f t="shared" si="106"/>
        <v>0</v>
      </c>
      <c r="BI99" s="10">
        <f t="shared" si="107"/>
        <v>3.5527136788005009E-15</v>
      </c>
      <c r="BK99">
        <f t="shared" si="109"/>
        <v>384</v>
      </c>
      <c r="BL99">
        <f t="shared" si="68"/>
        <v>0</v>
      </c>
      <c r="BN99">
        <f t="shared" si="110"/>
        <v>9.6810941333258696E-2</v>
      </c>
      <c r="BO99">
        <f t="shared" si="111"/>
        <v>13.41099083563844</v>
      </c>
      <c r="BP99">
        <f t="shared" si="112"/>
        <v>23.332437858874513</v>
      </c>
      <c r="BQ99">
        <f t="shared" si="113"/>
        <v>1.1795427243628684</v>
      </c>
      <c r="BR99">
        <f t="shared" si="114"/>
        <v>1.5222131447892749E-3</v>
      </c>
      <c r="BS99">
        <f t="shared" si="115"/>
        <v>345.97869542664614</v>
      </c>
      <c r="BT99">
        <f t="shared" si="116"/>
        <v>0</v>
      </c>
      <c r="BU99">
        <f t="shared" si="117"/>
        <v>0</v>
      </c>
      <c r="BV99">
        <f t="shared" si="118"/>
        <v>0</v>
      </c>
    </row>
    <row r="100" spans="1:74">
      <c r="A100">
        <v>0</v>
      </c>
      <c r="B100">
        <v>3.2823372934782611E-5</v>
      </c>
      <c r="C100">
        <v>7.094423431999999E-4</v>
      </c>
      <c r="D100">
        <v>5.7945475409459457E-4</v>
      </c>
      <c r="E100">
        <v>0</v>
      </c>
      <c r="F100">
        <v>1.0000000000000001E-5</v>
      </c>
      <c r="G100">
        <v>0.55115741300066956</v>
      </c>
      <c r="H100">
        <v>0.4063709589163354</v>
      </c>
      <c r="I100">
        <v>306.36459055</v>
      </c>
      <c r="J100">
        <v>1.7378008287493735E-7</v>
      </c>
      <c r="K100">
        <v>3.2059999999999998E-2</v>
      </c>
      <c r="L100">
        <v>26.826293710000002</v>
      </c>
      <c r="M100">
        <v>27.999888110000001</v>
      </c>
      <c r="O100">
        <f t="shared" si="79"/>
        <v>0</v>
      </c>
      <c r="P100">
        <f t="shared" si="79"/>
        <v>8.8052944290134311E-4</v>
      </c>
      <c r="Q100">
        <f t="shared" si="79"/>
        <v>1.903170866899382E-2</v>
      </c>
      <c r="R100">
        <f t="shared" si="79"/>
        <v>1.554462342499742E-2</v>
      </c>
      <c r="S100">
        <f t="shared" si="79"/>
        <v>0</v>
      </c>
      <c r="T100">
        <f t="shared" si="108"/>
        <v>1.1428525759183675E-5</v>
      </c>
      <c r="U100">
        <f t="shared" si="108"/>
        <v>0.6298916691843186</v>
      </c>
      <c r="V100">
        <f t="shared" si="108"/>
        <v>0.46442209717595095</v>
      </c>
      <c r="W100">
        <f t="shared" si="90"/>
        <v>6.5456156652400135E-2</v>
      </c>
      <c r="X100">
        <f t="shared" si="78"/>
        <v>1.7378008287493735E-7</v>
      </c>
      <c r="AA100">
        <f t="shared" si="91"/>
        <v>1.1798915834161507</v>
      </c>
      <c r="AB100">
        <f t="shared" si="92"/>
        <v>2.6552883063636625</v>
      </c>
      <c r="AC100">
        <f t="shared" si="93"/>
        <v>0.99975791742568709</v>
      </c>
      <c r="AD100" s="5">
        <f t="shared" si="94"/>
        <v>-3.5456861536892578E-2</v>
      </c>
      <c r="AF100" s="8">
        <f t="shared" si="95"/>
        <v>2.690745167900555</v>
      </c>
      <c r="AG100" s="8">
        <f t="shared" si="96"/>
        <v>0.69122933304918077</v>
      </c>
      <c r="AH100" s="8">
        <f t="shared" si="97"/>
        <v>5.7867914579883735</v>
      </c>
      <c r="AI100" s="8">
        <f t="shared" si="98"/>
        <v>1.5330004138980802</v>
      </c>
      <c r="AJ100" s="8">
        <f t="shared" si="99"/>
        <v>8.8711537002380521</v>
      </c>
      <c r="AK100">
        <v>98</v>
      </c>
      <c r="AM100">
        <v>1</v>
      </c>
      <c r="AN100">
        <f t="shared" si="80"/>
        <v>2.4680073902074131</v>
      </c>
      <c r="AP100">
        <f t="shared" si="81"/>
        <v>7.8113120255628001E-3</v>
      </c>
      <c r="AQ100">
        <f t="shared" si="82"/>
        <v>0.16883321278079713</v>
      </c>
      <c r="AR100">
        <f t="shared" si="83"/>
        <v>0.13789874361547297</v>
      </c>
      <c r="AS100">
        <f t="shared" si="84"/>
        <v>0</v>
      </c>
      <c r="AT100">
        <f t="shared" si="85"/>
        <v>1.0138420857684815E-4</v>
      </c>
      <c r="AU100">
        <f t="shared" si="86"/>
        <v>5.5878658118335913</v>
      </c>
      <c r="AV100">
        <f t="shared" si="87"/>
        <v>4.1199598058347533</v>
      </c>
      <c r="AW100">
        <f t="shared" si="88"/>
        <v>1.5330004138980802</v>
      </c>
      <c r="AX100" s="9">
        <f t="shared" si="89"/>
        <v>1.8475436823199129</v>
      </c>
      <c r="BA100">
        <f t="shared" si="100"/>
        <v>12</v>
      </c>
      <c r="BB100">
        <f t="shared" si="101"/>
        <v>12</v>
      </c>
      <c r="BC100">
        <f t="shared" si="102"/>
        <v>26.936014780414826</v>
      </c>
      <c r="BD100">
        <f t="shared" si="103"/>
        <v>26.93601478041483</v>
      </c>
      <c r="BE100">
        <f t="shared" si="104"/>
        <v>13.468007390207413</v>
      </c>
      <c r="BF100">
        <f t="shared" si="105"/>
        <v>13.468007390207413</v>
      </c>
      <c r="BG100">
        <f>0</f>
        <v>0</v>
      </c>
      <c r="BH100" s="10">
        <f t="shared" si="106"/>
        <v>0</v>
      </c>
      <c r="BI100" s="10">
        <f t="shared" si="107"/>
        <v>-3.5527136788005009E-15</v>
      </c>
      <c r="BK100">
        <f t="shared" si="109"/>
        <v>384</v>
      </c>
      <c r="BL100">
        <f t="shared" si="68"/>
        <v>0</v>
      </c>
      <c r="BN100">
        <f t="shared" si="110"/>
        <v>0.1249809924090048</v>
      </c>
      <c r="BO100">
        <f t="shared" si="111"/>
        <v>10.805325617971016</v>
      </c>
      <c r="BP100">
        <f t="shared" si="112"/>
        <v>15.444659284932973</v>
      </c>
      <c r="BQ100">
        <f t="shared" si="113"/>
        <v>0</v>
      </c>
      <c r="BR100">
        <f t="shared" si="114"/>
        <v>1.6221473372295704E-3</v>
      </c>
      <c r="BS100">
        <f t="shared" si="115"/>
        <v>357.62341195734984</v>
      </c>
      <c r="BT100">
        <f t="shared" si="116"/>
        <v>0</v>
      </c>
      <c r="BU100">
        <f t="shared" si="117"/>
        <v>0</v>
      </c>
      <c r="BV100">
        <f t="shared" si="118"/>
        <v>0</v>
      </c>
    </row>
    <row r="101" spans="1:74">
      <c r="A101">
        <v>0</v>
      </c>
      <c r="B101" s="14">
        <v>3.4863724195652178E-5</v>
      </c>
      <c r="C101">
        <v>1.0889608171833333E-3</v>
      </c>
      <c r="D101">
        <v>9.0602177364864853E-4</v>
      </c>
      <c r="E101">
        <v>3.2992587545454541E-5</v>
      </c>
      <c r="F101">
        <v>1.0000000000000001E-5</v>
      </c>
      <c r="G101">
        <v>0.54422096002705156</v>
      </c>
      <c r="H101">
        <v>0.40462695109239005</v>
      </c>
      <c r="I101">
        <v>306.10832467</v>
      </c>
      <c r="J101">
        <v>1.6595869074375559E-7</v>
      </c>
      <c r="K101">
        <v>3.2030000000000003E-2</v>
      </c>
      <c r="L101">
        <v>25.780205209999998</v>
      </c>
      <c r="M101">
        <v>27.87250753</v>
      </c>
      <c r="O101">
        <f t="shared" ref="O101:S112" si="119">$L101*A101</f>
        <v>0</v>
      </c>
      <c r="P101">
        <f t="shared" si="119"/>
        <v>8.9879396414875524E-4</v>
      </c>
      <c r="Q101">
        <f t="shared" si="119"/>
        <v>2.8073633332635625E-2</v>
      </c>
      <c r="R101">
        <f t="shared" si="119"/>
        <v>2.3357427249390328E-2</v>
      </c>
      <c r="S101">
        <f t="shared" si="119"/>
        <v>8.5055567733070825E-4</v>
      </c>
      <c r="T101">
        <f t="shared" si="108"/>
        <v>1.1376533685714286E-5</v>
      </c>
      <c r="U101">
        <f t="shared" si="108"/>
        <v>0.61913480842195201</v>
      </c>
      <c r="V101">
        <f t="shared" si="108"/>
        <v>0.46032521392504427</v>
      </c>
      <c r="W101">
        <f t="shared" si="90"/>
        <v>6.3677106868699998E-2</v>
      </c>
      <c r="X101">
        <f t="shared" si="78"/>
        <v>1.6595869074375559E-7</v>
      </c>
      <c r="AA101">
        <f t="shared" si="91"/>
        <v>1.20998058743391</v>
      </c>
      <c r="AB101">
        <f t="shared" si="92"/>
        <v>2.6844227067055018</v>
      </c>
      <c r="AC101">
        <f t="shared" si="93"/>
        <v>1.0270112482970994</v>
      </c>
      <c r="AD101" s="5">
        <f t="shared" si="94"/>
        <v>-5.318041022350542E-2</v>
      </c>
      <c r="AF101" s="8">
        <f t="shared" si="95"/>
        <v>2.7376031169290074</v>
      </c>
      <c r="AG101" s="8">
        <f t="shared" si="96"/>
        <v>0.68358062033480849</v>
      </c>
      <c r="AH101" s="8">
        <f t="shared" si="97"/>
        <v>5.8515409609489142</v>
      </c>
      <c r="AI101" s="8">
        <f t="shared" si="98"/>
        <v>1.4851023867401087</v>
      </c>
      <c r="AJ101" s="8">
        <f t="shared" si="99"/>
        <v>8.6901374472127415</v>
      </c>
      <c r="AK101">
        <v>99</v>
      </c>
      <c r="AM101">
        <v>1</v>
      </c>
      <c r="AN101">
        <f t="shared" ref="AN101:AN112" si="120">AC101*AJ101+3*AI101-11</f>
        <v>2.3801760677556523</v>
      </c>
      <c r="AP101">
        <f t="shared" ref="AP101:AP112" si="121">P101*$AJ101</f>
        <v>7.8106430851778846E-3</v>
      </c>
      <c r="AQ101">
        <f t="shared" ref="AQ101:AQ112" si="122">Q101*$AJ101</f>
        <v>0.24396373230325669</v>
      </c>
      <c r="AR101">
        <f t="shared" ref="AR101:AR112" si="123">R101*$AJ101</f>
        <v>0.20297925321047419</v>
      </c>
      <c r="AS101">
        <f t="shared" ref="AS101:AS112" si="124">S101*$AJ101</f>
        <v>7.3914457425109849E-3</v>
      </c>
      <c r="AT101">
        <f t="shared" ref="AT101:AT112" si="125">T101*$AJ101</f>
        <v>9.8863641401702914E-5</v>
      </c>
      <c r="AU101">
        <f t="shared" ref="AU101:AU112" si="126">U101*$AJ101</f>
        <v>5.3803665835404919</v>
      </c>
      <c r="AV101">
        <f t="shared" ref="AV101:AV112" si="127">V101*$AJ101</f>
        <v>4.0002893794262437</v>
      </c>
      <c r="AW101">
        <f t="shared" ref="AW101:AW112" si="128">AI101</f>
        <v>1.4851023867401087</v>
      </c>
      <c r="AX101" s="9">
        <f t="shared" ref="AX101:AX112" si="129">-AD101*AJ101+AI101</f>
        <v>1.9472474610815285</v>
      </c>
      <c r="BA101">
        <f t="shared" si="100"/>
        <v>12</v>
      </c>
      <c r="BB101">
        <f t="shared" si="101"/>
        <v>12.000000000000004</v>
      </c>
      <c r="BC101">
        <f t="shared" si="102"/>
        <v>26.760352135511305</v>
      </c>
      <c r="BD101">
        <f t="shared" si="103"/>
        <v>26.760352135511305</v>
      </c>
      <c r="BE101">
        <f t="shared" si="104"/>
        <v>13.380176067755652</v>
      </c>
      <c r="BF101">
        <f t="shared" si="105"/>
        <v>13.380176067755652</v>
      </c>
      <c r="BG101">
        <f>0</f>
        <v>0</v>
      </c>
      <c r="BH101" s="10">
        <f t="shared" si="106"/>
        <v>0</v>
      </c>
      <c r="BI101" s="10">
        <f t="shared" si="107"/>
        <v>-3.5527136788005009E-15</v>
      </c>
      <c r="BK101">
        <f t="shared" si="109"/>
        <v>384</v>
      </c>
      <c r="BL101">
        <f t="shared" si="68"/>
        <v>0</v>
      </c>
      <c r="BN101">
        <f t="shared" si="110"/>
        <v>0.12497028936284615</v>
      </c>
      <c r="BO101">
        <f t="shared" si="111"/>
        <v>15.613678867408428</v>
      </c>
      <c r="BP101">
        <f t="shared" si="112"/>
        <v>22.73367635957311</v>
      </c>
      <c r="BQ101">
        <f t="shared" si="113"/>
        <v>1.1826313188017576</v>
      </c>
      <c r="BR101">
        <f t="shared" si="114"/>
        <v>1.5818182624272466E-3</v>
      </c>
      <c r="BS101">
        <f t="shared" si="115"/>
        <v>344.34346134659148</v>
      </c>
      <c r="BT101">
        <f t="shared" si="116"/>
        <v>0</v>
      </c>
      <c r="BU101">
        <f t="shared" si="117"/>
        <v>0</v>
      </c>
      <c r="BV101">
        <f t="shared" si="118"/>
        <v>0</v>
      </c>
    </row>
    <row r="102" spans="1:74">
      <c r="A102">
        <v>0</v>
      </c>
      <c r="B102" s="14">
        <v>3.9498559260869569E-5</v>
      </c>
      <c r="C102">
        <v>1.4377695263333332E-3</v>
      </c>
      <c r="D102">
        <v>9.891990361216216E-4</v>
      </c>
      <c r="E102">
        <v>3.6755047340909089E-5</v>
      </c>
      <c r="F102">
        <v>1.0000000000000001E-5</v>
      </c>
      <c r="G102">
        <v>0.55304048114799109</v>
      </c>
      <c r="H102">
        <v>0.41044260610343236</v>
      </c>
      <c r="I102">
        <v>306.21480134000001</v>
      </c>
      <c r="J102">
        <v>1.6218100973589288E-7</v>
      </c>
      <c r="K102">
        <v>3.1150000000000001E-2</v>
      </c>
      <c r="L102">
        <v>25.553176650000001</v>
      </c>
      <c r="M102">
        <v>28.04216856</v>
      </c>
      <c r="O102">
        <f t="shared" si="119"/>
        <v>0</v>
      </c>
      <c r="P102">
        <f t="shared" si="119"/>
        <v>1.0093136622134936E-3</v>
      </c>
      <c r="Q102">
        <f t="shared" si="119"/>
        <v>3.6739578688382492E-2</v>
      </c>
      <c r="R102">
        <f t="shared" si="119"/>
        <v>2.527717771202553E-2</v>
      </c>
      <c r="S102">
        <f t="shared" si="119"/>
        <v>9.3920821748136275E-4</v>
      </c>
      <c r="T102">
        <f t="shared" si="108"/>
        <v>1.1445783085714288E-5</v>
      </c>
      <c r="U102">
        <f t="shared" si="108"/>
        <v>0.63299813848389674</v>
      </c>
      <c r="V102">
        <f t="shared" si="108"/>
        <v>0.46978370385951568</v>
      </c>
      <c r="W102">
        <f t="shared" si="90"/>
        <v>8.5603141777500058E-2</v>
      </c>
      <c r="X102">
        <f t="shared" si="78"/>
        <v>1.6218100973589288E-7</v>
      </c>
      <c r="AA102">
        <f t="shared" si="91"/>
        <v>1.2568586793883929</v>
      </c>
      <c r="AB102">
        <f t="shared" si="92"/>
        <v>2.7762038413116166</v>
      </c>
      <c r="AC102">
        <f t="shared" si="93"/>
        <v>1.067497964279237</v>
      </c>
      <c r="AD102" s="5">
        <f t="shared" si="94"/>
        <v>-6.3965278280102886E-2</v>
      </c>
      <c r="AF102" s="8">
        <f t="shared" si="95"/>
        <v>2.8401691195917196</v>
      </c>
      <c r="AG102" s="8">
        <f t="shared" si="96"/>
        <v>0.70517319103324549</v>
      </c>
      <c r="AH102" s="8">
        <f t="shared" si="97"/>
        <v>5.6723653860678596</v>
      </c>
      <c r="AI102" s="8">
        <f t="shared" si="98"/>
        <v>1.4761306594375103</v>
      </c>
      <c r="AJ102" s="8">
        <f t="shared" si="99"/>
        <v>8.3731524579068566</v>
      </c>
      <c r="AK102">
        <v>100</v>
      </c>
      <c r="AM102">
        <v>1</v>
      </c>
      <c r="AN102">
        <f t="shared" si="120"/>
        <v>2.3667151817277912</v>
      </c>
      <c r="AP102">
        <f t="shared" si="121"/>
        <v>8.4511371715618854E-3</v>
      </c>
      <c r="AQ102">
        <f t="shared" si="122"/>
        <v>0.30762609359709225</v>
      </c>
      <c r="AR102">
        <f t="shared" si="123"/>
        <v>0.21164966268839497</v>
      </c>
      <c r="AS102">
        <f t="shared" si="124"/>
        <v>7.8641335946903895E-3</v>
      </c>
      <c r="AT102">
        <f t="shared" si="125"/>
        <v>9.5837286776817311E-5</v>
      </c>
      <c r="AU102">
        <f t="shared" si="126"/>
        <v>5.3001899190969048</v>
      </c>
      <c r="AV102">
        <f t="shared" si="127"/>
        <v>3.9335705746558904</v>
      </c>
      <c r="AW102">
        <f t="shared" si="128"/>
        <v>1.4761306594375103</v>
      </c>
      <c r="AX102" s="9">
        <f t="shared" si="129"/>
        <v>2.01172168648925</v>
      </c>
      <c r="BA102">
        <f t="shared" si="100"/>
        <v>12</v>
      </c>
      <c r="BB102">
        <f t="shared" si="101"/>
        <v>11.999999999999998</v>
      </c>
      <c r="BC102">
        <f t="shared" si="102"/>
        <v>26.733430363455582</v>
      </c>
      <c r="BD102">
        <f t="shared" si="103"/>
        <v>26.733430363455579</v>
      </c>
      <c r="BE102">
        <f t="shared" si="104"/>
        <v>13.366715181727791</v>
      </c>
      <c r="BF102">
        <f t="shared" si="105"/>
        <v>13.366715181727791</v>
      </c>
      <c r="BG102">
        <f>0</f>
        <v>0</v>
      </c>
      <c r="BH102" s="10">
        <f t="shared" si="106"/>
        <v>0</v>
      </c>
      <c r="BI102" s="10">
        <f t="shared" si="107"/>
        <v>3.5527136788005009E-15</v>
      </c>
      <c r="BK102">
        <f t="shared" si="109"/>
        <v>384</v>
      </c>
      <c r="BL102">
        <f t="shared" si="68"/>
        <v>0</v>
      </c>
      <c r="BN102">
        <f t="shared" si="110"/>
        <v>0.13521819474499017</v>
      </c>
      <c r="BO102">
        <f t="shared" si="111"/>
        <v>19.688069990213904</v>
      </c>
      <c r="BP102">
        <f t="shared" si="112"/>
        <v>23.704762221100236</v>
      </c>
      <c r="BQ102">
        <f t="shared" si="113"/>
        <v>1.2582613751504623</v>
      </c>
      <c r="BR102">
        <f t="shared" si="114"/>
        <v>1.533396588429077E-3</v>
      </c>
      <c r="BS102">
        <f t="shared" si="115"/>
        <v>339.21215482220191</v>
      </c>
      <c r="BT102">
        <f t="shared" si="116"/>
        <v>0</v>
      </c>
      <c r="BU102">
        <f t="shared" si="117"/>
        <v>0</v>
      </c>
      <c r="BV102">
        <f t="shared" si="118"/>
        <v>0</v>
      </c>
    </row>
    <row r="103" spans="1:74">
      <c r="A103">
        <v>0</v>
      </c>
      <c r="B103" s="14">
        <v>3.3379167543478264E-5</v>
      </c>
      <c r="C103">
        <v>1.1287279157000001E-3</v>
      </c>
      <c r="D103">
        <v>8.5843807570270257E-4</v>
      </c>
      <c r="E103">
        <v>3.0058798818181818E-5</v>
      </c>
      <c r="F103">
        <v>1.0000000000000001E-5</v>
      </c>
      <c r="G103">
        <v>0.56824677311918648</v>
      </c>
      <c r="H103">
        <v>0.38423488614062973</v>
      </c>
      <c r="I103">
        <v>306.20216850999998</v>
      </c>
      <c r="J103">
        <v>1.6218100973589288E-7</v>
      </c>
      <c r="K103">
        <v>3.1544999999999997E-2</v>
      </c>
      <c r="L103">
        <v>23.693138909999998</v>
      </c>
      <c r="M103">
        <v>29.753917049999998</v>
      </c>
      <c r="O103">
        <f t="shared" si="119"/>
        <v>0</v>
      </c>
      <c r="P103">
        <f t="shared" si="119"/>
        <v>7.9085725330779396E-4</v>
      </c>
      <c r="Q103">
        <f t="shared" si="119"/>
        <v>2.6743107298274872E-2</v>
      </c>
      <c r="R103">
        <f t="shared" si="119"/>
        <v>2.0339092573257226E-2</v>
      </c>
      <c r="S103">
        <f t="shared" si="119"/>
        <v>7.1218729586692555E-4</v>
      </c>
      <c r="T103">
        <f t="shared" si="108"/>
        <v>1.214445593877551E-5</v>
      </c>
      <c r="U103">
        <f t="shared" si="108"/>
        <v>0.69010478984973245</v>
      </c>
      <c r="V103">
        <f t="shared" si="108"/>
        <v>0.46663236448753026</v>
      </c>
      <c r="W103">
        <f t="shared" si="90"/>
        <v>7.0013225479050145E-2</v>
      </c>
      <c r="X103">
        <f t="shared" si="78"/>
        <v>1.6218100973589288E-7</v>
      </c>
      <c r="AA103">
        <f t="shared" si="91"/>
        <v>1.2748802530903596</v>
      </c>
      <c r="AB103">
        <f t="shared" si="92"/>
        <v>2.9481444013962945</v>
      </c>
      <c r="AC103">
        <f t="shared" si="93"/>
        <v>1.0304352178164742</v>
      </c>
      <c r="AD103" s="5">
        <f t="shared" si="94"/>
        <v>-4.8585244420706816E-2</v>
      </c>
      <c r="AF103" s="8">
        <f t="shared" si="95"/>
        <v>2.9967296458170014</v>
      </c>
      <c r="AG103" s="8">
        <f t="shared" si="96"/>
        <v>0.93585921018405305</v>
      </c>
      <c r="AH103" s="8">
        <f t="shared" si="97"/>
        <v>4.2741471756348162</v>
      </c>
      <c r="AI103" s="8">
        <f t="shared" si="98"/>
        <v>1.8607461515443884</v>
      </c>
      <c r="AJ103" s="8">
        <f t="shared" si="99"/>
        <v>7.9531029081968017</v>
      </c>
      <c r="AK103">
        <v>101</v>
      </c>
      <c r="AM103">
        <v>1</v>
      </c>
      <c r="AN103">
        <f t="shared" si="120"/>
        <v>2.7773957821577699</v>
      </c>
      <c r="AP103">
        <f t="shared" si="121"/>
        <v>6.2897691212507505E-3</v>
      </c>
      <c r="AQ103">
        <f t="shared" si="122"/>
        <v>0.212690684428129</v>
      </c>
      <c r="AR103">
        <f t="shared" si="123"/>
        <v>0.161758896294456</v>
      </c>
      <c r="AS103">
        <f t="shared" si="124"/>
        <v>5.6640988539400612E-3</v>
      </c>
      <c r="AT103">
        <f t="shared" si="125"/>
        <v>9.6586107845143433E-5</v>
      </c>
      <c r="AU103">
        <f t="shared" si="126"/>
        <v>5.4884744111144501</v>
      </c>
      <c r="AV103">
        <f t="shared" si="127"/>
        <v>3.711175215064527</v>
      </c>
      <c r="AW103">
        <f t="shared" si="128"/>
        <v>1.8607461515443884</v>
      </c>
      <c r="AX103" s="9">
        <f t="shared" si="129"/>
        <v>2.2471496002421643</v>
      </c>
      <c r="BA103">
        <f t="shared" si="100"/>
        <v>12</v>
      </c>
      <c r="BB103">
        <f t="shared" si="101"/>
        <v>12.000000000000002</v>
      </c>
      <c r="BC103">
        <f t="shared" si="102"/>
        <v>27.55479156431554</v>
      </c>
      <c r="BD103">
        <f t="shared" si="103"/>
        <v>27.55479156431554</v>
      </c>
      <c r="BE103">
        <f t="shared" si="104"/>
        <v>13.77739578215777</v>
      </c>
      <c r="BF103">
        <f t="shared" si="105"/>
        <v>13.77739578215777</v>
      </c>
      <c r="BG103">
        <f>0</f>
        <v>0</v>
      </c>
      <c r="BH103" s="10">
        <f t="shared" si="106"/>
        <v>0</v>
      </c>
      <c r="BI103" s="10">
        <f t="shared" si="107"/>
        <v>-3.5527136788005009E-15</v>
      </c>
      <c r="BK103">
        <f t="shared" si="109"/>
        <v>384</v>
      </c>
      <c r="BL103">
        <f t="shared" si="68"/>
        <v>0</v>
      </c>
      <c r="BN103">
        <f t="shared" si="110"/>
        <v>0.10063630594001201</v>
      </c>
      <c r="BO103">
        <f t="shared" si="111"/>
        <v>13.612203803400256</v>
      </c>
      <c r="BP103">
        <f t="shared" si="112"/>
        <v>18.116996384979071</v>
      </c>
      <c r="BQ103">
        <f t="shared" si="113"/>
        <v>0.90625581663040977</v>
      </c>
      <c r="BR103">
        <f t="shared" si="114"/>
        <v>1.5453777255222949E-3</v>
      </c>
      <c r="BS103">
        <f t="shared" si="115"/>
        <v>351.26236231132481</v>
      </c>
      <c r="BT103">
        <f t="shared" si="116"/>
        <v>0</v>
      </c>
      <c r="BU103">
        <f t="shared" si="117"/>
        <v>0</v>
      </c>
      <c r="BV103">
        <f t="shared" si="118"/>
        <v>0</v>
      </c>
    </row>
    <row r="104" spans="1:74">
      <c r="A104">
        <v>0</v>
      </c>
      <c r="B104" s="14">
        <v>3.1900926739130432E-5</v>
      </c>
      <c r="C104">
        <v>1.3508808266833332E-3</v>
      </c>
      <c r="D104">
        <v>1.0100980827837838E-3</v>
      </c>
      <c r="E104">
        <v>4.0148453909090906E-5</v>
      </c>
      <c r="F104">
        <v>1.0000000000000001E-5</v>
      </c>
      <c r="G104">
        <v>0.55241670001353349</v>
      </c>
      <c r="H104">
        <v>0.41179850191836315</v>
      </c>
      <c r="I104">
        <v>306.37361399999998</v>
      </c>
      <c r="J104">
        <v>1.5848931924611122E-7</v>
      </c>
      <c r="K104">
        <v>3.1934999999999998E-2</v>
      </c>
      <c r="L104">
        <v>25.35744747</v>
      </c>
      <c r="M104">
        <v>27.750472330000001</v>
      </c>
      <c r="O104">
        <f t="shared" si="119"/>
        <v>0</v>
      </c>
      <c r="P104">
        <f t="shared" si="119"/>
        <v>8.089260740318184E-4</v>
      </c>
      <c r="Q104">
        <f t="shared" si="119"/>
        <v>3.4254889600852795E-2</v>
      </c>
      <c r="R104">
        <f t="shared" si="119"/>
        <v>2.5613509073737509E-2</v>
      </c>
      <c r="S104">
        <f t="shared" si="119"/>
        <v>1.0180623110014888E-3</v>
      </c>
      <c r="T104">
        <f t="shared" si="108"/>
        <v>1.1326723400000002E-5</v>
      </c>
      <c r="U104">
        <f t="shared" si="108"/>
        <v>0.625707116259407</v>
      </c>
      <c r="V104">
        <f t="shared" si="108"/>
        <v>0.46643277277636691</v>
      </c>
      <c r="W104">
        <f t="shared" si="90"/>
        <v>6.504185276055012E-2</v>
      </c>
      <c r="X104">
        <f t="shared" si="78"/>
        <v>1.5848931924611122E-7</v>
      </c>
      <c r="AA104">
        <f t="shared" si="91"/>
        <v>1.2423713707767299</v>
      </c>
      <c r="AB104">
        <f t="shared" si="92"/>
        <v>2.7416186949067161</v>
      </c>
      <c r="AC104">
        <f t="shared" si="93"/>
        <v>1.056256319671981</v>
      </c>
      <c r="AD104" s="5">
        <f t="shared" si="94"/>
        <v>-6.1695387059623609E-2</v>
      </c>
      <c r="AF104" s="8">
        <f t="shared" si="95"/>
        <v>2.8033140819663398</v>
      </c>
      <c r="AG104" s="8">
        <f t="shared" si="96"/>
        <v>0.69080144262237786</v>
      </c>
      <c r="AH104" s="8">
        <f t="shared" si="97"/>
        <v>5.7903758637437797</v>
      </c>
      <c r="AI104" s="8">
        <f t="shared" si="98"/>
        <v>1.4645224562358139</v>
      </c>
      <c r="AJ104" s="8">
        <f t="shared" si="99"/>
        <v>8.4801354824986124</v>
      </c>
      <c r="AK104">
        <v>102</v>
      </c>
      <c r="AM104">
        <v>1</v>
      </c>
      <c r="AN104">
        <f t="shared" si="120"/>
        <v>2.3507640637712051</v>
      </c>
      <c r="AP104">
        <f t="shared" si="121"/>
        <v>6.8598027031155223E-3</v>
      </c>
      <c r="AQ104">
        <f t="shared" si="122"/>
        <v>0.29048610475326453</v>
      </c>
      <c r="AR104">
        <f t="shared" si="123"/>
        <v>0.21720602712750162</v>
      </c>
      <c r="AS104">
        <f t="shared" si="124"/>
        <v>8.6333063269182619E-3</v>
      </c>
      <c r="AT104">
        <f t="shared" si="125"/>
        <v>9.6052149004787344E-5</v>
      </c>
      <c r="AU104">
        <f t="shared" si="126"/>
        <v>5.3060811182432817</v>
      </c>
      <c r="AV104">
        <f t="shared" si="127"/>
        <v>3.9554131066210818</v>
      </c>
      <c r="AW104">
        <f t="shared" si="128"/>
        <v>1.4645224562358139</v>
      </c>
      <c r="AX104" s="9">
        <f t="shared" si="129"/>
        <v>1.9877076971466137</v>
      </c>
      <c r="BA104">
        <f t="shared" si="100"/>
        <v>12</v>
      </c>
      <c r="BB104">
        <f t="shared" si="101"/>
        <v>12</v>
      </c>
      <c r="BC104">
        <f t="shared" si="102"/>
        <v>26.70152812754241</v>
      </c>
      <c r="BD104">
        <f t="shared" si="103"/>
        <v>26.701528127542407</v>
      </c>
      <c r="BE104">
        <f t="shared" si="104"/>
        <v>13.350764063771205</v>
      </c>
      <c r="BF104">
        <f t="shared" si="105"/>
        <v>13.350764063771205</v>
      </c>
      <c r="BG104">
        <f>0</f>
        <v>0</v>
      </c>
      <c r="BH104" s="10">
        <f t="shared" si="106"/>
        <v>0</v>
      </c>
      <c r="BI104" s="10">
        <f t="shared" si="107"/>
        <v>3.5527136788005009E-15</v>
      </c>
      <c r="BK104">
        <f t="shared" si="109"/>
        <v>384</v>
      </c>
      <c r="BL104">
        <f t="shared" si="68"/>
        <v>0</v>
      </c>
      <c r="BN104">
        <f t="shared" si="110"/>
        <v>0.10975684324984836</v>
      </c>
      <c r="BO104">
        <f t="shared" si="111"/>
        <v>18.59111070420893</v>
      </c>
      <c r="BP104">
        <f t="shared" si="112"/>
        <v>24.327075038280181</v>
      </c>
      <c r="BQ104">
        <f t="shared" si="113"/>
        <v>1.381329012306922</v>
      </c>
      <c r="BR104">
        <f t="shared" si="114"/>
        <v>1.5368343840765975E-3</v>
      </c>
      <c r="BS104">
        <f t="shared" si="115"/>
        <v>339.58919156757003</v>
      </c>
      <c r="BT104">
        <f t="shared" si="116"/>
        <v>0</v>
      </c>
      <c r="BU104">
        <f t="shared" si="117"/>
        <v>0</v>
      </c>
      <c r="BV104">
        <f t="shared" si="118"/>
        <v>0</v>
      </c>
    </row>
    <row r="105" spans="1:74">
      <c r="A105">
        <v>0</v>
      </c>
      <c r="B105" s="14">
        <v>0</v>
      </c>
      <c r="C105">
        <v>1.2784434003999998E-3</v>
      </c>
      <c r="D105">
        <v>8.6013049247297296E-4</v>
      </c>
      <c r="E105">
        <v>3.6405893090909089E-5</v>
      </c>
      <c r="F105">
        <v>1.0000000000000001E-5</v>
      </c>
      <c r="G105">
        <v>0.55602609557089078</v>
      </c>
      <c r="H105">
        <v>0.4091434206785568</v>
      </c>
      <c r="I105">
        <v>305.99823862</v>
      </c>
      <c r="J105">
        <v>1.6218100973589288E-7</v>
      </c>
      <c r="K105">
        <v>3.1559999999999998E-2</v>
      </c>
      <c r="L105">
        <v>23.727827430000001</v>
      </c>
      <c r="M105">
        <v>26.081128289999999</v>
      </c>
      <c r="O105">
        <f t="shared" si="119"/>
        <v>0</v>
      </c>
      <c r="P105">
        <f t="shared" si="119"/>
        <v>0</v>
      </c>
      <c r="Q105">
        <f t="shared" si="119"/>
        <v>3.0334684383713589E-2</v>
      </c>
      <c r="R105">
        <f t="shared" si="119"/>
        <v>2.0409027892679617E-2</v>
      </c>
      <c r="S105">
        <f t="shared" si="119"/>
        <v>8.6383274869612022E-4</v>
      </c>
      <c r="T105">
        <f t="shared" si="108"/>
        <v>1.0645358485714286E-5</v>
      </c>
      <c r="U105">
        <f t="shared" si="108"/>
        <v>0.59190971147641647</v>
      </c>
      <c r="V105">
        <f t="shared" si="108"/>
        <v>0.43554783851946444</v>
      </c>
      <c r="W105">
        <f t="shared" si="90"/>
        <v>6.9759812644200128E-2</v>
      </c>
      <c r="X105">
        <f t="shared" si="78"/>
        <v>1.6218100973589288E-7</v>
      </c>
      <c r="AA105">
        <f t="shared" si="91"/>
        <v>1.1528093334361313</v>
      </c>
      <c r="AB105">
        <f t="shared" si="92"/>
        <v>2.5667561584780492</v>
      </c>
      <c r="AC105">
        <f t="shared" si="93"/>
        <v>0.97431076708910758</v>
      </c>
      <c r="AD105" s="5">
        <f t="shared" si="94"/>
        <v>-5.1607545025089331E-2</v>
      </c>
      <c r="AF105" s="8">
        <f t="shared" si="95"/>
        <v>2.6183637035031384</v>
      </c>
      <c r="AG105" s="8">
        <f t="shared" si="96"/>
        <v>0.66974216932492325</v>
      </c>
      <c r="AH105" s="8">
        <f t="shared" si="97"/>
        <v>5.972447582376156</v>
      </c>
      <c r="AI105" s="8">
        <f t="shared" si="98"/>
        <v>1.521858970902616</v>
      </c>
      <c r="AJ105" s="8">
        <f t="shared" si="99"/>
        <v>9.0892229314847945</v>
      </c>
      <c r="AK105">
        <v>103</v>
      </c>
      <c r="AM105">
        <v>1</v>
      </c>
      <c r="AN105">
        <f t="shared" si="120"/>
        <v>2.4213046793267061</v>
      </c>
      <c r="AP105">
        <f t="shared" si="121"/>
        <v>0</v>
      </c>
      <c r="AQ105">
        <f t="shared" si="122"/>
        <v>0.27571870891980327</v>
      </c>
      <c r="AR105">
        <f t="shared" si="123"/>
        <v>0.18550220433145637</v>
      </c>
      <c r="AS105">
        <f t="shared" si="124"/>
        <v>7.8515684284163178E-3</v>
      </c>
      <c r="AT105">
        <f t="shared" si="125"/>
        <v>9.6758036462230531E-5</v>
      </c>
      <c r="AU105">
        <f t="shared" si="126"/>
        <v>5.3799993229199927</v>
      </c>
      <c r="AV105">
        <f t="shared" si="127"/>
        <v>3.9587914016297523</v>
      </c>
      <c r="AW105">
        <f t="shared" si="128"/>
        <v>1.521858970902616</v>
      </c>
      <c r="AX105" s="9">
        <f t="shared" si="129"/>
        <v>1.9909314525822919</v>
      </c>
      <c r="BA105">
        <f t="shared" si="100"/>
        <v>12</v>
      </c>
      <c r="BB105">
        <f t="shared" si="101"/>
        <v>12.000000000000004</v>
      </c>
      <c r="BC105">
        <f t="shared" si="102"/>
        <v>26.842609358653412</v>
      </c>
      <c r="BD105">
        <f t="shared" si="103"/>
        <v>26.842609358653409</v>
      </c>
      <c r="BE105">
        <f t="shared" si="104"/>
        <v>13.421304679326706</v>
      </c>
      <c r="BF105">
        <f t="shared" si="105"/>
        <v>13.421304679326706</v>
      </c>
      <c r="BG105">
        <f>0</f>
        <v>0</v>
      </c>
      <c r="BH105" s="10">
        <f t="shared" si="106"/>
        <v>0</v>
      </c>
      <c r="BI105" s="10">
        <f t="shared" si="107"/>
        <v>0</v>
      </c>
      <c r="BK105">
        <f t="shared" si="109"/>
        <v>384</v>
      </c>
      <c r="BL105">
        <f t="shared" si="68"/>
        <v>0</v>
      </c>
      <c r="BN105">
        <f t="shared" si="110"/>
        <v>0</v>
      </c>
      <c r="BO105">
        <f t="shared" si="111"/>
        <v>17.645997370867409</v>
      </c>
      <c r="BP105">
        <f t="shared" si="112"/>
        <v>20.776246885123115</v>
      </c>
      <c r="BQ105">
        <f t="shared" si="113"/>
        <v>1.2562509485466109</v>
      </c>
      <c r="BR105">
        <f t="shared" si="114"/>
        <v>1.5481285833956885E-3</v>
      </c>
      <c r="BS105">
        <f t="shared" si="115"/>
        <v>344.31995666687953</v>
      </c>
      <c r="BT105">
        <f t="shared" si="116"/>
        <v>0</v>
      </c>
      <c r="BU105">
        <f t="shared" si="117"/>
        <v>0</v>
      </c>
      <c r="BV105">
        <f t="shared" si="118"/>
        <v>0</v>
      </c>
    </row>
    <row r="106" spans="1:74">
      <c r="A106">
        <v>0</v>
      </c>
      <c r="B106" s="14">
        <v>0</v>
      </c>
      <c r="C106">
        <v>1.4081869163666664E-3</v>
      </c>
      <c r="D106">
        <v>9.8934386649999996E-4</v>
      </c>
      <c r="E106">
        <v>3.919941829545455E-5</v>
      </c>
      <c r="F106">
        <v>1.0000000000000001E-5</v>
      </c>
      <c r="G106">
        <v>0.55980582278545232</v>
      </c>
      <c r="H106">
        <v>0.40815596223432782</v>
      </c>
      <c r="I106">
        <v>306.21841072000001</v>
      </c>
      <c r="J106">
        <v>1.5488166189124805E-7</v>
      </c>
      <c r="K106">
        <v>3.1649999999999998E-2</v>
      </c>
      <c r="L106">
        <v>26.174598540000002</v>
      </c>
      <c r="M106">
        <v>28.070298699999999</v>
      </c>
      <c r="O106">
        <f t="shared" si="119"/>
        <v>0</v>
      </c>
      <c r="P106">
        <f t="shared" si="119"/>
        <v>0</v>
      </c>
      <c r="Q106">
        <f t="shared" si="119"/>
        <v>3.6858727205178049E-2</v>
      </c>
      <c r="R106">
        <f t="shared" si="119"/>
        <v>2.5895678523648855E-2</v>
      </c>
      <c r="S106">
        <f t="shared" si="119"/>
        <v>1.026029036885054E-3</v>
      </c>
      <c r="T106">
        <f t="shared" si="108"/>
        <v>1.1457264775510203E-5</v>
      </c>
      <c r="U106">
        <f t="shared" si="108"/>
        <v>0.64138435345252709</v>
      </c>
      <c r="V106">
        <f t="shared" si="108"/>
        <v>0.46763509290218369</v>
      </c>
      <c r="W106">
        <f t="shared" si="90"/>
        <v>7.4597605839000145E-2</v>
      </c>
      <c r="X106">
        <f t="shared" si="78"/>
        <v>1.5488166189124805E-7</v>
      </c>
      <c r="AA106">
        <f t="shared" si="91"/>
        <v>1.2645280524835536</v>
      </c>
      <c r="AB106">
        <f t="shared" si="92"/>
        <v>2.812797105831633</v>
      </c>
      <c r="AC106">
        <f t="shared" si="93"/>
        <v>1.0628310553357914</v>
      </c>
      <c r="AD106" s="5">
        <f t="shared" si="94"/>
        <v>-6.3780434765711949E-2</v>
      </c>
      <c r="AF106" s="8">
        <f t="shared" si="95"/>
        <v>2.8765775405973448</v>
      </c>
      <c r="AG106" s="8">
        <f t="shared" si="96"/>
        <v>0.7509154299257621</v>
      </c>
      <c r="AH106" s="8">
        <f t="shared" si="97"/>
        <v>5.3268315453252209</v>
      </c>
      <c r="AI106" s="8">
        <f t="shared" si="98"/>
        <v>1.5512036984086979</v>
      </c>
      <c r="AJ106" s="8">
        <f t="shared" si="99"/>
        <v>8.2630007939086028</v>
      </c>
      <c r="AK106">
        <v>104</v>
      </c>
      <c r="AM106">
        <v>1</v>
      </c>
      <c r="AN106">
        <f t="shared" si="120"/>
        <v>2.4357849492564547</v>
      </c>
      <c r="AP106">
        <f t="shared" si="121"/>
        <v>0</v>
      </c>
      <c r="AQ106">
        <f t="shared" si="122"/>
        <v>0.30456369215884682</v>
      </c>
      <c r="AR106">
        <f t="shared" si="123"/>
        <v>0.21397601219971243</v>
      </c>
      <c r="AS106">
        <f t="shared" si="124"/>
        <v>8.47807874635448E-3</v>
      </c>
      <c r="AT106">
        <f t="shared" si="125"/>
        <v>9.4671387936061871E-5</v>
      </c>
      <c r="AU106">
        <f t="shared" si="126"/>
        <v>5.2997594217787869</v>
      </c>
      <c r="AV106">
        <f t="shared" si="127"/>
        <v>3.864069143910267</v>
      </c>
      <c r="AW106">
        <f t="shared" si="128"/>
        <v>1.5512036984086979</v>
      </c>
      <c r="AX106" s="9">
        <f t="shared" si="129"/>
        <v>2.0782214815136113</v>
      </c>
      <c r="BA106">
        <f t="shared" si="100"/>
        <v>12</v>
      </c>
      <c r="BB106">
        <f t="shared" si="101"/>
        <v>12</v>
      </c>
      <c r="BC106">
        <f t="shared" si="102"/>
        <v>26.871569898512909</v>
      </c>
      <c r="BD106">
        <f t="shared" si="103"/>
        <v>26.871569898512913</v>
      </c>
      <c r="BE106">
        <f t="shared" si="104"/>
        <v>13.435784949256455</v>
      </c>
      <c r="BF106">
        <f t="shared" si="105"/>
        <v>13.435784949256455</v>
      </c>
      <c r="BG106">
        <f>0</f>
        <v>0</v>
      </c>
      <c r="BH106" s="10">
        <f t="shared" si="106"/>
        <v>0</v>
      </c>
      <c r="BI106" s="10">
        <f t="shared" si="107"/>
        <v>-3.5527136788005009E-15</v>
      </c>
      <c r="BK106">
        <f t="shared" si="109"/>
        <v>384</v>
      </c>
      <c r="BL106">
        <f t="shared" si="68"/>
        <v>0</v>
      </c>
      <c r="BN106">
        <f t="shared" si="110"/>
        <v>0</v>
      </c>
      <c r="BO106">
        <f t="shared" si="111"/>
        <v>19.492076298166197</v>
      </c>
      <c r="BP106">
        <f t="shared" si="112"/>
        <v>23.965313366367791</v>
      </c>
      <c r="BQ106">
        <f t="shared" si="113"/>
        <v>1.3564925994167167</v>
      </c>
      <c r="BR106">
        <f t="shared" si="114"/>
        <v>1.5147422069769899E-3</v>
      </c>
      <c r="BS106">
        <f t="shared" si="115"/>
        <v>339.18460299384236</v>
      </c>
      <c r="BT106">
        <f t="shared" si="116"/>
        <v>0</v>
      </c>
      <c r="BU106">
        <f t="shared" si="117"/>
        <v>0</v>
      </c>
      <c r="BV106">
        <f t="shared" si="118"/>
        <v>0</v>
      </c>
    </row>
    <row r="107" spans="1:74">
      <c r="A107">
        <v>0</v>
      </c>
      <c r="B107" s="14">
        <v>2.5807996932608693E-4</v>
      </c>
      <c r="C107">
        <v>1.4751645631666662E-3</v>
      </c>
      <c r="D107">
        <v>8.7973413748648657E-4</v>
      </c>
      <c r="E107">
        <v>4.5732301068181828E-5</v>
      </c>
      <c r="F107">
        <v>1.0000000000000001E-5</v>
      </c>
      <c r="G107">
        <v>0.55774415130411259</v>
      </c>
      <c r="H107">
        <v>0.40988675981763856</v>
      </c>
      <c r="I107">
        <v>306.10651998000003</v>
      </c>
      <c r="J107">
        <v>1.5488166189124805E-7</v>
      </c>
      <c r="K107">
        <v>3.1734999999999999E-2</v>
      </c>
      <c r="L107">
        <v>25.910076570000001</v>
      </c>
      <c r="M107">
        <v>27.151227590000001</v>
      </c>
      <c r="O107">
        <f t="shared" si="119"/>
        <v>0</v>
      </c>
      <c r="P107">
        <f t="shared" si="119"/>
        <v>6.6868717664221641E-3</v>
      </c>
      <c r="Q107">
        <f t="shared" si="119"/>
        <v>3.8221626784998929E-2</v>
      </c>
      <c r="R107">
        <f t="shared" si="119"/>
        <v>2.2793978863517774E-2</v>
      </c>
      <c r="S107">
        <f t="shared" si="119"/>
        <v>1.184927422398884E-3</v>
      </c>
      <c r="T107">
        <f t="shared" si="108"/>
        <v>1.1082133710204082E-5</v>
      </c>
      <c r="U107">
        <f t="shared" si="108"/>
        <v>0.61809952608364727</v>
      </c>
      <c r="V107">
        <f t="shared" si="108"/>
        <v>0.45424198783413766</v>
      </c>
      <c r="W107">
        <f t="shared" si="90"/>
        <v>7.1641361716050095E-2</v>
      </c>
      <c r="X107">
        <f t="shared" si="78"/>
        <v>1.5488166189124805E-7</v>
      </c>
      <c r="AA107">
        <f t="shared" si="91"/>
        <v>1.2285932855343538</v>
      </c>
      <c r="AB107">
        <f t="shared" si="92"/>
        <v>2.7160364069978096</v>
      </c>
      <c r="AC107">
        <f t="shared" si="93"/>
        <v>1.0462587853429508</v>
      </c>
      <c r="AD107" s="5">
        <f t="shared" si="94"/>
        <v>-6.8887404837337754E-2</v>
      </c>
      <c r="AF107" s="8">
        <f t="shared" si="95"/>
        <v>2.7849238118351471</v>
      </c>
      <c r="AG107" s="8">
        <f t="shared" si="96"/>
        <v>0.69240624114924554</v>
      </c>
      <c r="AH107" s="8">
        <f t="shared" si="97"/>
        <v>5.7769554378378505</v>
      </c>
      <c r="AI107" s="8">
        <f t="shared" si="98"/>
        <v>1.4819336245972166</v>
      </c>
      <c r="AJ107" s="8">
        <f t="shared" si="99"/>
        <v>8.5610645111316455</v>
      </c>
      <c r="AK107">
        <v>105</v>
      </c>
      <c r="AM107">
        <v>1</v>
      </c>
      <c r="AN107">
        <f t="shared" si="120"/>
        <v>2.4028898304508886</v>
      </c>
      <c r="AP107">
        <f t="shared" si="121"/>
        <v>5.7246740570004964E-2</v>
      </c>
      <c r="AQ107">
        <f t="shared" si="122"/>
        <v>0.32721781262677307</v>
      </c>
      <c r="AR107">
        <f t="shared" si="123"/>
        <v>0.19514072351594686</v>
      </c>
      <c r="AS107">
        <f t="shared" si="124"/>
        <v>1.0144240104165782E-2</v>
      </c>
      <c r="AT107">
        <f t="shared" si="125"/>
        <v>9.4874861614043838E-5</v>
      </c>
      <c r="AU107">
        <f t="shared" si="126"/>
        <v>5.2915899171020016</v>
      </c>
      <c r="AV107">
        <f t="shared" si="127"/>
        <v>3.8887949615127284</v>
      </c>
      <c r="AW107">
        <f t="shared" si="128"/>
        <v>1.4819336245972166</v>
      </c>
      <c r="AX107" s="9">
        <f t="shared" si="129"/>
        <v>2.0716831414141073</v>
      </c>
      <c r="BA107">
        <f t="shared" si="100"/>
        <v>12</v>
      </c>
      <c r="BB107">
        <f t="shared" si="101"/>
        <v>12.000000000000002</v>
      </c>
      <c r="BC107">
        <f t="shared" si="102"/>
        <v>26.805779660901777</v>
      </c>
      <c r="BD107">
        <f t="shared" si="103"/>
        <v>26.805779660901777</v>
      </c>
      <c r="BE107">
        <f t="shared" si="104"/>
        <v>13.402889830450889</v>
      </c>
      <c r="BF107">
        <f t="shared" si="105"/>
        <v>13.402889830450889</v>
      </c>
      <c r="BG107">
        <f>0</f>
        <v>0</v>
      </c>
      <c r="BH107" s="10">
        <f t="shared" si="106"/>
        <v>0</v>
      </c>
      <c r="BI107" s="10">
        <f t="shared" si="107"/>
        <v>0</v>
      </c>
      <c r="BK107">
        <f t="shared" si="109"/>
        <v>384</v>
      </c>
      <c r="BL107">
        <f t="shared" si="68"/>
        <v>0</v>
      </c>
      <c r="BN107">
        <f t="shared" si="110"/>
        <v>0.91594784912007943</v>
      </c>
      <c r="BO107">
        <f t="shared" si="111"/>
        <v>20.941940008113477</v>
      </c>
      <c r="BP107">
        <f t="shared" si="112"/>
        <v>21.855761033786049</v>
      </c>
      <c r="BQ107">
        <f t="shared" si="113"/>
        <v>1.6230784166665253</v>
      </c>
      <c r="BR107">
        <f t="shared" si="114"/>
        <v>1.5179977858247014E-3</v>
      </c>
      <c r="BS107">
        <f t="shared" si="115"/>
        <v>338.6617546945281</v>
      </c>
      <c r="BT107">
        <f t="shared" si="116"/>
        <v>0</v>
      </c>
      <c r="BU107">
        <f t="shared" si="117"/>
        <v>0</v>
      </c>
      <c r="BV107">
        <f t="shared" si="118"/>
        <v>0</v>
      </c>
    </row>
    <row r="108" spans="1:74">
      <c r="A108">
        <v>0</v>
      </c>
      <c r="B108" s="14">
        <v>0</v>
      </c>
      <c r="C108">
        <v>1.8348060296666667E-3</v>
      </c>
      <c r="D108">
        <v>1.2808937602702703E-3</v>
      </c>
      <c r="E108">
        <v>5.1567748954545452E-5</v>
      </c>
      <c r="F108">
        <v>1.0000000000000001E-5</v>
      </c>
      <c r="G108">
        <v>0.56183780497783653</v>
      </c>
      <c r="H108">
        <v>0.3953125122704606</v>
      </c>
      <c r="I108">
        <v>306.33210614000001</v>
      </c>
      <c r="J108">
        <v>1.5488166189124805E-7</v>
      </c>
      <c r="K108">
        <v>3.1449999999999999E-2</v>
      </c>
      <c r="L108">
        <v>25.12489952</v>
      </c>
      <c r="M108">
        <v>29.242472729999999</v>
      </c>
      <c r="O108">
        <f t="shared" si="119"/>
        <v>0</v>
      </c>
      <c r="P108">
        <f t="shared" si="119"/>
        <v>0</v>
      </c>
      <c r="Q108">
        <f t="shared" si="119"/>
        <v>4.6099317134065142E-2</v>
      </c>
      <c r="R108">
        <f t="shared" si="119"/>
        <v>3.2182327022585507E-2</v>
      </c>
      <c r="S108">
        <f t="shared" si="119"/>
        <v>1.2956345109555395E-3</v>
      </c>
      <c r="T108">
        <f t="shared" si="108"/>
        <v>1.1935703155102041E-5</v>
      </c>
      <c r="U108">
        <f t="shared" si="108"/>
        <v>0.67059292615295696</v>
      </c>
      <c r="V108">
        <f t="shared" si="108"/>
        <v>0.47183327999578512</v>
      </c>
      <c r="W108">
        <f t="shared" si="90"/>
        <v>7.6630943536000098E-2</v>
      </c>
      <c r="X108">
        <f t="shared" si="78"/>
        <v>1.5488166189124805E-7</v>
      </c>
      <c r="AA108">
        <f t="shared" si="91"/>
        <v>1.3363543595284511</v>
      </c>
      <c r="AB108">
        <f t="shared" si="92"/>
        <v>2.9906746041099499</v>
      </c>
      <c r="AC108">
        <f t="shared" si="93"/>
        <v>1.1028211173267826</v>
      </c>
      <c r="AD108" s="5">
        <f t="shared" si="94"/>
        <v>-7.9577278667606194E-2</v>
      </c>
      <c r="AF108" s="8">
        <f t="shared" si="95"/>
        <v>3.0702518827775562</v>
      </c>
      <c r="AG108" s="8">
        <f t="shared" si="96"/>
        <v>0.8646096481239911</v>
      </c>
      <c r="AH108" s="8">
        <f t="shared" si="97"/>
        <v>4.626365214266464</v>
      </c>
      <c r="AI108" s="8">
        <f t="shared" si="98"/>
        <v>1.6707359941280939</v>
      </c>
      <c r="AJ108" s="8">
        <f t="shared" si="99"/>
        <v>7.7294348854571133</v>
      </c>
      <c r="AK108">
        <v>106</v>
      </c>
      <c r="AM108">
        <v>1</v>
      </c>
      <c r="AN108">
        <f t="shared" si="120"/>
        <v>2.5363919990687052</v>
      </c>
      <c r="AP108">
        <f t="shared" si="121"/>
        <v>0</v>
      </c>
      <c r="AQ108">
        <f t="shared" si="122"/>
        <v>0.35632167005179394</v>
      </c>
      <c r="AR108">
        <f t="shared" si="123"/>
        <v>0.24875120118356156</v>
      </c>
      <c r="AS108">
        <f t="shared" si="124"/>
        <v>1.0014522587781913E-2</v>
      </c>
      <c r="AT108">
        <f t="shared" si="125"/>
        <v>9.2256240349506254E-5</v>
      </c>
      <c r="AU108">
        <f t="shared" si="126"/>
        <v>5.1833043573474313</v>
      </c>
      <c r="AV108">
        <f t="shared" si="127"/>
        <v>3.6470046145190755</v>
      </c>
      <c r="AW108">
        <f t="shared" si="128"/>
        <v>1.6707359941280939</v>
      </c>
      <c r="AX108" s="9">
        <f t="shared" si="129"/>
        <v>2.2858233879512313</v>
      </c>
      <c r="BA108">
        <f t="shared" si="100"/>
        <v>12</v>
      </c>
      <c r="BB108">
        <f t="shared" si="101"/>
        <v>12</v>
      </c>
      <c r="BC108">
        <f t="shared" si="102"/>
        <v>27.07278399813741</v>
      </c>
      <c r="BD108">
        <f t="shared" si="103"/>
        <v>27.072783998137414</v>
      </c>
      <c r="BE108">
        <f t="shared" si="104"/>
        <v>13.536391999068705</v>
      </c>
      <c r="BF108">
        <f t="shared" si="105"/>
        <v>13.536391999068709</v>
      </c>
      <c r="BG108">
        <f>0</f>
        <v>0</v>
      </c>
      <c r="BH108" s="10">
        <f t="shared" si="106"/>
        <v>0</v>
      </c>
      <c r="BI108" s="10">
        <f t="shared" si="107"/>
        <v>-7.1054273576010019E-15</v>
      </c>
      <c r="BK108">
        <f t="shared" si="109"/>
        <v>384</v>
      </c>
      <c r="BL108">
        <f t="shared" si="68"/>
        <v>0</v>
      </c>
      <c r="BN108">
        <f t="shared" si="110"/>
        <v>0</v>
      </c>
      <c r="BO108">
        <f t="shared" si="111"/>
        <v>22.804586883314812</v>
      </c>
      <c r="BP108">
        <f t="shared" si="112"/>
        <v>27.860134532558895</v>
      </c>
      <c r="BQ108">
        <f t="shared" si="113"/>
        <v>1.602323614045106</v>
      </c>
      <c r="BR108">
        <f t="shared" si="114"/>
        <v>1.4760998455921001E-3</v>
      </c>
      <c r="BS108">
        <f t="shared" si="115"/>
        <v>331.73147887023561</v>
      </c>
      <c r="BT108">
        <f t="shared" si="116"/>
        <v>0</v>
      </c>
      <c r="BU108">
        <f t="shared" si="117"/>
        <v>0</v>
      </c>
      <c r="BV108">
        <f t="shared" si="118"/>
        <v>0</v>
      </c>
    </row>
    <row r="109" spans="1:74">
      <c r="A109">
        <v>0</v>
      </c>
      <c r="B109" s="14">
        <v>4.6641229130434782E-5</v>
      </c>
      <c r="C109">
        <v>1.1819242231666668E-3</v>
      </c>
      <c r="D109">
        <v>8.0738848071621632E-4</v>
      </c>
      <c r="E109">
        <v>3.9593709249999997E-5</v>
      </c>
      <c r="F109">
        <v>1.0000000000000001E-5</v>
      </c>
      <c r="G109">
        <v>0.5411516073007101</v>
      </c>
      <c r="H109">
        <v>0.42653988097773604</v>
      </c>
      <c r="I109">
        <v>306.17690286999999</v>
      </c>
      <c r="J109">
        <v>1.5488166189124805E-7</v>
      </c>
      <c r="K109">
        <v>3.261E-2</v>
      </c>
      <c r="L109">
        <v>27.494427160000001</v>
      </c>
      <c r="M109">
        <v>26.56149181</v>
      </c>
      <c r="O109">
        <f t="shared" si="119"/>
        <v>0</v>
      </c>
      <c r="P109">
        <f t="shared" si="119"/>
        <v>1.2823738769796092E-3</v>
      </c>
      <c r="Q109">
        <f t="shared" si="119"/>
        <v>3.2496329462495505E-2</v>
      </c>
      <c r="R109">
        <f t="shared" si="119"/>
        <v>2.2198683772875073E-2</v>
      </c>
      <c r="S109">
        <f t="shared" si="119"/>
        <v>1.0886063549683431E-3</v>
      </c>
      <c r="T109">
        <f t="shared" si="108"/>
        <v>1.0841425228571428E-5</v>
      </c>
      <c r="U109">
        <f t="shared" si="108"/>
        <v>0.58668546878718963</v>
      </c>
      <c r="V109">
        <f t="shared" si="108"/>
        <v>0.4624300226623882</v>
      </c>
      <c r="W109">
        <f t="shared" si="90"/>
        <v>5.196446733240008E-2</v>
      </c>
      <c r="X109">
        <f t="shared" si="78"/>
        <v>1.5488166189124805E-7</v>
      </c>
      <c r="AA109">
        <f t="shared" si="91"/>
        <v>1.186341000990047</v>
      </c>
      <c r="AB109">
        <f t="shared" si="92"/>
        <v>2.5641485836128357</v>
      </c>
      <c r="AC109">
        <f t="shared" si="93"/>
        <v>1.0389920322594135</v>
      </c>
      <c r="AD109" s="5">
        <f t="shared" si="94"/>
        <v>-5.7065993467318533E-2</v>
      </c>
      <c r="AF109" s="8">
        <f t="shared" si="95"/>
        <v>2.621214577080154</v>
      </c>
      <c r="AG109" s="8">
        <f t="shared" si="96"/>
        <v>0.54323051256132704</v>
      </c>
      <c r="AH109" s="8">
        <f t="shared" si="97"/>
        <v>7.3633566368355039</v>
      </c>
      <c r="AI109" s="8">
        <f t="shared" si="98"/>
        <v>1.2326084237260706</v>
      </c>
      <c r="AJ109" s="8">
        <f t="shared" si="99"/>
        <v>9.0761354174627105</v>
      </c>
      <c r="AK109">
        <v>107</v>
      </c>
      <c r="AM109">
        <v>1</v>
      </c>
      <c r="AN109">
        <f t="shared" si="120"/>
        <v>2.1278576536294338</v>
      </c>
      <c r="AP109">
        <f t="shared" si="121"/>
        <v>1.16389989632836E-2</v>
      </c>
      <c r="AQ109">
        <f t="shared" si="122"/>
        <v>0.29494108677209241</v>
      </c>
      <c r="AR109">
        <f t="shared" si="123"/>
        <v>0.20147826001204619</v>
      </c>
      <c r="AS109">
        <f t="shared" si="124"/>
        <v>9.8803386940031629E-3</v>
      </c>
      <c r="AT109">
        <f t="shared" si="125"/>
        <v>9.8398243492810904E-5</v>
      </c>
      <c r="AU109">
        <f t="shared" si="126"/>
        <v>5.3248367621701256</v>
      </c>
      <c r="AV109">
        <f t="shared" si="127"/>
        <v>4.1970775067841855</v>
      </c>
      <c r="AW109">
        <f t="shared" si="128"/>
        <v>1.2326084237260706</v>
      </c>
      <c r="AX109" s="9">
        <f t="shared" si="129"/>
        <v>1.7505471081674959</v>
      </c>
      <c r="BA109">
        <f t="shared" si="100"/>
        <v>12</v>
      </c>
      <c r="BB109">
        <f t="shared" si="101"/>
        <v>12</v>
      </c>
      <c r="BC109">
        <f t="shared" si="102"/>
        <v>26.255715307258868</v>
      </c>
      <c r="BD109">
        <f t="shared" si="103"/>
        <v>26.255715307258868</v>
      </c>
      <c r="BE109">
        <f t="shared" si="104"/>
        <v>13.127857653629434</v>
      </c>
      <c r="BF109">
        <f t="shared" si="105"/>
        <v>13.127857653629434</v>
      </c>
      <c r="BG109">
        <f>0</f>
        <v>0</v>
      </c>
      <c r="BH109" s="10">
        <f t="shared" si="106"/>
        <v>0</v>
      </c>
      <c r="BI109" s="10">
        <f t="shared" si="107"/>
        <v>0</v>
      </c>
      <c r="BK109">
        <f t="shared" si="109"/>
        <v>384</v>
      </c>
      <c r="BL109">
        <f t="shared" si="68"/>
        <v>0</v>
      </c>
      <c r="BN109">
        <f t="shared" si="110"/>
        <v>0.1862239834125376</v>
      </c>
      <c r="BO109">
        <f t="shared" si="111"/>
        <v>18.876229553413914</v>
      </c>
      <c r="BP109">
        <f t="shared" si="112"/>
        <v>22.565565121349174</v>
      </c>
      <c r="BQ109">
        <f t="shared" si="113"/>
        <v>1.5808541910405061</v>
      </c>
      <c r="BR109">
        <f t="shared" si="114"/>
        <v>1.5743718958849745E-3</v>
      </c>
      <c r="BS109">
        <f t="shared" si="115"/>
        <v>340.78955277888804</v>
      </c>
      <c r="BT109">
        <f t="shared" si="116"/>
        <v>0</v>
      </c>
      <c r="BU109">
        <f t="shared" si="117"/>
        <v>0</v>
      </c>
      <c r="BV109">
        <f t="shared" si="118"/>
        <v>0</v>
      </c>
    </row>
    <row r="110" spans="1:74">
      <c r="A110">
        <v>0</v>
      </c>
      <c r="B110" s="14">
        <v>4.9792615586956532E-5</v>
      </c>
      <c r="C110">
        <v>1.10029904975E-3</v>
      </c>
      <c r="D110">
        <v>7.3184248770270268E-4</v>
      </c>
      <c r="E110">
        <v>3.7319984159090905E-5</v>
      </c>
      <c r="F110">
        <v>1.0000000000000001E-5</v>
      </c>
      <c r="G110">
        <v>0.54389489183509609</v>
      </c>
      <c r="H110">
        <v>0.42495396540081415</v>
      </c>
      <c r="I110">
        <v>306.00726207000002</v>
      </c>
      <c r="J110">
        <v>1.6218100973589288E-7</v>
      </c>
      <c r="K110">
        <v>3.2820000000000002E-2</v>
      </c>
      <c r="L110">
        <v>25.956247139999999</v>
      </c>
      <c r="M110">
        <v>28.04190826</v>
      </c>
      <c r="O110">
        <f t="shared" si="119"/>
        <v>0</v>
      </c>
      <c r="P110">
        <f t="shared" si="119"/>
        <v>1.2924294359220598E-3</v>
      </c>
      <c r="Q110">
        <f t="shared" si="119"/>
        <v>2.8559634063218153E-2</v>
      </c>
      <c r="R110">
        <f t="shared" si="119"/>
        <v>1.8995884478363759E-2</v>
      </c>
      <c r="S110">
        <f t="shared" si="119"/>
        <v>9.6868673209424857E-4</v>
      </c>
      <c r="T110">
        <f t="shared" si="108"/>
        <v>1.1445676840816327E-5</v>
      </c>
      <c r="U110">
        <f t="shared" si="108"/>
        <v>0.62252451673152609</v>
      </c>
      <c r="V110">
        <f t="shared" si="108"/>
        <v>0.48638857602011609</v>
      </c>
      <c r="W110">
        <f t="shared" si="90"/>
        <v>4.3606495195200025E-2</v>
      </c>
      <c r="X110">
        <f t="shared" si="78"/>
        <v>1.6218100973589288E-7</v>
      </c>
      <c r="AA110">
        <f t="shared" si="91"/>
        <v>1.2281871906774688</v>
      </c>
      <c r="AB110">
        <f t="shared" si="92"/>
        <v>2.6788525194218411</v>
      </c>
      <c r="AC110">
        <f t="shared" si="93"/>
        <v>1.0724104214594286</v>
      </c>
      <c r="AD110" s="5">
        <f t="shared" si="94"/>
        <v>-4.9816634709598219E-2</v>
      </c>
      <c r="AF110" s="8">
        <f t="shared" si="95"/>
        <v>2.7286691541314392</v>
      </c>
      <c r="AG110" s="8">
        <f t="shared" si="96"/>
        <v>0.58384831121258207</v>
      </c>
      <c r="AH110" s="8">
        <f t="shared" si="97"/>
        <v>6.8510945791595859</v>
      </c>
      <c r="AI110" s="8">
        <f t="shared" si="98"/>
        <v>1.2746394979159834</v>
      </c>
      <c r="AJ110" s="8">
        <f t="shared" si="99"/>
        <v>8.7326757545548901</v>
      </c>
      <c r="AK110">
        <v>108</v>
      </c>
      <c r="AM110">
        <v>1</v>
      </c>
      <c r="AN110">
        <f t="shared" si="120"/>
        <v>2.1889309801586929</v>
      </c>
      <c r="AP110">
        <f t="shared" si="121"/>
        <v>1.1286367199549625E-2</v>
      </c>
      <c r="AQ110">
        <f t="shared" si="122"/>
        <v>0.24940202394282512</v>
      </c>
      <c r="AR110">
        <f t="shared" si="123"/>
        <v>0.16588489982053276</v>
      </c>
      <c r="AS110">
        <f t="shared" si="124"/>
        <v>8.4592271391184526E-3</v>
      </c>
      <c r="AT110">
        <f t="shared" si="125"/>
        <v>9.9951384642267153E-5</v>
      </c>
      <c r="AU110">
        <f t="shared" si="126"/>
        <v>5.4363047538773976</v>
      </c>
      <c r="AV110">
        <f t="shared" si="127"/>
        <v>4.2474737251033456</v>
      </c>
      <c r="AW110">
        <f t="shared" si="128"/>
        <v>1.2746394979159834</v>
      </c>
      <c r="AX110" s="9">
        <f t="shared" si="129"/>
        <v>1.7096720160180094</v>
      </c>
      <c r="BA110">
        <f t="shared" si="100"/>
        <v>12</v>
      </c>
      <c r="BB110">
        <f t="shared" si="101"/>
        <v>11.999999999999998</v>
      </c>
      <c r="BC110">
        <f t="shared" si="102"/>
        <v>26.377861960317386</v>
      </c>
      <c r="BD110">
        <f t="shared" si="103"/>
        <v>26.377861960317389</v>
      </c>
      <c r="BE110">
        <f t="shared" si="104"/>
        <v>13.188930980158693</v>
      </c>
      <c r="BF110">
        <f t="shared" si="105"/>
        <v>13.188930980158693</v>
      </c>
      <c r="BG110">
        <f>0</f>
        <v>0</v>
      </c>
      <c r="BH110" s="10">
        <f t="shared" si="106"/>
        <v>0</v>
      </c>
      <c r="BI110" s="10">
        <f t="shared" si="107"/>
        <v>0</v>
      </c>
      <c r="BK110">
        <f>AM110*384</f>
        <v>384</v>
      </c>
      <c r="BL110">
        <f t="shared" si="68"/>
        <v>0</v>
      </c>
      <c r="BN110">
        <f>AP110*16</f>
        <v>0.18058187519279401</v>
      </c>
      <c r="BO110">
        <f>AQ110*64</f>
        <v>15.961729532340808</v>
      </c>
      <c r="BP110">
        <f>AR110*112</f>
        <v>18.57910877989967</v>
      </c>
      <c r="BQ110">
        <f>AS110*160</f>
        <v>1.3534763422589524</v>
      </c>
      <c r="BR110">
        <f>AT110*16</f>
        <v>1.5992221542762745E-3</v>
      </c>
      <c r="BS110">
        <f>AU110*64</f>
        <v>347.92350424815345</v>
      </c>
      <c r="BT110">
        <f t="shared" ref="BT110:BV112" si="130">AV110*0</f>
        <v>0</v>
      </c>
      <c r="BU110">
        <f t="shared" si="130"/>
        <v>0</v>
      </c>
      <c r="BV110">
        <f t="shared" si="130"/>
        <v>0</v>
      </c>
    </row>
    <row r="111" spans="1:74">
      <c r="A111">
        <v>0</v>
      </c>
      <c r="B111" s="14">
        <v>0</v>
      </c>
      <c r="C111">
        <v>7.866043378666666E-4</v>
      </c>
      <c r="D111">
        <v>5.9894966101351355E-4</v>
      </c>
      <c r="E111">
        <v>3.1602862386363635E-5</v>
      </c>
      <c r="F111">
        <v>1.0000000000000001E-5</v>
      </c>
      <c r="G111">
        <v>0.54740464776357878</v>
      </c>
      <c r="H111">
        <v>0.41404009268085973</v>
      </c>
      <c r="I111">
        <v>305.98872298999999</v>
      </c>
      <c r="J111">
        <v>1.5135612484362046E-7</v>
      </c>
      <c r="K111">
        <v>3.3224999999999998E-2</v>
      </c>
      <c r="L111">
        <v>25.838823529999999</v>
      </c>
      <c r="M111">
        <v>28.973675679999999</v>
      </c>
      <c r="O111">
        <f t="shared" si="119"/>
        <v>0</v>
      </c>
      <c r="P111">
        <f t="shared" si="119"/>
        <v>0</v>
      </c>
      <c r="Q111">
        <f t="shared" si="119"/>
        <v>2.0324930674069295E-2</v>
      </c>
      <c r="R111">
        <f t="shared" si="119"/>
        <v>1.5476154594281498E-2</v>
      </c>
      <c r="S111">
        <f t="shared" si="119"/>
        <v>8.1658078424412463E-4</v>
      </c>
      <c r="T111">
        <f t="shared" si="108"/>
        <v>1.1825990073469389E-5</v>
      </c>
      <c r="U111">
        <f t="shared" si="108"/>
        <v>0.64736019306230896</v>
      </c>
      <c r="V111">
        <f t="shared" si="108"/>
        <v>0.48964340260621925</v>
      </c>
      <c r="W111">
        <f t="shared" si="90"/>
        <v>3.2944500000750138E-2</v>
      </c>
      <c r="X111">
        <f t="shared" si="78"/>
        <v>1.5135612484362046E-7</v>
      </c>
      <c r="AA111">
        <f t="shared" si="91"/>
        <v>1.2273482439364878</v>
      </c>
      <c r="AB111">
        <f t="shared" si="92"/>
        <v>2.7335360547127072</v>
      </c>
      <c r="AC111">
        <f t="shared" si="93"/>
        <v>1.0525221373176283</v>
      </c>
      <c r="AD111" s="5">
        <f t="shared" si="94"/>
        <v>-3.6617666052594922E-2</v>
      </c>
      <c r="AF111" s="8">
        <f t="shared" si="95"/>
        <v>2.7701537207653022</v>
      </c>
      <c r="AG111" s="8">
        <f t="shared" si="96"/>
        <v>0.66510944613004552</v>
      </c>
      <c r="AH111" s="8">
        <f t="shared" si="97"/>
        <v>6.0140477981091554</v>
      </c>
      <c r="AI111" s="8">
        <f t="shared" si="98"/>
        <v>1.431753500050428</v>
      </c>
      <c r="AJ111" s="8">
        <f t="shared" si="99"/>
        <v>8.6106339844133526</v>
      </c>
      <c r="AK111">
        <v>109</v>
      </c>
      <c r="AM111">
        <v>1</v>
      </c>
      <c r="AN111">
        <f t="shared" si="120"/>
        <v>2.3581433850858318</v>
      </c>
      <c r="AP111">
        <f t="shared" si="121"/>
        <v>0</v>
      </c>
      <c r="AQ111">
        <f t="shared" si="122"/>
        <v>0.17501053879298645</v>
      </c>
      <c r="AR111">
        <f t="shared" si="123"/>
        <v>0.1332595026975551</v>
      </c>
      <c r="AS111">
        <f t="shared" si="124"/>
        <v>7.0312782518313667E-3</v>
      </c>
      <c r="AT111">
        <f t="shared" si="125"/>
        <v>1.0182927202595049E-4</v>
      </c>
      <c r="AU111">
        <f t="shared" si="126"/>
        <v>5.5741816785387064</v>
      </c>
      <c r="AV111">
        <f t="shared" si="127"/>
        <v>4.2161401227249007</v>
      </c>
      <c r="AW111">
        <f t="shared" si="128"/>
        <v>1.431753500050428</v>
      </c>
      <c r="AX111" s="9">
        <f t="shared" si="129"/>
        <v>1.7470548197928011</v>
      </c>
      <c r="BA111">
        <f t="shared" si="100"/>
        <v>12</v>
      </c>
      <c r="BB111">
        <f t="shared" si="101"/>
        <v>11.999999999999998</v>
      </c>
      <c r="BC111">
        <f t="shared" si="102"/>
        <v>26.716286770171664</v>
      </c>
      <c r="BD111">
        <f t="shared" si="103"/>
        <v>26.71628677017166</v>
      </c>
      <c r="BE111">
        <f t="shared" si="104"/>
        <v>13.358143385085832</v>
      </c>
      <c r="BF111">
        <f t="shared" si="105"/>
        <v>13.358143385085832</v>
      </c>
      <c r="BG111">
        <f>0</f>
        <v>0</v>
      </c>
      <c r="BH111" s="10">
        <f t="shared" si="106"/>
        <v>0</v>
      </c>
      <c r="BI111" s="10">
        <f t="shared" si="107"/>
        <v>3.5527136788005009E-15</v>
      </c>
      <c r="BK111">
        <f>AM111*384</f>
        <v>384</v>
      </c>
      <c r="BL111">
        <f t="shared" si="68"/>
        <v>0</v>
      </c>
      <c r="BN111">
        <f>AP111*16</f>
        <v>0</v>
      </c>
      <c r="BO111">
        <f>AQ111*64</f>
        <v>11.200674482751133</v>
      </c>
      <c r="BP111">
        <f>AR111*112</f>
        <v>14.92506430212617</v>
      </c>
      <c r="BQ111">
        <f>AS111*160</f>
        <v>1.1250045202930186</v>
      </c>
      <c r="BR111">
        <f>AT111*16</f>
        <v>1.6292683524152078E-3</v>
      </c>
      <c r="BS111">
        <f>AU111*64</f>
        <v>356.74762742647721</v>
      </c>
      <c r="BT111">
        <f t="shared" si="130"/>
        <v>0</v>
      </c>
      <c r="BU111">
        <f t="shared" si="130"/>
        <v>0</v>
      </c>
      <c r="BV111">
        <f t="shared" si="130"/>
        <v>0</v>
      </c>
    </row>
    <row r="112" spans="1:74">
      <c r="A112">
        <v>0</v>
      </c>
      <c r="B112" s="14">
        <v>0</v>
      </c>
      <c r="C112">
        <v>1.9162166610000001E-3</v>
      </c>
      <c r="D112">
        <v>1.3432204066216216E-3</v>
      </c>
      <c r="E112">
        <v>4.9075620454545455E-5</v>
      </c>
      <c r="F112">
        <v>1.0000000000000001E-5</v>
      </c>
      <c r="G112">
        <v>0.56941183700061204</v>
      </c>
      <c r="H112">
        <v>0.38005038300266297</v>
      </c>
      <c r="I112">
        <v>306.28698890999999</v>
      </c>
      <c r="J112">
        <v>1.479108388168204E-7</v>
      </c>
      <c r="K112">
        <v>3.2210000000000003E-2</v>
      </c>
      <c r="L112">
        <v>21.436752970000001</v>
      </c>
      <c r="M112">
        <v>36.804644750000001</v>
      </c>
      <c r="O112">
        <f t="shared" si="119"/>
        <v>0</v>
      </c>
      <c r="P112">
        <f t="shared" si="119"/>
        <v>0</v>
      </c>
      <c r="Q112">
        <f t="shared" si="119"/>
        <v>4.1077463198855232E-2</v>
      </c>
      <c r="R112">
        <f t="shared" si="119"/>
        <v>2.8794284041010653E-2</v>
      </c>
      <c r="S112">
        <f t="shared" si="119"/>
        <v>1.05202195253357E-3</v>
      </c>
      <c r="T112">
        <f t="shared" si="108"/>
        <v>1.5022303979591838E-5</v>
      </c>
      <c r="U112">
        <f t="shared" si="108"/>
        <v>0.85538777050009918</v>
      </c>
      <c r="V112">
        <f t="shared" si="108"/>
        <v>0.57092323810263057</v>
      </c>
      <c r="W112">
        <f t="shared" si="90"/>
        <v>4.9090164301300011E-2</v>
      </c>
      <c r="X112">
        <f t="shared" si="78"/>
        <v>1.479108388168204E-7</v>
      </c>
      <c r="AA112">
        <f t="shared" si="91"/>
        <v>1.5990568749336065</v>
      </c>
      <c r="AB112">
        <f t="shared" si="92"/>
        <v>3.6961490900777099</v>
      </c>
      <c r="AC112">
        <f t="shared" si="93"/>
        <v>1.2836940145900599</v>
      </c>
      <c r="AD112" s="5">
        <f t="shared" si="94"/>
        <v>-7.0923769192399455E-2</v>
      </c>
      <c r="AF112" s="8">
        <f t="shared" si="95"/>
        <v>3.7670728592701095</v>
      </c>
      <c r="AG112" s="8">
        <f t="shared" si="96"/>
        <v>1.1996848300899896</v>
      </c>
      <c r="AH112" s="8">
        <f t="shared" si="97"/>
        <v>3.3342090353013432</v>
      </c>
      <c r="AI112" s="8">
        <f t="shared" si="98"/>
        <v>1.8952585727661571</v>
      </c>
      <c r="AJ112" s="8">
        <f t="shared" si="99"/>
        <v>6.3191882575492491</v>
      </c>
      <c r="AK112">
        <v>110</v>
      </c>
      <c r="AM112">
        <v>1</v>
      </c>
      <c r="AN112">
        <f t="shared" si="120"/>
        <v>2.7976798615822318</v>
      </c>
      <c r="AP112">
        <f t="shared" si="121"/>
        <v>0</v>
      </c>
      <c r="AQ112">
        <f t="shared" si="122"/>
        <v>0.25957622309611739</v>
      </c>
      <c r="AR112">
        <f t="shared" si="123"/>
        <v>0.18195650159649226</v>
      </c>
      <c r="AS112">
        <f t="shared" si="124"/>
        <v>6.647924769134169E-3</v>
      </c>
      <c r="AT112">
        <f t="shared" si="125"/>
        <v>9.4928766909172096E-5</v>
      </c>
      <c r="AU112">
        <f t="shared" si="126"/>
        <v>5.4053563549954591</v>
      </c>
      <c r="AV112">
        <f t="shared" si="127"/>
        <v>3.6077714221801371</v>
      </c>
      <c r="AW112">
        <f t="shared" si="128"/>
        <v>1.8952585727661571</v>
      </c>
      <c r="AX112" s="9">
        <f t="shared" si="129"/>
        <v>2.343439222227901</v>
      </c>
      <c r="BA112">
        <f t="shared" si="100"/>
        <v>12</v>
      </c>
      <c r="BB112">
        <f t="shared" si="101"/>
        <v>12.000000000000002</v>
      </c>
      <c r="BC112">
        <f t="shared" si="102"/>
        <v>27.595359723164464</v>
      </c>
      <c r="BD112">
        <f t="shared" si="103"/>
        <v>27.595359723164464</v>
      </c>
      <c r="BE112">
        <f t="shared" si="104"/>
        <v>13.797679861582232</v>
      </c>
      <c r="BF112">
        <f t="shared" si="105"/>
        <v>13.797679861582234</v>
      </c>
      <c r="BG112">
        <f>0</f>
        <v>0</v>
      </c>
      <c r="BH112" s="10">
        <f t="shared" si="106"/>
        <v>0</v>
      </c>
      <c r="BI112" s="10">
        <f t="shared" si="107"/>
        <v>-1.7763568394002505E-15</v>
      </c>
      <c r="BK112">
        <f>AM112*384</f>
        <v>384</v>
      </c>
      <c r="BL112">
        <f t="shared" si="68"/>
        <v>0</v>
      </c>
      <c r="BN112">
        <f>AP112*16</f>
        <v>0</v>
      </c>
      <c r="BO112">
        <f>AQ112*64</f>
        <v>16.612878278151513</v>
      </c>
      <c r="BP112">
        <f>AR112*112</f>
        <v>20.379128178807132</v>
      </c>
      <c r="BQ112">
        <f>AS112*160</f>
        <v>1.0636679630614672</v>
      </c>
      <c r="BR112">
        <f>AT112*16</f>
        <v>1.5188602705467535E-3</v>
      </c>
      <c r="BS112">
        <f>AU112*64</f>
        <v>345.94280671970938</v>
      </c>
      <c r="BT112">
        <f t="shared" si="130"/>
        <v>0</v>
      </c>
      <c r="BU112">
        <f t="shared" si="130"/>
        <v>0</v>
      </c>
      <c r="BV112">
        <f t="shared" si="130"/>
        <v>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97A8A3-0703-47D7-B4B2-6EF6B78CCC5E}">
  <dimension ref="A1:BV112"/>
  <sheetViews>
    <sheetView zoomScale="126" zoomScaleNormal="126" workbookViewId="0">
      <selection activeCell="F1" sqref="F1:H1048576"/>
    </sheetView>
  </sheetViews>
  <sheetFormatPr defaultRowHeight="15.75"/>
  <cols>
    <col min="2" max="2" width="20.5703125" bestFit="1" customWidth="1"/>
    <col min="3" max="3" width="19.7109375" bestFit="1" customWidth="1"/>
    <col min="4" max="4" width="22.7109375" bestFit="1" customWidth="1"/>
    <col min="5" max="5" width="20.5703125" bestFit="1" customWidth="1"/>
    <col min="6" max="6" width="14.5703125" bestFit="1" customWidth="1"/>
    <col min="7" max="7" width="12.7109375" bestFit="1" customWidth="1"/>
    <col min="8" max="8" width="14.28515625" bestFit="1" customWidth="1"/>
    <col min="9" max="9" width="14.5703125" bestFit="1" customWidth="1"/>
    <col min="10" max="10" width="12.7109375" bestFit="1" customWidth="1"/>
    <col min="11" max="11" width="14.28515625" bestFit="1" customWidth="1"/>
    <col min="12" max="13" width="23.28515625" bestFit="1" customWidth="1"/>
    <col min="14" max="14" width="34.28515625" bestFit="1" customWidth="1"/>
    <col min="15" max="15" width="13.42578125" bestFit="1" customWidth="1"/>
    <col min="16" max="16" width="15" bestFit="1" customWidth="1"/>
    <col min="17" max="19" width="13.5703125" bestFit="1" customWidth="1"/>
    <col min="20" max="20" width="13.85546875" bestFit="1" customWidth="1"/>
    <col min="21" max="22" width="13.5703125" bestFit="1" customWidth="1"/>
    <col min="23" max="23" width="23" bestFit="1" customWidth="1"/>
    <col min="24" max="24" width="13.85546875" bestFit="1" customWidth="1"/>
    <col min="26" max="26" width="10.42578125" bestFit="1" customWidth="1"/>
    <col min="30" max="30" width="7.42578125" bestFit="1" customWidth="1"/>
    <col min="32" max="33" width="21.5703125" bestFit="1" customWidth="1"/>
    <col min="34" max="34" width="14.42578125" customWidth="1"/>
    <col min="35" max="36" width="21.5703125" bestFit="1" customWidth="1"/>
    <col min="38" max="38" width="48" bestFit="1" customWidth="1"/>
    <col min="39" max="39" width="12.5703125" customWidth="1"/>
    <col min="40" max="40" width="14" bestFit="1" customWidth="1"/>
    <col min="41" max="41" width="16.28515625" bestFit="1" customWidth="1"/>
    <col min="42" max="42" width="20.85546875" bestFit="1" customWidth="1"/>
    <col min="43" max="43" width="14.42578125" bestFit="1" customWidth="1"/>
    <col min="44" max="44" width="16.28515625" bestFit="1" customWidth="1"/>
    <col min="45" max="45" width="20.85546875" bestFit="1" customWidth="1"/>
    <col min="46" max="46" width="9" customWidth="1"/>
    <col min="49" max="49" width="13.5703125" bestFit="1" customWidth="1"/>
    <col min="50" max="50" width="21.5703125" bestFit="1" customWidth="1"/>
    <col min="52" max="52" width="11.140625" bestFit="1" customWidth="1"/>
    <col min="53" max="53" width="19.85546875" bestFit="1" customWidth="1"/>
    <col min="55" max="55" width="13.5703125" bestFit="1" customWidth="1"/>
    <col min="57" max="58" width="13.5703125" bestFit="1" customWidth="1"/>
    <col min="59" max="59" width="15.42578125" bestFit="1" customWidth="1"/>
    <col min="62" max="62" width="19.85546875" bestFit="1" customWidth="1"/>
    <col min="63" max="63" width="11.85546875" bestFit="1" customWidth="1"/>
    <col min="70" max="70" width="13.5703125" bestFit="1" customWidth="1"/>
    <col min="72" max="72" width="11.5703125" bestFit="1" customWidth="1"/>
  </cols>
  <sheetData>
    <row r="1" spans="1:74" ht="31.5">
      <c r="A1" s="21" t="s">
        <v>60</v>
      </c>
      <c r="B1" s="22" t="s">
        <v>99</v>
      </c>
      <c r="C1" s="22" t="s">
        <v>100</v>
      </c>
      <c r="D1" s="22" t="s">
        <v>102</v>
      </c>
      <c r="E1" s="22" t="s">
        <v>104</v>
      </c>
      <c r="F1" s="22" t="s">
        <v>19</v>
      </c>
      <c r="G1" s="22" t="s">
        <v>20</v>
      </c>
      <c r="H1" s="22" t="s">
        <v>45</v>
      </c>
      <c r="I1" s="22" t="s">
        <v>21</v>
      </c>
      <c r="J1" s="22" t="s">
        <v>22</v>
      </c>
      <c r="K1" s="22" t="s">
        <v>23</v>
      </c>
      <c r="L1" s="22" t="s">
        <v>37</v>
      </c>
      <c r="M1" s="22" t="s">
        <v>38</v>
      </c>
      <c r="N1" s="24" t="s">
        <v>112</v>
      </c>
      <c r="O1" s="17" t="s">
        <v>47</v>
      </c>
      <c r="P1" s="17" t="s">
        <v>72</v>
      </c>
      <c r="Q1" s="17" t="s">
        <v>73</v>
      </c>
      <c r="R1" s="17" t="s">
        <v>74</v>
      </c>
      <c r="S1" s="17" t="s">
        <v>75</v>
      </c>
      <c r="T1" s="17" t="s">
        <v>49</v>
      </c>
      <c r="U1" s="17" t="s">
        <v>48</v>
      </c>
      <c r="V1" s="17" t="s">
        <v>57</v>
      </c>
      <c r="W1" s="16" t="s">
        <v>58</v>
      </c>
      <c r="X1" s="17" t="s">
        <v>36</v>
      </c>
      <c r="Y1" s="1"/>
      <c r="Z1" s="25" t="s">
        <v>113</v>
      </c>
      <c r="AA1" s="1" t="s">
        <v>61</v>
      </c>
      <c r="AB1" s="1" t="s">
        <v>62</v>
      </c>
      <c r="AC1" s="1" t="s">
        <v>63</v>
      </c>
      <c r="AD1" s="1" t="s">
        <v>64</v>
      </c>
      <c r="AE1" s="1"/>
      <c r="AF1" s="7" t="s">
        <v>65</v>
      </c>
      <c r="AG1" s="1" t="s">
        <v>66</v>
      </c>
      <c r="AH1" s="1" t="s">
        <v>68</v>
      </c>
      <c r="AI1" s="1" t="s">
        <v>67</v>
      </c>
      <c r="AJ1" s="1" t="s">
        <v>69</v>
      </c>
      <c r="AK1" s="1" t="s">
        <v>77</v>
      </c>
      <c r="AL1" s="25" t="s">
        <v>70</v>
      </c>
      <c r="AM1" s="26" t="s">
        <v>76</v>
      </c>
      <c r="AN1" s="26" t="s">
        <v>55</v>
      </c>
      <c r="AP1" s="27" t="s">
        <v>39</v>
      </c>
      <c r="AQ1" s="27" t="s">
        <v>40</v>
      </c>
      <c r="AR1" s="27" t="s">
        <v>41</v>
      </c>
      <c r="AS1" s="27" t="s">
        <v>42</v>
      </c>
      <c r="AT1" s="28" t="s">
        <v>43</v>
      </c>
      <c r="AU1" s="27" t="s">
        <v>35</v>
      </c>
      <c r="AV1" s="27" t="s">
        <v>50</v>
      </c>
      <c r="AW1" s="27" t="s">
        <v>13</v>
      </c>
      <c r="AX1" s="27" t="s">
        <v>11</v>
      </c>
      <c r="AZ1" s="13" t="s">
        <v>129</v>
      </c>
      <c r="BA1" s="6" t="s">
        <v>123</v>
      </c>
      <c r="BB1" s="6" t="s">
        <v>56</v>
      </c>
      <c r="BC1" s="1" t="s">
        <v>124</v>
      </c>
      <c r="BD1" s="1" t="s">
        <v>59</v>
      </c>
      <c r="BE1" s="6" t="s">
        <v>125</v>
      </c>
      <c r="BF1" s="6" t="s">
        <v>127</v>
      </c>
      <c r="BG1" s="1" t="s">
        <v>126</v>
      </c>
      <c r="BH1" s="1" t="s">
        <v>128</v>
      </c>
      <c r="BJ1" s="13" t="s">
        <v>114</v>
      </c>
      <c r="BK1" t="s">
        <v>79</v>
      </c>
      <c r="BL1" t="s">
        <v>80</v>
      </c>
      <c r="BN1" t="s">
        <v>81</v>
      </c>
      <c r="BO1" t="s">
        <v>82</v>
      </c>
      <c r="BP1" t="s">
        <v>83</v>
      </c>
      <c r="BQ1" t="s">
        <v>84</v>
      </c>
      <c r="BR1" t="s">
        <v>85</v>
      </c>
      <c r="BS1" t="s">
        <v>86</v>
      </c>
      <c r="BT1" t="s">
        <v>87</v>
      </c>
      <c r="BU1" t="s">
        <v>31</v>
      </c>
      <c r="BV1" t="s">
        <v>22</v>
      </c>
    </row>
    <row r="2" spans="1:74" ht="31.5">
      <c r="F2" s="29" t="s">
        <v>361</v>
      </c>
      <c r="AL2" s="25" t="s">
        <v>116</v>
      </c>
      <c r="BK2">
        <f t="shared" ref="BK2:BK65" si="0">AM2*384</f>
        <v>0</v>
      </c>
      <c r="BL2">
        <f t="shared" ref="BL2:BL65" si="1">AN2*0</f>
        <v>0</v>
      </c>
      <c r="BN2">
        <f t="shared" ref="BN2:BN65" si="2">AP2*16</f>
        <v>0</v>
      </c>
      <c r="BO2">
        <f t="shared" ref="BO2:BO65" si="3">AQ2*64</f>
        <v>0</v>
      </c>
      <c r="BP2">
        <f t="shared" ref="BP2:BP65" si="4">AR2*112</f>
        <v>0</v>
      </c>
      <c r="BQ2">
        <f t="shared" ref="BQ2:BQ65" si="5">AS2*160</f>
        <v>0</v>
      </c>
      <c r="BR2">
        <f t="shared" ref="BR2:BR65" si="6">AT2*16</f>
        <v>0</v>
      </c>
      <c r="BS2">
        <f t="shared" ref="BS2:BS65" si="7">AU2*64</f>
        <v>0</v>
      </c>
      <c r="BT2">
        <f t="shared" ref="BT2:BV33" si="8">AV2*0</f>
        <v>0</v>
      </c>
      <c r="BU2">
        <f t="shared" si="8"/>
        <v>0</v>
      </c>
      <c r="BV2">
        <f t="shared" si="8"/>
        <v>0</v>
      </c>
    </row>
    <row r="3" spans="1:74">
      <c r="A3">
        <v>0</v>
      </c>
      <c r="B3">
        <v>0</v>
      </c>
      <c r="C3">
        <v>0</v>
      </c>
      <c r="D3">
        <v>8.3790080716216218E-5</v>
      </c>
      <c r="E3">
        <v>0</v>
      </c>
      <c r="F3">
        <v>4.2576502405145007E-3</v>
      </c>
      <c r="G3">
        <v>6.0884722992641926E-3</v>
      </c>
      <c r="H3">
        <v>1.6507972131880346E-2</v>
      </c>
      <c r="I3">
        <v>306.59060984000001</v>
      </c>
      <c r="J3">
        <v>1.2022644346174111E-7</v>
      </c>
      <c r="K3">
        <v>3.6400000000000002E-2</v>
      </c>
      <c r="L3">
        <v>27.870089549999999</v>
      </c>
      <c r="O3">
        <f>$L3*A3</f>
        <v>0</v>
      </c>
      <c r="P3">
        <f>$L3*B3</f>
        <v>0</v>
      </c>
      <c r="Q3">
        <f t="shared" ref="P3:S34" si="9">$L3*C3</f>
        <v>0</v>
      </c>
      <c r="R3">
        <f t="shared" si="9"/>
        <v>2.3352370529626742E-3</v>
      </c>
      <c r="S3">
        <f t="shared" si="9"/>
        <v>0</v>
      </c>
      <c r="X3">
        <f t="shared" ref="X3:X66" si="10">J3</f>
        <v>1.2022644346174111E-7</v>
      </c>
      <c r="BK3">
        <f t="shared" si="0"/>
        <v>0</v>
      </c>
      <c r="BL3">
        <f t="shared" si="1"/>
        <v>0</v>
      </c>
      <c r="BN3">
        <f t="shared" si="2"/>
        <v>0</v>
      </c>
      <c r="BO3">
        <f t="shared" si="3"/>
        <v>0</v>
      </c>
      <c r="BP3">
        <f t="shared" si="4"/>
        <v>0</v>
      </c>
      <c r="BQ3">
        <f t="shared" si="5"/>
        <v>0</v>
      </c>
      <c r="BR3">
        <f t="shared" si="6"/>
        <v>0</v>
      </c>
      <c r="BS3">
        <f t="shared" si="7"/>
        <v>0</v>
      </c>
      <c r="BT3">
        <f t="shared" si="8"/>
        <v>0</v>
      </c>
      <c r="BU3">
        <f t="shared" si="8"/>
        <v>0</v>
      </c>
      <c r="BV3">
        <f t="shared" si="8"/>
        <v>0</v>
      </c>
    </row>
    <row r="4" spans="1:74">
      <c r="A4">
        <v>0</v>
      </c>
      <c r="B4">
        <v>0</v>
      </c>
      <c r="C4">
        <v>6.1033768766666663E-4</v>
      </c>
      <c r="D4">
        <v>1.1356517704054051E-4</v>
      </c>
      <c r="E4">
        <v>1.0139517631818182E-4</v>
      </c>
      <c r="F4">
        <v>1.0000000000000001E-5</v>
      </c>
      <c r="G4">
        <v>0.54317162513729378</v>
      </c>
      <c r="H4">
        <v>0.29656744957108727</v>
      </c>
      <c r="I4">
        <v>306.68762994000002</v>
      </c>
      <c r="J4">
        <v>2.3442288153199206E-7</v>
      </c>
      <c r="K4">
        <v>3.2599999999999997E-2</v>
      </c>
      <c r="L4">
        <v>27.208490390000001</v>
      </c>
      <c r="O4">
        <f t="shared" ref="O4:O36" si="11">$L4*A4</f>
        <v>0</v>
      </c>
      <c r="P4">
        <f t="shared" si="9"/>
        <v>0</v>
      </c>
      <c r="Q4">
        <f t="shared" si="9"/>
        <v>1.660636710953332E-2</v>
      </c>
      <c r="R4">
        <f t="shared" si="9"/>
        <v>3.0899370281461955E-3</v>
      </c>
      <c r="S4">
        <f t="shared" si="9"/>
        <v>2.7588096804456058E-3</v>
      </c>
      <c r="X4">
        <f t="shared" si="10"/>
        <v>2.3442288153199206E-7</v>
      </c>
      <c r="BK4">
        <f t="shared" si="0"/>
        <v>0</v>
      </c>
      <c r="BL4">
        <f t="shared" si="1"/>
        <v>0</v>
      </c>
      <c r="BN4">
        <f t="shared" si="2"/>
        <v>0</v>
      </c>
      <c r="BO4">
        <f t="shared" si="3"/>
        <v>0</v>
      </c>
      <c r="BP4">
        <f t="shared" si="4"/>
        <v>0</v>
      </c>
      <c r="BQ4">
        <f t="shared" si="5"/>
        <v>0</v>
      </c>
      <c r="BR4">
        <f t="shared" si="6"/>
        <v>0</v>
      </c>
      <c r="BS4">
        <f t="shared" si="7"/>
        <v>0</v>
      </c>
      <c r="BT4">
        <f t="shared" si="8"/>
        <v>0</v>
      </c>
      <c r="BU4">
        <f t="shared" si="8"/>
        <v>0</v>
      </c>
      <c r="BV4">
        <f t="shared" si="8"/>
        <v>0</v>
      </c>
    </row>
    <row r="5" spans="1:74">
      <c r="A5">
        <v>0</v>
      </c>
      <c r="B5">
        <v>0</v>
      </c>
      <c r="C5">
        <v>2.2041286751666665E-4</v>
      </c>
      <c r="D5">
        <v>2.7296542229729724E-4</v>
      </c>
      <c r="E5">
        <v>3.9733778636363631E-5</v>
      </c>
      <c r="F5">
        <v>1.0000000000000001E-5</v>
      </c>
      <c r="G5">
        <v>0.59568122135964996</v>
      </c>
      <c r="H5">
        <v>0.33943151332398069</v>
      </c>
      <c r="I5">
        <v>306.25931701000002</v>
      </c>
      <c r="J5">
        <v>2.454708915685024E-7</v>
      </c>
      <c r="K5">
        <v>3.065E-2</v>
      </c>
      <c r="L5">
        <v>23.626194689999998</v>
      </c>
      <c r="M5">
        <v>25.744607240000001</v>
      </c>
      <c r="O5">
        <f t="shared" si="11"/>
        <v>0</v>
      </c>
      <c r="P5">
        <f t="shared" si="9"/>
        <v>0</v>
      </c>
      <c r="Q5">
        <f>$L5*C5</f>
        <v>5.2075173201299426E-3</v>
      </c>
      <c r="R5">
        <f t="shared" si="9"/>
        <v>6.4491342108340113E-3</v>
      </c>
      <c r="S5">
        <f>$L5*E5</f>
        <v>9.387579898320898E-4</v>
      </c>
      <c r="T5">
        <f>$M5*F5/24.5</f>
        <v>1.0508002955102043E-5</v>
      </c>
      <c r="U5">
        <f t="shared" ref="T5:V20" si="12">$M5*G5/24.5</f>
        <v>0.62594200343459949</v>
      </c>
      <c r="V5">
        <f t="shared" si="12"/>
        <v>0.35667473450631471</v>
      </c>
      <c r="W5">
        <f>(34.5/1000-K5)*L5</f>
        <v>9.0960849556500065E-2</v>
      </c>
      <c r="X5">
        <f t="shared" si="10"/>
        <v>2.454708915685024E-7</v>
      </c>
      <c r="AA5">
        <f>1*P5+2*Q5+3*R5+4*S5+U5+V5</f>
        <v>1.0161342071730046</v>
      </c>
      <c r="AB5">
        <f>1*P5+3*Q5+5*R5+7*S5+T5*2+U5*4</f>
        <v>2.5582285586876927</v>
      </c>
      <c r="AC5">
        <f>P5*2+Q5*2+R5*2+S5*2+V5*2</f>
        <v>0.73854028805422145</v>
      </c>
      <c r="AD5" s="5">
        <f>-(P5+Q5+R5+S5)</f>
        <v>-1.2595409520796044E-2</v>
      </c>
      <c r="AF5" s="12">
        <f>AB5-AD5</f>
        <v>2.5708239682084888</v>
      </c>
      <c r="AG5" s="8">
        <f>AF5-AC5*2</f>
        <v>1.0937433921000459</v>
      </c>
      <c r="AH5" s="8">
        <f>4/AG5</f>
        <v>3.657164951936108</v>
      </c>
      <c r="AI5" s="8">
        <f>12/(AA5*AH5+1)</f>
        <v>2.5444373208528774</v>
      </c>
      <c r="AJ5" s="8">
        <f>AI5*AH5</f>
        <v>9.3054269922213528</v>
      </c>
      <c r="AK5">
        <v>3</v>
      </c>
      <c r="AM5">
        <v>1</v>
      </c>
      <c r="AN5">
        <f t="shared" ref="AN5:AN68" si="13">AC5*AJ5+3*AI5-11</f>
        <v>3.5057446938613186</v>
      </c>
      <c r="AP5">
        <f t="shared" ref="AP5:AV36" si="14">P5*$AJ5</f>
        <v>0</v>
      </c>
      <c r="AQ5">
        <f t="shared" si="14"/>
        <v>4.8458172233197372E-2</v>
      </c>
      <c r="AR5">
        <f t="shared" si="14"/>
        <v>6.0011947561952959E-2</v>
      </c>
      <c r="AS5">
        <f t="shared" si="14"/>
        <v>8.7355439377469861E-3</v>
      </c>
      <c r="AT5">
        <f t="shared" si="14"/>
        <v>9.7781454332748294E-5</v>
      </c>
      <c r="AU5">
        <f t="shared" si="14"/>
        <v>5.8246576143254325</v>
      </c>
      <c r="AV5">
        <f t="shared" si="14"/>
        <v>3.3190107019184456</v>
      </c>
      <c r="AW5" s="8">
        <f t="shared" ref="AW5:AW68" si="15">AI5</f>
        <v>2.5444373208528774</v>
      </c>
      <c r="AX5" s="9">
        <f t="shared" ref="AX5:AX68" si="16">-AD5*AJ5+AI5</f>
        <v>2.6616429845857748</v>
      </c>
      <c r="BA5">
        <f>12*AM5</f>
        <v>12</v>
      </c>
      <c r="BB5">
        <f>AP5*1+AQ5*2+AR5*3+AS5*4+AU5+AV5+AW5</f>
        <v>11.999999999999996</v>
      </c>
      <c r="BC5">
        <f>AM5*22+AN5*2</f>
        <v>29.011489387722637</v>
      </c>
      <c r="BD5">
        <f>AP5*1+AQ5*3+AR5*5+AS5*7+AT5*2+AU5*4+AW5*1+AX5</f>
        <v>29.011489387722634</v>
      </c>
      <c r="BE5">
        <f>AM5*11+AN5</f>
        <v>14.505744693861319</v>
      </c>
      <c r="BF5">
        <f>AP5*2+AQ5*2+AR5*2+AS5*2+AV5*2+AW5*3</f>
        <v>14.505744693861319</v>
      </c>
      <c r="BG5">
        <f>0</f>
        <v>0</v>
      </c>
      <c r="BH5" s="10">
        <f>-(AP5+AQ5+AR5+AS5+AW5)+AX5</f>
        <v>0</v>
      </c>
      <c r="BI5" s="10">
        <f>BA5-BB5+BC5-BD5+BE5-BF5+BG5-BH5</f>
        <v>7.1054273576010019E-15</v>
      </c>
      <c r="BK5">
        <f t="shared" si="0"/>
        <v>384</v>
      </c>
      <c r="BL5">
        <f>AN5*0</f>
        <v>0</v>
      </c>
      <c r="BN5">
        <f t="shared" si="2"/>
        <v>0</v>
      </c>
      <c r="BO5">
        <f t="shared" si="3"/>
        <v>3.1013230229246318</v>
      </c>
      <c r="BP5">
        <f t="shared" si="4"/>
        <v>6.7213381269387318</v>
      </c>
      <c r="BQ5">
        <f t="shared" si="5"/>
        <v>1.3976870300395179</v>
      </c>
      <c r="BR5" s="18">
        <f t="shared" si="6"/>
        <v>1.5645032693239727E-3</v>
      </c>
      <c r="BS5">
        <f t="shared" si="7"/>
        <v>372.77808731682768</v>
      </c>
      <c r="BT5">
        <f t="shared" si="8"/>
        <v>0</v>
      </c>
      <c r="BU5">
        <f t="shared" si="8"/>
        <v>0</v>
      </c>
      <c r="BV5">
        <f t="shared" si="8"/>
        <v>0</v>
      </c>
    </row>
    <row r="6" spans="1:74">
      <c r="A6">
        <v>0</v>
      </c>
      <c r="B6">
        <v>0</v>
      </c>
      <c r="C6">
        <v>1.8548907411666663E-4</v>
      </c>
      <c r="D6">
        <v>2.9327626851351354E-4</v>
      </c>
      <c r="E6">
        <v>4.2403250704545455E-5</v>
      </c>
      <c r="F6">
        <v>1.0000000000000001E-5</v>
      </c>
      <c r="G6">
        <v>0.59403341979343327</v>
      </c>
      <c r="H6">
        <v>0.36759939817554188</v>
      </c>
      <c r="I6">
        <v>306.93848174999999</v>
      </c>
      <c r="J6">
        <v>2.5703957827688611E-7</v>
      </c>
      <c r="K6">
        <v>2.9850000000000002E-2</v>
      </c>
      <c r="L6">
        <v>27.208223</v>
      </c>
      <c r="M6">
        <v>26.362536590000001</v>
      </c>
      <c r="O6">
        <f t="shared" si="11"/>
        <v>0</v>
      </c>
      <c r="P6">
        <f t="shared" si="9"/>
        <v>0</v>
      </c>
      <c r="Q6">
        <f t="shared" si="9"/>
        <v>5.0468280926297942E-3</v>
      </c>
      <c r="R6">
        <f t="shared" si="9"/>
        <v>7.9795261143235548E-3</v>
      </c>
      <c r="S6">
        <f t="shared" si="9"/>
        <v>1.15371710109418E-3</v>
      </c>
      <c r="T6">
        <f t="shared" si="12"/>
        <v>1.0760219016326532E-5</v>
      </c>
      <c r="U6">
        <f t="shared" si="12"/>
        <v>0.63919296999947817</v>
      </c>
      <c r="V6">
        <f t="shared" si="12"/>
        <v>0.3955450034638654</v>
      </c>
      <c r="W6">
        <f t="shared" ref="W6:W69" si="17">(34.5/1000-K6)*L6</f>
        <v>0.12651823695000003</v>
      </c>
      <c r="X6">
        <f t="shared" si="10"/>
        <v>2.5703957827688611E-7</v>
      </c>
      <c r="AA6">
        <f t="shared" ref="AA6:AA69" si="18">1*P6+2*Q6+3*R6+4*S6+U6+V6</f>
        <v>1.0733850763959505</v>
      </c>
      <c r="AB6">
        <f t="shared" ref="AB6:AB69" si="19">1*P6+3*Q6+5*R6+7*S6+T6*2+U6*4</f>
        <v>2.6199075349931116</v>
      </c>
      <c r="AC6">
        <f t="shared" ref="AC6:AC69" si="20">P6*2+Q6*2+R6*2+S6*2+V6*2</f>
        <v>0.81945014954382589</v>
      </c>
      <c r="AD6" s="5">
        <f t="shared" ref="AD6:AD69" si="21">-(P6+Q6+R6+S6)</f>
        <v>-1.4180071308047529E-2</v>
      </c>
      <c r="AF6" s="8">
        <f t="shared" ref="AF6:AF69" si="22">AB6-AD6</f>
        <v>2.6340876063011591</v>
      </c>
      <c r="AG6" s="8">
        <f t="shared" ref="AG6:AG69" si="23">AF6-AC6*2</f>
        <v>0.99518730721350734</v>
      </c>
      <c r="AH6" s="8">
        <f t="shared" ref="AH6:AH69" si="24">4/AG6</f>
        <v>4.0193438672362811</v>
      </c>
      <c r="AI6" s="8">
        <f t="shared" ref="AI6:AI69" si="25">12/(AA6*AH6+1)</f>
        <v>2.2580568637464022</v>
      </c>
      <c r="AJ6" s="8">
        <f t="shared" ref="AJ6:AJ69" si="26">AI6*AH6</f>
        <v>9.0759070071698922</v>
      </c>
      <c r="AK6">
        <v>4</v>
      </c>
      <c r="AM6">
        <v>1</v>
      </c>
      <c r="AN6">
        <f t="shared" si="13"/>
        <v>3.2114239455104325</v>
      </c>
      <c r="AP6">
        <f t="shared" si="14"/>
        <v>0</v>
      </c>
      <c r="AQ6">
        <f t="shared" si="14"/>
        <v>4.5804542449880609E-2</v>
      </c>
      <c r="AR6">
        <f t="shared" si="14"/>
        <v>7.242143697488429E-2</v>
      </c>
      <c r="AS6">
        <f t="shared" si="14"/>
        <v>1.0471029122112403E-2</v>
      </c>
      <c r="AT6">
        <f t="shared" si="14"/>
        <v>9.76587471689607E-5</v>
      </c>
      <c r="AU6">
        <f t="shared" si="14"/>
        <v>5.8012559553519987</v>
      </c>
      <c r="AV6">
        <f t="shared" si="14"/>
        <v>3.5899296685887352</v>
      </c>
      <c r="AW6">
        <f t="shared" si="15"/>
        <v>2.2580568637464022</v>
      </c>
      <c r="AX6" s="9">
        <f t="shared" si="16"/>
        <v>2.3867538722932795</v>
      </c>
      <c r="BA6">
        <f t="shared" ref="BA6:BA69" si="27">12*AM6</f>
        <v>12</v>
      </c>
      <c r="BB6">
        <f t="shared" ref="BB6:BB69" si="28">AP6*1+AQ6*2+AR6*3+AS6*4+AU6+AV6+AW6</f>
        <v>12</v>
      </c>
      <c r="BC6">
        <f t="shared" ref="BC6:BC69" si="29">AM6*22+AN6*2</f>
        <v>28.422847891020865</v>
      </c>
      <c r="BD6">
        <f t="shared" ref="BD6:BD69" si="30">AP6*1+AQ6*3+AR6*5+AS6*7+AT6*2+AU6*4+AW6*1+AX6</f>
        <v>28.422847891020862</v>
      </c>
      <c r="BE6">
        <f t="shared" ref="BE6:BE69" si="31">AM6*11+AN6</f>
        <v>14.211423945510433</v>
      </c>
      <c r="BF6">
        <f t="shared" ref="BF6:BF69" si="32">AP6*2+AQ6*2+AR6*2+AS6*2+AV6*2+AW6*3</f>
        <v>14.211423945510433</v>
      </c>
      <c r="BG6">
        <f>0</f>
        <v>0</v>
      </c>
      <c r="BH6" s="10">
        <f t="shared" ref="BH6:BH69" si="33">-(AP6+AQ6+AR6+AS6+AW6)+AX6</f>
        <v>0</v>
      </c>
      <c r="BI6" s="10">
        <f t="shared" ref="BI6:BI69" si="34">BA6-BB6+BC6-BD6+BE6-BF6+BG6-BH6</f>
        <v>3.5527136788005009E-15</v>
      </c>
      <c r="BK6">
        <f t="shared" si="0"/>
        <v>384</v>
      </c>
      <c r="BL6">
        <f t="shared" si="1"/>
        <v>0</v>
      </c>
      <c r="BN6">
        <f t="shared" si="2"/>
        <v>0</v>
      </c>
      <c r="BO6">
        <f t="shared" si="3"/>
        <v>2.931490716792359</v>
      </c>
      <c r="BP6">
        <f t="shared" si="4"/>
        <v>8.1112009411870396</v>
      </c>
      <c r="BQ6">
        <f t="shared" si="5"/>
        <v>1.6753646595379845</v>
      </c>
      <c r="BR6">
        <f t="shared" si="6"/>
        <v>1.5625399547033712E-3</v>
      </c>
      <c r="BS6">
        <f t="shared" si="7"/>
        <v>371.28038114252792</v>
      </c>
      <c r="BT6">
        <f t="shared" si="8"/>
        <v>0</v>
      </c>
      <c r="BU6">
        <f t="shared" si="8"/>
        <v>0</v>
      </c>
      <c r="BV6">
        <f t="shared" si="8"/>
        <v>0</v>
      </c>
    </row>
    <row r="7" spans="1:74">
      <c r="A7">
        <v>0</v>
      </c>
      <c r="B7">
        <v>0</v>
      </c>
      <c r="C7">
        <v>2.275208929333333E-4</v>
      </c>
      <c r="D7">
        <v>4.0344041190540543E-4</v>
      </c>
      <c r="E7">
        <v>3.7636329363636357E-5</v>
      </c>
      <c r="F7">
        <v>1.0000000000000001E-5</v>
      </c>
      <c r="G7">
        <v>0.59088878859392857</v>
      </c>
      <c r="H7">
        <v>0.3754784261020101</v>
      </c>
      <c r="I7">
        <v>306.23102190999998</v>
      </c>
      <c r="J7">
        <v>2.6302679918953789E-7</v>
      </c>
      <c r="K7">
        <v>2.8549999999999999E-2</v>
      </c>
      <c r="L7">
        <v>26.918207110000001</v>
      </c>
      <c r="M7">
        <v>29.129302330000002</v>
      </c>
      <c r="O7">
        <f t="shared" si="11"/>
        <v>0</v>
      </c>
      <c r="P7">
        <f t="shared" si="9"/>
        <v>0</v>
      </c>
      <c r="Q7">
        <f t="shared" si="9"/>
        <v>6.124454517831601E-3</v>
      </c>
      <c r="R7">
        <f t="shared" si="9"/>
        <v>1.0859892564213413E-2</v>
      </c>
      <c r="S7">
        <f t="shared" si="9"/>
        <v>1.0131025086705381E-3</v>
      </c>
      <c r="T7">
        <f t="shared" si="12"/>
        <v>1.1889511155102043E-5</v>
      </c>
      <c r="U7">
        <f t="shared" si="12"/>
        <v>0.70253788434122455</v>
      </c>
      <c r="V7">
        <f t="shared" si="12"/>
        <v>0.44642549356400069</v>
      </c>
      <c r="W7">
        <f t="shared" si="17"/>
        <v>0.16016333230450011</v>
      </c>
      <c r="X7">
        <f t="shared" si="10"/>
        <v>2.6302679918953789E-7</v>
      </c>
      <c r="AA7">
        <f t="shared" si="18"/>
        <v>1.1978443746682108</v>
      </c>
      <c r="AB7">
        <f t="shared" si="19"/>
        <v>2.889939860322464</v>
      </c>
      <c r="AC7">
        <f t="shared" si="20"/>
        <v>0.92884588630943243</v>
      </c>
      <c r="AD7" s="5">
        <f t="shared" si="21"/>
        <v>-1.7997449590715552E-2</v>
      </c>
      <c r="AF7" s="8">
        <f t="shared" si="22"/>
        <v>2.9079373099131796</v>
      </c>
      <c r="AG7" s="8">
        <f t="shared" si="23"/>
        <v>1.0502455372943147</v>
      </c>
      <c r="AH7" s="8">
        <f t="shared" si="24"/>
        <v>3.8086331795371993</v>
      </c>
      <c r="AI7" s="8">
        <f t="shared" si="25"/>
        <v>2.1574391859821866</v>
      </c>
      <c r="AJ7" s="8">
        <f t="shared" si="26"/>
        <v>8.2168944665654831</v>
      </c>
      <c r="AK7">
        <v>5</v>
      </c>
      <c r="AM7">
        <v>1</v>
      </c>
      <c r="AN7">
        <f t="shared" si="13"/>
        <v>3.1045461814546478</v>
      </c>
      <c r="AP7">
        <f t="shared" si="14"/>
        <v>0</v>
      </c>
      <c r="AQ7">
        <f t="shared" si="14"/>
        <v>5.032399643830246E-2</v>
      </c>
      <c r="AR7">
        <f t="shared" si="14"/>
        <v>8.9234591118380835E-2</v>
      </c>
      <c r="AS7">
        <f t="shared" si="14"/>
        <v>8.3245563975585541E-3</v>
      </c>
      <c r="AT7">
        <f t="shared" si="14"/>
        <v>9.769485842052656E-5</v>
      </c>
      <c r="AU7">
        <f t="shared" si="14"/>
        <v>5.772679654396029</v>
      </c>
      <c r="AV7">
        <f t="shared" si="14"/>
        <v>3.6682311677998021</v>
      </c>
      <c r="AW7">
        <f t="shared" si="15"/>
        <v>2.1574391859821866</v>
      </c>
      <c r="AX7" s="9">
        <f t="shared" si="16"/>
        <v>2.3053223299364287</v>
      </c>
      <c r="BA7">
        <f t="shared" si="27"/>
        <v>12</v>
      </c>
      <c r="BB7">
        <f t="shared" si="28"/>
        <v>11.999999999999998</v>
      </c>
      <c r="BC7">
        <f t="shared" si="29"/>
        <v>28.209092362909296</v>
      </c>
      <c r="BD7">
        <f t="shared" si="30"/>
        <v>28.209092362909296</v>
      </c>
      <c r="BE7">
        <f t="shared" si="31"/>
        <v>14.104546181454648</v>
      </c>
      <c r="BF7">
        <f t="shared" si="32"/>
        <v>14.104546181454648</v>
      </c>
      <c r="BG7">
        <f>0</f>
        <v>0</v>
      </c>
      <c r="BH7" s="10">
        <f t="shared" si="33"/>
        <v>0</v>
      </c>
      <c r="BI7" s="10">
        <f t="shared" si="34"/>
        <v>0</v>
      </c>
      <c r="BK7">
        <f t="shared" si="0"/>
        <v>384</v>
      </c>
      <c r="BL7">
        <f t="shared" si="1"/>
        <v>0</v>
      </c>
      <c r="BN7">
        <f t="shared" si="2"/>
        <v>0</v>
      </c>
      <c r="BO7">
        <f t="shared" si="3"/>
        <v>3.2207357720513574</v>
      </c>
      <c r="BP7">
        <f t="shared" si="4"/>
        <v>9.9942742052586535</v>
      </c>
      <c r="BQ7">
        <f t="shared" si="5"/>
        <v>1.3319290236093686</v>
      </c>
      <c r="BR7">
        <f t="shared" si="6"/>
        <v>1.563117734728425E-3</v>
      </c>
      <c r="BS7">
        <f t="shared" si="7"/>
        <v>369.45149788134586</v>
      </c>
      <c r="BT7">
        <f t="shared" si="8"/>
        <v>0</v>
      </c>
      <c r="BU7">
        <f t="shared" si="8"/>
        <v>0</v>
      </c>
      <c r="BV7">
        <f t="shared" si="8"/>
        <v>0</v>
      </c>
    </row>
    <row r="8" spans="1:74">
      <c r="A8">
        <v>0</v>
      </c>
      <c r="B8">
        <v>0</v>
      </c>
      <c r="C8">
        <v>2.4196555418333333E-4</v>
      </c>
      <c r="D8">
        <v>3.9031169954054052E-4</v>
      </c>
      <c r="E8">
        <v>5.8494340272727271E-5</v>
      </c>
      <c r="F8">
        <v>1.0000000000000001E-5</v>
      </c>
      <c r="G8">
        <v>0.59314715384452177</v>
      </c>
      <c r="H8">
        <v>0.37650745549293879</v>
      </c>
      <c r="I8">
        <v>306.23102190999998</v>
      </c>
      <c r="J8">
        <v>2.6302679918953789E-7</v>
      </c>
      <c r="K8">
        <v>2.8649999999999998E-2</v>
      </c>
      <c r="L8">
        <v>27.130314049999999</v>
      </c>
      <c r="M8">
        <v>29.324069479999999</v>
      </c>
      <c r="O8">
        <f t="shared" si="11"/>
        <v>0</v>
      </c>
      <c r="P8">
        <f t="shared" si="9"/>
        <v>0</v>
      </c>
      <c r="Q8">
        <f t="shared" si="9"/>
        <v>6.5646014742761242E-3</v>
      </c>
      <c r="R8">
        <f t="shared" si="9"/>
        <v>1.0589278985924105E-2</v>
      </c>
      <c r="S8">
        <f t="shared" si="9"/>
        <v>1.5869698217466535E-3</v>
      </c>
      <c r="T8">
        <f t="shared" si="12"/>
        <v>1.196900795102041E-5</v>
      </c>
      <c r="U8">
        <f t="shared" si="12"/>
        <v>0.70993830004902059</v>
      </c>
      <c r="V8">
        <f t="shared" si="12"/>
        <v>0.45064207284134461</v>
      </c>
      <c r="W8">
        <f t="shared" si="17"/>
        <v>0.15871233719250011</v>
      </c>
      <c r="X8">
        <f t="shared" si="10"/>
        <v>2.6302679918953789E-7</v>
      </c>
      <c r="AA8">
        <f t="shared" si="18"/>
        <v>1.2118252920836765</v>
      </c>
      <c r="AB8">
        <f t="shared" si="19"/>
        <v>2.9235261263166596</v>
      </c>
      <c r="AC8">
        <f t="shared" si="20"/>
        <v>0.93876584624658299</v>
      </c>
      <c r="AD8" s="5">
        <f t="shared" si="21"/>
        <v>-1.8740850281946882E-2</v>
      </c>
      <c r="AF8" s="8">
        <f t="shared" si="22"/>
        <v>2.9422669765986065</v>
      </c>
      <c r="AG8" s="8">
        <f t="shared" si="23"/>
        <v>1.0647352841054405</v>
      </c>
      <c r="AH8" s="8">
        <f t="shared" si="24"/>
        <v>3.7568023336060317</v>
      </c>
      <c r="AI8" s="8">
        <f t="shared" si="25"/>
        <v>2.1611543690654602</v>
      </c>
      <c r="AJ8" s="8">
        <f t="shared" si="26"/>
        <v>8.1190297769879916</v>
      </c>
      <c r="AK8">
        <v>6</v>
      </c>
      <c r="AM8">
        <v>1</v>
      </c>
      <c r="AN8">
        <f t="shared" si="13"/>
        <v>3.1053309664917172</v>
      </c>
      <c r="AP8">
        <f t="shared" si="14"/>
        <v>0</v>
      </c>
      <c r="AQ8">
        <f t="shared" si="14"/>
        <v>5.3298194843707118E-2</v>
      </c>
      <c r="AR8">
        <f t="shared" si="14"/>
        <v>8.5974671403551015E-2</v>
      </c>
      <c r="AS8">
        <f t="shared" si="14"/>
        <v>1.2884655237942405E-2</v>
      </c>
      <c r="AT8">
        <f t="shared" si="14"/>
        <v>9.7176731955340732E-5</v>
      </c>
      <c r="AU8">
        <f t="shared" si="14"/>
        <v>5.7640101979222331</v>
      </c>
      <c r="AV8">
        <f t="shared" si="14"/>
        <v>3.6587764081624683</v>
      </c>
      <c r="AW8">
        <f t="shared" si="15"/>
        <v>2.1611543690654602</v>
      </c>
      <c r="AX8" s="9">
        <f t="shared" si="16"/>
        <v>2.3133118905506609</v>
      </c>
      <c r="BA8">
        <f t="shared" si="27"/>
        <v>12</v>
      </c>
      <c r="BB8">
        <f t="shared" si="28"/>
        <v>11.999999999999998</v>
      </c>
      <c r="BC8">
        <f t="shared" si="29"/>
        <v>28.210661932983434</v>
      </c>
      <c r="BD8">
        <f t="shared" si="30"/>
        <v>28.210661932983438</v>
      </c>
      <c r="BE8">
        <f t="shared" si="31"/>
        <v>14.105330966491717</v>
      </c>
      <c r="BF8">
        <f t="shared" si="32"/>
        <v>14.105330966491717</v>
      </c>
      <c r="BG8">
        <f>0</f>
        <v>0</v>
      </c>
      <c r="BH8" s="10">
        <f t="shared" si="33"/>
        <v>0</v>
      </c>
      <c r="BI8" s="10">
        <f t="shared" si="34"/>
        <v>-3.5527136788005009E-15</v>
      </c>
      <c r="BK8">
        <f t="shared" si="0"/>
        <v>384</v>
      </c>
      <c r="BL8">
        <f t="shared" si="1"/>
        <v>0</v>
      </c>
      <c r="BN8">
        <f t="shared" si="2"/>
        <v>0</v>
      </c>
      <c r="BO8">
        <f t="shared" si="3"/>
        <v>3.4110844699972556</v>
      </c>
      <c r="BP8">
        <f t="shared" si="4"/>
        <v>9.6291631971977143</v>
      </c>
      <c r="BQ8">
        <f t="shared" si="5"/>
        <v>2.0615448380707848</v>
      </c>
      <c r="BR8">
        <f t="shared" si="6"/>
        <v>1.5548277112854517E-3</v>
      </c>
      <c r="BS8">
        <f t="shared" si="7"/>
        <v>368.89665266702292</v>
      </c>
      <c r="BT8">
        <f t="shared" si="8"/>
        <v>0</v>
      </c>
      <c r="BU8">
        <f t="shared" si="8"/>
        <v>0</v>
      </c>
      <c r="BV8">
        <f t="shared" si="8"/>
        <v>0</v>
      </c>
    </row>
    <row r="9" spans="1:74">
      <c r="A9">
        <v>0</v>
      </c>
      <c r="B9">
        <v>0</v>
      </c>
      <c r="C9">
        <v>2.4723583321666667E-4</v>
      </c>
      <c r="D9">
        <v>2.6698874766216212E-4</v>
      </c>
      <c r="E9">
        <v>3.8159720999999997E-5</v>
      </c>
      <c r="F9">
        <v>1.0000000000000001E-5</v>
      </c>
      <c r="G9">
        <v>0.59498782130302785</v>
      </c>
      <c r="H9">
        <v>0.3745967676820221</v>
      </c>
      <c r="I9">
        <v>306.02711364999999</v>
      </c>
      <c r="J9">
        <v>2.6302679918953789E-7</v>
      </c>
      <c r="K9">
        <v>2.9100000000000001E-2</v>
      </c>
      <c r="L9">
        <v>25.825912349999999</v>
      </c>
      <c r="M9">
        <v>30.23986945</v>
      </c>
      <c r="O9">
        <f t="shared" si="11"/>
        <v>0</v>
      </c>
      <c r="P9">
        <f t="shared" si="9"/>
        <v>0</v>
      </c>
      <c r="Q9">
        <f t="shared" si="9"/>
        <v>6.3850909584328517E-3</v>
      </c>
      <c r="R9">
        <f t="shared" si="9"/>
        <v>6.8952279955592664E-3</v>
      </c>
      <c r="S9">
        <f t="shared" si="9"/>
        <v>9.8550960984645423E-4</v>
      </c>
      <c r="T9">
        <f t="shared" si="12"/>
        <v>1.2342803857142859E-5</v>
      </c>
      <c r="U9">
        <f t="shared" si="12"/>
        <v>0.73438179757320377</v>
      </c>
      <c r="V9">
        <f t="shared" si="12"/>
        <v>0.4623574429018909</v>
      </c>
      <c r="W9">
        <f t="shared" si="17"/>
        <v>0.13945992669000004</v>
      </c>
      <c r="X9">
        <f t="shared" si="10"/>
        <v>2.6302679918953789E-7</v>
      </c>
      <c r="AA9">
        <f t="shared" si="18"/>
        <v>1.2341371448180241</v>
      </c>
      <c r="AB9">
        <f t="shared" si="19"/>
        <v>2.9980818560225493</v>
      </c>
      <c r="AC9">
        <f t="shared" si="20"/>
        <v>0.95324654293145894</v>
      </c>
      <c r="AD9" s="5">
        <f t="shared" si="21"/>
        <v>-1.4265828563838571E-2</v>
      </c>
      <c r="AF9" s="8">
        <f t="shared" si="22"/>
        <v>3.0123476845863877</v>
      </c>
      <c r="AG9" s="8">
        <f t="shared" si="23"/>
        <v>1.1058545987234698</v>
      </c>
      <c r="AH9" s="8">
        <f t="shared" si="24"/>
        <v>3.617112054891622</v>
      </c>
      <c r="AI9" s="8">
        <f t="shared" si="25"/>
        <v>2.196188303522598</v>
      </c>
      <c r="AJ9" s="8">
        <f t="shared" si="26"/>
        <v>7.9438591874835698</v>
      </c>
      <c r="AK9">
        <v>7</v>
      </c>
      <c r="AM9">
        <v>1</v>
      </c>
      <c r="AN9">
        <f t="shared" si="13"/>
        <v>3.1610212185708146</v>
      </c>
      <c r="AP9">
        <f t="shared" si="14"/>
        <v>0</v>
      </c>
      <c r="AQ9">
        <f t="shared" si="14"/>
        <v>5.0722263473065084E-2</v>
      </c>
      <c r="AR9">
        <f t="shared" si="14"/>
        <v>5.4774720262317396E-2</v>
      </c>
      <c r="AS9">
        <f t="shared" si="14"/>
        <v>7.8287495685321045E-3</v>
      </c>
      <c r="AT9">
        <f t="shared" si="14"/>
        <v>9.8049495819871945E-5</v>
      </c>
      <c r="AU9">
        <f t="shared" si="14"/>
        <v>5.8338255897725935</v>
      </c>
      <c r="AV9">
        <f t="shared" si="14"/>
        <v>3.672902420697596</v>
      </c>
      <c r="AW9">
        <f t="shared" si="15"/>
        <v>2.196188303522598</v>
      </c>
      <c r="AX9" s="9">
        <f t="shared" si="16"/>
        <v>2.3095140368265126</v>
      </c>
      <c r="BA9">
        <f t="shared" si="27"/>
        <v>12</v>
      </c>
      <c r="BB9">
        <f t="shared" si="28"/>
        <v>11.999999999999998</v>
      </c>
      <c r="BC9">
        <f t="shared" si="29"/>
        <v>28.322042437141629</v>
      </c>
      <c r="BD9">
        <f t="shared" si="30"/>
        <v>28.322042437141629</v>
      </c>
      <c r="BE9">
        <f t="shared" si="31"/>
        <v>14.161021218570815</v>
      </c>
      <c r="BF9">
        <f t="shared" si="32"/>
        <v>14.161021218570815</v>
      </c>
      <c r="BG9">
        <f>0</f>
        <v>0</v>
      </c>
      <c r="BH9" s="10">
        <f t="shared" si="33"/>
        <v>0</v>
      </c>
      <c r="BI9" s="10">
        <f t="shared" si="34"/>
        <v>3.5527136788005009E-15</v>
      </c>
      <c r="BK9">
        <f t="shared" si="0"/>
        <v>384</v>
      </c>
      <c r="BL9">
        <f t="shared" si="1"/>
        <v>0</v>
      </c>
      <c r="BN9">
        <f t="shared" si="2"/>
        <v>0</v>
      </c>
      <c r="BO9">
        <f t="shared" si="3"/>
        <v>3.2462248622761654</v>
      </c>
      <c r="BP9">
        <f t="shared" si="4"/>
        <v>6.1347686693795485</v>
      </c>
      <c r="BQ9">
        <f t="shared" si="5"/>
        <v>1.2525999309651368</v>
      </c>
      <c r="BR9">
        <f t="shared" si="6"/>
        <v>1.5687919331179511E-3</v>
      </c>
      <c r="BS9">
        <f t="shared" si="7"/>
        <v>373.36483774544598</v>
      </c>
      <c r="BT9">
        <f t="shared" si="8"/>
        <v>0</v>
      </c>
      <c r="BU9">
        <f t="shared" si="8"/>
        <v>0</v>
      </c>
      <c r="BV9">
        <f t="shared" si="8"/>
        <v>0</v>
      </c>
    </row>
    <row r="10" spans="1:74">
      <c r="A10">
        <v>0</v>
      </c>
      <c r="B10">
        <v>0</v>
      </c>
      <c r="C10">
        <v>2.4852688416666664E-4</v>
      </c>
      <c r="D10">
        <v>2.9616157562162157E-4</v>
      </c>
      <c r="E10">
        <v>3.1740116795454551E-5</v>
      </c>
      <c r="F10">
        <v>1.0000000000000001E-5</v>
      </c>
      <c r="G10">
        <v>0.60073196722583222</v>
      </c>
      <c r="H10">
        <v>0.36555551612921194</v>
      </c>
      <c r="I10">
        <v>306.23102190999998</v>
      </c>
      <c r="J10">
        <v>2.9512092266663814E-7</v>
      </c>
      <c r="K10">
        <v>3.1719999999999998E-2</v>
      </c>
      <c r="L10">
        <v>25.910278479999999</v>
      </c>
      <c r="M10">
        <v>29.154910340000001</v>
      </c>
      <c r="O10">
        <f t="shared" si="11"/>
        <v>0</v>
      </c>
      <c r="P10">
        <f t="shared" si="9"/>
        <v>0</v>
      </c>
      <c r="Q10">
        <f t="shared" si="9"/>
        <v>6.4394007785250349E-3</v>
      </c>
      <c r="R10">
        <f t="shared" si="9"/>
        <v>7.6736288994317938E-3</v>
      </c>
      <c r="S10">
        <f t="shared" si="9"/>
        <v>8.2239526515795263E-4</v>
      </c>
      <c r="T10">
        <f t="shared" si="12"/>
        <v>1.1899963404081635E-5</v>
      </c>
      <c r="U10">
        <f t="shared" si="12"/>
        <v>0.71486884256493699</v>
      </c>
      <c r="V10">
        <f t="shared" si="12"/>
        <v>0.43500972640977953</v>
      </c>
      <c r="W10">
        <f t="shared" si="17"/>
        <v>7.2030574174400119E-2</v>
      </c>
      <c r="X10">
        <f t="shared" si="10"/>
        <v>2.9512092266663814E-7</v>
      </c>
      <c r="AA10">
        <f t="shared" si="18"/>
        <v>1.1890678382906938</v>
      </c>
      <c r="AB10">
        <f t="shared" si="19"/>
        <v>2.922942283875396</v>
      </c>
      <c r="AC10">
        <f t="shared" si="20"/>
        <v>0.89989030270578863</v>
      </c>
      <c r="AD10" s="5">
        <f t="shared" si="21"/>
        <v>-1.4935424943114782E-2</v>
      </c>
      <c r="AF10" s="8">
        <f t="shared" si="22"/>
        <v>2.9378777088185108</v>
      </c>
      <c r="AG10" s="8">
        <f t="shared" si="23"/>
        <v>1.1380971034069336</v>
      </c>
      <c r="AH10" s="8">
        <f t="shared" si="24"/>
        <v>3.5146385910533113</v>
      </c>
      <c r="AI10" s="8">
        <f t="shared" si="25"/>
        <v>2.3169853295582983</v>
      </c>
      <c r="AJ10" s="8">
        <f t="shared" si="26"/>
        <v>8.1433660541699702</v>
      </c>
      <c r="AK10">
        <v>8</v>
      </c>
      <c r="AM10">
        <v>1</v>
      </c>
      <c r="AN10">
        <f t="shared" si="13"/>
        <v>3.2790921322059532</v>
      </c>
      <c r="AP10">
        <f t="shared" si="14"/>
        <v>0</v>
      </c>
      <c r="AQ10">
        <f t="shared" si="14"/>
        <v>5.2438397709036445E-2</v>
      </c>
      <c r="AR10">
        <f t="shared" si="14"/>
        <v>6.2489169091930537E-2</v>
      </c>
      <c r="AS10">
        <f t="shared" si="14"/>
        <v>6.6970656853973833E-3</v>
      </c>
      <c r="AT10">
        <f t="shared" si="14"/>
        <v>9.6905758030663313E-5</v>
      </c>
      <c r="AU10">
        <f t="shared" si="14"/>
        <v>5.8214386657270847</v>
      </c>
      <c r="AV10">
        <f t="shared" si="14"/>
        <v>3.5424434392791646</v>
      </c>
      <c r="AW10">
        <f t="shared" si="15"/>
        <v>2.3169853295582983</v>
      </c>
      <c r="AX10" s="9">
        <f t="shared" si="16"/>
        <v>2.4386099620446626</v>
      </c>
      <c r="BA10">
        <f t="shared" si="27"/>
        <v>12</v>
      </c>
      <c r="BB10">
        <f t="shared" si="28"/>
        <v>12.000000000000002</v>
      </c>
      <c r="BC10">
        <f t="shared" si="29"/>
        <v>28.558184264411906</v>
      </c>
      <c r="BD10">
        <f t="shared" si="30"/>
        <v>28.558184264411906</v>
      </c>
      <c r="BE10">
        <f t="shared" si="31"/>
        <v>14.279092132205953</v>
      </c>
      <c r="BF10">
        <f t="shared" si="32"/>
        <v>14.279092132205953</v>
      </c>
      <c r="BG10">
        <f>0</f>
        <v>0</v>
      </c>
      <c r="BH10" s="10">
        <f t="shared" si="33"/>
        <v>0</v>
      </c>
      <c r="BI10" s="10">
        <f t="shared" si="34"/>
        <v>0</v>
      </c>
      <c r="BK10">
        <f t="shared" si="0"/>
        <v>384</v>
      </c>
      <c r="BL10">
        <f t="shared" si="1"/>
        <v>0</v>
      </c>
      <c r="BN10">
        <f t="shared" si="2"/>
        <v>0</v>
      </c>
      <c r="BO10">
        <f t="shared" si="3"/>
        <v>3.3560574533783325</v>
      </c>
      <c r="BP10">
        <f t="shared" si="4"/>
        <v>6.9987869382962202</v>
      </c>
      <c r="BQ10">
        <f t="shared" si="5"/>
        <v>1.0715305096635812</v>
      </c>
      <c r="BR10">
        <f t="shared" si="6"/>
        <v>1.550492128490613E-3</v>
      </c>
      <c r="BS10">
        <f t="shared" si="7"/>
        <v>372.57207460653342</v>
      </c>
      <c r="BT10">
        <f t="shared" si="8"/>
        <v>0</v>
      </c>
      <c r="BU10">
        <f t="shared" si="8"/>
        <v>0</v>
      </c>
      <c r="BV10">
        <f t="shared" si="8"/>
        <v>0</v>
      </c>
    </row>
    <row r="11" spans="1:74">
      <c r="A11">
        <v>0</v>
      </c>
      <c r="B11">
        <v>0</v>
      </c>
      <c r="C11">
        <v>2.2548464236666667E-4</v>
      </c>
      <c r="D11">
        <v>2.3683035820270268E-4</v>
      </c>
      <c r="E11">
        <v>2.6724506772727274E-5</v>
      </c>
      <c r="F11">
        <v>1.0000000000000001E-5</v>
      </c>
      <c r="G11">
        <v>0.59949487295385084</v>
      </c>
      <c r="H11">
        <v>0.36429654000849032</v>
      </c>
      <c r="I11">
        <v>306.23102190999998</v>
      </c>
      <c r="J11">
        <v>2.511886431509578E-7</v>
      </c>
      <c r="K11">
        <v>3.2489999999999998E-2</v>
      </c>
      <c r="L11">
        <v>26.640591619999999</v>
      </c>
      <c r="M11">
        <v>33.77618451</v>
      </c>
      <c r="O11">
        <f t="shared" si="11"/>
        <v>0</v>
      </c>
      <c r="P11">
        <f t="shared" si="9"/>
        <v>0</v>
      </c>
      <c r="Q11">
        <f t="shared" si="9"/>
        <v>6.0070442738721164E-3</v>
      </c>
      <c r="R11">
        <f t="shared" si="9"/>
        <v>6.3093008560965187E-3</v>
      </c>
      <c r="S11">
        <f t="shared" si="9"/>
        <v>7.1195667117815139E-4</v>
      </c>
      <c r="T11">
        <f t="shared" si="12"/>
        <v>1.3786197759183674E-5</v>
      </c>
      <c r="U11">
        <f t="shared" si="12"/>
        <v>0.82647548741584798</v>
      </c>
      <c r="V11">
        <f t="shared" si="12"/>
        <v>0.50222641435434145</v>
      </c>
      <c r="W11">
        <f t="shared" si="17"/>
        <v>5.3547589156200129E-2</v>
      </c>
      <c r="X11">
        <f t="shared" si="10"/>
        <v>2.511886431509578E-7</v>
      </c>
      <c r="AA11">
        <f t="shared" si="18"/>
        <v>1.3624917195709358</v>
      </c>
      <c r="AB11">
        <f t="shared" si="19"/>
        <v>3.3604808558592563</v>
      </c>
      <c r="AC11">
        <f t="shared" si="20"/>
        <v>1.0305094323109765</v>
      </c>
      <c r="AD11" s="5">
        <f t="shared" si="21"/>
        <v>-1.3028301801146787E-2</v>
      </c>
      <c r="AF11" s="8">
        <f t="shared" si="22"/>
        <v>3.3735091576604033</v>
      </c>
      <c r="AG11" s="8">
        <f t="shared" si="23"/>
        <v>1.3124902930384503</v>
      </c>
      <c r="AH11" s="8">
        <f t="shared" si="24"/>
        <v>3.0476415873064422</v>
      </c>
      <c r="AI11" s="8">
        <f t="shared" si="25"/>
        <v>2.3290178580727323</v>
      </c>
      <c r="AJ11" s="8">
        <f t="shared" si="26"/>
        <v>7.0980116818418324</v>
      </c>
      <c r="AK11">
        <v>9</v>
      </c>
      <c r="AM11">
        <v>1</v>
      </c>
      <c r="AN11">
        <f t="shared" si="13"/>
        <v>3.3016215630097037</v>
      </c>
      <c r="AP11">
        <f t="shared" si="14"/>
        <v>0</v>
      </c>
      <c r="AQ11">
        <f t="shared" si="14"/>
        <v>4.2638070429285371E-2</v>
      </c>
      <c r="AR11">
        <f t="shared" si="14"/>
        <v>4.4783491180827764E-2</v>
      </c>
      <c r="AS11">
        <f t="shared" si="14"/>
        <v>5.0534767689877427E-3</v>
      </c>
      <c r="AT11">
        <f t="shared" si="14"/>
        <v>9.7854592742867419E-5</v>
      </c>
      <c r="AU11">
        <f t="shared" si="14"/>
        <v>5.8663326644336111</v>
      </c>
      <c r="AV11">
        <f t="shared" si="14"/>
        <v>3.5648089560166523</v>
      </c>
      <c r="AW11">
        <f t="shared" si="15"/>
        <v>2.3290178580727323</v>
      </c>
      <c r="AX11" s="9">
        <f t="shared" si="16"/>
        <v>2.4214928964518334</v>
      </c>
      <c r="BA11">
        <f t="shared" si="27"/>
        <v>12</v>
      </c>
      <c r="BB11">
        <f t="shared" si="28"/>
        <v>12</v>
      </c>
      <c r="BC11">
        <f t="shared" si="29"/>
        <v>28.603243126019407</v>
      </c>
      <c r="BD11">
        <f t="shared" si="30"/>
        <v>28.603243126019404</v>
      </c>
      <c r="BE11">
        <f t="shared" si="31"/>
        <v>14.301621563009704</v>
      </c>
      <c r="BF11">
        <f t="shared" si="32"/>
        <v>14.301621563009704</v>
      </c>
      <c r="BG11">
        <f>0</f>
        <v>0</v>
      </c>
      <c r="BH11" s="10">
        <f t="shared" si="33"/>
        <v>0</v>
      </c>
      <c r="BI11" s="10">
        <f t="shared" si="34"/>
        <v>3.5527136788005009E-15</v>
      </c>
      <c r="BK11">
        <f t="shared" si="0"/>
        <v>384</v>
      </c>
      <c r="BL11">
        <f t="shared" si="1"/>
        <v>0</v>
      </c>
      <c r="BN11">
        <f t="shared" si="2"/>
        <v>0</v>
      </c>
      <c r="BO11">
        <f t="shared" si="3"/>
        <v>2.7288365074742638</v>
      </c>
      <c r="BP11">
        <f t="shared" si="4"/>
        <v>5.0157510122527098</v>
      </c>
      <c r="BQ11">
        <f t="shared" si="5"/>
        <v>0.80855628303803884</v>
      </c>
      <c r="BR11">
        <f t="shared" si="6"/>
        <v>1.5656734838858787E-3</v>
      </c>
      <c r="BS11">
        <f t="shared" si="7"/>
        <v>375.44529052375111</v>
      </c>
      <c r="BT11">
        <f t="shared" si="8"/>
        <v>0</v>
      </c>
      <c r="BU11">
        <f t="shared" si="8"/>
        <v>0</v>
      </c>
      <c r="BV11">
        <f t="shared" si="8"/>
        <v>0</v>
      </c>
    </row>
    <row r="12" spans="1:74">
      <c r="A12">
        <v>0</v>
      </c>
      <c r="B12">
        <v>0</v>
      </c>
      <c r="C12">
        <v>2.6991384586666663E-4</v>
      </c>
      <c r="D12">
        <v>3.6649586591891892E-4</v>
      </c>
      <c r="E12">
        <v>3.045095427272727E-5</v>
      </c>
      <c r="F12">
        <v>1.0000000000000001E-5</v>
      </c>
      <c r="G12">
        <v>0.59273280639257453</v>
      </c>
      <c r="H12">
        <v>0.37759514590238547</v>
      </c>
      <c r="I12">
        <v>305.39999999999998</v>
      </c>
      <c r="J12">
        <v>1.9498445997580421E-7</v>
      </c>
      <c r="K12">
        <v>3.2349999999999997E-2</v>
      </c>
      <c r="L12">
        <v>26.71436349</v>
      </c>
      <c r="M12">
        <v>30.776653849999999</v>
      </c>
      <c r="O12">
        <f t="shared" si="11"/>
        <v>0</v>
      </c>
      <c r="P12">
        <f t="shared" si="9"/>
        <v>0</v>
      </c>
      <c r="Q12">
        <f t="shared" si="9"/>
        <v>7.2105765894659663E-3</v>
      </c>
      <c r="R12">
        <f t="shared" si="9"/>
        <v>9.7907037797403031E-3</v>
      </c>
      <c r="S12">
        <f t="shared" si="9"/>
        <v>8.1347786105900486E-4</v>
      </c>
      <c r="T12">
        <f t="shared" si="12"/>
        <v>1.2561899530612246E-5</v>
      </c>
      <c r="U12">
        <f t="shared" si="12"/>
        <v>0.74458499624013597</v>
      </c>
      <c r="V12">
        <f t="shared" si="12"/>
        <v>0.47433122860726379</v>
      </c>
      <c r="W12">
        <f t="shared" si="17"/>
        <v>5.7435881503500159E-2</v>
      </c>
      <c r="X12">
        <f t="shared" si="10"/>
        <v>1.9498445997580421E-7</v>
      </c>
      <c r="AA12">
        <f t="shared" si="18"/>
        <v>1.2659634008097886</v>
      </c>
      <c r="AB12">
        <f t="shared" si="19"/>
        <v>3.0546447024541177</v>
      </c>
      <c r="AC12">
        <f t="shared" si="20"/>
        <v>0.98429197367505816</v>
      </c>
      <c r="AD12" s="5">
        <f t="shared" si="21"/>
        <v>-1.7814758230265276E-2</v>
      </c>
      <c r="AF12" s="8">
        <f t="shared" si="22"/>
        <v>3.0724594606843829</v>
      </c>
      <c r="AG12" s="8">
        <f t="shared" si="23"/>
        <v>1.1038755133342666</v>
      </c>
      <c r="AH12" s="8">
        <f t="shared" si="24"/>
        <v>3.6235970013665413</v>
      </c>
      <c r="AI12" s="8">
        <f t="shared" si="25"/>
        <v>2.1477120524661601</v>
      </c>
      <c r="AJ12" s="8">
        <f t="shared" si="26"/>
        <v>7.782442953115158</v>
      </c>
      <c r="AK12">
        <v>10</v>
      </c>
      <c r="AM12">
        <v>1</v>
      </c>
      <c r="AN12">
        <f t="shared" si="13"/>
        <v>3.1033322917337482</v>
      </c>
      <c r="AP12">
        <f t="shared" si="14"/>
        <v>0</v>
      </c>
      <c r="AQ12">
        <f t="shared" si="14"/>
        <v>5.6115900966586536E-2</v>
      </c>
      <c r="AR12">
        <f t="shared" si="14"/>
        <v>7.6195593636677869E-2</v>
      </c>
      <c r="AS12">
        <f t="shared" si="14"/>
        <v>6.3308450473138437E-3</v>
      </c>
      <c r="AT12">
        <f t="shared" si="14"/>
        <v>9.7762266479753889E-5</v>
      </c>
      <c r="AU12">
        <f t="shared" si="14"/>
        <v>5.7946902569843228</v>
      </c>
      <c r="AV12">
        <f t="shared" si="14"/>
        <v>3.691455727517055</v>
      </c>
      <c r="AW12">
        <f t="shared" si="15"/>
        <v>2.1477120524661601</v>
      </c>
      <c r="AX12" s="9">
        <f t="shared" si="16"/>
        <v>2.2863543921167384</v>
      </c>
      <c r="BA12">
        <f t="shared" si="27"/>
        <v>12</v>
      </c>
      <c r="BB12">
        <f t="shared" si="28"/>
        <v>11.999999999999998</v>
      </c>
      <c r="BC12">
        <f t="shared" si="29"/>
        <v>28.206664583467496</v>
      </c>
      <c r="BD12">
        <f t="shared" si="30"/>
        <v>28.206664583467496</v>
      </c>
      <c r="BE12">
        <f t="shared" si="31"/>
        <v>14.103332291733748</v>
      </c>
      <c r="BF12">
        <f t="shared" si="32"/>
        <v>14.103332291733746</v>
      </c>
      <c r="BG12">
        <f>0</f>
        <v>0</v>
      </c>
      <c r="BH12" s="10">
        <f t="shared" si="33"/>
        <v>0</v>
      </c>
      <c r="BI12" s="10">
        <f t="shared" si="34"/>
        <v>5.3290705182007514E-15</v>
      </c>
      <c r="BK12">
        <f t="shared" si="0"/>
        <v>384</v>
      </c>
      <c r="BL12">
        <f t="shared" si="1"/>
        <v>0</v>
      </c>
      <c r="BN12">
        <f t="shared" si="2"/>
        <v>0</v>
      </c>
      <c r="BO12">
        <f t="shared" si="3"/>
        <v>3.5914176618615383</v>
      </c>
      <c r="BP12">
        <f t="shared" si="4"/>
        <v>8.533906487307922</v>
      </c>
      <c r="BQ12">
        <f t="shared" si="5"/>
        <v>1.0129352075702149</v>
      </c>
      <c r="BR12">
        <f t="shared" si="6"/>
        <v>1.5641962636760622E-3</v>
      </c>
      <c r="BS12">
        <f t="shared" si="7"/>
        <v>370.86017644699666</v>
      </c>
      <c r="BT12">
        <f t="shared" si="8"/>
        <v>0</v>
      </c>
      <c r="BU12">
        <f t="shared" si="8"/>
        <v>0</v>
      </c>
      <c r="BV12">
        <f t="shared" si="8"/>
        <v>0</v>
      </c>
    </row>
    <row r="13" spans="1:74">
      <c r="A13">
        <v>0</v>
      </c>
      <c r="B13">
        <v>0</v>
      </c>
      <c r="C13">
        <v>3.3691217311666665E-4</v>
      </c>
      <c r="D13">
        <v>3.9737448670270264E-4</v>
      </c>
      <c r="E13">
        <v>3.9112251068181816E-5</v>
      </c>
      <c r="F13">
        <v>1.0000000000000001E-5</v>
      </c>
      <c r="G13">
        <v>0.5966118405597951</v>
      </c>
      <c r="H13">
        <v>0.37382606294411713</v>
      </c>
      <c r="I13">
        <v>305</v>
      </c>
      <c r="J13">
        <v>1.9952623149688761E-7</v>
      </c>
      <c r="K13">
        <v>3.2250000000000001E-2</v>
      </c>
      <c r="L13">
        <v>27.320727269999999</v>
      </c>
      <c r="M13">
        <v>28.857859250000001</v>
      </c>
      <c r="O13">
        <f t="shared" si="11"/>
        <v>0</v>
      </c>
      <c r="P13">
        <f t="shared" si="9"/>
        <v>0</v>
      </c>
      <c r="Q13">
        <f t="shared" si="9"/>
        <v>9.2046855956634758E-3</v>
      </c>
      <c r="R13">
        <f t="shared" si="9"/>
        <v>1.085655997526078E-2</v>
      </c>
      <c r="S13">
        <f t="shared" si="9"/>
        <v>1.0685751443495616E-3</v>
      </c>
      <c r="T13">
        <f t="shared" si="12"/>
        <v>1.1778718061224491E-5</v>
      </c>
      <c r="U13">
        <f t="shared" si="12"/>
        <v>0.70273226619420448</v>
      </c>
      <c r="V13">
        <f t="shared" si="12"/>
        <v>0.44031917993563158</v>
      </c>
      <c r="W13">
        <f t="shared" si="17"/>
        <v>6.1471636357500054E-2</v>
      </c>
      <c r="X13">
        <f t="shared" si="10"/>
        <v>1.9952623149688761E-7</v>
      </c>
      <c r="AA13">
        <f t="shared" si="18"/>
        <v>1.1983047978243435</v>
      </c>
      <c r="AB13">
        <f t="shared" si="19"/>
        <v>2.9003295048866815</v>
      </c>
      <c r="AC13">
        <f t="shared" si="20"/>
        <v>0.92289800130181077</v>
      </c>
      <c r="AD13" s="5">
        <f t="shared" si="21"/>
        <v>-2.112982071527382E-2</v>
      </c>
      <c r="AF13" s="8">
        <f t="shared" si="22"/>
        <v>2.9214593256019552</v>
      </c>
      <c r="AG13" s="8">
        <f t="shared" si="23"/>
        <v>1.0756633229983337</v>
      </c>
      <c r="AH13" s="8">
        <f t="shared" si="24"/>
        <v>3.7186356683151467</v>
      </c>
      <c r="AI13" s="8">
        <f t="shared" si="25"/>
        <v>2.1993897210479458</v>
      </c>
      <c r="AJ13" s="8">
        <f t="shared" si="26"/>
        <v>8.1787290652145916</v>
      </c>
      <c r="AK13">
        <v>11</v>
      </c>
      <c r="AM13">
        <v>1</v>
      </c>
      <c r="AN13">
        <f t="shared" si="13"/>
        <v>3.1463018706194106</v>
      </c>
      <c r="AP13">
        <f t="shared" si="14"/>
        <v>0</v>
      </c>
      <c r="AQ13">
        <f t="shared" si="14"/>
        <v>7.5282629617414956E-2</v>
      </c>
      <c r="AR13">
        <f t="shared" si="14"/>
        <v>8.8792862617910751E-2</v>
      </c>
      <c r="AS13">
        <f t="shared" si="14"/>
        <v>8.7395865914576369E-3</v>
      </c>
      <c r="AT13">
        <f t="shared" si="14"/>
        <v>9.6334943758304798E-5</v>
      </c>
      <c r="AU13">
        <f t="shared" si="14"/>
        <v>5.7474568105866579</v>
      </c>
      <c r="AV13">
        <f t="shared" si="14"/>
        <v>3.6012512749110037</v>
      </c>
      <c r="AW13">
        <f t="shared" si="15"/>
        <v>2.1993897210479458</v>
      </c>
      <c r="AX13" s="9">
        <f t="shared" si="16"/>
        <v>2.3722047998747291</v>
      </c>
      <c r="BA13">
        <f t="shared" si="27"/>
        <v>12</v>
      </c>
      <c r="BB13">
        <f t="shared" si="28"/>
        <v>12</v>
      </c>
      <c r="BC13">
        <f t="shared" si="29"/>
        <v>28.292603741238821</v>
      </c>
      <c r="BD13">
        <f t="shared" si="30"/>
        <v>28.292603741238828</v>
      </c>
      <c r="BE13">
        <f t="shared" si="31"/>
        <v>14.146301870619411</v>
      </c>
      <c r="BF13">
        <f t="shared" si="32"/>
        <v>14.146301870619411</v>
      </c>
      <c r="BG13">
        <f>0</f>
        <v>0</v>
      </c>
      <c r="BH13" s="10">
        <f t="shared" si="33"/>
        <v>0</v>
      </c>
      <c r="BI13" s="10">
        <f t="shared" si="34"/>
        <v>-7.1054273576010019E-15</v>
      </c>
      <c r="BK13">
        <f t="shared" si="0"/>
        <v>384</v>
      </c>
      <c r="BL13">
        <f t="shared" si="1"/>
        <v>0</v>
      </c>
      <c r="BN13">
        <f t="shared" si="2"/>
        <v>0</v>
      </c>
      <c r="BO13">
        <f t="shared" si="3"/>
        <v>4.8180882955145572</v>
      </c>
      <c r="BP13">
        <f t="shared" si="4"/>
        <v>9.9448006132060041</v>
      </c>
      <c r="BQ13">
        <f t="shared" si="5"/>
        <v>1.398333854633222</v>
      </c>
      <c r="BR13">
        <f t="shared" si="6"/>
        <v>1.5413591001328768E-3</v>
      </c>
      <c r="BS13">
        <f t="shared" si="7"/>
        <v>367.83723587754611</v>
      </c>
      <c r="BT13">
        <f t="shared" si="8"/>
        <v>0</v>
      </c>
      <c r="BU13">
        <f t="shared" si="8"/>
        <v>0</v>
      </c>
      <c r="BV13">
        <f t="shared" si="8"/>
        <v>0</v>
      </c>
    </row>
    <row r="14" spans="1:74">
      <c r="A14">
        <v>0</v>
      </c>
      <c r="B14">
        <v>0</v>
      </c>
      <c r="C14">
        <v>3.2671502306666668E-4</v>
      </c>
      <c r="D14">
        <v>4.4933469116216219E-4</v>
      </c>
      <c r="E14">
        <v>0</v>
      </c>
      <c r="F14">
        <v>1.0000000000000001E-5</v>
      </c>
      <c r="G14">
        <v>0.58590951231121335</v>
      </c>
      <c r="H14">
        <v>0.38490792761715575</v>
      </c>
      <c r="I14">
        <v>305.89999999999998</v>
      </c>
      <c r="J14">
        <v>1.9498445997580421E-7</v>
      </c>
      <c r="K14">
        <v>3.2024999999999998E-2</v>
      </c>
      <c r="L14">
        <v>27.391773050000001</v>
      </c>
      <c r="M14">
        <v>30.518392639999998</v>
      </c>
      <c r="O14">
        <f t="shared" si="11"/>
        <v>0</v>
      </c>
      <c r="P14">
        <f t="shared" si="9"/>
        <v>0</v>
      </c>
      <c r="Q14">
        <f t="shared" si="9"/>
        <v>8.9493037638676484E-3</v>
      </c>
      <c r="R14">
        <f t="shared" si="9"/>
        <v>1.2308073883805788E-2</v>
      </c>
      <c r="S14">
        <f t="shared" si="9"/>
        <v>0</v>
      </c>
      <c r="T14">
        <f t="shared" si="12"/>
        <v>1.2456486791836735E-5</v>
      </c>
      <c r="U14">
        <f t="shared" si="12"/>
        <v>0.72983741013161318</v>
      </c>
      <c r="V14">
        <f t="shared" si="12"/>
        <v>0.47946005164363509</v>
      </c>
      <c r="W14">
        <f t="shared" si="17"/>
        <v>6.779463829875014E-2</v>
      </c>
      <c r="X14">
        <f t="shared" si="10"/>
        <v>1.9498445997580421E-7</v>
      </c>
      <c r="AA14">
        <f t="shared" si="18"/>
        <v>1.2641202909544009</v>
      </c>
      <c r="AB14">
        <f t="shared" si="19"/>
        <v>3.0077628342106681</v>
      </c>
      <c r="AC14">
        <f t="shared" si="20"/>
        <v>1.0014348585826172</v>
      </c>
      <c r="AD14" s="5">
        <f t="shared" si="21"/>
        <v>-2.1257377647673437E-2</v>
      </c>
      <c r="AF14" s="8">
        <f t="shared" si="22"/>
        <v>3.0290202118583416</v>
      </c>
      <c r="AG14" s="8">
        <f t="shared" si="23"/>
        <v>1.0261504946931073</v>
      </c>
      <c r="AH14" s="8">
        <f t="shared" si="24"/>
        <v>3.8980637057494061</v>
      </c>
      <c r="AI14" s="8">
        <f t="shared" si="25"/>
        <v>2.0244207816016653</v>
      </c>
      <c r="AJ14" s="8">
        <f t="shared" si="26"/>
        <v>7.8913211739262961</v>
      </c>
      <c r="AK14">
        <v>12</v>
      </c>
      <c r="AM14">
        <v>1</v>
      </c>
      <c r="AN14">
        <f t="shared" si="13"/>
        <v>2.9759064486458886</v>
      </c>
      <c r="AP14">
        <f t="shared" si="14"/>
        <v>0</v>
      </c>
      <c r="AQ14">
        <f t="shared" si="14"/>
        <v>7.0621830283707068E-2</v>
      </c>
      <c r="AR14">
        <f t="shared" si="14"/>
        <v>9.712696404952588E-2</v>
      </c>
      <c r="AS14">
        <f t="shared" si="14"/>
        <v>0</v>
      </c>
      <c r="AT14">
        <f t="shared" si="14"/>
        <v>9.8298137973154467E-5</v>
      </c>
      <c r="AU14">
        <f t="shared" si="14"/>
        <v>5.7593814080951296</v>
      </c>
      <c r="AV14">
        <f t="shared" si="14"/>
        <v>3.783573257587213</v>
      </c>
      <c r="AW14">
        <f t="shared" si="15"/>
        <v>2.0244207816016653</v>
      </c>
      <c r="AX14" s="9">
        <f t="shared" si="16"/>
        <v>2.1921695759348983</v>
      </c>
      <c r="BA14">
        <f t="shared" si="27"/>
        <v>12</v>
      </c>
      <c r="BB14">
        <f t="shared" si="28"/>
        <v>12</v>
      </c>
      <c r="BC14">
        <f t="shared" si="29"/>
        <v>27.951812897291777</v>
      </c>
      <c r="BD14">
        <f t="shared" si="30"/>
        <v>27.951812897291777</v>
      </c>
      <c r="BE14">
        <f t="shared" si="31"/>
        <v>13.975906448645889</v>
      </c>
      <c r="BF14">
        <f t="shared" si="32"/>
        <v>13.975906448645887</v>
      </c>
      <c r="BG14">
        <f>0</f>
        <v>0</v>
      </c>
      <c r="BH14" s="10">
        <f t="shared" si="33"/>
        <v>0</v>
      </c>
      <c r="BI14" s="10">
        <f t="shared" si="34"/>
        <v>1.7763568394002505E-15</v>
      </c>
      <c r="BK14">
        <f t="shared" si="0"/>
        <v>384</v>
      </c>
      <c r="BL14">
        <f t="shared" si="1"/>
        <v>0</v>
      </c>
      <c r="BN14">
        <f t="shared" si="2"/>
        <v>0</v>
      </c>
      <c r="BO14">
        <f t="shared" si="3"/>
        <v>4.5197971381572524</v>
      </c>
      <c r="BP14">
        <f t="shared" si="4"/>
        <v>10.878219973546898</v>
      </c>
      <c r="BQ14">
        <f t="shared" si="5"/>
        <v>0</v>
      </c>
      <c r="BR14">
        <f t="shared" si="6"/>
        <v>1.5727702075704715E-3</v>
      </c>
      <c r="BS14">
        <f t="shared" si="7"/>
        <v>368.60041011808829</v>
      </c>
      <c r="BT14">
        <f t="shared" si="8"/>
        <v>0</v>
      </c>
      <c r="BU14">
        <f t="shared" si="8"/>
        <v>0</v>
      </c>
      <c r="BV14">
        <f t="shared" si="8"/>
        <v>0</v>
      </c>
    </row>
    <row r="15" spans="1:74">
      <c r="A15">
        <v>0</v>
      </c>
      <c r="B15">
        <v>0</v>
      </c>
      <c r="C15">
        <v>2.6045795629999998E-4</v>
      </c>
      <c r="D15">
        <v>2.841819354864865E-4</v>
      </c>
      <c r="E15">
        <v>3.0941148590909089E-5</v>
      </c>
      <c r="F15">
        <v>1.0000000000000001E-5</v>
      </c>
      <c r="G15">
        <v>0.58494491160948348</v>
      </c>
      <c r="H15">
        <v>0.38538390778298209</v>
      </c>
      <c r="I15">
        <v>305.60000000000002</v>
      </c>
      <c r="J15">
        <v>1.9952623149688761E-7</v>
      </c>
      <c r="K15">
        <v>3.1375E-2</v>
      </c>
      <c r="L15">
        <v>26.860525060000001</v>
      </c>
      <c r="M15">
        <v>30.188718600000001</v>
      </c>
      <c r="O15">
        <f t="shared" si="11"/>
        <v>0</v>
      </c>
      <c r="P15">
        <f t="shared" si="9"/>
        <v>0</v>
      </c>
      <c r="Q15">
        <f t="shared" si="9"/>
        <v>6.9960374622725346E-3</v>
      </c>
      <c r="R15">
        <f t="shared" si="9"/>
        <v>7.6332759997340743E-3</v>
      </c>
      <c r="S15">
        <f t="shared" si="9"/>
        <v>8.3109549711129723E-4</v>
      </c>
      <c r="T15">
        <f t="shared" si="12"/>
        <v>1.2321925959183675E-5</v>
      </c>
      <c r="U15">
        <f t="shared" si="12"/>
        <v>0.72076478910532937</v>
      </c>
      <c r="V15">
        <f t="shared" si="12"/>
        <v>0.47486719775627745</v>
      </c>
      <c r="W15">
        <f t="shared" si="17"/>
        <v>8.3939140812500077E-2</v>
      </c>
      <c r="X15">
        <f t="shared" si="10"/>
        <v>1.9952623149688761E-7</v>
      </c>
      <c r="AA15">
        <f t="shared" si="18"/>
        <v>1.2358482717737993</v>
      </c>
      <c r="AB15">
        <f t="shared" si="19"/>
        <v>2.9480559611385031</v>
      </c>
      <c r="AC15">
        <f t="shared" si="20"/>
        <v>0.98065521343079065</v>
      </c>
      <c r="AD15" s="5">
        <f t="shared" si="21"/>
        <v>-1.5460408959117905E-2</v>
      </c>
      <c r="AF15" s="8">
        <f t="shared" si="22"/>
        <v>2.9635163700976208</v>
      </c>
      <c r="AG15" s="8">
        <f t="shared" si="23"/>
        <v>1.0022059432360395</v>
      </c>
      <c r="AH15" s="8">
        <f t="shared" si="24"/>
        <v>3.9911956489544784</v>
      </c>
      <c r="AI15" s="8">
        <f t="shared" si="25"/>
        <v>2.0227518299636271</v>
      </c>
      <c r="AJ15" s="8">
        <f t="shared" si="26"/>
        <v>8.0731983026655367</v>
      </c>
      <c r="AK15">
        <v>13</v>
      </c>
      <c r="AM15">
        <v>1</v>
      </c>
      <c r="AN15">
        <f t="shared" si="13"/>
        <v>2.9852794944604497</v>
      </c>
      <c r="AP15">
        <f t="shared" si="14"/>
        <v>0</v>
      </c>
      <c r="AQ15">
        <f t="shared" si="14"/>
        <v>5.6480397765803138E-2</v>
      </c>
      <c r="AR15">
        <f t="shared" si="14"/>
        <v>6.1624950844830703E-2</v>
      </c>
      <c r="AS15">
        <f t="shared" si="14"/>
        <v>6.7095987566318949E-3</v>
      </c>
      <c r="AT15">
        <f t="shared" si="14"/>
        <v>9.947735173925206E-5</v>
      </c>
      <c r="AU15">
        <f t="shared" si="14"/>
        <v>5.8188770720262291</v>
      </c>
      <c r="AV15">
        <f t="shared" si="14"/>
        <v>3.8336970549175189</v>
      </c>
      <c r="AW15">
        <f t="shared" si="15"/>
        <v>2.0227518299636271</v>
      </c>
      <c r="AX15" s="9">
        <f t="shared" si="16"/>
        <v>2.1475667773308929</v>
      </c>
      <c r="BA15">
        <f t="shared" si="27"/>
        <v>12</v>
      </c>
      <c r="BB15">
        <f t="shared" si="28"/>
        <v>12</v>
      </c>
      <c r="BC15">
        <f t="shared" si="29"/>
        <v>27.970558988920899</v>
      </c>
      <c r="BD15">
        <f t="shared" si="30"/>
        <v>27.970558988920903</v>
      </c>
      <c r="BE15">
        <f t="shared" si="31"/>
        <v>13.98527949446045</v>
      </c>
      <c r="BF15">
        <f t="shared" si="32"/>
        <v>13.98527949446045</v>
      </c>
      <c r="BG15">
        <f>0</f>
        <v>0</v>
      </c>
      <c r="BH15" s="10">
        <f t="shared" si="33"/>
        <v>0</v>
      </c>
      <c r="BI15" s="10">
        <f t="shared" si="34"/>
        <v>-3.5527136788005009E-15</v>
      </c>
      <c r="BK15">
        <f t="shared" si="0"/>
        <v>384</v>
      </c>
      <c r="BL15">
        <f t="shared" si="1"/>
        <v>0</v>
      </c>
      <c r="BN15">
        <f t="shared" si="2"/>
        <v>0</v>
      </c>
      <c r="BO15">
        <f t="shared" si="3"/>
        <v>3.6147454570114008</v>
      </c>
      <c r="BP15">
        <f t="shared" si="4"/>
        <v>6.9019944946210385</v>
      </c>
      <c r="BQ15">
        <f t="shared" si="5"/>
        <v>1.0735358010611031</v>
      </c>
      <c r="BR15">
        <f t="shared" si="6"/>
        <v>1.591637627828033E-3</v>
      </c>
      <c r="BS15">
        <f t="shared" si="7"/>
        <v>372.40813260967866</v>
      </c>
      <c r="BT15">
        <f t="shared" si="8"/>
        <v>0</v>
      </c>
      <c r="BU15">
        <f t="shared" si="8"/>
        <v>0</v>
      </c>
      <c r="BV15">
        <f t="shared" si="8"/>
        <v>0</v>
      </c>
    </row>
    <row r="16" spans="1:74">
      <c r="A16">
        <v>0</v>
      </c>
      <c r="B16">
        <v>0</v>
      </c>
      <c r="C16">
        <v>8.273863259499999E-4</v>
      </c>
      <c r="D16">
        <v>6.576623512432432E-4</v>
      </c>
      <c r="E16">
        <v>1.3549649047727271E-4</v>
      </c>
      <c r="F16">
        <v>1.0000000000000001E-5</v>
      </c>
      <c r="G16">
        <v>0.58537217651259577</v>
      </c>
      <c r="H16">
        <v>0.38384667682911122</v>
      </c>
      <c r="I16">
        <v>305.38825364000002</v>
      </c>
      <c r="J16">
        <v>2.089296130854039E-7</v>
      </c>
      <c r="K16">
        <v>3.0700000000000002E-2</v>
      </c>
      <c r="L16">
        <v>26.65191489</v>
      </c>
      <c r="M16">
        <v>29.499442169999998</v>
      </c>
      <c r="O16">
        <f t="shared" si="11"/>
        <v>0</v>
      </c>
      <c r="P16">
        <f t="shared" si="9"/>
        <v>0</v>
      </c>
      <c r="Q16">
        <f t="shared" si="9"/>
        <v>2.2051429940369197E-2</v>
      </c>
      <c r="R16">
        <f t="shared" si="9"/>
        <v>1.7527961011692204E-2</v>
      </c>
      <c r="S16">
        <f t="shared" si="9"/>
        <v>3.6112409320939679E-3</v>
      </c>
      <c r="T16">
        <f t="shared" si="12"/>
        <v>1.2040588640816325E-5</v>
      </c>
      <c r="U16">
        <f t="shared" si="12"/>
        <v>0.70482255791674897</v>
      </c>
      <c r="V16">
        <f t="shared" si="12"/>
        <v>0.46217399368436918</v>
      </c>
      <c r="W16">
        <f t="shared" si="17"/>
        <v>0.10127727658200003</v>
      </c>
      <c r="X16">
        <f t="shared" si="10"/>
        <v>2.089296130854039E-7</v>
      </c>
      <c r="AA16">
        <f t="shared" si="18"/>
        <v>1.2781282582453091</v>
      </c>
      <c r="AB16">
        <f t="shared" si="19"/>
        <v>2.9983870942485038</v>
      </c>
      <c r="AC16">
        <f t="shared" si="20"/>
        <v>1.0107292511370491</v>
      </c>
      <c r="AD16" s="5">
        <f t="shared" si="21"/>
        <v>-4.3190631884155367E-2</v>
      </c>
      <c r="AF16" s="8">
        <f t="shared" si="22"/>
        <v>3.0415777261326591</v>
      </c>
      <c r="AG16" s="8">
        <f t="shared" si="23"/>
        <v>1.0201192238585608</v>
      </c>
      <c r="AH16" s="8">
        <f t="shared" si="24"/>
        <v>3.9211103040193258</v>
      </c>
      <c r="AI16" s="8">
        <f t="shared" si="25"/>
        <v>1.9961136056462079</v>
      </c>
      <c r="AJ16" s="8">
        <f t="shared" si="26"/>
        <v>7.8269816270925148</v>
      </c>
      <c r="AK16">
        <v>14</v>
      </c>
      <c r="AM16">
        <v>1</v>
      </c>
      <c r="AN16">
        <f t="shared" si="13"/>
        <v>2.8993000955532828</v>
      </c>
      <c r="AP16">
        <f t="shared" si="14"/>
        <v>0</v>
      </c>
      <c r="AQ16">
        <f t="shared" si="14"/>
        <v>0.1725961369943875</v>
      </c>
      <c r="AR16">
        <f t="shared" si="14"/>
        <v>0.13719102879890882</v>
      </c>
      <c r="AS16">
        <f t="shared" si="14"/>
        <v>2.8265116426503936E-2</v>
      </c>
      <c r="AT16">
        <f t="shared" si="14"/>
        <v>9.4241466071048218E-5</v>
      </c>
      <c r="AU16">
        <f t="shared" si="14"/>
        <v>5.516633211174744</v>
      </c>
      <c r="AV16">
        <f t="shared" si="14"/>
        <v>3.6174273570875295</v>
      </c>
      <c r="AW16">
        <f t="shared" si="15"/>
        <v>1.9961136056462079</v>
      </c>
      <c r="AX16" s="9">
        <f t="shared" si="16"/>
        <v>2.3341658878660079</v>
      </c>
      <c r="BA16">
        <f t="shared" si="27"/>
        <v>12</v>
      </c>
      <c r="BB16">
        <f t="shared" si="28"/>
        <v>12</v>
      </c>
      <c r="BC16">
        <f t="shared" si="29"/>
        <v>27.798600191106566</v>
      </c>
      <c r="BD16">
        <f t="shared" si="30"/>
        <v>27.798600191106569</v>
      </c>
      <c r="BE16">
        <f t="shared" si="31"/>
        <v>13.899300095553283</v>
      </c>
      <c r="BF16">
        <f t="shared" si="32"/>
        <v>13.899300095553283</v>
      </c>
      <c r="BG16">
        <f>0</f>
        <v>0</v>
      </c>
      <c r="BH16" s="10">
        <f t="shared" si="33"/>
        <v>0</v>
      </c>
      <c r="BI16" s="10">
        <f t="shared" si="34"/>
        <v>-3.5527136788005009E-15</v>
      </c>
      <c r="BK16">
        <f t="shared" si="0"/>
        <v>384</v>
      </c>
      <c r="BL16">
        <f t="shared" si="1"/>
        <v>0</v>
      </c>
      <c r="BN16">
        <f t="shared" si="2"/>
        <v>0</v>
      </c>
      <c r="BO16">
        <f t="shared" si="3"/>
        <v>11.0461527676408</v>
      </c>
      <c r="BP16">
        <f t="shared" si="4"/>
        <v>15.365395225477787</v>
      </c>
      <c r="BQ16">
        <f t="shared" si="5"/>
        <v>4.5224186282406293</v>
      </c>
      <c r="BR16">
        <f t="shared" si="6"/>
        <v>1.5078634571367715E-3</v>
      </c>
      <c r="BS16">
        <f t="shared" si="7"/>
        <v>353.06452551518362</v>
      </c>
      <c r="BT16">
        <f t="shared" si="8"/>
        <v>0</v>
      </c>
      <c r="BU16">
        <f t="shared" si="8"/>
        <v>0</v>
      </c>
      <c r="BV16">
        <f t="shared" si="8"/>
        <v>0</v>
      </c>
    </row>
    <row r="17" spans="1:74">
      <c r="A17">
        <v>0</v>
      </c>
      <c r="B17">
        <v>0</v>
      </c>
      <c r="C17">
        <v>1.0839560075999999E-3</v>
      </c>
      <c r="D17">
        <v>7.1294604389189186E-4</v>
      </c>
      <c r="E17">
        <v>2.2185640168181819E-4</v>
      </c>
      <c r="F17">
        <v>1.0000000000000001E-5</v>
      </c>
      <c r="G17">
        <v>0.56474720920689347</v>
      </c>
      <c r="H17">
        <v>0.39655234615459323</v>
      </c>
      <c r="I17">
        <v>305.84484003</v>
      </c>
      <c r="J17">
        <v>2.9512092266663814E-7</v>
      </c>
      <c r="K17">
        <v>2.9850000000000002E-2</v>
      </c>
      <c r="L17">
        <v>26.839024389999999</v>
      </c>
      <c r="M17">
        <v>27.715639929999998</v>
      </c>
      <c r="O17">
        <f t="shared" si="11"/>
        <v>0</v>
      </c>
      <c r="P17">
        <f t="shared" si="9"/>
        <v>0</v>
      </c>
      <c r="Q17">
        <f t="shared" si="9"/>
        <v>2.9092321725663423E-2</v>
      </c>
      <c r="R17">
        <f t="shared" si="9"/>
        <v>1.9134776260768496E-2</v>
      </c>
      <c r="S17">
        <f t="shared" si="9"/>
        <v>5.9544093758159555E-3</v>
      </c>
      <c r="T17">
        <f t="shared" si="12"/>
        <v>1.1312506093877551E-5</v>
      </c>
      <c r="U17">
        <f t="shared" si="12"/>
        <v>0.63887062456533228</v>
      </c>
      <c r="V17">
        <f t="shared" si="12"/>
        <v>0.44860008324152756</v>
      </c>
      <c r="W17">
        <f t="shared" si="17"/>
        <v>0.12480146341350003</v>
      </c>
      <c r="X17">
        <f t="shared" si="10"/>
        <v>2.9512092266663814E-7</v>
      </c>
      <c r="AA17">
        <f t="shared" si="18"/>
        <v>1.226877317543756</v>
      </c>
      <c r="AB17">
        <f t="shared" si="19"/>
        <v>2.7801368353850613</v>
      </c>
      <c r="AC17">
        <f t="shared" si="20"/>
        <v>1.0055631812075509</v>
      </c>
      <c r="AD17" s="5">
        <f t="shared" si="21"/>
        <v>-5.4181507362247874E-2</v>
      </c>
      <c r="AF17" s="8">
        <f t="shared" si="22"/>
        <v>2.8343183427473093</v>
      </c>
      <c r="AG17" s="8">
        <f t="shared" si="23"/>
        <v>0.82319198033220742</v>
      </c>
      <c r="AH17" s="8">
        <f t="shared" si="24"/>
        <v>4.8591338297364848</v>
      </c>
      <c r="AI17" s="8">
        <f t="shared" si="25"/>
        <v>1.7237513058479794</v>
      </c>
      <c r="AJ17" s="8">
        <f t="shared" si="26"/>
        <v>8.3759382842983587</v>
      </c>
      <c r="AK17">
        <v>15</v>
      </c>
      <c r="AM17">
        <v>1</v>
      </c>
      <c r="AN17">
        <f t="shared" si="13"/>
        <v>2.5937890643011112</v>
      </c>
      <c r="AP17">
        <f t="shared" si="14"/>
        <v>0</v>
      </c>
      <c r="AQ17">
        <f t="shared" si="14"/>
        <v>0.24367549132110916</v>
      </c>
      <c r="AR17">
        <f t="shared" si="14"/>
        <v>0.16027170504405425</v>
      </c>
      <c r="AS17">
        <f t="shared" si="14"/>
        <v>4.9873765451281957E-2</v>
      </c>
      <c r="AT17">
        <f t="shared" si="14"/>
        <v>9.4752852883067464E-5</v>
      </c>
      <c r="AU17">
        <f t="shared" si="14"/>
        <v>5.3511409230103704</v>
      </c>
      <c r="AV17">
        <f t="shared" si="14"/>
        <v>3.7574466115621412</v>
      </c>
      <c r="AW17">
        <f t="shared" si="15"/>
        <v>1.7237513058479794</v>
      </c>
      <c r="AX17" s="9">
        <f t="shared" si="16"/>
        <v>2.1775722676644249</v>
      </c>
      <c r="BA17">
        <f t="shared" si="27"/>
        <v>12</v>
      </c>
      <c r="BB17">
        <f t="shared" si="28"/>
        <v>12</v>
      </c>
      <c r="BC17">
        <f t="shared" si="29"/>
        <v>27.187578128602222</v>
      </c>
      <c r="BD17">
        <f t="shared" si="30"/>
        <v>27.187578128602222</v>
      </c>
      <c r="BE17">
        <f t="shared" si="31"/>
        <v>13.593789064301111</v>
      </c>
      <c r="BF17">
        <f t="shared" si="32"/>
        <v>13.593789064301111</v>
      </c>
      <c r="BG17">
        <f>0</f>
        <v>0</v>
      </c>
      <c r="BH17" s="10">
        <f t="shared" si="33"/>
        <v>0</v>
      </c>
      <c r="BI17" s="10">
        <f t="shared" si="34"/>
        <v>0</v>
      </c>
      <c r="BK17">
        <f t="shared" si="0"/>
        <v>384</v>
      </c>
      <c r="BL17">
        <f t="shared" si="1"/>
        <v>0</v>
      </c>
      <c r="BN17">
        <f t="shared" si="2"/>
        <v>0</v>
      </c>
      <c r="BO17">
        <f t="shared" si="3"/>
        <v>15.595231444550986</v>
      </c>
      <c r="BP17">
        <f t="shared" si="4"/>
        <v>17.950430964934075</v>
      </c>
      <c r="BQ17">
        <f t="shared" si="5"/>
        <v>7.9798024722051135</v>
      </c>
      <c r="BR17">
        <f t="shared" si="6"/>
        <v>1.5160456461290794E-3</v>
      </c>
      <c r="BS17">
        <f t="shared" si="7"/>
        <v>342.4730190726637</v>
      </c>
      <c r="BT17">
        <f t="shared" si="8"/>
        <v>0</v>
      </c>
      <c r="BU17">
        <f t="shared" si="8"/>
        <v>0</v>
      </c>
      <c r="BV17">
        <f t="shared" si="8"/>
        <v>0</v>
      </c>
    </row>
    <row r="18" spans="1:74">
      <c r="A18">
        <v>0</v>
      </c>
      <c r="B18">
        <v>0</v>
      </c>
      <c r="C18">
        <v>5.3244005984999997E-4</v>
      </c>
      <c r="D18">
        <v>3.6261681024324323E-4</v>
      </c>
      <c r="E18">
        <v>2.0304866490909089E-4</v>
      </c>
      <c r="F18">
        <v>2.1323544882920101E-3</v>
      </c>
      <c r="G18">
        <v>0.56785879810769291</v>
      </c>
      <c r="H18">
        <v>0.39484856888868292</v>
      </c>
      <c r="I18">
        <v>306.21841072000001</v>
      </c>
      <c r="J18">
        <v>2.9512092266663814E-7</v>
      </c>
      <c r="K18">
        <v>3.0339999999999999E-2</v>
      </c>
      <c r="L18">
        <v>26.39771429</v>
      </c>
      <c r="M18">
        <v>25.997617829999999</v>
      </c>
      <c r="O18">
        <f t="shared" si="11"/>
        <v>0</v>
      </c>
      <c r="P18">
        <f t="shared" si="9"/>
        <v>0</v>
      </c>
      <c r="Q18">
        <f t="shared" si="9"/>
        <v>1.40552005764708E-2</v>
      </c>
      <c r="R18">
        <f t="shared" si="9"/>
        <v>9.5722549535522793E-3</v>
      </c>
      <c r="S18">
        <f t="shared" si="9"/>
        <v>5.3600206432361302E-3</v>
      </c>
      <c r="T18">
        <f t="shared" si="12"/>
        <v>2.2626994720286076E-3</v>
      </c>
      <c r="U18">
        <f t="shared" si="12"/>
        <v>0.60257044957579298</v>
      </c>
      <c r="V18">
        <f t="shared" si="12"/>
        <v>0.41898457937511863</v>
      </c>
      <c r="W18">
        <f t="shared" si="17"/>
        <v>0.1098144914464001</v>
      </c>
      <c r="X18">
        <f t="shared" si="10"/>
        <v>2.9512092266663814E-7</v>
      </c>
      <c r="AA18">
        <f t="shared" si="18"/>
        <v>1.0998222775374547</v>
      </c>
      <c r="AB18">
        <f t="shared" si="19"/>
        <v>2.542354218247056</v>
      </c>
      <c r="AC18">
        <f t="shared" si="20"/>
        <v>0.89594411109675565</v>
      </c>
      <c r="AD18" s="5">
        <f t="shared" si="21"/>
        <v>-2.8987476173259211E-2</v>
      </c>
      <c r="AF18" s="8">
        <f t="shared" si="22"/>
        <v>2.5713416944203153</v>
      </c>
      <c r="AG18" s="8">
        <f t="shared" si="23"/>
        <v>0.77945347222680406</v>
      </c>
      <c r="AH18" s="8">
        <f t="shared" si="24"/>
        <v>5.1318008611501655</v>
      </c>
      <c r="AI18" s="8">
        <f t="shared" si="25"/>
        <v>1.8061221460498194</v>
      </c>
      <c r="AJ18" s="8">
        <f t="shared" si="26"/>
        <v>9.2686591844408479</v>
      </c>
      <c r="AK18">
        <v>16</v>
      </c>
      <c r="AM18">
        <v>1</v>
      </c>
      <c r="AN18">
        <f t="shared" si="13"/>
        <v>2.7225670522120922</v>
      </c>
      <c r="AP18">
        <f t="shared" si="14"/>
        <v>0</v>
      </c>
      <c r="AQ18">
        <f t="shared" si="14"/>
        <v>0.13027286391226439</v>
      </c>
      <c r="AR18">
        <f t="shared" si="14"/>
        <v>8.8721968791051736E-2</v>
      </c>
      <c r="AS18">
        <f t="shared" si="14"/>
        <v>4.9680204563723102E-2</v>
      </c>
      <c r="AT18">
        <f t="shared" si="14"/>
        <v>2.097219024304741E-2</v>
      </c>
      <c r="AU18">
        <f t="shared" si="14"/>
        <v>5.5850201317333248</v>
      </c>
      <c r="AV18">
        <f t="shared" si="14"/>
        <v>3.8834252697642788</v>
      </c>
      <c r="AW18">
        <f t="shared" si="15"/>
        <v>1.8061221460498194</v>
      </c>
      <c r="AX18" s="9">
        <f t="shared" si="16"/>
        <v>2.0747971833168588</v>
      </c>
      <c r="BA18">
        <f t="shared" si="27"/>
        <v>12</v>
      </c>
      <c r="BB18">
        <f t="shared" si="28"/>
        <v>12</v>
      </c>
      <c r="BC18">
        <f t="shared" si="29"/>
        <v>27.445134104424184</v>
      </c>
      <c r="BD18">
        <f t="shared" si="30"/>
        <v>27.445134104424184</v>
      </c>
      <c r="BE18">
        <f t="shared" si="31"/>
        <v>13.722567052212092</v>
      </c>
      <c r="BF18">
        <f t="shared" si="32"/>
        <v>13.722567052212096</v>
      </c>
      <c r="BG18">
        <f>0</f>
        <v>0</v>
      </c>
      <c r="BH18" s="10">
        <f t="shared" si="33"/>
        <v>0</v>
      </c>
      <c r="BI18" s="10">
        <f t="shared" si="34"/>
        <v>-3.5527136788005009E-15</v>
      </c>
      <c r="BK18">
        <f t="shared" si="0"/>
        <v>384</v>
      </c>
      <c r="BL18">
        <f t="shared" si="1"/>
        <v>0</v>
      </c>
      <c r="BN18">
        <f t="shared" si="2"/>
        <v>0</v>
      </c>
      <c r="BO18">
        <f t="shared" si="3"/>
        <v>8.3374632903849211</v>
      </c>
      <c r="BP18">
        <f t="shared" si="4"/>
        <v>9.936860504597794</v>
      </c>
      <c r="BQ18">
        <f t="shared" si="5"/>
        <v>7.9488327301956963</v>
      </c>
      <c r="BR18">
        <f t="shared" si="6"/>
        <v>0.33555504388875856</v>
      </c>
      <c r="BS18">
        <f t="shared" si="7"/>
        <v>357.44128843093279</v>
      </c>
      <c r="BT18">
        <f t="shared" si="8"/>
        <v>0</v>
      </c>
      <c r="BU18">
        <f t="shared" si="8"/>
        <v>0</v>
      </c>
      <c r="BV18">
        <f t="shared" si="8"/>
        <v>0</v>
      </c>
    </row>
    <row r="19" spans="1:74">
      <c r="A19">
        <v>0</v>
      </c>
      <c r="B19">
        <v>0</v>
      </c>
      <c r="C19">
        <v>1.9772028859999999E-3</v>
      </c>
      <c r="D19">
        <v>1.0171562575135133E-3</v>
      </c>
      <c r="E19">
        <v>9.0379328506818169E-4</v>
      </c>
      <c r="F19">
        <v>4.7113106304956503E-3</v>
      </c>
      <c r="G19">
        <v>0.56510833171990771</v>
      </c>
      <c r="H19">
        <v>0.39291487790099811</v>
      </c>
      <c r="I19">
        <v>306.45843439999999</v>
      </c>
      <c r="J19">
        <v>2.8840315031266014E-7</v>
      </c>
      <c r="K19">
        <v>3.109E-2</v>
      </c>
      <c r="L19">
        <v>25.707503920000001</v>
      </c>
      <c r="M19">
        <v>24.824308420000001</v>
      </c>
      <c r="O19">
        <f t="shared" si="11"/>
        <v>0</v>
      </c>
      <c r="P19">
        <f t="shared" si="9"/>
        <v>0</v>
      </c>
      <c r="Q19">
        <f t="shared" si="9"/>
        <v>5.0828950942480314E-2</v>
      </c>
      <c r="R19">
        <f t="shared" si="9"/>
        <v>2.6148548477281174E-2</v>
      </c>
      <c r="S19">
        <f t="shared" si="9"/>
        <v>2.3234269418759959E-2</v>
      </c>
      <c r="T19">
        <f t="shared" si="12"/>
        <v>4.773674618524436E-3</v>
      </c>
      <c r="U19">
        <f t="shared" si="12"/>
        <v>0.57258871499292485</v>
      </c>
      <c r="V19">
        <f t="shared" si="12"/>
        <v>0.39811592293147019</v>
      </c>
      <c r="W19">
        <f t="shared" si="17"/>
        <v>8.7662588367200089E-2</v>
      </c>
      <c r="X19">
        <f t="shared" si="10"/>
        <v>2.8840315031266014E-7</v>
      </c>
      <c r="AA19">
        <f t="shared" si="18"/>
        <v>1.2437452629162391</v>
      </c>
      <c r="AB19">
        <f t="shared" si="19"/>
        <v>2.7457716903539149</v>
      </c>
      <c r="AC19">
        <f t="shared" si="20"/>
        <v>0.99665538353998329</v>
      </c>
      <c r="AD19" s="5">
        <f t="shared" si="21"/>
        <v>-0.10021176883852144</v>
      </c>
      <c r="AF19" s="8">
        <f t="shared" si="22"/>
        <v>2.8459834591924364</v>
      </c>
      <c r="AG19" s="8">
        <f t="shared" si="23"/>
        <v>0.85267269211246988</v>
      </c>
      <c r="AH19" s="8">
        <f t="shared" si="24"/>
        <v>4.6911318223292993</v>
      </c>
      <c r="AI19" s="8">
        <f t="shared" si="25"/>
        <v>1.7557790416555037</v>
      </c>
      <c r="AJ19" s="8">
        <f t="shared" si="26"/>
        <v>8.236590935288973</v>
      </c>
      <c r="AK19">
        <v>17</v>
      </c>
      <c r="AM19">
        <v>1</v>
      </c>
      <c r="AN19">
        <f t="shared" si="13"/>
        <v>2.4763798226388918</v>
      </c>
      <c r="AP19">
        <f t="shared" si="14"/>
        <v>0</v>
      </c>
      <c r="AQ19">
        <f t="shared" si="14"/>
        <v>0.41865727658308127</v>
      </c>
      <c r="AR19">
        <f t="shared" si="14"/>
        <v>0.21537489735893839</v>
      </c>
      <c r="AS19">
        <f t="shared" si="14"/>
        <v>0.19137117288262007</v>
      </c>
      <c r="AT19">
        <f t="shared" si="14"/>
        <v>3.9318805090957414E-2</v>
      </c>
      <c r="AU19">
        <f t="shared" si="14"/>
        <v>4.7161790195594859</v>
      </c>
      <c r="AV19">
        <f t="shared" si="14"/>
        <v>3.2791180020115509</v>
      </c>
      <c r="AW19">
        <f t="shared" si="15"/>
        <v>1.7557790416555037</v>
      </c>
      <c r="AX19" s="9">
        <f t="shared" si="16"/>
        <v>2.5811823884801433</v>
      </c>
      <c r="BA19">
        <f t="shared" si="27"/>
        <v>12</v>
      </c>
      <c r="BB19">
        <f t="shared" si="28"/>
        <v>11.999999999999998</v>
      </c>
      <c r="BC19">
        <f t="shared" si="29"/>
        <v>26.952759645277784</v>
      </c>
      <c r="BD19">
        <f t="shared" si="30"/>
        <v>26.952759645277784</v>
      </c>
      <c r="BE19">
        <f t="shared" si="31"/>
        <v>13.476379822638892</v>
      </c>
      <c r="BF19">
        <f t="shared" si="32"/>
        <v>13.476379822638892</v>
      </c>
      <c r="BG19">
        <f>0</f>
        <v>0</v>
      </c>
      <c r="BH19" s="10">
        <f t="shared" si="33"/>
        <v>0</v>
      </c>
      <c r="BI19" s="10">
        <f t="shared" si="34"/>
        <v>3.5527136788005009E-15</v>
      </c>
      <c r="BK19">
        <f t="shared" si="0"/>
        <v>384</v>
      </c>
      <c r="BL19">
        <f t="shared" si="1"/>
        <v>0</v>
      </c>
      <c r="BN19">
        <f t="shared" si="2"/>
        <v>0</v>
      </c>
      <c r="BO19">
        <f t="shared" si="3"/>
        <v>26.794065701317201</v>
      </c>
      <c r="BP19">
        <f t="shared" si="4"/>
        <v>24.121988504201099</v>
      </c>
      <c r="BQ19">
        <f t="shared" si="5"/>
        <v>30.619387661219211</v>
      </c>
      <c r="BR19">
        <f t="shared" si="6"/>
        <v>0.62910088145531862</v>
      </c>
      <c r="BS19">
        <f t="shared" si="7"/>
        <v>301.8354572518071</v>
      </c>
      <c r="BT19">
        <f t="shared" si="8"/>
        <v>0</v>
      </c>
      <c r="BU19">
        <f t="shared" si="8"/>
        <v>0</v>
      </c>
      <c r="BV19">
        <f t="shared" si="8"/>
        <v>0</v>
      </c>
    </row>
    <row r="20" spans="1:74">
      <c r="A20">
        <v>0</v>
      </c>
      <c r="B20">
        <v>0</v>
      </c>
      <c r="C20">
        <v>1.5555608676666665E-3</v>
      </c>
      <c r="D20">
        <v>7.5097658709459461E-4</v>
      </c>
      <c r="E20">
        <v>7.3082933618181817E-4</v>
      </c>
      <c r="F20">
        <v>8.4571491013480538E-3</v>
      </c>
      <c r="G20">
        <v>0.56162400045750183</v>
      </c>
      <c r="H20">
        <v>0.39124312690560503</v>
      </c>
      <c r="I20">
        <v>306.31405925000001</v>
      </c>
      <c r="J20">
        <v>3.0199517204020165E-7</v>
      </c>
      <c r="K20">
        <v>2.9940000000000001E-2</v>
      </c>
      <c r="L20">
        <v>26.452528300000001</v>
      </c>
      <c r="M20">
        <v>25.126367470000002</v>
      </c>
      <c r="O20">
        <f t="shared" si="11"/>
        <v>0</v>
      </c>
      <c r="P20">
        <f t="shared" si="9"/>
        <v>0</v>
      </c>
      <c r="Q20">
        <f t="shared" si="9"/>
        <v>4.1148517874325052E-2</v>
      </c>
      <c r="R20">
        <f t="shared" si="9"/>
        <v>1.9865229422757178E-2</v>
      </c>
      <c r="S20">
        <f t="shared" si="9"/>
        <v>1.9332283697819759E-2</v>
      </c>
      <c r="T20">
        <f t="shared" si="12"/>
        <v>8.6733647375123058E-3</v>
      </c>
      <c r="U20">
        <f t="shared" si="12"/>
        <v>0.57598249042720973</v>
      </c>
      <c r="V20">
        <f t="shared" si="12"/>
        <v>0.40124565619355412</v>
      </c>
      <c r="W20">
        <f t="shared" si="17"/>
        <v>0.12062352904800004</v>
      </c>
      <c r="X20">
        <f t="shared" si="10"/>
        <v>3.0199517204020165E-7</v>
      </c>
      <c r="AA20">
        <f t="shared" si="18"/>
        <v>1.1964500054289644</v>
      </c>
      <c r="AB20">
        <f t="shared" si="19"/>
        <v>2.6793743778053631</v>
      </c>
      <c r="AC20">
        <f t="shared" si="20"/>
        <v>0.96318337437691226</v>
      </c>
      <c r="AD20" s="5">
        <f t="shared" si="21"/>
        <v>-8.0346030994901979E-2</v>
      </c>
      <c r="AF20" s="8">
        <f t="shared" si="22"/>
        <v>2.7597204088002649</v>
      </c>
      <c r="AG20" s="8">
        <f t="shared" si="23"/>
        <v>0.8333536600464404</v>
      </c>
      <c r="AH20" s="8">
        <f t="shared" si="24"/>
        <v>4.7998829209883009</v>
      </c>
      <c r="AI20" s="8">
        <f t="shared" si="25"/>
        <v>1.7796708342422438</v>
      </c>
      <c r="AJ20" s="8">
        <f t="shared" si="26"/>
        <v>8.542211642260348</v>
      </c>
      <c r="AK20">
        <v>18</v>
      </c>
      <c r="AM20">
        <v>1</v>
      </c>
      <c r="AN20">
        <f t="shared" si="13"/>
        <v>2.5667287369607994</v>
      </c>
      <c r="AP20">
        <f t="shared" si="14"/>
        <v>0</v>
      </c>
      <c r="AQ20">
        <f t="shared" si="14"/>
        <v>0.35149934844781749</v>
      </c>
      <c r="AR20">
        <f t="shared" si="14"/>
        <v>0.16969299405124919</v>
      </c>
      <c r="AS20">
        <f t="shared" si="14"/>
        <v>0.16514045887499587</v>
      </c>
      <c r="AT20">
        <f t="shared" si="14"/>
        <v>7.408971723834798E-2</v>
      </c>
      <c r="AU20">
        <f t="shared" si="14"/>
        <v>4.9201643354654205</v>
      </c>
      <c r="AV20">
        <f t="shared" si="14"/>
        <v>3.427525315742971</v>
      </c>
      <c r="AW20">
        <f t="shared" si="15"/>
        <v>1.7796708342422438</v>
      </c>
      <c r="AX20" s="9">
        <f t="shared" si="16"/>
        <v>2.4660036356163064</v>
      </c>
      <c r="BA20">
        <f t="shared" si="27"/>
        <v>12</v>
      </c>
      <c r="BB20">
        <f t="shared" si="28"/>
        <v>12.000000000000002</v>
      </c>
      <c r="BC20">
        <f t="shared" si="29"/>
        <v>27.133457473921599</v>
      </c>
      <c r="BD20">
        <f t="shared" si="30"/>
        <v>27.133457473921595</v>
      </c>
      <c r="BE20">
        <f t="shared" si="31"/>
        <v>13.566728736960799</v>
      </c>
      <c r="BF20">
        <f t="shared" si="32"/>
        <v>13.566728736960799</v>
      </c>
      <c r="BG20">
        <f>0</f>
        <v>0</v>
      </c>
      <c r="BH20" s="10">
        <f t="shared" si="33"/>
        <v>0</v>
      </c>
      <c r="BI20" s="10">
        <f t="shared" si="34"/>
        <v>0</v>
      </c>
      <c r="BK20">
        <f t="shared" si="0"/>
        <v>384</v>
      </c>
      <c r="BL20">
        <f t="shared" si="1"/>
        <v>0</v>
      </c>
      <c r="BN20">
        <f t="shared" si="2"/>
        <v>0</v>
      </c>
      <c r="BO20">
        <f t="shared" si="3"/>
        <v>22.49595830066032</v>
      </c>
      <c r="BP20">
        <f t="shared" si="4"/>
        <v>19.005615333739907</v>
      </c>
      <c r="BQ20">
        <f t="shared" si="5"/>
        <v>26.422473419999339</v>
      </c>
      <c r="BR20">
        <f t="shared" si="6"/>
        <v>1.1854354758135677</v>
      </c>
      <c r="BS20">
        <f t="shared" si="7"/>
        <v>314.89051746978691</v>
      </c>
      <c r="BT20">
        <f t="shared" si="8"/>
        <v>0</v>
      </c>
      <c r="BU20">
        <f t="shared" si="8"/>
        <v>0</v>
      </c>
      <c r="BV20">
        <f t="shared" si="8"/>
        <v>0</v>
      </c>
    </row>
    <row r="21" spans="1:74">
      <c r="A21">
        <v>0</v>
      </c>
      <c r="B21">
        <v>0</v>
      </c>
      <c r="C21">
        <v>1.9193468651666668E-3</v>
      </c>
      <c r="D21">
        <v>8.1905608979729728E-4</v>
      </c>
      <c r="E21">
        <v>9.7620673111363651E-4</v>
      </c>
      <c r="F21">
        <v>1.3455379796633589E-2</v>
      </c>
      <c r="G21">
        <v>0.54538995569963966</v>
      </c>
      <c r="H21">
        <v>0.39874149903674239</v>
      </c>
      <c r="I21">
        <v>306.16246534999999</v>
      </c>
      <c r="J21">
        <v>3.0199517204020165E-7</v>
      </c>
      <c r="K21">
        <v>3.0200000000000001E-2</v>
      </c>
      <c r="L21">
        <v>26.708597149999999</v>
      </c>
      <c r="M21">
        <v>22.88398179</v>
      </c>
      <c r="O21">
        <f t="shared" si="11"/>
        <v>0</v>
      </c>
      <c r="P21">
        <f t="shared" si="9"/>
        <v>0</v>
      </c>
      <c r="Q21">
        <f t="shared" si="9"/>
        <v>5.1263062212851866E-2</v>
      </c>
      <c r="R21">
        <f t="shared" si="9"/>
        <v>2.1875839145650236E-2</v>
      </c>
      <c r="S21">
        <f t="shared" si="9"/>
        <v>2.6073112316432487E-2</v>
      </c>
      <c r="T21">
        <f t="shared" ref="T21:V52" si="35">$M21*F21/24.5</f>
        <v>1.2567863928314162E-2</v>
      </c>
      <c r="U21">
        <f t="shared" si="35"/>
        <v>0.50941607406854938</v>
      </c>
      <c r="V21">
        <f t="shared" si="35"/>
        <v>0.37244053889282108</v>
      </c>
      <c r="W21">
        <f t="shared" si="17"/>
        <v>0.11484696774500004</v>
      </c>
      <c r="X21">
        <f t="shared" si="10"/>
        <v>3.0199517204020165E-7</v>
      </c>
      <c r="AA21">
        <f t="shared" si="18"/>
        <v>1.1543027040897549</v>
      </c>
      <c r="AB21">
        <f t="shared" si="19"/>
        <v>2.5084801927126601</v>
      </c>
      <c r="AC21">
        <f t="shared" si="20"/>
        <v>0.94330510513551136</v>
      </c>
      <c r="AD21" s="5">
        <f t="shared" si="21"/>
        <v>-9.9212013674934582E-2</v>
      </c>
      <c r="AF21" s="8">
        <f t="shared" si="22"/>
        <v>2.6076922063875947</v>
      </c>
      <c r="AG21" s="8">
        <f t="shared" si="23"/>
        <v>0.72108199611657198</v>
      </c>
      <c r="AH21" s="8">
        <f t="shared" si="24"/>
        <v>5.5472193475114162</v>
      </c>
      <c r="AI21" s="8">
        <f t="shared" si="25"/>
        <v>1.6209271872792064</v>
      </c>
      <c r="AJ21" s="8">
        <f t="shared" si="26"/>
        <v>8.9916386541824735</v>
      </c>
      <c r="AK21">
        <v>19</v>
      </c>
      <c r="AM21">
        <v>1</v>
      </c>
      <c r="AN21">
        <f t="shared" si="13"/>
        <v>2.3446402078617439</v>
      </c>
      <c r="AP21">
        <f t="shared" si="14"/>
        <v>0</v>
      </c>
      <c r="AQ21">
        <f t="shared" si="14"/>
        <v>0.4609389317248398</v>
      </c>
      <c r="AR21">
        <f t="shared" si="14"/>
        <v>0.19669964085470676</v>
      </c>
      <c r="AS21">
        <f t="shared" si="14"/>
        <v>0.23444000453927549</v>
      </c>
      <c r="AT21">
        <f t="shared" si="14"/>
        <v>0.11300569109833521</v>
      </c>
      <c r="AU21">
        <f t="shared" si="14"/>
        <v>4.5804852626566506</v>
      </c>
      <c r="AV21">
        <f t="shared" si="14"/>
        <v>3.3488507458932411</v>
      </c>
      <c r="AW21">
        <f t="shared" si="15"/>
        <v>1.6209271872792064</v>
      </c>
      <c r="AX21" s="9">
        <f t="shared" si="16"/>
        <v>2.5130057643980281</v>
      </c>
      <c r="BA21">
        <f t="shared" si="27"/>
        <v>12</v>
      </c>
      <c r="BB21">
        <f t="shared" si="28"/>
        <v>12</v>
      </c>
      <c r="BC21">
        <f t="shared" si="29"/>
        <v>26.689280415723488</v>
      </c>
      <c r="BD21">
        <f t="shared" si="30"/>
        <v>26.689280415723491</v>
      </c>
      <c r="BE21">
        <f t="shared" si="31"/>
        <v>13.344640207861744</v>
      </c>
      <c r="BF21">
        <f t="shared" si="32"/>
        <v>13.344640207861744</v>
      </c>
      <c r="BG21">
        <f>0</f>
        <v>0</v>
      </c>
      <c r="BH21" s="10">
        <f t="shared" si="33"/>
        <v>0</v>
      </c>
      <c r="BI21" s="10">
        <f t="shared" si="34"/>
        <v>-3.5527136788005009E-15</v>
      </c>
      <c r="BK21">
        <f t="shared" si="0"/>
        <v>384</v>
      </c>
      <c r="BL21">
        <f t="shared" si="1"/>
        <v>0</v>
      </c>
      <c r="BN21">
        <f t="shared" si="2"/>
        <v>0</v>
      </c>
      <c r="BO21">
        <f t="shared" si="3"/>
        <v>29.500091630389747</v>
      </c>
      <c r="BP21">
        <f t="shared" si="4"/>
        <v>22.030359775727156</v>
      </c>
      <c r="BQ21">
        <f t="shared" si="5"/>
        <v>37.510400726284075</v>
      </c>
      <c r="BR21">
        <f t="shared" si="6"/>
        <v>1.8080910575733633</v>
      </c>
      <c r="BS21">
        <f t="shared" si="7"/>
        <v>293.15105681002564</v>
      </c>
      <c r="BT21">
        <f t="shared" si="8"/>
        <v>0</v>
      </c>
      <c r="BU21">
        <f t="shared" si="8"/>
        <v>0</v>
      </c>
      <c r="BV21">
        <f t="shared" si="8"/>
        <v>0</v>
      </c>
    </row>
    <row r="22" spans="1:74">
      <c r="A22">
        <v>0</v>
      </c>
      <c r="B22">
        <v>0</v>
      </c>
      <c r="C22">
        <v>5.3244005984999997E-4</v>
      </c>
      <c r="D22">
        <v>3.6261681024324323E-4</v>
      </c>
      <c r="E22">
        <v>2.0304866490909089E-4</v>
      </c>
      <c r="F22">
        <v>1.0000000000000001E-5</v>
      </c>
      <c r="G22">
        <v>0.59953156541718877</v>
      </c>
      <c r="H22">
        <v>0.37110489341547853</v>
      </c>
      <c r="I22">
        <v>306.58656733999999</v>
      </c>
      <c r="J22">
        <v>2.454708915685024E-7</v>
      </c>
      <c r="K22">
        <v>3.1605000000000001E-2</v>
      </c>
      <c r="L22">
        <v>26.600662249999999</v>
      </c>
      <c r="M22">
        <v>28.70380132</v>
      </c>
      <c r="O22">
        <f t="shared" si="11"/>
        <v>0</v>
      </c>
      <c r="P22">
        <f t="shared" si="9"/>
        <v>0</v>
      </c>
      <c r="Q22">
        <f t="shared" si="9"/>
        <v>1.4163258200439635E-2</v>
      </c>
      <c r="R22">
        <f t="shared" si="9"/>
        <v>9.645847295452854E-3</v>
      </c>
      <c r="S22">
        <f t="shared" si="9"/>
        <v>5.4012289555601537E-3</v>
      </c>
      <c r="T22">
        <f t="shared" si="35"/>
        <v>1.171583727346939E-5</v>
      </c>
      <c r="U22">
        <f t="shared" si="35"/>
        <v>0.70240142607361511</v>
      </c>
      <c r="V22">
        <f t="shared" si="35"/>
        <v>0.43478045426439477</v>
      </c>
      <c r="W22">
        <f t="shared" si="17"/>
        <v>7.7008917213750042E-2</v>
      </c>
      <c r="X22">
        <f t="shared" si="10"/>
        <v>2.454708915685024E-7</v>
      </c>
      <c r="AA22">
        <f t="shared" si="18"/>
        <v>1.2160508544474884</v>
      </c>
      <c r="AB22">
        <f t="shared" si="19"/>
        <v>2.9381567497365118</v>
      </c>
      <c r="AC22">
        <f t="shared" si="20"/>
        <v>0.92798157743169485</v>
      </c>
      <c r="AD22" s="5">
        <f t="shared" si="21"/>
        <v>-2.9210334451452644E-2</v>
      </c>
      <c r="AF22" s="8">
        <f t="shared" si="22"/>
        <v>2.9673670841879645</v>
      </c>
      <c r="AG22" s="8">
        <f t="shared" si="23"/>
        <v>1.1114039293245748</v>
      </c>
      <c r="AH22" s="8">
        <f t="shared" si="24"/>
        <v>3.5990515189476522</v>
      </c>
      <c r="AI22" s="8">
        <f t="shared" si="25"/>
        <v>2.231881443538108</v>
      </c>
      <c r="AJ22" s="8">
        <f t="shared" si="26"/>
        <v>8.0326562994769066</v>
      </c>
      <c r="AK22">
        <v>20</v>
      </c>
      <c r="AM22">
        <v>1</v>
      </c>
      <c r="AN22">
        <f t="shared" si="13"/>
        <v>3.1498013943695433</v>
      </c>
      <c r="AP22">
        <f t="shared" si="14"/>
        <v>0</v>
      </c>
      <c r="AQ22">
        <f t="shared" si="14"/>
        <v>0.1137685852048794</v>
      </c>
      <c r="AR22">
        <f t="shared" si="14"/>
        <v>7.7481776041611647E-2</v>
      </c>
      <c r="AS22">
        <f t="shared" si="14"/>
        <v>4.3386215794797345E-2</v>
      </c>
      <c r="AT22">
        <f t="shared" si="14"/>
        <v>9.4109294078380235E-5</v>
      </c>
      <c r="AU22">
        <f t="shared" si="14"/>
        <v>5.6421492399117872</v>
      </c>
      <c r="AV22">
        <f t="shared" si="14"/>
        <v>3.4924419548363219</v>
      </c>
      <c r="AW22">
        <f t="shared" si="15"/>
        <v>2.231881443538108</v>
      </c>
      <c r="AX22" s="9">
        <f t="shared" si="16"/>
        <v>2.4665180205793966</v>
      </c>
      <c r="BA22">
        <f t="shared" si="27"/>
        <v>12</v>
      </c>
      <c r="BB22">
        <f t="shared" si="28"/>
        <v>12</v>
      </c>
      <c r="BC22">
        <f t="shared" si="29"/>
        <v>28.299602788739087</v>
      </c>
      <c r="BD22">
        <f t="shared" si="30"/>
        <v>28.299602788739087</v>
      </c>
      <c r="BE22">
        <f t="shared" si="31"/>
        <v>14.149801394369543</v>
      </c>
      <c r="BF22">
        <f t="shared" si="32"/>
        <v>14.149801394369543</v>
      </c>
      <c r="BG22">
        <f>0</f>
        <v>0</v>
      </c>
      <c r="BH22" s="10">
        <f t="shared" si="33"/>
        <v>0</v>
      </c>
      <c r="BI22" s="10">
        <f t="shared" si="34"/>
        <v>0</v>
      </c>
      <c r="BK22">
        <f t="shared" si="0"/>
        <v>384</v>
      </c>
      <c r="BL22">
        <f t="shared" si="1"/>
        <v>0</v>
      </c>
      <c r="BN22">
        <f t="shared" si="2"/>
        <v>0</v>
      </c>
      <c r="BO22">
        <f t="shared" si="3"/>
        <v>7.2811894531122814</v>
      </c>
      <c r="BP22">
        <f t="shared" si="4"/>
        <v>8.6779589166605042</v>
      </c>
      <c r="BQ22">
        <f t="shared" si="5"/>
        <v>6.9417945271675752</v>
      </c>
      <c r="BR22">
        <f t="shared" si="6"/>
        <v>1.5057487052540838E-3</v>
      </c>
      <c r="BS22">
        <f t="shared" si="7"/>
        <v>361.09755135435438</v>
      </c>
      <c r="BT22">
        <f t="shared" si="8"/>
        <v>0</v>
      </c>
      <c r="BU22">
        <f t="shared" si="8"/>
        <v>0</v>
      </c>
      <c r="BV22">
        <f t="shared" si="8"/>
        <v>0</v>
      </c>
    </row>
    <row r="23" spans="1:74">
      <c r="A23">
        <v>0</v>
      </c>
      <c r="B23">
        <v>0</v>
      </c>
      <c r="C23">
        <v>3.8418810386666661E-4</v>
      </c>
      <c r="D23">
        <v>4.1200858170270267E-4</v>
      </c>
      <c r="E23">
        <v>4.9863134613636359E-5</v>
      </c>
      <c r="F23">
        <v>1.0000000000000001E-5</v>
      </c>
      <c r="G23">
        <v>0.58975230757045838</v>
      </c>
      <c r="H23">
        <v>0.37798571447167606</v>
      </c>
      <c r="I23">
        <v>306.40970778000002</v>
      </c>
      <c r="J23">
        <v>2.5703957827688611E-7</v>
      </c>
      <c r="K23">
        <v>3.2055E-2</v>
      </c>
      <c r="L23">
        <v>26.26830769</v>
      </c>
      <c r="M23">
        <v>26.930399999999999</v>
      </c>
      <c r="O23">
        <f t="shared" si="11"/>
        <v>0</v>
      </c>
      <c r="P23">
        <f t="shared" si="9"/>
        <v>0</v>
      </c>
      <c r="Q23">
        <f t="shared" si="9"/>
        <v>1.0091971323207277E-2</v>
      </c>
      <c r="R23">
        <f t="shared" si="9"/>
        <v>1.0822768195087097E-2</v>
      </c>
      <c r="S23">
        <f t="shared" si="9"/>
        <v>1.3098201624188893E-3</v>
      </c>
      <c r="T23">
        <f t="shared" si="35"/>
        <v>1.0991999999999999E-5</v>
      </c>
      <c r="U23">
        <f t="shared" si="35"/>
        <v>0.64825573648144785</v>
      </c>
      <c r="V23">
        <f t="shared" si="35"/>
        <v>0.41548189734726632</v>
      </c>
      <c r="W23">
        <f t="shared" si="17"/>
        <v>6.4226012302050078E-2</v>
      </c>
      <c r="X23">
        <f t="shared" si="10"/>
        <v>2.5703957827688611E-7</v>
      </c>
      <c r="AA23">
        <f t="shared" si="18"/>
        <v>1.1216291617100655</v>
      </c>
      <c r="AB23">
        <f t="shared" si="19"/>
        <v>2.6866034260077809</v>
      </c>
      <c r="AC23">
        <f t="shared" si="20"/>
        <v>0.87541291405595911</v>
      </c>
      <c r="AD23" s="5">
        <f t="shared" si="21"/>
        <v>-2.2224559680713265E-2</v>
      </c>
      <c r="AF23" s="8">
        <f t="shared" si="22"/>
        <v>2.7088279856884943</v>
      </c>
      <c r="AG23" s="8">
        <f t="shared" si="23"/>
        <v>0.95800215757657603</v>
      </c>
      <c r="AH23" s="8">
        <f t="shared" si="24"/>
        <v>4.175355940866206</v>
      </c>
      <c r="AI23" s="8">
        <f t="shared" si="25"/>
        <v>2.1114861209759841</v>
      </c>
      <c r="AJ23" s="8">
        <f t="shared" si="26"/>
        <v>8.8162061192736161</v>
      </c>
      <c r="AK23">
        <v>21</v>
      </c>
      <c r="AM23">
        <v>1</v>
      </c>
      <c r="AN23">
        <f t="shared" si="13"/>
        <v>3.0522790527192463</v>
      </c>
      <c r="AP23">
        <f t="shared" si="14"/>
        <v>0</v>
      </c>
      <c r="AQ23">
        <f t="shared" si="14"/>
        <v>8.8972899335193853E-2</v>
      </c>
      <c r="AR23">
        <f t="shared" si="14"/>
        <v>9.5415755189006732E-2</v>
      </c>
      <c r="AS23">
        <f t="shared" si="14"/>
        <v>1.1547644531065373E-2</v>
      </c>
      <c r="AT23">
        <f t="shared" si="14"/>
        <v>9.6907737663055584E-5</v>
      </c>
      <c r="AU23">
        <f t="shared" si="14"/>
        <v>5.7151561908219657</v>
      </c>
      <c r="AV23">
        <f t="shared" si="14"/>
        <v>3.6629740458403819</v>
      </c>
      <c r="AW23">
        <f t="shared" si="15"/>
        <v>2.1114861209759841</v>
      </c>
      <c r="AX23" s="9">
        <f t="shared" si="16"/>
        <v>2.3074224200312501</v>
      </c>
      <c r="BA23">
        <f t="shared" si="27"/>
        <v>12</v>
      </c>
      <c r="BB23">
        <f t="shared" si="28"/>
        <v>12.000000000000002</v>
      </c>
      <c r="BC23">
        <f t="shared" si="29"/>
        <v>28.104558105438493</v>
      </c>
      <c r="BD23">
        <f t="shared" si="30"/>
        <v>28.1045581054385</v>
      </c>
      <c r="BE23">
        <f t="shared" si="31"/>
        <v>14.052279052719246</v>
      </c>
      <c r="BF23">
        <f t="shared" si="32"/>
        <v>14.052279052719248</v>
      </c>
      <c r="BG23">
        <f>0</f>
        <v>0</v>
      </c>
      <c r="BH23" s="10">
        <f t="shared" si="33"/>
        <v>0</v>
      </c>
      <c r="BI23" s="10">
        <f t="shared" si="34"/>
        <v>-8.8817841970012523E-15</v>
      </c>
      <c r="BK23">
        <f t="shared" si="0"/>
        <v>384</v>
      </c>
      <c r="BL23">
        <f t="shared" si="1"/>
        <v>0</v>
      </c>
      <c r="BN23">
        <f t="shared" si="2"/>
        <v>0</v>
      </c>
      <c r="BO23">
        <f t="shared" si="3"/>
        <v>5.6942655574524066</v>
      </c>
      <c r="BP23">
        <f t="shared" si="4"/>
        <v>10.686564581168755</v>
      </c>
      <c r="BQ23">
        <f t="shared" si="5"/>
        <v>1.8476231249704598</v>
      </c>
      <c r="BR23">
        <f t="shared" si="6"/>
        <v>1.5505238026088893E-3</v>
      </c>
      <c r="BS23">
        <f t="shared" si="7"/>
        <v>365.7699962126058</v>
      </c>
      <c r="BT23">
        <f t="shared" si="8"/>
        <v>0</v>
      </c>
      <c r="BU23">
        <f t="shared" si="8"/>
        <v>0</v>
      </c>
      <c r="BV23">
        <f t="shared" si="8"/>
        <v>0</v>
      </c>
    </row>
    <row r="24" spans="1:74">
      <c r="A24">
        <v>0</v>
      </c>
      <c r="B24">
        <v>0</v>
      </c>
      <c r="C24">
        <v>5.2665572391666663E-4</v>
      </c>
      <c r="D24">
        <v>5.2021947527027034E-4</v>
      </c>
      <c r="E24">
        <v>5.3258579613636367E-5</v>
      </c>
      <c r="F24">
        <v>1.0000000000000001E-5</v>
      </c>
      <c r="G24">
        <v>0.58259428876777986</v>
      </c>
      <c r="H24">
        <v>0.37911124060398199</v>
      </c>
      <c r="I24">
        <v>306.16066066000002</v>
      </c>
      <c r="J24">
        <v>2.6302679918953789E-7</v>
      </c>
      <c r="K24">
        <v>3.0939999999999999E-2</v>
      </c>
      <c r="L24">
        <v>26.742133119999998</v>
      </c>
      <c r="M24">
        <v>27.200718370000001</v>
      </c>
      <c r="O24">
        <f t="shared" si="11"/>
        <v>0</v>
      </c>
      <c r="P24">
        <f t="shared" si="9"/>
        <v>0</v>
      </c>
      <c r="Q24">
        <f t="shared" si="9"/>
        <v>1.4083897477389466E-2</v>
      </c>
      <c r="R24">
        <f t="shared" si="9"/>
        <v>1.3911778459294116E-2</v>
      </c>
      <c r="S24">
        <f t="shared" si="9"/>
        <v>1.4242480258099819E-3</v>
      </c>
      <c r="T24">
        <f t="shared" si="35"/>
        <v>1.1102334028571429E-5</v>
      </c>
      <c r="U24">
        <f t="shared" si="35"/>
        <v>0.64681563970378919</v>
      </c>
      <c r="V24">
        <f t="shared" si="35"/>
        <v>0.42090196271715197</v>
      </c>
      <c r="W24">
        <f t="shared" si="17"/>
        <v>9.5201993907200105E-2</v>
      </c>
      <c r="X24">
        <f t="shared" si="10"/>
        <v>2.6302679918953789E-7</v>
      </c>
      <c r="AA24">
        <f t="shared" si="18"/>
        <v>1.1433177248568422</v>
      </c>
      <c r="AB24">
        <f t="shared" si="19"/>
        <v>2.7090650843925226</v>
      </c>
      <c r="AC24">
        <f t="shared" si="20"/>
        <v>0.90064377335929102</v>
      </c>
      <c r="AD24" s="5">
        <f t="shared" si="21"/>
        <v>-2.9419923962493565E-2</v>
      </c>
      <c r="AF24" s="8">
        <f t="shared" si="22"/>
        <v>2.7384850083550161</v>
      </c>
      <c r="AG24" s="8">
        <f t="shared" si="23"/>
        <v>0.93719746163643403</v>
      </c>
      <c r="AH24" s="8">
        <f t="shared" si="24"/>
        <v>4.2680439968495305</v>
      </c>
      <c r="AI24" s="8">
        <f t="shared" si="25"/>
        <v>2.0409099195818778</v>
      </c>
      <c r="AJ24" s="8">
        <f t="shared" si="26"/>
        <v>8.7106933303820924</v>
      </c>
      <c r="AK24">
        <v>22</v>
      </c>
      <c r="AM24">
        <v>1</v>
      </c>
      <c r="AN24">
        <f t="shared" si="13"/>
        <v>2.9679614683965703</v>
      </c>
      <c r="AP24">
        <f t="shared" si="14"/>
        <v>0</v>
      </c>
      <c r="AQ24">
        <f t="shared" si="14"/>
        <v>0.1226805118220816</v>
      </c>
      <c r="AR24">
        <f t="shared" si="14"/>
        <v>0.12118123583912652</v>
      </c>
      <c r="AS24">
        <f t="shared" si="14"/>
        <v>1.2406187779232872E-2</v>
      </c>
      <c r="AT24">
        <f t="shared" si="14"/>
        <v>9.6709026974351299E-5</v>
      </c>
      <c r="AU24">
        <f t="shared" si="14"/>
        <v>5.6342126787546229</v>
      </c>
      <c r="AV24">
        <f t="shared" si="14"/>
        <v>3.6663479193850277</v>
      </c>
      <c r="AW24">
        <f t="shared" si="15"/>
        <v>2.0409099195818778</v>
      </c>
      <c r="AX24" s="9">
        <f t="shared" si="16"/>
        <v>2.2971778550223187</v>
      </c>
      <c r="BA24">
        <f t="shared" si="27"/>
        <v>12</v>
      </c>
      <c r="BB24">
        <f t="shared" si="28"/>
        <v>12.000000000000004</v>
      </c>
      <c r="BC24">
        <f t="shared" si="29"/>
        <v>27.935922936793141</v>
      </c>
      <c r="BD24">
        <f t="shared" si="30"/>
        <v>27.935922936793144</v>
      </c>
      <c r="BE24">
        <f t="shared" si="31"/>
        <v>13.96796146839657</v>
      </c>
      <c r="BF24">
        <f t="shared" si="32"/>
        <v>13.96796146839657</v>
      </c>
      <c r="BG24">
        <f>0</f>
        <v>0</v>
      </c>
      <c r="BH24" s="10">
        <f t="shared" si="33"/>
        <v>0</v>
      </c>
      <c r="BI24" s="10">
        <f t="shared" si="34"/>
        <v>-7.1054273576010019E-15</v>
      </c>
      <c r="BK24">
        <f t="shared" si="0"/>
        <v>384</v>
      </c>
      <c r="BL24">
        <f t="shared" si="1"/>
        <v>0</v>
      </c>
      <c r="BN24">
        <f t="shared" si="2"/>
        <v>0</v>
      </c>
      <c r="BO24">
        <f t="shared" si="3"/>
        <v>7.8515527566132226</v>
      </c>
      <c r="BP24">
        <f t="shared" si="4"/>
        <v>13.572298413982169</v>
      </c>
      <c r="BQ24">
        <f t="shared" si="5"/>
        <v>1.9849900446772595</v>
      </c>
      <c r="BR24">
        <f t="shared" si="6"/>
        <v>1.5473444315896208E-3</v>
      </c>
      <c r="BS24">
        <f t="shared" si="7"/>
        <v>360.58961144029587</v>
      </c>
      <c r="BT24">
        <f t="shared" si="8"/>
        <v>0</v>
      </c>
      <c r="BU24">
        <f t="shared" si="8"/>
        <v>0</v>
      </c>
      <c r="BV24">
        <f t="shared" si="8"/>
        <v>0</v>
      </c>
    </row>
    <row r="25" spans="1:74">
      <c r="A25">
        <v>0</v>
      </c>
      <c r="B25">
        <v>0</v>
      </c>
      <c r="C25">
        <v>1.27616053195E-3</v>
      </c>
      <c r="D25">
        <v>6.9945133501351337E-4</v>
      </c>
      <c r="E25">
        <v>1.4634725718181817E-4</v>
      </c>
      <c r="F25">
        <v>1.0000000000000001E-5</v>
      </c>
      <c r="G25">
        <v>0.56830397456522552</v>
      </c>
      <c r="H25">
        <v>0.39522995736085081</v>
      </c>
      <c r="I25">
        <v>306.33210614000001</v>
      </c>
      <c r="J25">
        <v>2.8183829312644502E-7</v>
      </c>
      <c r="K25">
        <v>3.066E-2</v>
      </c>
      <c r="L25">
        <v>26.601975169999999</v>
      </c>
      <c r="M25">
        <v>24.904477610000001</v>
      </c>
      <c r="O25">
        <f t="shared" si="11"/>
        <v>0</v>
      </c>
      <c r="P25">
        <f t="shared" si="9"/>
        <v>0</v>
      </c>
      <c r="Q25">
        <f t="shared" si="9"/>
        <v>3.3948390783867889E-2</v>
      </c>
      <c r="R25">
        <f t="shared" si="9"/>
        <v>1.8606787046652834E-2</v>
      </c>
      <c r="S25">
        <f t="shared" si="9"/>
        <v>3.8931261017483309E-3</v>
      </c>
      <c r="T25">
        <f t="shared" si="35"/>
        <v>1.0165092902040819E-5</v>
      </c>
      <c r="U25">
        <f t="shared" si="35"/>
        <v>0.5776862698054559</v>
      </c>
      <c r="V25">
        <f t="shared" si="35"/>
        <v>0.40175492342426794</v>
      </c>
      <c r="W25">
        <f t="shared" si="17"/>
        <v>0.10215158465280008</v>
      </c>
      <c r="X25">
        <f t="shared" si="10"/>
        <v>2.8183829312644502E-7</v>
      </c>
      <c r="AA25">
        <f t="shared" si="18"/>
        <v>1.1187308403444114</v>
      </c>
      <c r="AB25">
        <f t="shared" si="19"/>
        <v>2.5328963997047338</v>
      </c>
      <c r="AC25">
        <f t="shared" si="20"/>
        <v>0.91640645471307403</v>
      </c>
      <c r="AD25" s="5">
        <f t="shared" si="21"/>
        <v>-5.6448303932269052E-2</v>
      </c>
      <c r="AF25" s="8">
        <f t="shared" si="22"/>
        <v>2.589344703637003</v>
      </c>
      <c r="AG25" s="8">
        <f t="shared" si="23"/>
        <v>0.75653179421085492</v>
      </c>
      <c r="AH25" s="8">
        <f t="shared" si="24"/>
        <v>5.2872860474719845</v>
      </c>
      <c r="AI25" s="8">
        <f t="shared" si="25"/>
        <v>1.7353453791594258</v>
      </c>
      <c r="AJ25" s="8">
        <f t="shared" si="26"/>
        <v>9.1752674107746124</v>
      </c>
      <c r="AK25">
        <v>23</v>
      </c>
      <c r="AM25">
        <v>1</v>
      </c>
      <c r="AN25">
        <f t="shared" si="13"/>
        <v>2.6143104164306461</v>
      </c>
      <c r="AP25">
        <f t="shared" si="14"/>
        <v>0</v>
      </c>
      <c r="AQ25">
        <f t="shared" si="14"/>
        <v>0.31148556360746427</v>
      </c>
      <c r="AR25">
        <f t="shared" si="14"/>
        <v>0.17072224680837694</v>
      </c>
      <c r="AS25">
        <f t="shared" si="14"/>
        <v>3.5720473047407469E-2</v>
      </c>
      <c r="AT25">
        <f t="shared" si="14"/>
        <v>9.3267445631591456E-5</v>
      </c>
      <c r="AU25">
        <f t="shared" si="14"/>
        <v>5.3004260049979495</v>
      </c>
      <c r="AV25">
        <f t="shared" si="14"/>
        <v>3.6862088560129354</v>
      </c>
      <c r="AW25">
        <f t="shared" si="15"/>
        <v>1.7353453791594258</v>
      </c>
      <c r="AX25" s="9">
        <f t="shared" si="16"/>
        <v>2.2532736626226741</v>
      </c>
      <c r="BA25">
        <f t="shared" si="27"/>
        <v>12</v>
      </c>
      <c r="BB25">
        <f t="shared" si="28"/>
        <v>12</v>
      </c>
      <c r="BC25">
        <f t="shared" si="29"/>
        <v>27.228620832861292</v>
      </c>
      <c r="BD25">
        <f t="shared" si="30"/>
        <v>27.228620832861292</v>
      </c>
      <c r="BE25">
        <f t="shared" si="31"/>
        <v>13.614310416430646</v>
      </c>
      <c r="BF25">
        <f t="shared" si="32"/>
        <v>13.614310416430644</v>
      </c>
      <c r="BG25">
        <f>0</f>
        <v>0</v>
      </c>
      <c r="BH25" s="10">
        <f t="shared" si="33"/>
        <v>0</v>
      </c>
      <c r="BI25" s="10">
        <f t="shared" si="34"/>
        <v>1.7763568394002505E-15</v>
      </c>
      <c r="BK25">
        <f t="shared" si="0"/>
        <v>384</v>
      </c>
      <c r="BL25">
        <f t="shared" si="1"/>
        <v>0</v>
      </c>
      <c r="BN25">
        <f t="shared" si="2"/>
        <v>0</v>
      </c>
      <c r="BO25">
        <f t="shared" si="3"/>
        <v>19.935076070877713</v>
      </c>
      <c r="BP25">
        <f t="shared" si="4"/>
        <v>19.120891642538218</v>
      </c>
      <c r="BQ25">
        <f t="shared" si="5"/>
        <v>5.7152756875851951</v>
      </c>
      <c r="BR25">
        <f t="shared" si="6"/>
        <v>1.4922791301054633E-3</v>
      </c>
      <c r="BS25">
        <f t="shared" si="7"/>
        <v>339.22726431986877</v>
      </c>
      <c r="BT25">
        <f t="shared" si="8"/>
        <v>0</v>
      </c>
      <c r="BU25">
        <f t="shared" si="8"/>
        <v>0</v>
      </c>
      <c r="BV25">
        <f t="shared" si="8"/>
        <v>0</v>
      </c>
    </row>
    <row r="26" spans="1:74">
      <c r="A26">
        <v>0</v>
      </c>
      <c r="B26">
        <v>0</v>
      </c>
      <c r="C26">
        <v>2.1311301483333332E-3</v>
      </c>
      <c r="D26">
        <v>8.5859720462162174E-4</v>
      </c>
      <c r="E26">
        <v>5.2639966840909076E-4</v>
      </c>
      <c r="F26">
        <v>2.4357303100889303E-3</v>
      </c>
      <c r="G26">
        <v>0.55142209950040555</v>
      </c>
      <c r="H26">
        <v>0.40284059330544453</v>
      </c>
      <c r="I26">
        <v>306.23826229999997</v>
      </c>
      <c r="J26">
        <v>2.9512092266663814E-7</v>
      </c>
      <c r="K26">
        <v>3.1800000000000002E-2</v>
      </c>
      <c r="L26">
        <v>26.449345789999999</v>
      </c>
      <c r="M26">
        <v>22.73097645</v>
      </c>
      <c r="O26">
        <f t="shared" si="11"/>
        <v>0</v>
      </c>
      <c r="P26">
        <f t="shared" si="9"/>
        <v>0</v>
      </c>
      <c r="Q26">
        <f t="shared" si="9"/>
        <v>5.6366998216762318E-2</v>
      </c>
      <c r="R26">
        <f t="shared" si="9"/>
        <v>2.2709334359364657E-2</v>
      </c>
      <c r="S26">
        <f t="shared" si="9"/>
        <v>1.3922926853493381E-2</v>
      </c>
      <c r="T26">
        <f t="shared" si="35"/>
        <v>2.2598582986605173E-3</v>
      </c>
      <c r="U26">
        <f t="shared" si="35"/>
        <v>0.51160664317360305</v>
      </c>
      <c r="V26">
        <f t="shared" si="35"/>
        <v>0.37375347100122808</v>
      </c>
      <c r="W26">
        <f t="shared" si="17"/>
        <v>7.141323363300002E-2</v>
      </c>
      <c r="X26">
        <f t="shared" si="10"/>
        <v>2.9512092266663814E-7</v>
      </c>
      <c r="AA26">
        <f t="shared" si="18"/>
        <v>1.1219138211004231</v>
      </c>
      <c r="AB26">
        <f t="shared" si="19"/>
        <v>2.4310544437132973</v>
      </c>
      <c r="AC26">
        <f t="shared" si="20"/>
        <v>0.93350546086169683</v>
      </c>
      <c r="AD26" s="5">
        <f t="shared" si="21"/>
        <v>-9.2999259429620354E-2</v>
      </c>
      <c r="AF26" s="8">
        <f t="shared" si="22"/>
        <v>2.5240537031429175</v>
      </c>
      <c r="AG26" s="8">
        <f t="shared" si="23"/>
        <v>0.65704278141952388</v>
      </c>
      <c r="AH26" s="8">
        <f t="shared" si="24"/>
        <v>6.0878836403287222</v>
      </c>
      <c r="AI26" s="8">
        <f t="shared" si="25"/>
        <v>1.5325512354971857</v>
      </c>
      <c r="AJ26" s="8">
        <f t="shared" si="26"/>
        <v>9.3299935945488883</v>
      </c>
      <c r="AK26">
        <v>24</v>
      </c>
      <c r="AM26">
        <v>1</v>
      </c>
      <c r="AN26">
        <f t="shared" si="13"/>
        <v>2.3072536768075977</v>
      </c>
      <c r="AP26">
        <f t="shared" si="14"/>
        <v>0</v>
      </c>
      <c r="AQ26">
        <f t="shared" si="14"/>
        <v>0.52590373230634102</v>
      </c>
      <c r="AR26">
        <f t="shared" si="14"/>
        <v>0.21187794410934124</v>
      </c>
      <c r="AS26">
        <f t="shared" si="14"/>
        <v>0.12990081836046594</v>
      </c>
      <c r="AT26">
        <f t="shared" si="14"/>
        <v>2.1084463451090774E-2</v>
      </c>
      <c r="AU26">
        <f t="shared" si="14"/>
        <v>4.7732867037383748</v>
      </c>
      <c r="AV26">
        <f t="shared" si="14"/>
        <v>3.4871174903818716</v>
      </c>
      <c r="AW26">
        <f t="shared" si="15"/>
        <v>1.5325512354971857</v>
      </c>
      <c r="AX26" s="9">
        <f t="shared" si="16"/>
        <v>2.4002337302733339</v>
      </c>
      <c r="BA26">
        <f t="shared" si="27"/>
        <v>12</v>
      </c>
      <c r="BB26">
        <f t="shared" si="28"/>
        <v>12.000000000000002</v>
      </c>
      <c r="BC26">
        <f t="shared" si="29"/>
        <v>26.614507353615195</v>
      </c>
      <c r="BD26">
        <f t="shared" si="30"/>
        <v>26.614507353615192</v>
      </c>
      <c r="BE26">
        <f t="shared" si="31"/>
        <v>13.307253676807598</v>
      </c>
      <c r="BF26">
        <f t="shared" si="32"/>
        <v>13.307253676807598</v>
      </c>
      <c r="BG26">
        <f>0</f>
        <v>0</v>
      </c>
      <c r="BH26" s="10">
        <f t="shared" si="33"/>
        <v>0</v>
      </c>
      <c r="BI26" s="10">
        <f t="shared" si="34"/>
        <v>3.5527136788005009E-15</v>
      </c>
      <c r="BK26">
        <f t="shared" si="0"/>
        <v>384</v>
      </c>
      <c r="BL26">
        <f t="shared" si="1"/>
        <v>0</v>
      </c>
      <c r="BN26">
        <f t="shared" si="2"/>
        <v>0</v>
      </c>
      <c r="BO26">
        <f t="shared" si="3"/>
        <v>33.657838867605825</v>
      </c>
      <c r="BP26">
        <f t="shared" si="4"/>
        <v>23.730329740246219</v>
      </c>
      <c r="BQ26">
        <f t="shared" si="5"/>
        <v>20.784130937674551</v>
      </c>
      <c r="BR26">
        <f t="shared" si="6"/>
        <v>0.33735141521745238</v>
      </c>
      <c r="BS26">
        <f t="shared" si="7"/>
        <v>305.49034903925599</v>
      </c>
      <c r="BT26">
        <f t="shared" si="8"/>
        <v>0</v>
      </c>
      <c r="BU26">
        <f t="shared" si="8"/>
        <v>0</v>
      </c>
      <c r="BV26">
        <f t="shared" si="8"/>
        <v>0</v>
      </c>
    </row>
    <row r="27" spans="1:74">
      <c r="A27">
        <v>0</v>
      </c>
      <c r="B27">
        <v>0</v>
      </c>
      <c r="C27">
        <v>2.286880666666667E-3</v>
      </c>
      <c r="D27">
        <v>9.6510910870270278E-4</v>
      </c>
      <c r="E27">
        <v>8.0302059315909096E-4</v>
      </c>
      <c r="F27">
        <v>3.5695037342581108E-3</v>
      </c>
      <c r="G27">
        <v>0.55625067791648031</v>
      </c>
      <c r="H27">
        <v>0.40096246674032743</v>
      </c>
      <c r="I27">
        <v>306.31586393999999</v>
      </c>
      <c r="J27">
        <v>2.8840315031266014E-7</v>
      </c>
      <c r="K27">
        <v>3.0599999999999999E-2</v>
      </c>
      <c r="L27">
        <v>26.641766149999999</v>
      </c>
      <c r="M27">
        <v>22.463409840000001</v>
      </c>
      <c r="O27">
        <f t="shared" si="11"/>
        <v>0</v>
      </c>
      <c r="P27">
        <f t="shared" si="9"/>
        <v>0</v>
      </c>
      <c r="Q27">
        <f t="shared" si="9"/>
        <v>6.0926539934289439E-2</v>
      </c>
      <c r="R27">
        <f t="shared" si="9"/>
        <v>2.5712211183292335E-2</v>
      </c>
      <c r="S27">
        <f t="shared" si="9"/>
        <v>2.1393886856578791E-2</v>
      </c>
      <c r="T27">
        <f t="shared" si="35"/>
        <v>3.2727847064510361E-3</v>
      </c>
      <c r="U27">
        <f t="shared" si="35"/>
        <v>0.51001171231900955</v>
      </c>
      <c r="V27">
        <f t="shared" si="35"/>
        <v>0.36763200901409571</v>
      </c>
      <c r="W27">
        <f t="shared" si="17"/>
        <v>0.10390288798500011</v>
      </c>
      <c r="X27">
        <f t="shared" si="10"/>
        <v>2.8840315031266014E-7</v>
      </c>
      <c r="AA27">
        <f t="shared" si="18"/>
        <v>1.1622089821778763</v>
      </c>
      <c r="AB27">
        <f t="shared" si="19"/>
        <v>2.5076903024043218</v>
      </c>
      <c r="AC27">
        <f t="shared" si="20"/>
        <v>0.95132929397651256</v>
      </c>
      <c r="AD27" s="5">
        <f t="shared" si="21"/>
        <v>-0.10803263797416057</v>
      </c>
      <c r="AF27" s="8">
        <f t="shared" si="22"/>
        <v>2.6157229403784825</v>
      </c>
      <c r="AG27" s="8">
        <f t="shared" si="23"/>
        <v>0.7130643524254574</v>
      </c>
      <c r="AH27" s="8">
        <f t="shared" si="24"/>
        <v>5.6095918782002965</v>
      </c>
      <c r="AI27" s="8">
        <f t="shared" si="25"/>
        <v>1.5958469535899447</v>
      </c>
      <c r="AJ27" s="8">
        <f t="shared" si="26"/>
        <v>8.9520501097088392</v>
      </c>
      <c r="AK27">
        <v>25</v>
      </c>
      <c r="AM27">
        <v>1</v>
      </c>
      <c r="AN27">
        <f t="shared" si="13"/>
        <v>2.3038883712815057</v>
      </c>
      <c r="AP27">
        <f t="shared" si="14"/>
        <v>0</v>
      </c>
      <c r="AQ27">
        <f t="shared" si="14"/>
        <v>0.54541743850293578</v>
      </c>
      <c r="AR27">
        <f t="shared" si="14"/>
        <v>0.23017700294424898</v>
      </c>
      <c r="AS27">
        <f t="shared" si="14"/>
        <v>0.19151914718153465</v>
      </c>
      <c r="AT27">
        <f t="shared" si="14"/>
        <v>2.9298132690438409E-2</v>
      </c>
      <c r="AU27">
        <f t="shared" si="14"/>
        <v>4.5656504052181823</v>
      </c>
      <c r="AV27">
        <f t="shared" si="14"/>
        <v>3.2910601666271164</v>
      </c>
      <c r="AW27">
        <f t="shared" si="15"/>
        <v>1.5958469535899447</v>
      </c>
      <c r="AX27" s="9">
        <f t="shared" si="16"/>
        <v>2.5629605422186641</v>
      </c>
      <c r="BA27">
        <f t="shared" si="27"/>
        <v>12</v>
      </c>
      <c r="BB27">
        <f t="shared" si="28"/>
        <v>12</v>
      </c>
      <c r="BC27">
        <f t="shared" si="29"/>
        <v>26.607776742563011</v>
      </c>
      <c r="BD27">
        <f t="shared" si="30"/>
        <v>26.607776742563011</v>
      </c>
      <c r="BE27">
        <f t="shared" si="31"/>
        <v>13.303888371281506</v>
      </c>
      <c r="BF27">
        <f t="shared" si="32"/>
        <v>13.303888371281506</v>
      </c>
      <c r="BG27">
        <f>0</f>
        <v>0</v>
      </c>
      <c r="BH27" s="10">
        <f t="shared" si="33"/>
        <v>0</v>
      </c>
      <c r="BI27" s="10">
        <f t="shared" si="34"/>
        <v>0</v>
      </c>
      <c r="BK27">
        <f t="shared" si="0"/>
        <v>384</v>
      </c>
      <c r="BL27">
        <f t="shared" si="1"/>
        <v>0</v>
      </c>
      <c r="BN27">
        <f t="shared" si="2"/>
        <v>0</v>
      </c>
      <c r="BO27">
        <f t="shared" si="3"/>
        <v>34.90671606418789</v>
      </c>
      <c r="BP27">
        <f t="shared" si="4"/>
        <v>25.779824329755886</v>
      </c>
      <c r="BQ27">
        <f t="shared" si="5"/>
        <v>30.643063549045543</v>
      </c>
      <c r="BR27">
        <f t="shared" si="6"/>
        <v>0.46877012304701454</v>
      </c>
      <c r="BS27">
        <f t="shared" si="7"/>
        <v>292.20162593396367</v>
      </c>
      <c r="BT27">
        <f t="shared" si="8"/>
        <v>0</v>
      </c>
      <c r="BU27">
        <f t="shared" si="8"/>
        <v>0</v>
      </c>
      <c r="BV27">
        <f t="shared" si="8"/>
        <v>0</v>
      </c>
    </row>
    <row r="28" spans="1:74">
      <c r="A28">
        <v>0</v>
      </c>
      <c r="B28">
        <v>0</v>
      </c>
      <c r="C28">
        <v>2.3005832233333333E-3</v>
      </c>
      <c r="D28">
        <v>9.5863544447297286E-4</v>
      </c>
      <c r="E28">
        <v>7.3774495879545441E-4</v>
      </c>
      <c r="F28">
        <v>3.4413756825480012E-3</v>
      </c>
      <c r="G28">
        <v>0.54821873800838961</v>
      </c>
      <c r="H28">
        <v>0.40916018971853135</v>
      </c>
      <c r="I28">
        <v>306.34834834999998</v>
      </c>
      <c r="J28">
        <v>2.9512092266663814E-7</v>
      </c>
      <c r="K28">
        <v>3.0775E-2</v>
      </c>
      <c r="L28">
        <v>26.385012329999999</v>
      </c>
      <c r="M28">
        <v>22.76867494</v>
      </c>
      <c r="O28">
        <f t="shared" si="11"/>
        <v>0</v>
      </c>
      <c r="P28">
        <f t="shared" si="9"/>
        <v>0</v>
      </c>
      <c r="Q28">
        <f t="shared" si="9"/>
        <v>6.070091671384114E-2</v>
      </c>
      <c r="R28">
        <f t="shared" si="9"/>
        <v>2.5293608022394418E-2</v>
      </c>
      <c r="S28">
        <f t="shared" si="9"/>
        <v>1.9465409834213406E-2</v>
      </c>
      <c r="T28">
        <f t="shared" si="35"/>
        <v>3.1981862964226967E-3</v>
      </c>
      <c r="U28">
        <f t="shared" si="35"/>
        <v>0.50947813231551209</v>
      </c>
      <c r="V28">
        <f t="shared" si="35"/>
        <v>0.38024634114652944</v>
      </c>
      <c r="W28">
        <f t="shared" si="17"/>
        <v>9.828417092925007E-2</v>
      </c>
      <c r="X28">
        <f t="shared" si="10"/>
        <v>2.9512092266663814E-7</v>
      </c>
      <c r="AA28">
        <f t="shared" si="18"/>
        <v>1.1648687702937606</v>
      </c>
      <c r="AB28">
        <f t="shared" si="19"/>
        <v>2.4891375609478832</v>
      </c>
      <c r="AC28">
        <f t="shared" si="20"/>
        <v>0.97141255143395688</v>
      </c>
      <c r="AD28" s="5">
        <f t="shared" si="21"/>
        <v>-0.10545993457044897</v>
      </c>
      <c r="AF28" s="8">
        <f t="shared" si="22"/>
        <v>2.594597495518332</v>
      </c>
      <c r="AG28" s="8">
        <f t="shared" si="23"/>
        <v>0.6517723926504182</v>
      </c>
      <c r="AH28" s="8">
        <f t="shared" si="24"/>
        <v>6.1371117357918266</v>
      </c>
      <c r="AI28" s="8">
        <f t="shared" si="25"/>
        <v>1.47258600740208</v>
      </c>
      <c r="AJ28" s="8">
        <f t="shared" si="26"/>
        <v>9.0374248679901346</v>
      </c>
      <c r="AK28">
        <v>26</v>
      </c>
      <c r="AM28">
        <v>1</v>
      </c>
      <c r="AN28">
        <f t="shared" si="13"/>
        <v>2.1968259716132277</v>
      </c>
      <c r="AP28">
        <f t="shared" si="14"/>
        <v>0</v>
      </c>
      <c r="AQ28">
        <f t="shared" si="14"/>
        <v>0.54857997421946592</v>
      </c>
      <c r="AR28">
        <f t="shared" si="14"/>
        <v>0.22858908214278209</v>
      </c>
      <c r="AS28">
        <f t="shared" si="14"/>
        <v>0.17591717890133995</v>
      </c>
      <c r="AT28">
        <f t="shared" si="14"/>
        <v>2.8903368367755748E-2</v>
      </c>
      <c r="AU28">
        <f t="shared" si="14"/>
        <v>4.6043703426853773</v>
      </c>
      <c r="AV28">
        <f t="shared" si="14"/>
        <v>3.4364477394399056</v>
      </c>
      <c r="AW28">
        <f t="shared" si="15"/>
        <v>1.47258600740208</v>
      </c>
      <c r="AX28" s="9">
        <f t="shared" si="16"/>
        <v>2.4256722426656681</v>
      </c>
      <c r="BA28">
        <f t="shared" si="27"/>
        <v>12</v>
      </c>
      <c r="BB28">
        <f t="shared" si="28"/>
        <v>12.000000000000002</v>
      </c>
      <c r="BC28">
        <f t="shared" si="29"/>
        <v>26.393651943226455</v>
      </c>
      <c r="BD28">
        <f t="shared" si="30"/>
        <v>26.393651943226455</v>
      </c>
      <c r="BE28">
        <f t="shared" si="31"/>
        <v>13.196825971613228</v>
      </c>
      <c r="BF28">
        <f t="shared" si="32"/>
        <v>13.196825971613226</v>
      </c>
      <c r="BG28">
        <f>0</f>
        <v>0</v>
      </c>
      <c r="BH28" s="10">
        <f t="shared" si="33"/>
        <v>0</v>
      </c>
      <c r="BI28" s="10">
        <f t="shared" si="34"/>
        <v>-1.7763568394002505E-15</v>
      </c>
      <c r="BK28">
        <f t="shared" si="0"/>
        <v>384</v>
      </c>
      <c r="BL28">
        <f t="shared" si="1"/>
        <v>0</v>
      </c>
      <c r="BN28">
        <f t="shared" si="2"/>
        <v>0</v>
      </c>
      <c r="BO28">
        <f t="shared" si="3"/>
        <v>35.109118350045819</v>
      </c>
      <c r="BP28">
        <f t="shared" si="4"/>
        <v>25.601977199991595</v>
      </c>
      <c r="BQ28">
        <f t="shared" si="5"/>
        <v>28.146748624214393</v>
      </c>
      <c r="BR28">
        <f t="shared" si="6"/>
        <v>0.46245389388409197</v>
      </c>
      <c r="BS28">
        <f t="shared" si="7"/>
        <v>294.67970193186414</v>
      </c>
      <c r="BT28">
        <f t="shared" si="8"/>
        <v>0</v>
      </c>
      <c r="BU28">
        <f t="shared" si="8"/>
        <v>0</v>
      </c>
      <c r="BV28">
        <f t="shared" si="8"/>
        <v>0</v>
      </c>
    </row>
    <row r="29" spans="1:74">
      <c r="A29">
        <v>0</v>
      </c>
      <c r="B29">
        <v>0</v>
      </c>
      <c r="C29">
        <v>2.4248910166666665E-3</v>
      </c>
      <c r="D29">
        <v>1.0622347127837836E-3</v>
      </c>
      <c r="E29">
        <v>7.4186550311363634E-4</v>
      </c>
      <c r="F29">
        <v>3.2405712755446112E-3</v>
      </c>
      <c r="G29">
        <v>0.5486453832869963</v>
      </c>
      <c r="H29">
        <v>0.41002430715104182</v>
      </c>
      <c r="I29">
        <v>306.36098117</v>
      </c>
      <c r="J29">
        <v>2.9512092266663814E-7</v>
      </c>
      <c r="K29">
        <v>3.0724999999999999E-2</v>
      </c>
      <c r="L29">
        <v>26.444372990000002</v>
      </c>
      <c r="M29">
        <v>22.962649429999999</v>
      </c>
      <c r="O29">
        <f t="shared" si="11"/>
        <v>0</v>
      </c>
      <c r="P29">
        <f t="shared" si="9"/>
        <v>0</v>
      </c>
      <c r="Q29">
        <f t="shared" si="9"/>
        <v>6.4124722504833642E-2</v>
      </c>
      <c r="R29">
        <f t="shared" si="9"/>
        <v>2.8090130947779898E-2</v>
      </c>
      <c r="S29">
        <f t="shared" si="9"/>
        <v>1.9618168072751008E-2</v>
      </c>
      <c r="T29">
        <f t="shared" si="35"/>
        <v>3.0372286593166875E-3</v>
      </c>
      <c r="U29">
        <f t="shared" si="35"/>
        <v>0.51421843256356237</v>
      </c>
      <c r="V29">
        <f t="shared" si="35"/>
        <v>0.3842956907301231</v>
      </c>
      <c r="W29">
        <f t="shared" si="17"/>
        <v>9.9827508037250115E-2</v>
      </c>
      <c r="X29">
        <f t="shared" si="10"/>
        <v>2.9512092266663814E-7</v>
      </c>
      <c r="AA29">
        <f t="shared" si="18"/>
        <v>1.1895066334376965</v>
      </c>
      <c r="AB29">
        <f t="shared" si="19"/>
        <v>2.5331001863355405</v>
      </c>
      <c r="AC29">
        <f t="shared" si="20"/>
        <v>0.99225742451097532</v>
      </c>
      <c r="AD29" s="5">
        <f t="shared" si="21"/>
        <v>-0.11183302152536455</v>
      </c>
      <c r="AF29" s="8">
        <f t="shared" si="22"/>
        <v>2.6449332078609049</v>
      </c>
      <c r="AG29" s="8">
        <f t="shared" si="23"/>
        <v>0.66041835883895428</v>
      </c>
      <c r="AH29" s="8">
        <f t="shared" si="24"/>
        <v>6.0567668152535665</v>
      </c>
      <c r="AI29" s="8">
        <f t="shared" si="25"/>
        <v>1.4626005178913419</v>
      </c>
      <c r="AJ29" s="8">
        <f t="shared" si="26"/>
        <v>8.8586302807369606</v>
      </c>
      <c r="AK29">
        <v>27</v>
      </c>
      <c r="AM29">
        <v>1</v>
      </c>
      <c r="AN29">
        <f t="shared" si="13"/>
        <v>2.1778432207330205</v>
      </c>
      <c r="AP29">
        <f t="shared" si="14"/>
        <v>0</v>
      </c>
      <c r="AQ29">
        <f t="shared" si="14"/>
        <v>0.56805720852517416</v>
      </c>
      <c r="AR29">
        <f t="shared" si="14"/>
        <v>0.24884008460386942</v>
      </c>
      <c r="AS29">
        <f t="shared" si="14"/>
        <v>0.17379009774185913</v>
      </c>
      <c r="AT29">
        <f t="shared" si="14"/>
        <v>2.6905685770944932E-2</v>
      </c>
      <c r="AU29">
        <f t="shared" si="14"/>
        <v>4.5552709776206699</v>
      </c>
      <c r="AV29">
        <f t="shared" si="14"/>
        <v>3.4043334426585945</v>
      </c>
      <c r="AW29">
        <f t="shared" si="15"/>
        <v>1.4626005178913419</v>
      </c>
      <c r="AX29" s="9">
        <f t="shared" si="16"/>
        <v>2.4532879087622446</v>
      </c>
      <c r="BA29">
        <f t="shared" si="27"/>
        <v>12</v>
      </c>
      <c r="BB29">
        <f t="shared" si="28"/>
        <v>12</v>
      </c>
      <c r="BC29">
        <f t="shared" si="29"/>
        <v>26.355686441466041</v>
      </c>
      <c r="BD29">
        <f t="shared" si="30"/>
        <v>26.355686441466041</v>
      </c>
      <c r="BE29">
        <f t="shared" si="31"/>
        <v>13.177843220733021</v>
      </c>
      <c r="BF29">
        <f t="shared" si="32"/>
        <v>13.177843220733021</v>
      </c>
      <c r="BG29">
        <f>0</f>
        <v>0</v>
      </c>
      <c r="BH29" s="10">
        <f t="shared" si="33"/>
        <v>0</v>
      </c>
      <c r="BI29" s="10">
        <f t="shared" si="34"/>
        <v>0</v>
      </c>
      <c r="BK29">
        <f t="shared" si="0"/>
        <v>384</v>
      </c>
      <c r="BL29">
        <f t="shared" si="1"/>
        <v>0</v>
      </c>
      <c r="BN29">
        <f t="shared" si="2"/>
        <v>0</v>
      </c>
      <c r="BO29">
        <f t="shared" si="3"/>
        <v>36.355661345611146</v>
      </c>
      <c r="BP29">
        <f t="shared" si="4"/>
        <v>27.870089475633375</v>
      </c>
      <c r="BQ29">
        <f t="shared" si="5"/>
        <v>27.806415638697462</v>
      </c>
      <c r="BR29">
        <f t="shared" si="6"/>
        <v>0.4304909723351189</v>
      </c>
      <c r="BS29">
        <f t="shared" si="7"/>
        <v>291.53734256772287</v>
      </c>
      <c r="BT29">
        <f t="shared" si="8"/>
        <v>0</v>
      </c>
      <c r="BU29">
        <f t="shared" si="8"/>
        <v>0</v>
      </c>
      <c r="BV29">
        <f t="shared" si="8"/>
        <v>0</v>
      </c>
    </row>
    <row r="30" spans="1:74">
      <c r="A30">
        <v>0</v>
      </c>
      <c r="B30">
        <v>0</v>
      </c>
      <c r="C30">
        <v>2.4487078608999998E-3</v>
      </c>
      <c r="D30">
        <v>1.1501767332702704E-3</v>
      </c>
      <c r="E30">
        <v>6.9450545186363634E-4</v>
      </c>
      <c r="F30">
        <v>4.0454802036312314E-3</v>
      </c>
      <c r="G30">
        <v>0.54679387621800146</v>
      </c>
      <c r="H30">
        <v>0.40894350111205158</v>
      </c>
      <c r="I30">
        <v>306.1371997</v>
      </c>
      <c r="J30">
        <v>3.0199517204020165E-7</v>
      </c>
      <c r="K30">
        <v>3.1015000000000001E-2</v>
      </c>
      <c r="L30">
        <v>26.16775444</v>
      </c>
      <c r="M30">
        <v>21.739899099999999</v>
      </c>
      <c r="O30">
        <f t="shared" si="11"/>
        <v>0</v>
      </c>
      <c r="P30">
        <f t="shared" si="9"/>
        <v>0</v>
      </c>
      <c r="Q30">
        <f t="shared" si="9"/>
        <v>6.4077185999328864E-2</v>
      </c>
      <c r="R30">
        <f t="shared" si="9"/>
        <v>3.0097542318817814E-2</v>
      </c>
      <c r="S30">
        <f t="shared" si="9"/>
        <v>1.8173648121608876E-2</v>
      </c>
      <c r="T30">
        <f t="shared" si="35"/>
        <v>3.5897278137955275E-3</v>
      </c>
      <c r="U30">
        <f t="shared" si="35"/>
        <v>0.48519362030519347</v>
      </c>
      <c r="V30">
        <f t="shared" si="35"/>
        <v>0.36287307966435667</v>
      </c>
      <c r="W30">
        <f t="shared" si="17"/>
        <v>9.119462422340005E-2</v>
      </c>
      <c r="X30">
        <f t="shared" si="10"/>
        <v>3.0199517204020165E-7</v>
      </c>
      <c r="AA30">
        <f t="shared" si="18"/>
        <v>1.1392082914110968</v>
      </c>
      <c r="AB30">
        <f t="shared" si="19"/>
        <v>2.4178887432917029</v>
      </c>
      <c r="AC30">
        <f t="shared" si="20"/>
        <v>0.95044291220822441</v>
      </c>
      <c r="AD30" s="5">
        <f t="shared" si="21"/>
        <v>-0.11234837643975555</v>
      </c>
      <c r="AF30" s="8">
        <f t="shared" si="22"/>
        <v>2.5302371197314586</v>
      </c>
      <c r="AG30" s="8">
        <f t="shared" si="23"/>
        <v>0.62935129531500977</v>
      </c>
      <c r="AH30" s="8">
        <f t="shared" si="24"/>
        <v>6.3557508020983358</v>
      </c>
      <c r="AI30" s="8">
        <f t="shared" si="25"/>
        <v>1.4562180733507935</v>
      </c>
      <c r="AJ30" s="8">
        <f t="shared" si="26"/>
        <v>9.2553591877293986</v>
      </c>
      <c r="AK30">
        <v>28</v>
      </c>
      <c r="AM30">
        <v>1</v>
      </c>
      <c r="AN30">
        <f t="shared" si="13"/>
        <v>2.165344759971056</v>
      </c>
      <c r="AP30">
        <f t="shared" si="14"/>
        <v>0</v>
      </c>
      <c r="AQ30">
        <f t="shared" si="14"/>
        <v>0.59305737216273402</v>
      </c>
      <c r="AR30">
        <f t="shared" si="14"/>
        <v>0.27856356482854483</v>
      </c>
      <c r="AS30">
        <f t="shared" si="14"/>
        <v>0.16820364111689384</v>
      </c>
      <c r="AT30">
        <f t="shared" si="14"/>
        <v>3.3224220302860201E-2</v>
      </c>
      <c r="AU30">
        <f t="shared" si="14"/>
        <v>4.490641231519362</v>
      </c>
      <c r="AV30">
        <f t="shared" si="14"/>
        <v>3.3585206918511656</v>
      </c>
      <c r="AW30">
        <f t="shared" si="15"/>
        <v>1.4562180733507935</v>
      </c>
      <c r="AX30" s="9">
        <f t="shared" si="16"/>
        <v>2.496042651458966</v>
      </c>
      <c r="BA30">
        <f t="shared" si="27"/>
        <v>12</v>
      </c>
      <c r="BB30">
        <f t="shared" si="28"/>
        <v>12</v>
      </c>
      <c r="BC30">
        <f t="shared" si="29"/>
        <v>26.330689519942112</v>
      </c>
      <c r="BD30">
        <f t="shared" si="30"/>
        <v>26.330689519942112</v>
      </c>
      <c r="BE30">
        <f t="shared" si="31"/>
        <v>13.165344759971056</v>
      </c>
      <c r="BF30">
        <f t="shared" si="32"/>
        <v>13.165344759971056</v>
      </c>
      <c r="BG30">
        <f>0</f>
        <v>0</v>
      </c>
      <c r="BH30" s="10">
        <f t="shared" si="33"/>
        <v>0</v>
      </c>
      <c r="BI30" s="10">
        <f t="shared" si="34"/>
        <v>0</v>
      </c>
      <c r="BK30">
        <f t="shared" si="0"/>
        <v>384</v>
      </c>
      <c r="BL30">
        <f t="shared" si="1"/>
        <v>0</v>
      </c>
      <c r="BN30">
        <f t="shared" si="2"/>
        <v>0</v>
      </c>
      <c r="BO30">
        <f t="shared" si="3"/>
        <v>37.955671818414977</v>
      </c>
      <c r="BP30">
        <f t="shared" si="4"/>
        <v>31.199119260797019</v>
      </c>
      <c r="BQ30">
        <f t="shared" si="5"/>
        <v>26.912582578703017</v>
      </c>
      <c r="BR30">
        <f t="shared" si="6"/>
        <v>0.53158752484576322</v>
      </c>
      <c r="BS30">
        <f t="shared" si="7"/>
        <v>287.40103881723917</v>
      </c>
      <c r="BT30">
        <f t="shared" si="8"/>
        <v>0</v>
      </c>
      <c r="BU30">
        <f t="shared" si="8"/>
        <v>0</v>
      </c>
      <c r="BV30">
        <f t="shared" si="8"/>
        <v>0</v>
      </c>
    </row>
    <row r="31" spans="1:74">
      <c r="A31">
        <v>0</v>
      </c>
      <c r="B31">
        <v>0</v>
      </c>
      <c r="C31">
        <v>2.5488161513333332E-3</v>
      </c>
      <c r="D31">
        <v>1.5089070513513512E-3</v>
      </c>
      <c r="E31">
        <v>7.1403226972727271E-4</v>
      </c>
      <c r="F31">
        <v>3.2890937509212803E-3</v>
      </c>
      <c r="G31">
        <v>0.54359913274118743</v>
      </c>
      <c r="H31">
        <v>0.41559777194901071</v>
      </c>
      <c r="I31">
        <v>306.2545045</v>
      </c>
      <c r="J31">
        <v>2.9512092266663814E-7</v>
      </c>
      <c r="K31">
        <v>3.1274999999999997E-2</v>
      </c>
      <c r="L31">
        <v>26.54628215</v>
      </c>
      <c r="M31">
        <v>23.27643471</v>
      </c>
      <c r="O31">
        <f t="shared" si="11"/>
        <v>0</v>
      </c>
      <c r="P31">
        <f t="shared" si="9"/>
        <v>0</v>
      </c>
      <c r="Q31">
        <f t="shared" si="9"/>
        <v>6.7661592701771758E-2</v>
      </c>
      <c r="R31">
        <f t="shared" si="9"/>
        <v>4.0055872323297506E-2</v>
      </c>
      <c r="S31">
        <f t="shared" si="9"/>
        <v>1.8954902096385083E-2</v>
      </c>
      <c r="T31">
        <f t="shared" si="35"/>
        <v>3.1248316713627829E-3</v>
      </c>
      <c r="U31">
        <f t="shared" si="35"/>
        <v>0.51645100904746422</v>
      </c>
      <c r="V31">
        <f t="shared" si="35"/>
        <v>0.39484222058745377</v>
      </c>
      <c r="W31">
        <f t="shared" si="17"/>
        <v>8.5611759933750142E-2</v>
      </c>
      <c r="X31">
        <f t="shared" si="10"/>
        <v>2.9512092266663814E-7</v>
      </c>
      <c r="AA31">
        <f t="shared" si="18"/>
        <v>1.2426036403938943</v>
      </c>
      <c r="AB31">
        <f t="shared" si="19"/>
        <v>2.608002153929081</v>
      </c>
      <c r="AC31">
        <f t="shared" si="20"/>
        <v>1.0430291754178163</v>
      </c>
      <c r="AD31" s="5">
        <f t="shared" si="21"/>
        <v>-0.12667236712145435</v>
      </c>
      <c r="AF31" s="8">
        <f t="shared" si="22"/>
        <v>2.7346745210505352</v>
      </c>
      <c r="AG31" s="8">
        <f t="shared" si="23"/>
        <v>0.6486161702149027</v>
      </c>
      <c r="AH31" s="8">
        <f t="shared" si="24"/>
        <v>6.1669754527931371</v>
      </c>
      <c r="AI31" s="8">
        <f t="shared" si="25"/>
        <v>1.3851844586902069</v>
      </c>
      <c r="AJ31" s="8">
        <f t="shared" si="26"/>
        <v>8.5423985543330545</v>
      </c>
      <c r="AK31">
        <v>29</v>
      </c>
      <c r="AM31">
        <v>1</v>
      </c>
      <c r="AN31">
        <f t="shared" si="13"/>
        <v>2.0655242962869718</v>
      </c>
      <c r="AP31">
        <f t="shared" si="14"/>
        <v>0</v>
      </c>
      <c r="AQ31">
        <f t="shared" si="14"/>
        <v>0.57799229167948707</v>
      </c>
      <c r="AR31">
        <f t="shared" si="14"/>
        <v>0.34217322582708604</v>
      </c>
      <c r="AS31">
        <f t="shared" si="14"/>
        <v>0.1619203282656845</v>
      </c>
      <c r="AT31">
        <f t="shared" si="14"/>
        <v>2.669355755198358E-2</v>
      </c>
      <c r="AU31">
        <f t="shared" si="14"/>
        <v>4.4117303530709053</v>
      </c>
      <c r="AV31">
        <f t="shared" si="14"/>
        <v>3.372899614335918</v>
      </c>
      <c r="AW31">
        <f t="shared" si="15"/>
        <v>1.3851844586902069</v>
      </c>
      <c r="AX31" s="9">
        <f t="shared" si="16"/>
        <v>2.4672703044624642</v>
      </c>
      <c r="BA31">
        <f t="shared" si="27"/>
        <v>12</v>
      </c>
      <c r="BB31">
        <f t="shared" si="28"/>
        <v>12</v>
      </c>
      <c r="BC31">
        <f t="shared" si="29"/>
        <v>26.131048592573944</v>
      </c>
      <c r="BD31">
        <f t="shared" si="30"/>
        <v>26.131048592573944</v>
      </c>
      <c r="BE31">
        <f t="shared" si="31"/>
        <v>13.065524296286972</v>
      </c>
      <c r="BF31">
        <f t="shared" si="32"/>
        <v>13.065524296286972</v>
      </c>
      <c r="BG31">
        <f>0</f>
        <v>0</v>
      </c>
      <c r="BH31" s="10">
        <f t="shared" si="33"/>
        <v>0</v>
      </c>
      <c r="BI31" s="10">
        <f t="shared" si="34"/>
        <v>0</v>
      </c>
      <c r="BK31">
        <f t="shared" si="0"/>
        <v>384</v>
      </c>
      <c r="BL31">
        <f t="shared" si="1"/>
        <v>0</v>
      </c>
      <c r="BN31">
        <f t="shared" si="2"/>
        <v>0</v>
      </c>
      <c r="BO31">
        <f t="shared" si="3"/>
        <v>36.991506667487172</v>
      </c>
      <c r="BP31">
        <f t="shared" si="4"/>
        <v>38.323401292633633</v>
      </c>
      <c r="BQ31">
        <f t="shared" si="5"/>
        <v>25.90725252250952</v>
      </c>
      <c r="BR31">
        <f t="shared" si="6"/>
        <v>0.42709692083173728</v>
      </c>
      <c r="BS31">
        <f t="shared" si="7"/>
        <v>282.35074259653794</v>
      </c>
      <c r="BT31">
        <f t="shared" si="8"/>
        <v>0</v>
      </c>
      <c r="BU31">
        <f t="shared" si="8"/>
        <v>0</v>
      </c>
      <c r="BV31">
        <f t="shared" si="8"/>
        <v>0</v>
      </c>
    </row>
    <row r="32" spans="1:74">
      <c r="A32">
        <v>0</v>
      </c>
      <c r="B32">
        <v>0</v>
      </c>
      <c r="C32">
        <v>1.08040361275E-3</v>
      </c>
      <c r="D32">
        <v>8.3659913062162164E-4</v>
      </c>
      <c r="E32">
        <v>1.7873755049999999E-4</v>
      </c>
      <c r="F32">
        <v>1.0000000000000001E-5</v>
      </c>
      <c r="G32">
        <v>0.58349660096248468</v>
      </c>
      <c r="H32">
        <v>0.38555180915088533</v>
      </c>
      <c r="I32">
        <v>306.37000462000003</v>
      </c>
      <c r="J32">
        <v>2.6302679918953789E-7</v>
      </c>
      <c r="K32">
        <v>3.1899999999999998E-2</v>
      </c>
      <c r="L32">
        <v>26.15391442</v>
      </c>
      <c r="M32">
        <v>31.63371429</v>
      </c>
      <c r="O32">
        <f t="shared" si="11"/>
        <v>0</v>
      </c>
      <c r="P32">
        <f t="shared" si="9"/>
        <v>0</v>
      </c>
      <c r="Q32">
        <f t="shared" si="9"/>
        <v>2.825678362692232E-2</v>
      </c>
      <c r="R32">
        <f t="shared" si="9"/>
        <v>2.1880342066124294E-2</v>
      </c>
      <c r="S32">
        <f t="shared" si="9"/>
        <v>4.674686599417428E-3</v>
      </c>
      <c r="T32">
        <f t="shared" si="35"/>
        <v>1.2911720118367347E-5</v>
      </c>
      <c r="U32">
        <f t="shared" si="35"/>
        <v>0.75339448016462773</v>
      </c>
      <c r="V32">
        <f t="shared" si="35"/>
        <v>0.49781370508864142</v>
      </c>
      <c r="W32">
        <f t="shared" si="17"/>
        <v>6.800017749200013E-2</v>
      </c>
      <c r="X32">
        <f t="shared" si="10"/>
        <v>2.6302679918953789E-7</v>
      </c>
      <c r="AA32">
        <f t="shared" si="18"/>
        <v>1.3920615251031565</v>
      </c>
      <c r="AB32">
        <f t="shared" si="19"/>
        <v>3.2404986115060579</v>
      </c>
      <c r="AC32">
        <f t="shared" si="20"/>
        <v>1.1052510347622109</v>
      </c>
      <c r="AD32" s="5">
        <f t="shared" si="21"/>
        <v>-5.4811812292464041E-2</v>
      </c>
      <c r="AF32" s="8">
        <f t="shared" si="22"/>
        <v>3.2953104237985218</v>
      </c>
      <c r="AG32" s="8">
        <f t="shared" si="23"/>
        <v>1.0848083542741001</v>
      </c>
      <c r="AH32" s="8">
        <f t="shared" si="24"/>
        <v>3.68728723763987</v>
      </c>
      <c r="AI32" s="8">
        <f t="shared" si="25"/>
        <v>1.9566501882633649</v>
      </c>
      <c r="AJ32" s="8">
        <f t="shared" si="26"/>
        <v>7.214731267709154</v>
      </c>
      <c r="AK32">
        <v>30</v>
      </c>
      <c r="AM32">
        <v>1</v>
      </c>
      <c r="AN32">
        <f t="shared" si="13"/>
        <v>2.8440397639569142</v>
      </c>
      <c r="AP32">
        <f t="shared" si="14"/>
        <v>0</v>
      </c>
      <c r="AQ32">
        <f t="shared" si="14"/>
        <v>0.20386510035804853</v>
      </c>
      <c r="AR32">
        <f t="shared" si="14"/>
        <v>0.15786078805263887</v>
      </c>
      <c r="AS32">
        <f t="shared" si="14"/>
        <v>3.3726607575557892E-2</v>
      </c>
      <c r="AT32">
        <f t="shared" si="14"/>
        <v>9.3154590857894237E-5</v>
      </c>
      <c r="AU32">
        <f t="shared" si="14"/>
        <v>5.4355387129632238</v>
      </c>
      <c r="AV32">
        <f t="shared" si="14"/>
        <v>3.591592103597165</v>
      </c>
      <c r="AW32">
        <f t="shared" si="15"/>
        <v>1.9566501882633649</v>
      </c>
      <c r="AX32" s="9">
        <f t="shared" si="16"/>
        <v>2.3521026842496102</v>
      </c>
      <c r="BA32">
        <f t="shared" si="27"/>
        <v>12</v>
      </c>
      <c r="BB32">
        <f t="shared" si="28"/>
        <v>12</v>
      </c>
      <c r="BC32">
        <f t="shared" si="29"/>
        <v>27.688079527913828</v>
      </c>
      <c r="BD32">
        <f t="shared" si="30"/>
        <v>27.688079527913828</v>
      </c>
      <c r="BE32">
        <f t="shared" si="31"/>
        <v>13.844039763956914</v>
      </c>
      <c r="BF32">
        <f t="shared" si="32"/>
        <v>13.844039763956916</v>
      </c>
      <c r="BG32">
        <f>0</f>
        <v>0</v>
      </c>
      <c r="BH32" s="10">
        <f t="shared" si="33"/>
        <v>0</v>
      </c>
      <c r="BI32" s="10">
        <f t="shared" si="34"/>
        <v>-1.7763568394002505E-15</v>
      </c>
      <c r="BK32">
        <f t="shared" si="0"/>
        <v>384</v>
      </c>
      <c r="BL32">
        <f t="shared" si="1"/>
        <v>0</v>
      </c>
      <c r="BN32">
        <f t="shared" si="2"/>
        <v>0</v>
      </c>
      <c r="BO32">
        <f t="shared" si="3"/>
        <v>13.047366422915106</v>
      </c>
      <c r="BP32">
        <f t="shared" si="4"/>
        <v>17.680408261895554</v>
      </c>
      <c r="BQ32">
        <f t="shared" si="5"/>
        <v>5.3962572120892629</v>
      </c>
      <c r="BR32">
        <f t="shared" si="6"/>
        <v>1.4904734537263078E-3</v>
      </c>
      <c r="BS32">
        <f t="shared" si="7"/>
        <v>347.87447762964632</v>
      </c>
      <c r="BT32">
        <f t="shared" si="8"/>
        <v>0</v>
      </c>
      <c r="BU32">
        <f t="shared" si="8"/>
        <v>0</v>
      </c>
      <c r="BV32">
        <f t="shared" si="8"/>
        <v>0</v>
      </c>
    </row>
    <row r="33" spans="1:74">
      <c r="A33">
        <v>0</v>
      </c>
      <c r="B33">
        <v>0</v>
      </c>
      <c r="C33">
        <v>1.3261907609999999E-3</v>
      </c>
      <c r="D33">
        <v>8.5195437943243245E-4</v>
      </c>
      <c r="E33">
        <v>1.8371462445454544E-4</v>
      </c>
      <c r="F33">
        <v>1.0000000000000001E-5</v>
      </c>
      <c r="G33">
        <v>0.57142703069887457</v>
      </c>
      <c r="H33">
        <v>0.39322710977279568</v>
      </c>
      <c r="I33">
        <v>305.94770732000001</v>
      </c>
      <c r="J33">
        <v>2.6302679918953789E-7</v>
      </c>
      <c r="K33">
        <v>3.252E-2</v>
      </c>
      <c r="L33">
        <v>26.684129030000001</v>
      </c>
      <c r="M33">
        <v>26.344335480000002</v>
      </c>
      <c r="O33">
        <f t="shared" si="11"/>
        <v>0</v>
      </c>
      <c r="P33">
        <f t="shared" si="9"/>
        <v>0</v>
      </c>
      <c r="Q33">
        <f t="shared" si="9"/>
        <v>3.5388245384917888E-2</v>
      </c>
      <c r="R33">
        <f t="shared" si="9"/>
        <v>2.2733660588448605E-2</v>
      </c>
      <c r="S33">
        <f t="shared" si="9"/>
        <v>4.9022647436430845E-3</v>
      </c>
      <c r="T33">
        <f t="shared" si="35"/>
        <v>1.0752789991836736E-5</v>
      </c>
      <c r="U33">
        <f t="shared" si="35"/>
        <v>0.61444348567638407</v>
      </c>
      <c r="V33">
        <f t="shared" si="35"/>
        <v>0.42282885304838025</v>
      </c>
      <c r="W33">
        <f t="shared" si="17"/>
        <v>5.283457547940007E-2</v>
      </c>
      <c r="X33">
        <f t="shared" si="10"/>
        <v>2.6302679918953789E-7</v>
      </c>
      <c r="AA33">
        <f t="shared" si="18"/>
        <v>1.1958588702345181</v>
      </c>
      <c r="AB33">
        <f t="shared" si="19"/>
        <v>2.7119443405880181</v>
      </c>
      <c r="AC33">
        <f t="shared" si="20"/>
        <v>0.97170604753077972</v>
      </c>
      <c r="AD33" s="5">
        <f t="shared" si="21"/>
        <v>-6.3024170717009581E-2</v>
      </c>
      <c r="AF33" s="8">
        <f t="shared" si="22"/>
        <v>2.7749685113050275</v>
      </c>
      <c r="AG33" s="8">
        <f t="shared" si="23"/>
        <v>0.8315564162434681</v>
      </c>
      <c r="AH33" s="8">
        <f t="shared" si="24"/>
        <v>4.810256913258975</v>
      </c>
      <c r="AI33" s="8">
        <f t="shared" si="25"/>
        <v>1.7771489572283159</v>
      </c>
      <c r="AJ33" s="8">
        <f t="shared" si="26"/>
        <v>8.5485430573984846</v>
      </c>
      <c r="AK33">
        <v>31</v>
      </c>
      <c r="AM33">
        <v>1</v>
      </c>
      <c r="AN33">
        <f t="shared" si="13"/>
        <v>2.6381178581363169</v>
      </c>
      <c r="AP33">
        <f t="shared" si="14"/>
        <v>0</v>
      </c>
      <c r="AQ33">
        <f t="shared" si="14"/>
        <v>0.30251793939875377</v>
      </c>
      <c r="AR33">
        <f t="shared" si="14"/>
        <v>0.19433967639263589</v>
      </c>
      <c r="AS33">
        <f t="shared" si="14"/>
        <v>4.1907221239799453E-2</v>
      </c>
      <c r="AT33">
        <f t="shared" si="14"/>
        <v>9.1920688232379833E-5</v>
      </c>
      <c r="AU33">
        <f t="shared" si="14"/>
        <v>5.2525965936425782</v>
      </c>
      <c r="AV33">
        <f t="shared" si="14"/>
        <v>3.6145706561944952</v>
      </c>
      <c r="AW33">
        <f t="shared" si="15"/>
        <v>1.7771489572283159</v>
      </c>
      <c r="AX33" s="9">
        <f t="shared" si="16"/>
        <v>2.3159137942595049</v>
      </c>
      <c r="BA33">
        <f t="shared" si="27"/>
        <v>12</v>
      </c>
      <c r="BB33">
        <f t="shared" si="28"/>
        <v>12.000000000000004</v>
      </c>
      <c r="BC33">
        <f t="shared" si="29"/>
        <v>27.276235716272634</v>
      </c>
      <c r="BD33">
        <f t="shared" si="30"/>
        <v>27.276235716272637</v>
      </c>
      <c r="BE33">
        <f t="shared" si="31"/>
        <v>13.638117858136317</v>
      </c>
      <c r="BF33">
        <f t="shared" si="32"/>
        <v>13.638117858136317</v>
      </c>
      <c r="BG33">
        <f>0</f>
        <v>0</v>
      </c>
      <c r="BH33" s="10">
        <f t="shared" si="33"/>
        <v>0</v>
      </c>
      <c r="BI33" s="10">
        <f t="shared" si="34"/>
        <v>-7.1054273576010019E-15</v>
      </c>
      <c r="BK33">
        <f t="shared" si="0"/>
        <v>384</v>
      </c>
      <c r="BL33">
        <f t="shared" si="1"/>
        <v>0</v>
      </c>
      <c r="BN33">
        <f t="shared" si="2"/>
        <v>0</v>
      </c>
      <c r="BO33">
        <f t="shared" si="3"/>
        <v>19.361148121520241</v>
      </c>
      <c r="BP33">
        <f t="shared" si="4"/>
        <v>21.766043755975218</v>
      </c>
      <c r="BQ33">
        <f t="shared" si="5"/>
        <v>6.7051553983679124</v>
      </c>
      <c r="BR33">
        <f t="shared" si="6"/>
        <v>1.4707310117180773E-3</v>
      </c>
      <c r="BS33">
        <f t="shared" si="7"/>
        <v>336.16618199312501</v>
      </c>
      <c r="BT33">
        <f t="shared" si="8"/>
        <v>0</v>
      </c>
      <c r="BU33">
        <f t="shared" si="8"/>
        <v>0</v>
      </c>
      <c r="BV33">
        <f t="shared" si="8"/>
        <v>0</v>
      </c>
    </row>
    <row r="34" spans="1:74">
      <c r="A34">
        <v>0</v>
      </c>
      <c r="B34">
        <v>0</v>
      </c>
      <c r="C34">
        <v>2.0422731481666667E-3</v>
      </c>
      <c r="D34">
        <v>1.0882190815135135E-3</v>
      </c>
      <c r="E34">
        <v>3.9742944622727267E-4</v>
      </c>
      <c r="F34">
        <v>2.5051691810563772E-3</v>
      </c>
      <c r="G34">
        <v>0.55935746043526435</v>
      </c>
      <c r="H34">
        <v>0.40090241039470614</v>
      </c>
      <c r="I34">
        <v>306.26352795000003</v>
      </c>
      <c r="J34">
        <v>2.8183829312644502E-7</v>
      </c>
      <c r="K34">
        <v>3.1375E-2</v>
      </c>
      <c r="L34">
        <v>26.3736107</v>
      </c>
      <c r="M34">
        <v>24.75009382</v>
      </c>
      <c r="O34">
        <f t="shared" si="11"/>
        <v>0</v>
      </c>
      <c r="P34">
        <f t="shared" si="9"/>
        <v>0</v>
      </c>
      <c r="Q34">
        <f t="shared" si="9"/>
        <v>5.3862116952811089E-2</v>
      </c>
      <c r="R34">
        <f t="shared" si="9"/>
        <v>2.870026641214897E-2</v>
      </c>
      <c r="S34">
        <f t="shared" si="9"/>
        <v>1.0481649495514674E-2</v>
      </c>
      <c r="T34">
        <f t="shared" si="35"/>
        <v>2.5307417251476693E-3</v>
      </c>
      <c r="U34">
        <f t="shared" si="35"/>
        <v>0.56506733161998901</v>
      </c>
      <c r="V34">
        <f t="shared" si="35"/>
        <v>0.40499478652788246</v>
      </c>
      <c r="W34">
        <f t="shared" si="17"/>
        <v>8.2417533437500079E-2</v>
      </c>
      <c r="X34">
        <f t="shared" si="10"/>
        <v>2.8183829312644502E-7</v>
      </c>
      <c r="AA34">
        <f t="shared" si="18"/>
        <v>1.2058137492719991</v>
      </c>
      <c r="AB34">
        <f t="shared" si="19"/>
        <v>2.643790039318032</v>
      </c>
      <c r="AC34">
        <f t="shared" si="20"/>
        <v>0.99607763877671429</v>
      </c>
      <c r="AD34" s="5">
        <f t="shared" si="21"/>
        <v>-9.3044032860474718E-2</v>
      </c>
      <c r="AF34" s="8">
        <f t="shared" si="22"/>
        <v>2.7368340721785067</v>
      </c>
      <c r="AG34" s="8">
        <f t="shared" si="23"/>
        <v>0.74467879462507813</v>
      </c>
      <c r="AH34" s="8">
        <f t="shared" si="24"/>
        <v>5.3714434046881534</v>
      </c>
      <c r="AI34" s="8">
        <f t="shared" si="25"/>
        <v>1.6049302793077165</v>
      </c>
      <c r="AJ34" s="8">
        <f t="shared" si="26"/>
        <v>8.6207921637717497</v>
      </c>
      <c r="AK34">
        <v>32</v>
      </c>
      <c r="AM34">
        <v>1</v>
      </c>
      <c r="AN34">
        <f t="shared" si="13"/>
        <v>2.4017691407977164</v>
      </c>
      <c r="AP34">
        <f t="shared" si="14"/>
        <v>0</v>
      </c>
      <c r="AQ34">
        <f t="shared" si="14"/>
        <v>0.46433411575095135</v>
      </c>
      <c r="AR34">
        <f t="shared" si="14"/>
        <v>0.24741903178401539</v>
      </c>
      <c r="AS34">
        <f t="shared" si="14"/>
        <v>9.0360121834335005E-2</v>
      </c>
      <c r="AT34">
        <f t="shared" si="14"/>
        <v>2.1816998432683227E-2</v>
      </c>
      <c r="AU34">
        <f t="shared" si="14"/>
        <v>4.8713280244330139</v>
      </c>
      <c r="AV34">
        <f t="shared" si="14"/>
        <v>3.4913758820679819</v>
      </c>
      <c r="AW34">
        <f t="shared" si="15"/>
        <v>1.6049302793077165</v>
      </c>
      <c r="AX34" s="9">
        <f t="shared" si="16"/>
        <v>2.4070435486770183</v>
      </c>
      <c r="BA34">
        <f t="shared" si="27"/>
        <v>12</v>
      </c>
      <c r="BB34">
        <f t="shared" si="28"/>
        <v>12</v>
      </c>
      <c r="BC34">
        <f t="shared" si="29"/>
        <v>26.803538281595433</v>
      </c>
      <c r="BD34">
        <f t="shared" si="30"/>
        <v>26.803538281595429</v>
      </c>
      <c r="BE34">
        <f t="shared" si="31"/>
        <v>13.401769140797716</v>
      </c>
      <c r="BF34">
        <f t="shared" si="32"/>
        <v>13.401769140797716</v>
      </c>
      <c r="BG34">
        <f>0</f>
        <v>0</v>
      </c>
      <c r="BH34" s="10">
        <f t="shared" si="33"/>
        <v>0</v>
      </c>
      <c r="BI34" s="10">
        <f t="shared" si="34"/>
        <v>3.5527136788005009E-15</v>
      </c>
      <c r="BK34">
        <f t="shared" si="0"/>
        <v>384</v>
      </c>
      <c r="BL34">
        <f t="shared" si="1"/>
        <v>0</v>
      </c>
      <c r="BN34">
        <f t="shared" si="2"/>
        <v>0</v>
      </c>
      <c r="BO34">
        <f t="shared" si="3"/>
        <v>29.717383408060886</v>
      </c>
      <c r="BP34">
        <f t="shared" si="4"/>
        <v>27.710931559809723</v>
      </c>
      <c r="BQ34">
        <f t="shared" si="5"/>
        <v>14.457619493493601</v>
      </c>
      <c r="BR34">
        <f t="shared" si="6"/>
        <v>0.34907197492293163</v>
      </c>
      <c r="BS34">
        <f t="shared" si="7"/>
        <v>311.76499356371289</v>
      </c>
      <c r="BT34">
        <f t="shared" ref="BT34:BV65" si="36">AV34*0</f>
        <v>0</v>
      </c>
      <c r="BU34">
        <f t="shared" si="36"/>
        <v>0</v>
      </c>
      <c r="BV34">
        <f t="shared" si="36"/>
        <v>0</v>
      </c>
    </row>
    <row r="35" spans="1:74">
      <c r="A35">
        <v>0</v>
      </c>
      <c r="B35">
        <v>0</v>
      </c>
      <c r="C35">
        <v>1.1841138185666666E-3</v>
      </c>
      <c r="D35">
        <v>6.7704598322972976E-4</v>
      </c>
      <c r="E35">
        <v>2.0918890688636366E-4</v>
      </c>
      <c r="F35">
        <v>1.0000000000000001E-5</v>
      </c>
      <c r="G35">
        <v>0.59050155756261202</v>
      </c>
      <c r="H35">
        <v>0.38196295264918684</v>
      </c>
      <c r="I35">
        <v>306.58295795999999</v>
      </c>
      <c r="J35">
        <v>2.8840315031266014E-7</v>
      </c>
      <c r="K35">
        <v>3.0054999999999998E-2</v>
      </c>
      <c r="L35">
        <v>26.078705759999998</v>
      </c>
      <c r="M35">
        <v>29.295290319999999</v>
      </c>
      <c r="O35">
        <f t="shared" si="11"/>
        <v>0</v>
      </c>
      <c r="P35">
        <f t="shared" ref="P35:S36" si="37">$L35*B35</f>
        <v>0</v>
      </c>
      <c r="Q35">
        <f t="shared" si="37"/>
        <v>3.088015586075012E-2</v>
      </c>
      <c r="R35">
        <f t="shared" si="37"/>
        <v>1.7656482982638017E-2</v>
      </c>
      <c r="S35">
        <f t="shared" si="37"/>
        <v>5.4553759509455152E-3</v>
      </c>
      <c r="T35">
        <f t="shared" si="35"/>
        <v>1.1957261355102041E-5</v>
      </c>
      <c r="U35">
        <f t="shared" si="35"/>
        <v>0.70607814543709835</v>
      </c>
      <c r="V35">
        <f t="shared" si="35"/>
        <v>0.45672308527927924</v>
      </c>
      <c r="W35">
        <f t="shared" si="17"/>
        <v>0.11591984710320011</v>
      </c>
      <c r="X35">
        <f t="shared" si="10"/>
        <v>2.8840315031266014E-7</v>
      </c>
      <c r="AA35">
        <f t="shared" si="18"/>
        <v>1.2993524951895739</v>
      </c>
      <c r="AB35">
        <f t="shared" si="19"/>
        <v>3.0434470104231628</v>
      </c>
      <c r="AC35">
        <f t="shared" si="20"/>
        <v>1.0214302001472257</v>
      </c>
      <c r="AD35" s="5">
        <f t="shared" si="21"/>
        <v>-5.3992014794333652E-2</v>
      </c>
      <c r="AF35" s="8">
        <f t="shared" si="22"/>
        <v>3.0974390252174966</v>
      </c>
      <c r="AG35" s="8">
        <f t="shared" si="23"/>
        <v>1.0545786249230451</v>
      </c>
      <c r="AH35" s="8">
        <f t="shared" si="24"/>
        <v>3.7929841412174352</v>
      </c>
      <c r="AI35" s="8">
        <f t="shared" si="25"/>
        <v>2.0241469230408824</v>
      </c>
      <c r="AJ35" s="8">
        <f t="shared" si="26"/>
        <v>7.6775571785881356</v>
      </c>
      <c r="AK35">
        <v>33</v>
      </c>
      <c r="AM35">
        <v>1</v>
      </c>
      <c r="AN35">
        <f t="shared" si="13"/>
        <v>2.9145295346896951</v>
      </c>
      <c r="AP35">
        <f t="shared" si="14"/>
        <v>0</v>
      </c>
      <c r="AQ35">
        <f t="shared" si="14"/>
        <v>0.23708416230462256</v>
      </c>
      <c r="AR35">
        <f t="shared" si="14"/>
        <v>0.13555865767197176</v>
      </c>
      <c r="AS35">
        <f t="shared" si="14"/>
        <v>4.1883960794078814E-2</v>
      </c>
      <c r="AT35">
        <f t="shared" si="14"/>
        <v>9.1802557753118173E-5</v>
      </c>
      <c r="AU35">
        <f t="shared" si="14"/>
        <v>5.420955334144792</v>
      </c>
      <c r="AV35">
        <f t="shared" si="14"/>
        <v>3.5065176020128517</v>
      </c>
      <c r="AW35">
        <f t="shared" si="15"/>
        <v>2.0241469230408824</v>
      </c>
      <c r="AX35" s="9">
        <f t="shared" si="16"/>
        <v>2.4386737038115553</v>
      </c>
      <c r="BA35">
        <f t="shared" si="27"/>
        <v>12</v>
      </c>
      <c r="BB35">
        <f t="shared" si="28"/>
        <v>12.000000000000002</v>
      </c>
      <c r="BC35">
        <f t="shared" si="29"/>
        <v>27.82905906937939</v>
      </c>
      <c r="BD35">
        <f t="shared" si="30"/>
        <v>27.82905906937939</v>
      </c>
      <c r="BE35">
        <f t="shared" si="31"/>
        <v>13.914529534689695</v>
      </c>
      <c r="BF35">
        <f t="shared" si="32"/>
        <v>13.914529534689695</v>
      </c>
      <c r="BG35">
        <f>0</f>
        <v>0</v>
      </c>
      <c r="BH35" s="10">
        <f t="shared" si="33"/>
        <v>0</v>
      </c>
      <c r="BI35" s="10">
        <f t="shared" si="34"/>
        <v>0</v>
      </c>
      <c r="BK35">
        <f t="shared" si="0"/>
        <v>384</v>
      </c>
      <c r="BL35">
        <f t="shared" si="1"/>
        <v>0</v>
      </c>
      <c r="BN35">
        <f t="shared" si="2"/>
        <v>0</v>
      </c>
      <c r="BO35">
        <f t="shared" si="3"/>
        <v>15.173386387495844</v>
      </c>
      <c r="BP35">
        <f t="shared" si="4"/>
        <v>15.182569659260837</v>
      </c>
      <c r="BQ35">
        <f t="shared" si="5"/>
        <v>6.7014337270526099</v>
      </c>
      <c r="BR35">
        <f t="shared" si="6"/>
        <v>1.4688409240498908E-3</v>
      </c>
      <c r="BS35">
        <f t="shared" si="7"/>
        <v>346.94114138526669</v>
      </c>
      <c r="BT35">
        <f t="shared" si="36"/>
        <v>0</v>
      </c>
      <c r="BU35">
        <f t="shared" si="36"/>
        <v>0</v>
      </c>
      <c r="BV35">
        <f t="shared" si="36"/>
        <v>0</v>
      </c>
    </row>
    <row r="36" spans="1:74">
      <c r="A36">
        <v>0</v>
      </c>
      <c r="B36">
        <v>0</v>
      </c>
      <c r="C36">
        <v>1.0232313129166666E-3</v>
      </c>
      <c r="D36">
        <v>5.7666561620270276E-4</v>
      </c>
      <c r="E36">
        <v>1.2087180993181818E-4</v>
      </c>
      <c r="F36">
        <v>4.1325025077035502E-5</v>
      </c>
      <c r="G36">
        <v>0.5781216284414995</v>
      </c>
      <c r="H36">
        <v>0.38821136578840226</v>
      </c>
      <c r="I36">
        <v>306.45374220000002</v>
      </c>
      <c r="J36">
        <v>2.6302679918953789E-7</v>
      </c>
      <c r="K36">
        <v>3.0085000000000001E-2</v>
      </c>
      <c r="L36">
        <v>26.693764430000002</v>
      </c>
      <c r="M36">
        <v>26.6580139</v>
      </c>
      <c r="O36">
        <f t="shared" si="11"/>
        <v>0</v>
      </c>
      <c r="P36">
        <f t="shared" si="37"/>
        <v>0</v>
      </c>
      <c r="Q36">
        <f t="shared" si="37"/>
        <v>2.7313895624397119E-2</v>
      </c>
      <c r="R36">
        <f t="shared" si="37"/>
        <v>1.539337611379574E-2</v>
      </c>
      <c r="S36">
        <f t="shared" si="37"/>
        <v>3.226523620547689E-3</v>
      </c>
      <c r="T36">
        <f t="shared" si="35"/>
        <v>4.4965024200875957E-5</v>
      </c>
      <c r="U36">
        <f t="shared" si="35"/>
        <v>0.62904385334220936</v>
      </c>
      <c r="V36">
        <f t="shared" si="35"/>
        <v>0.42240587695204945</v>
      </c>
      <c r="W36">
        <f t="shared" si="17"/>
        <v>0.11785296995845007</v>
      </c>
      <c r="X36">
        <f t="shared" si="10"/>
        <v>2.6302679918953789E-7</v>
      </c>
      <c r="AA36">
        <f t="shared" si="18"/>
        <v>1.1651637443666312</v>
      </c>
      <c r="AB36">
        <f t="shared" si="19"/>
        <v>2.6977595762032429</v>
      </c>
      <c r="AC36">
        <f t="shared" si="20"/>
        <v>0.93667934462157998</v>
      </c>
      <c r="AD36" s="5">
        <f t="shared" si="21"/>
        <v>-4.5933795358740551E-2</v>
      </c>
      <c r="AF36" s="8">
        <f t="shared" si="22"/>
        <v>2.7436933715619833</v>
      </c>
      <c r="AG36" s="8">
        <f t="shared" si="23"/>
        <v>0.87033468231882338</v>
      </c>
      <c r="AH36" s="8">
        <f t="shared" si="24"/>
        <v>4.5959331292449965</v>
      </c>
      <c r="AI36" s="8">
        <f t="shared" si="25"/>
        <v>1.8882725931964954</v>
      </c>
      <c r="AJ36" s="8">
        <f t="shared" si="26"/>
        <v>8.6783745681171336</v>
      </c>
      <c r="AK36">
        <v>34</v>
      </c>
      <c r="AM36">
        <v>1</v>
      </c>
      <c r="AN36">
        <f t="shared" si="13"/>
        <v>2.7936719824340308</v>
      </c>
      <c r="AP36">
        <f t="shared" si="14"/>
        <v>0</v>
      </c>
      <c r="AQ36">
        <f t="shared" si="14"/>
        <v>0.2370402171429738</v>
      </c>
      <c r="AR36">
        <f t="shared" si="14"/>
        <v>0.13358948378342672</v>
      </c>
      <c r="AS36">
        <f t="shared" si="14"/>
        <v>2.800098053199028E-2</v>
      </c>
      <c r="AT36">
        <f t="shared" si="14"/>
        <v>3.9022332247965337E-4</v>
      </c>
      <c r="AU36">
        <f t="shared" si="14"/>
        <v>5.4590781790754335</v>
      </c>
      <c r="AV36">
        <f t="shared" si="14"/>
        <v>3.6657964199638813</v>
      </c>
      <c r="AW36">
        <f t="shared" si="15"/>
        <v>1.8882725931964954</v>
      </c>
      <c r="AX36" s="9">
        <f t="shared" si="16"/>
        <v>2.2869032746548861</v>
      </c>
      <c r="BA36">
        <f t="shared" si="27"/>
        <v>12</v>
      </c>
      <c r="BB36">
        <f t="shared" si="28"/>
        <v>11.999999999999998</v>
      </c>
      <c r="BC36">
        <f t="shared" si="29"/>
        <v>27.587343964868062</v>
      </c>
      <c r="BD36">
        <f t="shared" si="30"/>
        <v>27.587343964868062</v>
      </c>
      <c r="BE36">
        <f t="shared" si="31"/>
        <v>13.793671982434031</v>
      </c>
      <c r="BF36">
        <f t="shared" si="32"/>
        <v>13.793671982434031</v>
      </c>
      <c r="BG36">
        <f>0</f>
        <v>0</v>
      </c>
      <c r="BH36" s="10">
        <f t="shared" si="33"/>
        <v>0</v>
      </c>
      <c r="BI36" s="10">
        <f t="shared" si="34"/>
        <v>0</v>
      </c>
      <c r="BK36">
        <f t="shared" si="0"/>
        <v>384</v>
      </c>
      <c r="BL36">
        <f t="shared" si="1"/>
        <v>0</v>
      </c>
      <c r="BN36">
        <f t="shared" si="2"/>
        <v>0</v>
      </c>
      <c r="BO36">
        <f t="shared" si="3"/>
        <v>15.170573897150323</v>
      </c>
      <c r="BP36">
        <f t="shared" si="4"/>
        <v>14.962022183743793</v>
      </c>
      <c r="BQ36">
        <f t="shared" si="5"/>
        <v>4.4801568851184452</v>
      </c>
      <c r="BR36">
        <f t="shared" si="6"/>
        <v>6.2435731596744539E-3</v>
      </c>
      <c r="BS36">
        <f t="shared" si="7"/>
        <v>349.38100346082774</v>
      </c>
      <c r="BT36">
        <f t="shared" si="36"/>
        <v>0</v>
      </c>
      <c r="BU36">
        <f t="shared" si="36"/>
        <v>0</v>
      </c>
      <c r="BV36">
        <f t="shared" si="36"/>
        <v>0</v>
      </c>
    </row>
    <row r="37" spans="1:74">
      <c r="A37">
        <v>0</v>
      </c>
      <c r="B37">
        <v>0</v>
      </c>
      <c r="C37">
        <v>1.1801193966833332E-3</v>
      </c>
      <c r="D37">
        <v>5.8031439618918927E-4</v>
      </c>
      <c r="E37">
        <v>1.3898279129545454E-4</v>
      </c>
      <c r="F37">
        <v>2.0226094586129711E-4</v>
      </c>
      <c r="G37">
        <v>0.56549829198340584</v>
      </c>
      <c r="H37">
        <v>0.39808381136458942</v>
      </c>
      <c r="I37">
        <v>306.42053592000002</v>
      </c>
      <c r="J37">
        <v>2.8840315031266014E-7</v>
      </c>
      <c r="K37">
        <v>3.04E-2</v>
      </c>
      <c r="L37">
        <v>26.488943339999999</v>
      </c>
      <c r="M37">
        <v>24.888902529999999</v>
      </c>
      <c r="O37">
        <f t="shared" ref="O37:S68" si="38">$L37*A37</f>
        <v>0</v>
      </c>
      <c r="P37">
        <f t="shared" si="38"/>
        <v>0</v>
      </c>
      <c r="Q37">
        <f t="shared" si="38"/>
        <v>3.1260115833179794E-2</v>
      </c>
      <c r="R37">
        <f t="shared" si="38"/>
        <v>1.5371915160041745E-2</v>
      </c>
      <c r="S37">
        <f t="shared" si="38"/>
        <v>3.6815072838603403E-3</v>
      </c>
      <c r="T37">
        <f t="shared" si="35"/>
        <v>2.0547154968030329E-4</v>
      </c>
      <c r="U37">
        <f t="shared" si="35"/>
        <v>0.57447477020638649</v>
      </c>
      <c r="V37">
        <f t="shared" si="35"/>
        <v>0.40440282366629271</v>
      </c>
      <c r="W37">
        <f t="shared" si="17"/>
        <v>0.10860466769400007</v>
      </c>
      <c r="X37">
        <f t="shared" si="10"/>
        <v>2.8840315031266014E-7</v>
      </c>
      <c r="AA37">
        <f t="shared" si="18"/>
        <v>1.1022396001546053</v>
      </c>
      <c r="AB37">
        <f t="shared" si="19"/>
        <v>2.4947204982116769</v>
      </c>
      <c r="AC37">
        <f t="shared" si="20"/>
        <v>0.90943272388674923</v>
      </c>
      <c r="AD37" s="5">
        <f t="shared" si="21"/>
        <v>-5.0313538277081876E-2</v>
      </c>
      <c r="AF37" s="8">
        <f t="shared" si="22"/>
        <v>2.5450340364887589</v>
      </c>
      <c r="AG37" s="8">
        <f t="shared" si="23"/>
        <v>0.72616858871526047</v>
      </c>
      <c r="AH37" s="8">
        <f t="shared" si="24"/>
        <v>5.5083627440795961</v>
      </c>
      <c r="AI37" s="8">
        <f t="shared" si="25"/>
        <v>1.6969440254706982</v>
      </c>
      <c r="AJ37" s="8">
        <f t="shared" si="26"/>
        <v>9.3473832486912514</v>
      </c>
      <c r="AK37">
        <v>35</v>
      </c>
      <c r="AM37">
        <v>1</v>
      </c>
      <c r="AN37">
        <f t="shared" si="13"/>
        <v>2.5916482854827514</v>
      </c>
      <c r="AP37">
        <f t="shared" ref="AP37:AV68" si="39">P37*$AJ37</f>
        <v>0</v>
      </c>
      <c r="AQ37">
        <f t="shared" si="39"/>
        <v>0.29220028309121299</v>
      </c>
      <c r="AR37">
        <f t="shared" si="39"/>
        <v>0.14368718226727731</v>
      </c>
      <c r="AS37">
        <f t="shared" si="39"/>
        <v>3.4412459515090969E-2</v>
      </c>
      <c r="AT37">
        <f t="shared" si="39"/>
        <v>1.9206213215642992E-3</v>
      </c>
      <c r="AU37">
        <f t="shared" si="39"/>
        <v>5.3698358438229334</v>
      </c>
      <c r="AV37">
        <f t="shared" si="39"/>
        <v>3.7801081796617466</v>
      </c>
      <c r="AW37">
        <f t="shared" si="15"/>
        <v>1.6969440254706982</v>
      </c>
      <c r="AX37" s="9">
        <f t="shared" si="16"/>
        <v>2.1672439503442793</v>
      </c>
      <c r="BA37">
        <f t="shared" si="27"/>
        <v>12</v>
      </c>
      <c r="BB37">
        <f t="shared" si="28"/>
        <v>12</v>
      </c>
      <c r="BC37">
        <f t="shared" si="29"/>
        <v>27.183296570965503</v>
      </c>
      <c r="BD37">
        <f t="shared" si="30"/>
        <v>27.183296570965503</v>
      </c>
      <c r="BE37">
        <f t="shared" si="31"/>
        <v>13.591648285482751</v>
      </c>
      <c r="BF37">
        <f t="shared" si="32"/>
        <v>13.591648285482751</v>
      </c>
      <c r="BG37">
        <f>0</f>
        <v>0</v>
      </c>
      <c r="BH37" s="10">
        <f t="shared" si="33"/>
        <v>0</v>
      </c>
      <c r="BI37" s="10">
        <f t="shared" si="34"/>
        <v>0</v>
      </c>
      <c r="BK37">
        <f t="shared" si="0"/>
        <v>384</v>
      </c>
      <c r="BL37">
        <f t="shared" si="1"/>
        <v>0</v>
      </c>
      <c r="BN37">
        <f t="shared" si="2"/>
        <v>0</v>
      </c>
      <c r="BO37">
        <f t="shared" si="3"/>
        <v>18.700818117837631</v>
      </c>
      <c r="BP37">
        <f t="shared" si="4"/>
        <v>16.092964413935057</v>
      </c>
      <c r="BQ37">
        <f t="shared" si="5"/>
        <v>5.5059935224145553</v>
      </c>
      <c r="BR37">
        <f t="shared" si="6"/>
        <v>3.0729941145028788E-2</v>
      </c>
      <c r="BS37">
        <f t="shared" si="7"/>
        <v>343.66949400466774</v>
      </c>
      <c r="BT37">
        <f t="shared" si="36"/>
        <v>0</v>
      </c>
      <c r="BU37">
        <f t="shared" si="36"/>
        <v>0</v>
      </c>
      <c r="BV37">
        <f t="shared" si="36"/>
        <v>0</v>
      </c>
    </row>
    <row r="38" spans="1:74">
      <c r="A38">
        <v>0</v>
      </c>
      <c r="B38">
        <v>0</v>
      </c>
      <c r="C38">
        <v>1.6188866564999999E-3</v>
      </c>
      <c r="D38">
        <v>8.8644130610810801E-4</v>
      </c>
      <c r="E38">
        <v>1.999848048181818E-4</v>
      </c>
      <c r="F38">
        <v>1.0319766426343737E-5</v>
      </c>
      <c r="G38">
        <v>0.56371483995509108</v>
      </c>
      <c r="H38">
        <v>0.39298875101388175</v>
      </c>
      <c r="I38">
        <v>306.36819993</v>
      </c>
      <c r="J38">
        <v>3.0199517204020165E-7</v>
      </c>
      <c r="K38">
        <v>3.2489999999999998E-2</v>
      </c>
      <c r="L38">
        <v>24.993391299999999</v>
      </c>
      <c r="M38">
        <v>24.655860629999999</v>
      </c>
      <c r="O38">
        <f t="shared" si="38"/>
        <v>0</v>
      </c>
      <c r="P38">
        <f t="shared" si="38"/>
        <v>0</v>
      </c>
      <c r="Q38">
        <f t="shared" si="38"/>
        <v>4.0461467676253186E-2</v>
      </c>
      <c r="R38">
        <f t="shared" si="38"/>
        <v>2.2155174428043024E-2</v>
      </c>
      <c r="S38">
        <f t="shared" si="38"/>
        <v>4.9982984808749431E-3</v>
      </c>
      <c r="T38">
        <f t="shared" si="35"/>
        <v>1.0385417254778952E-5</v>
      </c>
      <c r="U38">
        <f t="shared" si="35"/>
        <v>0.56730100118348903</v>
      </c>
      <c r="V38">
        <f t="shared" si="35"/>
        <v>0.39548881119004242</v>
      </c>
      <c r="W38">
        <f t="shared" si="17"/>
        <v>5.0236716513000122E-2</v>
      </c>
      <c r="X38">
        <f t="shared" si="10"/>
        <v>3.0199517204020165E-7</v>
      </c>
      <c r="AA38">
        <f t="shared" si="18"/>
        <v>1.1301714649336667</v>
      </c>
      <c r="AB38">
        <f t="shared" si="19"/>
        <v>2.536373140103565</v>
      </c>
      <c r="AC38">
        <f t="shared" si="20"/>
        <v>0.92620750355042714</v>
      </c>
      <c r="AD38" s="5">
        <f t="shared" si="21"/>
        <v>-6.761494058517116E-2</v>
      </c>
      <c r="AF38" s="8">
        <f t="shared" si="22"/>
        <v>2.6039880806887363</v>
      </c>
      <c r="AG38" s="8">
        <f t="shared" si="23"/>
        <v>0.75157307358788206</v>
      </c>
      <c r="AH38" s="8">
        <f t="shared" si="24"/>
        <v>5.3221704456556438</v>
      </c>
      <c r="AI38" s="8">
        <f t="shared" si="25"/>
        <v>1.7106285933818766</v>
      </c>
      <c r="AJ38" s="8">
        <f t="shared" si="26"/>
        <v>9.1042569431905083</v>
      </c>
      <c r="AK38">
        <v>36</v>
      </c>
      <c r="AM38">
        <v>1</v>
      </c>
      <c r="AN38">
        <f t="shared" si="13"/>
        <v>2.5643168751797525</v>
      </c>
      <c r="AP38">
        <f t="shared" si="39"/>
        <v>0</v>
      </c>
      <c r="AQ38">
        <f t="shared" si="39"/>
        <v>0.3683715980232064</v>
      </c>
      <c r="AR38">
        <f t="shared" si="39"/>
        <v>0.20170640061410749</v>
      </c>
      <c r="AS38">
        <f t="shared" si="39"/>
        <v>4.5505793648644273E-2</v>
      </c>
      <c r="AT38">
        <f t="shared" si="39"/>
        <v>9.4551507149751783E-5</v>
      </c>
      <c r="AU38">
        <f t="shared" si="39"/>
        <v>5.1648540789037067</v>
      </c>
      <c r="AV38">
        <f t="shared" si="39"/>
        <v>3.6006317552311038</v>
      </c>
      <c r="AW38">
        <f t="shared" si="15"/>
        <v>1.7106285933818766</v>
      </c>
      <c r="AX38" s="9">
        <f t="shared" si="16"/>
        <v>2.3262123856678349</v>
      </c>
      <c r="BA38">
        <f t="shared" si="27"/>
        <v>12</v>
      </c>
      <c r="BB38">
        <f t="shared" si="28"/>
        <v>12</v>
      </c>
      <c r="BC38">
        <f t="shared" si="29"/>
        <v>27.128633750359505</v>
      </c>
      <c r="BD38">
        <f t="shared" si="30"/>
        <v>27.128633750359505</v>
      </c>
      <c r="BE38">
        <f t="shared" si="31"/>
        <v>13.564316875179752</v>
      </c>
      <c r="BF38">
        <f t="shared" si="32"/>
        <v>13.564316875179752</v>
      </c>
      <c r="BG38">
        <f>0</f>
        <v>0</v>
      </c>
      <c r="BH38" s="10">
        <f t="shared" si="33"/>
        <v>0</v>
      </c>
      <c r="BI38" s="10">
        <f t="shared" si="34"/>
        <v>0</v>
      </c>
      <c r="BK38">
        <f t="shared" si="0"/>
        <v>384</v>
      </c>
      <c r="BL38">
        <f t="shared" si="1"/>
        <v>0</v>
      </c>
      <c r="BN38">
        <f t="shared" si="2"/>
        <v>0</v>
      </c>
      <c r="BO38">
        <f t="shared" si="3"/>
        <v>23.57578227348521</v>
      </c>
      <c r="BP38">
        <f t="shared" si="4"/>
        <v>22.591116868780041</v>
      </c>
      <c r="BQ38">
        <f t="shared" si="5"/>
        <v>7.2809269837830835</v>
      </c>
      <c r="BR38">
        <f t="shared" si="6"/>
        <v>1.5128241143960285E-3</v>
      </c>
      <c r="BS38">
        <f t="shared" si="7"/>
        <v>330.55066104983723</v>
      </c>
      <c r="BT38">
        <f t="shared" si="36"/>
        <v>0</v>
      </c>
      <c r="BU38">
        <f t="shared" si="36"/>
        <v>0</v>
      </c>
      <c r="BV38">
        <f t="shared" si="36"/>
        <v>0</v>
      </c>
    </row>
    <row r="39" spans="1:74">
      <c r="A39">
        <v>0</v>
      </c>
      <c r="B39">
        <v>0</v>
      </c>
      <c r="C39">
        <v>1.8157420311666669E-3</v>
      </c>
      <c r="D39">
        <v>9.7783919159459445E-4</v>
      </c>
      <c r="E39">
        <v>2.5285512554545453E-4</v>
      </c>
      <c r="F39">
        <v>7.1074438222334219E-4</v>
      </c>
      <c r="G39">
        <v>0.55842386786234866</v>
      </c>
      <c r="H39">
        <v>0.40217260364115048</v>
      </c>
      <c r="I39">
        <v>306.35195772999998</v>
      </c>
      <c r="J39">
        <v>2.8183829312644502E-7</v>
      </c>
      <c r="K39">
        <v>3.125E-2</v>
      </c>
      <c r="L39">
        <v>26.528711940000001</v>
      </c>
      <c r="M39">
        <v>22.030255870000001</v>
      </c>
      <c r="O39">
        <f t="shared" si="38"/>
        <v>0</v>
      </c>
      <c r="P39">
        <f t="shared" si="38"/>
        <v>0</v>
      </c>
      <c r="Q39">
        <f t="shared" si="38"/>
        <v>4.816929730217101E-2</v>
      </c>
      <c r="R39">
        <f t="shared" si="38"/>
        <v>2.5940814237455468E-2</v>
      </c>
      <c r="S39">
        <f t="shared" si="38"/>
        <v>6.7079207881478985E-3</v>
      </c>
      <c r="T39">
        <f t="shared" si="35"/>
        <v>6.3909716728756361E-4</v>
      </c>
      <c r="U39">
        <f t="shared" si="35"/>
        <v>0.50213145685398419</v>
      </c>
      <c r="V39">
        <f t="shared" si="35"/>
        <v>0.36163123927014856</v>
      </c>
      <c r="W39">
        <f t="shared" si="17"/>
        <v>8.6218313805000085E-2</v>
      </c>
      <c r="X39">
        <f t="shared" si="10"/>
        <v>2.8183829312644502E-7</v>
      </c>
      <c r="AA39">
        <f t="shared" si="18"/>
        <v>1.0647554165934328</v>
      </c>
      <c r="AB39">
        <f t="shared" si="19"/>
        <v>2.3309714303613376</v>
      </c>
      <c r="AC39">
        <f t="shared" si="20"/>
        <v>0.88489854319584582</v>
      </c>
      <c r="AD39" s="5">
        <f t="shared" si="21"/>
        <v>-8.0818032327774375E-2</v>
      </c>
      <c r="AF39" s="8">
        <f t="shared" si="22"/>
        <v>2.4117894626891121</v>
      </c>
      <c r="AG39" s="8">
        <f t="shared" si="23"/>
        <v>0.64199237629742045</v>
      </c>
      <c r="AH39" s="8">
        <f t="shared" si="24"/>
        <v>6.2306035829729094</v>
      </c>
      <c r="AI39" s="8">
        <f t="shared" si="25"/>
        <v>1.5719009267254127</v>
      </c>
      <c r="AJ39" s="8">
        <f t="shared" si="26"/>
        <v>9.7938915461337928</v>
      </c>
      <c r="AK39">
        <v>37</v>
      </c>
      <c r="AM39">
        <v>1</v>
      </c>
      <c r="AN39">
        <f t="shared" si="13"/>
        <v>2.3823031415681424</v>
      </c>
      <c r="AP39">
        <f t="shared" si="39"/>
        <v>0</v>
      </c>
      <c r="AQ39">
        <f t="shared" si="39"/>
        <v>0.47176487363093794</v>
      </c>
      <c r="AR39">
        <f t="shared" si="39"/>
        <v>0.25406152126004222</v>
      </c>
      <c r="AS39">
        <f t="shared" si="39"/>
        <v>6.5696648699176838E-2</v>
      </c>
      <c r="AT39">
        <f t="shared" si="39"/>
        <v>6.2592483438557237E-3</v>
      </c>
      <c r="AU39">
        <f t="shared" si="39"/>
        <v>4.9178210303300807</v>
      </c>
      <c r="AV39">
        <f t="shared" si="39"/>
        <v>3.5417771371057949</v>
      </c>
      <c r="AW39">
        <f t="shared" si="15"/>
        <v>1.5719009267254127</v>
      </c>
      <c r="AX39" s="9">
        <f t="shared" si="16"/>
        <v>2.3634239703155697</v>
      </c>
      <c r="BA39">
        <f t="shared" si="27"/>
        <v>12</v>
      </c>
      <c r="BB39">
        <f t="shared" si="28"/>
        <v>11.999999999999998</v>
      </c>
      <c r="BC39">
        <f t="shared" si="29"/>
        <v>26.764606283136285</v>
      </c>
      <c r="BD39">
        <f t="shared" si="30"/>
        <v>26.764606283136278</v>
      </c>
      <c r="BE39">
        <f t="shared" si="31"/>
        <v>13.382303141568142</v>
      </c>
      <c r="BF39">
        <f t="shared" si="32"/>
        <v>13.382303141568142</v>
      </c>
      <c r="BG39">
        <f>0</f>
        <v>0</v>
      </c>
      <c r="BH39" s="10">
        <f t="shared" si="33"/>
        <v>0</v>
      </c>
      <c r="BI39" s="10">
        <f t="shared" si="34"/>
        <v>1.0658141036401503E-14</v>
      </c>
      <c r="BK39">
        <f t="shared" si="0"/>
        <v>384</v>
      </c>
      <c r="BL39">
        <f t="shared" si="1"/>
        <v>0</v>
      </c>
      <c r="BN39">
        <f t="shared" si="2"/>
        <v>0</v>
      </c>
      <c r="BO39">
        <f t="shared" si="3"/>
        <v>30.192951912380028</v>
      </c>
      <c r="BP39">
        <f t="shared" si="4"/>
        <v>28.454890381124727</v>
      </c>
      <c r="BQ39">
        <f t="shared" si="5"/>
        <v>10.511463791868294</v>
      </c>
      <c r="BR39">
        <f t="shared" si="6"/>
        <v>0.10014797350169158</v>
      </c>
      <c r="BS39">
        <f t="shared" si="7"/>
        <v>314.74054594112516</v>
      </c>
      <c r="BT39">
        <f t="shared" si="36"/>
        <v>0</v>
      </c>
      <c r="BU39">
        <f t="shared" si="36"/>
        <v>0</v>
      </c>
      <c r="BV39">
        <f t="shared" si="36"/>
        <v>0</v>
      </c>
    </row>
    <row r="40" spans="1:74">
      <c r="A40">
        <v>0</v>
      </c>
      <c r="B40">
        <v>0</v>
      </c>
      <c r="C40">
        <v>2.4117624479999995E-3</v>
      </c>
      <c r="D40">
        <v>1.4176408508108107E-3</v>
      </c>
      <c r="E40">
        <v>4.0943115036363634E-4</v>
      </c>
      <c r="F40">
        <v>8.9458765761751184E-4</v>
      </c>
      <c r="G40">
        <v>0.55299882919814836</v>
      </c>
      <c r="H40">
        <v>0.40912202985945856</v>
      </c>
      <c r="I40">
        <v>306.50174693999998</v>
      </c>
      <c r="J40">
        <v>2.8183829312644502E-7</v>
      </c>
      <c r="K40">
        <v>3.0599999999999999E-2</v>
      </c>
      <c r="L40">
        <v>26.609690229999998</v>
      </c>
      <c r="M40">
        <v>23.141167459999998</v>
      </c>
      <c r="O40">
        <f t="shared" si="38"/>
        <v>0</v>
      </c>
      <c r="P40">
        <f t="shared" si="38"/>
        <v>0</v>
      </c>
      <c r="Q40">
        <f t="shared" si="38"/>
        <v>6.4176251649626467E-2</v>
      </c>
      <c r="R40">
        <f t="shared" si="38"/>
        <v>3.7722983897469316E-2</v>
      </c>
      <c r="S40">
        <f t="shared" si="38"/>
        <v>1.0894836081688914E-2</v>
      </c>
      <c r="T40">
        <f t="shared" si="35"/>
        <v>8.4497154255412188E-4</v>
      </c>
      <c r="U40">
        <f t="shared" si="35"/>
        <v>0.52232810251666484</v>
      </c>
      <c r="V40">
        <f t="shared" si="35"/>
        <v>0.38643107773685104</v>
      </c>
      <c r="W40">
        <f t="shared" si="17"/>
        <v>0.10377779189700011</v>
      </c>
      <c r="X40">
        <f t="shared" si="10"/>
        <v>2.8183829312644502E-7</v>
      </c>
      <c r="AA40">
        <f t="shared" si="18"/>
        <v>1.1938599795719322</v>
      </c>
      <c r="AB40">
        <f t="shared" si="19"/>
        <v>2.5484098801598161</v>
      </c>
      <c r="AC40">
        <f t="shared" si="20"/>
        <v>0.99845029873127145</v>
      </c>
      <c r="AD40" s="5">
        <f t="shared" si="21"/>
        <v>-0.1127940716287847</v>
      </c>
      <c r="AF40" s="8">
        <f t="shared" si="22"/>
        <v>2.6612039517886008</v>
      </c>
      <c r="AG40" s="8">
        <f t="shared" si="23"/>
        <v>0.66430335432605792</v>
      </c>
      <c r="AH40" s="8">
        <f t="shared" si="24"/>
        <v>6.0213454801203561</v>
      </c>
      <c r="AI40" s="8">
        <f t="shared" si="25"/>
        <v>1.4654442043332561</v>
      </c>
      <c r="AJ40" s="8">
        <f t="shared" si="26"/>
        <v>8.8239458361306227</v>
      </c>
      <c r="AK40">
        <v>38</v>
      </c>
      <c r="AM40">
        <v>1</v>
      </c>
      <c r="AN40">
        <f t="shared" si="13"/>
        <v>2.2066039690729475</v>
      </c>
      <c r="AP40">
        <f t="shared" si="39"/>
        <v>0</v>
      </c>
      <c r="AQ40">
        <f t="shared" si="39"/>
        <v>0.56628776852219243</v>
      </c>
      <c r="AR40">
        <f t="shared" si="39"/>
        <v>0.33286556668849687</v>
      </c>
      <c r="AS40">
        <f t="shared" si="39"/>
        <v>9.6135443478344559E-2</v>
      </c>
      <c r="AT40">
        <f t="shared" si="39"/>
        <v>7.4559831245693134E-3</v>
      </c>
      <c r="AU40">
        <f t="shared" si="39"/>
        <v>4.6089948852959335</v>
      </c>
      <c r="AV40">
        <f t="shared" si="39"/>
        <v>3.4098468993475555</v>
      </c>
      <c r="AW40">
        <f t="shared" si="15"/>
        <v>1.4654442043332561</v>
      </c>
      <c r="AX40" s="9">
        <f t="shared" si="16"/>
        <v>2.4607329830222899</v>
      </c>
      <c r="BA40">
        <f t="shared" si="27"/>
        <v>12</v>
      </c>
      <c r="BB40">
        <f t="shared" si="28"/>
        <v>12</v>
      </c>
      <c r="BC40">
        <f t="shared" si="29"/>
        <v>26.413207938145895</v>
      </c>
      <c r="BD40">
        <f t="shared" si="30"/>
        <v>26.413207938145892</v>
      </c>
      <c r="BE40">
        <f t="shared" si="31"/>
        <v>13.206603969072948</v>
      </c>
      <c r="BF40">
        <f t="shared" si="32"/>
        <v>13.206603969072948</v>
      </c>
      <c r="BG40">
        <f>0</f>
        <v>0</v>
      </c>
      <c r="BH40" s="10">
        <f t="shared" si="33"/>
        <v>0</v>
      </c>
      <c r="BI40" s="10">
        <f t="shared" si="34"/>
        <v>3.5527136788005009E-15</v>
      </c>
      <c r="BK40">
        <f t="shared" si="0"/>
        <v>384</v>
      </c>
      <c r="BL40">
        <f t="shared" si="1"/>
        <v>0</v>
      </c>
      <c r="BN40">
        <f t="shared" si="2"/>
        <v>0</v>
      </c>
      <c r="BO40">
        <f t="shared" si="3"/>
        <v>36.242417185420315</v>
      </c>
      <c r="BP40">
        <f t="shared" si="4"/>
        <v>37.280943469111648</v>
      </c>
      <c r="BQ40">
        <f t="shared" si="5"/>
        <v>15.38167095653513</v>
      </c>
      <c r="BR40">
        <f t="shared" si="6"/>
        <v>0.11929572999310901</v>
      </c>
      <c r="BS40">
        <f t="shared" si="7"/>
        <v>294.97567265893974</v>
      </c>
      <c r="BT40">
        <f t="shared" si="36"/>
        <v>0</v>
      </c>
      <c r="BU40">
        <f t="shared" si="36"/>
        <v>0</v>
      </c>
      <c r="BV40">
        <f t="shared" si="36"/>
        <v>0</v>
      </c>
    </row>
    <row r="41" spans="1:74">
      <c r="A41">
        <v>0</v>
      </c>
      <c r="B41">
        <v>0</v>
      </c>
      <c r="C41">
        <v>2.2124943541666667E-3</v>
      </c>
      <c r="D41">
        <v>1.5263697205405405E-3</v>
      </c>
      <c r="E41">
        <v>2.7673778100000001E-4</v>
      </c>
      <c r="F41">
        <v>7.4245281815440403E-4</v>
      </c>
      <c r="G41">
        <v>0.55681166969755558</v>
      </c>
      <c r="H41">
        <v>0.40697861149457748</v>
      </c>
      <c r="I41">
        <v>306.43316873999999</v>
      </c>
      <c r="J41">
        <v>2.691534803926908E-7</v>
      </c>
      <c r="K41">
        <v>3.09E-2</v>
      </c>
      <c r="L41">
        <v>26.269874999999999</v>
      </c>
      <c r="M41">
        <v>24.728150939999999</v>
      </c>
      <c r="O41">
        <f t="shared" si="38"/>
        <v>0</v>
      </c>
      <c r="P41">
        <f t="shared" si="38"/>
        <v>0</v>
      </c>
      <c r="Q41">
        <f t="shared" si="38"/>
        <v>5.8121950122164062E-2</v>
      </c>
      <c r="R41">
        <f t="shared" si="38"/>
        <v>4.0097541762384926E-2</v>
      </c>
      <c r="S41">
        <f t="shared" si="38"/>
        <v>7.269866914647375E-3</v>
      </c>
      <c r="T41">
        <f t="shared" si="35"/>
        <v>7.4936674910818272E-4</v>
      </c>
      <c r="U41">
        <f t="shared" si="35"/>
        <v>0.56199685769120733</v>
      </c>
      <c r="V41">
        <f t="shared" si="35"/>
        <v>0.41076851160773598</v>
      </c>
      <c r="W41">
        <f t="shared" si="17"/>
        <v>9.457155000000006E-2</v>
      </c>
      <c r="X41">
        <f t="shared" si="10"/>
        <v>2.691534803926908E-7</v>
      </c>
      <c r="AA41">
        <f t="shared" si="18"/>
        <v>1.2383813624890156</v>
      </c>
      <c r="AB41">
        <f t="shared" si="19"/>
        <v>2.6752287918439941</v>
      </c>
      <c r="AC41">
        <f t="shared" si="20"/>
        <v>1.0325157408138645</v>
      </c>
      <c r="AD41" s="5">
        <f t="shared" si="21"/>
        <v>-0.10548935879919635</v>
      </c>
      <c r="AF41" s="8">
        <f t="shared" si="22"/>
        <v>2.7807181506431906</v>
      </c>
      <c r="AG41" s="8">
        <f t="shared" si="23"/>
        <v>0.71568666901546152</v>
      </c>
      <c r="AH41" s="8">
        <f t="shared" si="24"/>
        <v>5.5890380150612877</v>
      </c>
      <c r="AI41" s="8">
        <f t="shared" si="25"/>
        <v>1.5148912843542655</v>
      </c>
      <c r="AJ41" s="8">
        <f t="shared" si="26"/>
        <v>8.4667849769410086</v>
      </c>
      <c r="AK41">
        <v>39</v>
      </c>
      <c r="AM41">
        <v>1</v>
      </c>
      <c r="AN41">
        <f t="shared" si="13"/>
        <v>2.2867626158407415</v>
      </c>
      <c r="AP41">
        <f t="shared" si="39"/>
        <v>0</v>
      </c>
      <c r="AQ41">
        <f t="shared" si="39"/>
        <v>0.49210605412485331</v>
      </c>
      <c r="AR41">
        <f t="shared" si="39"/>
        <v>0.33949726420602538</v>
      </c>
      <c r="AS41">
        <f t="shared" si="39"/>
        <v>6.1552399977296876E-2</v>
      </c>
      <c r="AT41">
        <f t="shared" si="39"/>
        <v>6.3447271335682837E-3</v>
      </c>
      <c r="AU41">
        <f t="shared" si="39"/>
        <v>4.7583065517879684</v>
      </c>
      <c r="AV41">
        <f t="shared" si="39"/>
        <v>3.4778886630807975</v>
      </c>
      <c r="AW41">
        <f t="shared" si="15"/>
        <v>1.5148912843542655</v>
      </c>
      <c r="AX41" s="9">
        <f t="shared" si="16"/>
        <v>2.4080470026624408</v>
      </c>
      <c r="BA41">
        <f t="shared" si="27"/>
        <v>12</v>
      </c>
      <c r="BB41">
        <f t="shared" si="28"/>
        <v>12.000000000000002</v>
      </c>
      <c r="BC41">
        <f t="shared" si="29"/>
        <v>26.573525231681483</v>
      </c>
      <c r="BD41">
        <f t="shared" si="30"/>
        <v>26.573525231681479</v>
      </c>
      <c r="BE41">
        <f t="shared" si="31"/>
        <v>13.286762615840741</v>
      </c>
      <c r="BF41">
        <f t="shared" si="32"/>
        <v>13.286762615840743</v>
      </c>
      <c r="BG41">
        <f>0</f>
        <v>0</v>
      </c>
      <c r="BH41" s="10">
        <f t="shared" si="33"/>
        <v>0</v>
      </c>
      <c r="BI41" s="10">
        <f t="shared" si="34"/>
        <v>-1.7763568394002505E-15</v>
      </c>
      <c r="BK41">
        <f t="shared" si="0"/>
        <v>384</v>
      </c>
      <c r="BL41">
        <f t="shared" si="1"/>
        <v>0</v>
      </c>
      <c r="BN41">
        <f t="shared" si="2"/>
        <v>0</v>
      </c>
      <c r="BO41">
        <f t="shared" si="3"/>
        <v>31.494787463990612</v>
      </c>
      <c r="BP41">
        <f t="shared" si="4"/>
        <v>38.023693591074846</v>
      </c>
      <c r="BQ41">
        <f t="shared" si="5"/>
        <v>9.8483839963675006</v>
      </c>
      <c r="BR41">
        <f t="shared" si="6"/>
        <v>0.10151563413709254</v>
      </c>
      <c r="BS41">
        <f t="shared" si="7"/>
        <v>304.53161931442997</v>
      </c>
      <c r="BT41">
        <f t="shared" si="36"/>
        <v>0</v>
      </c>
      <c r="BU41">
        <f t="shared" si="36"/>
        <v>0</v>
      </c>
      <c r="BV41">
        <f t="shared" si="36"/>
        <v>0</v>
      </c>
    </row>
    <row r="42" spans="1:74">
      <c r="A42">
        <v>0</v>
      </c>
      <c r="B42">
        <v>0</v>
      </c>
      <c r="C42">
        <v>1.9846253386666666E-3</v>
      </c>
      <c r="D42">
        <v>1.5096438874324322E-3</v>
      </c>
      <c r="E42">
        <v>2.3393139229545455E-4</v>
      </c>
      <c r="F42">
        <v>1.0000000000000001E-5</v>
      </c>
      <c r="G42">
        <v>0.55955774400689762</v>
      </c>
      <c r="H42">
        <v>0.40482856385340343</v>
      </c>
      <c r="I42">
        <v>306.39707496</v>
      </c>
      <c r="J42">
        <v>2.6302679918953789E-7</v>
      </c>
      <c r="K42">
        <v>3.09E-2</v>
      </c>
      <c r="L42">
        <v>26.64</v>
      </c>
      <c r="M42">
        <v>21.939587060000001</v>
      </c>
      <c r="O42">
        <f t="shared" si="38"/>
        <v>0</v>
      </c>
      <c r="P42">
        <f t="shared" si="38"/>
        <v>0</v>
      </c>
      <c r="Q42">
        <f t="shared" si="38"/>
        <v>5.2870419022079999E-2</v>
      </c>
      <c r="R42">
        <f t="shared" si="38"/>
        <v>4.0216913161199998E-2</v>
      </c>
      <c r="S42">
        <f t="shared" si="38"/>
        <v>6.2319322907509094E-3</v>
      </c>
      <c r="T42">
        <f t="shared" si="35"/>
        <v>8.9549334938775522E-6</v>
      </c>
      <c r="U42">
        <f t="shared" si="35"/>
        <v>0.50108023835659277</v>
      </c>
      <c r="V42">
        <f t="shared" si="35"/>
        <v>0.36252128657291893</v>
      </c>
      <c r="W42">
        <f t="shared" si="17"/>
        <v>9.5904000000000073E-2</v>
      </c>
      <c r="X42">
        <f t="shared" si="10"/>
        <v>2.6302679918953789E-7</v>
      </c>
      <c r="AA42">
        <f t="shared" si="18"/>
        <v>1.1149208316202754</v>
      </c>
      <c r="AB42">
        <f t="shared" si="19"/>
        <v>2.4076582122008552</v>
      </c>
      <c r="AC42">
        <f t="shared" si="20"/>
        <v>0.92368110209389964</v>
      </c>
      <c r="AD42" s="5">
        <f t="shared" si="21"/>
        <v>-9.9319264474030902E-2</v>
      </c>
      <c r="AF42" s="8">
        <f t="shared" si="22"/>
        <v>2.5069774766748862</v>
      </c>
      <c r="AG42" s="8">
        <f t="shared" si="23"/>
        <v>0.65961527248708696</v>
      </c>
      <c r="AH42" s="8">
        <f t="shared" si="24"/>
        <v>6.0641409725368458</v>
      </c>
      <c r="AI42" s="8">
        <f t="shared" si="25"/>
        <v>1.5461851104837712</v>
      </c>
      <c r="AJ42" s="8">
        <f t="shared" si="26"/>
        <v>9.3762844796110461</v>
      </c>
      <c r="AK42">
        <v>40</v>
      </c>
      <c r="AM42">
        <v>1</v>
      </c>
      <c r="AN42">
        <f t="shared" si="13"/>
        <v>2.2992521131243713</v>
      </c>
      <c r="AP42">
        <f t="shared" si="39"/>
        <v>0</v>
      </c>
      <c r="AQ42">
        <f t="shared" si="39"/>
        <v>0.49572808930726131</v>
      </c>
      <c r="AR42">
        <f t="shared" si="39"/>
        <v>0.37708521869122474</v>
      </c>
      <c r="AS42">
        <f t="shared" si="39"/>
        <v>5.8432370015754666E-2</v>
      </c>
      <c r="AT42">
        <f t="shared" si="39"/>
        <v>8.3964003934593209E-5</v>
      </c>
      <c r="AU42">
        <f t="shared" si="39"/>
        <v>4.6982708619427243</v>
      </c>
      <c r="AV42">
        <f t="shared" si="39"/>
        <v>3.3991027128222879</v>
      </c>
      <c r="AW42">
        <f t="shared" si="15"/>
        <v>1.5461851104837712</v>
      </c>
      <c r="AX42" s="9">
        <f t="shared" si="16"/>
        <v>2.4774307884980118</v>
      </c>
      <c r="BA42">
        <f t="shared" si="27"/>
        <v>12</v>
      </c>
      <c r="BB42">
        <f t="shared" si="28"/>
        <v>11.999999999999998</v>
      </c>
      <c r="BC42">
        <f t="shared" si="29"/>
        <v>26.598504226248743</v>
      </c>
      <c r="BD42">
        <f t="shared" si="30"/>
        <v>26.598504226248743</v>
      </c>
      <c r="BE42">
        <f t="shared" si="31"/>
        <v>13.299252113124371</v>
      </c>
      <c r="BF42">
        <f t="shared" si="32"/>
        <v>13.299252113124371</v>
      </c>
      <c r="BG42">
        <f>0</f>
        <v>0</v>
      </c>
      <c r="BH42" s="10">
        <f t="shared" si="33"/>
        <v>0</v>
      </c>
      <c r="BI42" s="10">
        <f t="shared" si="34"/>
        <v>0</v>
      </c>
      <c r="BK42">
        <f t="shared" si="0"/>
        <v>384</v>
      </c>
      <c r="BL42">
        <f t="shared" si="1"/>
        <v>0</v>
      </c>
      <c r="BN42">
        <f t="shared" si="2"/>
        <v>0</v>
      </c>
      <c r="BO42">
        <f t="shared" si="3"/>
        <v>31.726597715664724</v>
      </c>
      <c r="BP42">
        <f t="shared" si="4"/>
        <v>42.23354449341717</v>
      </c>
      <c r="BQ42">
        <f t="shared" si="5"/>
        <v>9.3491792025207463</v>
      </c>
      <c r="BR42">
        <f t="shared" si="6"/>
        <v>1.3434240629534913E-3</v>
      </c>
      <c r="BS42">
        <f t="shared" si="7"/>
        <v>300.68933516433435</v>
      </c>
      <c r="BT42">
        <f t="shared" si="36"/>
        <v>0</v>
      </c>
      <c r="BU42">
        <f t="shared" si="36"/>
        <v>0</v>
      </c>
      <c r="BV42">
        <f t="shared" si="36"/>
        <v>0</v>
      </c>
    </row>
    <row r="43" spans="1:74">
      <c r="A43">
        <v>0</v>
      </c>
      <c r="B43">
        <v>0</v>
      </c>
      <c r="C43">
        <v>2.0087736328333332E-3</v>
      </c>
      <c r="D43">
        <v>1.8593170025675673E-3</v>
      </c>
      <c r="E43">
        <v>1.838600325909091E-4</v>
      </c>
      <c r="F43">
        <v>1.0000000000000001E-5</v>
      </c>
      <c r="G43">
        <v>0.55417997469079827</v>
      </c>
      <c r="H43">
        <v>0.40870473119638812</v>
      </c>
      <c r="I43">
        <v>306.35015304000001</v>
      </c>
      <c r="J43">
        <v>2.6302679918953789E-7</v>
      </c>
      <c r="K43">
        <v>3.0365E-2</v>
      </c>
      <c r="L43">
        <v>26.419499999999999</v>
      </c>
      <c r="M43">
        <v>25.00837529</v>
      </c>
      <c r="O43">
        <f t="shared" si="38"/>
        <v>0</v>
      </c>
      <c r="P43">
        <f t="shared" si="38"/>
        <v>0</v>
      </c>
      <c r="Q43">
        <f t="shared" si="38"/>
        <v>5.3070794992640245E-2</v>
      </c>
      <c r="R43">
        <f t="shared" si="38"/>
        <v>4.9122225549333841E-2</v>
      </c>
      <c r="S43">
        <f t="shared" si="38"/>
        <v>4.8574901310355226E-3</v>
      </c>
      <c r="T43">
        <f t="shared" si="35"/>
        <v>1.0207500118367347E-5</v>
      </c>
      <c r="U43">
        <f t="shared" si="35"/>
        <v>0.56567921572531366</v>
      </c>
      <c r="V43">
        <f t="shared" si="35"/>
        <v>0.41718535920644267</v>
      </c>
      <c r="W43">
        <f t="shared" si="17"/>
        <v>0.10924463250000008</v>
      </c>
      <c r="X43">
        <f t="shared" si="10"/>
        <v>2.6302679918953789E-7</v>
      </c>
      <c r="AA43">
        <f t="shared" si="18"/>
        <v>1.2558028020891805</v>
      </c>
      <c r="AB43">
        <f t="shared" si="19"/>
        <v>2.7015632215433301</v>
      </c>
      <c r="AC43">
        <f t="shared" si="20"/>
        <v>1.0484717397589045</v>
      </c>
      <c r="AD43" s="5">
        <f t="shared" si="21"/>
        <v>-0.10705051067300961</v>
      </c>
      <c r="AF43" s="8">
        <f t="shared" si="22"/>
        <v>2.8086137322163398</v>
      </c>
      <c r="AG43" s="8">
        <f t="shared" si="23"/>
        <v>0.71167025269853079</v>
      </c>
      <c r="AH43" s="8">
        <f t="shared" si="24"/>
        <v>5.6205805776378739</v>
      </c>
      <c r="AI43" s="8">
        <f t="shared" si="25"/>
        <v>1.4891402883174765</v>
      </c>
      <c r="AJ43" s="8">
        <f t="shared" si="26"/>
        <v>8.3698329818952715</v>
      </c>
      <c r="AK43">
        <v>41</v>
      </c>
      <c r="AM43">
        <v>1</v>
      </c>
      <c r="AN43">
        <f t="shared" si="13"/>
        <v>2.2429542129716253</v>
      </c>
      <c r="AP43">
        <f t="shared" si="39"/>
        <v>0</v>
      </c>
      <c r="AQ43">
        <f t="shared" si="39"/>
        <v>0.44419369030480277</v>
      </c>
      <c r="AR43">
        <f t="shared" si="39"/>
        <v>0.41114482354691295</v>
      </c>
      <c r="AS43">
        <f t="shared" si="39"/>
        <v>4.0656381107971901E-2</v>
      </c>
      <c r="AT43">
        <f t="shared" si="39"/>
        <v>8.5435071153410906E-5</v>
      </c>
      <c r="AU43">
        <f t="shared" si="39"/>
        <v>4.7346405569503807</v>
      </c>
      <c r="AV43">
        <f t="shared" si="39"/>
        <v>3.4917717790499099</v>
      </c>
      <c r="AW43">
        <f t="shared" si="15"/>
        <v>1.4891402883174765</v>
      </c>
      <c r="AX43" s="9">
        <f t="shared" si="16"/>
        <v>2.3851351832771641</v>
      </c>
      <c r="BA43">
        <f t="shared" si="27"/>
        <v>12</v>
      </c>
      <c r="BB43">
        <f t="shared" si="28"/>
        <v>11.999999999999996</v>
      </c>
      <c r="BC43">
        <f t="shared" si="29"/>
        <v>26.485908425943251</v>
      </c>
      <c r="BD43">
        <f t="shared" si="30"/>
        <v>26.485908425943247</v>
      </c>
      <c r="BE43">
        <f t="shared" si="31"/>
        <v>13.242954212971625</v>
      </c>
      <c r="BF43">
        <f t="shared" si="32"/>
        <v>13.242954212971625</v>
      </c>
      <c r="BG43">
        <f>0</f>
        <v>0</v>
      </c>
      <c r="BH43" s="10">
        <f t="shared" si="33"/>
        <v>0</v>
      </c>
      <c r="BI43" s="10">
        <f t="shared" si="34"/>
        <v>7.1054273576010019E-15</v>
      </c>
      <c r="BK43">
        <f t="shared" si="0"/>
        <v>384</v>
      </c>
      <c r="BL43">
        <f t="shared" si="1"/>
        <v>0</v>
      </c>
      <c r="BN43">
        <f t="shared" si="2"/>
        <v>0</v>
      </c>
      <c r="BO43">
        <f t="shared" si="3"/>
        <v>28.428396179507377</v>
      </c>
      <c r="BP43">
        <f t="shared" si="4"/>
        <v>46.048220237254249</v>
      </c>
      <c r="BQ43">
        <f t="shared" si="5"/>
        <v>6.5050209772755041</v>
      </c>
      <c r="BR43">
        <f t="shared" si="6"/>
        <v>1.3669611384545745E-3</v>
      </c>
      <c r="BS43">
        <f t="shared" si="7"/>
        <v>303.01699564482436</v>
      </c>
      <c r="BT43">
        <f t="shared" si="36"/>
        <v>0</v>
      </c>
      <c r="BU43">
        <f t="shared" si="36"/>
        <v>0</v>
      </c>
      <c r="BV43">
        <f t="shared" si="36"/>
        <v>0</v>
      </c>
    </row>
    <row r="44" spans="1:74">
      <c r="A44">
        <v>0</v>
      </c>
      <c r="B44">
        <v>0</v>
      </c>
      <c r="C44">
        <v>1.8750386493333331E-3</v>
      </c>
      <c r="D44">
        <v>1.7887271835135131E-3</v>
      </c>
      <c r="E44">
        <v>1.3791407061363632E-4</v>
      </c>
      <c r="F44">
        <v>1.0000000000000001E-5</v>
      </c>
      <c r="G44">
        <v>0.55778808235185839</v>
      </c>
      <c r="H44">
        <v>0.4052971722510969</v>
      </c>
      <c r="I44">
        <v>306.29420766999999</v>
      </c>
      <c r="J44">
        <v>2.7542287033381632E-7</v>
      </c>
      <c r="K44">
        <v>2.9815000000000001E-2</v>
      </c>
      <c r="L44">
        <v>26.209351059999999</v>
      </c>
      <c r="M44">
        <v>24.005320749999999</v>
      </c>
      <c r="O44">
        <f t="shared" si="38"/>
        <v>0</v>
      </c>
      <c r="P44">
        <f t="shared" si="38"/>
        <v>0</v>
      </c>
      <c r="Q44">
        <f t="shared" si="38"/>
        <v>4.9143546211445559E-2</v>
      </c>
      <c r="R44">
        <f t="shared" si="38"/>
        <v>4.6881378703270707E-2</v>
      </c>
      <c r="S44">
        <f t="shared" si="38"/>
        <v>3.614638292826424E-3</v>
      </c>
      <c r="T44">
        <f t="shared" si="35"/>
        <v>9.798090102040817E-6</v>
      </c>
      <c r="U44">
        <f t="shared" si="35"/>
        <v>0.54652578887280712</v>
      </c>
      <c r="V44">
        <f t="shared" si="35"/>
        <v>0.39711382118186045</v>
      </c>
      <c r="W44">
        <f t="shared" si="17"/>
        <v>0.12279080971610004</v>
      </c>
      <c r="X44">
        <f t="shared" si="10"/>
        <v>2.7542287033381632E-7</v>
      </c>
      <c r="AA44">
        <f t="shared" si="18"/>
        <v>1.1970293917586765</v>
      </c>
      <c r="AB44">
        <f t="shared" si="19"/>
        <v>2.5932627518719076</v>
      </c>
      <c r="AC44">
        <f t="shared" si="20"/>
        <v>0.99350676877880628</v>
      </c>
      <c r="AD44" s="5">
        <f t="shared" si="21"/>
        <v>-9.9639563207542678E-2</v>
      </c>
      <c r="AF44" s="8">
        <f t="shared" si="22"/>
        <v>2.6929023150794502</v>
      </c>
      <c r="AG44" s="8">
        <f t="shared" si="23"/>
        <v>0.70588877752183765</v>
      </c>
      <c r="AH44" s="8">
        <f t="shared" si="24"/>
        <v>5.6666150920302094</v>
      </c>
      <c r="AI44" s="8">
        <f t="shared" si="25"/>
        <v>1.5418011554818787</v>
      </c>
      <c r="AJ44" s="8">
        <f t="shared" si="26"/>
        <v>8.7367936965632289</v>
      </c>
      <c r="AK44">
        <v>42</v>
      </c>
      <c r="AM44">
        <v>1</v>
      </c>
      <c r="AN44">
        <f t="shared" si="13"/>
        <v>2.305467141405213</v>
      </c>
      <c r="AP44">
        <f t="shared" si="39"/>
        <v>0</v>
      </c>
      <c r="AQ44">
        <f t="shared" si="39"/>
        <v>0.42935702476692128</v>
      </c>
      <c r="AR44">
        <f t="shared" si="39"/>
        <v>0.4095929339409291</v>
      </c>
      <c r="AS44">
        <f t="shared" si="39"/>
        <v>3.1580349052121974E-2</v>
      </c>
      <c r="AT44">
        <f t="shared" si="39"/>
        <v>8.5603891841868775E-5</v>
      </c>
      <c r="AU44">
        <f t="shared" si="39"/>
        <v>4.774883067233187</v>
      </c>
      <c r="AV44">
        <f t="shared" si="39"/>
        <v>3.4695015297198157</v>
      </c>
      <c r="AW44">
        <f t="shared" si="15"/>
        <v>1.5418011554818787</v>
      </c>
      <c r="AX44" s="9">
        <f t="shared" si="16"/>
        <v>2.4123314632418511</v>
      </c>
      <c r="BA44">
        <f t="shared" si="27"/>
        <v>12</v>
      </c>
      <c r="BB44">
        <f t="shared" si="28"/>
        <v>12</v>
      </c>
      <c r="BC44">
        <f t="shared" si="29"/>
        <v>26.610934282810426</v>
      </c>
      <c r="BD44">
        <f t="shared" si="30"/>
        <v>26.610934282810426</v>
      </c>
      <c r="BE44">
        <f t="shared" si="31"/>
        <v>13.305467141405213</v>
      </c>
      <c r="BF44">
        <f t="shared" si="32"/>
        <v>13.305467141405213</v>
      </c>
      <c r="BG44">
        <f>0</f>
        <v>0</v>
      </c>
      <c r="BH44" s="10">
        <f t="shared" si="33"/>
        <v>0</v>
      </c>
      <c r="BI44" s="10">
        <f t="shared" si="34"/>
        <v>0</v>
      </c>
      <c r="BK44">
        <f t="shared" si="0"/>
        <v>384</v>
      </c>
      <c r="BL44">
        <f t="shared" si="1"/>
        <v>0</v>
      </c>
      <c r="BN44">
        <f t="shared" si="2"/>
        <v>0</v>
      </c>
      <c r="BO44">
        <f t="shared" si="3"/>
        <v>27.478849585082962</v>
      </c>
      <c r="BP44">
        <f t="shared" si="4"/>
        <v>45.874408601384062</v>
      </c>
      <c r="BQ44">
        <f t="shared" si="5"/>
        <v>5.0528558483395161</v>
      </c>
      <c r="BR44">
        <f t="shared" si="6"/>
        <v>1.3696622694699004E-3</v>
      </c>
      <c r="BS44">
        <f t="shared" si="7"/>
        <v>305.59251630292397</v>
      </c>
      <c r="BT44">
        <f t="shared" si="36"/>
        <v>0</v>
      </c>
      <c r="BU44">
        <f t="shared" si="36"/>
        <v>0</v>
      </c>
      <c r="BV44">
        <f t="shared" si="36"/>
        <v>0</v>
      </c>
    </row>
    <row r="45" spans="1:74">
      <c r="A45">
        <v>0</v>
      </c>
      <c r="B45">
        <v>0</v>
      </c>
      <c r="C45">
        <v>1.5455245186666666E-3</v>
      </c>
      <c r="D45">
        <v>1.8443750277027026E-3</v>
      </c>
      <c r="E45">
        <v>8.9927347181818174E-5</v>
      </c>
      <c r="F45">
        <v>1.0000000000000001E-5</v>
      </c>
      <c r="G45">
        <v>0.56132095991219888</v>
      </c>
      <c r="H45">
        <v>0.3996690429556144</v>
      </c>
      <c r="I45">
        <v>305.98380111</v>
      </c>
      <c r="J45">
        <v>2.7542287033381632E-7</v>
      </c>
      <c r="K45">
        <v>3.0370000000000001E-2</v>
      </c>
      <c r="L45">
        <v>26.553304870000002</v>
      </c>
      <c r="M45">
        <v>23.590378099999999</v>
      </c>
      <c r="O45">
        <f t="shared" si="38"/>
        <v>0</v>
      </c>
      <c r="P45">
        <f t="shared" si="38"/>
        <v>0</v>
      </c>
      <c r="Q45">
        <f t="shared" si="38"/>
        <v>4.1038783728216011E-2</v>
      </c>
      <c r="R45">
        <f t="shared" si="38"/>
        <v>4.897425240520456E-2</v>
      </c>
      <c r="S45">
        <f t="shared" si="38"/>
        <v>2.3878682658691535E-3</v>
      </c>
      <c r="T45">
        <f t="shared" si="35"/>
        <v>9.6287257551020405E-6</v>
      </c>
      <c r="U45">
        <f t="shared" si="35"/>
        <v>0.54048055835851894</v>
      </c>
      <c r="V45">
        <f t="shared" si="35"/>
        <v>0.38483036074237076</v>
      </c>
      <c r="W45">
        <f t="shared" si="17"/>
        <v>0.10966514911310005</v>
      </c>
      <c r="X45">
        <f t="shared" si="10"/>
        <v>2.7542287033381632E-7</v>
      </c>
      <c r="AA45">
        <f t="shared" si="18"/>
        <v>1.163862716836412</v>
      </c>
      <c r="AB45">
        <f t="shared" si="19"/>
        <v>2.5466441819573409</v>
      </c>
      <c r="AC45">
        <f t="shared" si="20"/>
        <v>0.95446253028332095</v>
      </c>
      <c r="AD45" s="5">
        <f t="shared" si="21"/>
        <v>-9.2400904399289718E-2</v>
      </c>
      <c r="AF45" s="8">
        <f t="shared" si="22"/>
        <v>2.6390450863566306</v>
      </c>
      <c r="AG45" s="8">
        <f t="shared" si="23"/>
        <v>0.73012002578998869</v>
      </c>
      <c r="AH45" s="8">
        <f t="shared" si="24"/>
        <v>5.478551277472504</v>
      </c>
      <c r="AI45" s="8">
        <f t="shared" si="25"/>
        <v>1.6268359442908935</v>
      </c>
      <c r="AJ45" s="8">
        <f t="shared" si="26"/>
        <v>8.9127041408330623</v>
      </c>
      <c r="AK45">
        <v>43</v>
      </c>
      <c r="AM45">
        <v>1</v>
      </c>
      <c r="AN45">
        <f t="shared" si="13"/>
        <v>2.3873499787988379</v>
      </c>
      <c r="AP45">
        <f t="shared" si="39"/>
        <v>0</v>
      </c>
      <c r="AQ45">
        <f t="shared" si="39"/>
        <v>0.36576653766922335</v>
      </c>
      <c r="AR45">
        <f t="shared" si="39"/>
        <v>0.43649302220607022</v>
      </c>
      <c r="AS45">
        <f t="shared" si="39"/>
        <v>2.1282363380975867E-2</v>
      </c>
      <c r="AT45">
        <f t="shared" si="39"/>
        <v>8.5817983908443918E-5</v>
      </c>
      <c r="AU45">
        <f t="shared" si="39"/>
        <v>4.8171433105217369</v>
      </c>
      <c r="AV45">
        <f t="shared" si="39"/>
        <v>3.4298791497068088</v>
      </c>
      <c r="AW45">
        <f t="shared" si="15"/>
        <v>1.6268359442908935</v>
      </c>
      <c r="AX45" s="9">
        <f t="shared" si="16"/>
        <v>2.450377867547163</v>
      </c>
      <c r="BA45">
        <f t="shared" si="27"/>
        <v>12</v>
      </c>
      <c r="BB45">
        <f t="shared" si="28"/>
        <v>12</v>
      </c>
      <c r="BC45">
        <f t="shared" si="29"/>
        <v>26.774699957597676</v>
      </c>
      <c r="BD45">
        <f t="shared" si="30"/>
        <v>26.774699957597672</v>
      </c>
      <c r="BE45">
        <f t="shared" si="31"/>
        <v>13.387349978798838</v>
      </c>
      <c r="BF45">
        <f t="shared" si="32"/>
        <v>13.387349978798838</v>
      </c>
      <c r="BG45">
        <f>0</f>
        <v>0</v>
      </c>
      <c r="BH45" s="10">
        <f t="shared" si="33"/>
        <v>0</v>
      </c>
      <c r="BI45" s="10">
        <f t="shared" si="34"/>
        <v>3.5527136788005009E-15</v>
      </c>
      <c r="BK45">
        <f t="shared" si="0"/>
        <v>384</v>
      </c>
      <c r="BL45">
        <f t="shared" si="1"/>
        <v>0</v>
      </c>
      <c r="BN45">
        <f t="shared" si="2"/>
        <v>0</v>
      </c>
      <c r="BO45">
        <f t="shared" si="3"/>
        <v>23.409058410830294</v>
      </c>
      <c r="BP45">
        <f t="shared" si="4"/>
        <v>48.887218487079863</v>
      </c>
      <c r="BQ45">
        <f t="shared" si="5"/>
        <v>3.4051781409561386</v>
      </c>
      <c r="BR45">
        <f t="shared" si="6"/>
        <v>1.3730877425351027E-3</v>
      </c>
      <c r="BS45">
        <f t="shared" si="7"/>
        <v>308.29717187339116</v>
      </c>
      <c r="BT45">
        <f t="shared" si="36"/>
        <v>0</v>
      </c>
      <c r="BU45">
        <f t="shared" si="36"/>
        <v>0</v>
      </c>
      <c r="BV45">
        <f t="shared" si="36"/>
        <v>0</v>
      </c>
    </row>
    <row r="46" spans="1:74">
      <c r="A46">
        <v>0</v>
      </c>
      <c r="B46">
        <v>0</v>
      </c>
      <c r="C46">
        <v>1.6687546776666664E-3</v>
      </c>
      <c r="D46">
        <v>2.0078465517567564E-3</v>
      </c>
      <c r="E46">
        <v>7.8301588113636358E-5</v>
      </c>
      <c r="F46">
        <v>1.0000000000000001E-5</v>
      </c>
      <c r="G46">
        <v>0.55579163732833903</v>
      </c>
      <c r="H46">
        <v>0.40841295088978113</v>
      </c>
      <c r="I46">
        <v>306.19855912999998</v>
      </c>
      <c r="J46">
        <v>2.8183829312644502E-7</v>
      </c>
      <c r="K46">
        <v>2.9475000000000001E-2</v>
      </c>
      <c r="L46">
        <v>26.42166271</v>
      </c>
      <c r="M46">
        <v>22.387887370000001</v>
      </c>
      <c r="O46">
        <f t="shared" si="38"/>
        <v>0</v>
      </c>
      <c r="P46">
        <f t="shared" si="38"/>
        <v>0</v>
      </c>
      <c r="Q46">
        <f t="shared" si="38"/>
        <v>4.4091273239043431E-2</v>
      </c>
      <c r="R46">
        <f t="shared" si="38"/>
        <v>5.3050644363953577E-2</v>
      </c>
      <c r="S46">
        <f t="shared" si="38"/>
        <v>2.0688581507958448E-3</v>
      </c>
      <c r="T46">
        <f t="shared" si="35"/>
        <v>9.1379132122448995E-6</v>
      </c>
      <c r="U46">
        <f t="shared" si="35"/>
        <v>0.50787757459978544</v>
      </c>
      <c r="V46">
        <f t="shared" si="35"/>
        <v>0.3732042099987658</v>
      </c>
      <c r="W46">
        <f t="shared" si="17"/>
        <v>0.13276885511775005</v>
      </c>
      <c r="X46">
        <f t="shared" si="10"/>
        <v>2.8183829312644502E-7</v>
      </c>
      <c r="AA46">
        <f t="shared" si="18"/>
        <v>1.1366916967716822</v>
      </c>
      <c r="AB46">
        <f t="shared" si="19"/>
        <v>2.4435376228180354</v>
      </c>
      <c r="AC46">
        <f t="shared" si="20"/>
        <v>0.94482997150511727</v>
      </c>
      <c r="AD46" s="5">
        <f t="shared" si="21"/>
        <v>-9.9210775753792849E-2</v>
      </c>
      <c r="AF46" s="8">
        <f t="shared" si="22"/>
        <v>2.5427483985718284</v>
      </c>
      <c r="AG46" s="8">
        <f t="shared" si="23"/>
        <v>0.65308845556159389</v>
      </c>
      <c r="AH46" s="8">
        <f t="shared" si="24"/>
        <v>6.1247446129795398</v>
      </c>
      <c r="AI46" s="8">
        <f t="shared" si="25"/>
        <v>1.5071691616452878</v>
      </c>
      <c r="AJ46" s="8">
        <f t="shared" si="26"/>
        <v>9.2310262036358655</v>
      </c>
      <c r="AK46">
        <v>44</v>
      </c>
      <c r="AM46">
        <v>1</v>
      </c>
      <c r="AN46">
        <f t="shared" si="13"/>
        <v>2.2432577098801296</v>
      </c>
      <c r="AP46">
        <f t="shared" si="39"/>
        <v>0</v>
      </c>
      <c r="AQ46">
        <f t="shared" si="39"/>
        <v>0.40700769862127872</v>
      </c>
      <c r="AR46">
        <f t="shared" si="39"/>
        <v>0.48971188824342282</v>
      </c>
      <c r="AS46">
        <f t="shared" si="39"/>
        <v>1.9097683801602084E-2</v>
      </c>
      <c r="AT46">
        <f t="shared" si="39"/>
        <v>8.4352316308783048E-5</v>
      </c>
      <c r="AU46">
        <f t="shared" si="39"/>
        <v>4.6882311993696488</v>
      </c>
      <c r="AV46">
        <f t="shared" si="39"/>
        <v>3.4450578418058293</v>
      </c>
      <c r="AW46">
        <f t="shared" si="15"/>
        <v>1.5071691616452878</v>
      </c>
      <c r="AX46" s="9">
        <f t="shared" si="16"/>
        <v>2.4229864323115913</v>
      </c>
      <c r="BA46">
        <f t="shared" si="27"/>
        <v>12</v>
      </c>
      <c r="BB46">
        <f t="shared" si="28"/>
        <v>12</v>
      </c>
      <c r="BC46">
        <f t="shared" si="29"/>
        <v>26.486515419760259</v>
      </c>
      <c r="BD46">
        <f t="shared" si="30"/>
        <v>26.486515419760256</v>
      </c>
      <c r="BE46">
        <f t="shared" si="31"/>
        <v>13.24325770988013</v>
      </c>
      <c r="BF46">
        <f t="shared" si="32"/>
        <v>13.24325770988013</v>
      </c>
      <c r="BG46">
        <f>0</f>
        <v>0</v>
      </c>
      <c r="BH46" s="10">
        <f t="shared" si="33"/>
        <v>0</v>
      </c>
      <c r="BI46" s="10">
        <f t="shared" si="34"/>
        <v>3.5527136788005009E-15</v>
      </c>
      <c r="BK46">
        <f t="shared" si="0"/>
        <v>384</v>
      </c>
      <c r="BL46">
        <f t="shared" si="1"/>
        <v>0</v>
      </c>
      <c r="BN46">
        <f t="shared" si="2"/>
        <v>0</v>
      </c>
      <c r="BO46">
        <f t="shared" si="3"/>
        <v>26.048492711761838</v>
      </c>
      <c r="BP46">
        <f t="shared" si="4"/>
        <v>54.84773148326336</v>
      </c>
      <c r="BQ46">
        <f t="shared" si="5"/>
        <v>3.0556294082563333</v>
      </c>
      <c r="BR46">
        <f t="shared" si="6"/>
        <v>1.3496370609405288E-3</v>
      </c>
      <c r="BS46">
        <f t="shared" si="7"/>
        <v>300.04679675965752</v>
      </c>
      <c r="BT46">
        <f t="shared" si="36"/>
        <v>0</v>
      </c>
      <c r="BU46">
        <f t="shared" si="36"/>
        <v>0</v>
      </c>
      <c r="BV46">
        <f t="shared" si="36"/>
        <v>0</v>
      </c>
    </row>
    <row r="47" spans="1:74">
      <c r="A47">
        <v>0</v>
      </c>
      <c r="B47">
        <v>0</v>
      </c>
      <c r="C47">
        <v>1.3787079900166666E-3</v>
      </c>
      <c r="D47">
        <v>1.9372140677027024E-3</v>
      </c>
      <c r="E47">
        <v>5.4078611613636364E-5</v>
      </c>
      <c r="F47">
        <v>1.0000000000000001E-5</v>
      </c>
      <c r="G47">
        <v>0.55922510733102193</v>
      </c>
      <c r="H47">
        <v>0.40383434553486558</v>
      </c>
      <c r="I47">
        <v>306.37902807</v>
      </c>
      <c r="J47">
        <v>2.691534803926908E-7</v>
      </c>
      <c r="K47">
        <v>2.9575000000000001E-2</v>
      </c>
      <c r="L47">
        <v>26.174647889999999</v>
      </c>
      <c r="M47">
        <v>22.68778683</v>
      </c>
      <c r="O47">
        <f t="shared" si="38"/>
        <v>0</v>
      </c>
      <c r="P47">
        <f t="shared" si="38"/>
        <v>0</v>
      </c>
      <c r="Q47">
        <f t="shared" si="38"/>
        <v>3.6087196181815884E-2</v>
      </c>
      <c r="R47">
        <f t="shared" si="38"/>
        <v>5.0705896109672854E-2</v>
      </c>
      <c r="S47">
        <f t="shared" si="38"/>
        <v>1.4154886173669964E-3</v>
      </c>
      <c r="T47">
        <f t="shared" si="35"/>
        <v>9.2603211551020419E-6</v>
      </c>
      <c r="U47">
        <f t="shared" si="35"/>
        <v>0.51786040918816723</v>
      </c>
      <c r="V47">
        <f t="shared" si="35"/>
        <v>0.37396357331133034</v>
      </c>
      <c r="W47">
        <f t="shared" si="17"/>
        <v>0.12891014085825006</v>
      </c>
      <c r="X47">
        <f t="shared" si="10"/>
        <v>2.691534803926908E-7</v>
      </c>
      <c r="AA47">
        <f t="shared" si="18"/>
        <v>1.1217780176616159</v>
      </c>
      <c r="AB47">
        <f t="shared" si="19"/>
        <v>2.44315964681036</v>
      </c>
      <c r="AC47">
        <f t="shared" si="20"/>
        <v>0.92434430844037219</v>
      </c>
      <c r="AD47" s="5">
        <f t="shared" si="21"/>
        <v>-8.8208580908855735E-2</v>
      </c>
      <c r="AF47" s="8">
        <f t="shared" si="22"/>
        <v>2.5313682277192155</v>
      </c>
      <c r="AG47" s="8">
        <f t="shared" si="23"/>
        <v>0.68267961083847117</v>
      </c>
      <c r="AH47" s="8">
        <f t="shared" si="24"/>
        <v>5.8592639013887879</v>
      </c>
      <c r="AI47" s="8">
        <f t="shared" si="25"/>
        <v>1.5846200069145913</v>
      </c>
      <c r="AJ47" s="8">
        <f t="shared" si="26"/>
        <v>9.2847068039331155</v>
      </c>
      <c r="AK47">
        <v>45</v>
      </c>
      <c r="AM47">
        <v>1</v>
      </c>
      <c r="AN47">
        <f t="shared" si="13"/>
        <v>2.3361259104969481</v>
      </c>
      <c r="AP47">
        <f t="shared" si="39"/>
        <v>0</v>
      </c>
      <c r="AQ47">
        <f t="shared" si="39"/>
        <v>0.33505903592417507</v>
      </c>
      <c r="AR47">
        <f t="shared" si="39"/>
        <v>0.47078937860900527</v>
      </c>
      <c r="AS47">
        <f t="shared" si="39"/>
        <v>1.3142396796557231E-2</v>
      </c>
      <c r="AT47">
        <f t="shared" si="39"/>
        <v>8.597936683538169E-5</v>
      </c>
      <c r="AU47">
        <f t="shared" si="39"/>
        <v>4.8081820646769637</v>
      </c>
      <c r="AV47">
        <f t="shared" si="39"/>
        <v>3.4721421335468494</v>
      </c>
      <c r="AW47">
        <f t="shared" si="15"/>
        <v>1.5846200069145913</v>
      </c>
      <c r="AX47" s="9">
        <f t="shared" si="16"/>
        <v>2.4036108182443288</v>
      </c>
      <c r="BA47">
        <f t="shared" si="27"/>
        <v>12</v>
      </c>
      <c r="BB47">
        <f t="shared" si="28"/>
        <v>12</v>
      </c>
      <c r="BC47">
        <f t="shared" si="29"/>
        <v>26.672251820993896</v>
      </c>
      <c r="BD47">
        <f t="shared" si="30"/>
        <v>26.672251820993896</v>
      </c>
      <c r="BE47">
        <f t="shared" si="31"/>
        <v>13.336125910496948</v>
      </c>
      <c r="BF47">
        <f t="shared" si="32"/>
        <v>13.336125910496948</v>
      </c>
      <c r="BG47">
        <f>0</f>
        <v>0</v>
      </c>
      <c r="BH47" s="10">
        <f t="shared" si="33"/>
        <v>0</v>
      </c>
      <c r="BI47" s="10">
        <f t="shared" si="34"/>
        <v>0</v>
      </c>
      <c r="BK47">
        <f t="shared" si="0"/>
        <v>384</v>
      </c>
      <c r="BL47">
        <f t="shared" si="1"/>
        <v>0</v>
      </c>
      <c r="BN47">
        <f t="shared" si="2"/>
        <v>0</v>
      </c>
      <c r="BO47">
        <f t="shared" si="3"/>
        <v>21.443778299147205</v>
      </c>
      <c r="BP47">
        <f t="shared" si="4"/>
        <v>52.728410404208589</v>
      </c>
      <c r="BQ47">
        <f t="shared" si="5"/>
        <v>2.1027834874491571</v>
      </c>
      <c r="BR47">
        <f t="shared" si="6"/>
        <v>1.375669869366107E-3</v>
      </c>
      <c r="BS47">
        <f t="shared" si="7"/>
        <v>307.72365213932568</v>
      </c>
      <c r="BT47">
        <f t="shared" si="36"/>
        <v>0</v>
      </c>
      <c r="BU47">
        <f t="shared" si="36"/>
        <v>0</v>
      </c>
      <c r="BV47">
        <f t="shared" si="36"/>
        <v>0</v>
      </c>
    </row>
    <row r="48" spans="1:74">
      <c r="A48">
        <v>0</v>
      </c>
      <c r="B48">
        <v>0</v>
      </c>
      <c r="C48">
        <v>1.2097665802999998E-3</v>
      </c>
      <c r="D48">
        <v>2.1079905316216214E-3</v>
      </c>
      <c r="E48">
        <v>4.6486714977272728E-5</v>
      </c>
      <c r="F48">
        <v>1.0000000000000001E-5</v>
      </c>
      <c r="G48">
        <v>0.55824943050186915</v>
      </c>
      <c r="H48">
        <v>0.40448416730050829</v>
      </c>
      <c r="I48">
        <v>306.43136406000002</v>
      </c>
      <c r="J48">
        <v>2.6302679918953789E-7</v>
      </c>
      <c r="K48">
        <v>2.9624999999999999E-2</v>
      </c>
      <c r="L48">
        <v>26.432992460000001</v>
      </c>
      <c r="M48">
        <v>23.69721212</v>
      </c>
      <c r="O48">
        <f t="shared" si="38"/>
        <v>0</v>
      </c>
      <c r="P48">
        <f t="shared" si="38"/>
        <v>0</v>
      </c>
      <c r="Q48">
        <f t="shared" si="38"/>
        <v>3.1977750895429882E-2</v>
      </c>
      <c r="R48">
        <f t="shared" si="38"/>
        <v>5.572049782810571E-2</v>
      </c>
      <c r="S48">
        <f t="shared" si="38"/>
        <v>1.2287829864844192E-3</v>
      </c>
      <c r="T48">
        <f t="shared" si="35"/>
        <v>9.6723314775510215E-6</v>
      </c>
      <c r="U48">
        <f t="shared" si="35"/>
        <v>0.53995735389681598</v>
      </c>
      <c r="V48">
        <f t="shared" si="35"/>
        <v>0.39123049435517193</v>
      </c>
      <c r="W48">
        <f t="shared" si="17"/>
        <v>0.12886083824250011</v>
      </c>
      <c r="X48">
        <f t="shared" si="10"/>
        <v>2.6302679918953789E-7</v>
      </c>
      <c r="AA48">
        <f t="shared" si="18"/>
        <v>1.1672199754731025</v>
      </c>
      <c r="AB48">
        <f t="shared" si="19"/>
        <v>2.5429859829824282</v>
      </c>
      <c r="AC48">
        <f t="shared" si="20"/>
        <v>0.96031505213038393</v>
      </c>
      <c r="AD48" s="5">
        <f t="shared" si="21"/>
        <v>-8.8927031710020019E-2</v>
      </c>
      <c r="AF48" s="8">
        <f t="shared" si="22"/>
        <v>2.6319130146924481</v>
      </c>
      <c r="AG48" s="8">
        <f t="shared" si="23"/>
        <v>0.71128291043168024</v>
      </c>
      <c r="AH48" s="8">
        <f t="shared" si="24"/>
        <v>5.6236413687661706</v>
      </c>
      <c r="AI48" s="8">
        <f t="shared" si="25"/>
        <v>1.5864566227677217</v>
      </c>
      <c r="AJ48" s="8">
        <f t="shared" si="26"/>
        <v>8.9216630935496273</v>
      </c>
      <c r="AK48">
        <v>46</v>
      </c>
      <c r="AM48">
        <v>1</v>
      </c>
      <c r="AN48">
        <f t="shared" si="13"/>
        <v>2.3269772270749982</v>
      </c>
      <c r="AP48">
        <f t="shared" si="39"/>
        <v>0</v>
      </c>
      <c r="AQ48">
        <f t="shared" si="39"/>
        <v>0.28529471997848033</v>
      </c>
      <c r="AR48">
        <f t="shared" si="39"/>
        <v>0.49711950902722285</v>
      </c>
      <c r="AS48">
        <f t="shared" si="39"/>
        <v>1.0962787820499734E-2</v>
      </c>
      <c r="AT48">
        <f t="shared" si="39"/>
        <v>8.6293282771845282E-5</v>
      </c>
      <c r="AU48">
        <f t="shared" si="39"/>
        <v>4.8173175963519386</v>
      </c>
      <c r="AV48">
        <f t="shared" si="39"/>
        <v>3.4904266625597131</v>
      </c>
      <c r="AW48">
        <f t="shared" si="15"/>
        <v>1.5864566227677217</v>
      </c>
      <c r="AX48" s="9">
        <f t="shared" si="16"/>
        <v>2.3798336395939246</v>
      </c>
      <c r="BA48">
        <f t="shared" si="27"/>
        <v>12</v>
      </c>
      <c r="BB48">
        <f t="shared" si="28"/>
        <v>12.000000000000002</v>
      </c>
      <c r="BC48">
        <f t="shared" si="29"/>
        <v>26.653954454149996</v>
      </c>
      <c r="BD48">
        <f t="shared" si="30"/>
        <v>26.653954454149996</v>
      </c>
      <c r="BE48">
        <f t="shared" si="31"/>
        <v>13.326977227074998</v>
      </c>
      <c r="BF48">
        <f t="shared" si="32"/>
        <v>13.326977227074998</v>
      </c>
      <c r="BG48">
        <f>0</f>
        <v>0</v>
      </c>
      <c r="BH48" s="10">
        <f t="shared" si="33"/>
        <v>0</v>
      </c>
      <c r="BI48" s="10">
        <f t="shared" si="34"/>
        <v>0</v>
      </c>
      <c r="BK48">
        <f t="shared" si="0"/>
        <v>384</v>
      </c>
      <c r="BL48">
        <f t="shared" si="1"/>
        <v>0</v>
      </c>
      <c r="BN48">
        <f t="shared" si="2"/>
        <v>0</v>
      </c>
      <c r="BO48">
        <f t="shared" si="3"/>
        <v>18.258862078622741</v>
      </c>
      <c r="BP48">
        <f t="shared" si="4"/>
        <v>55.677385011048962</v>
      </c>
      <c r="BQ48">
        <f t="shared" si="5"/>
        <v>1.7540460512799574</v>
      </c>
      <c r="BR48">
        <f t="shared" si="6"/>
        <v>1.3806925243495245E-3</v>
      </c>
      <c r="BS48">
        <f t="shared" si="7"/>
        <v>308.30832616652407</v>
      </c>
      <c r="BT48">
        <f t="shared" si="36"/>
        <v>0</v>
      </c>
      <c r="BU48">
        <f t="shared" si="36"/>
        <v>0</v>
      </c>
      <c r="BV48">
        <f t="shared" si="36"/>
        <v>0</v>
      </c>
    </row>
    <row r="49" spans="1:74">
      <c r="A49">
        <v>0</v>
      </c>
      <c r="B49">
        <v>0</v>
      </c>
      <c r="C49">
        <v>9.9510716706666656E-4</v>
      </c>
      <c r="D49">
        <v>1.8821277871621618E-3</v>
      </c>
      <c r="E49">
        <v>3.5906768499999997E-5</v>
      </c>
      <c r="F49">
        <v>1.0000000000000001E-5</v>
      </c>
      <c r="G49">
        <v>0.55649227747399965</v>
      </c>
      <c r="H49">
        <v>0.40748928918027277</v>
      </c>
      <c r="I49">
        <v>306.3898562</v>
      </c>
      <c r="J49">
        <v>2.5703957827688611E-7</v>
      </c>
      <c r="K49">
        <v>2.9739999999999999E-2</v>
      </c>
      <c r="L49">
        <v>26.30928814</v>
      </c>
      <c r="M49">
        <v>22.70963265</v>
      </c>
      <c r="O49">
        <f t="shared" si="38"/>
        <v>0</v>
      </c>
      <c r="P49">
        <f t="shared" si="38"/>
        <v>0</v>
      </c>
      <c r="Q49">
        <f t="shared" si="38"/>
        <v>2.6180561188536049E-2</v>
      </c>
      <c r="R49">
        <f t="shared" si="38"/>
        <v>4.9517442268749906E-2</v>
      </c>
      <c r="S49">
        <f t="shared" si="38"/>
        <v>9.4468151864277549E-4</v>
      </c>
      <c r="T49">
        <f t="shared" si="35"/>
        <v>9.2692378163265313E-6</v>
      </c>
      <c r="U49">
        <f t="shared" si="35"/>
        <v>0.51582592628556745</v>
      </c>
      <c r="V49">
        <f t="shared" si="35"/>
        <v>0.37771151290178018</v>
      </c>
      <c r="W49">
        <f t="shared" si="17"/>
        <v>0.1252322115464001</v>
      </c>
      <c r="X49">
        <f t="shared" si="10"/>
        <v>2.5703957827688611E-7</v>
      </c>
      <c r="AA49">
        <f t="shared" si="18"/>
        <v>1.0982296144452406</v>
      </c>
      <c r="AB49">
        <f t="shared" si="19"/>
        <v>2.3960639091577596</v>
      </c>
      <c r="AC49">
        <f t="shared" si="20"/>
        <v>0.90870839575541784</v>
      </c>
      <c r="AD49" s="5">
        <f t="shared" si="21"/>
        <v>-7.6642684975928729E-2</v>
      </c>
      <c r="AF49" s="8">
        <f t="shared" si="22"/>
        <v>2.4727065941336881</v>
      </c>
      <c r="AG49" s="8">
        <f t="shared" si="23"/>
        <v>0.65528980262285241</v>
      </c>
      <c r="AH49" s="8">
        <f t="shared" si="24"/>
        <v>6.1041694590540923</v>
      </c>
      <c r="AI49" s="8">
        <f t="shared" si="25"/>
        <v>1.5576769471165235</v>
      </c>
      <c r="AJ49" s="8">
        <f t="shared" si="26"/>
        <v>9.5083240476612989</v>
      </c>
      <c r="AK49">
        <v>47</v>
      </c>
      <c r="AM49">
        <v>1</v>
      </c>
      <c r="AN49">
        <f t="shared" si="13"/>
        <v>2.3133247330225295</v>
      </c>
      <c r="AP49">
        <f t="shared" si="39"/>
        <v>0</v>
      </c>
      <c r="AQ49">
        <f t="shared" si="39"/>
        <v>0.24893325953022541</v>
      </c>
      <c r="AR49">
        <f t="shared" si="39"/>
        <v>0.47082788710263479</v>
      </c>
      <c r="AS49">
        <f t="shared" si="39"/>
        <v>8.9823380010922976E-3</v>
      </c>
      <c r="AT49">
        <f t="shared" si="39"/>
        <v>8.8134916832469069E-5</v>
      </c>
      <c r="AU49">
        <f t="shared" si="39"/>
        <v>4.9046400593082256</v>
      </c>
      <c r="AV49">
        <f t="shared" si="39"/>
        <v>3.5914034612025274</v>
      </c>
      <c r="AW49">
        <f t="shared" si="15"/>
        <v>1.5576769471165235</v>
      </c>
      <c r="AX49" s="9">
        <f t="shared" si="16"/>
        <v>2.2864204317504759</v>
      </c>
      <c r="BA49">
        <f t="shared" si="27"/>
        <v>12</v>
      </c>
      <c r="BB49">
        <f t="shared" si="28"/>
        <v>12</v>
      </c>
      <c r="BC49">
        <f t="shared" si="29"/>
        <v>26.626649466045059</v>
      </c>
      <c r="BD49">
        <f t="shared" si="30"/>
        <v>26.626649466045063</v>
      </c>
      <c r="BE49">
        <f t="shared" si="31"/>
        <v>13.31332473302253</v>
      </c>
      <c r="BF49">
        <f t="shared" si="32"/>
        <v>13.31332473302253</v>
      </c>
      <c r="BG49">
        <f>0</f>
        <v>0</v>
      </c>
      <c r="BH49" s="10">
        <f t="shared" si="33"/>
        <v>0</v>
      </c>
      <c r="BI49" s="10">
        <f t="shared" si="34"/>
        <v>-3.5527136788005009E-15</v>
      </c>
      <c r="BK49">
        <f t="shared" si="0"/>
        <v>384</v>
      </c>
      <c r="BL49">
        <f t="shared" si="1"/>
        <v>0</v>
      </c>
      <c r="BN49">
        <f t="shared" si="2"/>
        <v>0</v>
      </c>
      <c r="BO49">
        <f t="shared" si="3"/>
        <v>15.931728609934426</v>
      </c>
      <c r="BP49">
        <f t="shared" si="4"/>
        <v>52.732723355495096</v>
      </c>
      <c r="BQ49">
        <f t="shared" si="5"/>
        <v>1.4371740801747677</v>
      </c>
      <c r="BR49">
        <f t="shared" si="6"/>
        <v>1.4101586693195051E-3</v>
      </c>
      <c r="BS49">
        <f t="shared" si="7"/>
        <v>313.89696379572644</v>
      </c>
      <c r="BT49">
        <f t="shared" si="36"/>
        <v>0</v>
      </c>
      <c r="BU49">
        <f t="shared" si="36"/>
        <v>0</v>
      </c>
      <c r="BV49">
        <f t="shared" si="36"/>
        <v>0</v>
      </c>
    </row>
    <row r="50" spans="1:74">
      <c r="A50">
        <v>0</v>
      </c>
      <c r="B50">
        <v>0</v>
      </c>
      <c r="C50">
        <v>8.8138945233333323E-4</v>
      </c>
      <c r="D50">
        <v>1.8441086597297293E-3</v>
      </c>
      <c r="E50">
        <v>3.3378433568181823E-5</v>
      </c>
      <c r="F50">
        <v>1.0000000000000001E-5</v>
      </c>
      <c r="G50">
        <v>0.55481141133327094</v>
      </c>
      <c r="H50">
        <v>0.40838712224304219</v>
      </c>
      <c r="I50">
        <v>306.49994225</v>
      </c>
      <c r="J50">
        <v>2.5703957827688611E-7</v>
      </c>
      <c r="K50">
        <v>3.0085000000000001E-2</v>
      </c>
      <c r="L50">
        <v>26.193637150000001</v>
      </c>
      <c r="M50">
        <v>23.61711245</v>
      </c>
      <c r="O50">
        <f t="shared" si="38"/>
        <v>0</v>
      </c>
      <c r="P50">
        <f t="shared" si="38"/>
        <v>0</v>
      </c>
      <c r="Q50">
        <f t="shared" si="38"/>
        <v>2.3086795502256553E-2</v>
      </c>
      <c r="R50">
        <f t="shared" si="38"/>
        <v>4.8303913098133346E-2</v>
      </c>
      <c r="S50">
        <f t="shared" si="38"/>
        <v>8.7430257752033448E-4</v>
      </c>
      <c r="T50">
        <f t="shared" si="35"/>
        <v>9.6396377346938774E-6</v>
      </c>
      <c r="U50">
        <f t="shared" si="35"/>
        <v>0.5348181016326965</v>
      </c>
      <c r="V50">
        <f t="shared" si="35"/>
        <v>0.39367039139370708</v>
      </c>
      <c r="W50">
        <f t="shared" si="17"/>
        <v>0.11564490801725007</v>
      </c>
      <c r="X50">
        <f t="shared" si="10"/>
        <v>2.5703957827688611E-7</v>
      </c>
      <c r="AA50">
        <f t="shared" si="18"/>
        <v>1.123071033635398</v>
      </c>
      <c r="AB50">
        <f t="shared" si="19"/>
        <v>2.456191755846334</v>
      </c>
      <c r="AC50">
        <f t="shared" si="20"/>
        <v>0.93187080514323462</v>
      </c>
      <c r="AD50" s="5">
        <f t="shared" si="21"/>
        <v>-7.2265011177910232E-2</v>
      </c>
      <c r="AF50" s="8">
        <f t="shared" si="22"/>
        <v>2.5284567670242444</v>
      </c>
      <c r="AG50" s="8">
        <f t="shared" si="23"/>
        <v>0.66471515673777515</v>
      </c>
      <c r="AH50" s="8">
        <f t="shared" si="24"/>
        <v>6.0176151535806914</v>
      </c>
      <c r="AI50" s="8">
        <f t="shared" si="25"/>
        <v>1.5467486866523192</v>
      </c>
      <c r="AJ50" s="8">
        <f t="shared" si="26"/>
        <v>9.3077383355800283</v>
      </c>
      <c r="AK50">
        <v>48</v>
      </c>
      <c r="AM50">
        <v>1</v>
      </c>
      <c r="AN50">
        <f t="shared" si="13"/>
        <v>2.3138556767964698</v>
      </c>
      <c r="AP50">
        <f t="shared" si="39"/>
        <v>0</v>
      </c>
      <c r="AQ50">
        <f t="shared" si="39"/>
        <v>0.21488585154204989</v>
      </c>
      <c r="AR50">
        <f t="shared" si="39"/>
        <v>0.44960018370202198</v>
      </c>
      <c r="AS50">
        <f t="shared" si="39"/>
        <v>8.1377796176824464E-3</v>
      </c>
      <c r="AT50">
        <f t="shared" si="39"/>
        <v>8.9723225684314019E-5</v>
      </c>
      <c r="AU50">
        <f t="shared" si="39"/>
        <v>4.9779469471287845</v>
      </c>
      <c r="AV50">
        <f t="shared" si="39"/>
        <v>3.6641809935580012</v>
      </c>
      <c r="AW50">
        <f t="shared" si="15"/>
        <v>1.5467486866523192</v>
      </c>
      <c r="AX50" s="9">
        <f t="shared" si="16"/>
        <v>2.2193725015140737</v>
      </c>
      <c r="BA50">
        <f t="shared" si="27"/>
        <v>12</v>
      </c>
      <c r="BB50">
        <f t="shared" si="28"/>
        <v>12.000000000000002</v>
      </c>
      <c r="BC50">
        <f t="shared" si="29"/>
        <v>26.62771135359294</v>
      </c>
      <c r="BD50">
        <f t="shared" si="30"/>
        <v>26.627711353592936</v>
      </c>
      <c r="BE50">
        <f t="shared" si="31"/>
        <v>13.31385567679647</v>
      </c>
      <c r="BF50">
        <f t="shared" si="32"/>
        <v>13.31385567679647</v>
      </c>
      <c r="BG50">
        <f>0</f>
        <v>0</v>
      </c>
      <c r="BH50" s="10">
        <f t="shared" si="33"/>
        <v>0</v>
      </c>
      <c r="BI50" s="10">
        <f t="shared" si="34"/>
        <v>0</v>
      </c>
      <c r="BK50">
        <f t="shared" si="0"/>
        <v>384</v>
      </c>
      <c r="BL50">
        <f t="shared" si="1"/>
        <v>0</v>
      </c>
      <c r="BN50">
        <f t="shared" si="2"/>
        <v>0</v>
      </c>
      <c r="BO50">
        <f t="shared" si="3"/>
        <v>13.752694498691193</v>
      </c>
      <c r="BP50">
        <f t="shared" si="4"/>
        <v>50.355220574626465</v>
      </c>
      <c r="BQ50">
        <f t="shared" si="5"/>
        <v>1.3020447388291914</v>
      </c>
      <c r="BR50">
        <f t="shared" si="6"/>
        <v>1.4355716109490243E-3</v>
      </c>
      <c r="BS50">
        <f t="shared" si="7"/>
        <v>318.58860461624221</v>
      </c>
      <c r="BT50">
        <f t="shared" si="36"/>
        <v>0</v>
      </c>
      <c r="BU50">
        <f t="shared" si="36"/>
        <v>0</v>
      </c>
      <c r="BV50">
        <f t="shared" si="36"/>
        <v>0</v>
      </c>
    </row>
    <row r="51" spans="1:74">
      <c r="A51">
        <v>0</v>
      </c>
      <c r="B51">
        <v>0</v>
      </c>
      <c r="C51">
        <v>6.5899681694999985E-4</v>
      </c>
      <c r="D51">
        <v>1.7534674437837835E-3</v>
      </c>
      <c r="E51">
        <v>0</v>
      </c>
      <c r="F51">
        <v>1.0000000000000001E-5</v>
      </c>
      <c r="G51">
        <v>0.55917985049659946</v>
      </c>
      <c r="H51">
        <v>0.40328054243569156</v>
      </c>
      <c r="I51">
        <v>306.46565314999998</v>
      </c>
      <c r="J51">
        <v>2.454708915685024E-7</v>
      </c>
      <c r="K51">
        <v>3.0085000000000001E-2</v>
      </c>
      <c r="L51">
        <v>26.6042725</v>
      </c>
      <c r="M51">
        <v>25.253742209999999</v>
      </c>
      <c r="O51">
        <f t="shared" si="38"/>
        <v>0</v>
      </c>
      <c r="P51">
        <f t="shared" si="38"/>
        <v>0</v>
      </c>
      <c r="Q51">
        <f t="shared" si="38"/>
        <v>1.7532130894770414E-2</v>
      </c>
      <c r="R51">
        <f t="shared" si="38"/>
        <v>4.6649725694302209E-2</v>
      </c>
      <c r="S51">
        <f t="shared" si="38"/>
        <v>0</v>
      </c>
      <c r="T51">
        <f t="shared" si="35"/>
        <v>1.0307649881632654E-5</v>
      </c>
      <c r="U51">
        <f t="shared" si="35"/>
        <v>0.5763830119782638</v>
      </c>
      <c r="V51">
        <f t="shared" si="35"/>
        <v>0.41568746355020075</v>
      </c>
      <c r="W51">
        <f t="shared" si="17"/>
        <v>0.11745786308750006</v>
      </c>
      <c r="X51">
        <f t="shared" si="10"/>
        <v>2.454708915685024E-7</v>
      </c>
      <c r="AA51">
        <f t="shared" si="18"/>
        <v>1.167083914400912</v>
      </c>
      <c r="AB51">
        <f t="shared" si="19"/>
        <v>2.5913976843686406</v>
      </c>
      <c r="AC51">
        <f t="shared" si="20"/>
        <v>0.95973864027854672</v>
      </c>
      <c r="AD51" s="5">
        <f t="shared" si="21"/>
        <v>-6.4181856589072619E-2</v>
      </c>
      <c r="AF51" s="8">
        <f t="shared" si="22"/>
        <v>2.6555795409577132</v>
      </c>
      <c r="AG51" s="8">
        <f t="shared" si="23"/>
        <v>0.73610226040061977</v>
      </c>
      <c r="AH51" s="8">
        <f t="shared" si="24"/>
        <v>5.4340276007616399</v>
      </c>
      <c r="AI51" s="8">
        <f t="shared" si="25"/>
        <v>1.6344395585303237</v>
      </c>
      <c r="AJ51" s="8">
        <f t="shared" si="26"/>
        <v>8.8815896728304491</v>
      </c>
      <c r="AK51">
        <v>49</v>
      </c>
      <c r="AM51">
        <v>1</v>
      </c>
      <c r="AN51">
        <f t="shared" si="13"/>
        <v>2.4273234717052503</v>
      </c>
      <c r="AP51">
        <f t="shared" si="39"/>
        <v>0</v>
      </c>
      <c r="AQ51">
        <f t="shared" si="39"/>
        <v>0.15571319269770456</v>
      </c>
      <c r="AR51">
        <f t="shared" si="39"/>
        <v>0.41432372196688777</v>
      </c>
      <c r="AS51">
        <f t="shared" si="39"/>
        <v>0</v>
      </c>
      <c r="AT51">
        <f t="shared" si="39"/>
        <v>9.1548316739860589E-5</v>
      </c>
      <c r="AU51">
        <f t="shared" si="39"/>
        <v>5.1191974067810566</v>
      </c>
      <c r="AV51">
        <f t="shared" si="39"/>
        <v>3.6919654833925466</v>
      </c>
      <c r="AW51">
        <f t="shared" si="15"/>
        <v>1.6344395585303237</v>
      </c>
      <c r="AX51" s="9">
        <f t="shared" si="16"/>
        <v>2.2044764731949158</v>
      </c>
      <c r="BA51">
        <f t="shared" si="27"/>
        <v>12</v>
      </c>
      <c r="BB51">
        <f t="shared" si="28"/>
        <v>12</v>
      </c>
      <c r="BC51">
        <f t="shared" si="29"/>
        <v>26.854646943410501</v>
      </c>
      <c r="BD51">
        <f t="shared" si="30"/>
        <v>26.854646943410501</v>
      </c>
      <c r="BE51">
        <f t="shared" si="31"/>
        <v>13.42732347170525</v>
      </c>
      <c r="BF51">
        <f t="shared" si="32"/>
        <v>13.42732347170525</v>
      </c>
      <c r="BG51">
        <f>0</f>
        <v>0</v>
      </c>
      <c r="BH51" s="10">
        <f t="shared" si="33"/>
        <v>0</v>
      </c>
      <c r="BI51" s="10">
        <f t="shared" si="34"/>
        <v>0</v>
      </c>
      <c r="BK51">
        <f t="shared" si="0"/>
        <v>384</v>
      </c>
      <c r="BL51">
        <f t="shared" si="1"/>
        <v>0</v>
      </c>
      <c r="BN51">
        <f t="shared" si="2"/>
        <v>0</v>
      </c>
      <c r="BO51">
        <f t="shared" si="3"/>
        <v>9.9656443326530919</v>
      </c>
      <c r="BP51">
        <f t="shared" si="4"/>
        <v>46.404256860291433</v>
      </c>
      <c r="BQ51">
        <f t="shared" si="5"/>
        <v>0</v>
      </c>
      <c r="BR51">
        <f t="shared" si="6"/>
        <v>1.4647730678377694E-3</v>
      </c>
      <c r="BS51">
        <f t="shared" si="7"/>
        <v>327.62863403398762</v>
      </c>
      <c r="BT51">
        <f t="shared" si="36"/>
        <v>0</v>
      </c>
      <c r="BU51">
        <f t="shared" si="36"/>
        <v>0</v>
      </c>
      <c r="BV51">
        <f t="shared" si="36"/>
        <v>0</v>
      </c>
    </row>
    <row r="52" spans="1:74">
      <c r="A52">
        <v>0</v>
      </c>
      <c r="B52">
        <v>0</v>
      </c>
      <c r="C52">
        <v>6.2300270475E-4</v>
      </c>
      <c r="D52">
        <v>1.8622447440540537E-3</v>
      </c>
      <c r="E52">
        <v>0</v>
      </c>
      <c r="F52">
        <v>1.0000000000000001E-5</v>
      </c>
      <c r="G52">
        <v>0.56168272654428142</v>
      </c>
      <c r="H52">
        <v>0.40265274213366892</v>
      </c>
      <c r="I52">
        <v>306.53242666</v>
      </c>
      <c r="J52">
        <v>2.089296130854039E-7</v>
      </c>
      <c r="K52">
        <v>2.945E-2</v>
      </c>
      <c r="L52">
        <v>26.436319860000001</v>
      </c>
      <c r="M52">
        <v>24.746579539999999</v>
      </c>
      <c r="O52">
        <f t="shared" si="38"/>
        <v>0</v>
      </c>
      <c r="P52">
        <f t="shared" si="38"/>
        <v>0</v>
      </c>
      <c r="Q52">
        <f t="shared" si="38"/>
        <v>1.6469898776416143E-2</v>
      </c>
      <c r="R52">
        <f t="shared" si="38"/>
        <v>4.9230897711416796E-2</v>
      </c>
      <c r="S52">
        <f t="shared" si="38"/>
        <v>0</v>
      </c>
      <c r="T52">
        <f t="shared" si="35"/>
        <v>1.0100644710204083E-5</v>
      </c>
      <c r="U52">
        <f t="shared" si="35"/>
        <v>0.5673357660682502</v>
      </c>
      <c r="V52">
        <f t="shared" si="35"/>
        <v>0.40670522898816108</v>
      </c>
      <c r="W52">
        <f t="shared" si="17"/>
        <v>0.13350341529300008</v>
      </c>
      <c r="X52">
        <f t="shared" si="10"/>
        <v>2.089296130854039E-7</v>
      </c>
      <c r="AA52">
        <f t="shared" si="18"/>
        <v>1.1546734857434939</v>
      </c>
      <c r="AB52">
        <f t="shared" si="19"/>
        <v>2.5649274504487538</v>
      </c>
      <c r="AC52">
        <f t="shared" si="20"/>
        <v>0.94481205095198806</v>
      </c>
      <c r="AD52" s="5">
        <f t="shared" si="21"/>
        <v>-6.5700796487832946E-2</v>
      </c>
      <c r="AF52" s="8">
        <f t="shared" si="22"/>
        <v>2.6306282469365869</v>
      </c>
      <c r="AG52" s="8">
        <f t="shared" si="23"/>
        <v>0.74100414503261081</v>
      </c>
      <c r="AH52" s="8">
        <f t="shared" si="24"/>
        <v>5.3980804652907359</v>
      </c>
      <c r="AI52" s="8">
        <f t="shared" si="25"/>
        <v>1.6590579533367931</v>
      </c>
      <c r="AJ52" s="8">
        <f t="shared" si="26"/>
        <v>8.9557283286925724</v>
      </c>
      <c r="AK52">
        <v>50</v>
      </c>
      <c r="AM52">
        <v>1</v>
      </c>
      <c r="AN52">
        <f t="shared" si="13"/>
        <v>2.4386539100112294</v>
      </c>
      <c r="AP52">
        <f t="shared" si="39"/>
        <v>0</v>
      </c>
      <c r="AQ52">
        <f t="shared" si="39"/>
        <v>0.14749993904264919</v>
      </c>
      <c r="AR52">
        <f t="shared" si="39"/>
        <v>0.44089854528110173</v>
      </c>
      <c r="AS52">
        <f t="shared" si="39"/>
        <v>0</v>
      </c>
      <c r="AT52">
        <f t="shared" si="39"/>
        <v>9.0458629969233483E-5</v>
      </c>
      <c r="AU52">
        <f t="shared" si="39"/>
        <v>5.0809049920579303</v>
      </c>
      <c r="AV52">
        <f t="shared" si="39"/>
        <v>3.6423415406766737</v>
      </c>
      <c r="AW52">
        <f t="shared" si="15"/>
        <v>1.6590579533367931</v>
      </c>
      <c r="AX52" s="9">
        <f t="shared" si="16"/>
        <v>2.2474564376605439</v>
      </c>
      <c r="BA52">
        <f t="shared" si="27"/>
        <v>12</v>
      </c>
      <c r="BB52">
        <f t="shared" si="28"/>
        <v>12</v>
      </c>
      <c r="BC52">
        <f t="shared" si="29"/>
        <v>26.877307820022459</v>
      </c>
      <c r="BD52">
        <f t="shared" si="30"/>
        <v>26.877307820022452</v>
      </c>
      <c r="BE52">
        <f t="shared" si="31"/>
        <v>13.438653910011229</v>
      </c>
      <c r="BF52">
        <f t="shared" si="32"/>
        <v>13.438653910011229</v>
      </c>
      <c r="BG52">
        <f>0</f>
        <v>0</v>
      </c>
      <c r="BH52" s="10">
        <f t="shared" si="33"/>
        <v>0</v>
      </c>
      <c r="BI52" s="10">
        <f t="shared" si="34"/>
        <v>7.1054273576010019E-15</v>
      </c>
      <c r="BK52">
        <f t="shared" si="0"/>
        <v>384</v>
      </c>
      <c r="BL52">
        <f t="shared" si="1"/>
        <v>0</v>
      </c>
      <c r="BN52">
        <f t="shared" si="2"/>
        <v>0</v>
      </c>
      <c r="BO52">
        <f t="shared" si="3"/>
        <v>9.4399960987295479</v>
      </c>
      <c r="BP52">
        <f t="shared" si="4"/>
        <v>49.380637071483392</v>
      </c>
      <c r="BQ52">
        <f t="shared" si="5"/>
        <v>0</v>
      </c>
      <c r="BR52">
        <f t="shared" si="6"/>
        <v>1.4473380795077357E-3</v>
      </c>
      <c r="BS52">
        <f t="shared" si="7"/>
        <v>325.17791949170754</v>
      </c>
      <c r="BT52">
        <f t="shared" si="36"/>
        <v>0</v>
      </c>
      <c r="BU52">
        <f t="shared" si="36"/>
        <v>0</v>
      </c>
      <c r="BV52">
        <f t="shared" si="36"/>
        <v>0</v>
      </c>
    </row>
    <row r="53" spans="1:74">
      <c r="A53">
        <v>0</v>
      </c>
      <c r="B53">
        <v>0</v>
      </c>
      <c r="C53">
        <v>2.5490082395000004E-4</v>
      </c>
      <c r="D53">
        <v>9.6643230025675677E-4</v>
      </c>
      <c r="E53">
        <v>0</v>
      </c>
      <c r="F53">
        <v>1.0000000000000001E-5</v>
      </c>
      <c r="G53">
        <v>0.60003195767345197</v>
      </c>
      <c r="H53">
        <v>0.35016477170553484</v>
      </c>
      <c r="I53">
        <v>306.08847308999998</v>
      </c>
      <c r="J53">
        <v>2.089296130854039E-7</v>
      </c>
      <c r="K53">
        <v>3.0779999999999998E-2</v>
      </c>
      <c r="L53">
        <v>25.70152466</v>
      </c>
      <c r="M53">
        <v>19.938876400000002</v>
      </c>
      <c r="O53">
        <f t="shared" si="38"/>
        <v>0</v>
      </c>
      <c r="P53">
        <f t="shared" si="38"/>
        <v>0</v>
      </c>
      <c r="Q53">
        <f t="shared" si="38"/>
        <v>6.551339812605245E-3</v>
      </c>
      <c r="R53">
        <f t="shared" si="38"/>
        <v>2.483878359726956E-2</v>
      </c>
      <c r="S53">
        <f t="shared" si="38"/>
        <v>0</v>
      </c>
      <c r="T53">
        <f t="shared" ref="T53:V84" si="40">$M53*F53/24.5</f>
        <v>8.1383168979591855E-6</v>
      </c>
      <c r="U53">
        <f t="shared" si="40"/>
        <v>0.48832502204493838</v>
      </c>
      <c r="V53">
        <f t="shared" si="40"/>
        <v>0.28497518786411746</v>
      </c>
      <c r="W53">
        <f t="shared" si="17"/>
        <v>9.5609671735200116E-2</v>
      </c>
      <c r="X53">
        <f t="shared" si="10"/>
        <v>2.089296130854039E-7</v>
      </c>
      <c r="AA53">
        <f t="shared" si="18"/>
        <v>0.86091924032607503</v>
      </c>
      <c r="AB53">
        <f t="shared" si="19"/>
        <v>2.0971643022377129</v>
      </c>
      <c r="AC53">
        <f t="shared" si="20"/>
        <v>0.63273062254798451</v>
      </c>
      <c r="AD53" s="5">
        <f t="shared" si="21"/>
        <v>-3.1390123409874807E-2</v>
      </c>
      <c r="AF53" s="8">
        <f t="shared" si="22"/>
        <v>2.1285544256475877</v>
      </c>
      <c r="AG53" s="8">
        <f t="shared" si="23"/>
        <v>0.86309318055161866</v>
      </c>
      <c r="AH53" s="8">
        <f t="shared" si="24"/>
        <v>4.6344938068489041</v>
      </c>
      <c r="AI53" s="8">
        <f t="shared" si="25"/>
        <v>2.4048458184388326</v>
      </c>
      <c r="AJ53" s="8">
        <f t="shared" si="26"/>
        <v>11.145243051981254</v>
      </c>
      <c r="AK53">
        <v>51</v>
      </c>
      <c r="AM53">
        <v>1</v>
      </c>
      <c r="AN53">
        <f t="shared" si="13"/>
        <v>3.2664740300451953</v>
      </c>
      <c r="AP53">
        <f t="shared" si="39"/>
        <v>0</v>
      </c>
      <c r="AQ53">
        <f t="shared" si="39"/>
        <v>7.301627452760677E-2</v>
      </c>
      <c r="AR53">
        <f t="shared" si="39"/>
        <v>0.27683428030713447</v>
      </c>
      <c r="AS53">
        <f t="shared" si="39"/>
        <v>0</v>
      </c>
      <c r="AT53">
        <f t="shared" si="39"/>
        <v>9.0703519861801246E-5</v>
      </c>
      <c r="AU53">
        <f t="shared" si="39"/>
        <v>5.4425010590549423</v>
      </c>
      <c r="AV53">
        <f t="shared" si="39"/>
        <v>3.1761177325296077</v>
      </c>
      <c r="AW53">
        <f t="shared" si="15"/>
        <v>2.4048458184388326</v>
      </c>
      <c r="AX53" s="9">
        <f t="shared" si="16"/>
        <v>2.7546963732735739</v>
      </c>
      <c r="BA53">
        <f t="shared" si="27"/>
        <v>12</v>
      </c>
      <c r="BB53">
        <f t="shared" si="28"/>
        <v>12</v>
      </c>
      <c r="BC53">
        <f t="shared" si="29"/>
        <v>28.532948060090391</v>
      </c>
      <c r="BD53">
        <f t="shared" si="30"/>
        <v>28.532948060090394</v>
      </c>
      <c r="BE53">
        <f t="shared" si="31"/>
        <v>14.266474030045195</v>
      </c>
      <c r="BF53">
        <f t="shared" si="32"/>
        <v>14.266474030045195</v>
      </c>
      <c r="BG53">
        <f>0</f>
        <v>0</v>
      </c>
      <c r="BH53" s="10">
        <f t="shared" si="33"/>
        <v>0</v>
      </c>
      <c r="BI53" s="10">
        <f t="shared" si="34"/>
        <v>-3.5527136788005009E-15</v>
      </c>
      <c r="BK53">
        <f t="shared" si="0"/>
        <v>384</v>
      </c>
      <c r="BL53">
        <f t="shared" si="1"/>
        <v>0</v>
      </c>
      <c r="BN53">
        <f t="shared" si="2"/>
        <v>0</v>
      </c>
      <c r="BO53">
        <f t="shared" si="3"/>
        <v>4.6730415697668333</v>
      </c>
      <c r="BP53">
        <f t="shared" si="4"/>
        <v>31.005439394399062</v>
      </c>
      <c r="BQ53">
        <f t="shared" si="5"/>
        <v>0</v>
      </c>
      <c r="BR53">
        <f t="shared" si="6"/>
        <v>1.4512563177888199E-3</v>
      </c>
      <c r="BS53">
        <f t="shared" si="7"/>
        <v>348.32006777951631</v>
      </c>
      <c r="BT53">
        <f t="shared" si="36"/>
        <v>0</v>
      </c>
      <c r="BU53">
        <f t="shared" si="36"/>
        <v>0</v>
      </c>
      <c r="BV53">
        <f t="shared" si="36"/>
        <v>0</v>
      </c>
    </row>
    <row r="54" spans="1:74">
      <c r="A54">
        <v>0</v>
      </c>
      <c r="B54">
        <v>0</v>
      </c>
      <c r="C54">
        <v>3.0555653109999998E-4</v>
      </c>
      <c r="D54">
        <v>8.8537606483783779E-4</v>
      </c>
      <c r="E54">
        <v>0</v>
      </c>
      <c r="F54">
        <v>1.0000000000000001E-5</v>
      </c>
      <c r="G54">
        <v>0.56640968297708871</v>
      </c>
      <c r="H54">
        <v>0.39439698073249452</v>
      </c>
      <c r="I54">
        <v>306.18693694000001</v>
      </c>
      <c r="J54">
        <v>2.3442288153199206E-7</v>
      </c>
      <c r="K54">
        <v>3.0689999999999999E-2</v>
      </c>
      <c r="L54">
        <v>27.40909091</v>
      </c>
      <c r="M54">
        <v>23.730068030000002</v>
      </c>
      <c r="O54">
        <f t="shared" si="38"/>
        <v>0</v>
      </c>
      <c r="P54">
        <f t="shared" si="38"/>
        <v>0</v>
      </c>
      <c r="Q54">
        <f t="shared" si="38"/>
        <v>8.3750267390641422E-3</v>
      </c>
      <c r="R54">
        <f t="shared" si="38"/>
        <v>2.4267353050678349E-2</v>
      </c>
      <c r="S54">
        <f t="shared" si="38"/>
        <v>0</v>
      </c>
      <c r="T54">
        <f t="shared" si="40"/>
        <v>9.6857420530612263E-6</v>
      </c>
      <c r="U54">
        <f t="shared" si="40"/>
        <v>0.54860980856722652</v>
      </c>
      <c r="V54">
        <f t="shared" si="40"/>
        <v>0.38200274218810998</v>
      </c>
      <c r="W54">
        <f t="shared" si="17"/>
        <v>0.10442863636710012</v>
      </c>
      <c r="X54">
        <f t="shared" si="10"/>
        <v>2.3442288153199206E-7</v>
      </c>
      <c r="AA54">
        <f t="shared" si="18"/>
        <v>1.0201646633854999</v>
      </c>
      <c r="AB54">
        <f t="shared" si="19"/>
        <v>2.3409204512235964</v>
      </c>
      <c r="AC54">
        <f t="shared" si="20"/>
        <v>0.82929024395570494</v>
      </c>
      <c r="AD54" s="5">
        <f t="shared" si="21"/>
        <v>-3.2642379789742493E-2</v>
      </c>
      <c r="AF54" s="8">
        <f t="shared" si="22"/>
        <v>2.3735628310133388</v>
      </c>
      <c r="AG54" s="8">
        <f t="shared" si="23"/>
        <v>0.71498234310192887</v>
      </c>
      <c r="AH54" s="8">
        <f t="shared" si="24"/>
        <v>5.5945437514528304</v>
      </c>
      <c r="AI54" s="8">
        <f t="shared" si="25"/>
        <v>1.7890805677963444</v>
      </c>
      <c r="AJ54" s="8">
        <f t="shared" si="26"/>
        <v>10.009089511410721</v>
      </c>
      <c r="AK54">
        <v>52</v>
      </c>
      <c r="AM54">
        <v>1</v>
      </c>
      <c r="AN54">
        <f t="shared" si="13"/>
        <v>2.6676819860813161</v>
      </c>
      <c r="AP54">
        <f t="shared" si="39"/>
        <v>0</v>
      </c>
      <c r="AQ54">
        <f t="shared" si="39"/>
        <v>8.3826392291751234E-2</v>
      </c>
      <c r="AR54">
        <f t="shared" si="39"/>
        <v>0.24289410888924562</v>
      </c>
      <c r="AS54">
        <f t="shared" si="39"/>
        <v>0</v>
      </c>
      <c r="AT54">
        <f t="shared" si="39"/>
        <v>9.6945459193524867E-5</v>
      </c>
      <c r="AU54">
        <f t="shared" si="39"/>
        <v>5.4910846807872709</v>
      </c>
      <c r="AV54">
        <f t="shared" si="39"/>
        <v>3.8234996401651453</v>
      </c>
      <c r="AW54">
        <f t="shared" si="15"/>
        <v>1.7890805677963444</v>
      </c>
      <c r="AX54" s="9">
        <f t="shared" si="16"/>
        <v>2.1158010689773414</v>
      </c>
      <c r="BA54">
        <f t="shared" si="27"/>
        <v>12</v>
      </c>
      <c r="BB54">
        <f t="shared" si="28"/>
        <v>12</v>
      </c>
      <c r="BC54">
        <f t="shared" si="29"/>
        <v>27.335363972162632</v>
      </c>
      <c r="BD54">
        <f t="shared" si="30"/>
        <v>27.335363972162636</v>
      </c>
      <c r="BE54">
        <f t="shared" si="31"/>
        <v>13.667681986081316</v>
      </c>
      <c r="BF54">
        <f t="shared" si="32"/>
        <v>13.667681986081316</v>
      </c>
      <c r="BG54">
        <f>0</f>
        <v>0</v>
      </c>
      <c r="BH54" s="10">
        <f t="shared" si="33"/>
        <v>0</v>
      </c>
      <c r="BI54" s="10">
        <f t="shared" si="34"/>
        <v>-3.5527136788005009E-15</v>
      </c>
      <c r="BK54">
        <f t="shared" si="0"/>
        <v>384</v>
      </c>
      <c r="BL54">
        <f t="shared" si="1"/>
        <v>0</v>
      </c>
      <c r="BN54">
        <f t="shared" si="2"/>
        <v>0</v>
      </c>
      <c r="BO54">
        <f t="shared" si="3"/>
        <v>5.364889106672079</v>
      </c>
      <c r="BP54">
        <f t="shared" si="4"/>
        <v>27.20414019559551</v>
      </c>
      <c r="BQ54">
        <f t="shared" si="5"/>
        <v>0</v>
      </c>
      <c r="BR54">
        <f t="shared" si="6"/>
        <v>1.5511273470963979E-3</v>
      </c>
      <c r="BS54">
        <f t="shared" si="7"/>
        <v>351.42941957038533</v>
      </c>
      <c r="BT54">
        <f t="shared" si="36"/>
        <v>0</v>
      </c>
      <c r="BU54">
        <f t="shared" si="36"/>
        <v>0</v>
      </c>
      <c r="BV54">
        <f t="shared" si="36"/>
        <v>0</v>
      </c>
    </row>
    <row r="55" spans="1:74">
      <c r="A55">
        <v>0</v>
      </c>
      <c r="B55">
        <v>0</v>
      </c>
      <c r="C55">
        <v>3.8430726264999997E-4</v>
      </c>
      <c r="D55">
        <v>1.1702322813513513E-3</v>
      </c>
      <c r="E55">
        <v>0</v>
      </c>
      <c r="F55">
        <v>1.0000000000000001E-5</v>
      </c>
      <c r="G55">
        <v>0.56761051673483454</v>
      </c>
      <c r="H55">
        <v>0.39862479497692255</v>
      </c>
      <c r="I55">
        <v>306.26352795000003</v>
      </c>
      <c r="J55">
        <v>2.454708915685024E-7</v>
      </c>
      <c r="K55">
        <v>3.0079999999999999E-2</v>
      </c>
      <c r="L55">
        <v>26.206640440000001</v>
      </c>
      <c r="M55">
        <v>24.847874109999999</v>
      </c>
      <c r="O55">
        <f t="shared" si="38"/>
        <v>0</v>
      </c>
      <c r="P55">
        <f t="shared" si="38"/>
        <v>0</v>
      </c>
      <c r="Q55">
        <f t="shared" si="38"/>
        <v>1.0071402250749191E-2</v>
      </c>
      <c r="R55">
        <f t="shared" si="38"/>
        <v>3.066785662865578E-2</v>
      </c>
      <c r="S55">
        <f t="shared" si="38"/>
        <v>0</v>
      </c>
      <c r="T55">
        <f t="shared" si="40"/>
        <v>1.0141989432653061E-5</v>
      </c>
      <c r="U55">
        <f t="shared" si="40"/>
        <v>0.57566998625874355</v>
      </c>
      <c r="V55">
        <f t="shared" si="40"/>
        <v>0.40428484582494417</v>
      </c>
      <c r="W55">
        <f t="shared" si="17"/>
        <v>0.1158333507448001</v>
      </c>
      <c r="X55">
        <f t="shared" si="10"/>
        <v>2.454708915685024E-7</v>
      </c>
      <c r="AA55">
        <f t="shared" si="18"/>
        <v>1.0921012064711535</v>
      </c>
      <c r="AB55">
        <f t="shared" si="19"/>
        <v>2.4862537189093659</v>
      </c>
      <c r="AC55">
        <f t="shared" si="20"/>
        <v>0.89004820940869833</v>
      </c>
      <c r="AD55" s="5">
        <f t="shared" si="21"/>
        <v>-4.0739258879404973E-2</v>
      </c>
      <c r="AF55" s="8">
        <f t="shared" si="22"/>
        <v>2.5269929777887707</v>
      </c>
      <c r="AG55" s="8">
        <f t="shared" si="23"/>
        <v>0.74689655897137408</v>
      </c>
      <c r="AH55" s="8">
        <f t="shared" si="24"/>
        <v>5.3554939461882114</v>
      </c>
      <c r="AI55" s="8">
        <f t="shared" si="25"/>
        <v>1.7521467521329279</v>
      </c>
      <c r="AJ55" s="8">
        <f t="shared" si="26"/>
        <v>9.3836113238812313</v>
      </c>
      <c r="AK55">
        <v>53</v>
      </c>
      <c r="AM55">
        <v>1</v>
      </c>
      <c r="AN55">
        <f t="shared" si="13"/>
        <v>2.6083067130064599</v>
      </c>
      <c r="AP55">
        <f t="shared" si="39"/>
        <v>0</v>
      </c>
      <c r="AQ55">
        <f t="shared" si="39"/>
        <v>9.450612420749302E-2</v>
      </c>
      <c r="AR55">
        <f t="shared" si="39"/>
        <v>0.28777524673982047</v>
      </c>
      <c r="AS55">
        <f t="shared" si="39"/>
        <v>0</v>
      </c>
      <c r="AT55">
        <f t="shared" si="39"/>
        <v>9.5168486886927051E-5</v>
      </c>
      <c r="AU55">
        <f t="shared" si="39"/>
        <v>5.4018634018760991</v>
      </c>
      <c r="AV55">
        <f t="shared" si="39"/>
        <v>3.7936518573565237</v>
      </c>
      <c r="AW55">
        <f t="shared" si="15"/>
        <v>1.7521467521329279</v>
      </c>
      <c r="AX55" s="9">
        <f t="shared" si="16"/>
        <v>2.1344281230802413</v>
      </c>
      <c r="BA55">
        <f t="shared" si="27"/>
        <v>12</v>
      </c>
      <c r="BB55">
        <f t="shared" si="28"/>
        <v>11.999999999999998</v>
      </c>
      <c r="BC55">
        <f t="shared" si="29"/>
        <v>27.21661342601292</v>
      </c>
      <c r="BD55">
        <f t="shared" si="30"/>
        <v>27.21661342601292</v>
      </c>
      <c r="BE55">
        <f t="shared" si="31"/>
        <v>13.60830671300646</v>
      </c>
      <c r="BF55">
        <f t="shared" si="32"/>
        <v>13.608306713006456</v>
      </c>
      <c r="BG55">
        <f>0</f>
        <v>0</v>
      </c>
      <c r="BH55" s="10">
        <f t="shared" si="33"/>
        <v>0</v>
      </c>
      <c r="BI55" s="10">
        <f t="shared" si="34"/>
        <v>3.5527136788005009E-15</v>
      </c>
      <c r="BK55">
        <f t="shared" si="0"/>
        <v>384</v>
      </c>
      <c r="BL55">
        <f t="shared" si="1"/>
        <v>0</v>
      </c>
      <c r="BN55">
        <f t="shared" si="2"/>
        <v>0</v>
      </c>
      <c r="BO55">
        <f t="shared" si="3"/>
        <v>6.0483919492795533</v>
      </c>
      <c r="BP55">
        <f t="shared" si="4"/>
        <v>32.230827634859892</v>
      </c>
      <c r="BQ55">
        <f t="shared" si="5"/>
        <v>0</v>
      </c>
      <c r="BR55">
        <f t="shared" si="6"/>
        <v>1.5226957901908328E-3</v>
      </c>
      <c r="BS55">
        <f t="shared" si="7"/>
        <v>345.71925772007035</v>
      </c>
      <c r="BT55">
        <f t="shared" si="36"/>
        <v>0</v>
      </c>
      <c r="BU55">
        <f t="shared" si="36"/>
        <v>0</v>
      </c>
      <c r="BV55">
        <f t="shared" si="36"/>
        <v>0</v>
      </c>
    </row>
    <row r="56" spans="1:74">
      <c r="A56">
        <v>0</v>
      </c>
      <c r="B56">
        <v>0</v>
      </c>
      <c r="C56">
        <v>4.4797125421666662E-4</v>
      </c>
      <c r="D56">
        <v>1.2908289397297297E-3</v>
      </c>
      <c r="E56">
        <v>0</v>
      </c>
      <c r="F56">
        <v>1.0000000000000001E-5</v>
      </c>
      <c r="G56">
        <v>0.56210496836041945</v>
      </c>
      <c r="H56">
        <v>0.39770281483385711</v>
      </c>
      <c r="I56">
        <v>306.06140275000001</v>
      </c>
      <c r="J56">
        <v>2.5703957827688611E-7</v>
      </c>
      <c r="K56">
        <v>3.0079999999999999E-2</v>
      </c>
      <c r="L56">
        <v>26.08067114</v>
      </c>
      <c r="M56">
        <v>24.090644300000001</v>
      </c>
      <c r="O56">
        <f t="shared" si="38"/>
        <v>0</v>
      </c>
      <c r="P56">
        <f t="shared" si="38"/>
        <v>0</v>
      </c>
      <c r="Q56">
        <f t="shared" si="38"/>
        <v>1.168339096139822E-2</v>
      </c>
      <c r="R56">
        <f t="shared" si="38"/>
        <v>3.3665685075085959E-2</v>
      </c>
      <c r="S56">
        <f t="shared" si="38"/>
        <v>0</v>
      </c>
      <c r="T56">
        <f t="shared" si="40"/>
        <v>9.8329160408163281E-6</v>
      </c>
      <c r="U56">
        <f t="shared" si="40"/>
        <v>0.55271309600137219</v>
      </c>
      <c r="V56">
        <f t="shared" si="40"/>
        <v>0.39105783874576394</v>
      </c>
      <c r="W56">
        <f t="shared" si="17"/>
        <v>0.1152765664388001</v>
      </c>
      <c r="X56">
        <f t="shared" si="10"/>
        <v>2.5703957827688611E-7</v>
      </c>
      <c r="AA56">
        <f t="shared" si="18"/>
        <v>1.0681347718951906</v>
      </c>
      <c r="AB56">
        <f t="shared" si="19"/>
        <v>2.414250648097195</v>
      </c>
      <c r="AC56">
        <f t="shared" si="20"/>
        <v>0.87281382956449627</v>
      </c>
      <c r="AD56" s="5">
        <f t="shared" si="21"/>
        <v>-4.5349076036484179E-2</v>
      </c>
      <c r="AF56" s="8">
        <f t="shared" si="22"/>
        <v>2.4595997241336791</v>
      </c>
      <c r="AG56" s="8">
        <f t="shared" si="23"/>
        <v>0.71397206500468657</v>
      </c>
      <c r="AH56" s="8">
        <f t="shared" si="24"/>
        <v>5.602460090611169</v>
      </c>
      <c r="AI56" s="8">
        <f t="shared" si="25"/>
        <v>1.7181681776875206</v>
      </c>
      <c r="AJ56" s="8">
        <f t="shared" si="26"/>
        <v>9.6259686444524544</v>
      </c>
      <c r="AK56">
        <v>54</v>
      </c>
      <c r="AM56">
        <v>1</v>
      </c>
      <c r="AN56">
        <f t="shared" si="13"/>
        <v>2.5561830888948727</v>
      </c>
      <c r="AP56">
        <f t="shared" si="39"/>
        <v>0</v>
      </c>
      <c r="AQ56">
        <f t="shared" si="39"/>
        <v>0.11246395505529848</v>
      </c>
      <c r="AR56">
        <f t="shared" si="39"/>
        <v>0.3240648289267884</v>
      </c>
      <c r="AS56">
        <f t="shared" si="39"/>
        <v>0</v>
      </c>
      <c r="AT56">
        <f t="shared" si="39"/>
        <v>9.465134149243154E-5</v>
      </c>
      <c r="AU56">
        <f t="shared" si="39"/>
        <v>5.320398931487448</v>
      </c>
      <c r="AV56">
        <f t="shared" si="39"/>
        <v>3.7643104939340679</v>
      </c>
      <c r="AW56">
        <f t="shared" si="15"/>
        <v>1.7181681776875206</v>
      </c>
      <c r="AX56" s="9">
        <f t="shared" si="16"/>
        <v>2.1546969616696074</v>
      </c>
      <c r="BA56">
        <f t="shared" si="27"/>
        <v>12</v>
      </c>
      <c r="BB56">
        <f t="shared" si="28"/>
        <v>11.999999999999998</v>
      </c>
      <c r="BC56">
        <f t="shared" si="29"/>
        <v>27.112366177789745</v>
      </c>
      <c r="BD56">
        <f t="shared" si="30"/>
        <v>27.112366177789742</v>
      </c>
      <c r="BE56">
        <f t="shared" si="31"/>
        <v>13.556183088894873</v>
      </c>
      <c r="BF56">
        <f t="shared" si="32"/>
        <v>13.556183088894873</v>
      </c>
      <c r="BG56">
        <f>0</f>
        <v>0</v>
      </c>
      <c r="BH56" s="10">
        <f t="shared" si="33"/>
        <v>0</v>
      </c>
      <c r="BI56" s="10">
        <f t="shared" si="34"/>
        <v>3.5527136788005009E-15</v>
      </c>
      <c r="BK56">
        <f t="shared" si="0"/>
        <v>384</v>
      </c>
      <c r="BL56">
        <f t="shared" si="1"/>
        <v>0</v>
      </c>
      <c r="BN56">
        <f t="shared" si="2"/>
        <v>0</v>
      </c>
      <c r="BO56">
        <f t="shared" si="3"/>
        <v>7.1976931235391026</v>
      </c>
      <c r="BP56">
        <f t="shared" si="4"/>
        <v>36.295260839800299</v>
      </c>
      <c r="BQ56">
        <f t="shared" si="5"/>
        <v>0</v>
      </c>
      <c r="BR56">
        <f t="shared" si="6"/>
        <v>1.5144214638789046E-3</v>
      </c>
      <c r="BS56">
        <f t="shared" si="7"/>
        <v>340.50553161519667</v>
      </c>
      <c r="BT56">
        <f t="shared" si="36"/>
        <v>0</v>
      </c>
      <c r="BU56">
        <f t="shared" si="36"/>
        <v>0</v>
      </c>
      <c r="BV56">
        <f t="shared" si="36"/>
        <v>0</v>
      </c>
    </row>
    <row r="57" spans="1:74">
      <c r="A57">
        <v>0</v>
      </c>
      <c r="B57">
        <v>0</v>
      </c>
      <c r="C57">
        <v>5.2701924964999999E-4</v>
      </c>
      <c r="D57">
        <v>1.4874188817567569E-3</v>
      </c>
      <c r="E57">
        <v>0</v>
      </c>
      <c r="F57">
        <v>1.0000000000000001E-5</v>
      </c>
      <c r="G57">
        <v>0.56499646017675142</v>
      </c>
      <c r="H57">
        <v>0.39378015399281435</v>
      </c>
      <c r="I57">
        <v>306.33571552000001</v>
      </c>
      <c r="J57">
        <v>2.454708915685024E-7</v>
      </c>
      <c r="K57">
        <v>2.9819999999999999E-2</v>
      </c>
      <c r="L57">
        <v>26.358731219999999</v>
      </c>
      <c r="M57">
        <v>23.02808027</v>
      </c>
      <c r="O57">
        <f t="shared" si="38"/>
        <v>0</v>
      </c>
      <c r="P57">
        <f t="shared" si="38"/>
        <v>0</v>
      </c>
      <c r="Q57">
        <f t="shared" si="38"/>
        <v>1.3891558749290428E-2</v>
      </c>
      <c r="R57">
        <f t="shared" si="38"/>
        <v>3.9206474515779313E-2</v>
      </c>
      <c r="S57">
        <f t="shared" si="38"/>
        <v>0</v>
      </c>
      <c r="T57">
        <f t="shared" si="40"/>
        <v>9.3992164367346957E-6</v>
      </c>
      <c r="U57">
        <f t="shared" si="40"/>
        <v>0.53105240151902411</v>
      </c>
      <c r="V57">
        <f t="shared" si="40"/>
        <v>0.37012248958691796</v>
      </c>
      <c r="W57">
        <f t="shared" si="17"/>
        <v>0.12335886210960009</v>
      </c>
      <c r="X57">
        <f t="shared" si="10"/>
        <v>2.454708915685024E-7</v>
      </c>
      <c r="AA57">
        <f t="shared" si="18"/>
        <v>1.0465774321518608</v>
      </c>
      <c r="AB57">
        <f t="shared" si="19"/>
        <v>2.3619354533357377</v>
      </c>
      <c r="AC57">
        <f t="shared" si="20"/>
        <v>0.84644104570397538</v>
      </c>
      <c r="AD57" s="5">
        <f t="shared" si="21"/>
        <v>-5.309803326506974E-2</v>
      </c>
      <c r="AF57" s="8">
        <f t="shared" si="22"/>
        <v>2.4150334866008074</v>
      </c>
      <c r="AG57" s="8">
        <f t="shared" si="23"/>
        <v>0.72215139519285665</v>
      </c>
      <c r="AH57" s="8">
        <f t="shared" si="24"/>
        <v>5.5390047386556196</v>
      </c>
      <c r="AI57" s="8">
        <f t="shared" si="25"/>
        <v>1.7654854594437339</v>
      </c>
      <c r="AJ57" s="8">
        <f t="shared" si="26"/>
        <v>9.7790323258864351</v>
      </c>
      <c r="AK57">
        <v>55</v>
      </c>
      <c r="AM57">
        <v>1</v>
      </c>
      <c r="AN57">
        <f t="shared" si="13"/>
        <v>2.5738307262274951</v>
      </c>
      <c r="AP57">
        <f t="shared" si="39"/>
        <v>0</v>
      </c>
      <c r="AQ57">
        <f t="shared" si="39"/>
        <v>0.13584600206626163</v>
      </c>
      <c r="AR57">
        <f t="shared" si="39"/>
        <v>0.38340138167384863</v>
      </c>
      <c r="AS57">
        <f t="shared" si="39"/>
        <v>0</v>
      </c>
      <c r="AT57">
        <f t="shared" si="39"/>
        <v>9.1915241372831705E-5</v>
      </c>
      <c r="AU57">
        <f t="shared" si="39"/>
        <v>5.193178601194159</v>
      </c>
      <c r="AV57">
        <f t="shared" si="39"/>
        <v>3.6194397902080362</v>
      </c>
      <c r="AW57">
        <f t="shared" si="15"/>
        <v>1.7654854594437339</v>
      </c>
      <c r="AX57" s="9">
        <f t="shared" si="16"/>
        <v>2.2847328431838441</v>
      </c>
      <c r="BA57">
        <f t="shared" si="27"/>
        <v>12</v>
      </c>
      <c r="BB57">
        <f t="shared" si="28"/>
        <v>11.999999999999998</v>
      </c>
      <c r="BC57">
        <f t="shared" si="29"/>
        <v>27.14766145245499</v>
      </c>
      <c r="BD57">
        <f t="shared" si="30"/>
        <v>27.147661452454987</v>
      </c>
      <c r="BE57">
        <f t="shared" si="31"/>
        <v>13.573830726227495</v>
      </c>
      <c r="BF57">
        <f t="shared" si="32"/>
        <v>13.573830726227495</v>
      </c>
      <c r="BG57">
        <f>0</f>
        <v>0</v>
      </c>
      <c r="BH57" s="10">
        <f t="shared" si="33"/>
        <v>0</v>
      </c>
      <c r="BI57" s="10">
        <f t="shared" si="34"/>
        <v>3.5527136788005009E-15</v>
      </c>
      <c r="BK57">
        <f t="shared" si="0"/>
        <v>384</v>
      </c>
      <c r="BL57">
        <f t="shared" si="1"/>
        <v>0</v>
      </c>
      <c r="BN57">
        <f t="shared" si="2"/>
        <v>0</v>
      </c>
      <c r="BO57">
        <f t="shared" si="3"/>
        <v>8.6941441322407442</v>
      </c>
      <c r="BP57">
        <f t="shared" si="4"/>
        <v>42.940954747471046</v>
      </c>
      <c r="BQ57">
        <f t="shared" si="5"/>
        <v>0</v>
      </c>
      <c r="BR57">
        <f t="shared" si="6"/>
        <v>1.4706438619653073E-3</v>
      </c>
      <c r="BS57">
        <f t="shared" si="7"/>
        <v>332.36343047642617</v>
      </c>
      <c r="BT57">
        <f t="shared" si="36"/>
        <v>0</v>
      </c>
      <c r="BU57">
        <f t="shared" si="36"/>
        <v>0</v>
      </c>
      <c r="BV57">
        <f t="shared" si="36"/>
        <v>0</v>
      </c>
    </row>
    <row r="58" spans="1:74">
      <c r="A58">
        <v>0</v>
      </c>
      <c r="B58">
        <v>0</v>
      </c>
      <c r="C58">
        <v>5.7203439923333337E-4</v>
      </c>
      <c r="D58">
        <v>1.5374487832432431E-3</v>
      </c>
      <c r="E58">
        <v>0</v>
      </c>
      <c r="F58">
        <v>1.0000000000000001E-5</v>
      </c>
      <c r="G58">
        <v>0.59057882974574794</v>
      </c>
      <c r="H58">
        <v>0.37334144600277086</v>
      </c>
      <c r="I58">
        <v>306.19134037999999</v>
      </c>
      <c r="J58">
        <v>1.9952623149688761E-7</v>
      </c>
      <c r="K58">
        <v>3.1510000000000003E-2</v>
      </c>
      <c r="L58">
        <v>26.221090910000001</v>
      </c>
      <c r="M58">
        <v>22.74133333</v>
      </c>
      <c r="O58">
        <f t="shared" si="38"/>
        <v>0</v>
      </c>
      <c r="P58">
        <f t="shared" si="38"/>
        <v>0</v>
      </c>
      <c r="Q58">
        <f t="shared" si="38"/>
        <v>1.4999365985944469E-2</v>
      </c>
      <c r="R58">
        <f t="shared" si="38"/>
        <v>4.0313584314889961E-2</v>
      </c>
      <c r="S58">
        <f t="shared" si="38"/>
        <v>0</v>
      </c>
      <c r="T58">
        <f t="shared" si="40"/>
        <v>9.2821768693877561E-6</v>
      </c>
      <c r="U58">
        <f t="shared" si="40"/>
        <v>0.54818571530160709</v>
      </c>
      <c r="V58">
        <f t="shared" si="40"/>
        <v>0.34654213344706974</v>
      </c>
      <c r="W58">
        <f t="shared" si="17"/>
        <v>7.8401061820899995E-2</v>
      </c>
      <c r="X58">
        <f t="shared" si="10"/>
        <v>1.9952623149688761E-7</v>
      </c>
      <c r="AA58">
        <f t="shared" si="18"/>
        <v>1.0456673336652358</v>
      </c>
      <c r="AB58">
        <f t="shared" si="19"/>
        <v>2.4393274450924505</v>
      </c>
      <c r="AC58">
        <f t="shared" si="20"/>
        <v>0.80371016749580837</v>
      </c>
      <c r="AD58" s="5">
        <f t="shared" si="21"/>
        <v>-5.5312950300834426E-2</v>
      </c>
      <c r="AF58" s="8">
        <f t="shared" si="22"/>
        <v>2.4946403953932847</v>
      </c>
      <c r="AG58" s="8">
        <f t="shared" si="23"/>
        <v>0.88722006040166801</v>
      </c>
      <c r="AH58" s="8">
        <f t="shared" si="24"/>
        <v>4.5084643354311602</v>
      </c>
      <c r="AI58" s="8">
        <f t="shared" si="25"/>
        <v>2.0999749491948303</v>
      </c>
      <c r="AJ58" s="8">
        <f t="shared" si="26"/>
        <v>9.4676621637437552</v>
      </c>
      <c r="AK58">
        <v>56</v>
      </c>
      <c r="AM58">
        <v>1</v>
      </c>
      <c r="AN58">
        <f t="shared" si="13"/>
        <v>2.9091811910007124</v>
      </c>
      <c r="AP58">
        <f t="shared" si="39"/>
        <v>0</v>
      </c>
      <c r="AQ58">
        <f t="shared" si="39"/>
        <v>0.1420089298252715</v>
      </c>
      <c r="AR58">
        <f t="shared" si="39"/>
        <v>0.38167539690297742</v>
      </c>
      <c r="AS58">
        <f t="shared" si="39"/>
        <v>0</v>
      </c>
      <c r="AT58">
        <f t="shared" si="39"/>
        <v>8.7880514743479915E-5</v>
      </c>
      <c r="AU58">
        <f t="shared" si="39"/>
        <v>5.1900371554658316</v>
      </c>
      <c r="AV58">
        <f t="shared" si="39"/>
        <v>3.2809438449798614</v>
      </c>
      <c r="AW58">
        <f t="shared" si="15"/>
        <v>2.0999749491948303</v>
      </c>
      <c r="AX58" s="9">
        <f t="shared" si="16"/>
        <v>2.623659275923079</v>
      </c>
      <c r="BA58">
        <f t="shared" si="27"/>
        <v>12</v>
      </c>
      <c r="BB58">
        <f t="shared" si="28"/>
        <v>11.999999999999998</v>
      </c>
      <c r="BC58">
        <f t="shared" si="29"/>
        <v>27.818362382001425</v>
      </c>
      <c r="BD58">
        <f t="shared" si="30"/>
        <v>27.818362382001425</v>
      </c>
      <c r="BE58">
        <f t="shared" si="31"/>
        <v>13.909181191000712</v>
      </c>
      <c r="BF58">
        <f t="shared" si="32"/>
        <v>13.909181191000711</v>
      </c>
      <c r="BG58">
        <f>0</f>
        <v>0</v>
      </c>
      <c r="BH58" s="10">
        <f t="shared" si="33"/>
        <v>0</v>
      </c>
      <c r="BI58" s="10">
        <f t="shared" si="34"/>
        <v>1.7763568394002505E-15</v>
      </c>
      <c r="BK58">
        <f t="shared" si="0"/>
        <v>384</v>
      </c>
      <c r="BL58">
        <f t="shared" si="1"/>
        <v>0</v>
      </c>
      <c r="BN58">
        <f t="shared" si="2"/>
        <v>0</v>
      </c>
      <c r="BO58">
        <f t="shared" si="3"/>
        <v>9.0885715088173757</v>
      </c>
      <c r="BP58">
        <f t="shared" si="4"/>
        <v>42.747644453133468</v>
      </c>
      <c r="BQ58">
        <f t="shared" si="5"/>
        <v>0</v>
      </c>
      <c r="BR58">
        <f t="shared" si="6"/>
        <v>1.4060882358956786E-3</v>
      </c>
      <c r="BS58">
        <f t="shared" si="7"/>
        <v>332.16237794981322</v>
      </c>
      <c r="BT58">
        <f t="shared" si="36"/>
        <v>0</v>
      </c>
      <c r="BU58">
        <f t="shared" si="36"/>
        <v>0</v>
      </c>
      <c r="BV58">
        <f t="shared" si="36"/>
        <v>0</v>
      </c>
    </row>
    <row r="59" spans="1:74">
      <c r="A59">
        <v>0</v>
      </c>
      <c r="B59">
        <v>0</v>
      </c>
      <c r="C59">
        <v>8.2690659578333323E-4</v>
      </c>
      <c r="D59">
        <v>1.5160770775675676E-3</v>
      </c>
      <c r="E59">
        <v>3.5814068386363636E-5</v>
      </c>
      <c r="F59">
        <v>1.0000000000000001E-5</v>
      </c>
      <c r="G59">
        <v>0.58582902899191014</v>
      </c>
      <c r="H59">
        <v>0.37899726622801055</v>
      </c>
      <c r="I59">
        <v>306.50174693999998</v>
      </c>
      <c r="J59">
        <v>2.1379620895022279E-7</v>
      </c>
      <c r="K59">
        <v>3.1539999999999999E-2</v>
      </c>
      <c r="L59">
        <v>26.162352940000002</v>
      </c>
      <c r="M59">
        <v>19.697201719999999</v>
      </c>
      <c r="O59">
        <f t="shared" si="38"/>
        <v>0</v>
      </c>
      <c r="P59">
        <f t="shared" si="38"/>
        <v>0</v>
      </c>
      <c r="Q59">
        <f t="shared" si="38"/>
        <v>2.1633822207297482E-2</v>
      </c>
      <c r="R59">
        <f t="shared" si="38"/>
        <v>3.966414358756646E-2</v>
      </c>
      <c r="S59">
        <f t="shared" si="38"/>
        <v>9.3698029734134178E-4</v>
      </c>
      <c r="T59">
        <f t="shared" si="40"/>
        <v>8.0396741714285714E-6</v>
      </c>
      <c r="U59">
        <f t="shared" si="40"/>
        <v>0.47098745132593395</v>
      </c>
      <c r="V59">
        <f t="shared" si="40"/>
        <v>0.30470145323353742</v>
      </c>
      <c r="W59">
        <f t="shared" si="17"/>
        <v>7.7440564702400114E-2</v>
      </c>
      <c r="X59">
        <f t="shared" si="10"/>
        <v>2.1379620895022279E-7</v>
      </c>
      <c r="AA59">
        <f t="shared" si="18"/>
        <v>0.94169690092613112</v>
      </c>
      <c r="AB59">
        <f t="shared" si="19"/>
        <v>2.1537469312931927</v>
      </c>
      <c r="AC59">
        <f t="shared" si="20"/>
        <v>0.73387279865148547</v>
      </c>
      <c r="AD59" s="5">
        <f t="shared" si="21"/>
        <v>-6.2234946092205284E-2</v>
      </c>
      <c r="AF59" s="8">
        <f t="shared" si="22"/>
        <v>2.2159818773853979</v>
      </c>
      <c r="AG59" s="8">
        <f t="shared" si="23"/>
        <v>0.74823628008242693</v>
      </c>
      <c r="AH59" s="8">
        <f t="shared" si="24"/>
        <v>5.3459049052785215</v>
      </c>
      <c r="AI59" s="8">
        <f t="shared" si="25"/>
        <v>1.9886573342903726</v>
      </c>
      <c r="AJ59" s="8">
        <f t="shared" si="26"/>
        <v>10.631172998301011</v>
      </c>
      <c r="AK59">
        <v>57</v>
      </c>
      <c r="AM59">
        <v>1</v>
      </c>
      <c r="AN59">
        <f t="shared" si="13"/>
        <v>2.7679006840823845</v>
      </c>
      <c r="AP59">
        <f t="shared" si="39"/>
        <v>0</v>
      </c>
      <c r="AQ59">
        <f t="shared" si="39"/>
        <v>0.22999290650026577</v>
      </c>
      <c r="AR59">
        <f t="shared" si="39"/>
        <v>0.42167637230887073</v>
      </c>
      <c r="AS59">
        <f t="shared" si="39"/>
        <v>9.961199637035326E-3</v>
      </c>
      <c r="AT59">
        <f t="shared" si="39"/>
        <v>8.5471166966429488E-5</v>
      </c>
      <c r="AU59">
        <f t="shared" si="39"/>
        <v>5.0071490750748806</v>
      </c>
      <c r="AV59">
        <f t="shared" si="39"/>
        <v>3.2393338621594614</v>
      </c>
      <c r="AW59">
        <f t="shared" si="15"/>
        <v>1.9886573342903726</v>
      </c>
      <c r="AX59" s="9">
        <f t="shared" si="16"/>
        <v>2.6502878127365443</v>
      </c>
      <c r="BA59">
        <f t="shared" si="27"/>
        <v>12</v>
      </c>
      <c r="BB59">
        <f t="shared" si="28"/>
        <v>12</v>
      </c>
      <c r="BC59">
        <f t="shared" si="29"/>
        <v>27.535801368164769</v>
      </c>
      <c r="BD59">
        <f t="shared" si="30"/>
        <v>27.535801368164769</v>
      </c>
      <c r="BE59">
        <f t="shared" si="31"/>
        <v>13.767900684082385</v>
      </c>
      <c r="BF59">
        <f t="shared" si="32"/>
        <v>13.767900684082385</v>
      </c>
      <c r="BG59">
        <f>0</f>
        <v>0</v>
      </c>
      <c r="BH59" s="10">
        <f t="shared" si="33"/>
        <v>0</v>
      </c>
      <c r="BI59" s="10">
        <f t="shared" si="34"/>
        <v>0</v>
      </c>
      <c r="BK59">
        <f t="shared" si="0"/>
        <v>384</v>
      </c>
      <c r="BL59">
        <f t="shared" si="1"/>
        <v>0</v>
      </c>
      <c r="BN59">
        <f t="shared" si="2"/>
        <v>0</v>
      </c>
      <c r="BO59">
        <f t="shared" si="3"/>
        <v>14.719546016017009</v>
      </c>
      <c r="BP59">
        <f t="shared" si="4"/>
        <v>47.227753698593524</v>
      </c>
      <c r="BQ59">
        <f t="shared" si="5"/>
        <v>1.5937919419256521</v>
      </c>
      <c r="BR59">
        <f t="shared" si="6"/>
        <v>1.3675386714628718E-3</v>
      </c>
      <c r="BS59">
        <f t="shared" si="7"/>
        <v>320.45754080479236</v>
      </c>
      <c r="BT59">
        <f t="shared" si="36"/>
        <v>0</v>
      </c>
      <c r="BU59">
        <f t="shared" si="36"/>
        <v>0</v>
      </c>
      <c r="BV59">
        <f t="shared" si="36"/>
        <v>0</v>
      </c>
    </row>
    <row r="60" spans="1:74">
      <c r="A60">
        <v>0</v>
      </c>
      <c r="B60">
        <v>0</v>
      </c>
      <c r="C60">
        <v>4.9629288418333339E-4</v>
      </c>
      <c r="D60">
        <v>1.4579143045945946E-3</v>
      </c>
      <c r="E60">
        <v>0</v>
      </c>
      <c r="F60">
        <v>1.0000000000000001E-5</v>
      </c>
      <c r="G60">
        <v>0.53020596616451598</v>
      </c>
      <c r="H60">
        <v>0.43657444926628292</v>
      </c>
      <c r="I60">
        <v>306.67680180000002</v>
      </c>
      <c r="J60">
        <v>2.5703957827688611E-7</v>
      </c>
      <c r="K60">
        <v>3.073E-2</v>
      </c>
      <c r="L60">
        <v>26.40595811</v>
      </c>
      <c r="M60">
        <v>28.531580420000001</v>
      </c>
      <c r="O60">
        <f t="shared" si="38"/>
        <v>0</v>
      </c>
      <c r="P60">
        <f t="shared" si="38"/>
        <v>0</v>
      </c>
      <c r="Q60">
        <f t="shared" si="38"/>
        <v>1.3105089110036184E-2</v>
      </c>
      <c r="R60">
        <f t="shared" si="38"/>
        <v>3.8497624055094645E-2</v>
      </c>
      <c r="S60">
        <f t="shared" si="38"/>
        <v>0</v>
      </c>
      <c r="T60">
        <f t="shared" si="40"/>
        <v>1.1645543028571429E-5</v>
      </c>
      <c r="U60">
        <f t="shared" si="40"/>
        <v>0.61745363929741581</v>
      </c>
      <c r="V60">
        <f t="shared" si="40"/>
        <v>0.50841465341053727</v>
      </c>
      <c r="W60">
        <f t="shared" si="17"/>
        <v>9.9550462074700072E-2</v>
      </c>
      <c r="X60">
        <f t="shared" si="10"/>
        <v>2.5703957827688611E-7</v>
      </c>
      <c r="AA60">
        <f t="shared" si="18"/>
        <v>1.2675713430933095</v>
      </c>
      <c r="AB60">
        <f t="shared" si="19"/>
        <v>2.701641235881302</v>
      </c>
      <c r="AC60">
        <f t="shared" si="20"/>
        <v>1.1200347331513363</v>
      </c>
      <c r="AD60" s="5">
        <f t="shared" si="21"/>
        <v>-5.1602713165130827E-2</v>
      </c>
      <c r="AF60" s="8">
        <f t="shared" si="22"/>
        <v>2.7532439490464329</v>
      </c>
      <c r="AG60" s="8">
        <f t="shared" si="23"/>
        <v>0.51317448274376032</v>
      </c>
      <c r="AH60" s="8">
        <f t="shared" si="24"/>
        <v>7.7946198310824641</v>
      </c>
      <c r="AI60" s="8">
        <f t="shared" si="25"/>
        <v>1.1029171790823387</v>
      </c>
      <c r="AJ60" s="8">
        <f t="shared" si="26"/>
        <v>8.5968201161167261</v>
      </c>
      <c r="AK60">
        <v>58</v>
      </c>
      <c r="AM60">
        <v>1</v>
      </c>
      <c r="AN60">
        <f t="shared" si="13"/>
        <v>1.9374886619518534</v>
      </c>
      <c r="AP60">
        <f t="shared" si="39"/>
        <v>0</v>
      </c>
      <c r="AQ60">
        <f t="shared" si="39"/>
        <v>0.1126620936846613</v>
      </c>
      <c r="AR60">
        <f t="shared" si="39"/>
        <v>0.33095714889953681</v>
      </c>
      <c r="AS60">
        <f t="shared" si="39"/>
        <v>0</v>
      </c>
      <c r="AT60">
        <f t="shared" si="39"/>
        <v>1.0011463857112577E-4</v>
      </c>
      <c r="AU60">
        <f t="shared" si="39"/>
        <v>5.3081378670815056</v>
      </c>
      <c r="AV60">
        <f t="shared" si="39"/>
        <v>4.3707493197682199</v>
      </c>
      <c r="AW60">
        <f t="shared" si="15"/>
        <v>1.1029171790823387</v>
      </c>
      <c r="AX60" s="9">
        <f t="shared" si="16"/>
        <v>1.5465364216665367</v>
      </c>
      <c r="BA60">
        <f t="shared" si="27"/>
        <v>12</v>
      </c>
      <c r="BB60">
        <f t="shared" si="28"/>
        <v>11.999999999999996</v>
      </c>
      <c r="BC60">
        <f t="shared" si="29"/>
        <v>25.874977323903707</v>
      </c>
      <c r="BD60">
        <f t="shared" si="30"/>
        <v>25.87497732390371</v>
      </c>
      <c r="BE60">
        <f t="shared" si="31"/>
        <v>12.937488661951853</v>
      </c>
      <c r="BF60">
        <f t="shared" si="32"/>
        <v>12.937488661951852</v>
      </c>
      <c r="BG60">
        <f>0</f>
        <v>0</v>
      </c>
      <c r="BH60" s="10">
        <f t="shared" si="33"/>
        <v>0</v>
      </c>
      <c r="BI60" s="10">
        <f t="shared" si="34"/>
        <v>1.7763568394002505E-15</v>
      </c>
      <c r="BK60">
        <f t="shared" si="0"/>
        <v>384</v>
      </c>
      <c r="BL60">
        <f t="shared" si="1"/>
        <v>0</v>
      </c>
      <c r="BN60">
        <f t="shared" si="2"/>
        <v>0</v>
      </c>
      <c r="BO60">
        <f t="shared" si="3"/>
        <v>7.2103739958183235</v>
      </c>
      <c r="BP60">
        <f t="shared" si="4"/>
        <v>37.067200676748122</v>
      </c>
      <c r="BQ60">
        <f t="shared" si="5"/>
        <v>0</v>
      </c>
      <c r="BR60">
        <f t="shared" si="6"/>
        <v>1.6018342171380123E-3</v>
      </c>
      <c r="BS60">
        <f t="shared" si="7"/>
        <v>339.72082349321636</v>
      </c>
      <c r="BT60">
        <f t="shared" si="36"/>
        <v>0</v>
      </c>
      <c r="BU60">
        <f t="shared" si="36"/>
        <v>0</v>
      </c>
      <c r="BV60">
        <f t="shared" si="36"/>
        <v>0</v>
      </c>
    </row>
    <row r="61" spans="1:74">
      <c r="A61">
        <v>0</v>
      </c>
      <c r="B61">
        <v>0</v>
      </c>
      <c r="C61">
        <v>6.3877429120000003E-4</v>
      </c>
      <c r="D61">
        <v>1.7780344120270268E-3</v>
      </c>
      <c r="E61">
        <v>0</v>
      </c>
      <c r="F61">
        <v>1.0000000000000001E-5</v>
      </c>
      <c r="G61">
        <v>0.55270872090126622</v>
      </c>
      <c r="H61">
        <v>0.41376355796893582</v>
      </c>
      <c r="I61">
        <v>306.40068434</v>
      </c>
      <c r="J61">
        <v>2.511886431509578E-7</v>
      </c>
      <c r="K61">
        <v>3.1175000000000001E-2</v>
      </c>
      <c r="L61">
        <v>26.28729182</v>
      </c>
      <c r="M61">
        <v>29.18641805</v>
      </c>
      <c r="O61">
        <f t="shared" si="38"/>
        <v>0</v>
      </c>
      <c r="P61">
        <f t="shared" si="38"/>
        <v>0</v>
      </c>
      <c r="Q61">
        <f t="shared" si="38"/>
        <v>1.6791646199888058E-2</v>
      </c>
      <c r="R61">
        <f t="shared" si="38"/>
        <v>4.673970945495657E-2</v>
      </c>
      <c r="S61">
        <f t="shared" si="38"/>
        <v>0</v>
      </c>
      <c r="T61">
        <f t="shared" si="40"/>
        <v>1.1912823693877551E-5</v>
      </c>
      <c r="U61">
        <f t="shared" si="40"/>
        <v>0.65843215461653593</v>
      </c>
      <c r="V61">
        <f t="shared" si="40"/>
        <v>0.49290923170354162</v>
      </c>
      <c r="W61">
        <f t="shared" si="17"/>
        <v>8.740524530150004E-2</v>
      </c>
      <c r="X61">
        <f t="shared" si="10"/>
        <v>2.511886431509578E-7</v>
      </c>
      <c r="AA61">
        <f t="shared" si="18"/>
        <v>1.3251438070847232</v>
      </c>
      <c r="AB61">
        <f t="shared" si="19"/>
        <v>2.9178259299879783</v>
      </c>
      <c r="AC61">
        <f t="shared" si="20"/>
        <v>1.1128811747167724</v>
      </c>
      <c r="AD61" s="5">
        <f t="shared" si="21"/>
        <v>-6.3531355654844635E-2</v>
      </c>
      <c r="AF61" s="8">
        <f t="shared" si="22"/>
        <v>2.9813572856428228</v>
      </c>
      <c r="AG61" s="8">
        <f t="shared" si="23"/>
        <v>0.75559493620927798</v>
      </c>
      <c r="AH61" s="8">
        <f t="shared" si="24"/>
        <v>5.2938417243337845</v>
      </c>
      <c r="AI61" s="8">
        <f t="shared" si="25"/>
        <v>1.4971737894005828</v>
      </c>
      <c r="AJ61" s="8">
        <f t="shared" si="26"/>
        <v>7.925801074907727</v>
      </c>
      <c r="AK61">
        <v>59</v>
      </c>
      <c r="AM61">
        <v>1</v>
      </c>
      <c r="AN61">
        <f t="shared" si="13"/>
        <v>2.3119961790165178</v>
      </c>
      <c r="AP61">
        <f t="shared" si="39"/>
        <v>0</v>
      </c>
      <c r="AQ61">
        <f t="shared" si="39"/>
        <v>0.13308724750054302</v>
      </c>
      <c r="AR61">
        <f t="shared" si="39"/>
        <v>0.37044963943896964</v>
      </c>
      <c r="AS61">
        <f t="shared" si="39"/>
        <v>0</v>
      </c>
      <c r="AT61">
        <f t="shared" si="39"/>
        <v>9.4418670838120937E-5</v>
      </c>
      <c r="AU61">
        <f t="shared" si="39"/>
        <v>5.2186022788135515</v>
      </c>
      <c r="AV61">
        <f t="shared" si="39"/>
        <v>3.906700518467872</v>
      </c>
      <c r="AW61">
        <f t="shared" si="15"/>
        <v>1.4971737894005828</v>
      </c>
      <c r="AX61" s="9">
        <f t="shared" si="16"/>
        <v>2.0007106763400957</v>
      </c>
      <c r="BA61">
        <f t="shared" si="27"/>
        <v>12</v>
      </c>
      <c r="BB61">
        <f t="shared" si="28"/>
        <v>12.000000000000002</v>
      </c>
      <c r="BC61">
        <f t="shared" si="29"/>
        <v>26.623992358033036</v>
      </c>
      <c r="BD61">
        <f t="shared" si="30"/>
        <v>26.623992358033039</v>
      </c>
      <c r="BE61">
        <f t="shared" si="31"/>
        <v>13.311996179016518</v>
      </c>
      <c r="BF61">
        <f t="shared" si="32"/>
        <v>13.311996179016518</v>
      </c>
      <c r="BG61">
        <f>0</f>
        <v>0</v>
      </c>
      <c r="BH61" s="10">
        <f t="shared" si="33"/>
        <v>0</v>
      </c>
      <c r="BI61" s="10">
        <f t="shared" si="34"/>
        <v>-3.5527136788005009E-15</v>
      </c>
      <c r="BK61">
        <f t="shared" si="0"/>
        <v>384</v>
      </c>
      <c r="BL61">
        <f t="shared" si="1"/>
        <v>0</v>
      </c>
      <c r="BN61">
        <f t="shared" si="2"/>
        <v>0</v>
      </c>
      <c r="BO61">
        <f t="shared" si="3"/>
        <v>8.517583840034753</v>
      </c>
      <c r="BP61">
        <f t="shared" si="4"/>
        <v>41.4903596171646</v>
      </c>
      <c r="BQ61">
        <f t="shared" si="5"/>
        <v>0</v>
      </c>
      <c r="BR61">
        <f t="shared" si="6"/>
        <v>1.510698733409935E-3</v>
      </c>
      <c r="BS61">
        <f t="shared" si="7"/>
        <v>333.9905458440673</v>
      </c>
      <c r="BT61">
        <f t="shared" si="36"/>
        <v>0</v>
      </c>
      <c r="BU61">
        <f t="shared" si="36"/>
        <v>0</v>
      </c>
      <c r="BV61">
        <f t="shared" si="36"/>
        <v>0</v>
      </c>
    </row>
    <row r="62" spans="1:74">
      <c r="A62">
        <v>0</v>
      </c>
      <c r="B62">
        <v>0</v>
      </c>
      <c r="C62">
        <v>6.412963213166666E-4</v>
      </c>
      <c r="D62">
        <v>1.6175459786486486E-3</v>
      </c>
      <c r="E62">
        <v>0</v>
      </c>
      <c r="F62">
        <v>1.0000000000000001E-5</v>
      </c>
      <c r="G62">
        <v>0.55887962033938121</v>
      </c>
      <c r="H62">
        <v>0.4056154171207203</v>
      </c>
      <c r="I62">
        <v>306.13539501000002</v>
      </c>
      <c r="J62">
        <v>2.3442288153199206E-7</v>
      </c>
      <c r="K62">
        <v>3.1144999999999999E-2</v>
      </c>
      <c r="L62">
        <v>26.151097650000001</v>
      </c>
      <c r="M62">
        <v>25.919117920000001</v>
      </c>
      <c r="O62">
        <f t="shared" si="38"/>
        <v>0</v>
      </c>
      <c r="P62">
        <f t="shared" si="38"/>
        <v>0</v>
      </c>
      <c r="Q62">
        <f t="shared" si="38"/>
        <v>1.6770602721337926E-2</v>
      </c>
      <c r="R62">
        <f t="shared" si="38"/>
        <v>4.2300602841005626E-2</v>
      </c>
      <c r="S62">
        <f t="shared" si="38"/>
        <v>0</v>
      </c>
      <c r="T62">
        <f t="shared" si="40"/>
        <v>1.0579231804081635E-5</v>
      </c>
      <c r="U62">
        <f t="shared" si="40"/>
        <v>0.59125170541474503</v>
      </c>
      <c r="V62">
        <f t="shared" si="40"/>
        <v>0.42910995210293618</v>
      </c>
      <c r="W62">
        <f t="shared" si="17"/>
        <v>8.7736932615750107E-2</v>
      </c>
      <c r="X62">
        <f t="shared" si="10"/>
        <v>2.3442288153199206E-7</v>
      </c>
      <c r="AA62">
        <f t="shared" si="18"/>
        <v>1.180804671483374</v>
      </c>
      <c r="AB62">
        <f t="shared" si="19"/>
        <v>2.6268428024916304</v>
      </c>
      <c r="AC62">
        <f t="shared" si="20"/>
        <v>0.97636231533055939</v>
      </c>
      <c r="AD62" s="5">
        <f t="shared" si="21"/>
        <v>-5.9071205562343548E-2</v>
      </c>
      <c r="AF62" s="8">
        <f t="shared" si="22"/>
        <v>2.6859140080539738</v>
      </c>
      <c r="AG62" s="8">
        <f t="shared" si="23"/>
        <v>0.73318937739285506</v>
      </c>
      <c r="AH62" s="8">
        <f t="shared" si="24"/>
        <v>5.4556164114428158</v>
      </c>
      <c r="AI62" s="8">
        <f t="shared" si="25"/>
        <v>1.6124660081509066</v>
      </c>
      <c r="AJ62" s="8">
        <f t="shared" si="26"/>
        <v>8.7969960169617707</v>
      </c>
      <c r="AK62">
        <v>60</v>
      </c>
      <c r="AM62">
        <v>1</v>
      </c>
      <c r="AN62">
        <f t="shared" si="13"/>
        <v>2.4264534235272226</v>
      </c>
      <c r="AP62">
        <f t="shared" si="39"/>
        <v>0</v>
      </c>
      <c r="AQ62">
        <f t="shared" si="39"/>
        <v>0.14753092534165796</v>
      </c>
      <c r="AR62">
        <f t="shared" si="39"/>
        <v>0.37211823470740824</v>
      </c>
      <c r="AS62">
        <f t="shared" si="39"/>
        <v>0</v>
      </c>
      <c r="AT62">
        <f t="shared" si="39"/>
        <v>9.3065460043021423E-5</v>
      </c>
      <c r="AU62">
        <f t="shared" si="39"/>
        <v>5.2012388975553661</v>
      </c>
      <c r="AV62">
        <f t="shared" si="39"/>
        <v>3.7748785394881859</v>
      </c>
      <c r="AW62">
        <f t="shared" si="15"/>
        <v>1.6124660081509066</v>
      </c>
      <c r="AX62" s="9">
        <f t="shared" si="16"/>
        <v>2.1321151681999728</v>
      </c>
      <c r="BA62">
        <f t="shared" si="27"/>
        <v>12</v>
      </c>
      <c r="BB62">
        <f t="shared" si="28"/>
        <v>12</v>
      </c>
      <c r="BC62">
        <f t="shared" si="29"/>
        <v>26.852906847054445</v>
      </c>
      <c r="BD62">
        <f t="shared" si="30"/>
        <v>26.852906847054445</v>
      </c>
      <c r="BE62">
        <f t="shared" si="31"/>
        <v>13.426453423527223</v>
      </c>
      <c r="BF62">
        <f t="shared" si="32"/>
        <v>13.426453423527223</v>
      </c>
      <c r="BG62">
        <f>0</f>
        <v>0</v>
      </c>
      <c r="BH62" s="10">
        <f t="shared" si="33"/>
        <v>0</v>
      </c>
      <c r="BI62" s="10">
        <f t="shared" si="34"/>
        <v>0</v>
      </c>
      <c r="BK62">
        <f t="shared" si="0"/>
        <v>384</v>
      </c>
      <c r="BL62">
        <f t="shared" si="1"/>
        <v>0</v>
      </c>
      <c r="BN62">
        <f t="shared" si="2"/>
        <v>0</v>
      </c>
      <c r="BO62">
        <f t="shared" si="3"/>
        <v>9.4419792218661094</v>
      </c>
      <c r="BP62">
        <f t="shared" si="4"/>
        <v>41.677242287229724</v>
      </c>
      <c r="BQ62">
        <f t="shared" si="5"/>
        <v>0</v>
      </c>
      <c r="BR62">
        <f t="shared" si="6"/>
        <v>1.4890473606883428E-3</v>
      </c>
      <c r="BS62">
        <f t="shared" si="7"/>
        <v>332.87928944354343</v>
      </c>
      <c r="BT62">
        <f t="shared" si="36"/>
        <v>0</v>
      </c>
      <c r="BU62">
        <f t="shared" si="36"/>
        <v>0</v>
      </c>
      <c r="BV62">
        <f t="shared" si="36"/>
        <v>0</v>
      </c>
    </row>
    <row r="63" spans="1:74">
      <c r="A63">
        <v>0</v>
      </c>
      <c r="B63">
        <v>0</v>
      </c>
      <c r="C63">
        <v>5.5776221574999995E-4</v>
      </c>
      <c r="D63">
        <v>1.3664197886486486E-3</v>
      </c>
      <c r="E63">
        <v>0</v>
      </c>
      <c r="F63">
        <v>1.0000000000000001E-5</v>
      </c>
      <c r="G63">
        <v>0.56291694248871293</v>
      </c>
      <c r="H63">
        <v>0.40255906910217931</v>
      </c>
      <c r="I63">
        <v>306.06320743999999</v>
      </c>
      <c r="J63">
        <v>2.2387211385683346E-7</v>
      </c>
      <c r="K63">
        <v>3.0114999999999999E-2</v>
      </c>
      <c r="L63">
        <v>26.47786022</v>
      </c>
      <c r="M63">
        <v>25.178000000000001</v>
      </c>
      <c r="O63">
        <f t="shared" si="38"/>
        <v>0</v>
      </c>
      <c r="P63">
        <f t="shared" si="38"/>
        <v>0</v>
      </c>
      <c r="Q63">
        <f t="shared" si="38"/>
        <v>1.4768349984625982E-2</v>
      </c>
      <c r="R63">
        <f t="shared" si="38"/>
        <v>3.617987216568086E-2</v>
      </c>
      <c r="S63">
        <f t="shared" si="38"/>
        <v>0</v>
      </c>
      <c r="T63">
        <f t="shared" si="40"/>
        <v>1.0276734693877551E-5</v>
      </c>
      <c r="U63">
        <f t="shared" si="40"/>
        <v>0.57849480726452307</v>
      </c>
      <c r="V63">
        <f t="shared" si="40"/>
        <v>0.41369927517774169</v>
      </c>
      <c r="W63">
        <f t="shared" si="17"/>
        <v>0.11610541706470009</v>
      </c>
      <c r="X63">
        <f t="shared" si="10"/>
        <v>2.2387211385683346E-7</v>
      </c>
      <c r="AA63">
        <f t="shared" si="18"/>
        <v>1.1302703989085594</v>
      </c>
      <c r="AB63">
        <f t="shared" si="19"/>
        <v>2.5392041933097622</v>
      </c>
      <c r="AC63">
        <f t="shared" si="20"/>
        <v>0.92929499465609711</v>
      </c>
      <c r="AD63" s="5">
        <f t="shared" si="21"/>
        <v>-5.0948222150306838E-2</v>
      </c>
      <c r="AF63" s="8">
        <f t="shared" si="22"/>
        <v>2.5901524154600692</v>
      </c>
      <c r="AG63" s="8">
        <f t="shared" si="23"/>
        <v>0.73156242614787503</v>
      </c>
      <c r="AH63" s="8">
        <f t="shared" si="24"/>
        <v>5.467749377264294</v>
      </c>
      <c r="AI63" s="8">
        <f t="shared" si="25"/>
        <v>1.6713009823947778</v>
      </c>
      <c r="AJ63" s="8">
        <f t="shared" si="26"/>
        <v>9.138254905710248</v>
      </c>
      <c r="AK63">
        <v>61</v>
      </c>
      <c r="AM63">
        <v>1</v>
      </c>
      <c r="AN63">
        <f t="shared" si="13"/>
        <v>2.5060374909523908</v>
      </c>
      <c r="AP63">
        <f t="shared" si="39"/>
        <v>0</v>
      </c>
      <c r="AQ63">
        <f t="shared" si="39"/>
        <v>0.13495694669625424</v>
      </c>
      <c r="AR63">
        <f t="shared" si="39"/>
        <v>0.33062089430600278</v>
      </c>
      <c r="AS63">
        <f t="shared" si="39"/>
        <v>0</v>
      </c>
      <c r="AT63">
        <f t="shared" si="39"/>
        <v>9.3911421231009237E-5</v>
      </c>
      <c r="AU63">
        <f t="shared" si="39"/>
        <v>5.2864330104129325</v>
      </c>
      <c r="AV63">
        <f t="shared" si="39"/>
        <v>3.7804894308817718</v>
      </c>
      <c r="AW63">
        <f t="shared" si="15"/>
        <v>1.6713009823947778</v>
      </c>
      <c r="AX63" s="9">
        <f t="shared" si="16"/>
        <v>2.1368788233970348</v>
      </c>
      <c r="BA63">
        <f t="shared" si="27"/>
        <v>12</v>
      </c>
      <c r="BB63">
        <f t="shared" si="28"/>
        <v>11.999999999999998</v>
      </c>
      <c r="BC63">
        <f t="shared" si="29"/>
        <v>27.012074981904782</v>
      </c>
      <c r="BD63">
        <f t="shared" si="30"/>
        <v>27.012074981904782</v>
      </c>
      <c r="BE63">
        <f t="shared" si="31"/>
        <v>13.506037490952391</v>
      </c>
      <c r="BF63">
        <f t="shared" si="32"/>
        <v>13.506037490952391</v>
      </c>
      <c r="BG63">
        <f>0</f>
        <v>0</v>
      </c>
      <c r="BH63" s="10">
        <f t="shared" si="33"/>
        <v>0</v>
      </c>
      <c r="BI63" s="10">
        <f t="shared" si="34"/>
        <v>0</v>
      </c>
      <c r="BK63">
        <f t="shared" si="0"/>
        <v>384</v>
      </c>
      <c r="BL63">
        <f t="shared" si="1"/>
        <v>0</v>
      </c>
      <c r="BN63">
        <f t="shared" si="2"/>
        <v>0</v>
      </c>
      <c r="BO63">
        <f t="shared" si="3"/>
        <v>8.6372445885602716</v>
      </c>
      <c r="BP63">
        <f t="shared" si="4"/>
        <v>37.029540162272312</v>
      </c>
      <c r="BQ63">
        <f t="shared" si="5"/>
        <v>0</v>
      </c>
      <c r="BR63">
        <f t="shared" si="6"/>
        <v>1.5025827396961478E-3</v>
      </c>
      <c r="BS63">
        <f t="shared" si="7"/>
        <v>338.33171266642768</v>
      </c>
      <c r="BT63">
        <f t="shared" si="36"/>
        <v>0</v>
      </c>
      <c r="BU63">
        <f t="shared" si="36"/>
        <v>0</v>
      </c>
      <c r="BV63">
        <f t="shared" si="36"/>
        <v>0</v>
      </c>
    </row>
    <row r="64" spans="1:74">
      <c r="A64">
        <v>0</v>
      </c>
      <c r="B64">
        <v>0</v>
      </c>
      <c r="C64">
        <v>5.9496437573333324E-4</v>
      </c>
      <c r="D64">
        <v>1.3684135125675673E-3</v>
      </c>
      <c r="E64">
        <v>0</v>
      </c>
      <c r="F64">
        <v>1.0000000000000001E-5</v>
      </c>
      <c r="G64">
        <v>0.56056488807164229</v>
      </c>
      <c r="H64">
        <v>0.40397038507786931</v>
      </c>
      <c r="I64">
        <v>305.93507449999998</v>
      </c>
      <c r="J64">
        <v>2.2387211385683346E-7</v>
      </c>
      <c r="K64">
        <v>2.9600000000000001E-2</v>
      </c>
      <c r="L64">
        <v>26.1756335</v>
      </c>
      <c r="M64">
        <v>23.98762958</v>
      </c>
      <c r="O64">
        <f t="shared" si="38"/>
        <v>0</v>
      </c>
      <c r="P64">
        <f t="shared" si="38"/>
        <v>0</v>
      </c>
      <c r="Q64">
        <f t="shared" si="38"/>
        <v>1.5573569444752024E-2</v>
      </c>
      <c r="R64">
        <f t="shared" si="38"/>
        <v>3.5819090581416288E-2</v>
      </c>
      <c r="S64">
        <f t="shared" si="38"/>
        <v>0</v>
      </c>
      <c r="T64">
        <f t="shared" si="40"/>
        <v>9.7908692163265328E-6</v>
      </c>
      <c r="U64">
        <f t="shared" si="40"/>
        <v>0.54884175063741703</v>
      </c>
      <c r="V64">
        <f t="shared" si="40"/>
        <v>0.39552212075664855</v>
      </c>
      <c r="W64">
        <f t="shared" si="17"/>
        <v>0.12826060415000004</v>
      </c>
      <c r="X64">
        <f t="shared" si="10"/>
        <v>2.2387211385683346E-7</v>
      </c>
      <c r="AA64">
        <f t="shared" si="18"/>
        <v>1.0829682820278186</v>
      </c>
      <c r="AB64">
        <f t="shared" si="19"/>
        <v>2.4212027455294383</v>
      </c>
      <c r="AC64">
        <f t="shared" si="20"/>
        <v>0.89382956156563376</v>
      </c>
      <c r="AD64" s="5">
        <f t="shared" si="21"/>
        <v>-5.139266002616831E-2</v>
      </c>
      <c r="AF64" s="8">
        <f t="shared" si="22"/>
        <v>2.4725954055556065</v>
      </c>
      <c r="AG64" s="8">
        <f t="shared" si="23"/>
        <v>0.68493628242433902</v>
      </c>
      <c r="AH64" s="8">
        <f t="shared" si="24"/>
        <v>5.8399592818210166</v>
      </c>
      <c r="AI64" s="8">
        <f t="shared" si="25"/>
        <v>1.6383391746617202</v>
      </c>
      <c r="AJ64" s="8">
        <f t="shared" si="26"/>
        <v>9.5678340698366959</v>
      </c>
      <c r="AK64">
        <v>62</v>
      </c>
      <c r="AM64">
        <v>1</v>
      </c>
      <c r="AN64">
        <f t="shared" si="13"/>
        <v>2.4670304557600282</v>
      </c>
      <c r="AP64">
        <f t="shared" si="39"/>
        <v>0</v>
      </c>
      <c r="AQ64">
        <f t="shared" si="39"/>
        <v>0.14900532832246616</v>
      </c>
      <c r="AR64">
        <f t="shared" si="39"/>
        <v>0.34271111521544145</v>
      </c>
      <c r="AS64">
        <f t="shared" si="39"/>
        <v>0</v>
      </c>
      <c r="AT64">
        <f t="shared" si="39"/>
        <v>9.3677412061284309E-5</v>
      </c>
      <c r="AU64">
        <f t="shared" si="39"/>
        <v>5.2512268006974949</v>
      </c>
      <c r="AV64">
        <f t="shared" si="39"/>
        <v>3.7842900223495257</v>
      </c>
      <c r="AW64">
        <f t="shared" si="15"/>
        <v>1.6383391746617202</v>
      </c>
      <c r="AX64" s="9">
        <f t="shared" si="16"/>
        <v>2.130055618199628</v>
      </c>
      <c r="BA64">
        <f t="shared" si="27"/>
        <v>12</v>
      </c>
      <c r="BB64">
        <f t="shared" si="28"/>
        <v>11.999999999999996</v>
      </c>
      <c r="BC64">
        <f t="shared" si="29"/>
        <v>26.934060911520056</v>
      </c>
      <c r="BD64">
        <f t="shared" si="30"/>
        <v>26.934060911520053</v>
      </c>
      <c r="BE64">
        <f t="shared" si="31"/>
        <v>13.467030455760028</v>
      </c>
      <c r="BF64">
        <f t="shared" si="32"/>
        <v>13.467030455760028</v>
      </c>
      <c r="BG64">
        <f>0</f>
        <v>0</v>
      </c>
      <c r="BH64" s="10">
        <f t="shared" si="33"/>
        <v>0</v>
      </c>
      <c r="BI64" s="10">
        <f t="shared" si="34"/>
        <v>7.1054273576010019E-15</v>
      </c>
      <c r="BK64">
        <f t="shared" si="0"/>
        <v>384</v>
      </c>
      <c r="BL64">
        <f t="shared" si="1"/>
        <v>0</v>
      </c>
      <c r="BN64">
        <f t="shared" si="2"/>
        <v>0</v>
      </c>
      <c r="BO64">
        <f t="shared" si="3"/>
        <v>9.5363410126378341</v>
      </c>
      <c r="BP64">
        <f t="shared" si="4"/>
        <v>38.38364490412944</v>
      </c>
      <c r="BQ64">
        <f t="shared" si="5"/>
        <v>0</v>
      </c>
      <c r="BR64">
        <f t="shared" si="6"/>
        <v>1.4988385929805489E-3</v>
      </c>
      <c r="BS64">
        <f t="shared" si="7"/>
        <v>336.07851524463968</v>
      </c>
      <c r="BT64">
        <f t="shared" si="36"/>
        <v>0</v>
      </c>
      <c r="BU64">
        <f t="shared" si="36"/>
        <v>0</v>
      </c>
      <c r="BV64">
        <f t="shared" si="36"/>
        <v>0</v>
      </c>
    </row>
    <row r="65" spans="1:74">
      <c r="A65">
        <v>0</v>
      </c>
      <c r="B65">
        <v>0</v>
      </c>
      <c r="C65">
        <v>5.9154211296666664E-4</v>
      </c>
      <c r="D65">
        <v>1.3936562021621621E-3</v>
      </c>
      <c r="E65">
        <v>0</v>
      </c>
      <c r="F65">
        <v>1.0000000000000001E-5</v>
      </c>
      <c r="G65">
        <v>0.56467272505126742</v>
      </c>
      <c r="H65">
        <v>0.40120055619573641</v>
      </c>
      <c r="I65">
        <v>306.25269981000002</v>
      </c>
      <c r="J65">
        <v>2.2908676527677716E-7</v>
      </c>
      <c r="K65">
        <v>3.0345E-2</v>
      </c>
      <c r="L65">
        <v>25.99651661</v>
      </c>
      <c r="M65">
        <v>25.261592919999998</v>
      </c>
      <c r="O65">
        <f t="shared" si="38"/>
        <v>0</v>
      </c>
      <c r="P65">
        <f t="shared" si="38"/>
        <v>0</v>
      </c>
      <c r="Q65">
        <f t="shared" si="38"/>
        <v>1.5378034365252447E-2</v>
      </c>
      <c r="R65">
        <f t="shared" si="38"/>
        <v>3.6230206608138166E-2</v>
      </c>
      <c r="S65">
        <f t="shared" si="38"/>
        <v>0</v>
      </c>
      <c r="T65">
        <f t="shared" si="40"/>
        <v>1.0310854253061226E-5</v>
      </c>
      <c r="U65">
        <f t="shared" si="40"/>
        <v>0.58222581686825314</v>
      </c>
      <c r="V65">
        <f t="shared" si="40"/>
        <v>0.41367204611813374</v>
      </c>
      <c r="W65">
        <f t="shared" si="17"/>
        <v>0.10801552651455007</v>
      </c>
      <c r="X65">
        <f t="shared" si="10"/>
        <v>2.2908676527677716E-7</v>
      </c>
      <c r="AA65">
        <f t="shared" si="18"/>
        <v>1.1353445515413063</v>
      </c>
      <c r="AB65">
        <f t="shared" si="19"/>
        <v>2.5562090253179668</v>
      </c>
      <c r="AC65">
        <f t="shared" si="20"/>
        <v>0.93056057418304872</v>
      </c>
      <c r="AD65" s="5">
        <f t="shared" si="21"/>
        <v>-5.1608240973390611E-2</v>
      </c>
      <c r="AF65" s="8">
        <f t="shared" si="22"/>
        <v>2.6078172662913572</v>
      </c>
      <c r="AG65" s="8">
        <f t="shared" si="23"/>
        <v>0.74669611792525981</v>
      </c>
      <c r="AH65" s="8">
        <f t="shared" si="24"/>
        <v>5.3569315602098495</v>
      </c>
      <c r="AI65" s="8">
        <f t="shared" si="25"/>
        <v>1.6944454381594272</v>
      </c>
      <c r="AJ65" s="8">
        <f t="shared" si="26"/>
        <v>9.077028244729842</v>
      </c>
      <c r="AK65">
        <v>63</v>
      </c>
      <c r="AM65">
        <v>1</v>
      </c>
      <c r="AN65">
        <f t="shared" si="13"/>
        <v>2.5300609297698351</v>
      </c>
      <c r="AP65">
        <f t="shared" si="39"/>
        <v>0</v>
      </c>
      <c r="AQ65">
        <f t="shared" si="39"/>
        <v>0.1395868522818226</v>
      </c>
      <c r="AR65">
        <f t="shared" si="39"/>
        <v>0.32886260869446787</v>
      </c>
      <c r="AS65">
        <f t="shared" si="39"/>
        <v>0</v>
      </c>
      <c r="AT65">
        <f t="shared" si="39"/>
        <v>9.3591915282329561E-5</v>
      </c>
      <c r="AU65">
        <f t="shared" si="39"/>
        <v>5.2848801845240381</v>
      </c>
      <c r="AV65">
        <f t="shared" si="39"/>
        <v>3.7549128466694857</v>
      </c>
      <c r="AW65">
        <f t="shared" si="15"/>
        <v>1.6944454381594272</v>
      </c>
      <c r="AX65" s="9">
        <f t="shared" si="16"/>
        <v>2.1628948991357175</v>
      </c>
      <c r="BA65">
        <f t="shared" si="27"/>
        <v>12</v>
      </c>
      <c r="BB65">
        <f t="shared" si="28"/>
        <v>12</v>
      </c>
      <c r="BC65">
        <f t="shared" si="29"/>
        <v>27.06012185953967</v>
      </c>
      <c r="BD65">
        <f t="shared" si="30"/>
        <v>27.06012185953967</v>
      </c>
      <c r="BE65">
        <f t="shared" si="31"/>
        <v>13.530060929769835</v>
      </c>
      <c r="BF65">
        <f t="shared" si="32"/>
        <v>13.530060929769835</v>
      </c>
      <c r="BG65">
        <f>0</f>
        <v>0</v>
      </c>
      <c r="BH65" s="10">
        <f t="shared" si="33"/>
        <v>0</v>
      </c>
      <c r="BI65" s="10">
        <f t="shared" si="34"/>
        <v>0</v>
      </c>
      <c r="BK65">
        <f t="shared" si="0"/>
        <v>384</v>
      </c>
      <c r="BL65">
        <f t="shared" si="1"/>
        <v>0</v>
      </c>
      <c r="BN65">
        <f t="shared" si="2"/>
        <v>0</v>
      </c>
      <c r="BO65">
        <f t="shared" si="3"/>
        <v>8.9335585460366467</v>
      </c>
      <c r="BP65">
        <f t="shared" si="4"/>
        <v>36.832612173780404</v>
      </c>
      <c r="BQ65">
        <f t="shared" si="5"/>
        <v>0</v>
      </c>
      <c r="BR65">
        <f t="shared" si="6"/>
        <v>1.497470644517273E-3</v>
      </c>
      <c r="BS65">
        <f t="shared" si="7"/>
        <v>338.23233180953844</v>
      </c>
      <c r="BT65">
        <f t="shared" si="36"/>
        <v>0</v>
      </c>
      <c r="BU65">
        <f t="shared" si="36"/>
        <v>0</v>
      </c>
      <c r="BV65">
        <f t="shared" si="36"/>
        <v>0</v>
      </c>
    </row>
    <row r="66" spans="1:74">
      <c r="A66">
        <v>0</v>
      </c>
      <c r="B66">
        <v>0</v>
      </c>
      <c r="C66">
        <v>7.0959245231666664E-4</v>
      </c>
      <c r="D66">
        <v>1.5808079543243243E-3</v>
      </c>
      <c r="E66">
        <v>0</v>
      </c>
      <c r="F66">
        <v>1.0000000000000001E-5</v>
      </c>
      <c r="G66">
        <v>0.55703102740980792</v>
      </c>
      <c r="H66">
        <v>0.40745532626925285</v>
      </c>
      <c r="I66">
        <v>306.31340955999997</v>
      </c>
      <c r="J66">
        <v>2.2908676527677716E-7</v>
      </c>
      <c r="K66">
        <v>3.0159999999999999E-2</v>
      </c>
      <c r="L66">
        <v>25.973576309999999</v>
      </c>
      <c r="M66">
        <v>24.93966344</v>
      </c>
      <c r="O66">
        <f t="shared" si="38"/>
        <v>0</v>
      </c>
      <c r="P66">
        <f t="shared" si="38"/>
        <v>0</v>
      </c>
      <c r="Q66">
        <f t="shared" si="38"/>
        <v>1.8430653709246975E-2</v>
      </c>
      <c r="R66">
        <f t="shared" si="38"/>
        <v>4.1059236033097829E-2</v>
      </c>
      <c r="S66">
        <f t="shared" si="38"/>
        <v>0</v>
      </c>
      <c r="T66">
        <f t="shared" si="40"/>
        <v>1.0179454465306124E-5</v>
      </c>
      <c r="U66">
        <f t="shared" si="40"/>
        <v>0.56702719792808265</v>
      </c>
      <c r="V66">
        <f t="shared" si="40"/>
        <v>0.41476729404043094</v>
      </c>
      <c r="W66">
        <f t="shared" si="17"/>
        <v>0.11272532118540009</v>
      </c>
      <c r="X66">
        <f t="shared" si="10"/>
        <v>2.2908676527677716E-7</v>
      </c>
      <c r="AA66">
        <f t="shared" si="18"/>
        <v>1.1418335074863011</v>
      </c>
      <c r="AB66">
        <f t="shared" si="19"/>
        <v>2.5287172919144911</v>
      </c>
      <c r="AC66">
        <f t="shared" si="20"/>
        <v>0.94851436756555152</v>
      </c>
      <c r="AD66" s="5">
        <f t="shared" si="21"/>
        <v>-5.9489889742344801E-2</v>
      </c>
      <c r="AF66" s="8">
        <f t="shared" si="22"/>
        <v>2.5882071816568359</v>
      </c>
      <c r="AG66" s="8">
        <f t="shared" si="23"/>
        <v>0.6911784465257329</v>
      </c>
      <c r="AH66" s="8">
        <f t="shared" si="24"/>
        <v>5.7872174980373581</v>
      </c>
      <c r="AI66" s="8">
        <f t="shared" si="25"/>
        <v>1.5772790110170303</v>
      </c>
      <c r="AJ66" s="8">
        <f t="shared" si="26"/>
        <v>9.1280566918448169</v>
      </c>
      <c r="AK66">
        <v>64</v>
      </c>
      <c r="AM66">
        <v>1</v>
      </c>
      <c r="AN66">
        <f t="shared" si="13"/>
        <v>2.389929953218779</v>
      </c>
      <c r="AP66">
        <f t="shared" si="39"/>
        <v>0</v>
      </c>
      <c r="AQ66">
        <f t="shared" si="39"/>
        <v>0.16823605192576635</v>
      </c>
      <c r="AR66">
        <f t="shared" si="39"/>
        <v>0.37479103423395449</v>
      </c>
      <c r="AS66">
        <f t="shared" si="39"/>
        <v>0</v>
      </c>
      <c r="AT66">
        <f t="shared" si="39"/>
        <v>9.2918637451367171E-5</v>
      </c>
      <c r="AU66">
        <f t="shared" si="39"/>
        <v>5.1758564085054504</v>
      </c>
      <c r="AV66">
        <f t="shared" si="39"/>
        <v>3.7860193739241224</v>
      </c>
      <c r="AW66">
        <f t="shared" si="15"/>
        <v>1.5772790110170303</v>
      </c>
      <c r="AX66" s="9">
        <f t="shared" si="16"/>
        <v>2.1203060971767513</v>
      </c>
      <c r="BA66">
        <f t="shared" si="27"/>
        <v>12</v>
      </c>
      <c r="BB66">
        <f t="shared" si="28"/>
        <v>12</v>
      </c>
      <c r="BC66">
        <f t="shared" si="29"/>
        <v>26.779859906437558</v>
      </c>
      <c r="BD66">
        <f t="shared" si="30"/>
        <v>26.779859906437558</v>
      </c>
      <c r="BE66">
        <f t="shared" si="31"/>
        <v>13.389929953218779</v>
      </c>
      <c r="BF66">
        <f t="shared" si="32"/>
        <v>13.389929953218777</v>
      </c>
      <c r="BG66">
        <f>0</f>
        <v>0</v>
      </c>
      <c r="BH66" s="10">
        <f t="shared" si="33"/>
        <v>0</v>
      </c>
      <c r="BI66" s="10">
        <f t="shared" si="34"/>
        <v>1.7763568394002505E-15</v>
      </c>
      <c r="BK66">
        <f t="shared" ref="BK66:BK112" si="41">AM66*384</f>
        <v>384</v>
      </c>
      <c r="BL66">
        <f t="shared" ref="BL66:BL112" si="42">AN66*0</f>
        <v>0</v>
      </c>
      <c r="BN66">
        <f t="shared" ref="BN66:BN112" si="43">AP66*16</f>
        <v>0</v>
      </c>
      <c r="BO66">
        <f t="shared" ref="BO66:BO112" si="44">AQ66*64</f>
        <v>10.767107323249046</v>
      </c>
      <c r="BP66">
        <f t="shared" ref="BP66:BP112" si="45">AR66*112</f>
        <v>41.976595834202904</v>
      </c>
      <c r="BQ66">
        <f t="shared" ref="BQ66:BQ112" si="46">AS66*160</f>
        <v>0</v>
      </c>
      <c r="BR66">
        <f t="shared" ref="BR66:BR112" si="47">AT66*16</f>
        <v>1.4866981992218747E-3</v>
      </c>
      <c r="BS66">
        <f t="shared" ref="BS66:BS112" si="48">AU66*64</f>
        <v>331.25481014434882</v>
      </c>
      <c r="BT66">
        <f t="shared" ref="BT66:BV97" si="49">AV66*0</f>
        <v>0</v>
      </c>
      <c r="BU66">
        <f t="shared" si="49"/>
        <v>0</v>
      </c>
      <c r="BV66">
        <f t="shared" si="49"/>
        <v>0</v>
      </c>
    </row>
    <row r="67" spans="1:74">
      <c r="A67">
        <v>0</v>
      </c>
      <c r="B67">
        <v>0</v>
      </c>
      <c r="C67">
        <v>6.9979751591666664E-4</v>
      </c>
      <c r="D67">
        <v>1.4389456762162163E-3</v>
      </c>
      <c r="E67">
        <v>0</v>
      </c>
      <c r="F67">
        <v>1.0000000000000001E-5</v>
      </c>
      <c r="G67">
        <v>0.5501693150308784</v>
      </c>
      <c r="H67">
        <v>0.41605394207137036</v>
      </c>
      <c r="I67">
        <v>306.26713732999997</v>
      </c>
      <c r="J67">
        <v>2.2908676527677716E-7</v>
      </c>
      <c r="K67">
        <v>3.0020000000000002E-2</v>
      </c>
      <c r="L67">
        <v>26.289777780000001</v>
      </c>
      <c r="M67">
        <v>25.782529270000001</v>
      </c>
      <c r="O67">
        <f t="shared" si="38"/>
        <v>0</v>
      </c>
      <c r="P67">
        <f t="shared" si="38"/>
        <v>0</v>
      </c>
      <c r="Q67">
        <f t="shared" si="38"/>
        <v>1.8397521184445181E-2</v>
      </c>
      <c r="R67">
        <f t="shared" si="38"/>
        <v>3.7829562065216163E-2</v>
      </c>
      <c r="S67">
        <f t="shared" si="38"/>
        <v>0</v>
      </c>
      <c r="T67">
        <f t="shared" si="40"/>
        <v>1.0523481334693878E-5</v>
      </c>
      <c r="U67">
        <f t="shared" si="40"/>
        <v>0.57896965176487647</v>
      </c>
      <c r="V67">
        <f t="shared" si="40"/>
        <v>0.43783358936138744</v>
      </c>
      <c r="W67">
        <f t="shared" si="17"/>
        <v>0.11777820445440004</v>
      </c>
      <c r="X67">
        <f t="shared" ref="X67:X112" si="50">J67</f>
        <v>2.2908676527677716E-7</v>
      </c>
      <c r="AA67">
        <f t="shared" si="18"/>
        <v>1.1670869696908028</v>
      </c>
      <c r="AB67">
        <f t="shared" si="19"/>
        <v>2.5602400279015916</v>
      </c>
      <c r="AC67">
        <f t="shared" si="20"/>
        <v>0.9881213452220976</v>
      </c>
      <c r="AD67" s="5">
        <f t="shared" si="21"/>
        <v>-5.6227083249661344E-2</v>
      </c>
      <c r="AF67" s="8">
        <f t="shared" si="22"/>
        <v>2.6164671111512527</v>
      </c>
      <c r="AG67" s="8">
        <f t="shared" si="23"/>
        <v>0.64022442070705754</v>
      </c>
      <c r="AH67" s="8">
        <f t="shared" si="24"/>
        <v>6.2478091597668817</v>
      </c>
      <c r="AI67" s="8">
        <f t="shared" si="25"/>
        <v>1.4472239643889431</v>
      </c>
      <c r="AJ67" s="8">
        <f t="shared" si="26"/>
        <v>9.0419791409433774</v>
      </c>
      <c r="AK67">
        <v>65</v>
      </c>
      <c r="AM67">
        <v>1</v>
      </c>
      <c r="AN67">
        <f t="shared" si="13"/>
        <v>2.2762444853859449</v>
      </c>
      <c r="AP67">
        <f t="shared" si="39"/>
        <v>0</v>
      </c>
      <c r="AQ67">
        <f t="shared" si="39"/>
        <v>0.16635000279481724</v>
      </c>
      <c r="AR67">
        <f t="shared" si="39"/>
        <v>0.3420541111047074</v>
      </c>
      <c r="AS67">
        <f t="shared" si="39"/>
        <v>0</v>
      </c>
      <c r="AT67">
        <f t="shared" si="39"/>
        <v>9.5153098718409019E-5</v>
      </c>
      <c r="AU67">
        <f t="shared" si="39"/>
        <v>5.2350315144972637</v>
      </c>
      <c r="AV67">
        <f t="shared" si="39"/>
        <v>3.9588821822100333</v>
      </c>
      <c r="AW67">
        <f t="shared" si="15"/>
        <v>1.4472239643889431</v>
      </c>
      <c r="AX67" s="9">
        <f t="shared" si="16"/>
        <v>1.9556280782884676</v>
      </c>
      <c r="BA67">
        <f t="shared" si="27"/>
        <v>12</v>
      </c>
      <c r="BB67">
        <f t="shared" si="28"/>
        <v>11.999999999999996</v>
      </c>
      <c r="BC67">
        <f t="shared" si="29"/>
        <v>26.55248897077189</v>
      </c>
      <c r="BD67">
        <f t="shared" si="30"/>
        <v>26.55248897077189</v>
      </c>
      <c r="BE67">
        <f t="shared" si="31"/>
        <v>13.276244485385945</v>
      </c>
      <c r="BF67">
        <f t="shared" si="32"/>
        <v>13.276244485385945</v>
      </c>
      <c r="BG67">
        <f>0</f>
        <v>0</v>
      </c>
      <c r="BH67" s="10">
        <f t="shared" si="33"/>
        <v>0</v>
      </c>
      <c r="BI67" s="10">
        <f t="shared" si="34"/>
        <v>3.5527136788005009E-15</v>
      </c>
      <c r="BK67">
        <f t="shared" si="41"/>
        <v>384</v>
      </c>
      <c r="BL67">
        <f t="shared" si="42"/>
        <v>0</v>
      </c>
      <c r="BN67">
        <f t="shared" si="43"/>
        <v>0</v>
      </c>
      <c r="BO67">
        <f t="shared" si="44"/>
        <v>10.646400178868303</v>
      </c>
      <c r="BP67">
        <f t="shared" si="45"/>
        <v>38.310060443727231</v>
      </c>
      <c r="BQ67">
        <f t="shared" si="46"/>
        <v>0</v>
      </c>
      <c r="BR67">
        <f t="shared" si="47"/>
        <v>1.5224495794945443E-3</v>
      </c>
      <c r="BS67">
        <f t="shared" si="48"/>
        <v>335.04201692782487</v>
      </c>
      <c r="BT67">
        <f t="shared" si="49"/>
        <v>0</v>
      </c>
      <c r="BU67">
        <f t="shared" si="49"/>
        <v>0</v>
      </c>
      <c r="BV67">
        <f t="shared" si="49"/>
        <v>0</v>
      </c>
    </row>
    <row r="68" spans="1:74">
      <c r="A68">
        <v>0</v>
      </c>
      <c r="B68">
        <v>0</v>
      </c>
      <c r="C68">
        <v>9.0786493019999991E-4</v>
      </c>
      <c r="D68">
        <v>1.7150481878378378E-3</v>
      </c>
      <c r="E68">
        <v>0</v>
      </c>
      <c r="F68">
        <v>1.0000000000000001E-5</v>
      </c>
      <c r="G68">
        <v>0.54831276743115742</v>
      </c>
      <c r="H68">
        <v>0.41980877466841493</v>
      </c>
      <c r="I68">
        <v>306.13539501000002</v>
      </c>
      <c r="J68">
        <v>2.2908676527677716E-7</v>
      </c>
      <c r="K68">
        <v>2.9975000000000002E-2</v>
      </c>
      <c r="L68">
        <v>26.06160521</v>
      </c>
      <c r="M68">
        <v>26.98263867</v>
      </c>
      <c r="O68">
        <f t="shared" si="38"/>
        <v>0</v>
      </c>
      <c r="P68">
        <f t="shared" si="38"/>
        <v>0</v>
      </c>
      <c r="Q68">
        <f t="shared" si="38"/>
        <v>2.3660417394876603E-2</v>
      </c>
      <c r="R68">
        <f t="shared" si="38"/>
        <v>4.4696908787555653E-2</v>
      </c>
      <c r="S68">
        <f t="shared" si="38"/>
        <v>0</v>
      </c>
      <c r="T68">
        <f t="shared" si="40"/>
        <v>1.1013321906122449E-5</v>
      </c>
      <c r="U68">
        <f t="shared" si="40"/>
        <v>0.60387450129561893</v>
      </c>
      <c r="V68">
        <f t="shared" si="40"/>
        <v>0.46234891744380774</v>
      </c>
      <c r="W68">
        <f t="shared" si="17"/>
        <v>0.11792876357525003</v>
      </c>
      <c r="X68">
        <f t="shared" si="50"/>
        <v>2.2908676527677716E-7</v>
      </c>
      <c r="AA68">
        <f t="shared" si="18"/>
        <v>1.2476349798918469</v>
      </c>
      <c r="AB68">
        <f t="shared" si="19"/>
        <v>2.7099858279486959</v>
      </c>
      <c r="AC68">
        <f t="shared" si="20"/>
        <v>1.0614124872524799</v>
      </c>
      <c r="AD68" s="5">
        <f t="shared" si="21"/>
        <v>-6.835732618243226E-2</v>
      </c>
      <c r="AF68" s="8">
        <f t="shared" si="22"/>
        <v>2.7783431541311283</v>
      </c>
      <c r="AG68" s="8">
        <f t="shared" si="23"/>
        <v>0.65551817962616843</v>
      </c>
      <c r="AH68" s="8">
        <f t="shared" si="24"/>
        <v>6.1020428179141213</v>
      </c>
      <c r="AI68" s="8">
        <f t="shared" si="25"/>
        <v>1.3932230269889676</v>
      </c>
      <c r="AJ68" s="8">
        <f t="shared" si="26"/>
        <v>8.501506565590601</v>
      </c>
      <c r="AK68">
        <v>66</v>
      </c>
      <c r="AM68">
        <v>1</v>
      </c>
      <c r="AN68">
        <f t="shared" si="13"/>
        <v>2.203274310143712</v>
      </c>
      <c r="AP68">
        <f t="shared" si="39"/>
        <v>0</v>
      </c>
      <c r="AQ68">
        <f t="shared" si="39"/>
        <v>0.20114919382715751</v>
      </c>
      <c r="AR68">
        <f t="shared" si="39"/>
        <v>0.37999106351900863</v>
      </c>
      <c r="AS68">
        <f t="shared" si="39"/>
        <v>0</v>
      </c>
      <c r="AT68">
        <f t="shared" si="39"/>
        <v>9.3629828493862796E-5</v>
      </c>
      <c r="AU68">
        <f t="shared" si="39"/>
        <v>5.1338430375574546</v>
      </c>
      <c r="AV68">
        <f t="shared" si="39"/>
        <v>3.9306623572422383</v>
      </c>
      <c r="AW68">
        <f t="shared" si="15"/>
        <v>1.3932230269889676</v>
      </c>
      <c r="AX68" s="9">
        <f t="shared" si="16"/>
        <v>1.9743632843351338</v>
      </c>
      <c r="BA68">
        <f t="shared" si="27"/>
        <v>12</v>
      </c>
      <c r="BB68">
        <f t="shared" si="28"/>
        <v>12.000000000000002</v>
      </c>
      <c r="BC68">
        <f t="shared" si="29"/>
        <v>26.406548620287424</v>
      </c>
      <c r="BD68">
        <f t="shared" si="30"/>
        <v>26.40654862028742</v>
      </c>
      <c r="BE68">
        <f t="shared" si="31"/>
        <v>13.203274310143712</v>
      </c>
      <c r="BF68">
        <f t="shared" si="32"/>
        <v>13.203274310143712</v>
      </c>
      <c r="BG68">
        <f>0</f>
        <v>0</v>
      </c>
      <c r="BH68" s="10">
        <f t="shared" si="33"/>
        <v>0</v>
      </c>
      <c r="BI68" s="10">
        <f t="shared" si="34"/>
        <v>3.5527136788005009E-15</v>
      </c>
      <c r="BK68">
        <f t="shared" si="41"/>
        <v>384</v>
      </c>
      <c r="BL68">
        <f t="shared" si="42"/>
        <v>0</v>
      </c>
      <c r="BN68">
        <f t="shared" si="43"/>
        <v>0</v>
      </c>
      <c r="BO68">
        <f t="shared" si="44"/>
        <v>12.873548404938081</v>
      </c>
      <c r="BP68">
        <f t="shared" si="45"/>
        <v>42.558999114128966</v>
      </c>
      <c r="BQ68">
        <f t="shared" si="46"/>
        <v>0</v>
      </c>
      <c r="BR68">
        <f t="shared" si="47"/>
        <v>1.4980772559018047E-3</v>
      </c>
      <c r="BS68">
        <f t="shared" si="48"/>
        <v>328.5659544036771</v>
      </c>
      <c r="BT68">
        <f t="shared" si="49"/>
        <v>0</v>
      </c>
      <c r="BU68">
        <f t="shared" si="49"/>
        <v>0</v>
      </c>
      <c r="BV68">
        <f t="shared" si="49"/>
        <v>0</v>
      </c>
    </row>
    <row r="69" spans="1:74">
      <c r="A69">
        <v>0</v>
      </c>
      <c r="B69">
        <v>0</v>
      </c>
      <c r="C69">
        <v>8.617810093333332E-4</v>
      </c>
      <c r="D69">
        <v>1.5338384017567568E-3</v>
      </c>
      <c r="E69">
        <v>3.0621503068181822E-5</v>
      </c>
      <c r="F69">
        <v>1.0000000000000001E-5</v>
      </c>
      <c r="G69">
        <v>0.55282656237487482</v>
      </c>
      <c r="H69">
        <v>0.41630511216100652</v>
      </c>
      <c r="I69">
        <v>306.00906676</v>
      </c>
      <c r="J69">
        <v>2.1877616239495479E-7</v>
      </c>
      <c r="K69">
        <v>3.0724999999999999E-2</v>
      </c>
      <c r="L69">
        <v>26.357315440000001</v>
      </c>
      <c r="M69">
        <v>27.688797990000001</v>
      </c>
      <c r="O69">
        <f t="shared" ref="O69:S100" si="51">$L69*A69</f>
        <v>0</v>
      </c>
      <c r="P69">
        <f t="shared" si="51"/>
        <v>0</v>
      </c>
      <c r="Q69">
        <f t="shared" si="51"/>
        <v>2.2714233903200248E-2</v>
      </c>
      <c r="R69">
        <f t="shared" si="51"/>
        <v>4.0427862589088294E-2</v>
      </c>
      <c r="S69">
        <f t="shared" si="51"/>
        <v>8.0710061561499609E-4</v>
      </c>
      <c r="T69">
        <f t="shared" si="40"/>
        <v>1.1301550200000002E-5</v>
      </c>
      <c r="U69">
        <f t="shared" si="40"/>
        <v>0.62477971465730786</v>
      </c>
      <c r="V69">
        <f t="shared" si="40"/>
        <v>0.47048931236042457</v>
      </c>
      <c r="W69">
        <f t="shared" si="17"/>
        <v>9.9498865786000104E-2</v>
      </c>
      <c r="X69">
        <f t="shared" si="50"/>
        <v>2.1877616239495479E-7</v>
      </c>
      <c r="AA69">
        <f t="shared" si="18"/>
        <v>1.2652094850538578</v>
      </c>
      <c r="AB69">
        <f t="shared" si="19"/>
        <v>2.7750731806939788</v>
      </c>
      <c r="AC69">
        <f t="shared" si="20"/>
        <v>1.0688770189366563</v>
      </c>
      <c r="AD69" s="5">
        <f t="shared" si="21"/>
        <v>-6.3949197107903533E-2</v>
      </c>
      <c r="AF69" s="8">
        <f t="shared" si="22"/>
        <v>2.8390223778018822</v>
      </c>
      <c r="AG69" s="8">
        <f t="shared" si="23"/>
        <v>0.70126833992856952</v>
      </c>
      <c r="AH69" s="8">
        <f t="shared" si="24"/>
        <v>5.7039506452087032</v>
      </c>
      <c r="AI69" s="8">
        <f t="shared" si="25"/>
        <v>1.4604416631712196</v>
      </c>
      <c r="AJ69" s="8">
        <f t="shared" si="26"/>
        <v>8.3302871669351504</v>
      </c>
      <c r="AK69">
        <v>67</v>
      </c>
      <c r="AM69">
        <v>1</v>
      </c>
      <c r="AN69">
        <f t="shared" ref="AN69:AN112" si="52">AC69*AJ69+3*AI69-11</f>
        <v>2.2853775033935868</v>
      </c>
      <c r="AP69">
        <f t="shared" ref="AP69:AV100" si="53">P69*$AJ69</f>
        <v>0</v>
      </c>
      <c r="AQ69">
        <f t="shared" si="53"/>
        <v>0.18921609119059232</v>
      </c>
      <c r="AR69">
        <f t="shared" si="53"/>
        <v>0.33677570491249986</v>
      </c>
      <c r="AS69">
        <f t="shared" si="53"/>
        <v>6.7233799006830618E-3</v>
      </c>
      <c r="AT69">
        <f t="shared" si="53"/>
        <v>9.4145158597533395E-5</v>
      </c>
      <c r="AU69">
        <f t="shared" si="53"/>
        <v>5.2045944391711769</v>
      </c>
      <c r="AV69">
        <f t="shared" si="53"/>
        <v>3.9193110809361884</v>
      </c>
      <c r="AW69">
        <f t="shared" ref="AW69:AW112" si="54">AI69</f>
        <v>1.4604416631712196</v>
      </c>
      <c r="AX69" s="9">
        <f t="shared" ref="AX69:AX112" si="55">-AD69*AJ69+AI69</f>
        <v>1.9931568391749948</v>
      </c>
      <c r="BA69">
        <f t="shared" si="27"/>
        <v>12</v>
      </c>
      <c r="BB69">
        <f t="shared" si="28"/>
        <v>12</v>
      </c>
      <c r="BC69">
        <f t="shared" si="29"/>
        <v>26.570755006787174</v>
      </c>
      <c r="BD69">
        <f t="shared" si="30"/>
        <v>26.570755006787174</v>
      </c>
      <c r="BE69">
        <f t="shared" si="31"/>
        <v>13.285377503393587</v>
      </c>
      <c r="BF69">
        <f t="shared" si="32"/>
        <v>13.285377503393587</v>
      </c>
      <c r="BG69">
        <f>0</f>
        <v>0</v>
      </c>
      <c r="BH69" s="10">
        <f t="shared" si="33"/>
        <v>0</v>
      </c>
      <c r="BI69" s="10">
        <f t="shared" si="34"/>
        <v>0</v>
      </c>
      <c r="BK69">
        <f t="shared" si="41"/>
        <v>384</v>
      </c>
      <c r="BL69">
        <f t="shared" si="42"/>
        <v>0</v>
      </c>
      <c r="BN69">
        <f t="shared" si="43"/>
        <v>0</v>
      </c>
      <c r="BO69">
        <f t="shared" si="44"/>
        <v>12.109829836197909</v>
      </c>
      <c r="BP69">
        <f t="shared" si="45"/>
        <v>37.718878950199986</v>
      </c>
      <c r="BQ69">
        <f t="shared" si="46"/>
        <v>1.0757407841092899</v>
      </c>
      <c r="BR69">
        <f t="shared" si="47"/>
        <v>1.5063225375605343E-3</v>
      </c>
      <c r="BS69">
        <f t="shared" si="48"/>
        <v>333.09404410695532</v>
      </c>
      <c r="BT69">
        <f t="shared" si="49"/>
        <v>0</v>
      </c>
      <c r="BU69">
        <f t="shared" si="49"/>
        <v>0</v>
      </c>
      <c r="BV69">
        <f t="shared" si="49"/>
        <v>0</v>
      </c>
    </row>
    <row r="70" spans="1:74">
      <c r="A70">
        <v>0</v>
      </c>
      <c r="B70">
        <v>0</v>
      </c>
      <c r="C70">
        <v>8.0078746879999997E-4</v>
      </c>
      <c r="D70">
        <v>1.3645021698648647E-3</v>
      </c>
      <c r="E70">
        <v>0</v>
      </c>
      <c r="F70">
        <v>1.0000000000000001E-5</v>
      </c>
      <c r="G70">
        <v>0.55941292184140301</v>
      </c>
      <c r="H70">
        <v>0.40812279666197504</v>
      </c>
      <c r="I70">
        <v>305.94048856000001</v>
      </c>
      <c r="J70">
        <v>2.1877616239495479E-7</v>
      </c>
      <c r="K70">
        <v>3.015E-2</v>
      </c>
      <c r="L70">
        <v>22.681620580000001</v>
      </c>
      <c r="M70">
        <v>25.511682820000001</v>
      </c>
      <c r="O70">
        <f t="shared" si="51"/>
        <v>0</v>
      </c>
      <c r="P70">
        <f t="shared" si="51"/>
        <v>0</v>
      </c>
      <c r="Q70">
        <f t="shared" si="51"/>
        <v>1.8163157532540188E-2</v>
      </c>
      <c r="R70">
        <f t="shared" si="51"/>
        <v>3.0949120497461572E-2</v>
      </c>
      <c r="S70">
        <f t="shared" si="51"/>
        <v>0</v>
      </c>
      <c r="T70">
        <f t="shared" si="40"/>
        <v>1.0412931763265307E-5</v>
      </c>
      <c r="U70">
        <f t="shared" si="40"/>
        <v>0.58251285826233978</v>
      </c>
      <c r="V70">
        <f t="shared" si="40"/>
        <v>0.42497548326741474</v>
      </c>
      <c r="W70">
        <f t="shared" ref="W70:W112" si="56">(34.5/1000-K70)*L70</f>
        <v>9.8665049523000078E-2</v>
      </c>
      <c r="X70">
        <f t="shared" si="50"/>
        <v>2.1877616239495479E-7</v>
      </c>
      <c r="AA70">
        <f t="shared" ref="AA70:AA112" si="57">1*P70+2*Q70+3*R70+4*S70+U70+V70</f>
        <v>1.1366620180872196</v>
      </c>
      <c r="AB70">
        <f t="shared" ref="AB70:AB112" si="58">1*P70+3*Q70+5*R70+7*S70+T70*2+U70*4</f>
        <v>2.5393073339978143</v>
      </c>
      <c r="AC70">
        <f t="shared" ref="AC70:AC112" si="59">P70*2+Q70*2+R70*2+S70*2+V70*2</f>
        <v>0.94817552259483295</v>
      </c>
      <c r="AD70" s="5">
        <f t="shared" ref="AD70:AD112" si="60">-(P70+Q70+R70+S70)</f>
        <v>-4.911227803000176E-2</v>
      </c>
      <c r="AF70" s="8">
        <f t="shared" ref="AF70:AF112" si="61">AB70-AD70</f>
        <v>2.588419612027816</v>
      </c>
      <c r="AG70" s="8">
        <f t="shared" ref="AG70:AG112" si="62">AF70-AC70*2</f>
        <v>0.6920685668381501</v>
      </c>
      <c r="AH70" s="8">
        <f t="shared" ref="AH70:AH112" si="63">4/AG70</f>
        <v>5.7797741317378106</v>
      </c>
      <c r="AI70" s="8">
        <f t="shared" ref="AI70:AI112" si="64">12/(AA70*AH70+1)</f>
        <v>1.5852781079884075</v>
      </c>
      <c r="AJ70" s="8">
        <f t="shared" ref="AJ70:AJ112" si="65">AI70*AH70</f>
        <v>9.162549400161657</v>
      </c>
      <c r="AK70">
        <v>68</v>
      </c>
      <c r="AM70">
        <v>1</v>
      </c>
      <c r="AN70">
        <f t="shared" si="52"/>
        <v>2.4435393897644744</v>
      </c>
      <c r="AP70">
        <f t="shared" si="53"/>
        <v>0</v>
      </c>
      <c r="AQ70">
        <f t="shared" si="53"/>
        <v>0.16642082815481779</v>
      </c>
      <c r="AR70">
        <f t="shared" si="53"/>
        <v>0.28357284544954736</v>
      </c>
      <c r="AS70">
        <f t="shared" si="53"/>
        <v>0</v>
      </c>
      <c r="AT70">
        <f t="shared" si="53"/>
        <v>9.54090016814308E-5</v>
      </c>
      <c r="AU70">
        <f t="shared" si="53"/>
        <v>5.3373028400580536</v>
      </c>
      <c r="AV70">
        <f t="shared" si="53"/>
        <v>3.8938588592952614</v>
      </c>
      <c r="AW70">
        <f t="shared" si="54"/>
        <v>1.5852781079884075</v>
      </c>
      <c r="AX70" s="9">
        <f t="shared" si="55"/>
        <v>2.0352717815927726</v>
      </c>
      <c r="BA70">
        <f t="shared" ref="BA70:BA112" si="66">12*AM70</f>
        <v>12</v>
      </c>
      <c r="BB70">
        <f t="shared" ref="BB70:BB112" si="67">AP70*1+AQ70*2+AR70*3+AS70*4+AU70+AV70+AW70</f>
        <v>12</v>
      </c>
      <c r="BC70">
        <f t="shared" ref="BC70:BC112" si="68">AM70*22+AN70*2</f>
        <v>26.887078779528949</v>
      </c>
      <c r="BD70">
        <f t="shared" ref="BD70:BD112" si="69">AP70*1+AQ70*3+AR70*5+AS70*7+AT70*2+AU70*4+AW70*1+AX70</f>
        <v>26.887078779528949</v>
      </c>
      <c r="BE70">
        <f t="shared" ref="BE70:BE112" si="70">AM70*11+AN70</f>
        <v>13.443539389764474</v>
      </c>
      <c r="BF70">
        <f t="shared" ref="BF70:BF112" si="71">AP70*2+AQ70*2+AR70*2+AS70*2+AV70*2+AW70*3</f>
        <v>13.443539389764476</v>
      </c>
      <c r="BG70">
        <f>0</f>
        <v>0</v>
      </c>
      <c r="BH70" s="10">
        <f t="shared" ref="BH70:BH112" si="72">-(AP70+AQ70+AR70+AS70+AW70)+AX70</f>
        <v>0</v>
      </c>
      <c r="BI70" s="10">
        <f t="shared" ref="BI70:BI112" si="73">BA70-BB70+BC70-BD70+BE70-BF70+BG70-BH70</f>
        <v>-1.7763568394002505E-15</v>
      </c>
      <c r="BK70">
        <f t="shared" si="41"/>
        <v>384</v>
      </c>
      <c r="BL70">
        <f t="shared" si="42"/>
        <v>0</v>
      </c>
      <c r="BN70">
        <f t="shared" si="43"/>
        <v>0</v>
      </c>
      <c r="BO70">
        <f t="shared" si="44"/>
        <v>10.650933001908339</v>
      </c>
      <c r="BP70">
        <f t="shared" si="45"/>
        <v>31.760158690349304</v>
      </c>
      <c r="BQ70">
        <f t="shared" si="46"/>
        <v>0</v>
      </c>
      <c r="BR70">
        <f t="shared" si="47"/>
        <v>1.5265440269028928E-3</v>
      </c>
      <c r="BS70">
        <f t="shared" si="48"/>
        <v>341.58738176371543</v>
      </c>
      <c r="BT70">
        <f t="shared" si="49"/>
        <v>0</v>
      </c>
      <c r="BU70">
        <f t="shared" si="49"/>
        <v>0</v>
      </c>
      <c r="BV70">
        <f t="shared" si="49"/>
        <v>0</v>
      </c>
    </row>
    <row r="71" spans="1:74">
      <c r="A71">
        <v>0</v>
      </c>
      <c r="B71">
        <v>0</v>
      </c>
      <c r="C71">
        <v>8.1277959749999991E-4</v>
      </c>
      <c r="D71">
        <v>1.3101042948648646E-3</v>
      </c>
      <c r="E71">
        <v>0</v>
      </c>
      <c r="F71">
        <v>1.0000000000000001E-5</v>
      </c>
      <c r="G71">
        <v>0.56510786135285895</v>
      </c>
      <c r="H71">
        <v>0.39649712526079894</v>
      </c>
      <c r="I71">
        <v>306.51798914</v>
      </c>
      <c r="J71">
        <v>2.089296130854039E-7</v>
      </c>
      <c r="K71">
        <v>3.031E-2</v>
      </c>
      <c r="L71">
        <v>26.012795029999999</v>
      </c>
      <c r="M71">
        <v>25.16622624</v>
      </c>
      <c r="O71">
        <f t="shared" si="51"/>
        <v>0</v>
      </c>
      <c r="P71">
        <f t="shared" si="51"/>
        <v>0</v>
      </c>
      <c r="Q71">
        <f t="shared" si="51"/>
        <v>2.1142669074333396E-2</v>
      </c>
      <c r="R71">
        <f t="shared" si="51"/>
        <v>3.4079474490242401E-2</v>
      </c>
      <c r="S71">
        <f t="shared" si="51"/>
        <v>0</v>
      </c>
      <c r="T71">
        <f t="shared" si="40"/>
        <v>1.0271929077551023E-5</v>
      </c>
      <c r="U71">
        <f t="shared" si="40"/>
        <v>0.58047478729831026</v>
      </c>
      <c r="V71">
        <f t="shared" si="40"/>
        <v>0.40727903501317897</v>
      </c>
      <c r="W71">
        <f t="shared" si="56"/>
        <v>0.10899361117570007</v>
      </c>
      <c r="X71">
        <f t="shared" si="50"/>
        <v>2.089296130854039E-7</v>
      </c>
      <c r="AA71">
        <f t="shared" si="57"/>
        <v>1.1322775839308832</v>
      </c>
      <c r="AB71">
        <f t="shared" si="58"/>
        <v>2.5557450727256081</v>
      </c>
      <c r="AC71">
        <f t="shared" si="59"/>
        <v>0.92500235715550949</v>
      </c>
      <c r="AD71" s="5">
        <f t="shared" si="60"/>
        <v>-5.5222143564575797E-2</v>
      </c>
      <c r="AF71" s="8">
        <f t="shared" si="61"/>
        <v>2.610967216290184</v>
      </c>
      <c r="AG71" s="8">
        <f t="shared" si="62"/>
        <v>0.76096250197916504</v>
      </c>
      <c r="AH71" s="8">
        <f t="shared" si="63"/>
        <v>5.2565007994434909</v>
      </c>
      <c r="AI71" s="8">
        <f t="shared" si="64"/>
        <v>1.7261671632701958</v>
      </c>
      <c r="AJ71" s="8">
        <f t="shared" si="65"/>
        <v>9.0735990737028871</v>
      </c>
      <c r="AK71">
        <v>69</v>
      </c>
      <c r="AM71">
        <v>1</v>
      </c>
      <c r="AN71">
        <f t="shared" si="52"/>
        <v>2.5716020208698058</v>
      </c>
      <c r="AP71">
        <f t="shared" si="53"/>
        <v>0</v>
      </c>
      <c r="AQ71">
        <f t="shared" si="53"/>
        <v>0.19184010252847819</v>
      </c>
      <c r="AR71">
        <f t="shared" si="53"/>
        <v>0.30922348816694462</v>
      </c>
      <c r="AS71">
        <f t="shared" si="53"/>
        <v>0</v>
      </c>
      <c r="AT71">
        <f t="shared" si="53"/>
        <v>9.3203366163208717E-5</v>
      </c>
      <c r="AU71">
        <f t="shared" si="53"/>
        <v>5.2669954923378279</v>
      </c>
      <c r="AV71">
        <f t="shared" si="53"/>
        <v>3.6954866748341866</v>
      </c>
      <c r="AW71">
        <f t="shared" si="54"/>
        <v>1.7261671632701958</v>
      </c>
      <c r="AX71" s="9">
        <f t="shared" si="55"/>
        <v>2.2272307539656184</v>
      </c>
      <c r="BA71">
        <f t="shared" si="66"/>
        <v>12</v>
      </c>
      <c r="BB71">
        <f t="shared" si="67"/>
        <v>12.000000000000002</v>
      </c>
      <c r="BC71">
        <f t="shared" si="68"/>
        <v>27.143204041739612</v>
      </c>
      <c r="BD71">
        <f t="shared" si="69"/>
        <v>27.143204041739612</v>
      </c>
      <c r="BE71">
        <f t="shared" si="70"/>
        <v>13.571602020869806</v>
      </c>
      <c r="BF71">
        <f t="shared" si="71"/>
        <v>13.571602020869806</v>
      </c>
      <c r="BG71">
        <f>0</f>
        <v>0</v>
      </c>
      <c r="BH71" s="10">
        <f t="shared" si="72"/>
        <v>0</v>
      </c>
      <c r="BI71" s="10">
        <f t="shared" si="73"/>
        <v>-3.5527136788005009E-15</v>
      </c>
      <c r="BK71">
        <f t="shared" si="41"/>
        <v>384</v>
      </c>
      <c r="BL71">
        <f t="shared" si="42"/>
        <v>0</v>
      </c>
      <c r="BN71">
        <f t="shared" si="43"/>
        <v>0</v>
      </c>
      <c r="BO71">
        <f t="shared" si="44"/>
        <v>12.277766561822604</v>
      </c>
      <c r="BP71">
        <f t="shared" si="45"/>
        <v>34.6330306746978</v>
      </c>
      <c r="BQ71">
        <f t="shared" si="46"/>
        <v>0</v>
      </c>
      <c r="BR71">
        <f t="shared" si="47"/>
        <v>1.4912538586113395E-3</v>
      </c>
      <c r="BS71">
        <f t="shared" si="48"/>
        <v>337.08771150962099</v>
      </c>
      <c r="BT71">
        <f t="shared" si="49"/>
        <v>0</v>
      </c>
      <c r="BU71">
        <f t="shared" si="49"/>
        <v>0</v>
      </c>
      <c r="BV71">
        <f t="shared" si="49"/>
        <v>0</v>
      </c>
    </row>
    <row r="72" spans="1:74">
      <c r="A72">
        <v>0</v>
      </c>
      <c r="B72">
        <v>0</v>
      </c>
      <c r="C72">
        <v>8.3271161216666662E-4</v>
      </c>
      <c r="D72">
        <v>1.3549740375675677E-3</v>
      </c>
      <c r="E72">
        <v>0</v>
      </c>
      <c r="F72">
        <v>1.0000000000000001E-5</v>
      </c>
      <c r="G72">
        <v>0.56128893927335777</v>
      </c>
      <c r="H72">
        <v>0.40440549895879924</v>
      </c>
      <c r="I72">
        <v>306.11012935999997</v>
      </c>
      <c r="J72">
        <v>2.089296130854039E-7</v>
      </c>
      <c r="K72">
        <v>3.1119999999999998E-2</v>
      </c>
      <c r="L72">
        <v>26.311250000000001</v>
      </c>
      <c r="M72">
        <v>23.128076459999999</v>
      </c>
      <c r="O72">
        <f t="shared" si="51"/>
        <v>0</v>
      </c>
      <c r="P72">
        <f t="shared" si="51"/>
        <v>0</v>
      </c>
      <c r="Q72">
        <f t="shared" si="51"/>
        <v>2.1909683405620207E-2</v>
      </c>
      <c r="R72">
        <f t="shared" si="51"/>
        <v>3.5651060645949667E-2</v>
      </c>
      <c r="S72">
        <f t="shared" si="51"/>
        <v>0</v>
      </c>
      <c r="T72">
        <f t="shared" si="40"/>
        <v>9.4400312081632656E-6</v>
      </c>
      <c r="U72">
        <f t="shared" si="40"/>
        <v>0.52985851035373532</v>
      </c>
      <c r="V72">
        <f t="shared" si="40"/>
        <v>0.38176005309239019</v>
      </c>
      <c r="W72">
        <f t="shared" si="56"/>
        <v>8.8932025000000123E-2</v>
      </c>
      <c r="X72">
        <f t="shared" si="50"/>
        <v>2.089296130854039E-7</v>
      </c>
      <c r="AA72">
        <f t="shared" si="57"/>
        <v>1.062391112195215</v>
      </c>
      <c r="AB72">
        <f t="shared" si="58"/>
        <v>2.3634372749239665</v>
      </c>
      <c r="AC72">
        <f t="shared" si="59"/>
        <v>0.8786415942879201</v>
      </c>
      <c r="AD72" s="5">
        <f t="shared" si="60"/>
        <v>-5.756074405156987E-2</v>
      </c>
      <c r="AF72" s="8">
        <f t="shared" si="61"/>
        <v>2.4209980189755362</v>
      </c>
      <c r="AG72" s="8">
        <f t="shared" si="62"/>
        <v>0.66371483039969603</v>
      </c>
      <c r="AH72" s="8">
        <f t="shared" si="63"/>
        <v>6.0266846796103053</v>
      </c>
      <c r="AI72" s="8">
        <f t="shared" si="64"/>
        <v>1.6210309881112022</v>
      </c>
      <c r="AJ72" s="8">
        <f t="shared" si="65"/>
        <v>9.7694426212233374</v>
      </c>
      <c r="AK72">
        <v>70</v>
      </c>
      <c r="AM72">
        <v>1</v>
      </c>
      <c r="AN72">
        <f t="shared" si="52"/>
        <v>2.4469316043496363</v>
      </c>
      <c r="AP72">
        <f t="shared" si="53"/>
        <v>0</v>
      </c>
      <c r="AQ72">
        <f t="shared" si="53"/>
        <v>0.21404539488037574</v>
      </c>
      <c r="AR72">
        <f t="shared" si="53"/>
        <v>0.34829099136635866</v>
      </c>
      <c r="AS72">
        <f t="shared" si="53"/>
        <v>0</v>
      </c>
      <c r="AT72">
        <f t="shared" si="53"/>
        <v>9.2223843230708648E-5</v>
      </c>
      <c r="AU72">
        <f t="shared" si="53"/>
        <v>5.1764223142676888</v>
      </c>
      <c r="AV72">
        <f t="shared" si="53"/>
        <v>3.7295829337612809</v>
      </c>
      <c r="AW72">
        <f t="shared" si="54"/>
        <v>1.6210309881112022</v>
      </c>
      <c r="AX72" s="9">
        <f t="shared" si="55"/>
        <v>2.1833673743579367</v>
      </c>
      <c r="BA72">
        <f t="shared" si="66"/>
        <v>12</v>
      </c>
      <c r="BB72">
        <f t="shared" si="67"/>
        <v>12</v>
      </c>
      <c r="BC72">
        <f t="shared" si="68"/>
        <v>26.893863208699273</v>
      </c>
      <c r="BD72">
        <f t="shared" si="69"/>
        <v>26.893863208699273</v>
      </c>
      <c r="BE72">
        <f t="shared" si="70"/>
        <v>13.446931604349636</v>
      </c>
      <c r="BF72">
        <f t="shared" si="71"/>
        <v>13.446931604349638</v>
      </c>
      <c r="BG72">
        <f>0</f>
        <v>0</v>
      </c>
      <c r="BH72" s="10">
        <f t="shared" si="72"/>
        <v>0</v>
      </c>
      <c r="BI72" s="10">
        <f t="shared" si="73"/>
        <v>-1.7763568394002505E-15</v>
      </c>
      <c r="BK72">
        <f t="shared" si="41"/>
        <v>384</v>
      </c>
      <c r="BL72">
        <f t="shared" si="42"/>
        <v>0</v>
      </c>
      <c r="BN72">
        <f t="shared" si="43"/>
        <v>0</v>
      </c>
      <c r="BO72">
        <f t="shared" si="44"/>
        <v>13.698905272344048</v>
      </c>
      <c r="BP72">
        <f t="shared" si="45"/>
        <v>39.008591033032168</v>
      </c>
      <c r="BQ72">
        <f t="shared" si="46"/>
        <v>0</v>
      </c>
      <c r="BR72">
        <f t="shared" si="47"/>
        <v>1.4755814916913384E-3</v>
      </c>
      <c r="BS72">
        <f t="shared" si="48"/>
        <v>331.29102811313209</v>
      </c>
      <c r="BT72">
        <f t="shared" si="49"/>
        <v>0</v>
      </c>
      <c r="BU72">
        <f t="shared" si="49"/>
        <v>0</v>
      </c>
      <c r="BV72">
        <f t="shared" si="49"/>
        <v>0</v>
      </c>
    </row>
    <row r="73" spans="1:74">
      <c r="A73">
        <v>0</v>
      </c>
      <c r="B73">
        <v>0</v>
      </c>
      <c r="C73">
        <v>8.746334166166665E-4</v>
      </c>
      <c r="D73">
        <v>1.3784720745945943E-3</v>
      </c>
      <c r="E73">
        <v>0</v>
      </c>
      <c r="F73">
        <v>1.0000000000000001E-5</v>
      </c>
      <c r="G73">
        <v>0.55870985722988664</v>
      </c>
      <c r="H73">
        <v>0.40776026817488242</v>
      </c>
      <c r="I73">
        <v>306.39527026999997</v>
      </c>
      <c r="J73">
        <v>1.9952623149688761E-7</v>
      </c>
      <c r="K73">
        <v>3.1304999999999999E-2</v>
      </c>
      <c r="L73">
        <v>26.11140649</v>
      </c>
      <c r="M73">
        <v>25.024161370000002</v>
      </c>
      <c r="O73">
        <f t="shared" si="51"/>
        <v>0</v>
      </c>
      <c r="P73">
        <f t="shared" si="51"/>
        <v>0</v>
      </c>
      <c r="Q73">
        <f t="shared" si="51"/>
        <v>2.2837908671015299E-2</v>
      </c>
      <c r="R73">
        <f t="shared" si="51"/>
        <v>3.5993844674853052E-2</v>
      </c>
      <c r="S73">
        <f t="shared" si="51"/>
        <v>0</v>
      </c>
      <c r="T73">
        <f t="shared" si="40"/>
        <v>1.0213943416326533E-5</v>
      </c>
      <c r="U73">
        <f t="shared" si="40"/>
        <v>0.57066308678899369</v>
      </c>
      <c r="V73">
        <f t="shared" si="40"/>
        <v>0.41648403065643813</v>
      </c>
      <c r="W73">
        <f t="shared" si="56"/>
        <v>8.3425943735550095E-2</v>
      </c>
      <c r="X73">
        <f t="shared" si="50"/>
        <v>1.9952623149688761E-7</v>
      </c>
      <c r="AA73">
        <f t="shared" si="57"/>
        <v>1.1408044688120216</v>
      </c>
      <c r="AB73">
        <f t="shared" si="58"/>
        <v>2.5311557244301186</v>
      </c>
      <c r="AC73">
        <f t="shared" si="59"/>
        <v>0.9506315680046129</v>
      </c>
      <c r="AD73" s="5">
        <f t="shared" si="60"/>
        <v>-5.8831753345868348E-2</v>
      </c>
      <c r="AF73" s="8">
        <f t="shared" si="61"/>
        <v>2.589987477775987</v>
      </c>
      <c r="AG73" s="8">
        <f t="shared" si="62"/>
        <v>0.68872434176676123</v>
      </c>
      <c r="AH73" s="8">
        <f t="shared" si="63"/>
        <v>5.8078388658936255</v>
      </c>
      <c r="AI73" s="8">
        <f t="shared" si="64"/>
        <v>1.5736449031038091</v>
      </c>
      <c r="AJ73" s="8">
        <f t="shared" si="65"/>
        <v>9.1394760293617114</v>
      </c>
      <c r="AK73">
        <v>71</v>
      </c>
      <c r="AM73">
        <v>1</v>
      </c>
      <c r="AN73">
        <f t="shared" si="52"/>
        <v>2.4092091378441243</v>
      </c>
      <c r="AP73">
        <f t="shared" si="53"/>
        <v>0</v>
      </c>
      <c r="AQ73">
        <f t="shared" si="53"/>
        <v>0.20872651885949631</v>
      </c>
      <c r="AR73">
        <f t="shared" si="53"/>
        <v>0.32896488061038814</v>
      </c>
      <c r="AS73">
        <f t="shared" si="53"/>
        <v>0</v>
      </c>
      <c r="AT73">
        <f t="shared" si="53"/>
        <v>9.3350091018773213E-5</v>
      </c>
      <c r="AU73">
        <f t="shared" si="53"/>
        <v>5.2155616025495695</v>
      </c>
      <c r="AV73">
        <f t="shared" si="53"/>
        <v>3.8064458147964646</v>
      </c>
      <c r="AW73">
        <f t="shared" si="54"/>
        <v>1.5736449031038091</v>
      </c>
      <c r="AX73" s="9">
        <f t="shared" si="55"/>
        <v>2.1113363025736938</v>
      </c>
      <c r="BA73">
        <f t="shared" si="66"/>
        <v>12</v>
      </c>
      <c r="BB73">
        <f t="shared" si="67"/>
        <v>12</v>
      </c>
      <c r="BC73">
        <f t="shared" si="68"/>
        <v>26.818418275688249</v>
      </c>
      <c r="BD73">
        <f t="shared" si="69"/>
        <v>26.818418275688249</v>
      </c>
      <c r="BE73">
        <f t="shared" si="70"/>
        <v>13.409209137844124</v>
      </c>
      <c r="BF73">
        <f t="shared" si="71"/>
        <v>13.409209137844124</v>
      </c>
      <c r="BG73">
        <f>0</f>
        <v>0</v>
      </c>
      <c r="BH73" s="10">
        <f t="shared" si="72"/>
        <v>0</v>
      </c>
      <c r="BI73" s="10">
        <f t="shared" si="73"/>
        <v>0</v>
      </c>
      <c r="BK73">
        <f t="shared" si="41"/>
        <v>384</v>
      </c>
      <c r="BL73">
        <f t="shared" si="42"/>
        <v>0</v>
      </c>
      <c r="BN73">
        <f t="shared" si="43"/>
        <v>0</v>
      </c>
      <c r="BO73">
        <f t="shared" si="44"/>
        <v>13.358497207007764</v>
      </c>
      <c r="BP73">
        <f t="shared" si="45"/>
        <v>36.844066628363471</v>
      </c>
      <c r="BQ73">
        <f t="shared" si="46"/>
        <v>0</v>
      </c>
      <c r="BR73">
        <f t="shared" si="47"/>
        <v>1.4936014563003714E-3</v>
      </c>
      <c r="BS73">
        <f t="shared" si="48"/>
        <v>333.79594256317245</v>
      </c>
      <c r="BT73">
        <f t="shared" si="49"/>
        <v>0</v>
      </c>
      <c r="BU73">
        <f t="shared" si="49"/>
        <v>0</v>
      </c>
      <c r="BV73">
        <f t="shared" si="49"/>
        <v>0</v>
      </c>
    </row>
    <row r="74" spans="1:74">
      <c r="A74">
        <v>0</v>
      </c>
      <c r="B74">
        <v>0</v>
      </c>
      <c r="C74">
        <v>4.6026627413333336E-4</v>
      </c>
      <c r="D74">
        <v>1.0385050163378377E-3</v>
      </c>
      <c r="E74">
        <v>0</v>
      </c>
      <c r="F74">
        <v>1.0000000000000001E-5</v>
      </c>
      <c r="G74">
        <v>0.57416201144268475</v>
      </c>
      <c r="H74">
        <v>0.39620837164496714</v>
      </c>
      <c r="I74">
        <v>306.36098117</v>
      </c>
      <c r="J74">
        <v>1.9054607179632443E-7</v>
      </c>
      <c r="K74">
        <v>3.1359999999999999E-2</v>
      </c>
      <c r="L74">
        <v>25.659759040000001</v>
      </c>
      <c r="M74">
        <v>30.10289736</v>
      </c>
      <c r="O74">
        <f t="shared" si="51"/>
        <v>0</v>
      </c>
      <c r="P74">
        <f t="shared" si="51"/>
        <v>0</v>
      </c>
      <c r="Q74">
        <f t="shared" si="51"/>
        <v>1.1810321688499919E-2</v>
      </c>
      <c r="R74">
        <f t="shared" si="51"/>
        <v>2.664778848106018E-2</v>
      </c>
      <c r="S74">
        <f t="shared" si="51"/>
        <v>0</v>
      </c>
      <c r="T74">
        <f t="shared" si="40"/>
        <v>1.2286896881632656E-5</v>
      </c>
      <c r="U74">
        <f t="shared" si="40"/>
        <v>0.70546694279470556</v>
      </c>
      <c r="V74">
        <f t="shared" si="40"/>
        <v>0.48681714060412984</v>
      </c>
      <c r="W74">
        <f t="shared" si="56"/>
        <v>8.0571643385600106E-2</v>
      </c>
      <c r="X74">
        <f t="shared" si="50"/>
        <v>1.9054607179632443E-7</v>
      </c>
      <c r="AA74">
        <f t="shared" si="57"/>
        <v>1.2958480922190159</v>
      </c>
      <c r="AB74">
        <f t="shared" si="58"/>
        <v>2.9905622524433864</v>
      </c>
      <c r="AC74">
        <f t="shared" si="59"/>
        <v>1.0505505015473799</v>
      </c>
      <c r="AD74" s="5">
        <f t="shared" si="60"/>
        <v>-3.8458110169560099E-2</v>
      </c>
      <c r="AF74" s="8">
        <f t="shared" si="61"/>
        <v>3.0290203626129464</v>
      </c>
      <c r="AG74" s="8">
        <f t="shared" si="62"/>
        <v>0.92791935951818649</v>
      </c>
      <c r="AH74" s="8">
        <f t="shared" si="63"/>
        <v>4.3107194164770553</v>
      </c>
      <c r="AI74" s="8">
        <f t="shared" si="64"/>
        <v>1.8220363825466279</v>
      </c>
      <c r="AJ74" s="8">
        <f t="shared" si="65"/>
        <v>7.8542876117713645</v>
      </c>
      <c r="AK74">
        <v>72</v>
      </c>
      <c r="AM74">
        <v>1</v>
      </c>
      <c r="AN74">
        <f t="shared" si="52"/>
        <v>2.717434937483663</v>
      </c>
      <c r="AP74">
        <f t="shared" si="53"/>
        <v>0</v>
      </c>
      <c r="AQ74">
        <f t="shared" si="53"/>
        <v>9.2761663329019584E-2</v>
      </c>
      <c r="AR74">
        <f t="shared" si="53"/>
        <v>0.20929939494789462</v>
      </c>
      <c r="AS74">
        <f t="shared" si="53"/>
        <v>0</v>
      </c>
      <c r="AT74">
        <f t="shared" si="53"/>
        <v>9.6504821964519584E-5</v>
      </c>
      <c r="AU74">
        <f t="shared" si="53"/>
        <v>5.5409402693066738</v>
      </c>
      <c r="AV74">
        <f t="shared" si="53"/>
        <v>3.8236018366449755</v>
      </c>
      <c r="AW74">
        <f t="shared" si="54"/>
        <v>1.8220363825466279</v>
      </c>
      <c r="AX74" s="9">
        <f t="shared" si="55"/>
        <v>2.124097440823542</v>
      </c>
      <c r="BA74">
        <f t="shared" si="66"/>
        <v>12</v>
      </c>
      <c r="BB74">
        <f t="shared" si="67"/>
        <v>12</v>
      </c>
      <c r="BC74">
        <f t="shared" si="68"/>
        <v>27.434869874967326</v>
      </c>
      <c r="BD74">
        <f t="shared" si="69"/>
        <v>27.434869874967326</v>
      </c>
      <c r="BE74">
        <f t="shared" si="70"/>
        <v>13.717434937483663</v>
      </c>
      <c r="BF74">
        <f t="shared" si="71"/>
        <v>13.717434937483663</v>
      </c>
      <c r="BG74">
        <f>0</f>
        <v>0</v>
      </c>
      <c r="BH74" s="10">
        <f t="shared" si="72"/>
        <v>0</v>
      </c>
      <c r="BI74" s="10">
        <f t="shared" si="73"/>
        <v>0</v>
      </c>
      <c r="BK74">
        <f t="shared" si="41"/>
        <v>384</v>
      </c>
      <c r="BL74">
        <f t="shared" si="42"/>
        <v>0</v>
      </c>
      <c r="BN74">
        <f t="shared" si="43"/>
        <v>0</v>
      </c>
      <c r="BO74">
        <f t="shared" si="44"/>
        <v>5.9367464530572533</v>
      </c>
      <c r="BP74">
        <f t="shared" si="45"/>
        <v>23.4415322341642</v>
      </c>
      <c r="BQ74">
        <f t="shared" si="46"/>
        <v>0</v>
      </c>
      <c r="BR74">
        <f t="shared" si="47"/>
        <v>1.5440771514323133E-3</v>
      </c>
      <c r="BS74">
        <f t="shared" si="48"/>
        <v>354.62017723562712</v>
      </c>
      <c r="BT74">
        <f t="shared" si="49"/>
        <v>0</v>
      </c>
      <c r="BU74">
        <f t="shared" si="49"/>
        <v>0</v>
      </c>
      <c r="BV74">
        <f t="shared" si="49"/>
        <v>0</v>
      </c>
    </row>
    <row r="75" spans="1:74">
      <c r="A75">
        <v>0</v>
      </c>
      <c r="B75">
        <v>0</v>
      </c>
      <c r="C75">
        <v>3.5715355043333338E-4</v>
      </c>
      <c r="D75">
        <v>6.7088446536486487E-4</v>
      </c>
      <c r="E75">
        <v>0</v>
      </c>
      <c r="F75">
        <v>1.0000000000000001E-5</v>
      </c>
      <c r="G75">
        <v>0.57313041145719301</v>
      </c>
      <c r="H75">
        <v>0.39579637694578085</v>
      </c>
      <c r="I75">
        <v>306.20758258000001</v>
      </c>
      <c r="J75">
        <v>1.8197008586099811E-7</v>
      </c>
      <c r="K75">
        <v>3.1539999999999999E-2</v>
      </c>
      <c r="L75">
        <v>26.207999999999998</v>
      </c>
      <c r="M75">
        <v>27.96303722</v>
      </c>
      <c r="O75">
        <f t="shared" si="51"/>
        <v>0</v>
      </c>
      <c r="P75">
        <f t="shared" si="51"/>
        <v>0</v>
      </c>
      <c r="Q75">
        <f t="shared" si="51"/>
        <v>9.3602802497568006E-3</v>
      </c>
      <c r="R75">
        <f t="shared" si="51"/>
        <v>1.7582540068282377E-2</v>
      </c>
      <c r="S75">
        <f t="shared" si="51"/>
        <v>0</v>
      </c>
      <c r="T75">
        <f t="shared" si="40"/>
        <v>1.1413484579591838E-5</v>
      </c>
      <c r="U75">
        <f t="shared" si="40"/>
        <v>0.6541415113261797</v>
      </c>
      <c r="V75">
        <f t="shared" si="40"/>
        <v>0.45174158449289881</v>
      </c>
      <c r="W75">
        <f t="shared" si="56"/>
        <v>7.7575680000000105E-2</v>
      </c>
      <c r="X75">
        <f t="shared" si="50"/>
        <v>1.8197008586099811E-7</v>
      </c>
      <c r="AA75">
        <f t="shared" si="57"/>
        <v>1.1773512765234391</v>
      </c>
      <c r="AB75">
        <f t="shared" si="58"/>
        <v>2.7325824133645602</v>
      </c>
      <c r="AC75">
        <f t="shared" si="59"/>
        <v>0.95736880962187598</v>
      </c>
      <c r="AD75" s="5">
        <f t="shared" si="60"/>
        <v>-2.6942820318039178E-2</v>
      </c>
      <c r="AF75" s="8">
        <f t="shared" si="61"/>
        <v>2.7595252336825995</v>
      </c>
      <c r="AG75" s="8">
        <f t="shared" si="62"/>
        <v>0.84478761443884753</v>
      </c>
      <c r="AH75" s="8">
        <f t="shared" si="63"/>
        <v>4.7349179031903903</v>
      </c>
      <c r="AI75" s="8">
        <f t="shared" si="64"/>
        <v>1.8251889848528822</v>
      </c>
      <c r="AJ75" s="8">
        <f t="shared" si="65"/>
        <v>8.6421200010858055</v>
      </c>
      <c r="AK75">
        <v>73</v>
      </c>
      <c r="AM75">
        <v>1</v>
      </c>
      <c r="AN75">
        <f t="shared" si="52"/>
        <v>2.7492630926075687</v>
      </c>
      <c r="AP75">
        <f t="shared" si="53"/>
        <v>0</v>
      </c>
      <c r="AQ75">
        <f t="shared" si="53"/>
        <v>8.0892665162191679E-2</v>
      </c>
      <c r="AR75">
        <f t="shared" si="53"/>
        <v>0.15195042119399571</v>
      </c>
      <c r="AS75">
        <f t="shared" si="53"/>
        <v>0</v>
      </c>
      <c r="AT75">
        <f t="shared" si="53"/>
        <v>9.863670336737504E-5</v>
      </c>
      <c r="AU75">
        <f t="shared" si="53"/>
        <v>5.6531694385724744</v>
      </c>
      <c r="AV75">
        <f t="shared" si="53"/>
        <v>3.9040049826682743</v>
      </c>
      <c r="AW75">
        <f t="shared" si="54"/>
        <v>1.8251889848528822</v>
      </c>
      <c r="AX75" s="9">
        <f t="shared" si="55"/>
        <v>2.0580320712090696</v>
      </c>
      <c r="BA75">
        <f t="shared" si="66"/>
        <v>12</v>
      </c>
      <c r="BB75">
        <f t="shared" si="67"/>
        <v>12.000000000000002</v>
      </c>
      <c r="BC75">
        <f t="shared" si="68"/>
        <v>27.498526185215137</v>
      </c>
      <c r="BD75">
        <f t="shared" si="69"/>
        <v>27.498526185215137</v>
      </c>
      <c r="BE75">
        <f t="shared" si="70"/>
        <v>13.749263092607569</v>
      </c>
      <c r="BF75">
        <f t="shared" si="71"/>
        <v>13.749263092607569</v>
      </c>
      <c r="BG75">
        <f>0</f>
        <v>0</v>
      </c>
      <c r="BH75" s="10">
        <f t="shared" si="72"/>
        <v>0</v>
      </c>
      <c r="BI75" s="10">
        <f t="shared" si="73"/>
        <v>-3.5527136788005009E-15</v>
      </c>
      <c r="BK75">
        <f t="shared" si="41"/>
        <v>384</v>
      </c>
      <c r="BL75">
        <f t="shared" si="42"/>
        <v>0</v>
      </c>
      <c r="BN75">
        <f t="shared" si="43"/>
        <v>0</v>
      </c>
      <c r="BO75">
        <f t="shared" si="44"/>
        <v>5.1771305703802675</v>
      </c>
      <c r="BP75">
        <f t="shared" si="45"/>
        <v>17.01844717372752</v>
      </c>
      <c r="BQ75">
        <f t="shared" si="46"/>
        <v>0</v>
      </c>
      <c r="BR75">
        <f t="shared" si="47"/>
        <v>1.5781872538780006E-3</v>
      </c>
      <c r="BS75">
        <f t="shared" si="48"/>
        <v>361.80284406863836</v>
      </c>
      <c r="BT75">
        <f t="shared" si="49"/>
        <v>0</v>
      </c>
      <c r="BU75">
        <f t="shared" si="49"/>
        <v>0</v>
      </c>
      <c r="BV75">
        <f t="shared" si="49"/>
        <v>0</v>
      </c>
    </row>
    <row r="76" spans="1:74">
      <c r="A76">
        <v>0</v>
      </c>
      <c r="B76">
        <v>0</v>
      </c>
      <c r="C76">
        <v>4.7982885436666662E-4</v>
      </c>
      <c r="D76">
        <v>6.5455230336486478E-4</v>
      </c>
      <c r="E76">
        <v>0</v>
      </c>
      <c r="F76">
        <v>1.0000000000000001E-5</v>
      </c>
      <c r="G76">
        <v>0.56370429816789813</v>
      </c>
      <c r="H76">
        <v>0.40313961927279585</v>
      </c>
      <c r="I76">
        <v>305.8542966</v>
      </c>
      <c r="J76">
        <v>1.8620871366628614E-7</v>
      </c>
      <c r="K76">
        <v>3.1620000000000002E-2</v>
      </c>
      <c r="L76">
        <v>26.11250755</v>
      </c>
      <c r="M76">
        <v>26.026231289999998</v>
      </c>
      <c r="O76">
        <f t="shared" si="51"/>
        <v>0</v>
      </c>
      <c r="P76">
        <f t="shared" si="51"/>
        <v>0</v>
      </c>
      <c r="Q76">
        <f t="shared" si="51"/>
        <v>1.2529534582357433E-2</v>
      </c>
      <c r="R76">
        <f t="shared" si="51"/>
        <v>1.7092001963484923E-2</v>
      </c>
      <c r="S76">
        <f t="shared" si="51"/>
        <v>0</v>
      </c>
      <c r="T76">
        <f t="shared" si="40"/>
        <v>1.0622951546938775E-5</v>
      </c>
      <c r="U76">
        <f t="shared" si="40"/>
        <v>0.59882034462387101</v>
      </c>
      <c r="V76">
        <f t="shared" si="40"/>
        <v>0.42825326421862558</v>
      </c>
      <c r="W76">
        <f t="shared" si="56"/>
        <v>7.520402174400001E-2</v>
      </c>
      <c r="X76">
        <f t="shared" si="50"/>
        <v>1.8620871366628614E-7</v>
      </c>
      <c r="AA76">
        <f t="shared" si="57"/>
        <v>1.1034086838976662</v>
      </c>
      <c r="AB76">
        <f t="shared" si="58"/>
        <v>2.518351237963075</v>
      </c>
      <c r="AC76">
        <f t="shared" si="59"/>
        <v>0.91574960152893592</v>
      </c>
      <c r="AD76" s="5">
        <f t="shared" si="60"/>
        <v>-2.9621536545842354E-2</v>
      </c>
      <c r="AF76" s="8">
        <f t="shared" si="61"/>
        <v>2.5479727745089176</v>
      </c>
      <c r="AG76" s="8">
        <f t="shared" si="62"/>
        <v>0.71647357145104573</v>
      </c>
      <c r="AH76" s="8">
        <f t="shared" si="63"/>
        <v>5.5828995784156525</v>
      </c>
      <c r="AI76" s="8">
        <f t="shared" si="64"/>
        <v>1.6759261876812934</v>
      </c>
      <c r="AJ76" s="8">
        <f t="shared" si="65"/>
        <v>9.3565276066616452</v>
      </c>
      <c r="AK76">
        <v>74</v>
      </c>
      <c r="AM76">
        <v>1</v>
      </c>
      <c r="AN76">
        <f t="shared" si="52"/>
        <v>2.5960149905387695</v>
      </c>
      <c r="AP76">
        <f t="shared" si="53"/>
        <v>0</v>
      </c>
      <c r="AQ76">
        <f t="shared" si="53"/>
        <v>0.11723293621844912</v>
      </c>
      <c r="AR76">
        <f t="shared" si="53"/>
        <v>0.15992178822446174</v>
      </c>
      <c r="AS76">
        <f t="shared" si="53"/>
        <v>0</v>
      </c>
      <c r="AT76">
        <f t="shared" si="53"/>
        <v>9.9393939413161683E-5</v>
      </c>
      <c r="AU76">
        <f t="shared" si="53"/>
        <v>5.6028790859038891</v>
      </c>
      <c r="AV76">
        <f t="shared" si="53"/>
        <v>4.0069634893045336</v>
      </c>
      <c r="AW76">
        <f t="shared" si="54"/>
        <v>1.6759261876812934</v>
      </c>
      <c r="AX76" s="9">
        <f t="shared" si="55"/>
        <v>1.9530809121242043</v>
      </c>
      <c r="BA76">
        <f t="shared" si="66"/>
        <v>12</v>
      </c>
      <c r="BB76">
        <f t="shared" si="67"/>
        <v>11.999999999999998</v>
      </c>
      <c r="BC76">
        <f t="shared" si="68"/>
        <v>27.192029981077539</v>
      </c>
      <c r="BD76">
        <f t="shared" si="69"/>
        <v>27.192029981077539</v>
      </c>
      <c r="BE76">
        <f t="shared" si="70"/>
        <v>13.596014990538769</v>
      </c>
      <c r="BF76">
        <f t="shared" si="71"/>
        <v>13.596014990538769</v>
      </c>
      <c r="BG76">
        <f>0</f>
        <v>0</v>
      </c>
      <c r="BH76" s="10">
        <f t="shared" si="72"/>
        <v>0</v>
      </c>
      <c r="BI76" s="10">
        <f t="shared" si="73"/>
        <v>0</v>
      </c>
      <c r="BK76">
        <f t="shared" si="41"/>
        <v>384</v>
      </c>
      <c r="BL76">
        <f t="shared" si="42"/>
        <v>0</v>
      </c>
      <c r="BN76">
        <f t="shared" si="43"/>
        <v>0</v>
      </c>
      <c r="BO76">
        <f t="shared" si="44"/>
        <v>7.5029079179807434</v>
      </c>
      <c r="BP76">
        <f t="shared" si="45"/>
        <v>17.911240281139715</v>
      </c>
      <c r="BQ76">
        <f t="shared" si="46"/>
        <v>0</v>
      </c>
      <c r="BR76">
        <f t="shared" si="47"/>
        <v>1.5903030306105869E-3</v>
      </c>
      <c r="BS76">
        <f t="shared" si="48"/>
        <v>358.5842614978489</v>
      </c>
      <c r="BT76">
        <f t="shared" si="49"/>
        <v>0</v>
      </c>
      <c r="BU76">
        <f t="shared" si="49"/>
        <v>0</v>
      </c>
      <c r="BV76">
        <f t="shared" si="49"/>
        <v>0</v>
      </c>
    </row>
    <row r="77" spans="1:74">
      <c r="A77">
        <v>0</v>
      </c>
      <c r="B77">
        <v>0</v>
      </c>
      <c r="C77">
        <v>4.3487208836666662E-4</v>
      </c>
      <c r="D77">
        <v>8.1365816012162167E-4</v>
      </c>
      <c r="E77">
        <v>0</v>
      </c>
      <c r="F77">
        <v>1.0000000000000001E-5</v>
      </c>
      <c r="G77">
        <v>0.56736481182893794</v>
      </c>
      <c r="H77">
        <v>0.3983138826051203</v>
      </c>
      <c r="I77">
        <v>306.3497921</v>
      </c>
      <c r="J77">
        <v>1.9054607179632443E-7</v>
      </c>
      <c r="K77">
        <v>3.09E-2</v>
      </c>
      <c r="L77">
        <v>25.831332809999999</v>
      </c>
      <c r="M77">
        <v>27.295837120000002</v>
      </c>
      <c r="O77">
        <f t="shared" si="51"/>
        <v>0</v>
      </c>
      <c r="P77">
        <f t="shared" si="51"/>
        <v>0</v>
      </c>
      <c r="Q77">
        <f t="shared" si="51"/>
        <v>1.1233325644379094E-2</v>
      </c>
      <c r="R77">
        <f t="shared" si="51"/>
        <v>2.1017874727673878E-2</v>
      </c>
      <c r="S77">
        <f t="shared" si="51"/>
        <v>0</v>
      </c>
      <c r="T77">
        <f t="shared" si="40"/>
        <v>1.1141158008163268E-5</v>
      </c>
      <c r="U77">
        <f t="shared" si="40"/>
        <v>0.63211010168580162</v>
      </c>
      <c r="V77">
        <f t="shared" si="40"/>
        <v>0.44376779029486385</v>
      </c>
      <c r="W77">
        <f t="shared" si="56"/>
        <v>9.2992798116000058E-2</v>
      </c>
      <c r="X77">
        <f t="shared" si="50"/>
        <v>1.9054607179632443E-7</v>
      </c>
      <c r="AA77">
        <f t="shared" si="57"/>
        <v>1.1613981674524452</v>
      </c>
      <c r="AB77">
        <f t="shared" si="58"/>
        <v>2.6672520396307293</v>
      </c>
      <c r="AC77">
        <f t="shared" si="59"/>
        <v>0.95203798133383366</v>
      </c>
      <c r="AD77" s="5">
        <f t="shared" si="60"/>
        <v>-3.2251200372052972E-2</v>
      </c>
      <c r="AF77" s="8">
        <f t="shared" si="61"/>
        <v>2.6995032400027821</v>
      </c>
      <c r="AG77" s="8">
        <f t="shared" si="62"/>
        <v>0.79542727733511476</v>
      </c>
      <c r="AH77" s="8">
        <f t="shared" si="63"/>
        <v>5.0287438135149518</v>
      </c>
      <c r="AI77" s="8">
        <f t="shared" si="64"/>
        <v>1.754290081775947</v>
      </c>
      <c r="AJ77" s="8">
        <f t="shared" si="65"/>
        <v>8.8218753958414329</v>
      </c>
      <c r="AK77">
        <v>75</v>
      </c>
      <c r="AM77">
        <v>1</v>
      </c>
      <c r="AN77">
        <f t="shared" si="52"/>
        <v>2.6616306887633332</v>
      </c>
      <c r="AP77">
        <f t="shared" si="53"/>
        <v>0</v>
      </c>
      <c r="AQ77">
        <f t="shared" si="53"/>
        <v>9.9098999115622546E-2</v>
      </c>
      <c r="AR77">
        <f t="shared" si="53"/>
        <v>0.18541707193294366</v>
      </c>
      <c r="AS77">
        <f t="shared" si="53"/>
        <v>0</v>
      </c>
      <c r="AT77">
        <f t="shared" si="53"/>
        <v>9.828590771339727E-5</v>
      </c>
      <c r="AU77">
        <f t="shared" si="53"/>
        <v>5.5763965535247992</v>
      </c>
      <c r="AV77">
        <f t="shared" si="53"/>
        <v>3.9148641506691799</v>
      </c>
      <c r="AW77">
        <f t="shared" si="54"/>
        <v>1.754290081775947</v>
      </c>
      <c r="AX77" s="9">
        <f t="shared" si="55"/>
        <v>2.0388061528245132</v>
      </c>
      <c r="BA77">
        <f t="shared" si="66"/>
        <v>12</v>
      </c>
      <c r="BB77">
        <f t="shared" si="67"/>
        <v>12.000000000000002</v>
      </c>
      <c r="BC77">
        <f t="shared" si="68"/>
        <v>27.323261377526666</v>
      </c>
      <c r="BD77">
        <f t="shared" si="69"/>
        <v>27.32326137752667</v>
      </c>
      <c r="BE77">
        <f t="shared" si="70"/>
        <v>13.661630688763333</v>
      </c>
      <c r="BF77">
        <f t="shared" si="71"/>
        <v>13.661630688763333</v>
      </c>
      <c r="BG77">
        <f>0</f>
        <v>0</v>
      </c>
      <c r="BH77" s="10">
        <f t="shared" si="72"/>
        <v>0</v>
      </c>
      <c r="BI77" s="10">
        <f t="shared" si="73"/>
        <v>-7.1054273576010019E-15</v>
      </c>
      <c r="BK77">
        <f t="shared" si="41"/>
        <v>384</v>
      </c>
      <c r="BL77">
        <f t="shared" si="42"/>
        <v>0</v>
      </c>
      <c r="BN77">
        <f t="shared" si="43"/>
        <v>0</v>
      </c>
      <c r="BO77">
        <f t="shared" si="44"/>
        <v>6.342335943399843</v>
      </c>
      <c r="BP77">
        <f t="shared" si="45"/>
        <v>20.766712056489688</v>
      </c>
      <c r="BQ77">
        <f t="shared" si="46"/>
        <v>0</v>
      </c>
      <c r="BR77">
        <f t="shared" si="47"/>
        <v>1.5725745234143563E-3</v>
      </c>
      <c r="BS77">
        <f t="shared" si="48"/>
        <v>356.88937942558715</v>
      </c>
      <c r="BT77">
        <f t="shared" si="49"/>
        <v>0</v>
      </c>
      <c r="BU77">
        <f t="shared" si="49"/>
        <v>0</v>
      </c>
      <c r="BV77">
        <f t="shared" si="49"/>
        <v>0</v>
      </c>
    </row>
    <row r="78" spans="1:74">
      <c r="A78">
        <v>0</v>
      </c>
      <c r="B78">
        <v>0</v>
      </c>
      <c r="C78">
        <v>4.9573183905000007E-4</v>
      </c>
      <c r="D78">
        <v>7.6142985802702702E-4</v>
      </c>
      <c r="E78">
        <v>0</v>
      </c>
      <c r="F78">
        <v>1.0000000000000001E-5</v>
      </c>
      <c r="G78">
        <v>0.56467611130286388</v>
      </c>
      <c r="H78">
        <v>0.40367342830626834</v>
      </c>
      <c r="I78">
        <v>305.92003541999998</v>
      </c>
      <c r="J78">
        <v>1.9498445997580421E-7</v>
      </c>
      <c r="K78">
        <v>3.0859999999999999E-2</v>
      </c>
      <c r="L78">
        <v>26.161482790000001</v>
      </c>
      <c r="M78">
        <v>25.796625989999999</v>
      </c>
      <c r="O78">
        <f t="shared" si="51"/>
        <v>0</v>
      </c>
      <c r="P78">
        <f t="shared" si="51"/>
        <v>0</v>
      </c>
      <c r="Q78">
        <f t="shared" si="51"/>
        <v>1.2969079975761627E-2</v>
      </c>
      <c r="R78">
        <f t="shared" si="51"/>
        <v>1.9920134126566211E-2</v>
      </c>
      <c r="S78">
        <f t="shared" si="51"/>
        <v>0</v>
      </c>
      <c r="T78">
        <f t="shared" si="40"/>
        <v>1.0529235097959184E-5</v>
      </c>
      <c r="U78">
        <f t="shared" si="40"/>
        <v>0.59456075301092204</v>
      </c>
      <c r="V78">
        <f t="shared" si="40"/>
        <v>0.42503724294358708</v>
      </c>
      <c r="W78">
        <f t="shared" si="56"/>
        <v>9.5227797355600122E-2</v>
      </c>
      <c r="X78">
        <f t="shared" si="50"/>
        <v>1.9498445997580421E-7</v>
      </c>
      <c r="AA78">
        <f t="shared" si="57"/>
        <v>1.105296558285731</v>
      </c>
      <c r="AB78">
        <f t="shared" si="58"/>
        <v>2.5167719810740001</v>
      </c>
      <c r="AC78">
        <f t="shared" si="59"/>
        <v>0.91585291409182989</v>
      </c>
      <c r="AD78" s="5">
        <f t="shared" si="60"/>
        <v>-3.2889214102327841E-2</v>
      </c>
      <c r="AF78" s="8">
        <f t="shared" si="61"/>
        <v>2.5496611951763279</v>
      </c>
      <c r="AG78" s="8">
        <f t="shared" si="62"/>
        <v>0.71795536699266815</v>
      </c>
      <c r="AH78" s="8">
        <f t="shared" si="63"/>
        <v>5.5713769739684231</v>
      </c>
      <c r="AI78" s="8">
        <f t="shared" si="64"/>
        <v>1.6764403618854762</v>
      </c>
      <c r="AJ78" s="8">
        <f t="shared" si="65"/>
        <v>9.3400812304400329</v>
      </c>
      <c r="AK78">
        <v>76</v>
      </c>
      <c r="AM78">
        <v>1</v>
      </c>
      <c r="AN78">
        <f t="shared" si="52"/>
        <v>2.5834616984093373</v>
      </c>
      <c r="AP78">
        <f t="shared" si="53"/>
        <v>0</v>
      </c>
      <c r="AQ78">
        <f t="shared" si="53"/>
        <v>0.12113226045768685</v>
      </c>
      <c r="AR78">
        <f t="shared" si="53"/>
        <v>0.18605567086338903</v>
      </c>
      <c r="AS78">
        <f t="shared" si="53"/>
        <v>0</v>
      </c>
      <c r="AT78">
        <f t="shared" si="53"/>
        <v>9.8343911109338993E-5</v>
      </c>
      <c r="AU78">
        <f t="shared" si="53"/>
        <v>5.5532457295536055</v>
      </c>
      <c r="AV78">
        <f t="shared" si="53"/>
        <v>3.969882375055378</v>
      </c>
      <c r="AW78">
        <f t="shared" si="54"/>
        <v>1.6764403618854762</v>
      </c>
      <c r="AX78" s="9">
        <f t="shared" si="55"/>
        <v>1.9836282932065521</v>
      </c>
      <c r="BA78">
        <f t="shared" si="66"/>
        <v>12</v>
      </c>
      <c r="BB78">
        <f t="shared" si="67"/>
        <v>12</v>
      </c>
      <c r="BC78">
        <f t="shared" si="68"/>
        <v>27.166923396818675</v>
      </c>
      <c r="BD78">
        <f t="shared" si="69"/>
        <v>27.166923396818675</v>
      </c>
      <c r="BE78">
        <f t="shared" si="70"/>
        <v>13.583461698409337</v>
      </c>
      <c r="BF78">
        <f t="shared" si="71"/>
        <v>13.583461698409337</v>
      </c>
      <c r="BG78">
        <f>0</f>
        <v>0</v>
      </c>
      <c r="BH78" s="10">
        <f t="shared" si="72"/>
        <v>0</v>
      </c>
      <c r="BI78" s="10">
        <f t="shared" si="73"/>
        <v>0</v>
      </c>
      <c r="BK78">
        <f t="shared" si="41"/>
        <v>384</v>
      </c>
      <c r="BL78">
        <f t="shared" si="42"/>
        <v>0</v>
      </c>
      <c r="BN78">
        <f t="shared" si="43"/>
        <v>0</v>
      </c>
      <c r="BO78">
        <f t="shared" si="44"/>
        <v>7.7524646692919585</v>
      </c>
      <c r="BP78">
        <f t="shared" si="45"/>
        <v>20.838235136699574</v>
      </c>
      <c r="BQ78">
        <f t="shared" si="46"/>
        <v>0</v>
      </c>
      <c r="BR78">
        <f t="shared" si="47"/>
        <v>1.5735025777494239E-3</v>
      </c>
      <c r="BS78">
        <f t="shared" si="48"/>
        <v>355.40772669143075</v>
      </c>
      <c r="BT78">
        <f t="shared" si="49"/>
        <v>0</v>
      </c>
      <c r="BU78">
        <f t="shared" si="49"/>
        <v>0</v>
      </c>
      <c r="BV78">
        <f t="shared" si="49"/>
        <v>0</v>
      </c>
    </row>
    <row r="79" spans="1:74">
      <c r="A79">
        <v>0</v>
      </c>
      <c r="B79">
        <v>0</v>
      </c>
      <c r="C79">
        <v>5.7648561989999988E-4</v>
      </c>
      <c r="D79">
        <v>8.9445390841891889E-4</v>
      </c>
      <c r="E79">
        <v>0</v>
      </c>
      <c r="F79">
        <v>1.0000000000000001E-5</v>
      </c>
      <c r="G79">
        <v>0.55964054766159754</v>
      </c>
      <c r="H79">
        <v>0.4092742702596176</v>
      </c>
      <c r="I79">
        <v>306.43316873999999</v>
      </c>
      <c r="J79">
        <v>1.9952623149688761E-7</v>
      </c>
      <c r="K79">
        <v>3.0964999999999999E-2</v>
      </c>
      <c r="L79">
        <v>25.687855970000001</v>
      </c>
      <c r="M79">
        <v>27.311341079999998</v>
      </c>
      <c r="O79">
        <f t="shared" si="51"/>
        <v>0</v>
      </c>
      <c r="P79">
        <f t="shared" si="51"/>
        <v>0</v>
      </c>
      <c r="Q79">
        <f t="shared" si="51"/>
        <v>1.4808679572767363E-2</v>
      </c>
      <c r="R79">
        <f t="shared" si="51"/>
        <v>2.2976603171268761E-2</v>
      </c>
      <c r="S79">
        <f t="shared" si="51"/>
        <v>0</v>
      </c>
      <c r="T79">
        <f t="shared" si="40"/>
        <v>1.1147486155102041E-5</v>
      </c>
      <c r="U79">
        <f t="shared" si="40"/>
        <v>0.62385852568913824</v>
      </c>
      <c r="V79">
        <f t="shared" si="40"/>
        <v>0.45623792613585784</v>
      </c>
      <c r="W79">
        <f t="shared" si="56"/>
        <v>9.0806570853950094E-2</v>
      </c>
      <c r="X79">
        <f t="shared" si="50"/>
        <v>1.9952623149688761E-7</v>
      </c>
      <c r="AA79">
        <f t="shared" si="57"/>
        <v>1.1786436204843371</v>
      </c>
      <c r="AB79">
        <f t="shared" si="58"/>
        <v>2.6547654523035091</v>
      </c>
      <c r="AC79">
        <f t="shared" si="59"/>
        <v>0.98804641775978796</v>
      </c>
      <c r="AD79" s="5">
        <f t="shared" si="60"/>
        <v>-3.7785282744036128E-2</v>
      </c>
      <c r="AF79" s="8">
        <f t="shared" si="61"/>
        <v>2.6925507350475453</v>
      </c>
      <c r="AG79" s="8">
        <f t="shared" si="62"/>
        <v>0.71645789952796934</v>
      </c>
      <c r="AH79" s="8">
        <f t="shared" si="63"/>
        <v>5.5830216997193522</v>
      </c>
      <c r="AI79" s="8">
        <f t="shared" si="64"/>
        <v>1.5830314000109105</v>
      </c>
      <c r="AJ79" s="8">
        <f t="shared" si="65"/>
        <v>8.8380986575980192</v>
      </c>
      <c r="AK79">
        <v>77</v>
      </c>
      <c r="AM79">
        <v>1</v>
      </c>
      <c r="AN79">
        <f t="shared" si="52"/>
        <v>2.4815459184800446</v>
      </c>
      <c r="AP79">
        <f t="shared" si="53"/>
        <v>0</v>
      </c>
      <c r="AQ79">
        <f t="shared" si="53"/>
        <v>0.13088057105287443</v>
      </c>
      <c r="AR79">
        <f t="shared" si="53"/>
        <v>0.20306948564415284</v>
      </c>
      <c r="AS79">
        <f t="shared" si="53"/>
        <v>0</v>
      </c>
      <c r="AT79">
        <f t="shared" si="53"/>
        <v>9.8522582422999846E-5</v>
      </c>
      <c r="AU79">
        <f t="shared" si="53"/>
        <v>5.5137231984242518</v>
      </c>
      <c r="AV79">
        <f t="shared" si="53"/>
        <v>4.0322758025266294</v>
      </c>
      <c r="AW79">
        <f t="shared" si="54"/>
        <v>1.5830314000109105</v>
      </c>
      <c r="AX79" s="9">
        <f t="shared" si="55"/>
        <v>1.9169814567079377</v>
      </c>
      <c r="BA79">
        <f t="shared" si="66"/>
        <v>12</v>
      </c>
      <c r="BB79">
        <f t="shared" si="67"/>
        <v>11.999999999999998</v>
      </c>
      <c r="BC79">
        <f t="shared" si="68"/>
        <v>26.963091836960089</v>
      </c>
      <c r="BD79">
        <f t="shared" si="69"/>
        <v>26.963091836960089</v>
      </c>
      <c r="BE79">
        <f t="shared" si="70"/>
        <v>13.481545918480045</v>
      </c>
      <c r="BF79">
        <f t="shared" si="71"/>
        <v>13.481545918480045</v>
      </c>
      <c r="BG79">
        <f>0</f>
        <v>0</v>
      </c>
      <c r="BH79" s="10">
        <f t="shared" si="72"/>
        <v>0</v>
      </c>
      <c r="BI79" s="10">
        <f t="shared" si="73"/>
        <v>0</v>
      </c>
      <c r="BK79">
        <f t="shared" si="41"/>
        <v>384</v>
      </c>
      <c r="BL79">
        <f t="shared" si="42"/>
        <v>0</v>
      </c>
      <c r="BN79">
        <f t="shared" si="43"/>
        <v>0</v>
      </c>
      <c r="BO79">
        <f t="shared" si="44"/>
        <v>8.3763565473839634</v>
      </c>
      <c r="BP79">
        <f t="shared" si="45"/>
        <v>22.743782392145118</v>
      </c>
      <c r="BQ79">
        <f t="shared" si="46"/>
        <v>0</v>
      </c>
      <c r="BR79">
        <f t="shared" si="47"/>
        <v>1.5763613187679975E-3</v>
      </c>
      <c r="BS79">
        <f t="shared" si="48"/>
        <v>352.87828469915212</v>
      </c>
      <c r="BT79">
        <f t="shared" si="49"/>
        <v>0</v>
      </c>
      <c r="BU79">
        <f t="shared" si="49"/>
        <v>0</v>
      </c>
      <c r="BV79">
        <f t="shared" si="49"/>
        <v>0</v>
      </c>
    </row>
    <row r="80" spans="1:74">
      <c r="A80">
        <v>0</v>
      </c>
      <c r="B80">
        <v>0</v>
      </c>
      <c r="C80">
        <v>5.750574027000001E-4</v>
      </c>
      <c r="D80">
        <v>8.26626244527027E-4</v>
      </c>
      <c r="E80">
        <v>0</v>
      </c>
      <c r="F80">
        <v>1.0000000000000001E-5</v>
      </c>
      <c r="G80">
        <v>0.56750053686143442</v>
      </c>
      <c r="H80">
        <v>0.40050437537910555</v>
      </c>
      <c r="I80">
        <v>306.26172326</v>
      </c>
      <c r="J80">
        <v>1.9498445997580421E-7</v>
      </c>
      <c r="K80">
        <v>3.0419999999999999E-2</v>
      </c>
      <c r="L80">
        <v>25.834078550000001</v>
      </c>
      <c r="M80">
        <v>27.209414249999998</v>
      </c>
      <c r="O80">
        <f t="shared" si="51"/>
        <v>0</v>
      </c>
      <c r="P80">
        <f t="shared" si="51"/>
        <v>0</v>
      </c>
      <c r="Q80">
        <f t="shared" si="51"/>
        <v>1.4856078112110786E-2</v>
      </c>
      <c r="R80">
        <f t="shared" si="51"/>
        <v>2.1355127332602725E-2</v>
      </c>
      <c r="S80">
        <f t="shared" si="51"/>
        <v>0</v>
      </c>
      <c r="T80">
        <f t="shared" si="40"/>
        <v>1.1105883367346939E-5</v>
      </c>
      <c r="U80">
        <f t="shared" si="40"/>
        <v>0.63025947732898624</v>
      </c>
      <c r="V80">
        <f t="shared" si="40"/>
        <v>0.44479548810724828</v>
      </c>
      <c r="W80">
        <f t="shared" si="56"/>
        <v>0.10540304048400011</v>
      </c>
      <c r="X80">
        <f t="shared" si="50"/>
        <v>1.9498445997580421E-7</v>
      </c>
      <c r="AA80">
        <f t="shared" si="57"/>
        <v>1.1688325036582643</v>
      </c>
      <c r="AB80">
        <f t="shared" si="58"/>
        <v>2.6724039920820255</v>
      </c>
      <c r="AC80">
        <f t="shared" si="59"/>
        <v>0.96201338710392359</v>
      </c>
      <c r="AD80" s="5">
        <f t="shared" si="60"/>
        <v>-3.6211205444713512E-2</v>
      </c>
      <c r="AF80" s="8">
        <f t="shared" si="61"/>
        <v>2.708615197526739</v>
      </c>
      <c r="AG80" s="8">
        <f t="shared" si="62"/>
        <v>0.78458842331889178</v>
      </c>
      <c r="AH80" s="8">
        <f t="shared" si="63"/>
        <v>5.0982144027560059</v>
      </c>
      <c r="AI80" s="8">
        <f t="shared" si="64"/>
        <v>1.7243959203460835</v>
      </c>
      <c r="AJ80" s="8">
        <f t="shared" si="65"/>
        <v>8.7913401171621004</v>
      </c>
      <c r="AK80">
        <v>78</v>
      </c>
      <c r="AM80">
        <v>1</v>
      </c>
      <c r="AN80">
        <f t="shared" si="52"/>
        <v>2.6305746443319684</v>
      </c>
      <c r="AP80">
        <f t="shared" si="53"/>
        <v>0</v>
      </c>
      <c r="AQ80">
        <f t="shared" si="53"/>
        <v>0.13060483549069335</v>
      </c>
      <c r="AR80">
        <f t="shared" si="53"/>
        <v>0.18774018762621522</v>
      </c>
      <c r="AS80">
        <f t="shared" si="53"/>
        <v>0</v>
      </c>
      <c r="AT80">
        <f t="shared" si="53"/>
        <v>9.7635597983880467E-5</v>
      </c>
      <c r="AU80">
        <f t="shared" si="53"/>
        <v>5.5408254272639343</v>
      </c>
      <c r="AV80">
        <f t="shared" si="53"/>
        <v>3.9103484185299497</v>
      </c>
      <c r="AW80">
        <f t="shared" si="54"/>
        <v>1.7243959203460835</v>
      </c>
      <c r="AX80" s="9">
        <f t="shared" si="55"/>
        <v>2.042740943462992</v>
      </c>
      <c r="BA80">
        <f t="shared" si="66"/>
        <v>12</v>
      </c>
      <c r="BB80">
        <f t="shared" si="67"/>
        <v>12</v>
      </c>
      <c r="BC80">
        <f t="shared" si="68"/>
        <v>27.261149288663937</v>
      </c>
      <c r="BD80">
        <f t="shared" si="69"/>
        <v>27.261149288663937</v>
      </c>
      <c r="BE80">
        <f t="shared" si="70"/>
        <v>13.630574644331968</v>
      </c>
      <c r="BF80">
        <f t="shared" si="71"/>
        <v>13.630574644331968</v>
      </c>
      <c r="BG80">
        <f>0</f>
        <v>0</v>
      </c>
      <c r="BH80" s="10">
        <f t="shared" si="72"/>
        <v>0</v>
      </c>
      <c r="BI80" s="10">
        <f t="shared" si="73"/>
        <v>0</v>
      </c>
      <c r="BK80">
        <f t="shared" si="41"/>
        <v>384</v>
      </c>
      <c r="BL80">
        <f t="shared" si="42"/>
        <v>0</v>
      </c>
      <c r="BN80">
        <f t="shared" si="43"/>
        <v>0</v>
      </c>
      <c r="BO80">
        <f t="shared" si="44"/>
        <v>8.3587094714043744</v>
      </c>
      <c r="BP80">
        <f t="shared" si="45"/>
        <v>21.026901014136104</v>
      </c>
      <c r="BQ80">
        <f t="shared" si="46"/>
        <v>0</v>
      </c>
      <c r="BR80">
        <f t="shared" si="47"/>
        <v>1.5621695677420875E-3</v>
      </c>
      <c r="BS80">
        <f t="shared" si="48"/>
        <v>354.6128273448918</v>
      </c>
      <c r="BT80">
        <f t="shared" si="49"/>
        <v>0</v>
      </c>
      <c r="BU80">
        <f t="shared" si="49"/>
        <v>0</v>
      </c>
      <c r="BV80">
        <f t="shared" si="49"/>
        <v>0</v>
      </c>
    </row>
    <row r="81" spans="1:74">
      <c r="A81">
        <v>0</v>
      </c>
      <c r="B81">
        <v>0</v>
      </c>
      <c r="C81">
        <v>5.5486695274999988E-4</v>
      </c>
      <c r="D81">
        <v>7.5842762575675674E-4</v>
      </c>
      <c r="E81">
        <v>0</v>
      </c>
      <c r="F81">
        <v>1.0000000000000001E-5</v>
      </c>
      <c r="G81">
        <v>0.56657368731930691</v>
      </c>
      <c r="H81">
        <v>0.40150676277508024</v>
      </c>
      <c r="I81">
        <v>306.21480134000001</v>
      </c>
      <c r="J81">
        <v>1.8620871366628614E-7</v>
      </c>
      <c r="K81">
        <v>3.1144999999999999E-2</v>
      </c>
      <c r="L81">
        <v>25.97396934</v>
      </c>
      <c r="M81">
        <v>25.778009300000001</v>
      </c>
      <c r="O81">
        <f t="shared" si="51"/>
        <v>0</v>
      </c>
      <c r="P81">
        <f t="shared" si="51"/>
        <v>0</v>
      </c>
      <c r="Q81">
        <f t="shared" si="51"/>
        <v>1.4412097218507726E-2</v>
      </c>
      <c r="R81">
        <f t="shared" si="51"/>
        <v>1.9699375898014994E-2</v>
      </c>
      <c r="S81">
        <f t="shared" si="51"/>
        <v>0</v>
      </c>
      <c r="T81">
        <f t="shared" si="40"/>
        <v>1.0521636448979595E-5</v>
      </c>
      <c r="U81">
        <f t="shared" si="40"/>
        <v>0.59612823595315856</v>
      </c>
      <c r="V81">
        <f t="shared" si="40"/>
        <v>0.42245081897260867</v>
      </c>
      <c r="W81">
        <f t="shared" si="56"/>
        <v>8.7142667135700097E-2</v>
      </c>
      <c r="X81">
        <f t="shared" si="50"/>
        <v>1.8620871366628614E-7</v>
      </c>
      <c r="AA81">
        <f t="shared" si="57"/>
        <v>1.1065013770568277</v>
      </c>
      <c r="AB81">
        <f t="shared" si="58"/>
        <v>2.5262671582311302</v>
      </c>
      <c r="AC81">
        <f t="shared" si="59"/>
        <v>0.91312458417826281</v>
      </c>
      <c r="AD81" s="5">
        <f t="shared" si="60"/>
        <v>-3.4111473116522718E-2</v>
      </c>
      <c r="AF81" s="8">
        <f t="shared" si="61"/>
        <v>2.5603786313476529</v>
      </c>
      <c r="AG81" s="8">
        <f t="shared" si="62"/>
        <v>0.73412946299112725</v>
      </c>
      <c r="AH81" s="8">
        <f t="shared" si="63"/>
        <v>5.4486302507223368</v>
      </c>
      <c r="AI81" s="8">
        <f t="shared" si="64"/>
        <v>1.7072331644482874</v>
      </c>
      <c r="AJ81" s="8">
        <f t="shared" si="65"/>
        <v>9.3020822648493606</v>
      </c>
      <c r="AK81">
        <v>79</v>
      </c>
      <c r="AM81">
        <v>1</v>
      </c>
      <c r="AN81">
        <f t="shared" si="52"/>
        <v>2.6156594934274295</v>
      </c>
      <c r="AP81">
        <f t="shared" si="53"/>
        <v>0</v>
      </c>
      <c r="AQ81">
        <f t="shared" si="53"/>
        <v>0.13406251393556551</v>
      </c>
      <c r="AR81">
        <f t="shared" si="53"/>
        <v>0.18324521516952622</v>
      </c>
      <c r="AS81">
        <f t="shared" si="53"/>
        <v>0</v>
      </c>
      <c r="AT81">
        <f t="shared" si="53"/>
        <v>9.7873127809245693E-5</v>
      </c>
      <c r="AU81">
        <f t="shared" si="53"/>
        <v>5.545233891235811</v>
      </c>
      <c r="AV81">
        <f t="shared" si="53"/>
        <v>3.9296722709361909</v>
      </c>
      <c r="AW81">
        <f t="shared" si="54"/>
        <v>1.7072331644482874</v>
      </c>
      <c r="AX81" s="9">
        <f t="shared" si="55"/>
        <v>2.0245408935533793</v>
      </c>
      <c r="BA81">
        <f t="shared" si="66"/>
        <v>12</v>
      </c>
      <c r="BB81">
        <f t="shared" si="67"/>
        <v>12</v>
      </c>
      <c r="BC81">
        <f t="shared" si="68"/>
        <v>27.231318986854859</v>
      </c>
      <c r="BD81">
        <f t="shared" si="69"/>
        <v>27.231318986854856</v>
      </c>
      <c r="BE81">
        <f t="shared" si="70"/>
        <v>13.61565949342743</v>
      </c>
      <c r="BF81">
        <f t="shared" si="71"/>
        <v>13.615659493427426</v>
      </c>
      <c r="BG81">
        <f>0</f>
        <v>0</v>
      </c>
      <c r="BH81" s="10">
        <f t="shared" si="72"/>
        <v>0</v>
      </c>
      <c r="BI81" s="10">
        <f t="shared" si="73"/>
        <v>7.1054273576010019E-15</v>
      </c>
      <c r="BK81">
        <f t="shared" si="41"/>
        <v>384</v>
      </c>
      <c r="BL81">
        <f t="shared" si="42"/>
        <v>0</v>
      </c>
      <c r="BN81">
        <f t="shared" si="43"/>
        <v>0</v>
      </c>
      <c r="BO81">
        <f t="shared" si="44"/>
        <v>8.5800008918761925</v>
      </c>
      <c r="BP81">
        <f t="shared" si="45"/>
        <v>20.523464098986935</v>
      </c>
      <c r="BQ81">
        <f t="shared" si="46"/>
        <v>0</v>
      </c>
      <c r="BR81">
        <f t="shared" si="47"/>
        <v>1.5659700449479311E-3</v>
      </c>
      <c r="BS81">
        <f t="shared" si="48"/>
        <v>354.8949690390919</v>
      </c>
      <c r="BT81">
        <f t="shared" si="49"/>
        <v>0</v>
      </c>
      <c r="BU81">
        <f t="shared" si="49"/>
        <v>0</v>
      </c>
      <c r="BV81">
        <f t="shared" si="49"/>
        <v>0</v>
      </c>
    </row>
    <row r="82" spans="1:74">
      <c r="A82">
        <v>0</v>
      </c>
      <c r="B82">
        <v>0</v>
      </c>
      <c r="C82">
        <v>5.3758499003333322E-4</v>
      </c>
      <c r="D82">
        <v>6.7343098931081083E-4</v>
      </c>
      <c r="E82">
        <v>0</v>
      </c>
      <c r="F82">
        <v>1.0000000000000001E-5</v>
      </c>
      <c r="G82">
        <v>0.56626818337770868</v>
      </c>
      <c r="H82">
        <v>0.40227241966806354</v>
      </c>
      <c r="I82">
        <v>306.06501213000001</v>
      </c>
      <c r="J82">
        <v>1.8197008586099811E-7</v>
      </c>
      <c r="K82">
        <v>3.065E-2</v>
      </c>
      <c r="L82">
        <v>26.02190396</v>
      </c>
      <c r="M82">
        <v>25.532101520000001</v>
      </c>
      <c r="O82">
        <f t="shared" si="51"/>
        <v>0</v>
      </c>
      <c r="P82">
        <f t="shared" si="51"/>
        <v>0</v>
      </c>
      <c r="Q82">
        <f t="shared" si="51"/>
        <v>1.3988984980984954E-2</v>
      </c>
      <c r="R82">
        <f t="shared" si="51"/>
        <v>1.7523956527533704E-2</v>
      </c>
      <c r="S82">
        <f t="shared" si="51"/>
        <v>0</v>
      </c>
      <c r="T82">
        <f t="shared" si="40"/>
        <v>1.0421265926530614E-5</v>
      </c>
      <c r="U82">
        <f t="shared" si="40"/>
        <v>0.59012313247125037</v>
      </c>
      <c r="V82">
        <f t="shared" si="40"/>
        <v>0.41921878602698137</v>
      </c>
      <c r="W82">
        <f t="shared" si="56"/>
        <v>0.10018433024600007</v>
      </c>
      <c r="X82">
        <f t="shared" si="50"/>
        <v>1.8197008586099811E-7</v>
      </c>
      <c r="AA82">
        <f t="shared" si="57"/>
        <v>1.0898917580428029</v>
      </c>
      <c r="AB82">
        <f t="shared" si="58"/>
        <v>2.4901001099974778</v>
      </c>
      <c r="AC82">
        <f t="shared" si="59"/>
        <v>0.90146345507100012</v>
      </c>
      <c r="AD82" s="5">
        <f t="shared" si="60"/>
        <v>-3.151294150851866E-2</v>
      </c>
      <c r="AF82" s="8">
        <f t="shared" si="61"/>
        <v>2.5216130515059962</v>
      </c>
      <c r="AG82" s="8">
        <f t="shared" si="62"/>
        <v>0.718686141363996</v>
      </c>
      <c r="AH82" s="8">
        <f t="shared" si="63"/>
        <v>5.5657118869836442</v>
      </c>
      <c r="AI82" s="8">
        <f t="shared" si="64"/>
        <v>1.6982677707587042</v>
      </c>
      <c r="AJ82" s="8">
        <f t="shared" si="65"/>
        <v>9.4520691189929344</v>
      </c>
      <c r="AK82">
        <v>80</v>
      </c>
      <c r="AM82">
        <v>1</v>
      </c>
      <c r="AN82">
        <f t="shared" si="52"/>
        <v>2.6154981978533876</v>
      </c>
      <c r="AP82">
        <f t="shared" si="53"/>
        <v>0</v>
      </c>
      <c r="AQ82">
        <f t="shared" si="53"/>
        <v>0.13222485294482383</v>
      </c>
      <c r="AR82">
        <f t="shared" si="53"/>
        <v>0.16563764833647598</v>
      </c>
      <c r="AS82">
        <f t="shared" si="53"/>
        <v>0</v>
      </c>
      <c r="AT82">
        <f t="shared" si="53"/>
        <v>9.8502525844973305E-5</v>
      </c>
      <c r="AU82">
        <f t="shared" si="53"/>
        <v>5.5778846368348818</v>
      </c>
      <c r="AV82">
        <f t="shared" si="53"/>
        <v>3.9624849415073373</v>
      </c>
      <c r="AW82">
        <f t="shared" si="54"/>
        <v>1.6982677707587042</v>
      </c>
      <c r="AX82" s="9">
        <f t="shared" si="55"/>
        <v>1.996130272040004</v>
      </c>
      <c r="BA82">
        <f t="shared" si="66"/>
        <v>12</v>
      </c>
      <c r="BB82">
        <f t="shared" si="67"/>
        <v>12</v>
      </c>
      <c r="BC82">
        <f t="shared" si="68"/>
        <v>27.230996395706775</v>
      </c>
      <c r="BD82">
        <f t="shared" si="69"/>
        <v>27.230996395706779</v>
      </c>
      <c r="BE82">
        <f t="shared" si="70"/>
        <v>13.615498197853388</v>
      </c>
      <c r="BF82">
        <f t="shared" si="71"/>
        <v>13.615498197853388</v>
      </c>
      <c r="BG82">
        <f>0</f>
        <v>0</v>
      </c>
      <c r="BH82" s="10">
        <f t="shared" si="72"/>
        <v>0</v>
      </c>
      <c r="BI82" s="10">
        <f t="shared" si="73"/>
        <v>-3.5527136788005009E-15</v>
      </c>
      <c r="BK82">
        <f t="shared" si="41"/>
        <v>384</v>
      </c>
      <c r="BL82">
        <f t="shared" si="42"/>
        <v>0</v>
      </c>
      <c r="BN82">
        <f t="shared" si="43"/>
        <v>0</v>
      </c>
      <c r="BO82">
        <f t="shared" si="44"/>
        <v>8.4623905884687254</v>
      </c>
      <c r="BP82">
        <f t="shared" si="45"/>
        <v>18.551416613685312</v>
      </c>
      <c r="BQ82">
        <f t="shared" si="46"/>
        <v>0</v>
      </c>
      <c r="BR82">
        <f t="shared" si="47"/>
        <v>1.5760404135195729E-3</v>
      </c>
      <c r="BS82">
        <f t="shared" si="48"/>
        <v>356.98461675743243</v>
      </c>
      <c r="BT82">
        <f t="shared" si="49"/>
        <v>0</v>
      </c>
      <c r="BU82">
        <f t="shared" si="49"/>
        <v>0</v>
      </c>
      <c r="BV82">
        <f t="shared" si="49"/>
        <v>0</v>
      </c>
    </row>
    <row r="83" spans="1:74">
      <c r="A83">
        <v>0</v>
      </c>
      <c r="B83">
        <v>0</v>
      </c>
      <c r="C83">
        <v>4.8116492398333333E-4</v>
      </c>
      <c r="D83">
        <v>6.7033131940540547E-4</v>
      </c>
      <c r="E83">
        <v>0</v>
      </c>
      <c r="F83">
        <v>1.0000000000000001E-5</v>
      </c>
      <c r="G83">
        <v>0.56540807147824013</v>
      </c>
      <c r="H83">
        <v>0.40073706510446949</v>
      </c>
      <c r="I83">
        <v>306.24187168000003</v>
      </c>
      <c r="J83">
        <v>1.8620871366628614E-7</v>
      </c>
      <c r="K83">
        <v>3.1370000000000002E-2</v>
      </c>
      <c r="L83">
        <v>25.773256010000001</v>
      </c>
      <c r="M83">
        <v>26.426214460000001</v>
      </c>
      <c r="O83">
        <f t="shared" si="51"/>
        <v>0</v>
      </c>
      <c r="P83">
        <f t="shared" si="51"/>
        <v>0</v>
      </c>
      <c r="Q83">
        <f t="shared" si="51"/>
        <v>1.2401186768854639E-2</v>
      </c>
      <c r="R83">
        <f t="shared" si="51"/>
        <v>1.7276620706556597E-2</v>
      </c>
      <c r="S83">
        <f t="shared" si="51"/>
        <v>0</v>
      </c>
      <c r="T83">
        <f t="shared" si="40"/>
        <v>1.078620998367347E-5</v>
      </c>
      <c r="U83">
        <f t="shared" si="40"/>
        <v>0.6098610185428156</v>
      </c>
      <c r="V83">
        <f t="shared" si="40"/>
        <v>0.43224341324578341</v>
      </c>
      <c r="W83">
        <f t="shared" si="56"/>
        <v>8.0670291311300019E-2</v>
      </c>
      <c r="X83">
        <f t="shared" si="50"/>
        <v>1.8620871366628614E-7</v>
      </c>
      <c r="AA83">
        <f t="shared" si="57"/>
        <v>1.1187366674459782</v>
      </c>
      <c r="AB83">
        <f t="shared" si="58"/>
        <v>2.5630523104305767</v>
      </c>
      <c r="AC83">
        <f t="shared" si="59"/>
        <v>0.92384244144238936</v>
      </c>
      <c r="AD83" s="5">
        <f t="shared" si="60"/>
        <v>-2.9677807475411239E-2</v>
      </c>
      <c r="AF83" s="8">
        <f t="shared" si="61"/>
        <v>2.5927301179059881</v>
      </c>
      <c r="AG83" s="8">
        <f t="shared" si="62"/>
        <v>0.74504523502120934</v>
      </c>
      <c r="AH83" s="8">
        <f t="shared" si="63"/>
        <v>5.3688015330856134</v>
      </c>
      <c r="AI83" s="8">
        <f t="shared" si="64"/>
        <v>1.7127503228548184</v>
      </c>
      <c r="AJ83" s="8">
        <f t="shared" si="65"/>
        <v>9.195416559135829</v>
      </c>
      <c r="AK83">
        <v>81</v>
      </c>
      <c r="AM83">
        <v>1</v>
      </c>
      <c r="AN83">
        <f t="shared" si="52"/>
        <v>2.6333670526362738</v>
      </c>
      <c r="AP83">
        <f t="shared" si="53"/>
        <v>0</v>
      </c>
      <c r="AQ83">
        <f t="shared" si="53"/>
        <v>0.1140340781672621</v>
      </c>
      <c r="AR83">
        <f t="shared" si="53"/>
        <v>0.15886572413097949</v>
      </c>
      <c r="AS83">
        <f t="shared" si="53"/>
        <v>0</v>
      </c>
      <c r="AT83">
        <f t="shared" si="53"/>
        <v>9.9183693894187229E-5</v>
      </c>
      <c r="AU83">
        <f t="shared" si="53"/>
        <v>5.6079261086800498</v>
      </c>
      <c r="AV83">
        <f t="shared" si="53"/>
        <v>3.9746582397376677</v>
      </c>
      <c r="AW83">
        <f t="shared" si="54"/>
        <v>1.7127503228548184</v>
      </c>
      <c r="AX83" s="9">
        <f t="shared" si="55"/>
        <v>1.9856501251530601</v>
      </c>
      <c r="BA83">
        <f t="shared" si="66"/>
        <v>12</v>
      </c>
      <c r="BB83">
        <f t="shared" si="67"/>
        <v>11.999999999999998</v>
      </c>
      <c r="BC83">
        <f t="shared" si="68"/>
        <v>27.266734105272548</v>
      </c>
      <c r="BD83">
        <f t="shared" si="69"/>
        <v>27.266734105272551</v>
      </c>
      <c r="BE83">
        <f t="shared" si="70"/>
        <v>13.633367052636274</v>
      </c>
      <c r="BF83">
        <f t="shared" si="71"/>
        <v>13.633367052636274</v>
      </c>
      <c r="BG83">
        <f>0</f>
        <v>0</v>
      </c>
      <c r="BH83" s="10">
        <f t="shared" si="72"/>
        <v>0</v>
      </c>
      <c r="BI83" s="10">
        <f t="shared" si="73"/>
        <v>-3.5527136788005009E-15</v>
      </c>
      <c r="BK83">
        <f t="shared" si="41"/>
        <v>384</v>
      </c>
      <c r="BL83">
        <f t="shared" si="42"/>
        <v>0</v>
      </c>
      <c r="BN83">
        <f t="shared" si="43"/>
        <v>0</v>
      </c>
      <c r="BO83">
        <f t="shared" si="44"/>
        <v>7.2981810027047747</v>
      </c>
      <c r="BP83">
        <f t="shared" si="45"/>
        <v>17.792961102669704</v>
      </c>
      <c r="BQ83">
        <f t="shared" si="46"/>
        <v>0</v>
      </c>
      <c r="BR83">
        <f t="shared" si="47"/>
        <v>1.5869391023069957E-3</v>
      </c>
      <c r="BS83">
        <f t="shared" si="48"/>
        <v>358.90727095552319</v>
      </c>
      <c r="BT83">
        <f t="shared" si="49"/>
        <v>0</v>
      </c>
      <c r="BU83">
        <f t="shared" si="49"/>
        <v>0</v>
      </c>
      <c r="BV83">
        <f t="shared" si="49"/>
        <v>0</v>
      </c>
    </row>
    <row r="84" spans="1:74">
      <c r="A84">
        <v>0</v>
      </c>
      <c r="B84">
        <v>0</v>
      </c>
      <c r="C84">
        <v>6.2008662061666662E-4</v>
      </c>
      <c r="D84">
        <v>8.4092732190540543E-4</v>
      </c>
      <c r="E84">
        <v>0</v>
      </c>
      <c r="F84">
        <v>1.0000000000000001E-5</v>
      </c>
      <c r="G84">
        <v>0.56134788994134621</v>
      </c>
      <c r="H84">
        <v>0.40661590678000242</v>
      </c>
      <c r="I84">
        <v>306.16268191</v>
      </c>
      <c r="J84">
        <v>1.9054607179632443E-7</v>
      </c>
      <c r="K84">
        <v>3.1050000000000001E-2</v>
      </c>
      <c r="L84">
        <v>26.099571090000001</v>
      </c>
      <c r="M84">
        <v>26.742067200000001</v>
      </c>
      <c r="O84">
        <f t="shared" si="51"/>
        <v>0</v>
      </c>
      <c r="P84">
        <f t="shared" si="51"/>
        <v>0</v>
      </c>
      <c r="Q84">
        <f t="shared" si="51"/>
        <v>1.618399483674255E-2</v>
      </c>
      <c r="R84">
        <f t="shared" si="51"/>
        <v>2.1947842419593445E-2</v>
      </c>
      <c r="S84">
        <f t="shared" si="51"/>
        <v>0</v>
      </c>
      <c r="T84">
        <f t="shared" si="40"/>
        <v>1.0915129469387756E-5</v>
      </c>
      <c r="U84">
        <f t="shared" si="40"/>
        <v>0.61271848960774222</v>
      </c>
      <c r="V84">
        <f t="shared" si="40"/>
        <v>0.44382652668162287</v>
      </c>
      <c r="W84">
        <f t="shared" si="56"/>
        <v>9.0043520260500054E-2</v>
      </c>
      <c r="X84">
        <f t="shared" si="50"/>
        <v>1.9054607179632443E-7</v>
      </c>
      <c r="AA84">
        <f t="shared" si="57"/>
        <v>1.1547565332216305</v>
      </c>
      <c r="AB84">
        <f t="shared" si="58"/>
        <v>2.6091869852981024</v>
      </c>
      <c r="AC84">
        <f t="shared" si="59"/>
        <v>0.96391672787591776</v>
      </c>
      <c r="AD84" s="5">
        <f t="shared" si="60"/>
        <v>-3.8131837256335996E-2</v>
      </c>
      <c r="AF84" s="8">
        <f t="shared" si="61"/>
        <v>2.6473188225544386</v>
      </c>
      <c r="AG84" s="8">
        <f t="shared" si="62"/>
        <v>0.71948536680260311</v>
      </c>
      <c r="AH84" s="8">
        <f t="shared" si="63"/>
        <v>5.5595293310495277</v>
      </c>
      <c r="AI84" s="8">
        <f t="shared" si="64"/>
        <v>1.6172718560471409</v>
      </c>
      <c r="AJ84" s="8">
        <f t="shared" si="65"/>
        <v>8.9912703199749888</v>
      </c>
      <c r="AK84">
        <v>82</v>
      </c>
      <c r="AM84">
        <v>1</v>
      </c>
      <c r="AN84">
        <f t="shared" si="52"/>
        <v>2.518651434419569</v>
      </c>
      <c r="AP84">
        <f t="shared" si="53"/>
        <v>0</v>
      </c>
      <c r="AQ84">
        <f t="shared" si="53"/>
        <v>0.14551467243423175</v>
      </c>
      <c r="AR84">
        <f t="shared" si="53"/>
        <v>0.1973389841347786</v>
      </c>
      <c r="AS84">
        <f t="shared" si="53"/>
        <v>0</v>
      </c>
      <c r="AT84">
        <f t="shared" si="53"/>
        <v>9.8140879636790469E-5</v>
      </c>
      <c r="AU84">
        <f t="shared" si="53"/>
        <v>5.5091175701099964</v>
      </c>
      <c r="AV84">
        <f t="shared" si="53"/>
        <v>3.9905642765700633</v>
      </c>
      <c r="AW84">
        <f t="shared" si="54"/>
        <v>1.6172718560471409</v>
      </c>
      <c r="AX84" s="9">
        <f t="shared" si="55"/>
        <v>1.9601255126161512</v>
      </c>
      <c r="BA84">
        <f t="shared" si="66"/>
        <v>12</v>
      </c>
      <c r="BB84">
        <f t="shared" si="67"/>
        <v>12</v>
      </c>
      <c r="BC84">
        <f t="shared" si="68"/>
        <v>27.037302868839138</v>
      </c>
      <c r="BD84">
        <f t="shared" si="69"/>
        <v>27.037302868839138</v>
      </c>
      <c r="BE84">
        <f t="shared" si="70"/>
        <v>13.518651434419569</v>
      </c>
      <c r="BF84">
        <f t="shared" si="71"/>
        <v>13.518651434419569</v>
      </c>
      <c r="BG84">
        <f>0</f>
        <v>0</v>
      </c>
      <c r="BH84" s="10">
        <f t="shared" si="72"/>
        <v>0</v>
      </c>
      <c r="BI84" s="10">
        <f t="shared" si="73"/>
        <v>0</v>
      </c>
      <c r="BK84">
        <f t="shared" si="41"/>
        <v>384</v>
      </c>
      <c r="BL84">
        <f t="shared" si="42"/>
        <v>0</v>
      </c>
      <c r="BN84">
        <f t="shared" si="43"/>
        <v>0</v>
      </c>
      <c r="BO84">
        <f t="shared" si="44"/>
        <v>9.3129390357908317</v>
      </c>
      <c r="BP84">
        <f t="shared" si="45"/>
        <v>22.101966223095204</v>
      </c>
      <c r="BQ84">
        <f t="shared" si="46"/>
        <v>0</v>
      </c>
      <c r="BR84">
        <f t="shared" si="47"/>
        <v>1.5702540741886475E-3</v>
      </c>
      <c r="BS84">
        <f t="shared" si="48"/>
        <v>352.58352448703977</v>
      </c>
      <c r="BT84">
        <f t="shared" si="49"/>
        <v>0</v>
      </c>
      <c r="BU84">
        <f t="shared" si="49"/>
        <v>0</v>
      </c>
      <c r="BV84">
        <f t="shared" si="49"/>
        <v>0</v>
      </c>
    </row>
    <row r="85" spans="1:74">
      <c r="A85">
        <v>0</v>
      </c>
      <c r="B85">
        <v>0</v>
      </c>
      <c r="C85">
        <v>7.0348665496666675E-4</v>
      </c>
      <c r="D85">
        <v>8.6398867689189193E-4</v>
      </c>
      <c r="E85">
        <v>0</v>
      </c>
      <c r="F85">
        <v>1.0000000000000001E-5</v>
      </c>
      <c r="G85">
        <v>0.55804604694133164</v>
      </c>
      <c r="H85">
        <v>0.4049673220683731</v>
      </c>
      <c r="I85">
        <v>306.34834834999998</v>
      </c>
      <c r="J85">
        <v>1.8620871366628614E-7</v>
      </c>
      <c r="K85">
        <v>3.0915000000000002E-2</v>
      </c>
      <c r="L85">
        <v>26.01139483</v>
      </c>
      <c r="M85">
        <v>26.975681420000001</v>
      </c>
      <c r="O85">
        <f t="shared" si="51"/>
        <v>0</v>
      </c>
      <c r="P85">
        <f t="shared" si="51"/>
        <v>0</v>
      </c>
      <c r="Q85">
        <f t="shared" si="51"/>
        <v>1.8298669139973949E-2</v>
      </c>
      <c r="R85">
        <f t="shared" si="51"/>
        <v>2.2473550603284299E-2</v>
      </c>
      <c r="S85">
        <f t="shared" si="51"/>
        <v>0</v>
      </c>
      <c r="T85">
        <f t="shared" ref="T85:V112" si="74">$M85*F85/24.5</f>
        <v>1.1010482212244899E-5</v>
      </c>
      <c r="U85">
        <f t="shared" si="74"/>
        <v>0.61443560734611136</v>
      </c>
      <c r="V85">
        <f t="shared" si="74"/>
        <v>0.4458885496174273</v>
      </c>
      <c r="W85">
        <f t="shared" si="56"/>
        <v>9.3250850465550039E-2</v>
      </c>
      <c r="X85">
        <f t="shared" si="50"/>
        <v>1.8620871366628614E-7</v>
      </c>
      <c r="AA85">
        <f t="shared" si="57"/>
        <v>1.1643421470533395</v>
      </c>
      <c r="AB85">
        <f t="shared" si="58"/>
        <v>2.6250282107852132</v>
      </c>
      <c r="AC85">
        <f t="shared" si="59"/>
        <v>0.97332153872137106</v>
      </c>
      <c r="AD85" s="5">
        <f t="shared" si="60"/>
        <v>-4.0772219743258245E-2</v>
      </c>
      <c r="AF85" s="8">
        <f t="shared" si="61"/>
        <v>2.6658004305284715</v>
      </c>
      <c r="AG85" s="8">
        <f t="shared" si="62"/>
        <v>0.71915735308572937</v>
      </c>
      <c r="AH85" s="8">
        <f t="shared" si="63"/>
        <v>5.5620650791332</v>
      </c>
      <c r="AI85" s="8">
        <f t="shared" si="64"/>
        <v>1.6051049192824283</v>
      </c>
      <c r="AJ85" s="8">
        <f t="shared" si="65"/>
        <v>8.9276980198857085</v>
      </c>
      <c r="AK85">
        <v>83</v>
      </c>
      <c r="AM85">
        <v>1</v>
      </c>
      <c r="AN85">
        <f t="shared" si="52"/>
        <v>2.5048355318021791</v>
      </c>
      <c r="AP85">
        <f t="shared" si="53"/>
        <v>0</v>
      </c>
      <c r="AQ85">
        <f t="shared" si="53"/>
        <v>0.16336499224748915</v>
      </c>
      <c r="AR85">
        <f t="shared" si="53"/>
        <v>0.20063707322074251</v>
      </c>
      <c r="AS85">
        <f t="shared" si="53"/>
        <v>0</v>
      </c>
      <c r="AT85">
        <f t="shared" si="53"/>
        <v>9.82982602442456E-5</v>
      </c>
      <c r="AU85">
        <f t="shared" si="53"/>
        <v>5.4854955550511511</v>
      </c>
      <c r="AV85">
        <f t="shared" si="53"/>
        <v>3.9807583215092164</v>
      </c>
      <c r="AW85">
        <f t="shared" si="54"/>
        <v>1.6051049192824283</v>
      </c>
      <c r="AX85" s="9">
        <f t="shared" si="55"/>
        <v>1.9691069847506599</v>
      </c>
      <c r="BA85">
        <f t="shared" si="66"/>
        <v>12</v>
      </c>
      <c r="BB85">
        <f t="shared" si="67"/>
        <v>12.000000000000002</v>
      </c>
      <c r="BC85">
        <f t="shared" si="68"/>
        <v>27.009671063604358</v>
      </c>
      <c r="BD85">
        <f t="shared" si="69"/>
        <v>27.009671063604362</v>
      </c>
      <c r="BE85">
        <f t="shared" si="70"/>
        <v>13.504835531802179</v>
      </c>
      <c r="BF85">
        <f t="shared" si="71"/>
        <v>13.504835531802181</v>
      </c>
      <c r="BG85">
        <f>0</f>
        <v>0</v>
      </c>
      <c r="BH85" s="10">
        <f t="shared" si="72"/>
        <v>0</v>
      </c>
      <c r="BI85" s="10">
        <f t="shared" si="73"/>
        <v>-5.3290705182007514E-15</v>
      </c>
      <c r="BK85">
        <f t="shared" si="41"/>
        <v>384</v>
      </c>
      <c r="BL85">
        <f t="shared" si="42"/>
        <v>0</v>
      </c>
      <c r="BN85">
        <f t="shared" si="43"/>
        <v>0</v>
      </c>
      <c r="BO85">
        <f t="shared" si="44"/>
        <v>10.455359503839306</v>
      </c>
      <c r="BP85">
        <f t="shared" si="45"/>
        <v>22.47135220072316</v>
      </c>
      <c r="BQ85">
        <f t="shared" si="46"/>
        <v>0</v>
      </c>
      <c r="BR85">
        <f t="shared" si="47"/>
        <v>1.5727721639079296E-3</v>
      </c>
      <c r="BS85">
        <f t="shared" si="48"/>
        <v>351.07171552327367</v>
      </c>
      <c r="BT85">
        <f t="shared" si="49"/>
        <v>0</v>
      </c>
      <c r="BU85">
        <f t="shared" si="49"/>
        <v>0</v>
      </c>
      <c r="BV85">
        <f t="shared" si="49"/>
        <v>0</v>
      </c>
    </row>
    <row r="86" spans="1:74">
      <c r="A86">
        <v>0</v>
      </c>
      <c r="B86">
        <v>0</v>
      </c>
      <c r="C86">
        <v>8.8070784158333329E-4</v>
      </c>
      <c r="D86">
        <v>1.087259464945946E-3</v>
      </c>
      <c r="E86">
        <v>0</v>
      </c>
      <c r="F86">
        <v>1.0000000000000001E-5</v>
      </c>
      <c r="G86">
        <v>0.56230708427176712</v>
      </c>
      <c r="H86">
        <v>0.4050264648235391</v>
      </c>
      <c r="I86">
        <v>306.35376241</v>
      </c>
      <c r="J86">
        <v>1.9498445997580421E-7</v>
      </c>
      <c r="K86">
        <v>3.0405000000000001E-2</v>
      </c>
      <c r="L86">
        <v>25.749652999999999</v>
      </c>
      <c r="M86">
        <v>26.051601900000001</v>
      </c>
      <c r="O86">
        <f t="shared" si="51"/>
        <v>0</v>
      </c>
      <c r="P86">
        <f t="shared" si="51"/>
        <v>0</v>
      </c>
      <c r="Q86">
        <f t="shared" si="51"/>
        <v>2.2677921315149802E-2</v>
      </c>
      <c r="R86">
        <f t="shared" si="51"/>
        <v>2.7996553943323774E-2</v>
      </c>
      <c r="S86">
        <f t="shared" si="51"/>
        <v>0</v>
      </c>
      <c r="T86">
        <f t="shared" si="74"/>
        <v>1.0633306897959185E-5</v>
      </c>
      <c r="U86">
        <f t="shared" si="74"/>
        <v>0.59791837979582974</v>
      </c>
      <c r="V86">
        <f t="shared" si="74"/>
        <v>0.43067707022641616</v>
      </c>
      <c r="W86">
        <f t="shared" si="56"/>
        <v>0.10544482903500003</v>
      </c>
      <c r="X86">
        <f t="shared" si="50"/>
        <v>1.9498445997580421E-7</v>
      </c>
      <c r="AA86">
        <f t="shared" si="57"/>
        <v>1.1579409544825168</v>
      </c>
      <c r="AB86">
        <f t="shared" si="58"/>
        <v>2.5997113194591832</v>
      </c>
      <c r="AC86">
        <f t="shared" si="59"/>
        <v>0.96270309096977946</v>
      </c>
      <c r="AD86" s="5">
        <f t="shared" si="60"/>
        <v>-5.0674475258473572E-2</v>
      </c>
      <c r="AF86" s="8">
        <f t="shared" si="61"/>
        <v>2.650385794717657</v>
      </c>
      <c r="AG86" s="8">
        <f t="shared" si="62"/>
        <v>0.72497961277809808</v>
      </c>
      <c r="AH86" s="8">
        <f t="shared" si="63"/>
        <v>5.5173965301894921</v>
      </c>
      <c r="AI86" s="8">
        <f t="shared" si="64"/>
        <v>1.6240754230387069</v>
      </c>
      <c r="AJ86" s="8">
        <f t="shared" si="65"/>
        <v>8.960668103839792</v>
      </c>
      <c r="AK86">
        <v>84</v>
      </c>
      <c r="AM86">
        <v>1</v>
      </c>
      <c r="AN86">
        <f t="shared" si="52"/>
        <v>2.4986891498370021</v>
      </c>
      <c r="AP86">
        <f t="shared" si="53"/>
        <v>0</v>
      </c>
      <c r="AQ86">
        <f t="shared" si="53"/>
        <v>0.20320932619005139</v>
      </c>
      <c r="AR86">
        <f t="shared" si="53"/>
        <v>0.2508678279373715</v>
      </c>
      <c r="AS86">
        <f t="shared" si="53"/>
        <v>0</v>
      </c>
      <c r="AT86">
        <f t="shared" si="53"/>
        <v>9.5281533958882519E-5</v>
      </c>
      <c r="AU86">
        <f t="shared" si="53"/>
        <v>5.3577481545360586</v>
      </c>
      <c r="AV86">
        <f t="shared" si="53"/>
        <v>3.8591542862330175</v>
      </c>
      <c r="AW86">
        <f t="shared" si="54"/>
        <v>1.6240754230387069</v>
      </c>
      <c r="AX86" s="9">
        <f t="shared" si="55"/>
        <v>2.0781525771661298</v>
      </c>
      <c r="BA86">
        <f t="shared" si="66"/>
        <v>12</v>
      </c>
      <c r="BB86">
        <f t="shared" si="67"/>
        <v>12.000000000000002</v>
      </c>
      <c r="BC86">
        <f t="shared" si="68"/>
        <v>26.997378299674004</v>
      </c>
      <c r="BD86">
        <f t="shared" si="69"/>
        <v>26.997378299674001</v>
      </c>
      <c r="BE86">
        <f t="shared" si="70"/>
        <v>13.498689149837002</v>
      </c>
      <c r="BF86">
        <f t="shared" si="71"/>
        <v>13.498689149837002</v>
      </c>
      <c r="BG86">
        <f>0</f>
        <v>0</v>
      </c>
      <c r="BH86" s="10">
        <f t="shared" si="72"/>
        <v>0</v>
      </c>
      <c r="BI86" s="10">
        <f t="shared" si="73"/>
        <v>3.5527136788005009E-15</v>
      </c>
      <c r="BK86">
        <f t="shared" si="41"/>
        <v>384</v>
      </c>
      <c r="BL86">
        <f t="shared" si="42"/>
        <v>0</v>
      </c>
      <c r="BN86">
        <f t="shared" si="43"/>
        <v>0</v>
      </c>
      <c r="BO86">
        <f t="shared" si="44"/>
        <v>13.005396876163289</v>
      </c>
      <c r="BP86">
        <f t="shared" si="45"/>
        <v>28.097196728985608</v>
      </c>
      <c r="BQ86">
        <f t="shared" si="46"/>
        <v>0</v>
      </c>
      <c r="BR86">
        <f t="shared" si="47"/>
        <v>1.5245045433421203E-3</v>
      </c>
      <c r="BS86">
        <f t="shared" si="48"/>
        <v>342.89588189030775</v>
      </c>
      <c r="BT86">
        <f t="shared" si="49"/>
        <v>0</v>
      </c>
      <c r="BU86">
        <f t="shared" si="49"/>
        <v>0</v>
      </c>
      <c r="BV86">
        <f t="shared" si="49"/>
        <v>0</v>
      </c>
    </row>
    <row r="87" spans="1:74">
      <c r="A87">
        <v>0</v>
      </c>
      <c r="B87">
        <v>0</v>
      </c>
      <c r="C87">
        <v>5.4109208485000003E-4</v>
      </c>
      <c r="D87">
        <v>6.202373051081082E-4</v>
      </c>
      <c r="E87">
        <v>0</v>
      </c>
      <c r="F87">
        <v>1.0000000000000001E-5</v>
      </c>
      <c r="G87">
        <v>0.5615259873478804</v>
      </c>
      <c r="H87">
        <v>0.40779342175038885</v>
      </c>
      <c r="I87">
        <v>306.25630919000002</v>
      </c>
      <c r="J87">
        <v>1.7782794100389206E-7</v>
      </c>
      <c r="K87">
        <v>3.1309999999999998E-2</v>
      </c>
      <c r="L87">
        <v>26.090251720000001</v>
      </c>
      <c r="M87">
        <v>28.020082760000001</v>
      </c>
      <c r="O87">
        <f t="shared" si="51"/>
        <v>0</v>
      </c>
      <c r="P87">
        <f t="shared" si="51"/>
        <v>0</v>
      </c>
      <c r="Q87">
        <f t="shared" si="51"/>
        <v>1.4117228697436099E-2</v>
      </c>
      <c r="R87">
        <f t="shared" si="51"/>
        <v>1.6182147416404984E-2</v>
      </c>
      <c r="S87">
        <f t="shared" si="51"/>
        <v>0</v>
      </c>
      <c r="T87">
        <f t="shared" si="74"/>
        <v>1.1436768473469389E-5</v>
      </c>
      <c r="U87">
        <f t="shared" si="74"/>
        <v>0.64220427091340082</v>
      </c>
      <c r="V87">
        <f t="shared" si="74"/>
        <v>0.46638389495630533</v>
      </c>
      <c r="W87">
        <f t="shared" si="56"/>
        <v>8.3227902986800148E-2</v>
      </c>
      <c r="X87">
        <f t="shared" si="50"/>
        <v>1.7782794100389206E-7</v>
      </c>
      <c r="AA87">
        <f t="shared" si="57"/>
        <v>1.1853690655137934</v>
      </c>
      <c r="AB87">
        <f t="shared" si="58"/>
        <v>2.6921023803648834</v>
      </c>
      <c r="AC87">
        <f t="shared" si="59"/>
        <v>0.99336654214029285</v>
      </c>
      <c r="AD87" s="5">
        <f t="shared" si="60"/>
        <v>-3.0299376113841085E-2</v>
      </c>
      <c r="AF87" s="8">
        <f t="shared" si="61"/>
        <v>2.7224017564787246</v>
      </c>
      <c r="AG87" s="8">
        <f t="shared" si="62"/>
        <v>0.73566867219813892</v>
      </c>
      <c r="AH87" s="8">
        <f t="shared" si="63"/>
        <v>5.4372303064750769</v>
      </c>
      <c r="AI87" s="8">
        <f t="shared" si="64"/>
        <v>1.6117930367641757</v>
      </c>
      <c r="AJ87" s="8">
        <f t="shared" si="65"/>
        <v>8.7636899472596745</v>
      </c>
      <c r="AK87">
        <v>85</v>
      </c>
      <c r="AM87">
        <v>1</v>
      </c>
      <c r="AN87">
        <f t="shared" si="52"/>
        <v>2.5409354895915151</v>
      </c>
      <c r="AP87">
        <f t="shared" si="53"/>
        <v>0</v>
      </c>
      <c r="AQ87">
        <f t="shared" si="53"/>
        <v>0.12371901521888654</v>
      </c>
      <c r="AR87">
        <f t="shared" si="53"/>
        <v>0.14181532263822247</v>
      </c>
      <c r="AS87">
        <f t="shared" si="53"/>
        <v>0</v>
      </c>
      <c r="AT87">
        <f t="shared" si="53"/>
        <v>1.0022829290008006E-4</v>
      </c>
      <c r="AU87">
        <f t="shared" si="53"/>
        <v>5.6280791130909993</v>
      </c>
      <c r="AV87">
        <f t="shared" si="53"/>
        <v>4.087243851792385</v>
      </c>
      <c r="AW87">
        <f t="shared" si="54"/>
        <v>1.6117930367641757</v>
      </c>
      <c r="AX87" s="9">
        <f t="shared" si="55"/>
        <v>1.8773273746212849</v>
      </c>
      <c r="BA87">
        <f t="shared" si="66"/>
        <v>12</v>
      </c>
      <c r="BB87">
        <f t="shared" si="67"/>
        <v>12</v>
      </c>
      <c r="BC87">
        <f t="shared" si="68"/>
        <v>27.08187097918303</v>
      </c>
      <c r="BD87">
        <f t="shared" si="69"/>
        <v>27.08187097918303</v>
      </c>
      <c r="BE87">
        <f t="shared" si="70"/>
        <v>13.540935489591515</v>
      </c>
      <c r="BF87">
        <f t="shared" si="71"/>
        <v>13.540935489591515</v>
      </c>
      <c r="BG87">
        <f>0</f>
        <v>0</v>
      </c>
      <c r="BH87" s="10">
        <f t="shared" si="72"/>
        <v>0</v>
      </c>
      <c r="BI87" s="10">
        <f t="shared" si="73"/>
        <v>0</v>
      </c>
      <c r="BK87">
        <f t="shared" si="41"/>
        <v>384</v>
      </c>
      <c r="BL87">
        <f t="shared" si="42"/>
        <v>0</v>
      </c>
      <c r="BN87">
        <f t="shared" si="43"/>
        <v>0</v>
      </c>
      <c r="BO87">
        <f t="shared" si="44"/>
        <v>7.9180169740087383</v>
      </c>
      <c r="BP87">
        <f t="shared" si="45"/>
        <v>15.883316135480916</v>
      </c>
      <c r="BQ87">
        <f t="shared" si="46"/>
        <v>0</v>
      </c>
      <c r="BR87">
        <f t="shared" si="47"/>
        <v>1.603652686401281E-3</v>
      </c>
      <c r="BS87">
        <f t="shared" si="48"/>
        <v>360.19706323782395</v>
      </c>
      <c r="BT87">
        <f t="shared" si="49"/>
        <v>0</v>
      </c>
      <c r="BU87">
        <f t="shared" si="49"/>
        <v>0</v>
      </c>
      <c r="BV87">
        <f t="shared" si="49"/>
        <v>0</v>
      </c>
    </row>
    <row r="88" spans="1:74">
      <c r="A88">
        <v>0</v>
      </c>
      <c r="B88">
        <v>0</v>
      </c>
      <c r="C88">
        <v>7.9550255869999991E-4</v>
      </c>
      <c r="D88">
        <v>8.6561836458108111E-4</v>
      </c>
      <c r="E88">
        <v>0</v>
      </c>
      <c r="F88">
        <v>1.0000000000000001E-5</v>
      </c>
      <c r="G88">
        <v>0.55342535573590879</v>
      </c>
      <c r="H88">
        <v>0.40841174637938965</v>
      </c>
      <c r="I88">
        <v>306.20599446</v>
      </c>
      <c r="J88">
        <v>1.7378008287493735E-7</v>
      </c>
      <c r="K88">
        <v>3.1519999999999999E-2</v>
      </c>
      <c r="L88">
        <v>26.019310340000001</v>
      </c>
      <c r="M88">
        <v>28.223894349999998</v>
      </c>
      <c r="O88">
        <f t="shared" si="51"/>
        <v>0</v>
      </c>
      <c r="P88">
        <f t="shared" si="51"/>
        <v>0</v>
      </c>
      <c r="Q88">
        <f t="shared" si="51"/>
        <v>2.0698427951079366E-2</v>
      </c>
      <c r="R88">
        <f t="shared" si="51"/>
        <v>2.2522792864038414E-2</v>
      </c>
      <c r="S88">
        <f t="shared" si="51"/>
        <v>0</v>
      </c>
      <c r="T88">
        <f t="shared" si="74"/>
        <v>1.151995687755102E-5</v>
      </c>
      <c r="U88">
        <f t="shared" si="74"/>
        <v>0.63754362330210024</v>
      </c>
      <c r="V88">
        <f t="shared" si="74"/>
        <v>0.47048857065758726</v>
      </c>
      <c r="W88">
        <f t="shared" si="56"/>
        <v>7.7537544813200091E-2</v>
      </c>
      <c r="X88">
        <f t="shared" si="50"/>
        <v>1.7378008287493735E-7</v>
      </c>
      <c r="AA88">
        <f t="shared" si="57"/>
        <v>1.2169974284539615</v>
      </c>
      <c r="AB88">
        <f t="shared" si="58"/>
        <v>2.7249067812955863</v>
      </c>
      <c r="AC88">
        <f t="shared" si="59"/>
        <v>1.02741958294541</v>
      </c>
      <c r="AD88" s="5">
        <f t="shared" si="60"/>
        <v>-4.3221220815117783E-2</v>
      </c>
      <c r="AF88" s="8">
        <f t="shared" si="61"/>
        <v>2.768128002110704</v>
      </c>
      <c r="AG88" s="8">
        <f t="shared" si="62"/>
        <v>0.71328883621988393</v>
      </c>
      <c r="AH88" s="8">
        <f t="shared" si="63"/>
        <v>5.6078264468545935</v>
      </c>
      <c r="AI88" s="8">
        <f t="shared" si="64"/>
        <v>1.5336030907441112</v>
      </c>
      <c r="AJ88" s="8">
        <f t="shared" si="65"/>
        <v>8.6001799712527713</v>
      </c>
      <c r="AK88">
        <v>86</v>
      </c>
      <c r="AM88">
        <v>1</v>
      </c>
      <c r="AN88">
        <f t="shared" si="52"/>
        <v>2.4368025915523255</v>
      </c>
      <c r="AP88">
        <f t="shared" si="53"/>
        <v>0</v>
      </c>
      <c r="AQ88">
        <f t="shared" si="53"/>
        <v>0.17801020550129129</v>
      </c>
      <c r="AR88">
        <f t="shared" si="53"/>
        <v>0.193700072085978</v>
      </c>
      <c r="AS88">
        <f t="shared" si="53"/>
        <v>0</v>
      </c>
      <c r="AT88">
        <f t="shared" si="53"/>
        <v>9.9073702408009894E-5</v>
      </c>
      <c r="AU88">
        <f t="shared" si="53"/>
        <v>5.4829898999226439</v>
      </c>
      <c r="AV88">
        <f t="shared" si="53"/>
        <v>4.0462863820727266</v>
      </c>
      <c r="AW88">
        <f t="shared" si="54"/>
        <v>1.5336030907441112</v>
      </c>
      <c r="AX88" s="9">
        <f t="shared" si="55"/>
        <v>1.9053133683313805</v>
      </c>
      <c r="BA88">
        <f t="shared" si="66"/>
        <v>12</v>
      </c>
      <c r="BB88">
        <f t="shared" si="67"/>
        <v>12</v>
      </c>
      <c r="BC88">
        <f t="shared" si="68"/>
        <v>26.873605183104651</v>
      </c>
      <c r="BD88">
        <f t="shared" si="69"/>
        <v>26.873605183104647</v>
      </c>
      <c r="BE88">
        <f t="shared" si="70"/>
        <v>13.436802591552325</v>
      </c>
      <c r="BF88">
        <f t="shared" si="71"/>
        <v>13.436802591552325</v>
      </c>
      <c r="BG88">
        <f>0</f>
        <v>0</v>
      </c>
      <c r="BH88" s="10">
        <f t="shared" si="72"/>
        <v>0</v>
      </c>
      <c r="BI88" s="10">
        <f t="shared" si="73"/>
        <v>3.5527136788005009E-15</v>
      </c>
      <c r="BK88">
        <f t="shared" si="41"/>
        <v>384</v>
      </c>
      <c r="BL88">
        <f t="shared" si="42"/>
        <v>0</v>
      </c>
      <c r="BN88">
        <f t="shared" si="43"/>
        <v>0</v>
      </c>
      <c r="BO88">
        <f t="shared" si="44"/>
        <v>11.392653152082643</v>
      </c>
      <c r="BP88">
        <f t="shared" si="45"/>
        <v>21.694408073629535</v>
      </c>
      <c r="BQ88">
        <f t="shared" si="46"/>
        <v>0</v>
      </c>
      <c r="BR88">
        <f t="shared" si="47"/>
        <v>1.5851792385281583E-3</v>
      </c>
      <c r="BS88">
        <f t="shared" si="48"/>
        <v>350.91135359504921</v>
      </c>
      <c r="BT88">
        <f t="shared" si="49"/>
        <v>0</v>
      </c>
      <c r="BU88">
        <f t="shared" si="49"/>
        <v>0</v>
      </c>
      <c r="BV88">
        <f t="shared" si="49"/>
        <v>0</v>
      </c>
    </row>
    <row r="89" spans="1:74">
      <c r="A89">
        <v>0</v>
      </c>
      <c r="B89">
        <v>0</v>
      </c>
      <c r="C89">
        <v>1.0278458669333332E-3</v>
      </c>
      <c r="D89">
        <v>1.1234320050540539E-3</v>
      </c>
      <c r="E89">
        <v>0</v>
      </c>
      <c r="F89">
        <v>1.0000000000000001E-5</v>
      </c>
      <c r="G89">
        <v>0.55463835109858084</v>
      </c>
      <c r="H89">
        <v>0.41435530501029311</v>
      </c>
      <c r="I89">
        <v>306.17690285999998</v>
      </c>
      <c r="J89">
        <v>1.7782794100389206E-7</v>
      </c>
      <c r="K89">
        <v>3.1440000000000003E-2</v>
      </c>
      <c r="L89">
        <v>25.957585640000001</v>
      </c>
      <c r="M89">
        <v>27.46593781</v>
      </c>
      <c r="O89">
        <f t="shared" si="51"/>
        <v>0</v>
      </c>
      <c r="P89">
        <f t="shared" si="51"/>
        <v>0</v>
      </c>
      <c r="Q89">
        <f t="shared" si="51"/>
        <v>2.6680397115642043E-2</v>
      </c>
      <c r="R89">
        <f t="shared" si="51"/>
        <v>2.9161582481907519E-2</v>
      </c>
      <c r="S89">
        <f t="shared" si="51"/>
        <v>0</v>
      </c>
      <c r="T89">
        <f t="shared" si="74"/>
        <v>1.121058686122449E-5</v>
      </c>
      <c r="U89">
        <f t="shared" si="74"/>
        <v>0.62178214115569652</v>
      </c>
      <c r="V89">
        <f t="shared" si="74"/>
        <v>0.46451661382270576</v>
      </c>
      <c r="W89">
        <f t="shared" si="56"/>
        <v>7.9430212058400007E-2</v>
      </c>
      <c r="X89">
        <f t="shared" si="50"/>
        <v>1.7782794100389206E-7</v>
      </c>
      <c r="AA89">
        <f t="shared" si="57"/>
        <v>1.2271442966554089</v>
      </c>
      <c r="AB89">
        <f t="shared" si="58"/>
        <v>2.7130000895529722</v>
      </c>
      <c r="AC89">
        <f t="shared" si="59"/>
        <v>1.0407171868405107</v>
      </c>
      <c r="AD89" s="5">
        <f t="shared" si="60"/>
        <v>-5.5841979597549565E-2</v>
      </c>
      <c r="AF89" s="8">
        <f t="shared" si="61"/>
        <v>2.768842069150522</v>
      </c>
      <c r="AG89" s="8">
        <f t="shared" si="62"/>
        <v>0.68740769546950053</v>
      </c>
      <c r="AH89" s="8">
        <f t="shared" si="63"/>
        <v>5.8189630787708797</v>
      </c>
      <c r="AI89" s="8">
        <f t="shared" si="64"/>
        <v>1.4740733792961067</v>
      </c>
      <c r="AJ89" s="8">
        <f t="shared" si="65"/>
        <v>8.5775785695230677</v>
      </c>
      <c r="AK89">
        <v>87</v>
      </c>
      <c r="AM89">
        <v>1</v>
      </c>
      <c r="AN89">
        <f t="shared" si="52"/>
        <v>2.3490535766658205</v>
      </c>
      <c r="AP89">
        <f t="shared" si="53"/>
        <v>0</v>
      </c>
      <c r="AQ89">
        <f t="shared" si="53"/>
        <v>0.22885320252549626</v>
      </c>
      <c r="AR89">
        <f t="shared" si="53"/>
        <v>0.25013576495018924</v>
      </c>
      <c r="AS89">
        <f t="shared" si="53"/>
        <v>0</v>
      </c>
      <c r="AT89">
        <f t="shared" si="53"/>
        <v>9.6159689612616061E-5</v>
      </c>
      <c r="AU89">
        <f t="shared" si="53"/>
        <v>5.3333851688892695</v>
      </c>
      <c r="AV89">
        <f t="shared" si="53"/>
        <v>3.9844277519130635</v>
      </c>
      <c r="AW89">
        <f t="shared" si="54"/>
        <v>1.4740733792961067</v>
      </c>
      <c r="AX89" s="9">
        <f t="shared" si="55"/>
        <v>1.9530623467717922</v>
      </c>
      <c r="BA89">
        <f t="shared" si="66"/>
        <v>12</v>
      </c>
      <c r="BB89">
        <f t="shared" si="67"/>
        <v>12</v>
      </c>
      <c r="BC89">
        <f t="shared" si="68"/>
        <v>26.698107153331641</v>
      </c>
      <c r="BD89">
        <f t="shared" si="69"/>
        <v>26.698107153331637</v>
      </c>
      <c r="BE89">
        <f t="shared" si="70"/>
        <v>13.34905357666582</v>
      </c>
      <c r="BF89">
        <f t="shared" si="71"/>
        <v>13.349053576665819</v>
      </c>
      <c r="BG89">
        <f>0</f>
        <v>0</v>
      </c>
      <c r="BH89" s="10">
        <f t="shared" si="72"/>
        <v>0</v>
      </c>
      <c r="BI89" s="10">
        <f t="shared" si="73"/>
        <v>5.3290705182007514E-15</v>
      </c>
      <c r="BK89">
        <f t="shared" si="41"/>
        <v>384</v>
      </c>
      <c r="BL89">
        <f t="shared" si="42"/>
        <v>0</v>
      </c>
      <c r="BN89">
        <f t="shared" si="43"/>
        <v>0</v>
      </c>
      <c r="BO89">
        <f t="shared" si="44"/>
        <v>14.646604961631761</v>
      </c>
      <c r="BP89">
        <f t="shared" si="45"/>
        <v>28.015205674421196</v>
      </c>
      <c r="BQ89">
        <f t="shared" si="46"/>
        <v>0</v>
      </c>
      <c r="BR89">
        <f t="shared" si="47"/>
        <v>1.538555033801857E-3</v>
      </c>
      <c r="BS89">
        <f t="shared" si="48"/>
        <v>341.33665080891325</v>
      </c>
      <c r="BT89">
        <f t="shared" si="49"/>
        <v>0</v>
      </c>
      <c r="BU89">
        <f t="shared" si="49"/>
        <v>0</v>
      </c>
      <c r="BV89">
        <f t="shared" si="49"/>
        <v>0</v>
      </c>
    </row>
    <row r="90" spans="1:74">
      <c r="A90">
        <v>0</v>
      </c>
      <c r="B90">
        <v>0</v>
      </c>
      <c r="C90">
        <v>9.9343134719999979E-4</v>
      </c>
      <c r="D90">
        <v>1.0324417432837837E-3</v>
      </c>
      <c r="E90">
        <v>0</v>
      </c>
      <c r="F90">
        <v>1.0000000000000001E-5</v>
      </c>
      <c r="G90">
        <v>0.56026042125357411</v>
      </c>
      <c r="H90">
        <v>0.40883842547661237</v>
      </c>
      <c r="I90">
        <v>306.17690285999998</v>
      </c>
      <c r="J90">
        <v>1.7378008287493735E-7</v>
      </c>
      <c r="K90">
        <v>3.1614999999999997E-2</v>
      </c>
      <c r="L90">
        <v>26.057037609999998</v>
      </c>
      <c r="M90">
        <v>27.588073850000001</v>
      </c>
      <c r="O90">
        <f t="shared" si="51"/>
        <v>0</v>
      </c>
      <c r="P90">
        <f t="shared" si="51"/>
        <v>0</v>
      </c>
      <c r="Q90">
        <f t="shared" si="51"/>
        <v>2.5885877976943361E-2</v>
      </c>
      <c r="R90">
        <f t="shared" si="51"/>
        <v>2.6902373334879517E-2</v>
      </c>
      <c r="S90">
        <f t="shared" si="51"/>
        <v>0</v>
      </c>
      <c r="T90">
        <f t="shared" si="74"/>
        <v>1.1260438306122449E-5</v>
      </c>
      <c r="U90">
        <f t="shared" si="74"/>
        <v>0.63087779088880458</v>
      </c>
      <c r="V90">
        <f t="shared" si="74"/>
        <v>0.46036998672516344</v>
      </c>
      <c r="W90">
        <f t="shared" si="56"/>
        <v>7.5174553504850139E-2</v>
      </c>
      <c r="X90">
        <f t="shared" si="50"/>
        <v>1.7378008287493735E-7</v>
      </c>
      <c r="AA90">
        <f t="shared" si="57"/>
        <v>1.2237266535724933</v>
      </c>
      <c r="AB90">
        <f t="shared" si="58"/>
        <v>2.7357031850370581</v>
      </c>
      <c r="AC90">
        <f t="shared" si="59"/>
        <v>1.0263164760739727</v>
      </c>
      <c r="AD90" s="5">
        <f t="shared" si="60"/>
        <v>-5.2788251311822881E-2</v>
      </c>
      <c r="AF90" s="8">
        <f t="shared" si="61"/>
        <v>2.7884914363488811</v>
      </c>
      <c r="AG90" s="8">
        <f t="shared" si="62"/>
        <v>0.73585848420093569</v>
      </c>
      <c r="AH90" s="8">
        <f t="shared" si="63"/>
        <v>5.435827792817495</v>
      </c>
      <c r="AI90" s="8">
        <f t="shared" si="64"/>
        <v>1.5682241499965646</v>
      </c>
      <c r="AJ90" s="8">
        <f t="shared" si="65"/>
        <v>8.5245964199189181</v>
      </c>
      <c r="AK90">
        <v>88</v>
      </c>
      <c r="AM90">
        <v>1</v>
      </c>
      <c r="AN90">
        <f t="shared" si="52"/>
        <v>2.4536062076336815</v>
      </c>
      <c r="AP90">
        <f t="shared" si="53"/>
        <v>0</v>
      </c>
      <c r="AQ90">
        <f t="shared" si="53"/>
        <v>0.22066666272870936</v>
      </c>
      <c r="AR90">
        <f t="shared" si="53"/>
        <v>0.22933187541783609</v>
      </c>
      <c r="AS90">
        <f t="shared" si="53"/>
        <v>0</v>
      </c>
      <c r="AT90">
        <f t="shared" si="53"/>
        <v>9.5990692071089273E-5</v>
      </c>
      <c r="AU90">
        <f t="shared" si="53"/>
        <v>5.3779785576170598</v>
      </c>
      <c r="AV90">
        <f t="shared" si="53"/>
        <v>3.9244683406754479</v>
      </c>
      <c r="AW90">
        <f t="shared" si="54"/>
        <v>1.5682241499965646</v>
      </c>
      <c r="AX90" s="9">
        <f t="shared" si="55"/>
        <v>2.0182226881431102</v>
      </c>
      <c r="BA90">
        <f t="shared" si="66"/>
        <v>12</v>
      </c>
      <c r="BB90">
        <f t="shared" si="67"/>
        <v>12</v>
      </c>
      <c r="BC90">
        <f t="shared" si="68"/>
        <v>26.907212415267363</v>
      </c>
      <c r="BD90">
        <f t="shared" si="69"/>
        <v>26.907212415267367</v>
      </c>
      <c r="BE90">
        <f t="shared" si="70"/>
        <v>13.453606207633682</v>
      </c>
      <c r="BF90">
        <f t="shared" si="71"/>
        <v>13.45360620763368</v>
      </c>
      <c r="BG90">
        <f>0</f>
        <v>0</v>
      </c>
      <c r="BH90" s="10">
        <f t="shared" si="72"/>
        <v>0</v>
      </c>
      <c r="BI90" s="10">
        <f t="shared" si="73"/>
        <v>-1.7763568394002505E-15</v>
      </c>
      <c r="BK90">
        <f t="shared" si="41"/>
        <v>384</v>
      </c>
      <c r="BL90">
        <f t="shared" si="42"/>
        <v>0</v>
      </c>
      <c r="BN90">
        <f t="shared" si="43"/>
        <v>0</v>
      </c>
      <c r="BO90">
        <f t="shared" si="44"/>
        <v>14.122666414637399</v>
      </c>
      <c r="BP90">
        <f t="shared" si="45"/>
        <v>25.685170046797641</v>
      </c>
      <c r="BQ90">
        <f t="shared" si="46"/>
        <v>0</v>
      </c>
      <c r="BR90">
        <f t="shared" si="47"/>
        <v>1.5358510731374284E-3</v>
      </c>
      <c r="BS90">
        <f t="shared" si="48"/>
        <v>344.19062768749183</v>
      </c>
      <c r="BT90">
        <f t="shared" si="49"/>
        <v>0</v>
      </c>
      <c r="BU90">
        <f t="shared" si="49"/>
        <v>0</v>
      </c>
      <c r="BV90">
        <f t="shared" si="49"/>
        <v>0</v>
      </c>
    </row>
    <row r="91" spans="1:74">
      <c r="A91">
        <v>0</v>
      </c>
      <c r="B91">
        <v>0</v>
      </c>
      <c r="C91">
        <v>1.1837522623999999E-3</v>
      </c>
      <c r="D91">
        <v>1.1625312488513513E-3</v>
      </c>
      <c r="E91">
        <v>3.2713710659090904E-5</v>
      </c>
      <c r="F91">
        <v>1.0000000000000001E-5</v>
      </c>
      <c r="G91">
        <v>0.55772136201062206</v>
      </c>
      <c r="H91">
        <v>0.40986648442243201</v>
      </c>
      <c r="I91">
        <v>306.21841072000001</v>
      </c>
      <c r="J91">
        <v>1.7378008287493735E-7</v>
      </c>
      <c r="K91">
        <v>3.1385000000000003E-2</v>
      </c>
      <c r="L91">
        <v>26.076657059999999</v>
      </c>
      <c r="M91">
        <v>28.98926604</v>
      </c>
      <c r="O91">
        <f t="shared" si="51"/>
        <v>0</v>
      </c>
      <c r="P91">
        <f t="shared" si="51"/>
        <v>0</v>
      </c>
      <c r="Q91">
        <f t="shared" si="51"/>
        <v>3.0868301790603927E-2</v>
      </c>
      <c r="R91">
        <f t="shared" si="51"/>
        <v>3.0314928697830205E-2</v>
      </c>
      <c r="S91">
        <f t="shared" si="51"/>
        <v>8.5306421401718001E-4</v>
      </c>
      <c r="T91">
        <f t="shared" si="74"/>
        <v>1.1832353485714286E-5</v>
      </c>
      <c r="U91">
        <f t="shared" si="74"/>
        <v>0.65991563018437027</v>
      </c>
      <c r="V91">
        <f t="shared" si="74"/>
        <v>0.4849685125633223</v>
      </c>
      <c r="W91">
        <f t="shared" si="56"/>
        <v>8.1228786741899983E-2</v>
      </c>
      <c r="X91">
        <f t="shared" si="50"/>
        <v>1.7378008287493735E-7</v>
      </c>
      <c r="AA91">
        <f t="shared" si="57"/>
        <v>1.3009777892784598</v>
      </c>
      <c r="AB91">
        <f t="shared" si="58"/>
        <v>2.8898371838035355</v>
      </c>
      <c r="AC91">
        <f t="shared" si="59"/>
        <v>1.0940096145315472</v>
      </c>
      <c r="AD91" s="5">
        <f t="shared" si="60"/>
        <v>-6.2036294702451311E-2</v>
      </c>
      <c r="AF91" s="8">
        <f t="shared" si="61"/>
        <v>2.9518734785059868</v>
      </c>
      <c r="AG91" s="8">
        <f t="shared" si="62"/>
        <v>0.76385424944289237</v>
      </c>
      <c r="AH91" s="8">
        <f t="shared" si="63"/>
        <v>5.2366010962396956</v>
      </c>
      <c r="AI91" s="8">
        <f t="shared" si="64"/>
        <v>1.5359603417459791</v>
      </c>
      <c r="AJ91" s="8">
        <f t="shared" si="65"/>
        <v>8.0432116093676918</v>
      </c>
      <c r="AK91">
        <v>89</v>
      </c>
      <c r="AM91">
        <v>1</v>
      </c>
      <c r="AN91">
        <f t="shared" si="52"/>
        <v>2.4072318575979512</v>
      </c>
      <c r="AP91">
        <f t="shared" si="53"/>
        <v>0</v>
      </c>
      <c r="AQ91">
        <f t="shared" si="53"/>
        <v>0.24828028332365101</v>
      </c>
      <c r="AR91">
        <f t="shared" si="53"/>
        <v>0.24382938643954172</v>
      </c>
      <c r="AS91">
        <f t="shared" si="53"/>
        <v>6.8613759897191073E-3</v>
      </c>
      <c r="AT91">
        <f t="shared" si="53"/>
        <v>9.5170122922439424E-5</v>
      </c>
      <c r="AU91">
        <f t="shared" si="53"/>
        <v>5.3078410579021229</v>
      </c>
      <c r="AV91">
        <f t="shared" si="53"/>
        <v>3.9007043704270949</v>
      </c>
      <c r="AW91">
        <f t="shared" si="54"/>
        <v>1.5359603417459791</v>
      </c>
      <c r="AX91" s="9">
        <f t="shared" si="55"/>
        <v>2.034931387498891</v>
      </c>
      <c r="BA91">
        <f t="shared" si="66"/>
        <v>12</v>
      </c>
      <c r="BB91">
        <f t="shared" si="67"/>
        <v>12</v>
      </c>
      <c r="BC91">
        <f t="shared" si="68"/>
        <v>26.814463715195902</v>
      </c>
      <c r="BD91">
        <f t="shared" si="69"/>
        <v>26.814463715195902</v>
      </c>
      <c r="BE91">
        <f t="shared" si="70"/>
        <v>13.407231857597951</v>
      </c>
      <c r="BF91">
        <f t="shared" si="71"/>
        <v>13.407231857597951</v>
      </c>
      <c r="BG91">
        <f>0</f>
        <v>0</v>
      </c>
      <c r="BH91" s="10">
        <f t="shared" si="72"/>
        <v>0</v>
      </c>
      <c r="BI91" s="10">
        <f t="shared" si="73"/>
        <v>0</v>
      </c>
      <c r="BK91">
        <f t="shared" si="41"/>
        <v>384</v>
      </c>
      <c r="BL91">
        <f t="shared" si="42"/>
        <v>0</v>
      </c>
      <c r="BN91">
        <f t="shared" si="43"/>
        <v>0</v>
      </c>
      <c r="BO91">
        <f t="shared" si="44"/>
        <v>15.889938132713665</v>
      </c>
      <c r="BP91">
        <f t="shared" si="45"/>
        <v>27.308891281228671</v>
      </c>
      <c r="BQ91">
        <f t="shared" si="46"/>
        <v>1.0978201583550571</v>
      </c>
      <c r="BR91">
        <f t="shared" si="47"/>
        <v>1.5227219667590308E-3</v>
      </c>
      <c r="BS91">
        <f t="shared" si="48"/>
        <v>339.70182770573587</v>
      </c>
      <c r="BT91">
        <f t="shared" si="49"/>
        <v>0</v>
      </c>
      <c r="BU91">
        <f t="shared" si="49"/>
        <v>0</v>
      </c>
      <c r="BV91">
        <f t="shared" si="49"/>
        <v>0</v>
      </c>
    </row>
    <row r="92" spans="1:74">
      <c r="A92">
        <v>0</v>
      </c>
      <c r="B92">
        <v>0</v>
      </c>
      <c r="C92">
        <v>6.426404098833331E-4</v>
      </c>
      <c r="D92">
        <v>6.3307209021621627E-4</v>
      </c>
      <c r="E92">
        <v>0</v>
      </c>
      <c r="F92">
        <v>1.0000000000000001E-5</v>
      </c>
      <c r="G92">
        <v>0.55903125737390802</v>
      </c>
      <c r="H92">
        <v>0.40905744214357265</v>
      </c>
      <c r="I92">
        <v>306.17509817000001</v>
      </c>
      <c r="J92">
        <v>1.7378008287493735E-7</v>
      </c>
      <c r="K92">
        <v>3.1519999999999999E-2</v>
      </c>
      <c r="L92">
        <v>25.930256409999998</v>
      </c>
      <c r="M92">
        <v>27.660438200000002</v>
      </c>
      <c r="O92">
        <f t="shared" si="51"/>
        <v>0</v>
      </c>
      <c r="P92">
        <f t="shared" si="51"/>
        <v>0</v>
      </c>
      <c r="Q92">
        <f t="shared" si="51"/>
        <v>1.6663830607702323E-2</v>
      </c>
      <c r="R92">
        <f t="shared" si="51"/>
        <v>1.641572162532114E-2</v>
      </c>
      <c r="S92">
        <f t="shared" si="51"/>
        <v>0</v>
      </c>
      <c r="T92">
        <f t="shared" si="74"/>
        <v>1.1289974775510206E-5</v>
      </c>
      <c r="U92">
        <f t="shared" si="74"/>
        <v>0.63114487944731745</v>
      </c>
      <c r="V92">
        <f t="shared" si="74"/>
        <v>0.46182482035356598</v>
      </c>
      <c r="W92">
        <f t="shared" si="56"/>
        <v>7.7272164101800087E-2</v>
      </c>
      <c r="X92">
        <f t="shared" si="50"/>
        <v>1.7378008287493735E-7</v>
      </c>
      <c r="AA92">
        <f t="shared" si="57"/>
        <v>1.1755445258922514</v>
      </c>
      <c r="AB92">
        <f t="shared" si="58"/>
        <v>2.6566721976885335</v>
      </c>
      <c r="AC92">
        <f t="shared" si="59"/>
        <v>0.98980874517317885</v>
      </c>
      <c r="AD92" s="5">
        <f t="shared" si="60"/>
        <v>-3.307955223302346E-2</v>
      </c>
      <c r="AF92" s="8">
        <f t="shared" si="61"/>
        <v>2.6897517499215571</v>
      </c>
      <c r="AG92" s="8">
        <f t="shared" si="62"/>
        <v>0.71013425957519938</v>
      </c>
      <c r="AH92" s="8">
        <f t="shared" si="63"/>
        <v>5.6327376775101516</v>
      </c>
      <c r="AI92" s="8">
        <f t="shared" si="64"/>
        <v>1.5744861979754408</v>
      </c>
      <c r="AJ92" s="8">
        <f t="shared" si="65"/>
        <v>8.8686677300559733</v>
      </c>
      <c r="AK92">
        <v>90</v>
      </c>
      <c r="AM92">
        <v>1</v>
      </c>
      <c r="AN92">
        <f t="shared" si="52"/>
        <v>2.5017434711708901</v>
      </c>
      <c r="AP92">
        <f t="shared" si="53"/>
        <v>0</v>
      </c>
      <c r="AQ92">
        <f t="shared" si="53"/>
        <v>0.14778597676964861</v>
      </c>
      <c r="AR92">
        <f t="shared" si="53"/>
        <v>0.1455855806440676</v>
      </c>
      <c r="AS92">
        <f t="shared" si="53"/>
        <v>0</v>
      </c>
      <c r="AT92">
        <f t="shared" si="53"/>
        <v>1.0012703496471329E-4</v>
      </c>
      <c r="AU92">
        <f t="shared" si="53"/>
        <v>5.5974142253444921</v>
      </c>
      <c r="AV92">
        <f t="shared" si="53"/>
        <v>4.0957708812085674</v>
      </c>
      <c r="AW92">
        <f t="shared" si="54"/>
        <v>1.5744861979754408</v>
      </c>
      <c r="AX92" s="9">
        <f t="shared" si="55"/>
        <v>1.8678577553891569</v>
      </c>
      <c r="BA92">
        <f t="shared" si="66"/>
        <v>12</v>
      </c>
      <c r="BB92">
        <f t="shared" si="67"/>
        <v>12</v>
      </c>
      <c r="BC92">
        <f t="shared" si="68"/>
        <v>27.00348694234178</v>
      </c>
      <c r="BD92">
        <f t="shared" si="69"/>
        <v>27.003486942341777</v>
      </c>
      <c r="BE92">
        <f t="shared" si="70"/>
        <v>13.50174347117089</v>
      </c>
      <c r="BF92">
        <f t="shared" si="71"/>
        <v>13.50174347117089</v>
      </c>
      <c r="BG92">
        <f>0</f>
        <v>0</v>
      </c>
      <c r="BH92" s="10">
        <f t="shared" si="72"/>
        <v>0</v>
      </c>
      <c r="BI92" s="10">
        <f t="shared" si="73"/>
        <v>3.5527136788005009E-15</v>
      </c>
      <c r="BK92">
        <f t="shared" si="41"/>
        <v>384</v>
      </c>
      <c r="BL92">
        <f t="shared" si="42"/>
        <v>0</v>
      </c>
      <c r="BN92">
        <f t="shared" si="43"/>
        <v>0</v>
      </c>
      <c r="BO92">
        <f t="shared" si="44"/>
        <v>9.4583025132575109</v>
      </c>
      <c r="BP92">
        <f t="shared" si="45"/>
        <v>16.305585032135571</v>
      </c>
      <c r="BQ92">
        <f t="shared" si="46"/>
        <v>0</v>
      </c>
      <c r="BR92">
        <f t="shared" si="47"/>
        <v>1.6020325594354127E-3</v>
      </c>
      <c r="BS92">
        <f t="shared" si="48"/>
        <v>358.23451042204749</v>
      </c>
      <c r="BT92">
        <f t="shared" si="49"/>
        <v>0</v>
      </c>
      <c r="BU92">
        <f t="shared" si="49"/>
        <v>0</v>
      </c>
      <c r="BV92">
        <f t="shared" si="49"/>
        <v>0</v>
      </c>
    </row>
    <row r="93" spans="1:74">
      <c r="A93">
        <v>0</v>
      </c>
      <c r="B93">
        <v>0</v>
      </c>
      <c r="C93">
        <v>1.2255921891499999E-3</v>
      </c>
      <c r="D93">
        <v>1.2010813825675674E-3</v>
      </c>
      <c r="E93">
        <v>3.4808442022727275E-5</v>
      </c>
      <c r="F93">
        <v>1.0000000000000001E-5</v>
      </c>
      <c r="G93">
        <v>0.55840264032695097</v>
      </c>
      <c r="H93">
        <v>0.41036709632806234</v>
      </c>
      <c r="I93">
        <v>306.32669206999998</v>
      </c>
      <c r="J93">
        <v>1.7378008287493735E-7</v>
      </c>
      <c r="K93">
        <v>3.1419999999999997E-2</v>
      </c>
      <c r="L93">
        <v>25.798404999999999</v>
      </c>
      <c r="M93">
        <v>31.636247449999999</v>
      </c>
      <c r="O93">
        <f t="shared" si="51"/>
        <v>0</v>
      </c>
      <c r="P93">
        <f t="shared" si="51"/>
        <v>0</v>
      </c>
      <c r="Q93">
        <f t="shared" si="51"/>
        <v>3.1618323660528302E-2</v>
      </c>
      <c r="R93">
        <f t="shared" si="51"/>
        <v>3.0985983945438042E-2</v>
      </c>
      <c r="S93">
        <f t="shared" si="51"/>
        <v>8.9800228472133739E-4</v>
      </c>
      <c r="T93">
        <f t="shared" si="74"/>
        <v>1.2912754061224489E-5</v>
      </c>
      <c r="U93">
        <f t="shared" si="74"/>
        <v>0.72105159616803138</v>
      </c>
      <c r="V93">
        <f t="shared" si="74"/>
        <v>0.52989693897030876</v>
      </c>
      <c r="W93">
        <f t="shared" si="56"/>
        <v>7.9459087400000156E-2</v>
      </c>
      <c r="X93">
        <f t="shared" si="50"/>
        <v>1.7378008287493735E-7</v>
      </c>
      <c r="AA93">
        <f t="shared" si="57"/>
        <v>1.4107351434345963</v>
      </c>
      <c r="AB93">
        <f t="shared" si="58"/>
        <v>3.1403031168820723</v>
      </c>
      <c r="AC93">
        <f t="shared" si="59"/>
        <v>1.186798497721993</v>
      </c>
      <c r="AD93" s="5">
        <f t="shared" si="60"/>
        <v>-6.3502309890687683E-2</v>
      </c>
      <c r="AF93" s="8">
        <f t="shared" si="61"/>
        <v>3.2038054267727598</v>
      </c>
      <c r="AG93" s="8">
        <f t="shared" si="62"/>
        <v>0.83020843132877387</v>
      </c>
      <c r="AH93" s="8">
        <f t="shared" si="63"/>
        <v>4.818067185366786</v>
      </c>
      <c r="AI93" s="8">
        <f t="shared" si="64"/>
        <v>1.5390501853343208</v>
      </c>
      <c r="AJ93" s="8">
        <f t="shared" si="65"/>
        <v>7.4152471945919611</v>
      </c>
      <c r="AK93">
        <v>91</v>
      </c>
      <c r="AM93">
        <v>1</v>
      </c>
      <c r="AN93">
        <f t="shared" si="52"/>
        <v>2.417554786781924</v>
      </c>
      <c r="AP93">
        <f t="shared" si="53"/>
        <v>0</v>
      </c>
      <c r="AQ93">
        <f t="shared" si="53"/>
        <v>0.23445768582143311</v>
      </c>
      <c r="AR93">
        <f t="shared" si="53"/>
        <v>0.229768730523081</v>
      </c>
      <c r="AS93">
        <f t="shared" si="53"/>
        <v>6.6589089225170687E-3</v>
      </c>
      <c r="AT93">
        <f t="shared" si="53"/>
        <v>9.5751263326950846E-5</v>
      </c>
      <c r="AU93">
        <f t="shared" si="53"/>
        <v>5.3467758256410507</v>
      </c>
      <c r="AV93">
        <f t="shared" si="53"/>
        <v>3.9293167901224497</v>
      </c>
      <c r="AW93">
        <f t="shared" si="54"/>
        <v>1.5390501853343208</v>
      </c>
      <c r="AX93" s="9">
        <f t="shared" si="55"/>
        <v>2.0099355106013519</v>
      </c>
      <c r="BA93">
        <f t="shared" si="66"/>
        <v>12</v>
      </c>
      <c r="BB93">
        <f t="shared" si="67"/>
        <v>12</v>
      </c>
      <c r="BC93">
        <f t="shared" si="68"/>
        <v>26.835109573563848</v>
      </c>
      <c r="BD93">
        <f t="shared" si="69"/>
        <v>26.835109573563855</v>
      </c>
      <c r="BE93">
        <f t="shared" si="70"/>
        <v>13.417554786781924</v>
      </c>
      <c r="BF93">
        <f t="shared" si="71"/>
        <v>13.417554786781924</v>
      </c>
      <c r="BG93">
        <f>0</f>
        <v>0</v>
      </c>
      <c r="BH93" s="10">
        <f t="shared" si="72"/>
        <v>0</v>
      </c>
      <c r="BI93" s="10">
        <f t="shared" si="73"/>
        <v>-7.1054273576010019E-15</v>
      </c>
      <c r="BK93">
        <f t="shared" si="41"/>
        <v>384</v>
      </c>
      <c r="BL93">
        <f t="shared" si="42"/>
        <v>0</v>
      </c>
      <c r="BN93">
        <f t="shared" si="43"/>
        <v>0</v>
      </c>
      <c r="BO93">
        <f t="shared" si="44"/>
        <v>15.005291892571719</v>
      </c>
      <c r="BP93">
        <f t="shared" si="45"/>
        <v>25.73409781858507</v>
      </c>
      <c r="BQ93">
        <f t="shared" si="46"/>
        <v>1.0654254276027311</v>
      </c>
      <c r="BR93">
        <f t="shared" si="47"/>
        <v>1.5320202132312135E-3</v>
      </c>
      <c r="BS93">
        <f t="shared" si="48"/>
        <v>342.19365284102724</v>
      </c>
      <c r="BT93">
        <f t="shared" si="49"/>
        <v>0</v>
      </c>
      <c r="BU93">
        <f t="shared" si="49"/>
        <v>0</v>
      </c>
      <c r="BV93">
        <f t="shared" si="49"/>
        <v>0</v>
      </c>
    </row>
    <row r="94" spans="1:74">
      <c r="A94">
        <v>0</v>
      </c>
      <c r="B94">
        <v>0</v>
      </c>
      <c r="C94">
        <v>9.6976320525000005E-4</v>
      </c>
      <c r="D94">
        <v>8.5699738243243248E-4</v>
      </c>
      <c r="E94">
        <v>3.318332652272727E-5</v>
      </c>
      <c r="F94">
        <v>1.0000000000000001E-5</v>
      </c>
      <c r="G94">
        <v>0.56040328053046762</v>
      </c>
      <c r="H94">
        <v>0.40754273327937507</v>
      </c>
      <c r="I94">
        <v>306.27796546000002</v>
      </c>
      <c r="J94">
        <v>1.6982436524617427E-7</v>
      </c>
      <c r="K94">
        <v>3.1530000000000002E-2</v>
      </c>
      <c r="L94">
        <v>26.020106949999999</v>
      </c>
      <c r="M94">
        <v>30.53053405</v>
      </c>
      <c r="O94">
        <f t="shared" si="51"/>
        <v>0</v>
      </c>
      <c r="P94">
        <f t="shared" si="51"/>
        <v>0</v>
      </c>
      <c r="Q94">
        <f t="shared" si="51"/>
        <v>2.5233342316779803E-2</v>
      </c>
      <c r="R94">
        <f t="shared" si="51"/>
        <v>2.2299163546761942E-2</v>
      </c>
      <c r="S94">
        <f t="shared" si="51"/>
        <v>8.6343370507813513E-4</v>
      </c>
      <c r="T94">
        <f t="shared" si="74"/>
        <v>1.2461442469387755E-5</v>
      </c>
      <c r="U94">
        <f t="shared" si="74"/>
        <v>0.69834332399865895</v>
      </c>
      <c r="V94">
        <f t="shared" si="74"/>
        <v>0.50785703245779712</v>
      </c>
      <c r="W94">
        <f t="shared" si="56"/>
        <v>7.7279717641500004E-2</v>
      </c>
      <c r="X94">
        <f t="shared" si="50"/>
        <v>1.6982436524617427E-7</v>
      </c>
      <c r="AA94">
        <f t="shared" si="57"/>
        <v>1.3270182665506141</v>
      </c>
      <c r="AB94">
        <f t="shared" si="58"/>
        <v>2.9866380994992707</v>
      </c>
      <c r="AC94">
        <f t="shared" si="59"/>
        <v>1.112505944052834</v>
      </c>
      <c r="AD94" s="5">
        <f t="shared" si="60"/>
        <v>-4.8395939568619879E-2</v>
      </c>
      <c r="AF94" s="8">
        <f t="shared" si="61"/>
        <v>3.0350340390678907</v>
      </c>
      <c r="AG94" s="8">
        <f t="shared" si="62"/>
        <v>0.81002215096222274</v>
      </c>
      <c r="AH94" s="8">
        <f t="shared" si="63"/>
        <v>4.9381365623747602</v>
      </c>
      <c r="AI94" s="8">
        <f t="shared" si="64"/>
        <v>1.5887732156040806</v>
      </c>
      <c r="AJ94" s="8">
        <f t="shared" si="65"/>
        <v>7.8455791052962285</v>
      </c>
      <c r="AK94">
        <v>92</v>
      </c>
      <c r="AM94">
        <v>1</v>
      </c>
      <c r="AN94">
        <f t="shared" si="52"/>
        <v>2.4945730359910119</v>
      </c>
      <c r="AP94">
        <f t="shared" si="53"/>
        <v>0</v>
      </c>
      <c r="AQ94">
        <f t="shared" si="53"/>
        <v>0.19797018323731475</v>
      </c>
      <c r="AR94">
        <f t="shared" si="53"/>
        <v>0.17494985158805881</v>
      </c>
      <c r="AS94">
        <f t="shared" si="53"/>
        <v>6.7741374353695229E-3</v>
      </c>
      <c r="AT94">
        <f t="shared" si="53"/>
        <v>9.7767232659679609E-5</v>
      </c>
      <c r="AU94">
        <f t="shared" si="53"/>
        <v>5.4789077910869928</v>
      </c>
      <c r="AV94">
        <f t="shared" si="53"/>
        <v>3.9844325223286416</v>
      </c>
      <c r="AW94">
        <f t="shared" si="54"/>
        <v>1.5887732156040806</v>
      </c>
      <c r="AX94" s="9">
        <f t="shared" si="55"/>
        <v>1.9684673878648238</v>
      </c>
      <c r="BA94">
        <f t="shared" si="66"/>
        <v>12</v>
      </c>
      <c r="BB94">
        <f t="shared" si="67"/>
        <v>11.999999999999998</v>
      </c>
      <c r="BC94">
        <f t="shared" si="68"/>
        <v>26.989146071982024</v>
      </c>
      <c r="BD94">
        <f t="shared" si="69"/>
        <v>26.98914607198202</v>
      </c>
      <c r="BE94">
        <f t="shared" si="70"/>
        <v>13.494573035991012</v>
      </c>
      <c r="BF94">
        <f t="shared" si="71"/>
        <v>13.494573035991012</v>
      </c>
      <c r="BG94">
        <f>0</f>
        <v>0</v>
      </c>
      <c r="BH94" s="10">
        <f t="shared" si="72"/>
        <v>0</v>
      </c>
      <c r="BI94" s="10">
        <f t="shared" si="73"/>
        <v>7.1054273576010019E-15</v>
      </c>
      <c r="BK94">
        <f t="shared" si="41"/>
        <v>384</v>
      </c>
      <c r="BL94">
        <f t="shared" si="42"/>
        <v>0</v>
      </c>
      <c r="BN94">
        <f t="shared" si="43"/>
        <v>0</v>
      </c>
      <c r="BO94">
        <f t="shared" si="44"/>
        <v>12.670091727188144</v>
      </c>
      <c r="BP94">
        <f t="shared" si="45"/>
        <v>19.594383377862588</v>
      </c>
      <c r="BQ94">
        <f t="shared" si="46"/>
        <v>1.0838619896591237</v>
      </c>
      <c r="BR94">
        <f t="shared" si="47"/>
        <v>1.5642757225548737E-3</v>
      </c>
      <c r="BS94">
        <f t="shared" si="48"/>
        <v>350.65009862956754</v>
      </c>
      <c r="BT94">
        <f t="shared" si="49"/>
        <v>0</v>
      </c>
      <c r="BU94">
        <f t="shared" si="49"/>
        <v>0</v>
      </c>
      <c r="BV94">
        <f t="shared" si="49"/>
        <v>0</v>
      </c>
    </row>
    <row r="95" spans="1:74">
      <c r="A95">
        <v>0</v>
      </c>
      <c r="B95">
        <v>0</v>
      </c>
      <c r="C95">
        <v>1.2158498683166666E-3</v>
      </c>
      <c r="D95">
        <v>1.3080863556756757E-3</v>
      </c>
      <c r="E95">
        <v>3.0615387772727276E-5</v>
      </c>
      <c r="F95">
        <v>1.0000000000000001E-5</v>
      </c>
      <c r="G95">
        <v>0.55240540484610767</v>
      </c>
      <c r="H95">
        <v>0.40991374444552237</v>
      </c>
      <c r="I95">
        <v>306.37231462</v>
      </c>
      <c r="J95">
        <v>1.7378008287493735E-7</v>
      </c>
      <c r="K95">
        <v>3.1484999999999999E-2</v>
      </c>
      <c r="L95">
        <v>25.75782748</v>
      </c>
      <c r="M95">
        <v>29.969956830000001</v>
      </c>
      <c r="O95">
        <f t="shared" si="51"/>
        <v>0</v>
      </c>
      <c r="P95">
        <f t="shared" si="51"/>
        <v>0</v>
      </c>
      <c r="Q95">
        <f t="shared" si="51"/>
        <v>3.1317651149681415E-2</v>
      </c>
      <c r="R95">
        <f t="shared" si="51"/>
        <v>3.3693462678435974E-2</v>
      </c>
      <c r="S95">
        <f t="shared" si="51"/>
        <v>7.8858587648321062E-4</v>
      </c>
      <c r="T95">
        <f t="shared" si="74"/>
        <v>1.2232635440816328E-5</v>
      </c>
      <c r="U95">
        <f t="shared" si="74"/>
        <v>0.67573739330189875</v>
      </c>
      <c r="V95">
        <f t="shared" si="74"/>
        <v>0.50143253979820235</v>
      </c>
      <c r="W95">
        <f t="shared" si="56"/>
        <v>7.7659849852200091E-2</v>
      </c>
      <c r="X95">
        <f t="shared" si="50"/>
        <v>1.7378008287493735E-7</v>
      </c>
      <c r="AA95">
        <f t="shared" si="57"/>
        <v>1.3440399669407048</v>
      </c>
      <c r="AB95">
        <f t="shared" si="58"/>
        <v>2.9709144064550834</v>
      </c>
      <c r="AC95">
        <f t="shared" si="59"/>
        <v>1.134464479005606</v>
      </c>
      <c r="AD95" s="5">
        <f t="shared" si="60"/>
        <v>-6.5799699704600603E-2</v>
      </c>
      <c r="AF95" s="8">
        <f t="shared" si="61"/>
        <v>3.0367141061596841</v>
      </c>
      <c r="AG95" s="8">
        <f t="shared" si="62"/>
        <v>0.7677851481484721</v>
      </c>
      <c r="AH95" s="8">
        <f t="shared" si="63"/>
        <v>5.2097907984363507</v>
      </c>
      <c r="AI95" s="8">
        <f t="shared" si="64"/>
        <v>1.4995937876919783</v>
      </c>
      <c r="AJ95" s="8">
        <f t="shared" si="65"/>
        <v>7.8125699165099824</v>
      </c>
      <c r="AK95">
        <v>93</v>
      </c>
      <c r="AM95">
        <v>1</v>
      </c>
      <c r="AN95">
        <f t="shared" si="52"/>
        <v>2.3618644231043024</v>
      </c>
      <c r="AP95">
        <f t="shared" si="53"/>
        <v>0</v>
      </c>
      <c r="AQ95">
        <f t="shared" si="53"/>
        <v>0.24467133922775527</v>
      </c>
      <c r="AR95">
        <f t="shared" si="53"/>
        <v>0.26323253290460075</v>
      </c>
      <c r="AS95">
        <f t="shared" si="53"/>
        <v>6.1608822951973877E-3</v>
      </c>
      <c r="AT95">
        <f t="shared" si="53"/>
        <v>9.5568319644555471E-5</v>
      </c>
      <c r="AU95">
        <f t="shared" si="53"/>
        <v>5.279245630371288</v>
      </c>
      <c r="AV95">
        <f t="shared" si="53"/>
        <v>3.9174767755866302</v>
      </c>
      <c r="AW95">
        <f t="shared" si="54"/>
        <v>1.4995937876919783</v>
      </c>
      <c r="AX95" s="9">
        <f t="shared" si="55"/>
        <v>2.0136585421195319</v>
      </c>
      <c r="BA95">
        <f t="shared" si="66"/>
        <v>12</v>
      </c>
      <c r="BB95">
        <f t="shared" si="67"/>
        <v>12</v>
      </c>
      <c r="BC95">
        <f t="shared" si="68"/>
        <v>26.723728846208605</v>
      </c>
      <c r="BD95">
        <f t="shared" si="69"/>
        <v>26.723728846208605</v>
      </c>
      <c r="BE95">
        <f t="shared" si="70"/>
        <v>13.361864423104302</v>
      </c>
      <c r="BF95">
        <f t="shared" si="71"/>
        <v>13.361864423104302</v>
      </c>
      <c r="BG95">
        <f>0</f>
        <v>0</v>
      </c>
      <c r="BH95" s="10">
        <f t="shared" si="72"/>
        <v>0</v>
      </c>
      <c r="BI95" s="10">
        <f t="shared" si="73"/>
        <v>0</v>
      </c>
      <c r="BK95">
        <f t="shared" si="41"/>
        <v>384</v>
      </c>
      <c r="BL95">
        <f t="shared" si="42"/>
        <v>0</v>
      </c>
      <c r="BN95">
        <f t="shared" si="43"/>
        <v>0</v>
      </c>
      <c r="BO95">
        <f t="shared" si="44"/>
        <v>15.658965710576338</v>
      </c>
      <c r="BP95">
        <f t="shared" si="45"/>
        <v>29.482043685315283</v>
      </c>
      <c r="BQ95">
        <f t="shared" si="46"/>
        <v>0.98574116723158201</v>
      </c>
      <c r="BR95">
        <f t="shared" si="47"/>
        <v>1.5290931143128875E-3</v>
      </c>
      <c r="BS95">
        <f t="shared" si="48"/>
        <v>337.87172034376243</v>
      </c>
      <c r="BT95">
        <f t="shared" si="49"/>
        <v>0</v>
      </c>
      <c r="BU95">
        <f t="shared" si="49"/>
        <v>0</v>
      </c>
      <c r="BV95">
        <f t="shared" si="49"/>
        <v>0</v>
      </c>
    </row>
    <row r="96" spans="1:74">
      <c r="A96">
        <v>0</v>
      </c>
      <c r="B96">
        <v>0</v>
      </c>
      <c r="C96">
        <v>1.3373731164333332E-3</v>
      </c>
      <c r="D96">
        <v>1.1639155551351353E-3</v>
      </c>
      <c r="E96">
        <v>4.1580792000000005E-5</v>
      </c>
      <c r="F96">
        <v>1.0000000000000001E-5</v>
      </c>
      <c r="G96">
        <v>0.55702643376626793</v>
      </c>
      <c r="H96">
        <v>0.40438294255912138</v>
      </c>
      <c r="I96">
        <v>306.23104353999997</v>
      </c>
      <c r="J96">
        <v>1.6982436524617427E-7</v>
      </c>
      <c r="K96">
        <v>3.1910000000000001E-2</v>
      </c>
      <c r="L96">
        <v>26.105196849999999</v>
      </c>
      <c r="M96">
        <v>28.147036109999998</v>
      </c>
      <c r="O96">
        <f t="shared" si="51"/>
        <v>0</v>
      </c>
      <c r="P96">
        <f t="shared" si="51"/>
        <v>0</v>
      </c>
      <c r="Q96">
        <f t="shared" si="51"/>
        <v>3.491238846639013E-2</v>
      </c>
      <c r="R96">
        <f t="shared" si="51"/>
        <v>3.0384244683579732E-2</v>
      </c>
      <c r="S96">
        <f t="shared" si="51"/>
        <v>1.0854747603389052E-3</v>
      </c>
      <c r="T96">
        <f t="shared" si="74"/>
        <v>1.148858616734694E-5</v>
      </c>
      <c r="U96">
        <f t="shared" si="74"/>
        <v>0.63994461818137405</v>
      </c>
      <c r="V96">
        <f t="shared" si="74"/>
        <v>0.46457882801957734</v>
      </c>
      <c r="W96">
        <f t="shared" si="56"/>
        <v>6.761245984150005E-2</v>
      </c>
      <c r="X96">
        <f t="shared" si="50"/>
        <v>1.6982436524617427E-7</v>
      </c>
      <c r="AA96">
        <f t="shared" si="57"/>
        <v>1.2698428562258264</v>
      </c>
      <c r="AB96">
        <f t="shared" si="58"/>
        <v>2.8240581620372724</v>
      </c>
      <c r="AC96">
        <f t="shared" si="59"/>
        <v>1.0619218718597723</v>
      </c>
      <c r="AD96" s="5">
        <f t="shared" si="60"/>
        <v>-6.6382107910308769E-2</v>
      </c>
      <c r="AF96" s="8">
        <f t="shared" si="61"/>
        <v>2.8904402699475811</v>
      </c>
      <c r="AG96" s="8">
        <f t="shared" si="62"/>
        <v>0.76659652622803653</v>
      </c>
      <c r="AH96" s="8">
        <f t="shared" si="63"/>
        <v>5.2178686742576437</v>
      </c>
      <c r="AI96" s="8">
        <f t="shared" si="64"/>
        <v>1.5735902748074713</v>
      </c>
      <c r="AJ96" s="8">
        <f t="shared" si="65"/>
        <v>8.2107874010343807</v>
      </c>
      <c r="AK96">
        <v>94</v>
      </c>
      <c r="AM96">
        <v>1</v>
      </c>
      <c r="AN96">
        <f t="shared" si="52"/>
        <v>2.4399855507714783</v>
      </c>
      <c r="AP96">
        <f t="shared" si="53"/>
        <v>0</v>
      </c>
      <c r="AQ96">
        <f t="shared" si="53"/>
        <v>0.28665819935985409</v>
      </c>
      <c r="AR96">
        <f t="shared" si="53"/>
        <v>0.24947857343788232</v>
      </c>
      <c r="AS96">
        <f t="shared" si="53"/>
        <v>8.9126024863314963E-3</v>
      </c>
      <c r="AT96">
        <f t="shared" si="53"/>
        <v>9.4330338558550118E-5</v>
      </c>
      <c r="AU96">
        <f t="shared" si="53"/>
        <v>5.2544492083233836</v>
      </c>
      <c r="AV96">
        <f t="shared" si="53"/>
        <v>3.8145579878904639</v>
      </c>
      <c r="AW96">
        <f t="shared" si="54"/>
        <v>1.5735902748074713</v>
      </c>
      <c r="AX96" s="9">
        <f t="shared" si="55"/>
        <v>2.1186396500915392</v>
      </c>
      <c r="BA96">
        <f t="shared" si="66"/>
        <v>12</v>
      </c>
      <c r="BB96">
        <f t="shared" si="67"/>
        <v>12</v>
      </c>
      <c r="BC96">
        <f t="shared" si="68"/>
        <v>26.879971101542957</v>
      </c>
      <c r="BD96">
        <f t="shared" si="69"/>
        <v>26.879971101542957</v>
      </c>
      <c r="BE96">
        <f t="shared" si="70"/>
        <v>13.439985550771478</v>
      </c>
      <c r="BF96">
        <f t="shared" si="71"/>
        <v>13.439985550771478</v>
      </c>
      <c r="BG96">
        <f>0</f>
        <v>0</v>
      </c>
      <c r="BH96" s="10">
        <f t="shared" si="72"/>
        <v>0</v>
      </c>
      <c r="BI96" s="10">
        <f t="shared" si="73"/>
        <v>0</v>
      </c>
      <c r="BK96">
        <f t="shared" si="41"/>
        <v>384</v>
      </c>
      <c r="BL96">
        <f t="shared" si="42"/>
        <v>0</v>
      </c>
      <c r="BN96">
        <f t="shared" si="43"/>
        <v>0</v>
      </c>
      <c r="BO96">
        <f t="shared" si="44"/>
        <v>18.346124759030662</v>
      </c>
      <c r="BP96">
        <f t="shared" si="45"/>
        <v>27.941600225042819</v>
      </c>
      <c r="BQ96">
        <f t="shared" si="46"/>
        <v>1.4260163978130393</v>
      </c>
      <c r="BR96">
        <f t="shared" si="47"/>
        <v>1.5092854169368019E-3</v>
      </c>
      <c r="BS96">
        <f t="shared" si="48"/>
        <v>336.28474933269655</v>
      </c>
      <c r="BT96">
        <f t="shared" si="49"/>
        <v>0</v>
      </c>
      <c r="BU96">
        <f t="shared" si="49"/>
        <v>0</v>
      </c>
      <c r="BV96">
        <f t="shared" si="49"/>
        <v>0</v>
      </c>
    </row>
    <row r="97" spans="1:74">
      <c r="A97">
        <v>0</v>
      </c>
      <c r="B97">
        <v>0</v>
      </c>
      <c r="C97">
        <v>9.2380055341666667E-4</v>
      </c>
      <c r="D97">
        <v>7.3668265898648648E-4</v>
      </c>
      <c r="E97">
        <v>2.9223527113636364E-5</v>
      </c>
      <c r="F97">
        <v>1.0000000000000001E-5</v>
      </c>
      <c r="G97">
        <v>0.56626415482828352</v>
      </c>
      <c r="H97">
        <v>0.39808494102077374</v>
      </c>
      <c r="I97">
        <v>306.18592631000001</v>
      </c>
      <c r="J97">
        <v>1.6982436524617427E-7</v>
      </c>
      <c r="K97">
        <v>3.1875000000000001E-2</v>
      </c>
      <c r="L97">
        <v>26.001488370000001</v>
      </c>
      <c r="M97">
        <v>28.167025599999999</v>
      </c>
      <c r="O97">
        <f t="shared" si="51"/>
        <v>0</v>
      </c>
      <c r="P97">
        <f t="shared" si="51"/>
        <v>0</v>
      </c>
      <c r="Q97">
        <f t="shared" si="51"/>
        <v>2.4020189345863023E-2</v>
      </c>
      <c r="R97">
        <f t="shared" si="51"/>
        <v>1.9154845590017806E-2</v>
      </c>
      <c r="S97">
        <f t="shared" si="51"/>
        <v>7.598552003755956E-4</v>
      </c>
      <c r="T97">
        <f t="shared" si="74"/>
        <v>1.1496745142857142E-5</v>
      </c>
      <c r="U97">
        <f t="shared" si="74"/>
        <v>0.65101946715961734</v>
      </c>
      <c r="V97">
        <f t="shared" si="74"/>
        <v>0.45766811121251527</v>
      </c>
      <c r="W97">
        <f t="shared" si="56"/>
        <v>6.8253906971250056E-2</v>
      </c>
      <c r="X97">
        <f t="shared" si="50"/>
        <v>1.6982436524617427E-7</v>
      </c>
      <c r="AA97">
        <f t="shared" si="57"/>
        <v>1.2172319146354145</v>
      </c>
      <c r="AB97">
        <f t="shared" si="58"/>
        <v>2.7772546445190622</v>
      </c>
      <c r="AC97">
        <f t="shared" si="59"/>
        <v>1.0032060026975433</v>
      </c>
      <c r="AD97" s="5">
        <f t="shared" si="60"/>
        <v>-4.3934890136256427E-2</v>
      </c>
      <c r="AF97" s="8">
        <f t="shared" si="61"/>
        <v>2.8211895346553186</v>
      </c>
      <c r="AG97" s="8">
        <f t="shared" si="62"/>
        <v>0.81477752926023195</v>
      </c>
      <c r="AH97" s="8">
        <f t="shared" si="63"/>
        <v>4.9093155571334357</v>
      </c>
      <c r="AI97" s="8">
        <f t="shared" si="64"/>
        <v>1.7202388280283163</v>
      </c>
      <c r="AJ97" s="8">
        <f t="shared" si="65"/>
        <v>8.4451952404244022</v>
      </c>
      <c r="AK97">
        <v>95</v>
      </c>
      <c r="AM97">
        <v>1</v>
      </c>
      <c r="AN97">
        <f t="shared" si="52"/>
        <v>2.6329870432314326</v>
      </c>
      <c r="AP97">
        <f t="shared" si="53"/>
        <v>0</v>
      </c>
      <c r="AQ97">
        <f t="shared" si="53"/>
        <v>0.20285518873777533</v>
      </c>
      <c r="AR97">
        <f t="shared" si="53"/>
        <v>0.16176641080788273</v>
      </c>
      <c r="AS97">
        <f t="shared" si="53"/>
        <v>6.4171255216237105E-3</v>
      </c>
      <c r="AT97">
        <f t="shared" si="53"/>
        <v>9.7092257360829504E-5</v>
      </c>
      <c r="AU97">
        <f t="shared" si="53"/>
        <v>5.4979865054800303</v>
      </c>
      <c r="AV97">
        <f t="shared" si="53"/>
        <v>3.8650965545059601</v>
      </c>
      <c r="AW97">
        <f t="shared" si="54"/>
        <v>1.7202388280283163</v>
      </c>
      <c r="AX97" s="9">
        <f t="shared" si="55"/>
        <v>2.091277553095598</v>
      </c>
      <c r="BA97">
        <f t="shared" si="66"/>
        <v>12</v>
      </c>
      <c r="BB97">
        <f t="shared" si="67"/>
        <v>12</v>
      </c>
      <c r="BC97">
        <f t="shared" si="68"/>
        <v>27.265974086462865</v>
      </c>
      <c r="BD97">
        <f t="shared" si="69"/>
        <v>27.265974086462865</v>
      </c>
      <c r="BE97">
        <f t="shared" si="70"/>
        <v>13.632987043231433</v>
      </c>
      <c r="BF97">
        <f t="shared" si="71"/>
        <v>13.632987043231433</v>
      </c>
      <c r="BG97">
        <f>0</f>
        <v>0</v>
      </c>
      <c r="BH97" s="10">
        <f t="shared" si="72"/>
        <v>0</v>
      </c>
      <c r="BI97" s="10">
        <f t="shared" si="73"/>
        <v>0</v>
      </c>
      <c r="BK97">
        <f t="shared" si="41"/>
        <v>384</v>
      </c>
      <c r="BL97">
        <f t="shared" si="42"/>
        <v>0</v>
      </c>
      <c r="BN97">
        <f t="shared" si="43"/>
        <v>0</v>
      </c>
      <c r="BO97">
        <f t="shared" si="44"/>
        <v>12.982732079217621</v>
      </c>
      <c r="BP97">
        <f t="shared" si="45"/>
        <v>18.117838010482867</v>
      </c>
      <c r="BQ97">
        <f t="shared" si="46"/>
        <v>1.0267400834597937</v>
      </c>
      <c r="BR97">
        <f t="shared" si="47"/>
        <v>1.5534761177732721E-3</v>
      </c>
      <c r="BS97">
        <f t="shared" si="48"/>
        <v>351.87113635072194</v>
      </c>
      <c r="BT97">
        <f t="shared" si="49"/>
        <v>0</v>
      </c>
      <c r="BU97">
        <f t="shared" si="49"/>
        <v>0</v>
      </c>
      <c r="BV97">
        <f t="shared" si="49"/>
        <v>0</v>
      </c>
    </row>
    <row r="98" spans="1:74">
      <c r="A98">
        <v>0</v>
      </c>
      <c r="B98">
        <v>0</v>
      </c>
      <c r="C98">
        <v>1.0458547404333333E-3</v>
      </c>
      <c r="D98">
        <v>9.0301400645945954E-4</v>
      </c>
      <c r="E98">
        <v>3.1010455272727276E-5</v>
      </c>
      <c r="F98">
        <v>1.0000000000000001E-5</v>
      </c>
      <c r="G98">
        <v>0.55724610563235466</v>
      </c>
      <c r="H98">
        <v>0.40269530758790617</v>
      </c>
      <c r="I98">
        <v>306.2545045</v>
      </c>
      <c r="J98">
        <v>1.6595869074375559E-7</v>
      </c>
      <c r="K98">
        <v>3.1975000000000003E-2</v>
      </c>
      <c r="L98">
        <v>25.671483869999999</v>
      </c>
      <c r="M98">
        <v>26.269548390000001</v>
      </c>
      <c r="O98">
        <f t="shared" si="51"/>
        <v>0</v>
      </c>
      <c r="P98">
        <f t="shared" si="51"/>
        <v>0</v>
      </c>
      <c r="Q98">
        <f t="shared" si="51"/>
        <v>2.684864309939735E-2</v>
      </c>
      <c r="R98">
        <f t="shared" si="51"/>
        <v>2.3181709501208091E-2</v>
      </c>
      <c r="S98">
        <f t="shared" si="51"/>
        <v>7.9608440233517469E-4</v>
      </c>
      <c r="T98">
        <f t="shared" si="74"/>
        <v>1.0722264648979592E-5</v>
      </c>
      <c r="U98">
        <f t="shared" si="74"/>
        <v>0.59749402192033441</v>
      </c>
      <c r="V98">
        <f t="shared" si="74"/>
        <v>0.43178056608597692</v>
      </c>
      <c r="W98">
        <f t="shared" si="56"/>
        <v>6.4820496771749989E-2</v>
      </c>
      <c r="X98">
        <f t="shared" si="50"/>
        <v>1.6595869074375559E-7</v>
      </c>
      <c r="AA98">
        <f t="shared" si="57"/>
        <v>1.1557013403180711</v>
      </c>
      <c r="AB98">
        <f t="shared" si="58"/>
        <v>2.5920245998312144</v>
      </c>
      <c r="AC98">
        <f t="shared" si="59"/>
        <v>0.96521400617783504</v>
      </c>
      <c r="AD98" s="5">
        <f t="shared" si="60"/>
        <v>-5.0826437002940615E-2</v>
      </c>
      <c r="AF98" s="8">
        <f t="shared" si="61"/>
        <v>2.6428510368341551</v>
      </c>
      <c r="AG98" s="8">
        <f t="shared" si="62"/>
        <v>0.71242302447848505</v>
      </c>
      <c r="AH98" s="8">
        <f t="shared" si="63"/>
        <v>5.6146416701342856</v>
      </c>
      <c r="AI98" s="8">
        <f t="shared" si="64"/>
        <v>1.6023824428162319</v>
      </c>
      <c r="AJ98" s="8">
        <f t="shared" si="65"/>
        <v>8.9968032349275848</v>
      </c>
      <c r="AK98">
        <v>96</v>
      </c>
      <c r="AM98">
        <v>1</v>
      </c>
      <c r="AN98">
        <f t="shared" si="52"/>
        <v>2.4909878216268559</v>
      </c>
      <c r="AP98">
        <f t="shared" si="53"/>
        <v>0</v>
      </c>
      <c r="AQ98">
        <f t="shared" si="53"/>
        <v>0.24155195909007426</v>
      </c>
      <c r="AR98">
        <f t="shared" si="53"/>
        <v>0.20856127903162047</v>
      </c>
      <c r="AS98">
        <f t="shared" si="53"/>
        <v>7.1622147262044925E-3</v>
      </c>
      <c r="AT98">
        <f t="shared" si="53"/>
        <v>9.6466105279689285E-5</v>
      </c>
      <c r="AU98">
        <f t="shared" si="53"/>
        <v>5.375536149262758</v>
      </c>
      <c r="AV98">
        <f t="shared" si="53"/>
        <v>3.884644793741181</v>
      </c>
      <c r="AW98">
        <f t="shared" si="54"/>
        <v>1.6023824428162319</v>
      </c>
      <c r="AX98" s="9">
        <f t="shared" si="55"/>
        <v>2.0596578956641309</v>
      </c>
      <c r="BA98">
        <f t="shared" si="66"/>
        <v>12</v>
      </c>
      <c r="BB98">
        <f t="shared" si="67"/>
        <v>12</v>
      </c>
      <c r="BC98">
        <f t="shared" si="68"/>
        <v>26.981975643253712</v>
      </c>
      <c r="BD98">
        <f t="shared" si="69"/>
        <v>26.981975643253712</v>
      </c>
      <c r="BE98">
        <f t="shared" si="70"/>
        <v>13.490987821626856</v>
      </c>
      <c r="BF98">
        <f t="shared" si="71"/>
        <v>13.490987821626856</v>
      </c>
      <c r="BG98">
        <f>0</f>
        <v>0</v>
      </c>
      <c r="BH98" s="10">
        <f t="shared" si="72"/>
        <v>0</v>
      </c>
      <c r="BI98" s="10">
        <f t="shared" si="73"/>
        <v>0</v>
      </c>
      <c r="BK98">
        <f t="shared" si="41"/>
        <v>384</v>
      </c>
      <c r="BL98">
        <f t="shared" si="42"/>
        <v>0</v>
      </c>
      <c r="BN98">
        <f t="shared" si="43"/>
        <v>0</v>
      </c>
      <c r="BO98">
        <f t="shared" si="44"/>
        <v>15.459325381764753</v>
      </c>
      <c r="BP98">
        <f t="shared" si="45"/>
        <v>23.358863251541493</v>
      </c>
      <c r="BQ98">
        <f t="shared" si="46"/>
        <v>1.1459543561927188</v>
      </c>
      <c r="BR98">
        <f t="shared" si="47"/>
        <v>1.5434576844750286E-3</v>
      </c>
      <c r="BS98">
        <f t="shared" si="48"/>
        <v>344.03431355281651</v>
      </c>
      <c r="BT98">
        <f t="shared" ref="BT98:BV112" si="75">AV98*0</f>
        <v>0</v>
      </c>
      <c r="BU98">
        <f t="shared" si="75"/>
        <v>0</v>
      </c>
      <c r="BV98">
        <f t="shared" si="75"/>
        <v>0</v>
      </c>
    </row>
    <row r="99" spans="1:74">
      <c r="A99">
        <v>0</v>
      </c>
      <c r="B99">
        <v>0</v>
      </c>
      <c r="C99">
        <v>9.3704068396666649E-4</v>
      </c>
      <c r="D99">
        <v>9.3157891582432454E-4</v>
      </c>
      <c r="E99">
        <v>3.2966379136363637E-5</v>
      </c>
      <c r="F99">
        <v>1.0000000000000001E-5</v>
      </c>
      <c r="G99">
        <v>0.56821657435257067</v>
      </c>
      <c r="H99">
        <v>0.39460764192667663</v>
      </c>
      <c r="I99">
        <v>306.14622314999997</v>
      </c>
      <c r="J99">
        <v>1.7378008287493735E-7</v>
      </c>
      <c r="K99">
        <v>3.2169999999999997E-2</v>
      </c>
      <c r="L99">
        <v>26.067002160000001</v>
      </c>
      <c r="M99">
        <v>27.170035949999999</v>
      </c>
      <c r="O99">
        <f t="shared" si="51"/>
        <v>0</v>
      </c>
      <c r="P99">
        <f t="shared" si="51"/>
        <v>0</v>
      </c>
      <c r="Q99">
        <f t="shared" si="51"/>
        <v>2.4425841532966973E-2</v>
      </c>
      <c r="R99">
        <f t="shared" si="51"/>
        <v>2.4283469611003129E-2</v>
      </c>
      <c r="S99">
        <f t="shared" si="51"/>
        <v>8.5933467615496991E-4</v>
      </c>
      <c r="T99">
        <f t="shared" si="74"/>
        <v>1.1089810591836736E-5</v>
      </c>
      <c r="U99">
        <f t="shared" si="74"/>
        <v>0.63014141847123228</v>
      </c>
      <c r="V99">
        <f t="shared" si="74"/>
        <v>0.43761240070581758</v>
      </c>
      <c r="W99">
        <f t="shared" si="56"/>
        <v>6.0736115032800152E-2</v>
      </c>
      <c r="X99">
        <f t="shared" si="50"/>
        <v>1.7378008287493735E-7</v>
      </c>
      <c r="AA99">
        <f t="shared" si="57"/>
        <v>1.1928932497806131</v>
      </c>
      <c r="AB99">
        <f t="shared" si="58"/>
        <v>2.7212980688931143</v>
      </c>
      <c r="AC99">
        <f t="shared" si="59"/>
        <v>0.97436209305188526</v>
      </c>
      <c r="AD99" s="5">
        <f t="shared" si="60"/>
        <v>-4.9568645820125073E-2</v>
      </c>
      <c r="AF99" s="8">
        <f t="shared" si="61"/>
        <v>2.7708667147132395</v>
      </c>
      <c r="AG99" s="8">
        <f t="shared" si="62"/>
        <v>0.82214252860946901</v>
      </c>
      <c r="AH99" s="8">
        <f t="shared" si="63"/>
        <v>4.8653364359649425</v>
      </c>
      <c r="AI99" s="8">
        <f t="shared" si="64"/>
        <v>1.7637132768733896</v>
      </c>
      <c r="AJ99" s="8">
        <f t="shared" si="65"/>
        <v>8.5810584685672282</v>
      </c>
      <c r="AK99">
        <v>97</v>
      </c>
      <c r="AM99">
        <v>1</v>
      </c>
      <c r="AN99">
        <f t="shared" si="52"/>
        <v>2.6521979206539381</v>
      </c>
      <c r="AP99">
        <f t="shared" si="53"/>
        <v>0</v>
      </c>
      <c r="AQ99">
        <f t="shared" si="53"/>
        <v>0.20959957433834736</v>
      </c>
      <c r="AR99">
        <f t="shared" si="53"/>
        <v>0.20837787255169332</v>
      </c>
      <c r="AS99">
        <f t="shared" si="53"/>
        <v>7.374001100153081E-3</v>
      </c>
      <c r="AT99">
        <f t="shared" si="53"/>
        <v>9.5162313093887169E-5</v>
      </c>
      <c r="AU99">
        <f t="shared" si="53"/>
        <v>5.4072803553675337</v>
      </c>
      <c r="AV99">
        <f t="shared" si="53"/>
        <v>3.7551775970266914</v>
      </c>
      <c r="AW99">
        <f t="shared" si="54"/>
        <v>1.7637132768733896</v>
      </c>
      <c r="AX99" s="9">
        <f t="shared" si="55"/>
        <v>2.1890647248635835</v>
      </c>
      <c r="BA99">
        <f t="shared" si="66"/>
        <v>12</v>
      </c>
      <c r="BB99">
        <f t="shared" si="67"/>
        <v>12.000000000000002</v>
      </c>
      <c r="BC99">
        <f t="shared" si="68"/>
        <v>27.304395841307876</v>
      </c>
      <c r="BD99">
        <f t="shared" si="69"/>
        <v>27.304395841307876</v>
      </c>
      <c r="BE99">
        <f t="shared" si="70"/>
        <v>13.652197920653938</v>
      </c>
      <c r="BF99">
        <f t="shared" si="71"/>
        <v>13.65219792065394</v>
      </c>
      <c r="BG99">
        <f>0</f>
        <v>0</v>
      </c>
      <c r="BH99" s="10">
        <f t="shared" si="72"/>
        <v>0</v>
      </c>
      <c r="BI99" s="10">
        <f t="shared" si="73"/>
        <v>-5.3290705182007514E-15</v>
      </c>
      <c r="BK99">
        <f t="shared" si="41"/>
        <v>384</v>
      </c>
      <c r="BL99">
        <f t="shared" si="42"/>
        <v>0</v>
      </c>
      <c r="BN99">
        <f t="shared" si="43"/>
        <v>0</v>
      </c>
      <c r="BO99">
        <f t="shared" si="44"/>
        <v>13.414372757654231</v>
      </c>
      <c r="BP99">
        <f t="shared" si="45"/>
        <v>23.338321725789651</v>
      </c>
      <c r="BQ99">
        <f t="shared" si="46"/>
        <v>1.179840176024493</v>
      </c>
      <c r="BR99">
        <f t="shared" si="47"/>
        <v>1.5225970095021947E-3</v>
      </c>
      <c r="BS99">
        <f t="shared" si="48"/>
        <v>346.06594274352216</v>
      </c>
      <c r="BT99">
        <f t="shared" si="75"/>
        <v>0</v>
      </c>
      <c r="BU99">
        <f t="shared" si="75"/>
        <v>0</v>
      </c>
      <c r="BV99">
        <f t="shared" si="75"/>
        <v>0</v>
      </c>
    </row>
    <row r="100" spans="1:74">
      <c r="A100">
        <v>0</v>
      </c>
      <c r="B100">
        <v>0</v>
      </c>
      <c r="C100">
        <v>7.094423431999999E-4</v>
      </c>
      <c r="D100">
        <v>5.7945475409459457E-4</v>
      </c>
      <c r="E100">
        <v>0</v>
      </c>
      <c r="F100">
        <v>1.0000000000000001E-5</v>
      </c>
      <c r="G100">
        <v>0.55115741300066956</v>
      </c>
      <c r="H100">
        <v>0.4063709589163354</v>
      </c>
      <c r="I100">
        <v>306.36459055</v>
      </c>
      <c r="J100">
        <v>1.7378008287493735E-7</v>
      </c>
      <c r="K100">
        <v>3.2059999999999998E-2</v>
      </c>
      <c r="L100">
        <v>26.826293710000002</v>
      </c>
      <c r="M100">
        <v>27.999888110000001</v>
      </c>
      <c r="O100">
        <f t="shared" si="51"/>
        <v>0</v>
      </c>
      <c r="P100">
        <f t="shared" si="51"/>
        <v>0</v>
      </c>
      <c r="Q100">
        <f t="shared" si="51"/>
        <v>1.903170866899382E-2</v>
      </c>
      <c r="R100">
        <f t="shared" si="51"/>
        <v>1.554462342499742E-2</v>
      </c>
      <c r="S100">
        <f t="shared" si="51"/>
        <v>0</v>
      </c>
      <c r="T100">
        <f t="shared" si="74"/>
        <v>1.1428525759183675E-5</v>
      </c>
      <c r="U100">
        <f t="shared" si="74"/>
        <v>0.6298916691843186</v>
      </c>
      <c r="V100">
        <f t="shared" si="74"/>
        <v>0.46442209717595095</v>
      </c>
      <c r="W100">
        <f t="shared" si="56"/>
        <v>6.5456156652400135E-2</v>
      </c>
      <c r="X100">
        <f t="shared" si="50"/>
        <v>1.7378008287493735E-7</v>
      </c>
      <c r="AA100">
        <f t="shared" si="57"/>
        <v>1.1790110539732495</v>
      </c>
      <c r="AB100">
        <f t="shared" si="58"/>
        <v>2.6544077769207615</v>
      </c>
      <c r="AC100">
        <f t="shared" si="59"/>
        <v>0.9979968585398844</v>
      </c>
      <c r="AD100" s="5">
        <f t="shared" si="60"/>
        <v>-3.457633209399124E-2</v>
      </c>
      <c r="AF100" s="8">
        <f t="shared" si="61"/>
        <v>2.6889841090147528</v>
      </c>
      <c r="AG100" s="8">
        <f t="shared" si="62"/>
        <v>0.69299039193498402</v>
      </c>
      <c r="AH100" s="8">
        <f t="shared" si="63"/>
        <v>5.772085798810437</v>
      </c>
      <c r="AI100" s="8">
        <f t="shared" si="64"/>
        <v>1.5374064516401906</v>
      </c>
      <c r="AJ100" s="8">
        <f t="shared" si="65"/>
        <v>8.8740419465118894</v>
      </c>
      <c r="AK100">
        <v>98</v>
      </c>
      <c r="AM100">
        <v>1</v>
      </c>
      <c r="AN100">
        <f t="shared" si="52"/>
        <v>2.4684853400905986</v>
      </c>
      <c r="AP100">
        <f t="shared" si="53"/>
        <v>0</v>
      </c>
      <c r="AQ100">
        <f t="shared" si="53"/>
        <v>0.16888818104244513</v>
      </c>
      <c r="AR100">
        <f t="shared" si="53"/>
        <v>0.13794364031615841</v>
      </c>
      <c r="AS100">
        <f t="shared" si="53"/>
        <v>0</v>
      </c>
      <c r="AT100">
        <f t="shared" si="53"/>
        <v>1.0141721697378756E-4</v>
      </c>
      <c r="AU100">
        <f t="shared" si="53"/>
        <v>5.5896850941000338</v>
      </c>
      <c r="AV100">
        <f t="shared" si="53"/>
        <v>4.1213011712264098</v>
      </c>
      <c r="AW100">
        <f t="shared" si="54"/>
        <v>1.5374064516401906</v>
      </c>
      <c r="AX100" s="9">
        <f t="shared" si="55"/>
        <v>1.8442382729987941</v>
      </c>
      <c r="BA100">
        <f t="shared" si="66"/>
        <v>12</v>
      </c>
      <c r="BB100">
        <f t="shared" si="67"/>
        <v>12</v>
      </c>
      <c r="BC100">
        <f t="shared" si="68"/>
        <v>26.936970680181197</v>
      </c>
      <c r="BD100">
        <f t="shared" si="69"/>
        <v>26.936970680181194</v>
      </c>
      <c r="BE100">
        <f t="shared" si="70"/>
        <v>13.468485340090599</v>
      </c>
      <c r="BF100">
        <f t="shared" si="71"/>
        <v>13.468485340090599</v>
      </c>
      <c r="BG100">
        <f>0</f>
        <v>0</v>
      </c>
      <c r="BH100" s="10">
        <f t="shared" si="72"/>
        <v>0</v>
      </c>
      <c r="BI100" s="10">
        <f t="shared" si="73"/>
        <v>3.5527136788005009E-15</v>
      </c>
      <c r="BK100">
        <f t="shared" si="41"/>
        <v>384</v>
      </c>
      <c r="BL100">
        <f t="shared" si="42"/>
        <v>0</v>
      </c>
      <c r="BN100">
        <f t="shared" si="43"/>
        <v>0</v>
      </c>
      <c r="BO100">
        <f t="shared" si="44"/>
        <v>10.808843586716488</v>
      </c>
      <c r="BP100">
        <f t="shared" si="45"/>
        <v>15.449687715409741</v>
      </c>
      <c r="BQ100">
        <f t="shared" si="46"/>
        <v>0</v>
      </c>
      <c r="BR100">
        <f t="shared" si="47"/>
        <v>1.622675471580601E-3</v>
      </c>
      <c r="BS100">
        <f t="shared" si="48"/>
        <v>357.73984602240216</v>
      </c>
      <c r="BT100">
        <f t="shared" si="75"/>
        <v>0</v>
      </c>
      <c r="BU100">
        <f t="shared" si="75"/>
        <v>0</v>
      </c>
      <c r="BV100">
        <f t="shared" si="75"/>
        <v>0</v>
      </c>
    </row>
    <row r="101" spans="1:74">
      <c r="A101">
        <v>0</v>
      </c>
      <c r="B101">
        <v>0</v>
      </c>
      <c r="C101">
        <v>1.0889608171833333E-3</v>
      </c>
      <c r="D101">
        <v>9.0602177364864853E-4</v>
      </c>
      <c r="E101">
        <v>3.2992587545454541E-5</v>
      </c>
      <c r="F101">
        <v>1.0000000000000001E-5</v>
      </c>
      <c r="G101">
        <v>0.54422096002705156</v>
      </c>
      <c r="H101">
        <v>0.40462695109239005</v>
      </c>
      <c r="I101">
        <v>306.10832467</v>
      </c>
      <c r="J101">
        <v>1.6595869074375559E-7</v>
      </c>
      <c r="K101">
        <v>3.2030000000000003E-2</v>
      </c>
      <c r="L101">
        <v>25.780205209999998</v>
      </c>
      <c r="M101">
        <v>27.87250753</v>
      </c>
      <c r="O101">
        <f t="shared" ref="O101:S112" si="76">$L101*A101</f>
        <v>0</v>
      </c>
      <c r="P101">
        <f t="shared" si="76"/>
        <v>0</v>
      </c>
      <c r="Q101">
        <f t="shared" si="76"/>
        <v>2.8073633332635625E-2</v>
      </c>
      <c r="R101">
        <f t="shared" si="76"/>
        <v>2.3357427249390328E-2</v>
      </c>
      <c r="S101">
        <f t="shared" si="76"/>
        <v>8.5055567733070825E-4</v>
      </c>
      <c r="T101">
        <f t="shared" si="74"/>
        <v>1.1376533685714286E-5</v>
      </c>
      <c r="U101">
        <f t="shared" si="74"/>
        <v>0.61913480842195201</v>
      </c>
      <c r="V101">
        <f t="shared" si="74"/>
        <v>0.46032521392504427</v>
      </c>
      <c r="W101">
        <f t="shared" si="56"/>
        <v>6.3677106868699998E-2</v>
      </c>
      <c r="X101">
        <f t="shared" si="50"/>
        <v>1.6595869074375559E-7</v>
      </c>
      <c r="AA101">
        <f t="shared" si="57"/>
        <v>1.2090817934697613</v>
      </c>
      <c r="AB101">
        <f t="shared" si="58"/>
        <v>2.6835239127413528</v>
      </c>
      <c r="AC101">
        <f t="shared" si="59"/>
        <v>1.0252136603688018</v>
      </c>
      <c r="AD101" s="5">
        <f t="shared" si="60"/>
        <v>-5.2281616259356664E-2</v>
      </c>
      <c r="AF101" s="8">
        <f t="shared" si="61"/>
        <v>2.7358055290007095</v>
      </c>
      <c r="AG101" s="8">
        <f t="shared" si="62"/>
        <v>0.68537820826310591</v>
      </c>
      <c r="AH101" s="8">
        <f t="shared" si="63"/>
        <v>5.8361937274557505</v>
      </c>
      <c r="AI101" s="8">
        <f t="shared" si="64"/>
        <v>1.4894924538633305</v>
      </c>
      <c r="AJ101" s="8">
        <f t="shared" si="65"/>
        <v>8.6929665163298431</v>
      </c>
      <c r="AK101">
        <v>99</v>
      </c>
      <c r="AM101">
        <v>1</v>
      </c>
      <c r="AN101">
        <f t="shared" si="52"/>
        <v>2.3806253832599413</v>
      </c>
      <c r="AP101">
        <f t="shared" ref="AP101:AV112" si="77">P101*$AJ101</f>
        <v>0</v>
      </c>
      <c r="AQ101">
        <f t="shared" si="77"/>
        <v>0.24404315455232287</v>
      </c>
      <c r="AR101">
        <f t="shared" si="77"/>
        <v>0.20304533298656038</v>
      </c>
      <c r="AS101">
        <f t="shared" si="77"/>
        <v>7.3938520233100971E-3</v>
      </c>
      <c r="AT101">
        <f t="shared" si="77"/>
        <v>9.8895826401812834E-5</v>
      </c>
      <c r="AU101">
        <f t="shared" si="77"/>
        <v>5.3821181587063212</v>
      </c>
      <c r="AV101">
        <f t="shared" si="77"/>
        <v>4.0015916712727817</v>
      </c>
      <c r="AW101">
        <f t="shared" si="54"/>
        <v>1.4894924538633305</v>
      </c>
      <c r="AX101" s="9">
        <f t="shared" si="55"/>
        <v>1.9439747934255238</v>
      </c>
      <c r="BA101">
        <f t="shared" si="66"/>
        <v>12</v>
      </c>
      <c r="BB101">
        <f t="shared" si="67"/>
        <v>12</v>
      </c>
      <c r="BC101">
        <f t="shared" si="68"/>
        <v>26.761250766519883</v>
      </c>
      <c r="BD101">
        <f t="shared" si="69"/>
        <v>26.761250766519886</v>
      </c>
      <c r="BE101">
        <f t="shared" si="70"/>
        <v>13.380625383259941</v>
      </c>
      <c r="BF101">
        <f t="shared" si="71"/>
        <v>13.380625383259941</v>
      </c>
      <c r="BG101">
        <f>0</f>
        <v>0</v>
      </c>
      <c r="BH101" s="10">
        <f t="shared" si="72"/>
        <v>0</v>
      </c>
      <c r="BI101" s="10">
        <f t="shared" si="73"/>
        <v>-3.5527136788005009E-15</v>
      </c>
      <c r="BK101">
        <f t="shared" si="41"/>
        <v>384</v>
      </c>
      <c r="BL101">
        <f t="shared" si="42"/>
        <v>0</v>
      </c>
      <c r="BN101">
        <f t="shared" si="43"/>
        <v>0</v>
      </c>
      <c r="BO101">
        <f t="shared" si="44"/>
        <v>15.618761891348663</v>
      </c>
      <c r="BP101">
        <f t="shared" si="45"/>
        <v>22.741077294494762</v>
      </c>
      <c r="BQ101">
        <f t="shared" si="46"/>
        <v>1.1830163237296156</v>
      </c>
      <c r="BR101">
        <f t="shared" si="47"/>
        <v>1.5823332224290053E-3</v>
      </c>
      <c r="BS101">
        <f t="shared" si="48"/>
        <v>344.45556215720455</v>
      </c>
      <c r="BT101">
        <f t="shared" si="75"/>
        <v>0</v>
      </c>
      <c r="BU101">
        <f t="shared" si="75"/>
        <v>0</v>
      </c>
      <c r="BV101">
        <f t="shared" si="75"/>
        <v>0</v>
      </c>
    </row>
    <row r="102" spans="1:74">
      <c r="A102">
        <v>0</v>
      </c>
      <c r="B102">
        <v>0</v>
      </c>
      <c r="C102">
        <v>1.4377695263333332E-3</v>
      </c>
      <c r="D102">
        <v>9.891990361216216E-4</v>
      </c>
      <c r="E102">
        <v>3.6755047340909089E-5</v>
      </c>
      <c r="F102">
        <v>1.0000000000000001E-5</v>
      </c>
      <c r="G102">
        <v>0.55304048114799109</v>
      </c>
      <c r="H102">
        <v>0.41044260610343236</v>
      </c>
      <c r="I102">
        <v>306.21480134000001</v>
      </c>
      <c r="J102">
        <v>1.6218100973589288E-7</v>
      </c>
      <c r="K102">
        <v>3.1150000000000001E-2</v>
      </c>
      <c r="L102">
        <v>25.553176650000001</v>
      </c>
      <c r="M102">
        <v>28.04216856</v>
      </c>
      <c r="O102">
        <f t="shared" si="76"/>
        <v>0</v>
      </c>
      <c r="P102">
        <f t="shared" si="76"/>
        <v>0</v>
      </c>
      <c r="Q102">
        <f t="shared" si="76"/>
        <v>3.6739578688382492E-2</v>
      </c>
      <c r="R102">
        <f t="shared" si="76"/>
        <v>2.527717771202553E-2</v>
      </c>
      <c r="S102">
        <f t="shared" si="76"/>
        <v>9.3920821748136275E-4</v>
      </c>
      <c r="T102">
        <f t="shared" si="74"/>
        <v>1.1445783085714288E-5</v>
      </c>
      <c r="U102">
        <f t="shared" si="74"/>
        <v>0.63299813848389674</v>
      </c>
      <c r="V102">
        <f t="shared" si="74"/>
        <v>0.46978370385951568</v>
      </c>
      <c r="W102">
        <f t="shared" si="56"/>
        <v>8.5603141777500058E-2</v>
      </c>
      <c r="X102">
        <f t="shared" si="50"/>
        <v>1.6218100973589288E-7</v>
      </c>
      <c r="AA102">
        <f t="shared" si="57"/>
        <v>1.2558493657261793</v>
      </c>
      <c r="AB102">
        <f t="shared" si="58"/>
        <v>2.7751945276494032</v>
      </c>
      <c r="AC102">
        <f t="shared" si="59"/>
        <v>1.0654793369548101</v>
      </c>
      <c r="AD102" s="5">
        <f t="shared" si="60"/>
        <v>-6.2955964617889382E-2</v>
      </c>
      <c r="AF102" s="8">
        <f t="shared" si="61"/>
        <v>2.8381504922672924</v>
      </c>
      <c r="AG102" s="8">
        <f t="shared" si="62"/>
        <v>0.7071918183576722</v>
      </c>
      <c r="AH102" s="8">
        <f t="shared" si="63"/>
        <v>5.6561740339265967</v>
      </c>
      <c r="AI102" s="8">
        <f t="shared" si="64"/>
        <v>1.4808776905440033</v>
      </c>
      <c r="AJ102" s="8">
        <f t="shared" si="65"/>
        <v>8.3761019406761772</v>
      </c>
      <c r="AK102">
        <v>100</v>
      </c>
      <c r="AM102">
        <v>1</v>
      </c>
      <c r="AN102">
        <f t="shared" si="52"/>
        <v>2.3671966136495612</v>
      </c>
      <c r="AP102">
        <f t="shared" si="77"/>
        <v>0</v>
      </c>
      <c r="AQ102">
        <f t="shared" si="77"/>
        <v>0.30773445635138569</v>
      </c>
      <c r="AR102">
        <f t="shared" si="77"/>
        <v>0.21172421728851365</v>
      </c>
      <c r="AS102">
        <f t="shared" si="77"/>
        <v>7.8669037731446557E-3</v>
      </c>
      <c r="AT102">
        <f t="shared" si="77"/>
        <v>9.5871045916810004E-5</v>
      </c>
      <c r="AU102">
        <f t="shared" si="77"/>
        <v>5.3020569361993752</v>
      </c>
      <c r="AV102">
        <f t="shared" si="77"/>
        <v>3.9349561935957316</v>
      </c>
      <c r="AW102">
        <f t="shared" si="54"/>
        <v>1.4808776905440033</v>
      </c>
      <c r="AX102" s="9">
        <f t="shared" si="55"/>
        <v>2.0082032679570472</v>
      </c>
      <c r="BA102">
        <f t="shared" si="66"/>
        <v>12</v>
      </c>
      <c r="BB102">
        <f t="shared" si="67"/>
        <v>12.000000000000002</v>
      </c>
      <c r="BC102">
        <f t="shared" si="68"/>
        <v>26.734393227299122</v>
      </c>
      <c r="BD102">
        <f t="shared" si="69"/>
        <v>26.734393227299122</v>
      </c>
      <c r="BE102">
        <f t="shared" si="70"/>
        <v>13.367196613649561</v>
      </c>
      <c r="BF102">
        <f t="shared" si="71"/>
        <v>13.367196613649561</v>
      </c>
      <c r="BG102">
        <f>0</f>
        <v>0</v>
      </c>
      <c r="BH102" s="10">
        <f t="shared" si="72"/>
        <v>0</v>
      </c>
      <c r="BI102" s="10">
        <f t="shared" si="73"/>
        <v>0</v>
      </c>
      <c r="BK102">
        <f t="shared" si="41"/>
        <v>384</v>
      </c>
      <c r="BL102">
        <f t="shared" si="42"/>
        <v>0</v>
      </c>
      <c r="BN102">
        <f t="shared" si="43"/>
        <v>0</v>
      </c>
      <c r="BO102">
        <f t="shared" si="44"/>
        <v>19.695005206488684</v>
      </c>
      <c r="BP102">
        <f t="shared" si="45"/>
        <v>23.713112336313529</v>
      </c>
      <c r="BQ102">
        <f t="shared" si="46"/>
        <v>1.2587046037031449</v>
      </c>
      <c r="BR102">
        <f t="shared" si="47"/>
        <v>1.5339367346689601E-3</v>
      </c>
      <c r="BS102">
        <f t="shared" si="48"/>
        <v>339.33164391676002</v>
      </c>
      <c r="BT102">
        <f t="shared" si="75"/>
        <v>0</v>
      </c>
      <c r="BU102">
        <f t="shared" si="75"/>
        <v>0</v>
      </c>
      <c r="BV102">
        <f t="shared" si="75"/>
        <v>0</v>
      </c>
    </row>
    <row r="103" spans="1:74">
      <c r="A103">
        <v>0</v>
      </c>
      <c r="B103">
        <v>0</v>
      </c>
      <c r="C103">
        <v>1.1287279157000001E-3</v>
      </c>
      <c r="D103">
        <v>8.5843807570270257E-4</v>
      </c>
      <c r="E103">
        <v>3.0058798818181818E-5</v>
      </c>
      <c r="F103">
        <v>1.0000000000000001E-5</v>
      </c>
      <c r="G103">
        <v>0.56824677311918648</v>
      </c>
      <c r="H103">
        <v>0.38423488614062973</v>
      </c>
      <c r="I103">
        <v>306.20216850999998</v>
      </c>
      <c r="J103">
        <v>1.6218100973589288E-7</v>
      </c>
      <c r="K103">
        <v>3.1544999999999997E-2</v>
      </c>
      <c r="L103">
        <v>23.693138909999998</v>
      </c>
      <c r="M103">
        <v>29.753917049999998</v>
      </c>
      <c r="O103">
        <f t="shared" si="76"/>
        <v>0</v>
      </c>
      <c r="P103">
        <f t="shared" si="76"/>
        <v>0</v>
      </c>
      <c r="Q103">
        <f t="shared" si="76"/>
        <v>2.6743107298274872E-2</v>
      </c>
      <c r="R103">
        <f t="shared" si="76"/>
        <v>2.0339092573257226E-2</v>
      </c>
      <c r="S103">
        <f t="shared" si="76"/>
        <v>7.1218729586692555E-4</v>
      </c>
      <c r="T103">
        <f t="shared" si="74"/>
        <v>1.214445593877551E-5</v>
      </c>
      <c r="U103">
        <f t="shared" si="74"/>
        <v>0.69010478984973245</v>
      </c>
      <c r="V103">
        <f t="shared" si="74"/>
        <v>0.46663236448753026</v>
      </c>
      <c r="W103">
        <f t="shared" si="56"/>
        <v>7.0013225479050145E-2</v>
      </c>
      <c r="X103">
        <f t="shared" si="50"/>
        <v>1.6218100973589288E-7</v>
      </c>
      <c r="AA103">
        <f t="shared" si="57"/>
        <v>1.2740893958370518</v>
      </c>
      <c r="AB103">
        <f t="shared" si="58"/>
        <v>2.9473535441429863</v>
      </c>
      <c r="AC103">
        <f t="shared" si="59"/>
        <v>1.0288535033098585</v>
      </c>
      <c r="AD103" s="5">
        <f t="shared" si="60"/>
        <v>-4.7794387167399026E-2</v>
      </c>
      <c r="AF103" s="8">
        <f t="shared" si="61"/>
        <v>2.9951479313103855</v>
      </c>
      <c r="AG103" s="8">
        <f t="shared" si="62"/>
        <v>0.93744092469066853</v>
      </c>
      <c r="AH103" s="8">
        <f t="shared" si="63"/>
        <v>4.2669355419061716</v>
      </c>
      <c r="AI103" s="8">
        <f t="shared" si="64"/>
        <v>1.8643796410006903</v>
      </c>
      <c r="AJ103" s="8">
        <f t="shared" si="65"/>
        <v>7.9551877537921145</v>
      </c>
      <c r="AK103">
        <v>101</v>
      </c>
      <c r="AM103">
        <v>1</v>
      </c>
      <c r="AN103">
        <f t="shared" si="52"/>
        <v>2.7778617129787726</v>
      </c>
      <c r="AP103">
        <f t="shared" si="77"/>
        <v>0</v>
      </c>
      <c r="AQ103">
        <f t="shared" si="77"/>
        <v>0.21274643967758478</v>
      </c>
      <c r="AR103">
        <f t="shared" si="77"/>
        <v>0.16180130016202002</v>
      </c>
      <c r="AS103">
        <f t="shared" si="77"/>
        <v>5.6655836544868875E-3</v>
      </c>
      <c r="AT103">
        <f t="shared" si="77"/>
        <v>9.661142716061485E-5</v>
      </c>
      <c r="AU103">
        <f t="shared" si="77"/>
        <v>5.4899131730458723</v>
      </c>
      <c r="AV103">
        <f t="shared" si="77"/>
        <v>3.712148071494259</v>
      </c>
      <c r="AW103">
        <f t="shared" si="54"/>
        <v>1.8643796410006903</v>
      </c>
      <c r="AX103" s="9">
        <f t="shared" si="55"/>
        <v>2.2445929644947822</v>
      </c>
      <c r="BA103">
        <f t="shared" si="66"/>
        <v>12</v>
      </c>
      <c r="BB103">
        <f t="shared" si="67"/>
        <v>11.999999999999998</v>
      </c>
      <c r="BC103">
        <f t="shared" si="68"/>
        <v>27.555723425957545</v>
      </c>
      <c r="BD103">
        <f t="shared" si="69"/>
        <v>27.555723425957549</v>
      </c>
      <c r="BE103">
        <f t="shared" si="70"/>
        <v>13.777861712978773</v>
      </c>
      <c r="BF103">
        <f t="shared" si="71"/>
        <v>13.777861712978773</v>
      </c>
      <c r="BG103">
        <f>0</f>
        <v>0</v>
      </c>
      <c r="BH103" s="10">
        <f t="shared" si="72"/>
        <v>0</v>
      </c>
      <c r="BI103" s="10">
        <f t="shared" si="73"/>
        <v>-3.5527136788005009E-15</v>
      </c>
      <c r="BK103">
        <f t="shared" si="41"/>
        <v>384</v>
      </c>
      <c r="BL103">
        <f t="shared" si="42"/>
        <v>0</v>
      </c>
      <c r="BN103">
        <f t="shared" si="43"/>
        <v>0</v>
      </c>
      <c r="BO103">
        <f t="shared" si="44"/>
        <v>13.615772139365426</v>
      </c>
      <c r="BP103">
        <f t="shared" si="45"/>
        <v>18.121745618146242</v>
      </c>
      <c r="BQ103">
        <f t="shared" si="46"/>
        <v>0.90649338471790197</v>
      </c>
      <c r="BR103">
        <f t="shared" si="47"/>
        <v>1.5457828345698376E-3</v>
      </c>
      <c r="BS103">
        <f t="shared" si="48"/>
        <v>351.35444307493583</v>
      </c>
      <c r="BT103">
        <f t="shared" si="75"/>
        <v>0</v>
      </c>
      <c r="BU103">
        <f t="shared" si="75"/>
        <v>0</v>
      </c>
      <c r="BV103">
        <f t="shared" si="75"/>
        <v>0</v>
      </c>
    </row>
    <row r="104" spans="1:74">
      <c r="A104">
        <v>0</v>
      </c>
      <c r="B104">
        <v>0</v>
      </c>
      <c r="C104">
        <v>1.3508808266833332E-3</v>
      </c>
      <c r="D104">
        <v>1.0100980827837838E-3</v>
      </c>
      <c r="E104">
        <v>4.0148453909090906E-5</v>
      </c>
      <c r="F104">
        <v>1.0000000000000001E-5</v>
      </c>
      <c r="G104">
        <v>0.55241670001353349</v>
      </c>
      <c r="H104">
        <v>0.41179850191836315</v>
      </c>
      <c r="I104">
        <v>306.37361399999998</v>
      </c>
      <c r="J104">
        <v>1.5848931924611122E-7</v>
      </c>
      <c r="K104">
        <v>3.1934999999999998E-2</v>
      </c>
      <c r="L104">
        <v>25.35744747</v>
      </c>
      <c r="M104">
        <v>27.750472330000001</v>
      </c>
      <c r="O104">
        <f t="shared" si="76"/>
        <v>0</v>
      </c>
      <c r="P104">
        <f t="shared" si="76"/>
        <v>0</v>
      </c>
      <c r="Q104">
        <f t="shared" si="76"/>
        <v>3.4254889600852795E-2</v>
      </c>
      <c r="R104">
        <f t="shared" si="76"/>
        <v>2.5613509073737509E-2</v>
      </c>
      <c r="S104">
        <f t="shared" si="76"/>
        <v>1.0180623110014888E-3</v>
      </c>
      <c r="T104">
        <f t="shared" si="74"/>
        <v>1.1326723400000002E-5</v>
      </c>
      <c r="U104">
        <f t="shared" si="74"/>
        <v>0.625707116259407</v>
      </c>
      <c r="V104">
        <f t="shared" si="74"/>
        <v>0.46643277277636691</v>
      </c>
      <c r="W104">
        <f t="shared" si="56"/>
        <v>6.504185276055012E-2</v>
      </c>
      <c r="X104">
        <f t="shared" si="50"/>
        <v>1.5848931924611122E-7</v>
      </c>
      <c r="AA104">
        <f t="shared" si="57"/>
        <v>1.2415624447026981</v>
      </c>
      <c r="AB104">
        <f t="shared" si="58"/>
        <v>2.7408097688326842</v>
      </c>
      <c r="AC104">
        <f t="shared" si="59"/>
        <v>1.0546384675239173</v>
      </c>
      <c r="AD104" s="5">
        <f t="shared" si="60"/>
        <v>-6.0886460985591792E-2</v>
      </c>
      <c r="AF104" s="8">
        <f t="shared" si="61"/>
        <v>2.8016962298182762</v>
      </c>
      <c r="AG104" s="8">
        <f t="shared" si="62"/>
        <v>0.69241929477044151</v>
      </c>
      <c r="AH104" s="8">
        <f t="shared" si="63"/>
        <v>5.7768465295672096</v>
      </c>
      <c r="AI104" s="8">
        <f t="shared" si="64"/>
        <v>1.4683720551954307</v>
      </c>
      <c r="AJ104" s="8">
        <f t="shared" si="65"/>
        <v>8.4825600111691948</v>
      </c>
      <c r="AK104">
        <v>102</v>
      </c>
      <c r="AM104">
        <v>1</v>
      </c>
      <c r="AN104">
        <f t="shared" si="52"/>
        <v>2.3511502564454361</v>
      </c>
      <c r="AP104">
        <f t="shared" si="77"/>
        <v>0</v>
      </c>
      <c r="AQ104">
        <f t="shared" si="77"/>
        <v>0.29056915671520944</v>
      </c>
      <c r="AR104">
        <f t="shared" si="77"/>
        <v>0.21726812781460511</v>
      </c>
      <c r="AS104">
        <f t="shared" si="77"/>
        <v>8.6357746481797257E-3</v>
      </c>
      <c r="AT104">
        <f t="shared" si="77"/>
        <v>9.6079610970414397E-5</v>
      </c>
      <c r="AU104">
        <f t="shared" si="77"/>
        <v>5.3075981630860403</v>
      </c>
      <c r="AV104">
        <f t="shared" si="77"/>
        <v>3.9565439862515772</v>
      </c>
      <c r="AW104">
        <f t="shared" si="54"/>
        <v>1.4683720551954307</v>
      </c>
      <c r="AX104" s="9">
        <f t="shared" si="55"/>
        <v>1.9848451143734249</v>
      </c>
      <c r="BA104">
        <f t="shared" si="66"/>
        <v>12</v>
      </c>
      <c r="BB104">
        <f t="shared" si="67"/>
        <v>12.000000000000002</v>
      </c>
      <c r="BC104">
        <f t="shared" si="68"/>
        <v>26.702300512890872</v>
      </c>
      <c r="BD104">
        <f t="shared" si="69"/>
        <v>26.702300512890869</v>
      </c>
      <c r="BE104">
        <f t="shared" si="70"/>
        <v>13.351150256445436</v>
      </c>
      <c r="BF104">
        <f t="shared" si="71"/>
        <v>13.351150256445436</v>
      </c>
      <c r="BG104">
        <f>0</f>
        <v>0</v>
      </c>
      <c r="BH104" s="10">
        <f t="shared" si="72"/>
        <v>0</v>
      </c>
      <c r="BI104" s="10">
        <f t="shared" si="73"/>
        <v>3.5527136788005009E-15</v>
      </c>
      <c r="BK104">
        <f t="shared" si="41"/>
        <v>384</v>
      </c>
      <c r="BL104">
        <f t="shared" si="42"/>
        <v>0</v>
      </c>
      <c r="BN104">
        <f t="shared" si="43"/>
        <v>0</v>
      </c>
      <c r="BO104">
        <f t="shared" si="44"/>
        <v>18.596426029773404</v>
      </c>
      <c r="BP104">
        <f t="shared" si="45"/>
        <v>24.334030315235772</v>
      </c>
      <c r="BQ104">
        <f t="shared" si="46"/>
        <v>1.3817239437087561</v>
      </c>
      <c r="BR104">
        <f t="shared" si="47"/>
        <v>1.5372737755266304E-3</v>
      </c>
      <c r="BS104">
        <f t="shared" si="48"/>
        <v>339.68628243750658</v>
      </c>
      <c r="BT104">
        <f t="shared" si="75"/>
        <v>0</v>
      </c>
      <c r="BU104">
        <f t="shared" si="75"/>
        <v>0</v>
      </c>
      <c r="BV104">
        <f t="shared" si="75"/>
        <v>0</v>
      </c>
    </row>
    <row r="105" spans="1:74">
      <c r="A105">
        <v>0</v>
      </c>
      <c r="B105">
        <v>0</v>
      </c>
      <c r="C105">
        <v>1.2784434003999998E-3</v>
      </c>
      <c r="D105">
        <v>8.6013049247297296E-4</v>
      </c>
      <c r="E105">
        <v>3.6405893090909089E-5</v>
      </c>
      <c r="F105">
        <v>1.0000000000000001E-5</v>
      </c>
      <c r="G105">
        <v>0.55602609557089078</v>
      </c>
      <c r="H105">
        <v>0.4091434206785568</v>
      </c>
      <c r="I105">
        <v>305.99823862</v>
      </c>
      <c r="J105">
        <v>1.6218100973589288E-7</v>
      </c>
      <c r="K105">
        <v>3.1559999999999998E-2</v>
      </c>
      <c r="L105">
        <v>23.727827430000001</v>
      </c>
      <c r="M105">
        <v>26.081128289999999</v>
      </c>
      <c r="O105">
        <f t="shared" si="76"/>
        <v>0</v>
      </c>
      <c r="P105">
        <f t="shared" si="76"/>
        <v>0</v>
      </c>
      <c r="Q105">
        <f t="shared" si="76"/>
        <v>3.0334684383713589E-2</v>
      </c>
      <c r="R105">
        <f t="shared" si="76"/>
        <v>2.0409027892679617E-2</v>
      </c>
      <c r="S105">
        <f t="shared" si="76"/>
        <v>8.6383274869612022E-4</v>
      </c>
      <c r="T105">
        <f t="shared" si="74"/>
        <v>1.0645358485714286E-5</v>
      </c>
      <c r="U105">
        <f t="shared" si="74"/>
        <v>0.59190971147641647</v>
      </c>
      <c r="V105">
        <f t="shared" si="74"/>
        <v>0.43554783851946444</v>
      </c>
      <c r="W105">
        <f t="shared" si="56"/>
        <v>6.9759812644200128E-2</v>
      </c>
      <c r="X105">
        <f t="shared" si="50"/>
        <v>1.6218100973589288E-7</v>
      </c>
      <c r="AA105">
        <f t="shared" si="57"/>
        <v>1.1528093334361313</v>
      </c>
      <c r="AB105">
        <f t="shared" si="58"/>
        <v>2.5667561584780492</v>
      </c>
      <c r="AC105">
        <f t="shared" si="59"/>
        <v>0.97431076708910758</v>
      </c>
      <c r="AD105" s="5">
        <f t="shared" si="60"/>
        <v>-5.1607545025089331E-2</v>
      </c>
      <c r="AF105" s="8">
        <f t="shared" si="61"/>
        <v>2.6183637035031384</v>
      </c>
      <c r="AG105" s="8">
        <f t="shared" si="62"/>
        <v>0.66974216932492325</v>
      </c>
      <c r="AH105" s="8">
        <f t="shared" si="63"/>
        <v>5.972447582376156</v>
      </c>
      <c r="AI105" s="8">
        <f t="shared" si="64"/>
        <v>1.521858970902616</v>
      </c>
      <c r="AJ105" s="8">
        <f t="shared" si="65"/>
        <v>9.0892229314847945</v>
      </c>
      <c r="AK105">
        <v>103</v>
      </c>
      <c r="AM105">
        <v>1</v>
      </c>
      <c r="AN105">
        <f t="shared" si="52"/>
        <v>2.4213046793267061</v>
      </c>
      <c r="AP105">
        <f t="shared" si="77"/>
        <v>0</v>
      </c>
      <c r="AQ105">
        <f t="shared" si="77"/>
        <v>0.27571870891980327</v>
      </c>
      <c r="AR105">
        <f t="shared" si="77"/>
        <v>0.18550220433145637</v>
      </c>
      <c r="AS105">
        <f t="shared" si="77"/>
        <v>7.8515684284163178E-3</v>
      </c>
      <c r="AT105">
        <f t="shared" si="77"/>
        <v>9.6758036462230531E-5</v>
      </c>
      <c r="AU105">
        <f t="shared" si="77"/>
        <v>5.3799993229199927</v>
      </c>
      <c r="AV105">
        <f t="shared" si="77"/>
        <v>3.9587914016297523</v>
      </c>
      <c r="AW105">
        <f t="shared" si="54"/>
        <v>1.521858970902616</v>
      </c>
      <c r="AX105" s="9">
        <f t="shared" si="55"/>
        <v>1.9909314525822919</v>
      </c>
      <c r="BA105">
        <f t="shared" si="66"/>
        <v>12</v>
      </c>
      <c r="BB105">
        <f t="shared" si="67"/>
        <v>12.000000000000004</v>
      </c>
      <c r="BC105">
        <f t="shared" si="68"/>
        <v>26.842609358653412</v>
      </c>
      <c r="BD105">
        <f t="shared" si="69"/>
        <v>26.842609358653409</v>
      </c>
      <c r="BE105">
        <f t="shared" si="70"/>
        <v>13.421304679326706</v>
      </c>
      <c r="BF105">
        <f t="shared" si="71"/>
        <v>13.421304679326706</v>
      </c>
      <c r="BG105">
        <f>0</f>
        <v>0</v>
      </c>
      <c r="BH105" s="10">
        <f t="shared" si="72"/>
        <v>0</v>
      </c>
      <c r="BI105" s="10">
        <f t="shared" si="73"/>
        <v>0</v>
      </c>
      <c r="BK105">
        <f t="shared" si="41"/>
        <v>384</v>
      </c>
      <c r="BL105">
        <f t="shared" si="42"/>
        <v>0</v>
      </c>
      <c r="BN105">
        <f t="shared" si="43"/>
        <v>0</v>
      </c>
      <c r="BO105">
        <f t="shared" si="44"/>
        <v>17.645997370867409</v>
      </c>
      <c r="BP105">
        <f t="shared" si="45"/>
        <v>20.776246885123115</v>
      </c>
      <c r="BQ105">
        <f t="shared" si="46"/>
        <v>1.2562509485466109</v>
      </c>
      <c r="BR105">
        <f t="shared" si="47"/>
        <v>1.5481285833956885E-3</v>
      </c>
      <c r="BS105">
        <f t="shared" si="48"/>
        <v>344.31995666687953</v>
      </c>
      <c r="BT105">
        <f t="shared" si="75"/>
        <v>0</v>
      </c>
      <c r="BU105">
        <f t="shared" si="75"/>
        <v>0</v>
      </c>
      <c r="BV105">
        <f t="shared" si="75"/>
        <v>0</v>
      </c>
    </row>
    <row r="106" spans="1:74">
      <c r="A106">
        <v>0</v>
      </c>
      <c r="B106">
        <v>0</v>
      </c>
      <c r="C106">
        <v>1.4081869163666664E-3</v>
      </c>
      <c r="D106">
        <v>9.8934386649999996E-4</v>
      </c>
      <c r="E106">
        <v>3.919941829545455E-5</v>
      </c>
      <c r="F106">
        <v>1.0000000000000001E-5</v>
      </c>
      <c r="G106">
        <v>0.55980582278545232</v>
      </c>
      <c r="H106">
        <v>0.40815596223432782</v>
      </c>
      <c r="I106">
        <v>306.21841072000001</v>
      </c>
      <c r="J106">
        <v>1.5488166189124805E-7</v>
      </c>
      <c r="K106">
        <v>3.1649999999999998E-2</v>
      </c>
      <c r="L106">
        <v>26.174598540000002</v>
      </c>
      <c r="M106">
        <v>28.070298699999999</v>
      </c>
      <c r="O106">
        <f t="shared" si="76"/>
        <v>0</v>
      </c>
      <c r="P106">
        <f t="shared" si="76"/>
        <v>0</v>
      </c>
      <c r="Q106">
        <f t="shared" si="76"/>
        <v>3.6858727205178049E-2</v>
      </c>
      <c r="R106">
        <f t="shared" si="76"/>
        <v>2.5895678523648855E-2</v>
      </c>
      <c r="S106">
        <f t="shared" si="76"/>
        <v>1.026029036885054E-3</v>
      </c>
      <c r="T106">
        <f t="shared" si="74"/>
        <v>1.1457264775510203E-5</v>
      </c>
      <c r="U106">
        <f t="shared" si="74"/>
        <v>0.64138435345252709</v>
      </c>
      <c r="V106">
        <f t="shared" si="74"/>
        <v>0.46763509290218369</v>
      </c>
      <c r="W106">
        <f t="shared" si="56"/>
        <v>7.4597605839000145E-2</v>
      </c>
      <c r="X106">
        <f t="shared" si="50"/>
        <v>1.5488166189124805E-7</v>
      </c>
      <c r="AA106">
        <f t="shared" si="57"/>
        <v>1.2645280524835536</v>
      </c>
      <c r="AB106">
        <f t="shared" si="58"/>
        <v>2.812797105831633</v>
      </c>
      <c r="AC106">
        <f t="shared" si="59"/>
        <v>1.0628310553357914</v>
      </c>
      <c r="AD106" s="5">
        <f t="shared" si="60"/>
        <v>-6.3780434765711949E-2</v>
      </c>
      <c r="AF106" s="8">
        <f t="shared" si="61"/>
        <v>2.8765775405973448</v>
      </c>
      <c r="AG106" s="8">
        <f t="shared" si="62"/>
        <v>0.7509154299257621</v>
      </c>
      <c r="AH106" s="8">
        <f t="shared" si="63"/>
        <v>5.3268315453252209</v>
      </c>
      <c r="AI106" s="8">
        <f t="shared" si="64"/>
        <v>1.5512036984086979</v>
      </c>
      <c r="AJ106" s="8">
        <f t="shared" si="65"/>
        <v>8.2630007939086028</v>
      </c>
      <c r="AK106">
        <v>104</v>
      </c>
      <c r="AM106">
        <v>1</v>
      </c>
      <c r="AN106">
        <f t="shared" si="52"/>
        <v>2.4357849492564547</v>
      </c>
      <c r="AP106">
        <f t="shared" si="77"/>
        <v>0</v>
      </c>
      <c r="AQ106">
        <f t="shared" si="77"/>
        <v>0.30456369215884682</v>
      </c>
      <c r="AR106">
        <f t="shared" si="77"/>
        <v>0.21397601219971243</v>
      </c>
      <c r="AS106">
        <f t="shared" si="77"/>
        <v>8.47807874635448E-3</v>
      </c>
      <c r="AT106">
        <f t="shared" si="77"/>
        <v>9.4671387936061871E-5</v>
      </c>
      <c r="AU106">
        <f t="shared" si="77"/>
        <v>5.2997594217787869</v>
      </c>
      <c r="AV106">
        <f t="shared" si="77"/>
        <v>3.864069143910267</v>
      </c>
      <c r="AW106">
        <f t="shared" si="54"/>
        <v>1.5512036984086979</v>
      </c>
      <c r="AX106" s="9">
        <f t="shared" si="55"/>
        <v>2.0782214815136113</v>
      </c>
      <c r="BA106">
        <f t="shared" si="66"/>
        <v>12</v>
      </c>
      <c r="BB106">
        <f t="shared" si="67"/>
        <v>12</v>
      </c>
      <c r="BC106">
        <f t="shared" si="68"/>
        <v>26.871569898512909</v>
      </c>
      <c r="BD106">
        <f t="shared" si="69"/>
        <v>26.871569898512913</v>
      </c>
      <c r="BE106">
        <f t="shared" si="70"/>
        <v>13.435784949256455</v>
      </c>
      <c r="BF106">
        <f t="shared" si="71"/>
        <v>13.435784949256455</v>
      </c>
      <c r="BG106">
        <f>0</f>
        <v>0</v>
      </c>
      <c r="BH106" s="10">
        <f t="shared" si="72"/>
        <v>0</v>
      </c>
      <c r="BI106" s="10">
        <f t="shared" si="73"/>
        <v>-3.5527136788005009E-15</v>
      </c>
      <c r="BK106">
        <f t="shared" si="41"/>
        <v>384</v>
      </c>
      <c r="BL106">
        <f t="shared" si="42"/>
        <v>0</v>
      </c>
      <c r="BN106">
        <f t="shared" si="43"/>
        <v>0</v>
      </c>
      <c r="BO106">
        <f t="shared" si="44"/>
        <v>19.492076298166197</v>
      </c>
      <c r="BP106">
        <f t="shared" si="45"/>
        <v>23.965313366367791</v>
      </c>
      <c r="BQ106">
        <f t="shared" si="46"/>
        <v>1.3564925994167167</v>
      </c>
      <c r="BR106">
        <f t="shared" si="47"/>
        <v>1.5147422069769899E-3</v>
      </c>
      <c r="BS106">
        <f t="shared" si="48"/>
        <v>339.18460299384236</v>
      </c>
      <c r="BT106">
        <f t="shared" si="75"/>
        <v>0</v>
      </c>
      <c r="BU106">
        <f t="shared" si="75"/>
        <v>0</v>
      </c>
      <c r="BV106">
        <f t="shared" si="75"/>
        <v>0</v>
      </c>
    </row>
    <row r="107" spans="1:74">
      <c r="A107">
        <v>0</v>
      </c>
      <c r="B107">
        <v>0</v>
      </c>
      <c r="C107">
        <v>1.4751645631666662E-3</v>
      </c>
      <c r="D107">
        <v>8.7973413748648657E-4</v>
      </c>
      <c r="E107">
        <v>4.5732301068181828E-5</v>
      </c>
      <c r="F107">
        <v>1.0000000000000001E-5</v>
      </c>
      <c r="G107">
        <v>0.55774415130411259</v>
      </c>
      <c r="H107">
        <v>0.40988675981763856</v>
      </c>
      <c r="I107">
        <v>306.10651998000003</v>
      </c>
      <c r="J107">
        <v>1.5488166189124805E-7</v>
      </c>
      <c r="K107">
        <v>3.1734999999999999E-2</v>
      </c>
      <c r="L107">
        <v>25.910076570000001</v>
      </c>
      <c r="M107">
        <v>27.151227590000001</v>
      </c>
      <c r="O107">
        <f t="shared" si="76"/>
        <v>0</v>
      </c>
      <c r="P107">
        <f t="shared" si="76"/>
        <v>0</v>
      </c>
      <c r="Q107">
        <f t="shared" si="76"/>
        <v>3.8221626784998929E-2</v>
      </c>
      <c r="R107">
        <f t="shared" si="76"/>
        <v>2.2793978863517774E-2</v>
      </c>
      <c r="S107">
        <f t="shared" si="76"/>
        <v>1.184927422398884E-3</v>
      </c>
      <c r="T107">
        <f t="shared" si="74"/>
        <v>1.1082133710204082E-5</v>
      </c>
      <c r="U107">
        <f t="shared" si="74"/>
        <v>0.61809952608364727</v>
      </c>
      <c r="V107">
        <f t="shared" si="74"/>
        <v>0.45424198783413766</v>
      </c>
      <c r="W107">
        <f t="shared" si="56"/>
        <v>7.1641361716050095E-2</v>
      </c>
      <c r="X107">
        <f t="shared" si="50"/>
        <v>1.5488166189124805E-7</v>
      </c>
      <c r="AA107">
        <f t="shared" si="57"/>
        <v>1.2219064137679316</v>
      </c>
      <c r="AB107">
        <f t="shared" si="58"/>
        <v>2.7093495352313872</v>
      </c>
      <c r="AC107">
        <f t="shared" si="59"/>
        <v>1.0328850418101065</v>
      </c>
      <c r="AD107" s="5">
        <f t="shared" si="60"/>
        <v>-6.2200533070915581E-2</v>
      </c>
      <c r="AF107" s="8">
        <f t="shared" si="61"/>
        <v>2.7715500683023029</v>
      </c>
      <c r="AG107" s="8">
        <f t="shared" si="62"/>
        <v>0.7057799846820898</v>
      </c>
      <c r="AH107" s="8">
        <f t="shared" si="63"/>
        <v>5.6674885754967281</v>
      </c>
      <c r="AI107" s="8">
        <f t="shared" si="64"/>
        <v>1.5141687125266032</v>
      </c>
      <c r="AJ107" s="8">
        <f t="shared" si="65"/>
        <v>8.5815338796191138</v>
      </c>
      <c r="AK107">
        <v>105</v>
      </c>
      <c r="AM107">
        <v>1</v>
      </c>
      <c r="AN107">
        <f t="shared" si="52"/>
        <v>2.4062441176250449</v>
      </c>
      <c r="AP107">
        <f t="shared" si="77"/>
        <v>0</v>
      </c>
      <c r="AQ107">
        <f t="shared" si="77"/>
        <v>0.3280001851896257</v>
      </c>
      <c r="AR107">
        <f t="shared" si="77"/>
        <v>0.19560730186859976</v>
      </c>
      <c r="AS107">
        <f t="shared" si="77"/>
        <v>1.0168494820205772E-2</v>
      </c>
      <c r="AT107">
        <f t="shared" si="77"/>
        <v>9.5101705892585402E-5</v>
      </c>
      <c r="AU107">
        <f t="shared" si="77"/>
        <v>5.3042420240633374</v>
      </c>
      <c r="AV107">
        <f t="shared" si="77"/>
        <v>3.8980930081441856</v>
      </c>
      <c r="AW107">
        <f t="shared" si="54"/>
        <v>1.5141687125266032</v>
      </c>
      <c r="AX107" s="9">
        <f t="shared" si="55"/>
        <v>2.0479446944050346</v>
      </c>
      <c r="BA107">
        <f t="shared" si="66"/>
        <v>12</v>
      </c>
      <c r="BB107">
        <f t="shared" si="67"/>
        <v>12</v>
      </c>
      <c r="BC107">
        <f t="shared" si="68"/>
        <v>26.81248823525009</v>
      </c>
      <c r="BD107">
        <f t="shared" si="69"/>
        <v>26.81248823525009</v>
      </c>
      <c r="BE107">
        <f t="shared" si="70"/>
        <v>13.406244117625045</v>
      </c>
      <c r="BF107">
        <f t="shared" si="71"/>
        <v>13.406244117625043</v>
      </c>
      <c r="BG107">
        <f>0</f>
        <v>0</v>
      </c>
      <c r="BH107" s="10">
        <f t="shared" si="72"/>
        <v>0</v>
      </c>
      <c r="BI107" s="10">
        <f t="shared" si="73"/>
        <v>1.7763568394002505E-15</v>
      </c>
      <c r="BK107">
        <f t="shared" si="41"/>
        <v>384</v>
      </c>
      <c r="BL107">
        <f t="shared" si="42"/>
        <v>0</v>
      </c>
      <c r="BN107">
        <f t="shared" si="43"/>
        <v>0</v>
      </c>
      <c r="BO107">
        <f t="shared" si="44"/>
        <v>20.992011852136045</v>
      </c>
      <c r="BP107">
        <f t="shared" si="45"/>
        <v>21.908017809283173</v>
      </c>
      <c r="BQ107">
        <f t="shared" si="46"/>
        <v>1.6269591712329234</v>
      </c>
      <c r="BR107">
        <f t="shared" si="47"/>
        <v>1.5216272942813664E-3</v>
      </c>
      <c r="BS107">
        <f t="shared" si="48"/>
        <v>339.4714895400536</v>
      </c>
      <c r="BT107">
        <f t="shared" si="75"/>
        <v>0</v>
      </c>
      <c r="BU107">
        <f t="shared" si="75"/>
        <v>0</v>
      </c>
      <c r="BV107">
        <f t="shared" si="75"/>
        <v>0</v>
      </c>
    </row>
    <row r="108" spans="1:74">
      <c r="A108">
        <v>0</v>
      </c>
      <c r="B108">
        <v>0</v>
      </c>
      <c r="C108">
        <v>1.8348060296666667E-3</v>
      </c>
      <c r="D108">
        <v>1.2808937602702703E-3</v>
      </c>
      <c r="E108">
        <v>5.1567748954545452E-5</v>
      </c>
      <c r="F108">
        <v>1.0000000000000001E-5</v>
      </c>
      <c r="G108">
        <v>0.56183780497783653</v>
      </c>
      <c r="H108">
        <v>0.3953125122704606</v>
      </c>
      <c r="I108">
        <v>306.33210614000001</v>
      </c>
      <c r="J108">
        <v>1.5488166189124805E-7</v>
      </c>
      <c r="K108">
        <v>3.1449999999999999E-2</v>
      </c>
      <c r="L108">
        <v>25.12489952</v>
      </c>
      <c r="M108">
        <v>29.242472729999999</v>
      </c>
      <c r="O108">
        <f t="shared" si="76"/>
        <v>0</v>
      </c>
      <c r="P108">
        <f t="shared" si="76"/>
        <v>0</v>
      </c>
      <c r="Q108">
        <f t="shared" si="76"/>
        <v>4.6099317134065142E-2</v>
      </c>
      <c r="R108">
        <f t="shared" si="76"/>
        <v>3.2182327022585507E-2</v>
      </c>
      <c r="S108">
        <f t="shared" si="76"/>
        <v>1.2956345109555395E-3</v>
      </c>
      <c r="T108">
        <f t="shared" si="74"/>
        <v>1.1935703155102041E-5</v>
      </c>
      <c r="U108">
        <f t="shared" si="74"/>
        <v>0.67059292615295696</v>
      </c>
      <c r="V108">
        <f t="shared" si="74"/>
        <v>0.47183327999578512</v>
      </c>
      <c r="W108">
        <f t="shared" si="56"/>
        <v>7.6630943536000098E-2</v>
      </c>
      <c r="X108">
        <f t="shared" si="50"/>
        <v>1.5488166189124805E-7</v>
      </c>
      <c r="AA108">
        <f t="shared" si="57"/>
        <v>1.3363543595284511</v>
      </c>
      <c r="AB108">
        <f t="shared" si="58"/>
        <v>2.9906746041099499</v>
      </c>
      <c r="AC108">
        <f t="shared" si="59"/>
        <v>1.1028211173267826</v>
      </c>
      <c r="AD108" s="5">
        <f t="shared" si="60"/>
        <v>-7.9577278667606194E-2</v>
      </c>
      <c r="AF108" s="8">
        <f t="shared" si="61"/>
        <v>3.0702518827775562</v>
      </c>
      <c r="AG108" s="8">
        <f t="shared" si="62"/>
        <v>0.8646096481239911</v>
      </c>
      <c r="AH108" s="8">
        <f t="shared" si="63"/>
        <v>4.626365214266464</v>
      </c>
      <c r="AI108" s="8">
        <f t="shared" si="64"/>
        <v>1.6707359941280939</v>
      </c>
      <c r="AJ108" s="8">
        <f t="shared" si="65"/>
        <v>7.7294348854571133</v>
      </c>
      <c r="AK108">
        <v>106</v>
      </c>
      <c r="AM108">
        <v>1</v>
      </c>
      <c r="AN108">
        <f t="shared" si="52"/>
        <v>2.5363919990687052</v>
      </c>
      <c r="AP108">
        <f t="shared" si="77"/>
        <v>0</v>
      </c>
      <c r="AQ108">
        <f t="shared" si="77"/>
        <v>0.35632167005179394</v>
      </c>
      <c r="AR108">
        <f t="shared" si="77"/>
        <v>0.24875120118356156</v>
      </c>
      <c r="AS108">
        <f t="shared" si="77"/>
        <v>1.0014522587781913E-2</v>
      </c>
      <c r="AT108">
        <f t="shared" si="77"/>
        <v>9.2256240349506254E-5</v>
      </c>
      <c r="AU108">
        <f t="shared" si="77"/>
        <v>5.1833043573474313</v>
      </c>
      <c r="AV108">
        <f t="shared" si="77"/>
        <v>3.6470046145190755</v>
      </c>
      <c r="AW108">
        <f t="shared" si="54"/>
        <v>1.6707359941280939</v>
      </c>
      <c r="AX108" s="9">
        <f t="shared" si="55"/>
        <v>2.2858233879512313</v>
      </c>
      <c r="BA108">
        <f t="shared" si="66"/>
        <v>12</v>
      </c>
      <c r="BB108">
        <f t="shared" si="67"/>
        <v>12</v>
      </c>
      <c r="BC108">
        <f t="shared" si="68"/>
        <v>27.07278399813741</v>
      </c>
      <c r="BD108">
        <f t="shared" si="69"/>
        <v>27.072783998137414</v>
      </c>
      <c r="BE108">
        <f t="shared" si="70"/>
        <v>13.536391999068705</v>
      </c>
      <c r="BF108">
        <f t="shared" si="71"/>
        <v>13.536391999068709</v>
      </c>
      <c r="BG108">
        <f>0</f>
        <v>0</v>
      </c>
      <c r="BH108" s="10">
        <f t="shared" si="72"/>
        <v>0</v>
      </c>
      <c r="BI108" s="10">
        <f t="shared" si="73"/>
        <v>-7.1054273576010019E-15</v>
      </c>
      <c r="BK108">
        <f t="shared" si="41"/>
        <v>384</v>
      </c>
      <c r="BL108">
        <f t="shared" si="42"/>
        <v>0</v>
      </c>
      <c r="BN108">
        <f t="shared" si="43"/>
        <v>0</v>
      </c>
      <c r="BO108">
        <f t="shared" si="44"/>
        <v>22.804586883314812</v>
      </c>
      <c r="BP108">
        <f t="shared" si="45"/>
        <v>27.860134532558895</v>
      </c>
      <c r="BQ108">
        <f t="shared" si="46"/>
        <v>1.602323614045106</v>
      </c>
      <c r="BR108">
        <f t="shared" si="47"/>
        <v>1.4760998455921001E-3</v>
      </c>
      <c r="BS108">
        <f t="shared" si="48"/>
        <v>331.73147887023561</v>
      </c>
      <c r="BT108">
        <f t="shared" si="75"/>
        <v>0</v>
      </c>
      <c r="BU108">
        <f t="shared" si="75"/>
        <v>0</v>
      </c>
      <c r="BV108">
        <f t="shared" si="75"/>
        <v>0</v>
      </c>
    </row>
    <row r="109" spans="1:74">
      <c r="A109">
        <v>0</v>
      </c>
      <c r="B109">
        <v>0</v>
      </c>
      <c r="C109">
        <v>1.1819242231666668E-3</v>
      </c>
      <c r="D109">
        <v>8.0738848071621632E-4</v>
      </c>
      <c r="E109">
        <v>3.9593709249999997E-5</v>
      </c>
      <c r="F109">
        <v>1.0000000000000001E-5</v>
      </c>
      <c r="G109">
        <v>0.5411516073007101</v>
      </c>
      <c r="H109">
        <v>0.42653988097773604</v>
      </c>
      <c r="I109">
        <v>306.17690286999999</v>
      </c>
      <c r="J109">
        <v>1.5488166189124805E-7</v>
      </c>
      <c r="K109">
        <v>3.261E-2</v>
      </c>
      <c r="L109">
        <v>27.494427160000001</v>
      </c>
      <c r="M109">
        <v>26.56149181</v>
      </c>
      <c r="O109">
        <f t="shared" si="76"/>
        <v>0</v>
      </c>
      <c r="P109">
        <f t="shared" si="76"/>
        <v>0</v>
      </c>
      <c r="Q109">
        <f t="shared" si="76"/>
        <v>3.2496329462495505E-2</v>
      </c>
      <c r="R109">
        <f t="shared" si="76"/>
        <v>2.2198683772875073E-2</v>
      </c>
      <c r="S109">
        <f t="shared" si="76"/>
        <v>1.0886063549683431E-3</v>
      </c>
      <c r="T109">
        <f t="shared" si="74"/>
        <v>1.0841425228571428E-5</v>
      </c>
      <c r="U109">
        <f t="shared" si="74"/>
        <v>0.58668546878718963</v>
      </c>
      <c r="V109">
        <f t="shared" si="74"/>
        <v>0.4624300226623882</v>
      </c>
      <c r="W109">
        <f t="shared" si="56"/>
        <v>5.196446733240008E-2</v>
      </c>
      <c r="X109">
        <f t="shared" si="50"/>
        <v>1.5488166189124805E-7</v>
      </c>
      <c r="AA109">
        <f t="shared" si="57"/>
        <v>1.1850586271130674</v>
      </c>
      <c r="AB109">
        <f t="shared" si="58"/>
        <v>2.5628662097358559</v>
      </c>
      <c r="AC109">
        <f t="shared" si="59"/>
        <v>1.0364272845054543</v>
      </c>
      <c r="AD109" s="5">
        <f t="shared" si="60"/>
        <v>-5.5783619590338923E-2</v>
      </c>
      <c r="AF109" s="8">
        <f t="shared" si="61"/>
        <v>2.6186498293261948</v>
      </c>
      <c r="AG109" s="8">
        <f t="shared" si="62"/>
        <v>0.54579526031528625</v>
      </c>
      <c r="AH109" s="8">
        <f t="shared" si="63"/>
        <v>7.3287554708506342</v>
      </c>
      <c r="AI109" s="8">
        <f t="shared" si="64"/>
        <v>1.2390288004962311</v>
      </c>
      <c r="AJ109" s="8">
        <f t="shared" si="65"/>
        <v>9.0805391001782532</v>
      </c>
      <c r="AK109">
        <v>107</v>
      </c>
      <c r="AM109">
        <v>1</v>
      </c>
      <c r="AN109">
        <f t="shared" si="52"/>
        <v>2.1284048829320419</v>
      </c>
      <c r="AP109">
        <f t="shared" si="77"/>
        <v>0</v>
      </c>
      <c r="AQ109">
        <f t="shared" si="77"/>
        <v>0.29508419029646499</v>
      </c>
      <c r="AR109">
        <f t="shared" si="77"/>
        <v>0.2015760159720846</v>
      </c>
      <c r="AS109">
        <f t="shared" si="77"/>
        <v>9.8851325709925671E-3</v>
      </c>
      <c r="AT109">
        <f t="shared" si="77"/>
        <v>9.8445985689701813E-5</v>
      </c>
      <c r="AU109">
        <f t="shared" si="77"/>
        <v>5.3274203388284835</v>
      </c>
      <c r="AV109">
        <f t="shared" si="77"/>
        <v>4.1991139018821313</v>
      </c>
      <c r="AW109">
        <f t="shared" si="54"/>
        <v>1.2390288004962311</v>
      </c>
      <c r="AX109" s="9">
        <f t="shared" si="55"/>
        <v>1.7455741393357733</v>
      </c>
      <c r="BA109">
        <f t="shared" si="66"/>
        <v>12</v>
      </c>
      <c r="BB109">
        <f t="shared" si="67"/>
        <v>11.999999999999998</v>
      </c>
      <c r="BC109">
        <f t="shared" si="68"/>
        <v>26.256809765864084</v>
      </c>
      <c r="BD109">
        <f t="shared" si="69"/>
        <v>26.256809765864084</v>
      </c>
      <c r="BE109">
        <f t="shared" si="70"/>
        <v>13.128404882932042</v>
      </c>
      <c r="BF109">
        <f t="shared" si="71"/>
        <v>13.12840488293204</v>
      </c>
      <c r="BG109">
        <f>0</f>
        <v>0</v>
      </c>
      <c r="BH109" s="10">
        <f t="shared" si="72"/>
        <v>0</v>
      </c>
      <c r="BI109" s="10">
        <f t="shared" si="73"/>
        <v>1.7763568394002505E-15</v>
      </c>
      <c r="BK109">
        <f t="shared" si="41"/>
        <v>384</v>
      </c>
      <c r="BL109">
        <f t="shared" si="42"/>
        <v>0</v>
      </c>
      <c r="BN109">
        <f t="shared" si="43"/>
        <v>0</v>
      </c>
      <c r="BO109">
        <f t="shared" si="44"/>
        <v>18.885388178973759</v>
      </c>
      <c r="BP109">
        <f t="shared" si="45"/>
        <v>22.576513788873477</v>
      </c>
      <c r="BQ109">
        <f t="shared" si="46"/>
        <v>1.5816212113588106</v>
      </c>
      <c r="BR109">
        <f t="shared" si="47"/>
        <v>1.575135771035229E-3</v>
      </c>
      <c r="BS109">
        <f t="shared" si="48"/>
        <v>340.95490168502295</v>
      </c>
      <c r="BT109">
        <f t="shared" si="75"/>
        <v>0</v>
      </c>
      <c r="BU109">
        <f t="shared" si="75"/>
        <v>0</v>
      </c>
      <c r="BV109">
        <f t="shared" si="75"/>
        <v>0</v>
      </c>
    </row>
    <row r="110" spans="1:74">
      <c r="A110">
        <v>0</v>
      </c>
      <c r="B110">
        <v>0</v>
      </c>
      <c r="C110">
        <v>1.10029904975E-3</v>
      </c>
      <c r="D110">
        <v>7.3184248770270268E-4</v>
      </c>
      <c r="E110">
        <v>3.7319984159090905E-5</v>
      </c>
      <c r="F110">
        <v>1.0000000000000001E-5</v>
      </c>
      <c r="G110">
        <v>0.54389489183509609</v>
      </c>
      <c r="H110">
        <v>0.42495396540081415</v>
      </c>
      <c r="I110">
        <v>306.00726207000002</v>
      </c>
      <c r="J110">
        <v>1.6218100973589288E-7</v>
      </c>
      <c r="K110">
        <v>3.2820000000000002E-2</v>
      </c>
      <c r="L110">
        <v>25.956247139999999</v>
      </c>
      <c r="M110">
        <v>28.04190826</v>
      </c>
      <c r="O110">
        <f t="shared" si="76"/>
        <v>0</v>
      </c>
      <c r="P110">
        <f t="shared" si="76"/>
        <v>0</v>
      </c>
      <c r="Q110">
        <f t="shared" si="76"/>
        <v>2.8559634063218153E-2</v>
      </c>
      <c r="R110">
        <f t="shared" si="76"/>
        <v>1.8995884478363759E-2</v>
      </c>
      <c r="S110">
        <f t="shared" si="76"/>
        <v>9.6868673209424857E-4</v>
      </c>
      <c r="T110">
        <f t="shared" si="74"/>
        <v>1.1445676840816327E-5</v>
      </c>
      <c r="U110">
        <f t="shared" si="74"/>
        <v>0.62252451673152609</v>
      </c>
      <c r="V110">
        <f t="shared" si="74"/>
        <v>0.48638857602011609</v>
      </c>
      <c r="W110">
        <f t="shared" si="56"/>
        <v>4.3606495195200025E-2</v>
      </c>
      <c r="X110">
        <f t="shared" si="50"/>
        <v>1.6218100973589288E-7</v>
      </c>
      <c r="AA110">
        <f t="shared" si="57"/>
        <v>1.2268947612415468</v>
      </c>
      <c r="AB110">
        <f t="shared" si="58"/>
        <v>2.6775600899859189</v>
      </c>
      <c r="AC110">
        <f t="shared" si="59"/>
        <v>1.0698255625875845</v>
      </c>
      <c r="AD110" s="5">
        <f t="shared" si="60"/>
        <v>-4.8524205273676159E-2</v>
      </c>
      <c r="AF110" s="8">
        <f t="shared" si="61"/>
        <v>2.7260842952595952</v>
      </c>
      <c r="AG110" s="8">
        <f t="shared" si="62"/>
        <v>0.58643317008442608</v>
      </c>
      <c r="AH110" s="8">
        <f t="shared" si="63"/>
        <v>6.8208965727913009</v>
      </c>
      <c r="AI110" s="8">
        <f t="shared" si="64"/>
        <v>1.2808850373020664</v>
      </c>
      <c r="AJ110" s="8">
        <f t="shared" si="65"/>
        <v>8.7367843610733225</v>
      </c>
      <c r="AK110">
        <v>108</v>
      </c>
      <c r="AM110">
        <v>1</v>
      </c>
      <c r="AN110">
        <f t="shared" si="52"/>
        <v>2.1894903561978758</v>
      </c>
      <c r="AP110">
        <f t="shared" si="77"/>
        <v>0</v>
      </c>
      <c r="AQ110">
        <f t="shared" si="77"/>
        <v>0.24951936424150131</v>
      </c>
      <c r="AR110">
        <f t="shared" si="77"/>
        <v>0.16596294643532397</v>
      </c>
      <c r="AS110">
        <f t="shared" si="77"/>
        <v>8.4632070917402547E-3</v>
      </c>
      <c r="AT110">
        <f t="shared" si="77"/>
        <v>9.9998410424743196E-5</v>
      </c>
      <c r="AU110">
        <f t="shared" si="77"/>
        <v>5.4388624621647246</v>
      </c>
      <c r="AV110">
        <f t="shared" si="77"/>
        <v>4.249472104377273</v>
      </c>
      <c r="AW110">
        <f t="shared" si="54"/>
        <v>1.2808850373020664</v>
      </c>
      <c r="AX110" s="9">
        <f t="shared" si="55"/>
        <v>1.704830555070632</v>
      </c>
      <c r="BA110">
        <f t="shared" si="66"/>
        <v>12</v>
      </c>
      <c r="BB110">
        <f t="shared" si="67"/>
        <v>12</v>
      </c>
      <c r="BC110">
        <f t="shared" si="68"/>
        <v>26.378980712395752</v>
      </c>
      <c r="BD110">
        <f t="shared" si="69"/>
        <v>26.378980712395752</v>
      </c>
      <c r="BE110">
        <f t="shared" si="70"/>
        <v>13.189490356197876</v>
      </c>
      <c r="BF110">
        <f t="shared" si="71"/>
        <v>13.189490356197876</v>
      </c>
      <c r="BG110">
        <f>0</f>
        <v>0</v>
      </c>
      <c r="BH110" s="10">
        <f t="shared" si="72"/>
        <v>0</v>
      </c>
      <c r="BI110" s="10">
        <f t="shared" si="73"/>
        <v>0</v>
      </c>
      <c r="BK110">
        <f t="shared" si="41"/>
        <v>384</v>
      </c>
      <c r="BL110">
        <f t="shared" si="42"/>
        <v>0</v>
      </c>
      <c r="BN110">
        <f t="shared" si="43"/>
        <v>0</v>
      </c>
      <c r="BO110">
        <f t="shared" si="44"/>
        <v>15.969239311456084</v>
      </c>
      <c r="BP110">
        <f t="shared" si="45"/>
        <v>18.587850000756283</v>
      </c>
      <c r="BQ110">
        <f t="shared" si="46"/>
        <v>1.3541131346784407</v>
      </c>
      <c r="BR110">
        <f t="shared" si="47"/>
        <v>1.5999745667958911E-3</v>
      </c>
      <c r="BS110">
        <f t="shared" si="48"/>
        <v>348.08719757854237</v>
      </c>
      <c r="BT110">
        <f t="shared" si="75"/>
        <v>0</v>
      </c>
      <c r="BU110">
        <f t="shared" si="75"/>
        <v>0</v>
      </c>
      <c r="BV110">
        <f t="shared" si="75"/>
        <v>0</v>
      </c>
    </row>
    <row r="111" spans="1:74">
      <c r="A111">
        <v>0</v>
      </c>
      <c r="B111">
        <v>0</v>
      </c>
      <c r="C111">
        <v>7.866043378666666E-4</v>
      </c>
      <c r="D111">
        <v>5.9894966101351355E-4</v>
      </c>
      <c r="E111">
        <v>3.1602862386363635E-5</v>
      </c>
      <c r="F111">
        <v>1.0000000000000001E-5</v>
      </c>
      <c r="G111">
        <v>0.54740464776357878</v>
      </c>
      <c r="H111">
        <v>0.41404009268085973</v>
      </c>
      <c r="I111">
        <v>305.98872298999999</v>
      </c>
      <c r="J111">
        <v>1.5135612484362046E-7</v>
      </c>
      <c r="K111">
        <v>3.3224999999999998E-2</v>
      </c>
      <c r="L111">
        <v>25.838823529999999</v>
      </c>
      <c r="M111">
        <v>28.973675679999999</v>
      </c>
      <c r="O111">
        <f t="shared" si="76"/>
        <v>0</v>
      </c>
      <c r="P111">
        <f t="shared" si="76"/>
        <v>0</v>
      </c>
      <c r="Q111">
        <f t="shared" si="76"/>
        <v>2.0324930674069295E-2</v>
      </c>
      <c r="R111">
        <f t="shared" si="76"/>
        <v>1.5476154594281498E-2</v>
      </c>
      <c r="S111">
        <f t="shared" si="76"/>
        <v>8.1658078424412463E-4</v>
      </c>
      <c r="T111">
        <f t="shared" si="74"/>
        <v>1.1825990073469389E-5</v>
      </c>
      <c r="U111">
        <f t="shared" si="74"/>
        <v>0.64736019306230896</v>
      </c>
      <c r="V111">
        <f t="shared" si="74"/>
        <v>0.48964340260621925</v>
      </c>
      <c r="W111">
        <f t="shared" si="56"/>
        <v>3.2944500000750138E-2</v>
      </c>
      <c r="X111">
        <f t="shared" si="50"/>
        <v>1.5135612484362046E-7</v>
      </c>
      <c r="AA111">
        <f t="shared" si="57"/>
        <v>1.2273482439364878</v>
      </c>
      <c r="AB111">
        <f t="shared" si="58"/>
        <v>2.7335360547127072</v>
      </c>
      <c r="AC111">
        <f t="shared" si="59"/>
        <v>1.0525221373176283</v>
      </c>
      <c r="AD111" s="5">
        <f t="shared" si="60"/>
        <v>-3.6617666052594922E-2</v>
      </c>
      <c r="AF111" s="8">
        <f t="shared" si="61"/>
        <v>2.7701537207653022</v>
      </c>
      <c r="AG111" s="8">
        <f t="shared" si="62"/>
        <v>0.66510944613004552</v>
      </c>
      <c r="AH111" s="8">
        <f t="shared" si="63"/>
        <v>6.0140477981091554</v>
      </c>
      <c r="AI111" s="8">
        <f t="shared" si="64"/>
        <v>1.431753500050428</v>
      </c>
      <c r="AJ111" s="8">
        <f t="shared" si="65"/>
        <v>8.6106339844133526</v>
      </c>
      <c r="AK111">
        <v>109</v>
      </c>
      <c r="AM111">
        <v>1</v>
      </c>
      <c r="AN111">
        <f t="shared" si="52"/>
        <v>2.3581433850858318</v>
      </c>
      <c r="AP111">
        <f t="shared" si="77"/>
        <v>0</v>
      </c>
      <c r="AQ111">
        <f t="shared" si="77"/>
        <v>0.17501053879298645</v>
      </c>
      <c r="AR111">
        <f t="shared" si="77"/>
        <v>0.1332595026975551</v>
      </c>
      <c r="AS111">
        <f t="shared" si="77"/>
        <v>7.0312782518313667E-3</v>
      </c>
      <c r="AT111">
        <f t="shared" si="77"/>
        <v>1.0182927202595049E-4</v>
      </c>
      <c r="AU111">
        <f t="shared" si="77"/>
        <v>5.5741816785387064</v>
      </c>
      <c r="AV111">
        <f t="shared" si="77"/>
        <v>4.2161401227249007</v>
      </c>
      <c r="AW111">
        <f t="shared" si="54"/>
        <v>1.431753500050428</v>
      </c>
      <c r="AX111" s="9">
        <f t="shared" si="55"/>
        <v>1.7470548197928011</v>
      </c>
      <c r="BA111">
        <f t="shared" si="66"/>
        <v>12</v>
      </c>
      <c r="BB111">
        <f t="shared" si="67"/>
        <v>11.999999999999998</v>
      </c>
      <c r="BC111">
        <f t="shared" si="68"/>
        <v>26.716286770171664</v>
      </c>
      <c r="BD111">
        <f t="shared" si="69"/>
        <v>26.71628677017166</v>
      </c>
      <c r="BE111">
        <f t="shared" si="70"/>
        <v>13.358143385085832</v>
      </c>
      <c r="BF111">
        <f t="shared" si="71"/>
        <v>13.358143385085832</v>
      </c>
      <c r="BG111">
        <f>0</f>
        <v>0</v>
      </c>
      <c r="BH111" s="10">
        <f t="shared" si="72"/>
        <v>0</v>
      </c>
      <c r="BI111" s="10">
        <f t="shared" si="73"/>
        <v>3.5527136788005009E-15</v>
      </c>
      <c r="BK111">
        <f t="shared" si="41"/>
        <v>384</v>
      </c>
      <c r="BL111">
        <f t="shared" si="42"/>
        <v>0</v>
      </c>
      <c r="BN111">
        <f t="shared" si="43"/>
        <v>0</v>
      </c>
      <c r="BO111">
        <f t="shared" si="44"/>
        <v>11.200674482751133</v>
      </c>
      <c r="BP111">
        <f t="shared" si="45"/>
        <v>14.92506430212617</v>
      </c>
      <c r="BQ111">
        <f t="shared" si="46"/>
        <v>1.1250045202930186</v>
      </c>
      <c r="BR111">
        <f t="shared" si="47"/>
        <v>1.6292683524152078E-3</v>
      </c>
      <c r="BS111">
        <f t="shared" si="48"/>
        <v>356.74762742647721</v>
      </c>
      <c r="BT111">
        <f t="shared" si="75"/>
        <v>0</v>
      </c>
      <c r="BU111">
        <f t="shared" si="75"/>
        <v>0</v>
      </c>
      <c r="BV111">
        <f t="shared" si="75"/>
        <v>0</v>
      </c>
    </row>
    <row r="112" spans="1:74">
      <c r="A112">
        <v>0</v>
      </c>
      <c r="B112">
        <v>0</v>
      </c>
      <c r="C112">
        <v>1.9162166610000001E-3</v>
      </c>
      <c r="D112">
        <v>1.3432204066216216E-3</v>
      </c>
      <c r="E112">
        <v>4.9075620454545455E-5</v>
      </c>
      <c r="F112">
        <v>1.0000000000000001E-5</v>
      </c>
      <c r="G112">
        <v>0.56941183700061204</v>
      </c>
      <c r="H112">
        <v>0.38005038300266297</v>
      </c>
      <c r="I112">
        <v>306.28698890999999</v>
      </c>
      <c r="J112">
        <v>1.479108388168204E-7</v>
      </c>
      <c r="K112">
        <v>3.2210000000000003E-2</v>
      </c>
      <c r="L112">
        <v>21.436752970000001</v>
      </c>
      <c r="M112">
        <v>36.804644750000001</v>
      </c>
      <c r="O112">
        <f t="shared" si="76"/>
        <v>0</v>
      </c>
      <c r="P112">
        <f t="shared" si="76"/>
        <v>0</v>
      </c>
      <c r="Q112">
        <f t="shared" si="76"/>
        <v>4.1077463198855232E-2</v>
      </c>
      <c r="R112">
        <f t="shared" si="76"/>
        <v>2.8794284041010653E-2</v>
      </c>
      <c r="S112">
        <f t="shared" si="76"/>
        <v>1.05202195253357E-3</v>
      </c>
      <c r="T112">
        <f t="shared" si="74"/>
        <v>1.5022303979591838E-5</v>
      </c>
      <c r="U112">
        <f t="shared" si="74"/>
        <v>0.85538777050009918</v>
      </c>
      <c r="V112">
        <f t="shared" si="74"/>
        <v>0.57092323810263057</v>
      </c>
      <c r="W112">
        <f t="shared" si="56"/>
        <v>4.9090164301300011E-2</v>
      </c>
      <c r="X112">
        <f t="shared" si="50"/>
        <v>1.479108388168204E-7</v>
      </c>
      <c r="AA112">
        <f t="shared" si="57"/>
        <v>1.5990568749336065</v>
      </c>
      <c r="AB112">
        <f t="shared" si="58"/>
        <v>3.6961490900777099</v>
      </c>
      <c r="AC112">
        <f t="shared" si="59"/>
        <v>1.2836940145900599</v>
      </c>
      <c r="AD112" s="5">
        <f t="shared" si="60"/>
        <v>-7.0923769192399455E-2</v>
      </c>
      <c r="AF112" s="8">
        <f t="shared" si="61"/>
        <v>3.7670728592701095</v>
      </c>
      <c r="AG112" s="8">
        <f t="shared" si="62"/>
        <v>1.1996848300899896</v>
      </c>
      <c r="AH112" s="8">
        <f t="shared" si="63"/>
        <v>3.3342090353013432</v>
      </c>
      <c r="AI112" s="8">
        <f t="shared" si="64"/>
        <v>1.8952585727661571</v>
      </c>
      <c r="AJ112" s="8">
        <f t="shared" si="65"/>
        <v>6.3191882575492491</v>
      </c>
      <c r="AK112">
        <v>110</v>
      </c>
      <c r="AM112">
        <v>1</v>
      </c>
      <c r="AN112">
        <f t="shared" si="52"/>
        <v>2.7976798615822318</v>
      </c>
      <c r="AP112">
        <f t="shared" si="77"/>
        <v>0</v>
      </c>
      <c r="AQ112">
        <f t="shared" si="77"/>
        <v>0.25957622309611739</v>
      </c>
      <c r="AR112">
        <f t="shared" si="77"/>
        <v>0.18195650159649226</v>
      </c>
      <c r="AS112">
        <f t="shared" si="77"/>
        <v>6.647924769134169E-3</v>
      </c>
      <c r="AT112">
        <f t="shared" si="77"/>
        <v>9.4928766909172096E-5</v>
      </c>
      <c r="AU112">
        <f t="shared" si="77"/>
        <v>5.4053563549954591</v>
      </c>
      <c r="AV112">
        <f t="shared" si="77"/>
        <v>3.6077714221801371</v>
      </c>
      <c r="AW112">
        <f t="shared" si="54"/>
        <v>1.8952585727661571</v>
      </c>
      <c r="AX112" s="9">
        <f t="shared" si="55"/>
        <v>2.343439222227901</v>
      </c>
      <c r="BA112">
        <f t="shared" si="66"/>
        <v>12</v>
      </c>
      <c r="BB112">
        <f t="shared" si="67"/>
        <v>12.000000000000002</v>
      </c>
      <c r="BC112">
        <f t="shared" si="68"/>
        <v>27.595359723164464</v>
      </c>
      <c r="BD112">
        <f t="shared" si="69"/>
        <v>27.595359723164464</v>
      </c>
      <c r="BE112">
        <f t="shared" si="70"/>
        <v>13.797679861582232</v>
      </c>
      <c r="BF112">
        <f t="shared" si="71"/>
        <v>13.797679861582234</v>
      </c>
      <c r="BG112">
        <f>0</f>
        <v>0</v>
      </c>
      <c r="BH112" s="10">
        <f t="shared" si="72"/>
        <v>0</v>
      </c>
      <c r="BI112" s="10">
        <f t="shared" si="73"/>
        <v>-1.7763568394002505E-15</v>
      </c>
      <c r="BK112">
        <f t="shared" si="41"/>
        <v>384</v>
      </c>
      <c r="BL112">
        <f t="shared" si="42"/>
        <v>0</v>
      </c>
      <c r="BN112">
        <f t="shared" si="43"/>
        <v>0</v>
      </c>
      <c r="BO112">
        <f t="shared" si="44"/>
        <v>16.612878278151513</v>
      </c>
      <c r="BP112">
        <f t="shared" si="45"/>
        <v>20.379128178807132</v>
      </c>
      <c r="BQ112">
        <f t="shared" si="46"/>
        <v>1.0636679630614672</v>
      </c>
      <c r="BR112">
        <f t="shared" si="47"/>
        <v>1.5188602705467535E-3</v>
      </c>
      <c r="BS112">
        <f t="shared" si="48"/>
        <v>345.94280671970938</v>
      </c>
      <c r="BT112">
        <f t="shared" si="75"/>
        <v>0</v>
      </c>
      <c r="BU112">
        <f t="shared" si="75"/>
        <v>0</v>
      </c>
      <c r="BV112">
        <f t="shared" si="75"/>
        <v>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P112"/>
  <sheetViews>
    <sheetView topLeftCell="A2" zoomScale="86" zoomScaleNormal="86" workbookViewId="0">
      <selection activeCell="H26" sqref="H26"/>
    </sheetView>
  </sheetViews>
  <sheetFormatPr defaultRowHeight="15.75"/>
  <cols>
    <col min="2" max="2" width="20.5703125" bestFit="1" customWidth="1"/>
    <col min="3" max="3" width="19.7109375" bestFit="1" customWidth="1"/>
    <col min="4" max="4" width="22.7109375" bestFit="1" customWidth="1"/>
    <col min="5" max="5" width="20.5703125" bestFit="1" customWidth="1"/>
    <col min="6" max="6" width="19" bestFit="1" customWidth="1"/>
    <col min="7" max="7" width="17.85546875" bestFit="1" customWidth="1"/>
    <col min="8" max="8" width="14.5703125" bestFit="1" customWidth="1"/>
    <col min="9" max="9" width="12.7109375" bestFit="1" customWidth="1"/>
    <col min="10" max="11" width="14.28515625" bestFit="1" customWidth="1"/>
    <col min="12" max="13" width="23.28515625" bestFit="1" customWidth="1"/>
    <col min="14" max="14" width="34.28515625" bestFit="1" customWidth="1"/>
    <col min="15" max="15" width="13.42578125" bestFit="1" customWidth="1"/>
    <col min="16" max="16" width="23.140625" bestFit="1" customWidth="1"/>
    <col min="17" max="19" width="13.5703125" bestFit="1" customWidth="1"/>
    <col min="20" max="20" width="13.85546875" bestFit="1" customWidth="1"/>
    <col min="21" max="21" width="13.5703125" bestFit="1" customWidth="1"/>
    <col min="22" max="22" width="21.28515625" bestFit="1" customWidth="1"/>
    <col min="23" max="23" width="23" bestFit="1" customWidth="1"/>
    <col min="24" max="24" width="13.85546875" bestFit="1" customWidth="1"/>
    <col min="26" max="26" width="10.42578125" bestFit="1" customWidth="1"/>
    <col min="30" max="30" width="7.42578125" bestFit="1" customWidth="1"/>
    <col min="31" max="31" width="9.5703125" bestFit="1" customWidth="1"/>
    <col min="32" max="33" width="21.5703125" bestFit="1" customWidth="1"/>
    <col min="34" max="34" width="14.42578125" customWidth="1"/>
    <col min="35" max="36" width="21.5703125" bestFit="1" customWidth="1"/>
    <col min="38" max="38" width="48" bestFit="1" customWidth="1"/>
    <col min="39" max="39" width="12.5703125" customWidth="1"/>
    <col min="40" max="40" width="14" bestFit="1" customWidth="1"/>
    <col min="41" max="41" width="16.28515625" bestFit="1" customWidth="1"/>
    <col min="42" max="42" width="20.85546875" bestFit="1" customWidth="1"/>
    <col min="43" max="43" width="14.42578125" bestFit="1" customWidth="1"/>
    <col min="44" max="44" width="16.28515625" bestFit="1" customWidth="1"/>
    <col min="45" max="45" width="20.85546875" bestFit="1" customWidth="1"/>
    <col min="46" max="46" width="9" customWidth="1"/>
    <col min="47" max="47" width="12.85546875" bestFit="1" customWidth="1"/>
    <col min="48" max="48" width="15" bestFit="1" customWidth="1"/>
    <col min="49" max="49" width="19.28515625" bestFit="1" customWidth="1"/>
    <col min="50" max="50" width="21.5703125" bestFit="1" customWidth="1"/>
    <col min="52" max="52" width="11.140625" bestFit="1" customWidth="1"/>
    <col min="53" max="53" width="19.85546875" bestFit="1" customWidth="1"/>
    <col min="54" max="54" width="18.5703125" bestFit="1" customWidth="1"/>
    <col min="55" max="55" width="19.85546875" bestFit="1" customWidth="1"/>
    <col min="56" max="56" width="21.42578125" bestFit="1" customWidth="1"/>
    <col min="59" max="59" width="24.28515625" bestFit="1" customWidth="1"/>
    <col min="60" max="60" width="12.28515625" bestFit="1" customWidth="1"/>
    <col min="61" max="61" width="15.42578125" bestFit="1" customWidth="1"/>
    <col min="62" max="62" width="19.85546875" bestFit="1" customWidth="1"/>
    <col min="63" max="63" width="11.85546875" bestFit="1" customWidth="1"/>
    <col min="64" max="64" width="13.85546875" bestFit="1" customWidth="1"/>
    <col min="66" max="66" width="19.28515625" bestFit="1" customWidth="1"/>
    <col min="67" max="67" width="12.85546875" bestFit="1" customWidth="1"/>
    <col min="69" max="69" width="12.85546875" bestFit="1" customWidth="1"/>
    <col min="80" max="80" width="25.28515625" bestFit="1" customWidth="1"/>
    <col min="90" max="90" width="14.7109375" bestFit="1" customWidth="1"/>
  </cols>
  <sheetData>
    <row r="1" spans="1:94" ht="31.5">
      <c r="A1" s="21" t="s">
        <v>60</v>
      </c>
      <c r="B1" s="22" t="s">
        <v>99</v>
      </c>
      <c r="C1" s="22" t="s">
        <v>100</v>
      </c>
      <c r="D1" s="22" t="s">
        <v>102</v>
      </c>
      <c r="E1" s="22" t="s">
        <v>104</v>
      </c>
      <c r="F1" s="22" t="s">
        <v>106</v>
      </c>
      <c r="G1" s="22" t="s">
        <v>107</v>
      </c>
      <c r="H1" s="22" t="s">
        <v>19</v>
      </c>
      <c r="I1" s="22" t="s">
        <v>20</v>
      </c>
      <c r="J1" s="22" t="s">
        <v>45</v>
      </c>
      <c r="K1" s="22" t="s">
        <v>21</v>
      </c>
      <c r="L1" s="22" t="s">
        <v>22</v>
      </c>
      <c r="M1" s="22" t="s">
        <v>23</v>
      </c>
      <c r="N1" s="22" t="s">
        <v>37</v>
      </c>
      <c r="O1" s="22" t="s">
        <v>38</v>
      </c>
      <c r="P1" s="24" t="s">
        <v>112</v>
      </c>
      <c r="Q1" s="17" t="s">
        <v>47</v>
      </c>
      <c r="R1" s="17" t="s">
        <v>72</v>
      </c>
      <c r="S1" s="17" t="s">
        <v>73</v>
      </c>
      <c r="T1" s="17" t="s">
        <v>74</v>
      </c>
      <c r="U1" s="17" t="s">
        <v>117</v>
      </c>
      <c r="V1" s="16" t="s">
        <v>118</v>
      </c>
      <c r="W1" s="16" t="s">
        <v>119</v>
      </c>
      <c r="X1" s="17" t="s">
        <v>49</v>
      </c>
      <c r="Y1" s="17" t="s">
        <v>48</v>
      </c>
      <c r="Z1" s="17" t="s">
        <v>57</v>
      </c>
      <c r="AA1" s="16" t="s">
        <v>58</v>
      </c>
      <c r="AB1" s="17" t="s">
        <v>36</v>
      </c>
      <c r="AC1" s="1"/>
      <c r="AD1" s="25" t="s">
        <v>113</v>
      </c>
      <c r="AE1" s="1" t="s">
        <v>61</v>
      </c>
      <c r="AF1" s="1" t="s">
        <v>62</v>
      </c>
      <c r="AG1" s="1" t="s">
        <v>63</v>
      </c>
      <c r="AH1" s="1" t="s">
        <v>64</v>
      </c>
      <c r="AI1" s="1"/>
      <c r="AJ1" s="7" t="s">
        <v>65</v>
      </c>
      <c r="AK1" s="1" t="s">
        <v>66</v>
      </c>
      <c r="AL1" s="1" t="s">
        <v>68</v>
      </c>
      <c r="AM1" s="1" t="s">
        <v>67</v>
      </c>
      <c r="AN1" s="1" t="s">
        <v>69</v>
      </c>
      <c r="AO1" s="1" t="s">
        <v>77</v>
      </c>
      <c r="AP1" s="25" t="s">
        <v>115</v>
      </c>
      <c r="AQ1" s="26" t="s">
        <v>76</v>
      </c>
      <c r="AR1" s="26" t="s">
        <v>55</v>
      </c>
      <c r="AT1" s="27" t="s">
        <v>39</v>
      </c>
      <c r="AU1" s="27" t="s">
        <v>40</v>
      </c>
      <c r="AV1" s="27" t="s">
        <v>41</v>
      </c>
      <c r="AW1" s="27" t="s">
        <v>42</v>
      </c>
      <c r="AX1" s="27" t="s">
        <v>120</v>
      </c>
      <c r="AY1" s="27" t="s">
        <v>122</v>
      </c>
      <c r="AZ1" s="28" t="s">
        <v>43</v>
      </c>
      <c r="BA1" s="27" t="s">
        <v>35</v>
      </c>
      <c r="BB1" s="27" t="s">
        <v>50</v>
      </c>
      <c r="BC1" s="27" t="s">
        <v>71</v>
      </c>
      <c r="BD1" s="27" t="s">
        <v>11</v>
      </c>
      <c r="BG1" s="6" t="s">
        <v>123</v>
      </c>
      <c r="BH1" s="6" t="s">
        <v>56</v>
      </c>
      <c r="BI1" s="1" t="s">
        <v>124</v>
      </c>
      <c r="BJ1" s="1" t="s">
        <v>59</v>
      </c>
      <c r="BK1" s="6" t="s">
        <v>125</v>
      </c>
      <c r="BL1" s="6" t="s">
        <v>127</v>
      </c>
      <c r="BM1" s="1" t="s">
        <v>126</v>
      </c>
      <c r="BN1" s="1" t="s">
        <v>128</v>
      </c>
      <c r="CB1" s="13" t="s">
        <v>121</v>
      </c>
      <c r="CC1" t="s">
        <v>79</v>
      </c>
      <c r="CD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120</v>
      </c>
      <c r="CK1" t="s">
        <v>122</v>
      </c>
      <c r="CL1" t="s">
        <v>85</v>
      </c>
      <c r="CM1" t="s">
        <v>86</v>
      </c>
      <c r="CN1" t="s">
        <v>87</v>
      </c>
      <c r="CO1" t="s">
        <v>31</v>
      </c>
      <c r="CP1" t="s">
        <v>22</v>
      </c>
    </row>
    <row r="2" spans="1:94" ht="78.75">
      <c r="F2" s="5"/>
      <c r="G2" s="5"/>
      <c r="H2" s="29" t="s">
        <v>361</v>
      </c>
      <c r="AP2" s="25" t="s">
        <v>116</v>
      </c>
      <c r="CC2">
        <f t="shared" ref="CC2:CC33" si="0">AQ2*384</f>
        <v>0</v>
      </c>
      <c r="CF2">
        <f t="shared" ref="CF2:CF33" si="1">AT2*16</f>
        <v>0</v>
      </c>
      <c r="CG2">
        <f t="shared" ref="CG2:CG33" si="2">AU2*64</f>
        <v>0</v>
      </c>
      <c r="CH2">
        <f t="shared" ref="CH2:CH33" si="3">AV2*112</f>
        <v>0</v>
      </c>
      <c r="CI2">
        <f t="shared" ref="CI2:CI33" si="4">AW2*160</f>
        <v>0</v>
      </c>
      <c r="CJ2">
        <f t="shared" ref="CJ2:CJ33" si="5">AX2*160</f>
        <v>0</v>
      </c>
      <c r="CK2">
        <f t="shared" ref="CK2:CK33" si="6">AY2*208</f>
        <v>0</v>
      </c>
      <c r="CL2">
        <f t="shared" ref="CL2:CL33" si="7">AZ2*16</f>
        <v>0</v>
      </c>
      <c r="CM2">
        <f t="shared" ref="CM2:CM33" si="8">BA2*64</f>
        <v>0</v>
      </c>
      <c r="CN2">
        <f t="shared" ref="CN2:CN33" si="9">BB2*0</f>
        <v>0</v>
      </c>
      <c r="CO2">
        <f t="shared" ref="CO2:CO33" si="10">BC2*0</f>
        <v>0</v>
      </c>
      <c r="CP2">
        <f t="shared" ref="CP2:CP33" si="11">BD2*0</f>
        <v>0</v>
      </c>
    </row>
    <row r="3" spans="1:94">
      <c r="A3">
        <v>0</v>
      </c>
      <c r="B3">
        <v>0</v>
      </c>
      <c r="C3">
        <v>0</v>
      </c>
      <c r="D3">
        <v>8.3790080716216218E-5</v>
      </c>
      <c r="E3">
        <v>0</v>
      </c>
      <c r="F3" s="18">
        <v>3.0825951568181819E-5</v>
      </c>
      <c r="G3" s="18">
        <v>0</v>
      </c>
      <c r="H3">
        <v>4.2576502405145007E-3</v>
      </c>
      <c r="I3">
        <v>6.0884722992641926E-3</v>
      </c>
      <c r="J3">
        <v>1.6507972131880346E-2</v>
      </c>
      <c r="K3">
        <v>306.59060984000001</v>
      </c>
      <c r="L3">
        <v>1.2022644346174111E-7</v>
      </c>
      <c r="M3">
        <v>3.6400000000000002E-2</v>
      </c>
      <c r="N3">
        <v>27.870089549999999</v>
      </c>
      <c r="Q3">
        <f t="shared" ref="Q3:Q34" si="12">$N3*A3</f>
        <v>0</v>
      </c>
      <c r="R3">
        <f t="shared" ref="R3:R34" si="13">$N3*B3</f>
        <v>0</v>
      </c>
      <c r="S3">
        <f t="shared" ref="S3:S34" si="14">$N3*C3</f>
        <v>0</v>
      </c>
      <c r="T3">
        <f t="shared" ref="T3:T34" si="15">$N3*D3</f>
        <v>2.3352370529626742E-3</v>
      </c>
      <c r="U3">
        <f t="shared" ref="U3:U34" si="16">$N3*E3</f>
        <v>0</v>
      </c>
      <c r="V3">
        <f>$N3*F3</f>
        <v>8.591220306691902E-4</v>
      </c>
      <c r="W3">
        <f>$N3*G3</f>
        <v>0</v>
      </c>
      <c r="AB3">
        <f t="shared" ref="AB3:AB34" si="17">L3</f>
        <v>1.2022644346174111E-7</v>
      </c>
      <c r="CC3">
        <f t="shared" si="0"/>
        <v>0</v>
      </c>
      <c r="CF3">
        <f t="shared" si="1"/>
        <v>0</v>
      </c>
      <c r="CG3">
        <f t="shared" si="2"/>
        <v>0</v>
      </c>
      <c r="CH3">
        <f t="shared" si="3"/>
        <v>0</v>
      </c>
      <c r="CI3">
        <f t="shared" si="4"/>
        <v>0</v>
      </c>
      <c r="CJ3">
        <f t="shared" si="5"/>
        <v>0</v>
      </c>
      <c r="CK3">
        <f t="shared" si="6"/>
        <v>0</v>
      </c>
      <c r="CL3">
        <f t="shared" si="7"/>
        <v>0</v>
      </c>
      <c r="CM3">
        <f t="shared" si="8"/>
        <v>0</v>
      </c>
      <c r="CN3">
        <f t="shared" si="9"/>
        <v>0</v>
      </c>
      <c r="CO3">
        <f t="shared" si="10"/>
        <v>0</v>
      </c>
      <c r="CP3">
        <f t="shared" si="11"/>
        <v>0</v>
      </c>
    </row>
    <row r="4" spans="1:94">
      <c r="A4">
        <v>0</v>
      </c>
      <c r="B4">
        <v>2.8230710004347828E-5</v>
      </c>
      <c r="C4">
        <v>6.1033768766666663E-4</v>
      </c>
      <c r="D4">
        <v>1.1356517704054051E-4</v>
      </c>
      <c r="E4">
        <v>1.0139517631818182E-4</v>
      </c>
      <c r="F4" s="18">
        <v>9.0688723522727268E-5</v>
      </c>
      <c r="G4" s="18">
        <v>0</v>
      </c>
      <c r="H4">
        <v>1.0000000000000001E-5</v>
      </c>
      <c r="I4">
        <v>0.54317162513729378</v>
      </c>
      <c r="J4">
        <v>0.29656744957108727</v>
      </c>
      <c r="K4">
        <v>306.68762994000002</v>
      </c>
      <c r="L4">
        <v>2.3442288153199206E-7</v>
      </c>
      <c r="M4">
        <v>3.2599999999999997E-2</v>
      </c>
      <c r="N4">
        <v>27.208490390000001</v>
      </c>
      <c r="Q4">
        <f t="shared" si="12"/>
        <v>0</v>
      </c>
      <c r="R4">
        <f t="shared" si="13"/>
        <v>7.6811500185617481E-4</v>
      </c>
      <c r="S4">
        <f t="shared" si="14"/>
        <v>1.660636710953332E-2</v>
      </c>
      <c r="T4">
        <f t="shared" si="15"/>
        <v>3.0899370281461955E-3</v>
      </c>
      <c r="U4">
        <f t="shared" si="16"/>
        <v>2.7588096804456058E-3</v>
      </c>
      <c r="V4">
        <f t="shared" ref="V4:V67" si="18">$N4*F4</f>
        <v>2.4675032624494921E-3</v>
      </c>
      <c r="W4">
        <f t="shared" ref="W4:W67" si="19">$N4*G4</f>
        <v>0</v>
      </c>
      <c r="AB4">
        <f t="shared" si="17"/>
        <v>2.3442288153199206E-7</v>
      </c>
      <c r="CC4">
        <f t="shared" si="0"/>
        <v>0</v>
      </c>
      <c r="CF4">
        <f t="shared" si="1"/>
        <v>0</v>
      </c>
      <c r="CG4">
        <f t="shared" si="2"/>
        <v>0</v>
      </c>
      <c r="CH4">
        <f t="shared" si="3"/>
        <v>0</v>
      </c>
      <c r="CI4">
        <f t="shared" si="4"/>
        <v>0</v>
      </c>
      <c r="CJ4">
        <f t="shared" si="5"/>
        <v>0</v>
      </c>
      <c r="CK4">
        <f t="shared" si="6"/>
        <v>0</v>
      </c>
      <c r="CL4">
        <f t="shared" si="7"/>
        <v>0</v>
      </c>
      <c r="CM4">
        <f t="shared" si="8"/>
        <v>0</v>
      </c>
      <c r="CN4">
        <f t="shared" si="9"/>
        <v>0</v>
      </c>
      <c r="CO4">
        <f t="shared" si="10"/>
        <v>0</v>
      </c>
      <c r="CP4">
        <f t="shared" si="11"/>
        <v>0</v>
      </c>
    </row>
    <row r="5" spans="1:94">
      <c r="A5">
        <v>0</v>
      </c>
      <c r="B5">
        <v>2.9648385152173915E-5</v>
      </c>
      <c r="C5">
        <v>2.2041286751666665E-4</v>
      </c>
      <c r="D5">
        <v>2.7296542229729724E-4</v>
      </c>
      <c r="E5">
        <v>3.9733778636363631E-5</v>
      </c>
      <c r="F5" s="18">
        <v>5.1115952204545452E-5</v>
      </c>
      <c r="G5" s="18">
        <v>0</v>
      </c>
      <c r="H5">
        <v>1.0000000000000001E-5</v>
      </c>
      <c r="I5">
        <v>0.59568122135964996</v>
      </c>
      <c r="J5">
        <v>0.33943151332398069</v>
      </c>
      <c r="K5">
        <v>306.25931701000002</v>
      </c>
      <c r="L5">
        <v>2.454708915685024E-7</v>
      </c>
      <c r="M5">
        <v>3.065E-2</v>
      </c>
      <c r="N5">
        <v>23.626194689999998</v>
      </c>
      <c r="O5">
        <v>25.744607240000001</v>
      </c>
      <c r="Q5">
        <f t="shared" si="12"/>
        <v>0</v>
      </c>
      <c r="R5">
        <f t="shared" si="13"/>
        <v>7.0047851984936617E-4</v>
      </c>
      <c r="S5">
        <f t="shared" si="14"/>
        <v>5.2075173201299426E-3</v>
      </c>
      <c r="T5">
        <f t="shared" si="15"/>
        <v>6.4491342108340113E-3</v>
      </c>
      <c r="U5">
        <f t="shared" si="16"/>
        <v>9.387579898320898E-4</v>
      </c>
      <c r="V5">
        <f t="shared" si="18"/>
        <v>1.2076754385493254E-3</v>
      </c>
      <c r="W5">
        <f t="shared" si="19"/>
        <v>0</v>
      </c>
      <c r="X5">
        <f t="shared" ref="X5:X36" si="20">$O5*H5/24.5</f>
        <v>1.0508002955102043E-5</v>
      </c>
      <c r="Y5">
        <f t="shared" ref="Y5:Y36" si="21">$O5*I5/24.5</f>
        <v>0.62594200343459949</v>
      </c>
      <c r="Z5">
        <f t="shared" ref="Z5:Z36" si="22">$O5*J5/24.5</f>
        <v>0.35667473450631471</v>
      </c>
      <c r="AA5">
        <f t="shared" ref="AA5:AA36" si="23">(34.5/1000-M5)*N5</f>
        <v>9.0960849556500065E-2</v>
      </c>
      <c r="AB5">
        <f t="shared" si="17"/>
        <v>2.454708915685024E-7</v>
      </c>
      <c r="AE5">
        <f>1*R5+2*S5+3*T5+4*U5+4*V5+5*W5+Y5+Z5</f>
        <v>1.0216653874470512</v>
      </c>
      <c r="AF5">
        <f>1*R5+3*S5+5*T5+7*U5+7*V5+9*W5+X5*2+Y5*4</f>
        <v>2.5673827652773875</v>
      </c>
      <c r="AG5">
        <f>R5*2+S5*2+T5*2+U5*2+V5*2+W5*2+Z5*2</f>
        <v>0.74235659597101888</v>
      </c>
      <c r="AH5" s="5">
        <f>-(R5+S5+T5+U5+V5+W5)</f>
        <v>-1.4503563479194735E-2</v>
      </c>
      <c r="AJ5" s="12">
        <f>AF5-AH5</f>
        <v>2.5818863287565823</v>
      </c>
      <c r="AK5" s="8">
        <f>AJ5-AG5*2</f>
        <v>1.0971731368145445</v>
      </c>
      <c r="AL5" s="8">
        <f>4/AK5</f>
        <v>3.645732715998971</v>
      </c>
      <c r="AM5" s="8">
        <f>12/(AE5*AL5+1)</f>
        <v>2.5398336246719677</v>
      </c>
      <c r="AN5" s="8">
        <f>AM5*AL5</f>
        <v>9.2595545386608435</v>
      </c>
      <c r="AO5">
        <v>3</v>
      </c>
      <c r="AQ5">
        <v>1</v>
      </c>
      <c r="AR5">
        <f>AG5*AN5+3*AM5-11</f>
        <v>3.4933922615441659</v>
      </c>
      <c r="AT5">
        <f t="shared" ref="AT5:AT36" si="24">R5*$AN5</f>
        <v>6.4861190577056287E-3</v>
      </c>
      <c r="AU5">
        <f t="shared" ref="AU5:AU36" si="25">S5*$AN5</f>
        <v>4.821929063676416E-2</v>
      </c>
      <c r="AV5">
        <f t="shared" ref="AV5:AV36" si="26">T5*$AN5</f>
        <v>5.9716109952360985E-2</v>
      </c>
      <c r="AW5">
        <f t="shared" ref="AW5:AW36" si="27">U5*$AN5</f>
        <v>8.6924808054538571E-3</v>
      </c>
      <c r="AX5">
        <f>V5*$AN5</f>
        <v>1.118253658824863E-2</v>
      </c>
      <c r="AY5">
        <f>W5*$AN5</f>
        <v>0</v>
      </c>
      <c r="AZ5">
        <f t="shared" ref="AZ5:AZ36" si="28">X5*$AN5</f>
        <v>9.7299426455176678E-5</v>
      </c>
      <c r="BA5">
        <f t="shared" ref="BA5:BA36" si="29">Y5*$AN5</f>
        <v>5.795944118841307</v>
      </c>
      <c r="BB5">
        <f t="shared" ref="BB5:BB36" si="30">Z5*$AN5</f>
        <v>3.3026491567235978</v>
      </c>
      <c r="BC5" s="8">
        <f t="shared" ref="BC5:BC36" si="31">AM5</f>
        <v>2.5398336246719677</v>
      </c>
      <c r="BD5" s="9">
        <f t="shared" ref="BD5:BD36" si="32">-AH5*AN5+AM5</f>
        <v>2.6741301617125011</v>
      </c>
      <c r="BG5">
        <f>12*AQ5</f>
        <v>12</v>
      </c>
      <c r="BH5">
        <f>AT5*1+AU5*2+AV5*3+AW5*4+AX5*4+AY5*5+BA5+BB5+BC5</f>
        <v>11.999999999999998</v>
      </c>
      <c r="BI5">
        <f>AQ5*22+AR5*2</f>
        <v>28.986784523088332</v>
      </c>
      <c r="BJ5">
        <f>AT5*1+AU5*3+AV5*5+AW5*7+AX5*7+AY5*9+AZ5*2+BA5*4+BC5*1+BD5</f>
        <v>28.986784523088328</v>
      </c>
      <c r="BK5">
        <f>AQ5*11+AR5</f>
        <v>14.493392261544166</v>
      </c>
      <c r="BL5">
        <f>AT5*2+AU5*2+AV5*2+AW5*2+AX5*2+AY5*2+BB5*2+BC5*3</f>
        <v>14.493392261544166</v>
      </c>
      <c r="BM5">
        <f>0</f>
        <v>0</v>
      </c>
      <c r="BN5" s="10">
        <f>-(AT5+AU5+AV5+AW5+AX5+AY5+BC5)+BD5</f>
        <v>0</v>
      </c>
      <c r="BO5" s="10">
        <f>BG5-BH5+BI5-BJ5+BK5-BL5+BM5-BN5</f>
        <v>3.5527136788005009E-15</v>
      </c>
      <c r="CC5">
        <f t="shared" si="0"/>
        <v>384</v>
      </c>
      <c r="CF5">
        <f t="shared" si="1"/>
        <v>0.10377790492329006</v>
      </c>
      <c r="CG5">
        <f t="shared" si="2"/>
        <v>3.0860346007529063</v>
      </c>
      <c r="CH5">
        <f t="shared" si="3"/>
        <v>6.6882043146644303</v>
      </c>
      <c r="CI5">
        <f t="shared" si="4"/>
        <v>1.3907969288726172</v>
      </c>
      <c r="CJ5">
        <f t="shared" si="5"/>
        <v>1.7892058541197808</v>
      </c>
      <c r="CK5">
        <f t="shared" si="6"/>
        <v>0</v>
      </c>
      <c r="CL5" s="18">
        <f t="shared" si="7"/>
        <v>1.5567908232828268E-3</v>
      </c>
      <c r="CM5">
        <f t="shared" si="8"/>
        <v>370.94042360584365</v>
      </c>
      <c r="CN5">
        <f t="shared" si="9"/>
        <v>0</v>
      </c>
      <c r="CO5">
        <f t="shared" si="10"/>
        <v>0</v>
      </c>
      <c r="CP5">
        <f t="shared" si="11"/>
        <v>0</v>
      </c>
    </row>
    <row r="6" spans="1:94">
      <c r="A6">
        <v>0</v>
      </c>
      <c r="B6">
        <v>0</v>
      </c>
      <c r="C6">
        <v>1.8548907411666663E-4</v>
      </c>
      <c r="D6">
        <v>2.9327626851351354E-4</v>
      </c>
      <c r="E6">
        <v>4.2403250704545455E-5</v>
      </c>
      <c r="F6" s="18">
        <v>3.6035576306818189E-5</v>
      </c>
      <c r="G6" s="18">
        <v>0</v>
      </c>
      <c r="H6">
        <v>1.0000000000000001E-5</v>
      </c>
      <c r="I6">
        <v>0.59403341979343327</v>
      </c>
      <c r="J6">
        <v>0.36759939817554188</v>
      </c>
      <c r="K6">
        <v>306.93848174999999</v>
      </c>
      <c r="L6">
        <v>2.5703957827688611E-7</v>
      </c>
      <c r="M6">
        <v>2.9850000000000002E-2</v>
      </c>
      <c r="N6">
        <v>27.208223</v>
      </c>
      <c r="O6">
        <v>26.362536590000001</v>
      </c>
      <c r="Q6">
        <f t="shared" si="12"/>
        <v>0</v>
      </c>
      <c r="R6">
        <f t="shared" si="13"/>
        <v>0</v>
      </c>
      <c r="S6">
        <f t="shared" si="14"/>
        <v>5.0468280926297942E-3</v>
      </c>
      <c r="T6">
        <f t="shared" si="15"/>
        <v>7.9795261143235548E-3</v>
      </c>
      <c r="U6">
        <f t="shared" si="16"/>
        <v>1.15371710109418E-3</v>
      </c>
      <c r="V6">
        <f t="shared" si="18"/>
        <v>9.8046399608942578E-4</v>
      </c>
      <c r="W6">
        <f t="shared" si="19"/>
        <v>0</v>
      </c>
      <c r="X6">
        <f t="shared" si="20"/>
        <v>1.0760219016326532E-5</v>
      </c>
      <c r="Y6">
        <f t="shared" si="21"/>
        <v>0.63919296999947817</v>
      </c>
      <c r="Z6">
        <f t="shared" si="22"/>
        <v>0.3955450034638654</v>
      </c>
      <c r="AA6">
        <f t="shared" si="23"/>
        <v>0.12651823695000003</v>
      </c>
      <c r="AB6">
        <f t="shared" si="17"/>
        <v>2.5703957827688611E-7</v>
      </c>
      <c r="AE6">
        <f t="shared" ref="AE6:AE69" si="33">1*R6+2*S6+3*T6+4*U6+4*V6+5*W6+Y6+Z6</f>
        <v>1.0773069323803082</v>
      </c>
      <c r="AF6">
        <f t="shared" ref="AF6:AF69" si="34">1*R6+3*S6+5*T6+7*U6+7*V6+9*W6+X6*2+Y6*4</f>
        <v>2.6267707829657376</v>
      </c>
      <c r="AG6">
        <f t="shared" ref="AG6:AG69" si="35">R6*2+S6*2+T6*2+U6*2+V6*2+W6*2+Z6*2</f>
        <v>0.82141107753600473</v>
      </c>
      <c r="AH6" s="5">
        <f t="shared" ref="AH6:AH69" si="36">-(R6+S6+T6+U6+V6+W6)</f>
        <v>-1.5160535304136954E-2</v>
      </c>
      <c r="AJ6" s="12">
        <f t="shared" ref="AJ6:AJ69" si="37">AF6-AH6</f>
        <v>2.6419313182698745</v>
      </c>
      <c r="AK6" s="8">
        <f t="shared" ref="AK6:AK69" si="38">AJ6-AG6*2</f>
        <v>0.99910916319786502</v>
      </c>
      <c r="AL6" s="8">
        <f t="shared" ref="AL6:AL69" si="39">4/AK6</f>
        <v>4.0035665243997309</v>
      </c>
      <c r="AM6" s="8">
        <f t="shared" ref="AM6:AM69" si="40">12/(AE6*AL6+1)</f>
        <v>2.2585812092708148</v>
      </c>
      <c r="AN6" s="8">
        <f t="shared" ref="AN6:AN69" si="41">AM6*AL6</f>
        <v>9.0423801220748974</v>
      </c>
      <c r="AO6">
        <v>4</v>
      </c>
      <c r="AQ6">
        <v>1</v>
      </c>
      <c r="AR6">
        <f t="shared" ref="AR6:AR36" si="42">AG6*AN6+3*AM6-11</f>
        <v>3.203254827376135</v>
      </c>
      <c r="AT6">
        <f t="shared" si="24"/>
        <v>0</v>
      </c>
      <c r="AU6">
        <f t="shared" si="25"/>
        <v>4.5635338024324817E-2</v>
      </c>
      <c r="AV6">
        <f t="shared" si="26"/>
        <v>7.2153908319736851E-2</v>
      </c>
      <c r="AW6">
        <f t="shared" si="27"/>
        <v>1.0432348581431888E-2</v>
      </c>
      <c r="AX6">
        <f t="shared" ref="AX6:AX69" si="43">V6*$AN6</f>
        <v>8.8657281486491431E-3</v>
      </c>
      <c r="AY6">
        <f t="shared" ref="AY6:AY69" si="44">W6*$AN6</f>
        <v>0</v>
      </c>
      <c r="AZ6">
        <f t="shared" si="28"/>
        <v>9.7297990542403337E-5</v>
      </c>
      <c r="BA6">
        <f t="shared" si="29"/>
        <v>5.7798258060932977</v>
      </c>
      <c r="BB6">
        <f t="shared" si="30"/>
        <v>3.5766682767077027</v>
      </c>
      <c r="BC6">
        <f t="shared" si="31"/>
        <v>2.2585812092708148</v>
      </c>
      <c r="BD6" s="9">
        <f t="shared" si="32"/>
        <v>2.3956685323449576</v>
      </c>
      <c r="BG6">
        <f t="shared" ref="BG6:BG69" si="45">12*AQ6</f>
        <v>12</v>
      </c>
      <c r="BH6">
        <f t="shared" ref="BH6:BH69" si="46">AT6*1+AU6*2+AV6*3+AW6*4+AX6*4+AY6*5+BA6+BB6+BC6</f>
        <v>12</v>
      </c>
      <c r="BI6">
        <f t="shared" ref="BI6:BI69" si="47">AQ6*22+AR6*2</f>
        <v>28.40650965475227</v>
      </c>
      <c r="BJ6">
        <f t="shared" ref="BJ6:BJ69" si="48">AT6*1+AU6*3+AV6*5+AW6*7+AX6*7+AY6*9+AZ6*2+BA6*4+BC6*1+BD6</f>
        <v>28.406509654752274</v>
      </c>
      <c r="BK6">
        <f t="shared" ref="BK6:BK69" si="49">AQ6*11+AR6</f>
        <v>14.203254827376135</v>
      </c>
      <c r="BL6">
        <f t="shared" ref="BL6:BL69" si="50">AT6*2+AU6*2+AV6*2+AW6*2+AX6*2+AY6*2+BB6*2+BC6*3</f>
        <v>14.203254827376135</v>
      </c>
      <c r="BM6">
        <f>0</f>
        <v>0</v>
      </c>
      <c r="BN6" s="10">
        <f t="shared" ref="BN6:BN69" si="51">-(AT6+AU6+AV6+AW6+AX6+AY6+BC6)+BD6</f>
        <v>0</v>
      </c>
      <c r="BO6" s="10">
        <f t="shared" ref="BO6:BO69" si="52">BG6-BH6+BI6-BJ6+BK6-BL6+BM6-BN6</f>
        <v>-3.5527136788005009E-15</v>
      </c>
      <c r="CC6">
        <f t="shared" si="0"/>
        <v>384</v>
      </c>
      <c r="CF6">
        <f t="shared" si="1"/>
        <v>0</v>
      </c>
      <c r="CG6">
        <f t="shared" si="2"/>
        <v>2.9206616335567883</v>
      </c>
      <c r="CH6">
        <f t="shared" si="3"/>
        <v>8.0812377318105266</v>
      </c>
      <c r="CI6">
        <f t="shared" si="4"/>
        <v>1.6691757730291021</v>
      </c>
      <c r="CJ6">
        <f t="shared" si="5"/>
        <v>1.418516503783863</v>
      </c>
      <c r="CK6">
        <f t="shared" si="6"/>
        <v>0</v>
      </c>
      <c r="CL6">
        <f t="shared" si="7"/>
        <v>1.5567678486784534E-3</v>
      </c>
      <c r="CM6">
        <f t="shared" si="8"/>
        <v>369.90885158997105</v>
      </c>
      <c r="CN6">
        <f t="shared" si="9"/>
        <v>0</v>
      </c>
      <c r="CO6">
        <f t="shared" si="10"/>
        <v>0</v>
      </c>
      <c r="CP6">
        <f t="shared" si="11"/>
        <v>0</v>
      </c>
    </row>
    <row r="7" spans="1:94">
      <c r="A7">
        <v>0</v>
      </c>
      <c r="B7">
        <v>3.4027372978260877E-5</v>
      </c>
      <c r="C7">
        <v>2.275208929333333E-4</v>
      </c>
      <c r="D7">
        <v>4.0344041190540543E-4</v>
      </c>
      <c r="E7">
        <v>3.7636329363636357E-5</v>
      </c>
      <c r="F7" s="18">
        <v>0</v>
      </c>
      <c r="G7" s="18">
        <v>0</v>
      </c>
      <c r="H7">
        <v>1.0000000000000001E-5</v>
      </c>
      <c r="I7">
        <v>0.59088878859392857</v>
      </c>
      <c r="J7">
        <v>0.3754784261020101</v>
      </c>
      <c r="K7">
        <v>306.23102190999998</v>
      </c>
      <c r="L7">
        <v>2.6302679918953789E-7</v>
      </c>
      <c r="M7">
        <v>2.8549999999999999E-2</v>
      </c>
      <c r="N7">
        <v>26.918207110000001</v>
      </c>
      <c r="O7">
        <v>29.129302330000002</v>
      </c>
      <c r="Q7">
        <f t="shared" si="12"/>
        <v>0</v>
      </c>
      <c r="R7">
        <f t="shared" si="13"/>
        <v>9.1595587323804381E-4</v>
      </c>
      <c r="S7">
        <f t="shared" si="14"/>
        <v>6.124454517831601E-3</v>
      </c>
      <c r="T7">
        <f t="shared" si="15"/>
        <v>1.0859892564213413E-2</v>
      </c>
      <c r="U7">
        <f t="shared" si="16"/>
        <v>1.0131025086705381E-3</v>
      </c>
      <c r="V7">
        <f t="shared" si="18"/>
        <v>0</v>
      </c>
      <c r="W7">
        <f t="shared" si="19"/>
        <v>0</v>
      </c>
      <c r="X7">
        <f t="shared" si="20"/>
        <v>1.1889511155102043E-5</v>
      </c>
      <c r="Y7">
        <f t="shared" si="21"/>
        <v>0.70253788434122455</v>
      </c>
      <c r="Z7">
        <f t="shared" si="22"/>
        <v>0.44642549356400069</v>
      </c>
      <c r="AA7">
        <f t="shared" si="23"/>
        <v>0.16016333230450011</v>
      </c>
      <c r="AB7">
        <f t="shared" si="17"/>
        <v>2.6302679918953789E-7</v>
      </c>
      <c r="AE7">
        <f t="shared" si="33"/>
        <v>1.1987603305414489</v>
      </c>
      <c r="AF7">
        <f t="shared" si="34"/>
        <v>2.8908558161957023</v>
      </c>
      <c r="AG7">
        <f t="shared" si="35"/>
        <v>0.93067779805590856</v>
      </c>
      <c r="AH7" s="5">
        <f t="shared" si="36"/>
        <v>-1.8913405463953595E-2</v>
      </c>
      <c r="AJ7" s="12">
        <f t="shared" si="37"/>
        <v>2.9097692216596558</v>
      </c>
      <c r="AK7" s="8">
        <f t="shared" si="38"/>
        <v>1.0484136255478387</v>
      </c>
      <c r="AL7" s="8">
        <f t="shared" si="39"/>
        <v>3.8152880719285172</v>
      </c>
      <c r="AM7" s="8">
        <f t="shared" si="40"/>
        <v>2.1530008563677918</v>
      </c>
      <c r="AN7" s="8">
        <f t="shared" si="41"/>
        <v>8.2143184861519192</v>
      </c>
      <c r="AO7">
        <v>5</v>
      </c>
      <c r="AQ7">
        <v>1</v>
      </c>
      <c r="AR7">
        <f t="shared" si="42"/>
        <v>3.1038864103251882</v>
      </c>
      <c r="AT7">
        <f t="shared" si="24"/>
        <v>7.5239532620386875E-3</v>
      </c>
      <c r="AU7">
        <f t="shared" si="25"/>
        <v>5.0308219963420761E-2</v>
      </c>
      <c r="AV7">
        <f t="shared" si="26"/>
        <v>8.9206616247842013E-2</v>
      </c>
      <c r="AW7">
        <f t="shared" si="27"/>
        <v>8.3219466653392856E-3</v>
      </c>
      <c r="AX7">
        <f t="shared" si="43"/>
        <v>0</v>
      </c>
      <c r="AY7">
        <f t="shared" si="44"/>
        <v>0</v>
      </c>
      <c r="AZ7">
        <f t="shared" si="28"/>
        <v>9.7664231272664165E-5</v>
      </c>
      <c r="BA7">
        <f t="shared" si="29"/>
        <v>5.7708699305661799</v>
      </c>
      <c r="BB7">
        <f t="shared" si="30"/>
        <v>3.6670811844722655</v>
      </c>
      <c r="BC7">
        <f t="shared" si="31"/>
        <v>2.1530008563677918</v>
      </c>
      <c r="BD7" s="9">
        <f t="shared" si="32"/>
        <v>2.3083615925064325</v>
      </c>
      <c r="BG7">
        <f t="shared" si="45"/>
        <v>12</v>
      </c>
      <c r="BH7">
        <f t="shared" si="46"/>
        <v>12</v>
      </c>
      <c r="BI7">
        <f t="shared" si="47"/>
        <v>28.207772820650376</v>
      </c>
      <c r="BJ7">
        <f t="shared" si="48"/>
        <v>28.207772820650376</v>
      </c>
      <c r="BK7">
        <f t="shared" si="49"/>
        <v>14.103886410325188</v>
      </c>
      <c r="BL7">
        <f t="shared" si="50"/>
        <v>14.103886410325188</v>
      </c>
      <c r="BM7">
        <f>0</f>
        <v>0</v>
      </c>
      <c r="BN7" s="10">
        <f t="shared" si="51"/>
        <v>0</v>
      </c>
      <c r="BO7" s="10">
        <f t="shared" si="52"/>
        <v>0</v>
      </c>
      <c r="CC7">
        <f t="shared" si="0"/>
        <v>384</v>
      </c>
      <c r="CF7">
        <f t="shared" si="1"/>
        <v>0.120383252192619</v>
      </c>
      <c r="CG7">
        <f t="shared" si="2"/>
        <v>3.2197260776589287</v>
      </c>
      <c r="CH7">
        <f t="shared" si="3"/>
        <v>9.9911410197583059</v>
      </c>
      <c r="CI7">
        <f t="shared" si="4"/>
        <v>1.3315114664542858</v>
      </c>
      <c r="CJ7">
        <f t="shared" si="5"/>
        <v>0</v>
      </c>
      <c r="CK7">
        <f t="shared" si="6"/>
        <v>0</v>
      </c>
      <c r="CL7">
        <f t="shared" si="7"/>
        <v>1.5626277003626266E-3</v>
      </c>
      <c r="CM7">
        <f t="shared" si="8"/>
        <v>369.33567555623551</v>
      </c>
      <c r="CN7">
        <f t="shared" si="9"/>
        <v>0</v>
      </c>
      <c r="CO7">
        <f t="shared" si="10"/>
        <v>0</v>
      </c>
      <c r="CP7">
        <f t="shared" si="11"/>
        <v>0</v>
      </c>
    </row>
    <row r="8" spans="1:94">
      <c r="A8">
        <v>0</v>
      </c>
      <c r="B8">
        <v>2.357615176521739E-5</v>
      </c>
      <c r="C8">
        <v>2.4196555418333333E-4</v>
      </c>
      <c r="D8">
        <v>3.9031169954054052E-4</v>
      </c>
      <c r="E8">
        <v>5.8494340272727271E-5</v>
      </c>
      <c r="F8" s="18">
        <v>0</v>
      </c>
      <c r="G8" s="18">
        <v>0</v>
      </c>
      <c r="H8">
        <v>1.0000000000000001E-5</v>
      </c>
      <c r="I8">
        <v>0.59314715384452177</v>
      </c>
      <c r="J8">
        <v>0.37650745549293879</v>
      </c>
      <c r="K8">
        <v>306.23102190999998</v>
      </c>
      <c r="L8">
        <v>2.6302679918953789E-7</v>
      </c>
      <c r="M8">
        <v>2.8649999999999998E-2</v>
      </c>
      <c r="N8">
        <v>27.130314049999999</v>
      </c>
      <c r="O8">
        <v>29.324069479999999</v>
      </c>
      <c r="Q8">
        <f t="shared" si="12"/>
        <v>0</v>
      </c>
      <c r="R8">
        <f t="shared" si="13"/>
        <v>6.3962840148080958E-4</v>
      </c>
      <c r="S8">
        <f t="shared" si="14"/>
        <v>6.5646014742761242E-3</v>
      </c>
      <c r="T8">
        <f t="shared" si="15"/>
        <v>1.0589278985924105E-2</v>
      </c>
      <c r="U8">
        <f t="shared" si="16"/>
        <v>1.5869698217466535E-3</v>
      </c>
      <c r="V8">
        <f t="shared" si="18"/>
        <v>0</v>
      </c>
      <c r="W8">
        <f t="shared" si="19"/>
        <v>0</v>
      </c>
      <c r="X8">
        <f t="shared" si="20"/>
        <v>1.196900795102041E-5</v>
      </c>
      <c r="Y8">
        <f t="shared" si="21"/>
        <v>0.70993830004902059</v>
      </c>
      <c r="Z8">
        <f t="shared" si="22"/>
        <v>0.45064207284134461</v>
      </c>
      <c r="AA8">
        <f t="shared" si="23"/>
        <v>0.15871233719250011</v>
      </c>
      <c r="AB8">
        <f t="shared" si="17"/>
        <v>2.6302679918953789E-7</v>
      </c>
      <c r="AE8">
        <f t="shared" si="33"/>
        <v>1.2124649204851572</v>
      </c>
      <c r="AF8">
        <f t="shared" si="34"/>
        <v>2.9241657547181408</v>
      </c>
      <c r="AG8">
        <f t="shared" si="35"/>
        <v>0.94004510304954458</v>
      </c>
      <c r="AH8" s="5">
        <f t="shared" si="36"/>
        <v>-1.9380478683427693E-2</v>
      </c>
      <c r="AJ8" s="12">
        <f t="shared" si="37"/>
        <v>2.9435462334015683</v>
      </c>
      <c r="AK8" s="8">
        <f t="shared" si="38"/>
        <v>1.0634560273024791</v>
      </c>
      <c r="AL8" s="8">
        <f t="shared" si="39"/>
        <v>3.7613214813839018</v>
      </c>
      <c r="AM8" s="8">
        <f t="shared" si="40"/>
        <v>2.1580908165755948</v>
      </c>
      <c r="AN8" s="8">
        <f t="shared" si="41"/>
        <v>8.1172733471631098</v>
      </c>
      <c r="AO8">
        <v>6</v>
      </c>
      <c r="AQ8">
        <v>1</v>
      </c>
      <c r="AR8">
        <f t="shared" si="42"/>
        <v>3.1048755098420528</v>
      </c>
      <c r="AT8">
        <f t="shared" si="24"/>
        <v>5.1920385754287207E-3</v>
      </c>
      <c r="AU8">
        <f t="shared" si="25"/>
        <v>5.3286664581889243E-2</v>
      </c>
      <c r="AV8">
        <f t="shared" si="26"/>
        <v>8.5956072078116147E-2</v>
      </c>
      <c r="AW8">
        <f t="shared" si="27"/>
        <v>1.2881867836816302E-2</v>
      </c>
      <c r="AX8">
        <f t="shared" si="43"/>
        <v>0</v>
      </c>
      <c r="AY8">
        <f t="shared" si="44"/>
        <v>0</v>
      </c>
      <c r="AZ8">
        <f t="shared" si="28"/>
        <v>9.7155709232801314E-5</v>
      </c>
      <c r="BA8">
        <f t="shared" si="29"/>
        <v>5.7627632411182015</v>
      </c>
      <c r="BB8">
        <f t="shared" si="30"/>
        <v>3.6579848869853833</v>
      </c>
      <c r="BC8">
        <f t="shared" si="31"/>
        <v>2.1580908165755948</v>
      </c>
      <c r="BD8" s="9">
        <f t="shared" si="32"/>
        <v>2.3154074596478451</v>
      </c>
      <c r="BG8">
        <f t="shared" si="45"/>
        <v>12</v>
      </c>
      <c r="BH8">
        <f t="shared" si="46"/>
        <v>12</v>
      </c>
      <c r="BI8">
        <f t="shared" si="47"/>
        <v>28.209751019684106</v>
      </c>
      <c r="BJ8">
        <f t="shared" si="48"/>
        <v>28.209751019684102</v>
      </c>
      <c r="BK8">
        <f t="shared" si="49"/>
        <v>14.104875509842053</v>
      </c>
      <c r="BL8">
        <f t="shared" si="50"/>
        <v>14.104875509842053</v>
      </c>
      <c r="BM8">
        <f>0</f>
        <v>0</v>
      </c>
      <c r="BN8" s="10">
        <f t="shared" si="51"/>
        <v>0</v>
      </c>
      <c r="BO8" s="10">
        <f t="shared" si="52"/>
        <v>3.5527136788005009E-15</v>
      </c>
      <c r="CC8">
        <f t="shared" si="0"/>
        <v>384</v>
      </c>
      <c r="CF8">
        <f t="shared" si="1"/>
        <v>8.3072617206859531E-2</v>
      </c>
      <c r="CG8">
        <f t="shared" si="2"/>
        <v>3.4103465332409115</v>
      </c>
      <c r="CH8">
        <f t="shared" si="3"/>
        <v>9.627080072749008</v>
      </c>
      <c r="CI8">
        <f t="shared" si="4"/>
        <v>2.0610988538906083</v>
      </c>
      <c r="CJ8">
        <f t="shared" si="5"/>
        <v>0</v>
      </c>
      <c r="CK8">
        <f t="shared" si="6"/>
        <v>0</v>
      </c>
      <c r="CL8">
        <f t="shared" si="7"/>
        <v>1.554491347724821E-3</v>
      </c>
      <c r="CM8">
        <f t="shared" si="8"/>
        <v>368.8168474315649</v>
      </c>
      <c r="CN8">
        <f t="shared" si="9"/>
        <v>0</v>
      </c>
      <c r="CO8">
        <f t="shared" si="10"/>
        <v>0</v>
      </c>
      <c r="CP8">
        <f t="shared" si="11"/>
        <v>0</v>
      </c>
    </row>
    <row r="9" spans="1:94">
      <c r="A9">
        <v>0</v>
      </c>
      <c r="B9">
        <v>3.9217337826086964E-5</v>
      </c>
      <c r="C9">
        <v>2.4723583321666667E-4</v>
      </c>
      <c r="D9">
        <v>2.6698874766216212E-4</v>
      </c>
      <c r="E9">
        <v>3.8159720999999997E-5</v>
      </c>
      <c r="F9" s="18">
        <v>3.7636273249999996E-5</v>
      </c>
      <c r="G9" s="18">
        <v>0</v>
      </c>
      <c r="H9">
        <v>1.0000000000000001E-5</v>
      </c>
      <c r="I9">
        <v>0.59498782130302785</v>
      </c>
      <c r="J9">
        <v>0.3745967676820221</v>
      </c>
      <c r="K9">
        <v>306.02711364999999</v>
      </c>
      <c r="L9">
        <v>2.6302679918953789E-7</v>
      </c>
      <c r="M9">
        <v>2.9100000000000001E-2</v>
      </c>
      <c r="N9">
        <v>25.825912349999999</v>
      </c>
      <c r="O9">
        <v>30.23986945</v>
      </c>
      <c r="Q9">
        <f t="shared" si="12"/>
        <v>0</v>
      </c>
      <c r="R9">
        <f t="shared" si="13"/>
        <v>1.0128235292968615E-3</v>
      </c>
      <c r="S9">
        <f t="shared" si="14"/>
        <v>6.3850909584328517E-3</v>
      </c>
      <c r="T9">
        <f t="shared" si="15"/>
        <v>6.8952279955592664E-3</v>
      </c>
      <c r="U9">
        <f t="shared" si="16"/>
        <v>9.8550960984645423E-4</v>
      </c>
      <c r="V9">
        <f t="shared" si="18"/>
        <v>9.719910941351495E-4</v>
      </c>
      <c r="W9">
        <f t="shared" si="19"/>
        <v>0</v>
      </c>
      <c r="X9">
        <f t="shared" si="20"/>
        <v>1.2342803857142859E-5</v>
      </c>
      <c r="Y9">
        <f t="shared" si="21"/>
        <v>0.73438179757320377</v>
      </c>
      <c r="Z9">
        <f t="shared" si="22"/>
        <v>0.4623574429018909</v>
      </c>
      <c r="AA9">
        <f t="shared" si="23"/>
        <v>0.13945992669000004</v>
      </c>
      <c r="AB9">
        <f t="shared" si="17"/>
        <v>2.6302679918953789E-7</v>
      </c>
      <c r="AE9">
        <f t="shared" si="33"/>
        <v>1.2390379327238614</v>
      </c>
      <c r="AF9">
        <f t="shared" si="34"/>
        <v>3.0058986172107924</v>
      </c>
      <c r="AG9">
        <f t="shared" si="35"/>
        <v>0.957216172178323</v>
      </c>
      <c r="AH9" s="5">
        <f t="shared" si="36"/>
        <v>-1.6250643187270583E-2</v>
      </c>
      <c r="AJ9" s="12">
        <f t="shared" si="37"/>
        <v>3.0221492603980629</v>
      </c>
      <c r="AK9" s="8">
        <f t="shared" si="38"/>
        <v>1.1077169160414169</v>
      </c>
      <c r="AL9" s="8">
        <f t="shared" si="39"/>
        <v>3.6110308889157041</v>
      </c>
      <c r="AM9" s="8">
        <f t="shared" si="40"/>
        <v>2.1920994280131225</v>
      </c>
      <c r="AN9" s="8">
        <f t="shared" si="41"/>
        <v>7.9157387461298327</v>
      </c>
      <c r="AO9">
        <v>7</v>
      </c>
      <c r="AQ9">
        <v>1</v>
      </c>
      <c r="AR9">
        <f t="shared" si="42"/>
        <v>3.1533714265734041</v>
      </c>
      <c r="AT9">
        <f t="shared" si="24"/>
        <v>8.0172464538471305E-3</v>
      </c>
      <c r="AU9">
        <f t="shared" si="25"/>
        <v>5.0542711897230197E-2</v>
      </c>
      <c r="AV9">
        <f t="shared" si="26"/>
        <v>5.4580823407847624E-2</v>
      </c>
      <c r="AW9">
        <f t="shared" si="27"/>
        <v>7.8010366033448722E-3</v>
      </c>
      <c r="AX9">
        <f t="shared" si="43"/>
        <v>7.6940275647387323E-3</v>
      </c>
      <c r="AY9">
        <f t="shared" si="44"/>
        <v>0</v>
      </c>
      <c r="AZ9">
        <f t="shared" si="28"/>
        <v>9.7702410727866479E-5</v>
      </c>
      <c r="BA9">
        <f t="shared" si="29"/>
        <v>5.8131744495026849</v>
      </c>
      <c r="BB9">
        <f t="shared" si="30"/>
        <v>3.6599007253400098</v>
      </c>
      <c r="BC9">
        <f t="shared" si="31"/>
        <v>2.1920994280131225</v>
      </c>
      <c r="BD9" s="9">
        <f t="shared" si="32"/>
        <v>2.320735273940131</v>
      </c>
      <c r="BG9">
        <f t="shared" si="45"/>
        <v>12</v>
      </c>
      <c r="BH9">
        <f t="shared" si="46"/>
        <v>12.000000000000002</v>
      </c>
      <c r="BI9">
        <f t="shared" si="47"/>
        <v>28.306742853146808</v>
      </c>
      <c r="BJ9">
        <f t="shared" si="48"/>
        <v>28.306742853146808</v>
      </c>
      <c r="BK9">
        <f t="shared" si="49"/>
        <v>14.153371426573404</v>
      </c>
      <c r="BL9">
        <f t="shared" si="50"/>
        <v>14.153371426573404</v>
      </c>
      <c r="BM9">
        <f>0</f>
        <v>0</v>
      </c>
      <c r="BN9" s="10">
        <f t="shared" si="51"/>
        <v>0</v>
      </c>
      <c r="BO9" s="10">
        <f t="shared" si="52"/>
        <v>0</v>
      </c>
      <c r="CC9">
        <f t="shared" si="0"/>
        <v>384</v>
      </c>
      <c r="CF9">
        <f t="shared" si="1"/>
        <v>0.12827594326155409</v>
      </c>
      <c r="CG9">
        <f t="shared" si="2"/>
        <v>3.2347335614227326</v>
      </c>
      <c r="CH9">
        <f t="shared" si="3"/>
        <v>6.1130522216789336</v>
      </c>
      <c r="CI9">
        <f t="shared" si="4"/>
        <v>1.2481658565351796</v>
      </c>
      <c r="CJ9">
        <f t="shared" si="5"/>
        <v>1.2310444103581972</v>
      </c>
      <c r="CK9">
        <f t="shared" si="6"/>
        <v>0</v>
      </c>
      <c r="CL9">
        <f t="shared" si="7"/>
        <v>1.5632385716458637E-3</v>
      </c>
      <c r="CM9">
        <f t="shared" si="8"/>
        <v>372.04316476817183</v>
      </c>
      <c r="CN9">
        <f t="shared" si="9"/>
        <v>0</v>
      </c>
      <c r="CO9">
        <f t="shared" si="10"/>
        <v>0</v>
      </c>
      <c r="CP9">
        <f t="shared" si="11"/>
        <v>0</v>
      </c>
    </row>
    <row r="10" spans="1:94">
      <c r="A10">
        <v>0</v>
      </c>
      <c r="B10">
        <v>3.7675606130434785E-5</v>
      </c>
      <c r="C10">
        <v>2.4852688416666664E-4</v>
      </c>
      <c r="D10">
        <v>2.9616157562162157E-4</v>
      </c>
      <c r="E10">
        <v>3.1740116795454551E-5</v>
      </c>
      <c r="F10" s="18">
        <v>2.5785535318181819E-5</v>
      </c>
      <c r="G10" s="18">
        <v>0</v>
      </c>
      <c r="H10">
        <v>1.0000000000000001E-5</v>
      </c>
      <c r="I10">
        <v>0.60073196722583222</v>
      </c>
      <c r="J10">
        <v>0.36555551612921194</v>
      </c>
      <c r="K10">
        <v>306.23102190999998</v>
      </c>
      <c r="L10">
        <v>2.9512092266663814E-7</v>
      </c>
      <c r="M10">
        <v>3.1719999999999998E-2</v>
      </c>
      <c r="N10">
        <v>25.910278479999999</v>
      </c>
      <c r="O10">
        <v>29.154910340000001</v>
      </c>
      <c r="Q10">
        <f t="shared" si="12"/>
        <v>0</v>
      </c>
      <c r="R10">
        <f t="shared" si="13"/>
        <v>9.7618544674236041E-4</v>
      </c>
      <c r="S10">
        <f t="shared" si="14"/>
        <v>6.4394007785250349E-3</v>
      </c>
      <c r="T10">
        <f t="shared" si="15"/>
        <v>7.6736288994317938E-3</v>
      </c>
      <c r="U10">
        <f t="shared" si="16"/>
        <v>8.2239526515795263E-4</v>
      </c>
      <c r="V10">
        <f t="shared" si="18"/>
        <v>6.6811040084996636E-4</v>
      </c>
      <c r="W10">
        <f t="shared" si="19"/>
        <v>0</v>
      </c>
      <c r="X10">
        <f t="shared" si="20"/>
        <v>1.1899963404081635E-5</v>
      </c>
      <c r="Y10">
        <f t="shared" si="21"/>
        <v>0.71486884256493699</v>
      </c>
      <c r="Z10">
        <f t="shared" si="22"/>
        <v>0.43500972640977953</v>
      </c>
      <c r="AA10">
        <f t="shared" si="23"/>
        <v>7.2030574174400119E-2</v>
      </c>
      <c r="AB10">
        <f t="shared" si="17"/>
        <v>2.9512092266663814E-7</v>
      </c>
      <c r="AE10">
        <f t="shared" si="33"/>
        <v>1.192716465340836</v>
      </c>
      <c r="AF10">
        <f t="shared" si="34"/>
        <v>2.9285952421280879</v>
      </c>
      <c r="AG10">
        <f t="shared" si="35"/>
        <v>0.90317889440097332</v>
      </c>
      <c r="AH10" s="5">
        <f t="shared" si="36"/>
        <v>-1.6579720790707107E-2</v>
      </c>
      <c r="AJ10" s="12">
        <f t="shared" si="37"/>
        <v>2.9451749629187951</v>
      </c>
      <c r="AK10" s="8">
        <f t="shared" si="38"/>
        <v>1.1388171741168485</v>
      </c>
      <c r="AL10" s="8">
        <f t="shared" si="39"/>
        <v>3.5124162955322444</v>
      </c>
      <c r="AM10" s="8">
        <f t="shared" si="40"/>
        <v>2.3124431559791372</v>
      </c>
      <c r="AN10" s="8">
        <f t="shared" si="41"/>
        <v>8.122263023553133</v>
      </c>
      <c r="AO10">
        <v>8</v>
      </c>
      <c r="AQ10">
        <v>1</v>
      </c>
      <c r="AR10">
        <f t="shared" si="42"/>
        <v>3.2731860055840372</v>
      </c>
      <c r="AT10">
        <f t="shared" si="24"/>
        <v>7.9288349582061698E-3</v>
      </c>
      <c r="AU10">
        <f t="shared" si="25"/>
        <v>5.2302506837253147E-2</v>
      </c>
      <c r="AV10">
        <f t="shared" si="26"/>
        <v>6.2327232266323584E-2</v>
      </c>
      <c r="AW10">
        <f t="shared" si="27"/>
        <v>6.679710652937613E-3</v>
      </c>
      <c r="AX10">
        <f t="shared" si="43"/>
        <v>5.4265684044749437E-3</v>
      </c>
      <c r="AY10">
        <f t="shared" si="44"/>
        <v>0</v>
      </c>
      <c r="AZ10">
        <f t="shared" si="28"/>
        <v>9.6654632738607738E-5</v>
      </c>
      <c r="BA10">
        <f t="shared" si="29"/>
        <v>5.8063527666554133</v>
      </c>
      <c r="BB10">
        <f t="shared" si="30"/>
        <v>3.5332634157041172</v>
      </c>
      <c r="BC10">
        <f t="shared" si="31"/>
        <v>2.3124431559791372</v>
      </c>
      <c r="BD10" s="9">
        <f t="shared" si="32"/>
        <v>2.4471080090983328</v>
      </c>
      <c r="BG10">
        <f t="shared" si="45"/>
        <v>12</v>
      </c>
      <c r="BH10">
        <f t="shared" si="46"/>
        <v>12.000000000000002</v>
      </c>
      <c r="BI10">
        <f t="shared" si="47"/>
        <v>28.546372011168074</v>
      </c>
      <c r="BJ10">
        <f t="shared" si="48"/>
        <v>28.546372011168071</v>
      </c>
      <c r="BK10">
        <f t="shared" si="49"/>
        <v>14.273186005584037</v>
      </c>
      <c r="BL10">
        <f t="shared" si="50"/>
        <v>14.273186005584037</v>
      </c>
      <c r="BM10">
        <f>0</f>
        <v>0</v>
      </c>
      <c r="BN10" s="10">
        <f t="shared" si="51"/>
        <v>0</v>
      </c>
      <c r="BO10" s="10">
        <f t="shared" si="52"/>
        <v>3.5527136788005009E-15</v>
      </c>
      <c r="CC10">
        <f t="shared" si="0"/>
        <v>384</v>
      </c>
      <c r="CF10">
        <f t="shared" si="1"/>
        <v>0.12686135933129872</v>
      </c>
      <c r="CG10">
        <f t="shared" si="2"/>
        <v>3.3473604375842014</v>
      </c>
      <c r="CH10">
        <f t="shared" si="3"/>
        <v>6.9806500138282415</v>
      </c>
      <c r="CI10">
        <f t="shared" si="4"/>
        <v>1.0687537044700182</v>
      </c>
      <c r="CJ10">
        <f t="shared" si="5"/>
        <v>0.86825094471599096</v>
      </c>
      <c r="CK10">
        <f t="shared" si="6"/>
        <v>0</v>
      </c>
      <c r="CL10">
        <f t="shared" si="7"/>
        <v>1.5464741238177238E-3</v>
      </c>
      <c r="CM10">
        <f t="shared" si="8"/>
        <v>371.60657706594645</v>
      </c>
      <c r="CN10">
        <f t="shared" si="9"/>
        <v>0</v>
      </c>
      <c r="CO10">
        <f t="shared" si="10"/>
        <v>0</v>
      </c>
      <c r="CP10">
        <f t="shared" si="11"/>
        <v>0</v>
      </c>
    </row>
    <row r="11" spans="1:94">
      <c r="A11">
        <v>0</v>
      </c>
      <c r="B11">
        <v>3.7968905239130441E-5</v>
      </c>
      <c r="C11">
        <v>2.2548464236666667E-4</v>
      </c>
      <c r="D11">
        <v>2.3683035820270268E-4</v>
      </c>
      <c r="E11">
        <v>2.6724506772727274E-5</v>
      </c>
      <c r="F11" s="18">
        <v>9.5224065909090917E-6</v>
      </c>
      <c r="G11" s="18">
        <v>0</v>
      </c>
      <c r="H11">
        <v>1.0000000000000001E-5</v>
      </c>
      <c r="I11">
        <v>0.59949487295385084</v>
      </c>
      <c r="J11">
        <v>0.36429654000849032</v>
      </c>
      <c r="K11">
        <v>306.23102190999998</v>
      </c>
      <c r="L11">
        <v>2.511886431509578E-7</v>
      </c>
      <c r="M11">
        <v>3.2489999999999998E-2</v>
      </c>
      <c r="N11">
        <v>26.640591619999999</v>
      </c>
      <c r="O11">
        <v>33.77618451</v>
      </c>
      <c r="Q11">
        <f t="shared" si="12"/>
        <v>0</v>
      </c>
      <c r="R11">
        <f t="shared" si="13"/>
        <v>1.0115140987341524E-3</v>
      </c>
      <c r="S11">
        <f t="shared" si="14"/>
        <v>6.0070442738721164E-3</v>
      </c>
      <c r="T11">
        <f t="shared" si="15"/>
        <v>6.3093008560965187E-3</v>
      </c>
      <c r="U11">
        <f t="shared" si="16"/>
        <v>7.1195667117815139E-4</v>
      </c>
      <c r="V11">
        <f t="shared" si="18"/>
        <v>2.5368254522800551E-4</v>
      </c>
      <c r="W11">
        <f t="shared" si="19"/>
        <v>0</v>
      </c>
      <c r="X11">
        <f t="shared" si="20"/>
        <v>1.3786197759183674E-5</v>
      </c>
      <c r="Y11">
        <f t="shared" si="21"/>
        <v>0.82647548741584798</v>
      </c>
      <c r="Z11">
        <f t="shared" si="22"/>
        <v>0.50222641435434145</v>
      </c>
      <c r="AA11">
        <f t="shared" si="23"/>
        <v>5.3547589156200129E-2</v>
      </c>
      <c r="AB11">
        <f t="shared" si="17"/>
        <v>2.511886431509578E-7</v>
      </c>
      <c r="AE11">
        <f t="shared" si="33"/>
        <v>1.364517963850582</v>
      </c>
      <c r="AF11">
        <f t="shared" si="34"/>
        <v>3.3632681477745865</v>
      </c>
      <c r="AG11">
        <f t="shared" si="35"/>
        <v>1.0330398255989008</v>
      </c>
      <c r="AH11" s="5">
        <f t="shared" si="36"/>
        <v>-1.4293498445108943E-2</v>
      </c>
      <c r="AJ11" s="12">
        <f t="shared" si="37"/>
        <v>3.3775616462196956</v>
      </c>
      <c r="AK11" s="8">
        <f t="shared" si="38"/>
        <v>1.3114819950218939</v>
      </c>
      <c r="AL11" s="8">
        <f t="shared" si="39"/>
        <v>3.0499846854041057</v>
      </c>
      <c r="AM11" s="8">
        <f t="shared" si="40"/>
        <v>2.3247889429635751</v>
      </c>
      <c r="AN11" s="8">
        <f t="shared" si="41"/>
        <v>7.0905706728357032</v>
      </c>
      <c r="AO11">
        <v>9</v>
      </c>
      <c r="AQ11">
        <v>1</v>
      </c>
      <c r="AR11">
        <f t="shared" si="42"/>
        <v>3.2992087201536009</v>
      </c>
      <c r="AT11">
        <f t="shared" si="24"/>
        <v>7.1722122036442185E-3</v>
      </c>
      <c r="AU11">
        <f t="shared" si="25"/>
        <v>4.259337195874327E-2</v>
      </c>
      <c r="AV11">
        <f t="shared" si="26"/>
        <v>4.4736543616335167E-2</v>
      </c>
      <c r="AW11">
        <f t="shared" si="27"/>
        <v>5.0481790929855323E-3</v>
      </c>
      <c r="AX11">
        <f t="shared" si="43"/>
        <v>1.7987540154040128E-3</v>
      </c>
      <c r="AY11">
        <f t="shared" si="44"/>
        <v>0</v>
      </c>
      <c r="AZ11">
        <f t="shared" si="28"/>
        <v>9.7752009521181053E-5</v>
      </c>
      <c r="BA11">
        <f t="shared" si="29"/>
        <v>5.8601828528884052</v>
      </c>
      <c r="BB11">
        <f t="shared" si="30"/>
        <v>3.5610718847443255</v>
      </c>
      <c r="BC11">
        <f t="shared" si="31"/>
        <v>2.3247889429635751</v>
      </c>
      <c r="BD11" s="9">
        <f t="shared" si="32"/>
        <v>2.4261380038506872</v>
      </c>
      <c r="BG11">
        <f t="shared" si="45"/>
        <v>12</v>
      </c>
      <c r="BH11">
        <f t="shared" si="46"/>
        <v>12</v>
      </c>
      <c r="BI11">
        <f t="shared" si="47"/>
        <v>28.598417440307202</v>
      </c>
      <c r="BJ11">
        <f t="shared" si="48"/>
        <v>28.598417440307205</v>
      </c>
      <c r="BK11">
        <f t="shared" si="49"/>
        <v>14.299208720153601</v>
      </c>
      <c r="BL11">
        <f t="shared" si="50"/>
        <v>14.299208720153601</v>
      </c>
      <c r="BM11">
        <f>0</f>
        <v>0</v>
      </c>
      <c r="BN11" s="10">
        <f t="shared" si="51"/>
        <v>0</v>
      </c>
      <c r="BO11" s="10">
        <f t="shared" si="52"/>
        <v>-3.5527136788005009E-15</v>
      </c>
      <c r="CC11">
        <f t="shared" si="0"/>
        <v>384</v>
      </c>
      <c r="CF11">
        <f t="shared" si="1"/>
        <v>0.1147553952583075</v>
      </c>
      <c r="CG11">
        <f t="shared" si="2"/>
        <v>2.7259758053595693</v>
      </c>
      <c r="CH11">
        <f t="shared" si="3"/>
        <v>5.0104928850295387</v>
      </c>
      <c r="CI11">
        <f t="shared" si="4"/>
        <v>0.80770865487768517</v>
      </c>
      <c r="CJ11">
        <f t="shared" si="5"/>
        <v>0.28780064246464204</v>
      </c>
      <c r="CK11">
        <f t="shared" si="6"/>
        <v>0</v>
      </c>
      <c r="CL11">
        <f t="shared" si="7"/>
        <v>1.5640321523388968E-3</v>
      </c>
      <c r="CM11">
        <f t="shared" si="8"/>
        <v>375.05170258485794</v>
      </c>
      <c r="CN11">
        <f t="shared" si="9"/>
        <v>0</v>
      </c>
      <c r="CO11">
        <f t="shared" si="10"/>
        <v>0</v>
      </c>
      <c r="CP11">
        <f t="shared" si="11"/>
        <v>0</v>
      </c>
    </row>
    <row r="12" spans="1:94">
      <c r="A12">
        <v>0</v>
      </c>
      <c r="B12">
        <v>0</v>
      </c>
      <c r="C12">
        <v>2.6991384586666663E-4</v>
      </c>
      <c r="D12">
        <v>3.6649586591891892E-4</v>
      </c>
      <c r="E12">
        <v>3.045095427272727E-5</v>
      </c>
      <c r="F12" s="18">
        <v>2.9495066647727272E-5</v>
      </c>
      <c r="G12" s="18">
        <v>0</v>
      </c>
      <c r="H12">
        <v>1.0000000000000001E-5</v>
      </c>
      <c r="I12">
        <v>0.59273280639257453</v>
      </c>
      <c r="J12">
        <v>0.37759514590238547</v>
      </c>
      <c r="K12">
        <v>305.39999999999998</v>
      </c>
      <c r="L12">
        <v>1.9498445997580421E-7</v>
      </c>
      <c r="M12">
        <v>3.2349999999999997E-2</v>
      </c>
      <c r="N12">
        <v>26.71436349</v>
      </c>
      <c r="O12">
        <v>30.776653849999999</v>
      </c>
      <c r="Q12">
        <f t="shared" si="12"/>
        <v>0</v>
      </c>
      <c r="R12">
        <f t="shared" si="13"/>
        <v>0</v>
      </c>
      <c r="S12">
        <f t="shared" si="14"/>
        <v>7.2105765894659663E-3</v>
      </c>
      <c r="T12">
        <f t="shared" si="15"/>
        <v>9.7907037797403031E-3</v>
      </c>
      <c r="U12">
        <f t="shared" si="16"/>
        <v>8.1347786105900486E-4</v>
      </c>
      <c r="V12">
        <f t="shared" si="18"/>
        <v>7.8794193158916216E-4</v>
      </c>
      <c r="W12">
        <f t="shared" si="19"/>
        <v>0</v>
      </c>
      <c r="X12">
        <f t="shared" si="20"/>
        <v>1.2561899530612246E-5</v>
      </c>
      <c r="Y12">
        <f t="shared" si="21"/>
        <v>0.74458499624013597</v>
      </c>
      <c r="Z12">
        <f t="shared" si="22"/>
        <v>0.47433122860726379</v>
      </c>
      <c r="AA12">
        <f t="shared" si="23"/>
        <v>5.7435881503500159E-2</v>
      </c>
      <c r="AB12">
        <f t="shared" si="17"/>
        <v>1.9498445997580421E-7</v>
      </c>
      <c r="AE12">
        <f t="shared" si="33"/>
        <v>1.2691151685361453</v>
      </c>
      <c r="AF12">
        <f t="shared" si="34"/>
        <v>3.0601602959752419</v>
      </c>
      <c r="AG12">
        <f t="shared" si="35"/>
        <v>0.98586785753823647</v>
      </c>
      <c r="AH12" s="5">
        <f t="shared" si="36"/>
        <v>-1.8602700161854439E-2</v>
      </c>
      <c r="AJ12" s="12">
        <f t="shared" si="37"/>
        <v>3.0787629961370961</v>
      </c>
      <c r="AK12" s="8">
        <f t="shared" si="38"/>
        <v>1.1070272810606232</v>
      </c>
      <c r="AL12" s="8">
        <f t="shared" si="39"/>
        <v>3.6132804208471456</v>
      </c>
      <c r="AM12" s="8">
        <f t="shared" si="40"/>
        <v>2.1483550172592882</v>
      </c>
      <c r="AN12" s="8">
        <f t="shared" si="41"/>
        <v>7.7626091208917174</v>
      </c>
      <c r="AO12">
        <v>10</v>
      </c>
      <c r="AQ12">
        <v>1</v>
      </c>
      <c r="AR12">
        <f t="shared" si="42"/>
        <v>3.0979718746981568</v>
      </c>
      <c r="AT12">
        <f t="shared" si="24"/>
        <v>0</v>
      </c>
      <c r="AU12">
        <f t="shared" si="25"/>
        <v>5.5972887600276799E-2</v>
      </c>
      <c r="AV12">
        <f t="shared" si="26"/>
        <v>7.6001406460561083E-2</v>
      </c>
      <c r="AW12">
        <f t="shared" si="27"/>
        <v>6.3147106639001166E-3</v>
      </c>
      <c r="AX12">
        <f t="shared" si="43"/>
        <v>6.1164852248870678E-3</v>
      </c>
      <c r="AY12">
        <f t="shared" si="44"/>
        <v>0</v>
      </c>
      <c r="AZ12">
        <f t="shared" si="28"/>
        <v>9.7513115872056009E-5</v>
      </c>
      <c r="BA12">
        <f t="shared" si="29"/>
        <v>5.7799222830928043</v>
      </c>
      <c r="BB12">
        <f t="shared" si="30"/>
        <v>3.6820479215105202</v>
      </c>
      <c r="BC12">
        <f t="shared" si="31"/>
        <v>2.1483550172592882</v>
      </c>
      <c r="BD12" s="9">
        <f t="shared" si="32"/>
        <v>2.2927605072089134</v>
      </c>
      <c r="BG12">
        <f t="shared" si="45"/>
        <v>12</v>
      </c>
      <c r="BH12">
        <f t="shared" si="46"/>
        <v>11.999999999999998</v>
      </c>
      <c r="BI12">
        <f t="shared" si="47"/>
        <v>28.195943749396314</v>
      </c>
      <c r="BJ12">
        <f t="shared" si="48"/>
        <v>28.19594374939631</v>
      </c>
      <c r="BK12">
        <f t="shared" si="49"/>
        <v>14.097971874698157</v>
      </c>
      <c r="BL12">
        <f t="shared" si="50"/>
        <v>14.097971874698157</v>
      </c>
      <c r="BM12">
        <f>0</f>
        <v>0</v>
      </c>
      <c r="BN12" s="10">
        <f t="shared" si="51"/>
        <v>0</v>
      </c>
      <c r="BO12" s="10">
        <f t="shared" si="52"/>
        <v>3.5527136788005009E-15</v>
      </c>
      <c r="CC12">
        <f t="shared" si="0"/>
        <v>384</v>
      </c>
      <c r="CF12">
        <f t="shared" si="1"/>
        <v>0</v>
      </c>
      <c r="CG12">
        <f t="shared" si="2"/>
        <v>3.5822648064177152</v>
      </c>
      <c r="CH12">
        <f t="shared" si="3"/>
        <v>8.5121575235828413</v>
      </c>
      <c r="CI12">
        <f t="shared" si="4"/>
        <v>1.0103537062240187</v>
      </c>
      <c r="CJ12">
        <f t="shared" si="5"/>
        <v>0.97863763598193088</v>
      </c>
      <c r="CK12">
        <f t="shared" si="6"/>
        <v>0</v>
      </c>
      <c r="CL12">
        <f t="shared" si="7"/>
        <v>1.5602098539528961E-3</v>
      </c>
      <c r="CM12">
        <f t="shared" si="8"/>
        <v>369.91502611793948</v>
      </c>
      <c r="CN12">
        <f t="shared" si="9"/>
        <v>0</v>
      </c>
      <c r="CO12">
        <f t="shared" si="10"/>
        <v>0</v>
      </c>
      <c r="CP12">
        <f t="shared" si="11"/>
        <v>0</v>
      </c>
    </row>
    <row r="13" spans="1:94">
      <c r="A13">
        <v>0</v>
      </c>
      <c r="B13">
        <v>0</v>
      </c>
      <c r="C13">
        <v>3.3691217311666665E-4</v>
      </c>
      <c r="D13">
        <v>3.9737448670270264E-4</v>
      </c>
      <c r="E13">
        <v>3.9112251068181816E-5</v>
      </c>
      <c r="F13" s="18">
        <v>4.057408417045455E-5</v>
      </c>
      <c r="G13" s="18">
        <v>0</v>
      </c>
      <c r="H13">
        <v>1.0000000000000001E-5</v>
      </c>
      <c r="I13">
        <v>0.5966118405597951</v>
      </c>
      <c r="J13">
        <v>0.37382606294411713</v>
      </c>
      <c r="K13">
        <v>305</v>
      </c>
      <c r="L13">
        <v>1.9952623149688761E-7</v>
      </c>
      <c r="M13">
        <v>3.2250000000000001E-2</v>
      </c>
      <c r="N13">
        <v>27.320727269999999</v>
      </c>
      <c r="O13">
        <v>28.857859250000001</v>
      </c>
      <c r="Q13">
        <f t="shared" si="12"/>
        <v>0</v>
      </c>
      <c r="R13">
        <f t="shared" si="13"/>
        <v>0</v>
      </c>
      <c r="S13">
        <f t="shared" si="14"/>
        <v>9.2046855956634758E-3</v>
      </c>
      <c r="T13">
        <f t="shared" si="15"/>
        <v>1.085655997526078E-2</v>
      </c>
      <c r="U13">
        <f t="shared" si="16"/>
        <v>1.0685751443495616E-3</v>
      </c>
      <c r="V13">
        <f t="shared" si="18"/>
        <v>1.1085134878510128E-3</v>
      </c>
      <c r="W13">
        <f t="shared" si="19"/>
        <v>0</v>
      </c>
      <c r="X13">
        <f t="shared" si="20"/>
        <v>1.1778718061224491E-5</v>
      </c>
      <c r="Y13">
        <f t="shared" si="21"/>
        <v>0.70273226619420448</v>
      </c>
      <c r="Z13">
        <f t="shared" si="22"/>
        <v>0.44031917993563158</v>
      </c>
      <c r="AA13">
        <f t="shared" si="23"/>
        <v>6.1471636357500054E-2</v>
      </c>
      <c r="AB13">
        <f t="shared" si="17"/>
        <v>1.9952623149688761E-7</v>
      </c>
      <c r="AE13">
        <f t="shared" si="33"/>
        <v>1.2027388517757476</v>
      </c>
      <c r="AF13">
        <f t="shared" si="34"/>
        <v>2.9080890993016388</v>
      </c>
      <c r="AG13">
        <f t="shared" si="35"/>
        <v>0.9251150282775128</v>
      </c>
      <c r="AH13" s="5">
        <f t="shared" si="36"/>
        <v>-2.2238334203124831E-2</v>
      </c>
      <c r="AJ13" s="12">
        <f t="shared" si="37"/>
        <v>2.9303274335047638</v>
      </c>
      <c r="AK13" s="8">
        <f t="shared" si="38"/>
        <v>1.0800973769497382</v>
      </c>
      <c r="AL13" s="8">
        <f t="shared" si="39"/>
        <v>3.7033697936534642</v>
      </c>
      <c r="AM13" s="8">
        <f t="shared" si="40"/>
        <v>2.2001446937435634</v>
      </c>
      <c r="AN13" s="8">
        <f t="shared" si="41"/>
        <v>8.1479494004768647</v>
      </c>
      <c r="AO13">
        <v>11</v>
      </c>
      <c r="AQ13">
        <v>1</v>
      </c>
      <c r="AR13">
        <f t="shared" si="42"/>
        <v>3.1382245212565874</v>
      </c>
      <c r="AT13">
        <f t="shared" si="24"/>
        <v>0</v>
      </c>
      <c r="AU13">
        <f t="shared" si="25"/>
        <v>7.4999312480764246E-2</v>
      </c>
      <c r="AV13">
        <f t="shared" si="26"/>
        <v>8.8458701341667195E-2</v>
      </c>
      <c r="AW13">
        <f t="shared" si="27"/>
        <v>8.7066962067674902E-3</v>
      </c>
      <c r="AX13">
        <f t="shared" si="43"/>
        <v>9.032111808756179E-3</v>
      </c>
      <c r="AY13">
        <f t="shared" si="44"/>
        <v>0</v>
      </c>
      <c r="AZ13">
        <f t="shared" si="28"/>
        <v>9.5972398765340107E-5</v>
      </c>
      <c r="BA13">
        <f t="shared" si="29"/>
        <v>5.7258269470328171</v>
      </c>
      <c r="BB13">
        <f t="shared" si="30"/>
        <v>3.5876983981749939</v>
      </c>
      <c r="BC13">
        <f t="shared" si="31"/>
        <v>2.2001446937435634</v>
      </c>
      <c r="BD13" s="9">
        <f t="shared" si="32"/>
        <v>2.3813415155815183</v>
      </c>
      <c r="BG13">
        <f t="shared" si="45"/>
        <v>12</v>
      </c>
      <c r="BH13">
        <f t="shared" si="46"/>
        <v>12</v>
      </c>
      <c r="BI13">
        <f t="shared" si="47"/>
        <v>28.276449042513175</v>
      </c>
      <c r="BJ13">
        <f t="shared" si="48"/>
        <v>28.276449042513175</v>
      </c>
      <c r="BK13">
        <f t="shared" si="49"/>
        <v>14.138224521256587</v>
      </c>
      <c r="BL13">
        <f t="shared" si="50"/>
        <v>14.138224521256587</v>
      </c>
      <c r="BM13">
        <f>0</f>
        <v>0</v>
      </c>
      <c r="BN13" s="10">
        <f t="shared" si="51"/>
        <v>0</v>
      </c>
      <c r="BO13" s="10">
        <f t="shared" si="52"/>
        <v>0</v>
      </c>
      <c r="CC13">
        <f t="shared" si="0"/>
        <v>384</v>
      </c>
      <c r="CF13">
        <f t="shared" si="1"/>
        <v>0</v>
      </c>
      <c r="CG13">
        <f t="shared" si="2"/>
        <v>4.7999559987689118</v>
      </c>
      <c r="CH13">
        <f t="shared" si="3"/>
        <v>9.9073745502667254</v>
      </c>
      <c r="CI13">
        <f t="shared" si="4"/>
        <v>1.3930713930827985</v>
      </c>
      <c r="CJ13">
        <f t="shared" si="5"/>
        <v>1.4451378894009888</v>
      </c>
      <c r="CK13">
        <f t="shared" si="6"/>
        <v>0</v>
      </c>
      <c r="CL13">
        <f t="shared" si="7"/>
        <v>1.5355583802454417E-3</v>
      </c>
      <c r="CM13">
        <f t="shared" si="8"/>
        <v>366.4529246101003</v>
      </c>
      <c r="CN13">
        <f t="shared" si="9"/>
        <v>0</v>
      </c>
      <c r="CO13">
        <f t="shared" si="10"/>
        <v>0</v>
      </c>
      <c r="CP13">
        <f t="shared" si="11"/>
        <v>0</v>
      </c>
    </row>
    <row r="14" spans="1:94">
      <c r="A14">
        <v>0</v>
      </c>
      <c r="B14">
        <v>3.6622078391304356E-5</v>
      </c>
      <c r="C14">
        <v>3.2671502306666668E-4</v>
      </c>
      <c r="D14">
        <v>4.4933469116216219E-4</v>
      </c>
      <c r="E14">
        <v>0</v>
      </c>
      <c r="F14" s="18">
        <v>5.582460718181817E-5</v>
      </c>
      <c r="G14" s="18">
        <v>0</v>
      </c>
      <c r="H14">
        <v>1.0000000000000001E-5</v>
      </c>
      <c r="I14">
        <v>0.58590951231121335</v>
      </c>
      <c r="J14">
        <v>0.38490792761715575</v>
      </c>
      <c r="K14">
        <v>305.89999999999998</v>
      </c>
      <c r="L14">
        <v>1.9498445997580421E-7</v>
      </c>
      <c r="M14">
        <v>3.2024999999999998E-2</v>
      </c>
      <c r="N14">
        <v>27.391773050000001</v>
      </c>
      <c r="O14">
        <v>30.518392639999998</v>
      </c>
      <c r="Q14">
        <f t="shared" si="12"/>
        <v>0</v>
      </c>
      <c r="R14">
        <f t="shared" si="13"/>
        <v>1.003143659913918E-3</v>
      </c>
      <c r="S14">
        <f t="shared" si="14"/>
        <v>8.9493037638676484E-3</v>
      </c>
      <c r="T14">
        <f t="shared" si="15"/>
        <v>1.2308073883805788E-2</v>
      </c>
      <c r="U14">
        <f t="shared" si="16"/>
        <v>0</v>
      </c>
      <c r="V14">
        <f t="shared" si="18"/>
        <v>1.5291349705297635E-3</v>
      </c>
      <c r="W14">
        <f t="shared" si="19"/>
        <v>0</v>
      </c>
      <c r="X14">
        <f t="shared" si="20"/>
        <v>1.2456486791836735E-5</v>
      </c>
      <c r="Y14">
        <f t="shared" si="21"/>
        <v>0.72983741013161318</v>
      </c>
      <c r="Z14">
        <f t="shared" si="22"/>
        <v>0.47946005164363509</v>
      </c>
      <c r="AA14">
        <f t="shared" si="23"/>
        <v>6.779463829875014E-2</v>
      </c>
      <c r="AB14">
        <f t="shared" si="17"/>
        <v>1.9498445997580421E-7</v>
      </c>
      <c r="AE14">
        <f t="shared" si="33"/>
        <v>1.271239974496434</v>
      </c>
      <c r="AF14">
        <f t="shared" si="34"/>
        <v>3.0194699226642907</v>
      </c>
      <c r="AG14">
        <f t="shared" si="35"/>
        <v>1.0064994158435043</v>
      </c>
      <c r="AH14" s="5">
        <f t="shared" si="36"/>
        <v>-2.3789656278117119E-2</v>
      </c>
      <c r="AJ14" s="12">
        <f t="shared" si="37"/>
        <v>3.0432595789424077</v>
      </c>
      <c r="AK14" s="8">
        <f t="shared" si="38"/>
        <v>1.0302607472553991</v>
      </c>
      <c r="AL14" s="8">
        <f t="shared" si="39"/>
        <v>3.8825122772617968</v>
      </c>
      <c r="AM14" s="8">
        <f t="shared" si="40"/>
        <v>2.0216979377000528</v>
      </c>
      <c r="AN14" s="8">
        <f t="shared" si="41"/>
        <v>7.8492670640353106</v>
      </c>
      <c r="AO14">
        <v>12</v>
      </c>
      <c r="AQ14">
        <v>1</v>
      </c>
      <c r="AR14">
        <f t="shared" si="42"/>
        <v>2.9653765278513582</v>
      </c>
      <c r="AT14">
        <f t="shared" si="24"/>
        <v>7.8739424902581553E-3</v>
      </c>
      <c r="AU14">
        <f t="shared" si="25"/>
        <v>7.0245475279773567E-2</v>
      </c>
      <c r="AV14">
        <f t="shared" si="26"/>
        <v>9.6609358957869942E-2</v>
      </c>
      <c r="AW14">
        <f t="shared" si="27"/>
        <v>0</v>
      </c>
      <c r="AX14">
        <f t="shared" si="43"/>
        <v>1.2002588760643878E-2</v>
      </c>
      <c r="AY14">
        <f t="shared" si="44"/>
        <v>0</v>
      </c>
      <c r="AZ14">
        <f t="shared" si="28"/>
        <v>9.777429150875495E-5</v>
      </c>
      <c r="BA14">
        <f t="shared" si="29"/>
        <v>5.7286887454469024</v>
      </c>
      <c r="BB14">
        <f t="shared" si="30"/>
        <v>3.7634099918870541</v>
      </c>
      <c r="BC14">
        <f t="shared" si="31"/>
        <v>2.0216979377000528</v>
      </c>
      <c r="BD14" s="9">
        <f t="shared" si="32"/>
        <v>2.2084293031885984</v>
      </c>
      <c r="BG14">
        <f t="shared" si="45"/>
        <v>12</v>
      </c>
      <c r="BH14">
        <f t="shared" si="46"/>
        <v>12</v>
      </c>
      <c r="BI14">
        <f t="shared" si="47"/>
        <v>27.930753055702716</v>
      </c>
      <c r="BJ14">
        <f t="shared" si="48"/>
        <v>27.930753055702716</v>
      </c>
      <c r="BK14">
        <f t="shared" si="49"/>
        <v>13.965376527851358</v>
      </c>
      <c r="BL14">
        <f t="shared" si="50"/>
        <v>13.965376527851358</v>
      </c>
      <c r="BM14">
        <f>0</f>
        <v>0</v>
      </c>
      <c r="BN14" s="10">
        <f t="shared" si="51"/>
        <v>0</v>
      </c>
      <c r="BO14" s="10">
        <f t="shared" si="52"/>
        <v>0</v>
      </c>
      <c r="CC14">
        <f t="shared" si="0"/>
        <v>384</v>
      </c>
      <c r="CF14">
        <f t="shared" si="1"/>
        <v>0.12598307984413049</v>
      </c>
      <c r="CG14">
        <f t="shared" si="2"/>
        <v>4.4957104179055083</v>
      </c>
      <c r="CH14">
        <f t="shared" si="3"/>
        <v>10.820248203281434</v>
      </c>
      <c r="CI14">
        <f t="shared" si="4"/>
        <v>0</v>
      </c>
      <c r="CJ14">
        <f t="shared" si="5"/>
        <v>1.9204142017030204</v>
      </c>
      <c r="CK14">
        <f t="shared" si="6"/>
        <v>0</v>
      </c>
      <c r="CL14">
        <f t="shared" si="7"/>
        <v>1.5643886641400792E-3</v>
      </c>
      <c r="CM14">
        <f t="shared" si="8"/>
        <v>366.63607970860176</v>
      </c>
      <c r="CN14">
        <f t="shared" si="9"/>
        <v>0</v>
      </c>
      <c r="CO14">
        <f t="shared" si="10"/>
        <v>0</v>
      </c>
      <c r="CP14">
        <f t="shared" si="11"/>
        <v>0</v>
      </c>
    </row>
    <row r="15" spans="1:94">
      <c r="A15">
        <v>0</v>
      </c>
      <c r="B15">
        <v>2.3558467391304354E-5</v>
      </c>
      <c r="C15">
        <v>2.6045795629999998E-4</v>
      </c>
      <c r="D15">
        <v>2.841819354864865E-4</v>
      </c>
      <c r="E15">
        <v>3.0941148590909089E-5</v>
      </c>
      <c r="F15" s="18">
        <v>0</v>
      </c>
      <c r="G15" s="18">
        <v>0</v>
      </c>
      <c r="H15">
        <v>1.0000000000000001E-5</v>
      </c>
      <c r="I15">
        <v>0.58494491160948348</v>
      </c>
      <c r="J15">
        <v>0.38538390778298209</v>
      </c>
      <c r="K15">
        <v>305.60000000000002</v>
      </c>
      <c r="L15">
        <v>1.9952623149688761E-7</v>
      </c>
      <c r="M15">
        <v>3.1375E-2</v>
      </c>
      <c r="N15">
        <v>26.860525060000001</v>
      </c>
      <c r="O15">
        <v>30.188718600000001</v>
      </c>
      <c r="Q15">
        <f t="shared" si="12"/>
        <v>0</v>
      </c>
      <c r="R15">
        <f t="shared" si="13"/>
        <v>6.3279280373932344E-4</v>
      </c>
      <c r="S15">
        <f t="shared" si="14"/>
        <v>6.9960374622725346E-3</v>
      </c>
      <c r="T15">
        <f t="shared" si="15"/>
        <v>7.6332759997340743E-3</v>
      </c>
      <c r="U15">
        <f t="shared" si="16"/>
        <v>8.3109549711129723E-4</v>
      </c>
      <c r="V15">
        <f t="shared" si="18"/>
        <v>0</v>
      </c>
      <c r="W15">
        <f t="shared" si="19"/>
        <v>0</v>
      </c>
      <c r="X15">
        <f t="shared" si="20"/>
        <v>1.2321925959183675E-5</v>
      </c>
      <c r="Y15">
        <f t="shared" si="21"/>
        <v>0.72076478910532937</v>
      </c>
      <c r="Z15">
        <f t="shared" si="22"/>
        <v>0.47486719775627745</v>
      </c>
      <c r="AA15">
        <f t="shared" si="23"/>
        <v>8.3939140812500077E-2</v>
      </c>
      <c r="AB15">
        <f t="shared" si="17"/>
        <v>1.9952623149688761E-7</v>
      </c>
      <c r="AE15">
        <f t="shared" si="33"/>
        <v>1.2364810645775386</v>
      </c>
      <c r="AF15">
        <f t="shared" si="34"/>
        <v>2.9486887539422422</v>
      </c>
      <c r="AG15">
        <f t="shared" si="35"/>
        <v>0.98192079903826934</v>
      </c>
      <c r="AH15" s="5">
        <f t="shared" si="36"/>
        <v>-1.609320176285723E-2</v>
      </c>
      <c r="AJ15" s="12">
        <f t="shared" si="37"/>
        <v>2.9647819557050994</v>
      </c>
      <c r="AK15" s="8">
        <f t="shared" si="38"/>
        <v>1.0009403576285607</v>
      </c>
      <c r="AL15" s="8">
        <f t="shared" si="39"/>
        <v>3.996242103252631</v>
      </c>
      <c r="AM15" s="8">
        <f t="shared" si="40"/>
        <v>2.0197675695105333</v>
      </c>
      <c r="AN15" s="8">
        <f t="shared" si="41"/>
        <v>8.0714802000622274</v>
      </c>
      <c r="AO15">
        <v>13</v>
      </c>
      <c r="AQ15">
        <v>1</v>
      </c>
      <c r="AR15">
        <f t="shared" si="42"/>
        <v>2.9848569959982729</v>
      </c>
      <c r="AT15">
        <f t="shared" si="24"/>
        <v>5.107574586123812E-3</v>
      </c>
      <c r="AU15">
        <f t="shared" si="25"/>
        <v>5.6468377855626355E-2</v>
      </c>
      <c r="AV15">
        <f t="shared" si="26"/>
        <v>6.1611836093463788E-2</v>
      </c>
      <c r="AW15">
        <f t="shared" si="27"/>
        <v>6.7081708492947095E-3</v>
      </c>
      <c r="AX15">
        <f t="shared" si="43"/>
        <v>0</v>
      </c>
      <c r="AY15">
        <f t="shared" si="44"/>
        <v>0</v>
      </c>
      <c r="AZ15">
        <f t="shared" si="28"/>
        <v>9.9456181406183807E-5</v>
      </c>
      <c r="BA15">
        <f t="shared" si="29"/>
        <v>5.8176387241656933</v>
      </c>
      <c r="BB15">
        <f t="shared" si="30"/>
        <v>3.8328811843488277</v>
      </c>
      <c r="BC15">
        <f t="shared" si="31"/>
        <v>2.0197675695105333</v>
      </c>
      <c r="BD15" s="9">
        <f t="shared" si="32"/>
        <v>2.1496635288950419</v>
      </c>
      <c r="BG15">
        <f t="shared" si="45"/>
        <v>12</v>
      </c>
      <c r="BH15">
        <f t="shared" si="46"/>
        <v>12</v>
      </c>
      <c r="BI15">
        <f t="shared" si="47"/>
        <v>27.969713991996546</v>
      </c>
      <c r="BJ15">
        <f t="shared" si="48"/>
        <v>27.969713991996549</v>
      </c>
      <c r="BK15">
        <f t="shared" si="49"/>
        <v>13.984856995998273</v>
      </c>
      <c r="BL15">
        <f t="shared" si="50"/>
        <v>13.984856995998273</v>
      </c>
      <c r="BM15">
        <f>0</f>
        <v>0</v>
      </c>
      <c r="BN15" s="10">
        <f t="shared" si="51"/>
        <v>0</v>
      </c>
      <c r="BO15" s="10">
        <f t="shared" si="52"/>
        <v>-3.5527136788005009E-15</v>
      </c>
      <c r="CC15">
        <f t="shared" si="0"/>
        <v>384</v>
      </c>
      <c r="CF15">
        <f t="shared" si="1"/>
        <v>8.1721193377980991E-2</v>
      </c>
      <c r="CG15">
        <f t="shared" si="2"/>
        <v>3.6139761827600867</v>
      </c>
      <c r="CH15">
        <f t="shared" si="3"/>
        <v>6.9005256424679446</v>
      </c>
      <c r="CI15">
        <f t="shared" si="4"/>
        <v>1.0733073358871534</v>
      </c>
      <c r="CJ15">
        <f t="shared" si="5"/>
        <v>0</v>
      </c>
      <c r="CK15">
        <f t="shared" si="6"/>
        <v>0</v>
      </c>
      <c r="CL15">
        <f t="shared" si="7"/>
        <v>1.5912989024989409E-3</v>
      </c>
      <c r="CM15">
        <f t="shared" si="8"/>
        <v>372.32887834660437</v>
      </c>
      <c r="CN15">
        <f t="shared" si="9"/>
        <v>0</v>
      </c>
      <c r="CO15">
        <f t="shared" si="10"/>
        <v>0</v>
      </c>
      <c r="CP15">
        <f t="shared" si="11"/>
        <v>0</v>
      </c>
    </row>
    <row r="16" spans="1:94">
      <c r="A16">
        <v>0</v>
      </c>
      <c r="B16">
        <v>2.2600009782608697E-5</v>
      </c>
      <c r="C16">
        <v>8.273863259499999E-4</v>
      </c>
      <c r="D16">
        <v>6.576623512432432E-4</v>
      </c>
      <c r="E16">
        <v>1.3549649047727271E-4</v>
      </c>
      <c r="F16" s="18">
        <v>5.6074537420454539E-5</v>
      </c>
      <c r="G16" s="18">
        <v>3.1806673823529399E-6</v>
      </c>
      <c r="H16">
        <v>1.0000000000000001E-5</v>
      </c>
      <c r="I16">
        <v>0.58537217651259577</v>
      </c>
      <c r="J16">
        <v>0.38384667682911122</v>
      </c>
      <c r="K16">
        <v>305.38825364000002</v>
      </c>
      <c r="L16">
        <v>2.089296130854039E-7</v>
      </c>
      <c r="M16">
        <v>3.0700000000000002E-2</v>
      </c>
      <c r="N16">
        <v>26.65191489</v>
      </c>
      <c r="O16">
        <v>29.499442169999998</v>
      </c>
      <c r="Q16">
        <f t="shared" si="12"/>
        <v>0</v>
      </c>
      <c r="R16">
        <f t="shared" si="13"/>
        <v>6.0233353723925442E-4</v>
      </c>
      <c r="S16">
        <f t="shared" si="14"/>
        <v>2.2051429940369197E-2</v>
      </c>
      <c r="T16">
        <f t="shared" si="15"/>
        <v>1.7527961011692204E-2</v>
      </c>
      <c r="U16">
        <f t="shared" si="16"/>
        <v>3.6112409320939679E-3</v>
      </c>
      <c r="V16">
        <f t="shared" si="18"/>
        <v>1.4944937988260745E-3</v>
      </c>
      <c r="W16">
        <f t="shared" si="19"/>
        <v>8.4770876367869648E-5</v>
      </c>
      <c r="X16">
        <f t="shared" si="20"/>
        <v>1.2040588640816325E-5</v>
      </c>
      <c r="Y16">
        <f t="shared" si="21"/>
        <v>0.70482255791674897</v>
      </c>
      <c r="Z16">
        <f t="shared" si="22"/>
        <v>0.46217399368436918</v>
      </c>
      <c r="AA16">
        <f t="shared" si="23"/>
        <v>0.10127727658200003</v>
      </c>
      <c r="AB16">
        <f t="shared" si="17"/>
        <v>2.089296130854039E-7</v>
      </c>
      <c r="AE16">
        <f t="shared" si="33"/>
        <v>1.285132421359692</v>
      </c>
      <c r="AF16">
        <f t="shared" si="34"/>
        <v>3.0102138222648365</v>
      </c>
      <c r="AG16">
        <f t="shared" si="35"/>
        <v>1.0150924475619154</v>
      </c>
      <c r="AH16" s="5">
        <f t="shared" si="36"/>
        <v>-4.537223009658857E-2</v>
      </c>
      <c r="AJ16" s="12">
        <f t="shared" si="37"/>
        <v>3.0555860523614249</v>
      </c>
      <c r="AK16" s="8">
        <f t="shared" si="38"/>
        <v>1.0254011572375941</v>
      </c>
      <c r="AL16" s="8">
        <f t="shared" si="39"/>
        <v>3.9009123129682273</v>
      </c>
      <c r="AM16" s="8">
        <f t="shared" si="40"/>
        <v>1.995613347085506</v>
      </c>
      <c r="AN16" s="8">
        <f t="shared" si="41"/>
        <v>7.784712677569587</v>
      </c>
      <c r="AO16">
        <v>14</v>
      </c>
      <c r="AQ16">
        <v>1</v>
      </c>
      <c r="AR16">
        <f t="shared" si="42"/>
        <v>2.8890430866969012</v>
      </c>
      <c r="AT16">
        <f t="shared" si="24"/>
        <v>4.6889935234717571E-3</v>
      </c>
      <c r="AU16">
        <f t="shared" si="25"/>
        <v>0.17166404621532966</v>
      </c>
      <c r="AV16">
        <f t="shared" si="26"/>
        <v>0.13645014029966573</v>
      </c>
      <c r="AW16">
        <f t="shared" si="27"/>
        <v>2.8112473065830125E-2</v>
      </c>
      <c r="AX16">
        <f t="shared" si="43"/>
        <v>1.1634204822270474E-2</v>
      </c>
      <c r="AY16">
        <f t="shared" si="44"/>
        <v>6.5991691594963892E-4</v>
      </c>
      <c r="AZ16">
        <f t="shared" si="28"/>
        <v>9.3732523037563215E-5</v>
      </c>
      <c r="BA16">
        <f t="shared" si="29"/>
        <v>5.4868411020515397</v>
      </c>
      <c r="BB16">
        <f t="shared" si="30"/>
        <v>3.5978917478776751</v>
      </c>
      <c r="BC16">
        <f t="shared" si="31"/>
        <v>1.995613347085506</v>
      </c>
      <c r="BD16" s="9">
        <f t="shared" si="32"/>
        <v>2.3488231219280236</v>
      </c>
      <c r="BG16">
        <f t="shared" si="45"/>
        <v>12</v>
      </c>
      <c r="BH16">
        <f t="shared" si="46"/>
        <v>12</v>
      </c>
      <c r="BI16">
        <f t="shared" si="47"/>
        <v>27.778086173393802</v>
      </c>
      <c r="BJ16">
        <f t="shared" si="48"/>
        <v>27.778086173393806</v>
      </c>
      <c r="BK16">
        <f t="shared" si="49"/>
        <v>13.889043086696901</v>
      </c>
      <c r="BL16">
        <f t="shared" si="50"/>
        <v>13.889043086696903</v>
      </c>
      <c r="BM16">
        <f>0</f>
        <v>0</v>
      </c>
      <c r="BN16" s="10">
        <f t="shared" si="51"/>
        <v>0</v>
      </c>
      <c r="BO16" s="10">
        <f t="shared" si="52"/>
        <v>-5.3290705182007514E-15</v>
      </c>
      <c r="CC16">
        <f t="shared" si="0"/>
        <v>384</v>
      </c>
      <c r="CF16">
        <f t="shared" si="1"/>
        <v>7.5023896375548113E-2</v>
      </c>
      <c r="CG16">
        <f t="shared" si="2"/>
        <v>10.986498957781098</v>
      </c>
      <c r="CH16">
        <f t="shared" si="3"/>
        <v>15.282415713562562</v>
      </c>
      <c r="CI16">
        <f t="shared" si="4"/>
        <v>4.4979956905328198</v>
      </c>
      <c r="CJ16">
        <f t="shared" si="5"/>
        <v>1.861472771563276</v>
      </c>
      <c r="CK16">
        <f t="shared" si="6"/>
        <v>0.13726271851752489</v>
      </c>
      <c r="CL16">
        <f t="shared" si="7"/>
        <v>1.4997203686010114E-3</v>
      </c>
      <c r="CM16">
        <f t="shared" si="8"/>
        <v>351.15783053129854</v>
      </c>
      <c r="CN16">
        <f t="shared" si="9"/>
        <v>0</v>
      </c>
      <c r="CO16">
        <f t="shared" si="10"/>
        <v>0</v>
      </c>
      <c r="CP16">
        <f t="shared" si="11"/>
        <v>0</v>
      </c>
    </row>
    <row r="17" spans="1:94">
      <c r="A17">
        <v>0</v>
      </c>
      <c r="B17">
        <v>3.3578726173913037E-5</v>
      </c>
      <c r="C17">
        <v>1.0839560075999999E-3</v>
      </c>
      <c r="D17">
        <v>7.1294604389189186E-4</v>
      </c>
      <c r="E17">
        <v>2.2185640168181819E-4</v>
      </c>
      <c r="F17" s="18">
        <v>6.7071553249999994E-5</v>
      </c>
      <c r="G17" s="18">
        <v>5.2098315588235278E-6</v>
      </c>
      <c r="H17">
        <v>1.0000000000000001E-5</v>
      </c>
      <c r="I17">
        <v>0.56474720920689347</v>
      </c>
      <c r="J17">
        <v>0.39655234615459323</v>
      </c>
      <c r="K17">
        <v>305.84484003</v>
      </c>
      <c r="L17">
        <v>2.9512092266663814E-7</v>
      </c>
      <c r="M17">
        <v>2.9850000000000002E-2</v>
      </c>
      <c r="N17">
        <v>26.839024389999999</v>
      </c>
      <c r="O17">
        <v>27.715639929999998</v>
      </c>
      <c r="Q17">
        <f t="shared" si="12"/>
        <v>0</v>
      </c>
      <c r="R17">
        <f t="shared" si="13"/>
        <v>9.0122025076678331E-4</v>
      </c>
      <c r="S17">
        <f t="shared" si="14"/>
        <v>2.9092321725663423E-2</v>
      </c>
      <c r="T17">
        <f t="shared" si="15"/>
        <v>1.9134776260768496E-2</v>
      </c>
      <c r="U17">
        <f t="shared" si="16"/>
        <v>5.9544093758159555E-3</v>
      </c>
      <c r="V17">
        <f t="shared" si="18"/>
        <v>1.8001350535519335E-3</v>
      </c>
      <c r="W17">
        <f t="shared" si="19"/>
        <v>1.3982679627505638E-4</v>
      </c>
      <c r="X17">
        <f t="shared" si="20"/>
        <v>1.1312506093877551E-5</v>
      </c>
      <c r="Y17">
        <f t="shared" si="21"/>
        <v>0.63887062456533228</v>
      </c>
      <c r="Z17">
        <f t="shared" si="22"/>
        <v>0.44860008324152756</v>
      </c>
      <c r="AA17">
        <f t="shared" si="23"/>
        <v>0.12480146341350003</v>
      </c>
      <c r="AB17">
        <f t="shared" si="17"/>
        <v>2.9512092266663814E-7</v>
      </c>
      <c r="AE17">
        <f t="shared" si="33"/>
        <v>1.2356782119901057</v>
      </c>
      <c r="AF17">
        <f t="shared" si="34"/>
        <v>2.7948974421771671</v>
      </c>
      <c r="AG17">
        <f t="shared" si="35"/>
        <v>1.0112455454087383</v>
      </c>
      <c r="AH17" s="5">
        <f t="shared" si="36"/>
        <v>-5.7022689462841648E-2</v>
      </c>
      <c r="AJ17" s="12">
        <f t="shared" si="37"/>
        <v>2.8519201316400089</v>
      </c>
      <c r="AK17" s="8">
        <f t="shared" si="38"/>
        <v>0.82942904082253222</v>
      </c>
      <c r="AL17" s="8">
        <f t="shared" si="39"/>
        <v>4.8225945838998605</v>
      </c>
      <c r="AM17" s="8">
        <f t="shared" si="40"/>
        <v>1.7243423120302035</v>
      </c>
      <c r="AN17" s="8">
        <f t="shared" si="41"/>
        <v>8.3158038947862227</v>
      </c>
      <c r="AO17">
        <v>15</v>
      </c>
      <c r="AQ17">
        <v>1</v>
      </c>
      <c r="AR17">
        <f t="shared" si="42"/>
        <v>2.5823465811858135</v>
      </c>
      <c r="AT17">
        <f t="shared" si="24"/>
        <v>7.4943708713866332E-3</v>
      </c>
      <c r="AU17">
        <f t="shared" si="25"/>
        <v>0.24192604231464573</v>
      </c>
      <c r="AV17">
        <f t="shared" si="26"/>
        <v>0.1591210469551616</v>
      </c>
      <c r="AW17">
        <f t="shared" si="27"/>
        <v>4.9515700678561925E-2</v>
      </c>
      <c r="AX17">
        <f t="shared" si="43"/>
        <v>1.4969570089468375E-2</v>
      </c>
      <c r="AY17">
        <f t="shared" si="44"/>
        <v>1.1627722170595935E-3</v>
      </c>
      <c r="AZ17">
        <f t="shared" si="28"/>
        <v>9.4072582235259818E-5</v>
      </c>
      <c r="BA17">
        <f t="shared" si="29"/>
        <v>5.3127228280248966</v>
      </c>
      <c r="BB17">
        <f t="shared" si="30"/>
        <v>3.7304703194213187</v>
      </c>
      <c r="BC17">
        <f t="shared" si="31"/>
        <v>1.7243423120302035</v>
      </c>
      <c r="BD17" s="9">
        <f t="shared" si="32"/>
        <v>2.1985318151564872</v>
      </c>
      <c r="BG17">
        <f t="shared" si="45"/>
        <v>12</v>
      </c>
      <c r="BH17">
        <f t="shared" si="46"/>
        <v>12</v>
      </c>
      <c r="BI17">
        <f t="shared" si="47"/>
        <v>27.164693162371627</v>
      </c>
      <c r="BJ17">
        <f t="shared" si="48"/>
        <v>27.164693162371627</v>
      </c>
      <c r="BK17">
        <f t="shared" si="49"/>
        <v>13.582346581185814</v>
      </c>
      <c r="BL17">
        <f t="shared" si="50"/>
        <v>13.582346581185817</v>
      </c>
      <c r="BM17">
        <f>0</f>
        <v>0</v>
      </c>
      <c r="BN17" s="10">
        <f t="shared" si="51"/>
        <v>0</v>
      </c>
      <c r="BO17" s="10">
        <f t="shared" si="52"/>
        <v>-3.5527136788005009E-15</v>
      </c>
      <c r="CC17">
        <f t="shared" si="0"/>
        <v>384</v>
      </c>
      <c r="CF17">
        <f t="shared" si="1"/>
        <v>0.11990993394218613</v>
      </c>
      <c r="CG17">
        <f t="shared" si="2"/>
        <v>15.483266708137327</v>
      </c>
      <c r="CH17">
        <f t="shared" si="3"/>
        <v>17.8215572589781</v>
      </c>
      <c r="CI17">
        <f t="shared" si="4"/>
        <v>7.922512108569908</v>
      </c>
      <c r="CJ17">
        <f t="shared" si="5"/>
        <v>2.3951312143149401</v>
      </c>
      <c r="CK17">
        <f t="shared" si="6"/>
        <v>0.24185662114839543</v>
      </c>
      <c r="CL17">
        <f t="shared" si="7"/>
        <v>1.5051613157641571E-3</v>
      </c>
      <c r="CM17">
        <f t="shared" si="8"/>
        <v>340.01426099359338</v>
      </c>
      <c r="CN17">
        <f t="shared" si="9"/>
        <v>0</v>
      </c>
      <c r="CO17">
        <f t="shared" si="10"/>
        <v>0</v>
      </c>
      <c r="CP17">
        <f t="shared" si="11"/>
        <v>0</v>
      </c>
    </row>
    <row r="18" spans="1:94">
      <c r="A18">
        <v>0</v>
      </c>
      <c r="B18">
        <v>3.6905294304347833E-5</v>
      </c>
      <c r="C18">
        <v>5.3244005984999997E-4</v>
      </c>
      <c r="D18">
        <v>3.6261681024324323E-4</v>
      </c>
      <c r="E18">
        <v>2.0304866490909089E-4</v>
      </c>
      <c r="F18" s="18">
        <v>0</v>
      </c>
      <c r="G18" s="18">
        <v>0</v>
      </c>
      <c r="H18">
        <v>2.1323544882920101E-3</v>
      </c>
      <c r="I18">
        <v>0.56785879810769291</v>
      </c>
      <c r="J18">
        <v>0.39484856888868292</v>
      </c>
      <c r="K18">
        <v>306.21841072000001</v>
      </c>
      <c r="L18">
        <v>2.9512092266663814E-7</v>
      </c>
      <c r="M18">
        <v>3.0339999999999999E-2</v>
      </c>
      <c r="N18">
        <v>26.39771429</v>
      </c>
      <c r="O18">
        <v>25.997617829999999</v>
      </c>
      <c r="Q18">
        <f t="shared" si="12"/>
        <v>0</v>
      </c>
      <c r="R18">
        <f t="shared" si="13"/>
        <v>9.7421541483453842E-4</v>
      </c>
      <c r="S18">
        <f t="shared" si="14"/>
        <v>1.40552005764708E-2</v>
      </c>
      <c r="T18">
        <f t="shared" si="15"/>
        <v>9.5722549535522793E-3</v>
      </c>
      <c r="U18">
        <f t="shared" si="16"/>
        <v>5.3600206432361302E-3</v>
      </c>
      <c r="V18">
        <f t="shared" si="18"/>
        <v>0</v>
      </c>
      <c r="W18">
        <f t="shared" si="19"/>
        <v>0</v>
      </c>
      <c r="X18">
        <f t="shared" si="20"/>
        <v>2.2626994720286076E-3</v>
      </c>
      <c r="Y18">
        <f t="shared" si="21"/>
        <v>0.60257044957579298</v>
      </c>
      <c r="Z18">
        <f t="shared" si="22"/>
        <v>0.41898457937511863</v>
      </c>
      <c r="AA18">
        <f t="shared" si="23"/>
        <v>0.1098144914464001</v>
      </c>
      <c r="AB18">
        <f t="shared" si="17"/>
        <v>2.9512092266663814E-7</v>
      </c>
      <c r="AE18">
        <f t="shared" si="33"/>
        <v>1.1007964929522891</v>
      </c>
      <c r="AF18">
        <f t="shared" si="34"/>
        <v>2.5433284336618902</v>
      </c>
      <c r="AG18">
        <f t="shared" si="35"/>
        <v>0.89789254192642476</v>
      </c>
      <c r="AH18" s="5">
        <f t="shared" si="36"/>
        <v>-2.9961691588093749E-2</v>
      </c>
      <c r="AJ18" s="12">
        <f t="shared" si="37"/>
        <v>2.5732901252499838</v>
      </c>
      <c r="AK18" s="8">
        <f t="shared" si="38"/>
        <v>0.77750504139713428</v>
      </c>
      <c r="AL18" s="8">
        <f t="shared" si="39"/>
        <v>5.1446611752024367</v>
      </c>
      <c r="AM18" s="8">
        <f t="shared" si="40"/>
        <v>1.800929735624458</v>
      </c>
      <c r="AN18" s="8">
        <f t="shared" si="41"/>
        <v>9.2651732901347383</v>
      </c>
      <c r="AO18">
        <v>16</v>
      </c>
      <c r="AQ18">
        <v>1</v>
      </c>
      <c r="AR18">
        <f t="shared" si="42"/>
        <v>2.7219192037412707</v>
      </c>
      <c r="AT18">
        <f t="shared" si="24"/>
        <v>9.0262746403624999E-3</v>
      </c>
      <c r="AU18">
        <f t="shared" si="25"/>
        <v>0.13022386896860363</v>
      </c>
      <c r="AV18">
        <f t="shared" si="26"/>
        <v>8.8688600922012514E-2</v>
      </c>
      <c r="AW18">
        <f t="shared" si="27"/>
        <v>4.9661520098282216E-2</v>
      </c>
      <c r="AX18">
        <f t="shared" si="43"/>
        <v>0</v>
      </c>
      <c r="AY18">
        <f t="shared" si="44"/>
        <v>0</v>
      </c>
      <c r="AZ18">
        <f t="shared" si="28"/>
        <v>2.096430271184143E-2</v>
      </c>
      <c r="BA18">
        <f t="shared" si="29"/>
        <v>5.5829196348341181</v>
      </c>
      <c r="BB18">
        <f t="shared" si="30"/>
        <v>3.8819647338046872</v>
      </c>
      <c r="BC18">
        <f t="shared" si="31"/>
        <v>1.800929735624458</v>
      </c>
      <c r="BD18" s="9">
        <f t="shared" si="32"/>
        <v>2.078530000253719</v>
      </c>
      <c r="BG18">
        <f t="shared" si="45"/>
        <v>12</v>
      </c>
      <c r="BH18">
        <f t="shared" si="46"/>
        <v>12</v>
      </c>
      <c r="BI18">
        <f t="shared" si="47"/>
        <v>27.443838407482541</v>
      </c>
      <c r="BJ18">
        <f t="shared" si="48"/>
        <v>27.443838407482541</v>
      </c>
      <c r="BK18">
        <f t="shared" si="49"/>
        <v>13.721919203741271</v>
      </c>
      <c r="BL18">
        <f t="shared" si="50"/>
        <v>13.721919203741271</v>
      </c>
      <c r="BM18">
        <f>0</f>
        <v>0</v>
      </c>
      <c r="BN18" s="10">
        <f t="shared" si="51"/>
        <v>0</v>
      </c>
      <c r="BO18" s="10">
        <f t="shared" si="52"/>
        <v>0</v>
      </c>
      <c r="CC18">
        <f t="shared" si="0"/>
        <v>384</v>
      </c>
      <c r="CF18">
        <f t="shared" si="1"/>
        <v>0.1444203942458</v>
      </c>
      <c r="CG18">
        <f t="shared" si="2"/>
        <v>8.3343276139906326</v>
      </c>
      <c r="CH18">
        <f t="shared" si="3"/>
        <v>9.9331233032654023</v>
      </c>
      <c r="CI18">
        <f t="shared" si="4"/>
        <v>7.9458432157251551</v>
      </c>
      <c r="CJ18">
        <f t="shared" si="5"/>
        <v>0</v>
      </c>
      <c r="CK18">
        <f t="shared" si="6"/>
        <v>0</v>
      </c>
      <c r="CL18">
        <f t="shared" si="7"/>
        <v>0.33542884338946288</v>
      </c>
      <c r="CM18">
        <f t="shared" si="8"/>
        <v>357.30685662938356</v>
      </c>
      <c r="CN18">
        <f t="shared" si="9"/>
        <v>0</v>
      </c>
      <c r="CO18">
        <f t="shared" si="10"/>
        <v>0</v>
      </c>
      <c r="CP18">
        <f t="shared" si="11"/>
        <v>0</v>
      </c>
    </row>
    <row r="19" spans="1:94">
      <c r="A19">
        <v>0</v>
      </c>
      <c r="B19">
        <v>4.0645162652173917E-5</v>
      </c>
      <c r="C19">
        <v>1.9772028859999999E-3</v>
      </c>
      <c r="D19">
        <v>1.0171562575135133E-3</v>
      </c>
      <c r="E19">
        <v>9.0379328506818169E-4</v>
      </c>
      <c r="F19" s="18">
        <v>0</v>
      </c>
      <c r="G19" s="18">
        <v>0</v>
      </c>
      <c r="H19">
        <v>4.7113106304956503E-3</v>
      </c>
      <c r="I19">
        <v>0.56510833171990771</v>
      </c>
      <c r="J19">
        <v>0.39291487790099811</v>
      </c>
      <c r="K19">
        <v>306.45843439999999</v>
      </c>
      <c r="L19">
        <v>2.8840315031266014E-7</v>
      </c>
      <c r="M19">
        <v>3.109E-2</v>
      </c>
      <c r="N19">
        <v>25.707503920000001</v>
      </c>
      <c r="O19">
        <v>24.824308420000001</v>
      </c>
      <c r="Q19">
        <f t="shared" si="12"/>
        <v>0</v>
      </c>
      <c r="R19">
        <f t="shared" si="13"/>
        <v>1.0448856782097986E-3</v>
      </c>
      <c r="S19">
        <f t="shared" si="14"/>
        <v>5.0828950942480314E-2</v>
      </c>
      <c r="T19">
        <f t="shared" si="15"/>
        <v>2.6148548477281174E-2</v>
      </c>
      <c r="U19">
        <f t="shared" si="16"/>
        <v>2.3234269418759959E-2</v>
      </c>
      <c r="V19">
        <f t="shared" si="18"/>
        <v>0</v>
      </c>
      <c r="W19">
        <f t="shared" si="19"/>
        <v>0</v>
      </c>
      <c r="X19">
        <f t="shared" si="20"/>
        <v>4.773674618524436E-3</v>
      </c>
      <c r="Y19">
        <f t="shared" si="21"/>
        <v>0.57258871499292485</v>
      </c>
      <c r="Z19">
        <f t="shared" si="22"/>
        <v>0.39811592293147019</v>
      </c>
      <c r="AA19">
        <f t="shared" si="23"/>
        <v>8.7662588367200089E-2</v>
      </c>
      <c r="AB19">
        <f t="shared" si="17"/>
        <v>2.8840315031266014E-7</v>
      </c>
      <c r="AE19">
        <f t="shared" si="33"/>
        <v>1.2447901485944488</v>
      </c>
      <c r="AF19">
        <f t="shared" si="34"/>
        <v>2.7468165760321246</v>
      </c>
      <c r="AG19">
        <f t="shared" si="35"/>
        <v>0.99874515489640281</v>
      </c>
      <c r="AH19" s="5">
        <f t="shared" si="36"/>
        <v>-0.10125665451673124</v>
      </c>
      <c r="AJ19" s="12">
        <f t="shared" si="37"/>
        <v>2.8480732305488559</v>
      </c>
      <c r="AK19" s="8">
        <f t="shared" si="38"/>
        <v>0.85058292075605024</v>
      </c>
      <c r="AL19" s="8">
        <f t="shared" si="39"/>
        <v>4.7026573216924632</v>
      </c>
      <c r="AM19" s="8">
        <f t="shared" si="40"/>
        <v>1.7508480471869028</v>
      </c>
      <c r="AN19" s="8">
        <f t="shared" si="41"/>
        <v>8.2336383882744393</v>
      </c>
      <c r="AO19">
        <v>17</v>
      </c>
      <c r="AQ19">
        <v>1</v>
      </c>
      <c r="AR19">
        <f t="shared" si="42"/>
        <v>2.4758505890188314</v>
      </c>
      <c r="AT19">
        <f t="shared" si="24"/>
        <v>8.6032108314663697E-3</v>
      </c>
      <c r="AU19">
        <f t="shared" si="25"/>
        <v>0.41850720171572414</v>
      </c>
      <c r="AV19">
        <f t="shared" si="26"/>
        <v>0.2152976925401974</v>
      </c>
      <c r="AW19">
        <f t="shared" si="27"/>
        <v>0.19130257260981284</v>
      </c>
      <c r="AX19">
        <f t="shared" si="43"/>
        <v>0</v>
      </c>
      <c r="AY19">
        <f t="shared" si="44"/>
        <v>0</v>
      </c>
      <c r="AZ19">
        <f t="shared" si="28"/>
        <v>3.9304710592214138E-2</v>
      </c>
      <c r="BA19">
        <f t="shared" si="29"/>
        <v>4.7144884244584784</v>
      </c>
      <c r="BB19">
        <f t="shared" si="30"/>
        <v>3.277942546031861</v>
      </c>
      <c r="BC19">
        <f t="shared" si="31"/>
        <v>1.7508480471869028</v>
      </c>
      <c r="BD19" s="9">
        <f t="shared" si="32"/>
        <v>2.5845587248841033</v>
      </c>
      <c r="BG19">
        <f t="shared" si="45"/>
        <v>12</v>
      </c>
      <c r="BH19">
        <f t="shared" si="46"/>
        <v>12</v>
      </c>
      <c r="BI19">
        <f t="shared" si="47"/>
        <v>26.951701178037663</v>
      </c>
      <c r="BJ19">
        <f t="shared" si="48"/>
        <v>26.951701178037666</v>
      </c>
      <c r="BK19">
        <f t="shared" si="49"/>
        <v>13.475850589018831</v>
      </c>
      <c r="BL19">
        <f t="shared" si="50"/>
        <v>13.475850589018831</v>
      </c>
      <c r="BM19">
        <f>0</f>
        <v>0</v>
      </c>
      <c r="BN19" s="10">
        <f t="shared" si="51"/>
        <v>0</v>
      </c>
      <c r="BO19" s="10">
        <f t="shared" si="52"/>
        <v>-3.5527136788005009E-15</v>
      </c>
      <c r="CC19">
        <f t="shared" si="0"/>
        <v>384</v>
      </c>
      <c r="CF19">
        <f t="shared" si="1"/>
        <v>0.13765137330346192</v>
      </c>
      <c r="CG19">
        <f t="shared" si="2"/>
        <v>26.784460909806345</v>
      </c>
      <c r="CH19">
        <f t="shared" si="3"/>
        <v>24.113341564502107</v>
      </c>
      <c r="CI19">
        <f t="shared" si="4"/>
        <v>30.608411617570056</v>
      </c>
      <c r="CJ19">
        <f t="shared" si="5"/>
        <v>0</v>
      </c>
      <c r="CK19">
        <f t="shared" si="6"/>
        <v>0</v>
      </c>
      <c r="CL19">
        <f t="shared" si="7"/>
        <v>0.62887536947542622</v>
      </c>
      <c r="CM19">
        <f t="shared" si="8"/>
        <v>301.72725916534262</v>
      </c>
      <c r="CN19">
        <f t="shared" si="9"/>
        <v>0</v>
      </c>
      <c r="CO19">
        <f t="shared" si="10"/>
        <v>0</v>
      </c>
      <c r="CP19">
        <f t="shared" si="11"/>
        <v>0</v>
      </c>
    </row>
    <row r="20" spans="1:94">
      <c r="A20">
        <v>0</v>
      </c>
      <c r="B20">
        <v>3.65271190652174E-5</v>
      </c>
      <c r="C20">
        <v>1.5555608676666665E-3</v>
      </c>
      <c r="D20">
        <v>7.5097658709459461E-4</v>
      </c>
      <c r="E20">
        <v>7.3082933618181817E-4</v>
      </c>
      <c r="F20" s="18">
        <v>1.2267407698863636E-4</v>
      </c>
      <c r="G20" s="18">
        <v>1.187632955882353E-5</v>
      </c>
      <c r="H20">
        <v>8.4571491013480538E-3</v>
      </c>
      <c r="I20">
        <v>0.56162400045750183</v>
      </c>
      <c r="J20">
        <v>0.39124312690560503</v>
      </c>
      <c r="K20">
        <v>306.31405925000001</v>
      </c>
      <c r="L20">
        <v>3.0199517204020165E-7</v>
      </c>
      <c r="M20">
        <v>2.9940000000000001E-2</v>
      </c>
      <c r="N20">
        <v>26.452528300000001</v>
      </c>
      <c r="O20">
        <v>25.126367470000002</v>
      </c>
      <c r="Q20">
        <f t="shared" si="12"/>
        <v>0</v>
      </c>
      <c r="R20">
        <f t="shared" si="13"/>
        <v>9.6623465079013289E-4</v>
      </c>
      <c r="S20">
        <f t="shared" si="14"/>
        <v>4.1148517874325052E-2</v>
      </c>
      <c r="T20">
        <f t="shared" si="15"/>
        <v>1.9865229422757178E-2</v>
      </c>
      <c r="U20">
        <f t="shared" si="16"/>
        <v>1.9332283697819759E-2</v>
      </c>
      <c r="V20">
        <f t="shared" si="18"/>
        <v>3.2450394932182821E-3</v>
      </c>
      <c r="W20">
        <f t="shared" si="19"/>
        <v>3.1415894375490597E-4</v>
      </c>
      <c r="X20">
        <f t="shared" si="20"/>
        <v>8.6733647375123058E-3</v>
      </c>
      <c r="Y20">
        <f t="shared" si="21"/>
        <v>0.57598249042720973</v>
      </c>
      <c r="Z20">
        <f t="shared" si="22"/>
        <v>0.40124565619355412</v>
      </c>
      <c r="AA20">
        <f t="shared" si="23"/>
        <v>0.12062352904800004</v>
      </c>
      <c r="AB20">
        <f t="shared" si="17"/>
        <v>3.0199517204020165E-7</v>
      </c>
      <c r="AE20">
        <f t="shared" si="33"/>
        <v>1.2119671927714024</v>
      </c>
      <c r="AF20">
        <f t="shared" si="34"/>
        <v>2.7058833194024752</v>
      </c>
      <c r="AG20">
        <f t="shared" si="35"/>
        <v>0.9722342405524389</v>
      </c>
      <c r="AH20" s="5">
        <f t="shared" si="36"/>
        <v>-8.4871464082665313E-2</v>
      </c>
      <c r="AJ20" s="12">
        <f t="shared" si="37"/>
        <v>2.7907547834851405</v>
      </c>
      <c r="AK20" s="8">
        <f t="shared" si="38"/>
        <v>0.8462863023802627</v>
      </c>
      <c r="AL20" s="8">
        <f t="shared" si="39"/>
        <v>4.7265328397134754</v>
      </c>
      <c r="AM20" s="8">
        <f t="shared" si="40"/>
        <v>1.7834842039842487</v>
      </c>
      <c r="AN20" s="8">
        <f t="shared" si="41"/>
        <v>8.4296966592417988</v>
      </c>
      <c r="AO20">
        <v>18</v>
      </c>
      <c r="AQ20">
        <v>1</v>
      </c>
      <c r="AR20">
        <f t="shared" si="42"/>
        <v>2.5460923415381274</v>
      </c>
      <c r="AT20">
        <f t="shared" si="24"/>
        <v>8.1450650078092497E-3</v>
      </c>
      <c r="AU20">
        <f t="shared" si="25"/>
        <v>0.34686952365794932</v>
      </c>
      <c r="AV20">
        <f t="shared" si="26"/>
        <v>0.16745785810008806</v>
      </c>
      <c r="AW20">
        <f t="shared" si="27"/>
        <v>0.16296528730302592</v>
      </c>
      <c r="AX20">
        <f t="shared" si="43"/>
        <v>2.7354698575089851E-2</v>
      </c>
      <c r="AY20">
        <f t="shared" si="44"/>
        <v>2.6482645986416632E-3</v>
      </c>
      <c r="AZ20">
        <f t="shared" si="28"/>
        <v>7.3113833752193103E-2</v>
      </c>
      <c r="BA20">
        <f t="shared" si="29"/>
        <v>4.8553576753360215</v>
      </c>
      <c r="BB20">
        <f t="shared" si="30"/>
        <v>3.3823791675500865</v>
      </c>
      <c r="BC20">
        <f t="shared" si="31"/>
        <v>1.7834842039842487</v>
      </c>
      <c r="BD20" s="9">
        <f t="shared" si="32"/>
        <v>2.4989249012268528</v>
      </c>
      <c r="BG20">
        <f t="shared" si="45"/>
        <v>12</v>
      </c>
      <c r="BH20">
        <f t="shared" si="46"/>
        <v>12</v>
      </c>
      <c r="BI20">
        <f t="shared" si="47"/>
        <v>27.092184683076255</v>
      </c>
      <c r="BJ20">
        <f t="shared" si="48"/>
        <v>27.092184683076255</v>
      </c>
      <c r="BK20">
        <f t="shared" si="49"/>
        <v>13.546092341538127</v>
      </c>
      <c r="BL20">
        <f t="shared" si="50"/>
        <v>13.546092341538127</v>
      </c>
      <c r="BM20">
        <f>0</f>
        <v>0</v>
      </c>
      <c r="BN20" s="10">
        <f t="shared" si="51"/>
        <v>0</v>
      </c>
      <c r="BO20" s="10">
        <f t="shared" si="52"/>
        <v>0</v>
      </c>
      <c r="CC20">
        <f t="shared" si="0"/>
        <v>384</v>
      </c>
      <c r="CF20">
        <f t="shared" si="1"/>
        <v>0.130321040124948</v>
      </c>
      <c r="CG20">
        <f t="shared" si="2"/>
        <v>22.199649514108756</v>
      </c>
      <c r="CH20">
        <f t="shared" si="3"/>
        <v>18.755280107209863</v>
      </c>
      <c r="CI20">
        <f t="shared" si="4"/>
        <v>26.074445968484149</v>
      </c>
      <c r="CJ20">
        <f t="shared" si="5"/>
        <v>4.3767517720143765</v>
      </c>
      <c r="CK20">
        <f t="shared" si="6"/>
        <v>0.55083903651746591</v>
      </c>
      <c r="CL20">
        <f t="shared" si="7"/>
        <v>1.1698213400350896</v>
      </c>
      <c r="CM20">
        <f t="shared" si="8"/>
        <v>310.74289122150537</v>
      </c>
      <c r="CN20">
        <f t="shared" si="9"/>
        <v>0</v>
      </c>
      <c r="CO20">
        <f t="shared" si="10"/>
        <v>0</v>
      </c>
      <c r="CP20">
        <f t="shared" si="11"/>
        <v>0</v>
      </c>
    </row>
    <row r="21" spans="1:94">
      <c r="A21">
        <v>0</v>
      </c>
      <c r="B21">
        <v>4.9056099086956521E-5</v>
      </c>
      <c r="C21">
        <v>1.9193468651666668E-3</v>
      </c>
      <c r="D21">
        <v>8.1905608979729728E-4</v>
      </c>
      <c r="E21">
        <v>9.7620673111363651E-4</v>
      </c>
      <c r="F21" s="18">
        <v>1.4186784895454547E-4</v>
      </c>
      <c r="G21" s="18">
        <v>9.6380374117647057E-6</v>
      </c>
      <c r="H21">
        <v>1.3455379796633589E-2</v>
      </c>
      <c r="I21">
        <v>0.54538995569963966</v>
      </c>
      <c r="J21">
        <v>0.39874149903674239</v>
      </c>
      <c r="K21">
        <v>306.16246534999999</v>
      </c>
      <c r="L21">
        <v>3.0199517204020165E-7</v>
      </c>
      <c r="M21">
        <v>3.0200000000000001E-2</v>
      </c>
      <c r="N21">
        <v>26.708597149999999</v>
      </c>
      <c r="O21">
        <v>22.88398179</v>
      </c>
      <c r="Q21">
        <f t="shared" si="12"/>
        <v>0</v>
      </c>
      <c r="R21">
        <f t="shared" si="13"/>
        <v>1.3102195882640044E-3</v>
      </c>
      <c r="S21">
        <f t="shared" si="14"/>
        <v>5.1263062212851866E-2</v>
      </c>
      <c r="T21">
        <f t="shared" si="15"/>
        <v>2.1875839145650236E-2</v>
      </c>
      <c r="U21">
        <f t="shared" si="16"/>
        <v>2.6073112316432487E-2</v>
      </c>
      <c r="V21">
        <f t="shared" si="18"/>
        <v>3.7890912262640037E-3</v>
      </c>
      <c r="W21">
        <f t="shared" si="19"/>
        <v>2.5741845854745221E-4</v>
      </c>
      <c r="X21">
        <f t="shared" si="20"/>
        <v>1.2567863928314162E-2</v>
      </c>
      <c r="Y21">
        <f t="shared" si="21"/>
        <v>0.50941607406854938</v>
      </c>
      <c r="Z21">
        <f t="shared" si="22"/>
        <v>0.37244053889282108</v>
      </c>
      <c r="AA21">
        <f t="shared" si="23"/>
        <v>0.11484696774500004</v>
      </c>
      <c r="AB21">
        <f t="shared" si="17"/>
        <v>3.0199517204020165E-7</v>
      </c>
      <c r="AE21">
        <f t="shared" si="33"/>
        <v>1.1720563808758122</v>
      </c>
      <c r="AF21">
        <f t="shared" si="34"/>
        <v>2.5386308170116991</v>
      </c>
      <c r="AG21">
        <f t="shared" si="35"/>
        <v>0.95401856368166227</v>
      </c>
      <c r="AH21" s="5">
        <f t="shared" si="36"/>
        <v>-0.10456874294801004</v>
      </c>
      <c r="AJ21" s="12">
        <f t="shared" si="37"/>
        <v>2.6431995599597093</v>
      </c>
      <c r="AK21" s="8">
        <f t="shared" si="38"/>
        <v>0.73516243259638481</v>
      </c>
      <c r="AL21" s="8">
        <f t="shared" si="39"/>
        <v>5.4409744331917729</v>
      </c>
      <c r="AM21" s="8">
        <f t="shared" si="40"/>
        <v>1.626649109849251</v>
      </c>
      <c r="AN21" s="8">
        <f t="shared" si="41"/>
        <v>8.8505562184639306</v>
      </c>
      <c r="AO21">
        <v>19</v>
      </c>
      <c r="AQ21">
        <v>1</v>
      </c>
      <c r="AR21">
        <f t="shared" si="42"/>
        <v>2.3235422608705179</v>
      </c>
      <c r="AT21">
        <f t="shared" si="24"/>
        <v>1.1596172124463235E-2</v>
      </c>
      <c r="AU21">
        <f t="shared" si="25"/>
        <v>0.45370661404545942</v>
      </c>
      <c r="AV21">
        <f t="shared" si="26"/>
        <v>0.19361334418465137</v>
      </c>
      <c r="AW21">
        <f t="shared" si="27"/>
        <v>0.23076154634691004</v>
      </c>
      <c r="AX21">
        <f t="shared" si="43"/>
        <v>3.3535564914937997E-2</v>
      </c>
      <c r="AY21">
        <f t="shared" si="44"/>
        <v>2.2782965390445529E-3</v>
      </c>
      <c r="AZ21">
        <f t="shared" si="28"/>
        <v>0.11123258624354943</v>
      </c>
      <c r="BA21">
        <f t="shared" si="29"/>
        <v>4.508615602132882</v>
      </c>
      <c r="BB21">
        <f t="shared" si="30"/>
        <v>3.296305927505915</v>
      </c>
      <c r="BC21">
        <f t="shared" si="31"/>
        <v>1.626649109849251</v>
      </c>
      <c r="BD21" s="9">
        <f t="shared" si="32"/>
        <v>2.5521406480047175</v>
      </c>
      <c r="BG21">
        <f t="shared" si="45"/>
        <v>12</v>
      </c>
      <c r="BH21">
        <f t="shared" si="46"/>
        <v>12</v>
      </c>
      <c r="BI21">
        <f t="shared" si="47"/>
        <v>26.647084521741036</v>
      </c>
      <c r="BJ21">
        <f t="shared" si="48"/>
        <v>26.647084521741029</v>
      </c>
      <c r="BK21">
        <f t="shared" si="49"/>
        <v>13.323542260870518</v>
      </c>
      <c r="BL21">
        <f t="shared" si="50"/>
        <v>13.323542260870518</v>
      </c>
      <c r="BM21">
        <f>0</f>
        <v>0</v>
      </c>
      <c r="BN21" s="10">
        <f t="shared" si="51"/>
        <v>0</v>
      </c>
      <c r="BO21" s="10">
        <f t="shared" si="52"/>
        <v>7.1054273576010019E-15</v>
      </c>
      <c r="CC21">
        <f t="shared" si="0"/>
        <v>384</v>
      </c>
      <c r="CF21">
        <f t="shared" si="1"/>
        <v>0.18553875399141176</v>
      </c>
      <c r="CG21">
        <f t="shared" si="2"/>
        <v>29.037223298909403</v>
      </c>
      <c r="CH21">
        <f t="shared" si="3"/>
        <v>21.684694548680952</v>
      </c>
      <c r="CI21">
        <f t="shared" si="4"/>
        <v>36.92184741550561</v>
      </c>
      <c r="CJ21">
        <f t="shared" si="5"/>
        <v>5.3656903863900798</v>
      </c>
      <c r="CK21">
        <f t="shared" si="6"/>
        <v>0.47388568012126697</v>
      </c>
      <c r="CL21">
        <f t="shared" si="7"/>
        <v>1.7797213798967908</v>
      </c>
      <c r="CM21">
        <f t="shared" si="8"/>
        <v>288.55139853650445</v>
      </c>
      <c r="CN21">
        <f t="shared" si="9"/>
        <v>0</v>
      </c>
      <c r="CO21">
        <f t="shared" si="10"/>
        <v>0</v>
      </c>
      <c r="CP21">
        <f t="shared" si="11"/>
        <v>0</v>
      </c>
    </row>
    <row r="22" spans="1:94">
      <c r="A22">
        <v>0</v>
      </c>
      <c r="B22">
        <v>3.6905294304347833E-5</v>
      </c>
      <c r="C22">
        <v>5.3244005984999997E-4</v>
      </c>
      <c r="D22">
        <v>3.6261681024324323E-4</v>
      </c>
      <c r="E22">
        <v>2.0304866490909089E-4</v>
      </c>
      <c r="F22" s="18">
        <v>1.7265022648863638E-4</v>
      </c>
      <c r="G22" s="18">
        <v>1.0449293529411761E-5</v>
      </c>
      <c r="H22">
        <v>1.0000000000000001E-5</v>
      </c>
      <c r="I22">
        <v>0.59953156541718877</v>
      </c>
      <c r="J22">
        <v>0.37110489341547853</v>
      </c>
      <c r="K22">
        <v>306.58656733999999</v>
      </c>
      <c r="L22">
        <v>2.454708915685024E-7</v>
      </c>
      <c r="M22">
        <v>3.1605000000000001E-2</v>
      </c>
      <c r="N22">
        <v>26.600662249999999</v>
      </c>
      <c r="O22">
        <v>28.70380132</v>
      </c>
      <c r="Q22">
        <f t="shared" si="12"/>
        <v>0</v>
      </c>
      <c r="R22">
        <f t="shared" si="13"/>
        <v>9.8170526902680542E-4</v>
      </c>
      <c r="S22">
        <f t="shared" si="14"/>
        <v>1.4163258200439635E-2</v>
      </c>
      <c r="T22">
        <f t="shared" si="15"/>
        <v>9.645847295452854E-3</v>
      </c>
      <c r="U22">
        <f t="shared" si="16"/>
        <v>5.4012289555601537E-3</v>
      </c>
      <c r="V22">
        <f t="shared" si="18"/>
        <v>4.5926103622102197E-3</v>
      </c>
      <c r="W22">
        <f t="shared" si="19"/>
        <v>2.779581279269927E-4</v>
      </c>
      <c r="X22">
        <f t="shared" si="20"/>
        <v>1.171583727346939E-5</v>
      </c>
      <c r="Y22">
        <f t="shared" si="21"/>
        <v>0.70240142607361511</v>
      </c>
      <c r="Z22">
        <f t="shared" si="22"/>
        <v>0.43478045426439477</v>
      </c>
      <c r="AA22">
        <f t="shared" si="23"/>
        <v>7.7008917213750042E-2</v>
      </c>
      <c r="AB22">
        <f t="shared" si="17"/>
        <v>2.454708915685024E-7</v>
      </c>
      <c r="AE22">
        <f t="shared" si="33"/>
        <v>1.236792791804991</v>
      </c>
      <c r="AF22">
        <f t="shared" si="34"/>
        <v>2.9737883506923528</v>
      </c>
      <c r="AG22">
        <f t="shared" si="35"/>
        <v>0.93968612495002279</v>
      </c>
      <c r="AH22" s="5">
        <f t="shared" si="36"/>
        <v>-3.5062608210616658E-2</v>
      </c>
      <c r="AJ22" s="12">
        <f t="shared" si="37"/>
        <v>3.0088509589029693</v>
      </c>
      <c r="AK22" s="8">
        <f t="shared" si="38"/>
        <v>1.1294787090029237</v>
      </c>
      <c r="AL22" s="8">
        <f t="shared" si="39"/>
        <v>3.5414567517887101</v>
      </c>
      <c r="AM22" s="8">
        <f t="shared" si="40"/>
        <v>2.2304632954202384</v>
      </c>
      <c r="AN22" s="8">
        <f t="shared" si="41"/>
        <v>7.8990892971828996</v>
      </c>
      <c r="AO22">
        <v>20</v>
      </c>
      <c r="AQ22">
        <v>1</v>
      </c>
      <c r="AR22">
        <f t="shared" si="42"/>
        <v>3.1140544985647125</v>
      </c>
      <c r="AT22">
        <f t="shared" si="24"/>
        <v>7.7545775835576982E-3</v>
      </c>
      <c r="AU22">
        <f t="shared" si="25"/>
        <v>0.11187684126433066</v>
      </c>
      <c r="AV22">
        <f t="shared" si="26"/>
        <v>7.6193409133772261E-2</v>
      </c>
      <c r="AW22">
        <f t="shared" si="27"/>
        <v>4.2664789834499582E-2</v>
      </c>
      <c r="AX22">
        <f t="shared" si="43"/>
        <v>3.627743935826603E-2</v>
      </c>
      <c r="AY22">
        <f t="shared" si="44"/>
        <v>2.1956160733731032E-3</v>
      </c>
      <c r="AZ22">
        <f t="shared" si="28"/>
        <v>9.2544444814398545E-5</v>
      </c>
      <c r="BA22">
        <f t="shared" si="29"/>
        <v>5.5483315870240988</v>
      </c>
      <c r="BB22">
        <f t="shared" si="30"/>
        <v>3.4343696329041999</v>
      </c>
      <c r="BC22">
        <f t="shared" si="31"/>
        <v>2.2304632954202384</v>
      </c>
      <c r="BD22" s="9">
        <f t="shared" si="32"/>
        <v>2.5074259686680378</v>
      </c>
      <c r="BG22">
        <f t="shared" si="45"/>
        <v>12</v>
      </c>
      <c r="BH22">
        <f t="shared" si="46"/>
        <v>12</v>
      </c>
      <c r="BI22">
        <f t="shared" si="47"/>
        <v>28.228108997129425</v>
      </c>
      <c r="BJ22">
        <f t="shared" si="48"/>
        <v>28.228108997129429</v>
      </c>
      <c r="BK22">
        <f t="shared" si="49"/>
        <v>14.114054498564713</v>
      </c>
      <c r="BL22">
        <f t="shared" si="50"/>
        <v>14.114054498564714</v>
      </c>
      <c r="BM22">
        <f>0</f>
        <v>0</v>
      </c>
      <c r="BN22" s="10">
        <f t="shared" si="51"/>
        <v>0</v>
      </c>
      <c r="BO22" s="10">
        <f t="shared" si="52"/>
        <v>-5.3290705182007514E-15</v>
      </c>
      <c r="CC22">
        <f t="shared" si="0"/>
        <v>384</v>
      </c>
      <c r="CF22">
        <f t="shared" si="1"/>
        <v>0.12407324133692317</v>
      </c>
      <c r="CG22">
        <f t="shared" si="2"/>
        <v>7.1601178409171622</v>
      </c>
      <c r="CH22">
        <f t="shared" si="3"/>
        <v>8.5336618229824932</v>
      </c>
      <c r="CI22">
        <f t="shared" si="4"/>
        <v>6.8263663735199334</v>
      </c>
      <c r="CJ22">
        <f t="shared" si="5"/>
        <v>5.8043902973225645</v>
      </c>
      <c r="CK22">
        <f t="shared" si="6"/>
        <v>0.45668814326160545</v>
      </c>
      <c r="CL22">
        <f t="shared" si="7"/>
        <v>1.4807111170303767E-3</v>
      </c>
      <c r="CM22">
        <f t="shared" si="8"/>
        <v>355.09322156954232</v>
      </c>
      <c r="CN22">
        <f t="shared" si="9"/>
        <v>0</v>
      </c>
      <c r="CO22">
        <f t="shared" si="10"/>
        <v>0</v>
      </c>
      <c r="CP22">
        <f t="shared" si="11"/>
        <v>0</v>
      </c>
    </row>
    <row r="23" spans="1:94">
      <c r="A23">
        <v>0</v>
      </c>
      <c r="B23">
        <v>0</v>
      </c>
      <c r="C23">
        <v>3.8418810386666661E-4</v>
      </c>
      <c r="D23">
        <v>4.1200858170270267E-4</v>
      </c>
      <c r="E23">
        <v>4.9863134613636359E-5</v>
      </c>
      <c r="F23" s="18">
        <v>8.4887338386363623E-5</v>
      </c>
      <c r="G23" s="18">
        <v>1.2811949705882359E-6</v>
      </c>
      <c r="H23">
        <v>1.0000000000000001E-5</v>
      </c>
      <c r="I23">
        <v>0.58975230757045838</v>
      </c>
      <c r="J23">
        <v>0.37798571447167606</v>
      </c>
      <c r="K23">
        <v>306.40970778000002</v>
      </c>
      <c r="L23">
        <v>2.5703957827688611E-7</v>
      </c>
      <c r="M23">
        <v>3.2055E-2</v>
      </c>
      <c r="N23">
        <v>26.26830769</v>
      </c>
      <c r="O23">
        <v>26.930399999999999</v>
      </c>
      <c r="Q23">
        <f t="shared" si="12"/>
        <v>0</v>
      </c>
      <c r="R23">
        <f t="shared" si="13"/>
        <v>0</v>
      </c>
      <c r="S23">
        <f t="shared" si="14"/>
        <v>1.0091971323207277E-2</v>
      </c>
      <c r="T23">
        <f t="shared" si="15"/>
        <v>1.0822768195087097E-2</v>
      </c>
      <c r="U23">
        <f t="shared" si="16"/>
        <v>1.3098201624188893E-3</v>
      </c>
      <c r="V23">
        <f t="shared" si="18"/>
        <v>2.2298467237181476E-3</v>
      </c>
      <c r="W23">
        <f t="shared" si="19"/>
        <v>3.3654823698292279E-5</v>
      </c>
      <c r="X23">
        <f t="shared" si="20"/>
        <v>1.0991999999999999E-5</v>
      </c>
      <c r="Y23">
        <f t="shared" si="21"/>
        <v>0.64825573648144785</v>
      </c>
      <c r="Z23">
        <f t="shared" si="22"/>
        <v>0.41548189734726632</v>
      </c>
      <c r="AA23">
        <f t="shared" si="23"/>
        <v>6.4226012302050078E-2</v>
      </c>
      <c r="AB23">
        <f t="shared" si="17"/>
        <v>2.5703957827688611E-7</v>
      </c>
      <c r="AE23">
        <f t="shared" si="33"/>
        <v>1.1307168227234297</v>
      </c>
      <c r="AF23">
        <f t="shared" si="34"/>
        <v>2.7025152464870925</v>
      </c>
      <c r="AG23">
        <f t="shared" si="35"/>
        <v>0.87993991715079201</v>
      </c>
      <c r="AH23" s="5">
        <f t="shared" si="36"/>
        <v>-2.4488061228129705E-2</v>
      </c>
      <c r="AJ23" s="12">
        <f t="shared" si="37"/>
        <v>2.727003307715222</v>
      </c>
      <c r="AK23" s="8">
        <f t="shared" si="38"/>
        <v>0.96712347341363802</v>
      </c>
      <c r="AL23" s="8">
        <f t="shared" si="39"/>
        <v>4.1359765427689119</v>
      </c>
      <c r="AM23" s="8">
        <f t="shared" si="40"/>
        <v>2.1139346456492367</v>
      </c>
      <c r="AN23" s="8">
        <f t="shared" si="41"/>
        <v>8.7431841073517553</v>
      </c>
      <c r="AO23">
        <v>21</v>
      </c>
      <c r="AQ23">
        <v>1</v>
      </c>
      <c r="AR23">
        <f t="shared" si="42"/>
        <v>3.0352806360049343</v>
      </c>
      <c r="AT23">
        <f t="shared" si="24"/>
        <v>0</v>
      </c>
      <c r="AU23">
        <f t="shared" si="25"/>
        <v>8.8235963284915522E-2</v>
      </c>
      <c r="AV23">
        <f t="shared" si="26"/>
        <v>9.4625454880837553E-2</v>
      </c>
      <c r="AW23">
        <f t="shared" si="27"/>
        <v>1.1451998827549728E-2</v>
      </c>
      <c r="AX23">
        <f t="shared" si="43"/>
        <v>1.9495960436642888E-2</v>
      </c>
      <c r="AY23">
        <f t="shared" si="44"/>
        <v>2.9425031969463429E-4</v>
      </c>
      <c r="AZ23">
        <f t="shared" si="28"/>
        <v>9.6105079708010485E-5</v>
      </c>
      <c r="BA23">
        <f t="shared" si="29"/>
        <v>5.6678192527042022</v>
      </c>
      <c r="BB23">
        <f t="shared" si="30"/>
        <v>3.6326347217789721</v>
      </c>
      <c r="BC23">
        <f t="shared" si="31"/>
        <v>2.1139346456492367</v>
      </c>
      <c r="BD23" s="9">
        <f t="shared" si="32"/>
        <v>2.3280382733988771</v>
      </c>
      <c r="BG23">
        <f t="shared" si="45"/>
        <v>12</v>
      </c>
      <c r="BH23">
        <f t="shared" si="46"/>
        <v>12</v>
      </c>
      <c r="BI23">
        <f t="shared" si="47"/>
        <v>28.070561272009869</v>
      </c>
      <c r="BJ23">
        <f t="shared" si="48"/>
        <v>28.070561272009876</v>
      </c>
      <c r="BK23">
        <f t="shared" si="49"/>
        <v>14.035280636004934</v>
      </c>
      <c r="BL23">
        <f t="shared" si="50"/>
        <v>14.035280636004934</v>
      </c>
      <c r="BM23">
        <f>0</f>
        <v>0</v>
      </c>
      <c r="BN23" s="10">
        <f t="shared" si="51"/>
        <v>0</v>
      </c>
      <c r="BO23" s="10">
        <f t="shared" si="52"/>
        <v>-7.1054273576010019E-15</v>
      </c>
      <c r="CC23">
        <f t="shared" si="0"/>
        <v>384</v>
      </c>
      <c r="CF23">
        <f t="shared" si="1"/>
        <v>0</v>
      </c>
      <c r="CG23">
        <f t="shared" si="2"/>
        <v>5.6471016502345934</v>
      </c>
      <c r="CH23">
        <f t="shared" si="3"/>
        <v>10.598050946653807</v>
      </c>
      <c r="CI23">
        <f t="shared" si="4"/>
        <v>1.8323198124079565</v>
      </c>
      <c r="CJ23">
        <f t="shared" si="5"/>
        <v>3.1193536698628623</v>
      </c>
      <c r="CK23">
        <f t="shared" si="6"/>
        <v>6.1204066496483932E-2</v>
      </c>
      <c r="CL23">
        <f t="shared" si="7"/>
        <v>1.5376812753281678E-3</v>
      </c>
      <c r="CM23">
        <f t="shared" si="8"/>
        <v>362.74043217306894</v>
      </c>
      <c r="CN23">
        <f t="shared" si="9"/>
        <v>0</v>
      </c>
      <c r="CO23">
        <f t="shared" si="10"/>
        <v>0</v>
      </c>
      <c r="CP23">
        <f t="shared" si="11"/>
        <v>0</v>
      </c>
    </row>
    <row r="24" spans="1:94">
      <c r="A24">
        <v>0</v>
      </c>
      <c r="B24">
        <v>4.0210033978260875E-5</v>
      </c>
      <c r="C24">
        <v>5.2665572391666663E-4</v>
      </c>
      <c r="D24">
        <v>5.2021947527027034E-4</v>
      </c>
      <c r="E24">
        <v>5.3258579613636367E-5</v>
      </c>
      <c r="F24" s="18">
        <v>9.827366681818182E-5</v>
      </c>
      <c r="G24" s="18">
        <v>5.9247574117647058E-6</v>
      </c>
      <c r="H24">
        <v>1.0000000000000001E-5</v>
      </c>
      <c r="I24">
        <v>0.58259428876777986</v>
      </c>
      <c r="J24">
        <v>0.37911124060398199</v>
      </c>
      <c r="K24">
        <v>306.16066066000002</v>
      </c>
      <c r="L24">
        <v>2.6302679918953789E-7</v>
      </c>
      <c r="M24">
        <v>3.0939999999999999E-2</v>
      </c>
      <c r="N24">
        <v>26.742133119999998</v>
      </c>
      <c r="O24">
        <v>27.200718370000001</v>
      </c>
      <c r="Q24">
        <f t="shared" si="12"/>
        <v>0</v>
      </c>
      <c r="R24">
        <f t="shared" si="13"/>
        <v>1.0753020814063753E-3</v>
      </c>
      <c r="S24">
        <f t="shared" si="14"/>
        <v>1.4083897477389466E-2</v>
      </c>
      <c r="T24">
        <f t="shared" si="15"/>
        <v>1.3911778459294116E-2</v>
      </c>
      <c r="U24">
        <f t="shared" si="16"/>
        <v>1.4242480258099819E-3</v>
      </c>
      <c r="V24">
        <f t="shared" si="18"/>
        <v>2.6280474802423447E-3</v>
      </c>
      <c r="W24">
        <f t="shared" si="19"/>
        <v>1.5844065140911841E-4</v>
      </c>
      <c r="X24">
        <f t="shared" si="20"/>
        <v>1.1102334028571429E-5</v>
      </c>
      <c r="Y24">
        <f t="shared" si="21"/>
        <v>0.64681563970378919</v>
      </c>
      <c r="Z24">
        <f t="shared" si="22"/>
        <v>0.42090196271715197</v>
      </c>
      <c r="AA24">
        <f t="shared" si="23"/>
        <v>9.5201993907200105E-2</v>
      </c>
      <c r="AB24">
        <f t="shared" si="17"/>
        <v>2.6302679918953789E-7</v>
      </c>
      <c r="AE24">
        <f t="shared" si="33"/>
        <v>1.1556974201162638</v>
      </c>
      <c r="AF24">
        <f t="shared" si="34"/>
        <v>2.7299626846983074</v>
      </c>
      <c r="AG24">
        <f t="shared" si="35"/>
        <v>0.90836735378540678</v>
      </c>
      <c r="AH24" s="5">
        <f t="shared" si="36"/>
        <v>-3.3281714175551404E-2</v>
      </c>
      <c r="AJ24" s="12">
        <f t="shared" si="37"/>
        <v>2.7632443988738586</v>
      </c>
      <c r="AK24" s="8">
        <f t="shared" si="38"/>
        <v>0.94650969130304508</v>
      </c>
      <c r="AL24" s="8">
        <f t="shared" si="39"/>
        <v>4.226052872732093</v>
      </c>
      <c r="AM24" s="8">
        <f t="shared" si="40"/>
        <v>2.0394156495183431</v>
      </c>
      <c r="AN24" s="8">
        <f t="shared" si="41"/>
        <v>8.6186783643417808</v>
      </c>
      <c r="AO24">
        <v>22</v>
      </c>
      <c r="AQ24">
        <v>1</v>
      </c>
      <c r="AR24">
        <f t="shared" si="42"/>
        <v>2.9471730074997105</v>
      </c>
      <c r="AT24">
        <f t="shared" si="24"/>
        <v>9.2676827841488112E-3</v>
      </c>
      <c r="AU24">
        <f t="shared" si="25"/>
        <v>0.12138458247398438</v>
      </c>
      <c r="AV24">
        <f t="shared" si="26"/>
        <v>0.11990114401663424</v>
      </c>
      <c r="AW24">
        <f t="shared" si="27"/>
        <v>1.2275135645504986E-2</v>
      </c>
      <c r="AX24">
        <f t="shared" si="43"/>
        <v>2.265029595842763E-2</v>
      </c>
      <c r="AY24">
        <f t="shared" si="44"/>
        <v>1.365549014331987E-3</v>
      </c>
      <c r="AZ24">
        <f t="shared" si="28"/>
        <v>9.5687446085744102E-5</v>
      </c>
      <c r="BA24">
        <f t="shared" si="29"/>
        <v>5.5746959596329368</v>
      </c>
      <c r="BB24">
        <f t="shared" si="30"/>
        <v>3.6276186395793086</v>
      </c>
      <c r="BC24">
        <f t="shared" si="31"/>
        <v>2.0394156495183431</v>
      </c>
      <c r="BD24" s="9">
        <f t="shared" si="32"/>
        <v>2.326260039411375</v>
      </c>
      <c r="BG24">
        <f t="shared" si="45"/>
        <v>12</v>
      </c>
      <c r="BH24">
        <f t="shared" si="46"/>
        <v>12</v>
      </c>
      <c r="BI24">
        <f t="shared" si="47"/>
        <v>27.894346014999421</v>
      </c>
      <c r="BJ24">
        <f t="shared" si="48"/>
        <v>27.894346014999428</v>
      </c>
      <c r="BK24">
        <f t="shared" si="49"/>
        <v>13.94717300749971</v>
      </c>
      <c r="BL24">
        <f t="shared" si="50"/>
        <v>13.94717300749971</v>
      </c>
      <c r="BM24">
        <f>0</f>
        <v>0</v>
      </c>
      <c r="BN24" s="10">
        <f t="shared" si="51"/>
        <v>0</v>
      </c>
      <c r="BO24" s="10">
        <f t="shared" si="52"/>
        <v>-7.1054273576010019E-15</v>
      </c>
      <c r="CC24">
        <f t="shared" si="0"/>
        <v>384</v>
      </c>
      <c r="CF24">
        <f t="shared" si="1"/>
        <v>0.14828292454638098</v>
      </c>
      <c r="CG24">
        <f t="shared" si="2"/>
        <v>7.7686132783350006</v>
      </c>
      <c r="CH24">
        <f t="shared" si="3"/>
        <v>13.428928129863035</v>
      </c>
      <c r="CI24">
        <f t="shared" si="4"/>
        <v>1.9640217032807978</v>
      </c>
      <c r="CJ24">
        <f t="shared" si="5"/>
        <v>3.6240473533484208</v>
      </c>
      <c r="CK24">
        <f t="shared" si="6"/>
        <v>0.28403419498105331</v>
      </c>
      <c r="CL24">
        <f t="shared" si="7"/>
        <v>1.5309991373719056E-3</v>
      </c>
      <c r="CM24">
        <f t="shared" si="8"/>
        <v>356.78054141650796</v>
      </c>
      <c r="CN24">
        <f t="shared" si="9"/>
        <v>0</v>
      </c>
      <c r="CO24">
        <f t="shared" si="10"/>
        <v>0</v>
      </c>
      <c r="CP24">
        <f t="shared" si="11"/>
        <v>0</v>
      </c>
    </row>
    <row r="25" spans="1:94">
      <c r="A25">
        <v>0</v>
      </c>
      <c r="B25">
        <v>3.7544635391304348E-5</v>
      </c>
      <c r="C25">
        <v>1.27616053195E-3</v>
      </c>
      <c r="D25">
        <v>6.9945133501351337E-4</v>
      </c>
      <c r="E25">
        <v>1.4634725718181817E-4</v>
      </c>
      <c r="F25" s="18">
        <v>0</v>
      </c>
      <c r="G25" s="18">
        <v>0</v>
      </c>
      <c r="H25">
        <v>1.0000000000000001E-5</v>
      </c>
      <c r="I25">
        <v>0.56830397456522552</v>
      </c>
      <c r="J25">
        <v>0.39522995736085081</v>
      </c>
      <c r="K25">
        <v>306.33210614000001</v>
      </c>
      <c r="L25">
        <v>2.8183829312644502E-7</v>
      </c>
      <c r="M25">
        <v>3.066E-2</v>
      </c>
      <c r="N25">
        <v>26.601975169999999</v>
      </c>
      <c r="O25">
        <v>24.904477610000001</v>
      </c>
      <c r="Q25">
        <f t="shared" si="12"/>
        <v>0</v>
      </c>
      <c r="R25">
        <f t="shared" si="13"/>
        <v>9.9876145844618154E-4</v>
      </c>
      <c r="S25">
        <f t="shared" si="14"/>
        <v>3.3948390783867889E-2</v>
      </c>
      <c r="T25">
        <f t="shared" si="15"/>
        <v>1.8606787046652834E-2</v>
      </c>
      <c r="U25">
        <f t="shared" si="16"/>
        <v>3.8931261017483309E-3</v>
      </c>
      <c r="V25">
        <f t="shared" si="18"/>
        <v>0</v>
      </c>
      <c r="W25">
        <f t="shared" si="19"/>
        <v>0</v>
      </c>
      <c r="X25">
        <f t="shared" si="20"/>
        <v>1.0165092902040819E-5</v>
      </c>
      <c r="Y25">
        <f t="shared" si="21"/>
        <v>0.5776862698054559</v>
      </c>
      <c r="Z25">
        <f t="shared" si="22"/>
        <v>0.40175492342426794</v>
      </c>
      <c r="AA25">
        <f t="shared" si="23"/>
        <v>0.10215158465280008</v>
      </c>
      <c r="AB25">
        <f t="shared" si="17"/>
        <v>2.8183829312644502E-7</v>
      </c>
      <c r="AE25">
        <f t="shared" si="33"/>
        <v>1.1197296018028575</v>
      </c>
      <c r="AF25">
        <f t="shared" si="34"/>
        <v>2.5338951611631799</v>
      </c>
      <c r="AG25">
        <f t="shared" si="35"/>
        <v>0.91840397762996639</v>
      </c>
      <c r="AH25" s="5">
        <f t="shared" si="36"/>
        <v>-5.7447065390715236E-2</v>
      </c>
      <c r="AJ25" s="12">
        <f t="shared" si="37"/>
        <v>2.5913422265538952</v>
      </c>
      <c r="AK25" s="8">
        <f t="shared" si="38"/>
        <v>0.75453427129396244</v>
      </c>
      <c r="AL25" s="8">
        <f t="shared" si="39"/>
        <v>5.3012833905348504</v>
      </c>
      <c r="AM25" s="8">
        <f t="shared" si="40"/>
        <v>1.7301028234602045</v>
      </c>
      <c r="AN25" s="8">
        <f t="shared" si="41"/>
        <v>9.1717653619270312</v>
      </c>
      <c r="AO25">
        <v>23</v>
      </c>
      <c r="AQ25">
        <v>1</v>
      </c>
      <c r="AR25">
        <f t="shared" si="42"/>
        <v>2.6136942606631486</v>
      </c>
      <c r="AT25">
        <f t="shared" si="24"/>
        <v>9.1604057494044117E-3</v>
      </c>
      <c r="AU25">
        <f t="shared" si="25"/>
        <v>0.31136667468464235</v>
      </c>
      <c r="AV25">
        <f t="shared" si="26"/>
        <v>0.17065708493124301</v>
      </c>
      <c r="AW25">
        <f t="shared" si="27"/>
        <v>3.5706839129629353E-2</v>
      </c>
      <c r="AX25">
        <f t="shared" si="43"/>
        <v>0</v>
      </c>
      <c r="AY25">
        <f t="shared" si="44"/>
        <v>0</v>
      </c>
      <c r="AZ25">
        <f t="shared" si="28"/>
        <v>9.3231846979708309E-5</v>
      </c>
      <c r="BA25">
        <f t="shared" si="29"/>
        <v>5.2984029194625135</v>
      </c>
      <c r="BB25">
        <f t="shared" si="30"/>
        <v>3.6848018906463476</v>
      </c>
      <c r="BC25">
        <f t="shared" si="31"/>
        <v>1.7301028234602045</v>
      </c>
      <c r="BD25" s="9">
        <f t="shared" si="32"/>
        <v>2.2569938279551236</v>
      </c>
      <c r="BG25">
        <f t="shared" si="45"/>
        <v>12</v>
      </c>
      <c r="BH25">
        <f t="shared" si="46"/>
        <v>12</v>
      </c>
      <c r="BI25">
        <f t="shared" si="47"/>
        <v>27.227388521326297</v>
      </c>
      <c r="BJ25">
        <f t="shared" si="48"/>
        <v>27.227388521326294</v>
      </c>
      <c r="BK25">
        <f t="shared" si="49"/>
        <v>13.613694260663149</v>
      </c>
      <c r="BL25">
        <f t="shared" si="50"/>
        <v>13.613694260663149</v>
      </c>
      <c r="BM25">
        <f>0</f>
        <v>0</v>
      </c>
      <c r="BN25" s="10">
        <f t="shared" si="51"/>
        <v>0</v>
      </c>
      <c r="BO25" s="10">
        <f t="shared" si="52"/>
        <v>3.5527136788005009E-15</v>
      </c>
      <c r="CC25">
        <f t="shared" si="0"/>
        <v>384</v>
      </c>
      <c r="CF25">
        <f t="shared" si="1"/>
        <v>0.14656649199047059</v>
      </c>
      <c r="CG25">
        <f t="shared" si="2"/>
        <v>19.927467179817111</v>
      </c>
      <c r="CH25">
        <f t="shared" si="3"/>
        <v>19.113593512299218</v>
      </c>
      <c r="CI25">
        <f t="shared" si="4"/>
        <v>5.7130942607406965</v>
      </c>
      <c r="CJ25">
        <f t="shared" si="5"/>
        <v>0</v>
      </c>
      <c r="CK25">
        <f t="shared" si="6"/>
        <v>0</v>
      </c>
      <c r="CL25">
        <f t="shared" si="7"/>
        <v>1.4917095516753329E-3</v>
      </c>
      <c r="CM25">
        <f t="shared" si="8"/>
        <v>339.09778684560087</v>
      </c>
      <c r="CN25">
        <f t="shared" si="9"/>
        <v>0</v>
      </c>
      <c r="CO25">
        <f t="shared" si="10"/>
        <v>0</v>
      </c>
      <c r="CP25">
        <f t="shared" si="11"/>
        <v>0</v>
      </c>
    </row>
    <row r="26" spans="1:94">
      <c r="A26">
        <v>0</v>
      </c>
      <c r="B26">
        <v>0</v>
      </c>
      <c r="C26">
        <v>2.1311301483333332E-3</v>
      </c>
      <c r="D26">
        <v>8.5859720462162174E-4</v>
      </c>
      <c r="E26">
        <v>5.2639966840909076E-4</v>
      </c>
      <c r="F26" s="18">
        <v>1.35135945125E-4</v>
      </c>
      <c r="G26" s="18">
        <v>5.8378847617647053E-5</v>
      </c>
      <c r="H26">
        <v>2.4357303100889303E-3</v>
      </c>
      <c r="I26">
        <v>0.55142209950040555</v>
      </c>
      <c r="J26">
        <v>0.40284059330544453</v>
      </c>
      <c r="K26">
        <v>306.23826229999997</v>
      </c>
      <c r="L26">
        <v>2.9512092266663814E-7</v>
      </c>
      <c r="M26">
        <v>3.1800000000000002E-2</v>
      </c>
      <c r="N26">
        <v>26.449345789999999</v>
      </c>
      <c r="O26">
        <v>22.73097645</v>
      </c>
      <c r="Q26">
        <f t="shared" si="12"/>
        <v>0</v>
      </c>
      <c r="R26">
        <f t="shared" si="13"/>
        <v>0</v>
      </c>
      <c r="S26">
        <f t="shared" si="14"/>
        <v>5.6366998216762318E-2</v>
      </c>
      <c r="T26">
        <f t="shared" si="15"/>
        <v>2.2709334359364657E-2</v>
      </c>
      <c r="U26">
        <f t="shared" si="16"/>
        <v>1.3922926853493381E-2</v>
      </c>
      <c r="V26">
        <f t="shared" si="18"/>
        <v>3.5742573412695898E-3</v>
      </c>
      <c r="W26">
        <f t="shared" si="19"/>
        <v>1.5440823274608646E-3</v>
      </c>
      <c r="X26">
        <f t="shared" si="20"/>
        <v>2.2598582986605173E-3</v>
      </c>
      <c r="Y26">
        <f t="shared" si="21"/>
        <v>0.51160664317360305</v>
      </c>
      <c r="Z26">
        <f t="shared" si="22"/>
        <v>0.37375347100122808</v>
      </c>
      <c r="AA26">
        <f t="shared" si="23"/>
        <v>7.141323363300002E-2</v>
      </c>
      <c r="AB26">
        <f t="shared" si="17"/>
        <v>2.9512092266663814E-7</v>
      </c>
      <c r="AE26">
        <f t="shared" si="33"/>
        <v>1.1439312621028059</v>
      </c>
      <c r="AF26">
        <f t="shared" si="34"/>
        <v>2.469970986049332</v>
      </c>
      <c r="AG26">
        <f t="shared" si="35"/>
        <v>0.94374214019915781</v>
      </c>
      <c r="AH26" s="5">
        <f t="shared" si="36"/>
        <v>-9.8117599098350813E-2</v>
      </c>
      <c r="AJ26" s="12">
        <f t="shared" si="37"/>
        <v>2.5680885851476827</v>
      </c>
      <c r="AK26" s="8">
        <f t="shared" si="38"/>
        <v>0.68060430474936706</v>
      </c>
      <c r="AL26" s="8">
        <f t="shared" si="39"/>
        <v>5.8771300329535858</v>
      </c>
      <c r="AM26" s="8">
        <f t="shared" si="40"/>
        <v>1.5537937424110417</v>
      </c>
      <c r="AN26" s="8">
        <f t="shared" si="41"/>
        <v>9.1318478685392819</v>
      </c>
      <c r="AO26">
        <v>24</v>
      </c>
      <c r="AQ26">
        <v>1</v>
      </c>
      <c r="AR26">
        <f t="shared" si="42"/>
        <v>2.2794908786615053</v>
      </c>
      <c r="AT26">
        <f t="shared" si="24"/>
        <v>0</v>
      </c>
      <c r="AU26">
        <f t="shared" si="25"/>
        <v>0.51473485252169848</v>
      </c>
      <c r="AV26">
        <f t="shared" si="26"/>
        <v>0.20737818656551002</v>
      </c>
      <c r="AW26">
        <f t="shared" si="27"/>
        <v>0.12714204991090186</v>
      </c>
      <c r="AX26">
        <f t="shared" si="43"/>
        <v>3.2639574283483581E-2</v>
      </c>
      <c r="AY26">
        <f t="shared" si="44"/>
        <v>1.410032491087267E-2</v>
      </c>
      <c r="AZ26">
        <f t="shared" si="28"/>
        <v>2.0636682187823854E-2</v>
      </c>
      <c r="BA26">
        <f t="shared" si="29"/>
        <v>4.6719140339954039</v>
      </c>
      <c r="BB26">
        <f t="shared" si="30"/>
        <v>3.4130598375217227</v>
      </c>
      <c r="BC26">
        <f t="shared" si="31"/>
        <v>1.5537937424110417</v>
      </c>
      <c r="BD26" s="9">
        <f t="shared" si="32"/>
        <v>2.4497887306035082</v>
      </c>
      <c r="BG26">
        <f t="shared" si="45"/>
        <v>12</v>
      </c>
      <c r="BH26">
        <f t="shared" si="46"/>
        <v>12</v>
      </c>
      <c r="BI26">
        <f t="shared" si="47"/>
        <v>26.558981757323011</v>
      </c>
      <c r="BJ26">
        <f t="shared" si="48"/>
        <v>26.558981757323011</v>
      </c>
      <c r="BK26">
        <f t="shared" si="49"/>
        <v>13.279490878661505</v>
      </c>
      <c r="BL26">
        <f t="shared" si="50"/>
        <v>13.279490878661504</v>
      </c>
      <c r="BM26">
        <f>0</f>
        <v>0</v>
      </c>
      <c r="BN26" s="10">
        <f t="shared" si="51"/>
        <v>0</v>
      </c>
      <c r="BO26" s="10">
        <f t="shared" si="52"/>
        <v>1.7763568394002505E-15</v>
      </c>
      <c r="CC26">
        <f t="shared" si="0"/>
        <v>384</v>
      </c>
      <c r="CF26">
        <f t="shared" si="1"/>
        <v>0</v>
      </c>
      <c r="CG26">
        <f t="shared" si="2"/>
        <v>32.943030561388703</v>
      </c>
      <c r="CH26">
        <f t="shared" si="3"/>
        <v>23.226356895337123</v>
      </c>
      <c r="CI26">
        <f t="shared" si="4"/>
        <v>20.342727985744297</v>
      </c>
      <c r="CJ26">
        <f t="shared" si="5"/>
        <v>5.2223318853573728</v>
      </c>
      <c r="CK26">
        <f t="shared" si="6"/>
        <v>2.9328675814615153</v>
      </c>
      <c r="CL26">
        <f t="shared" si="7"/>
        <v>0.33018691500518166</v>
      </c>
      <c r="CM26">
        <f t="shared" si="8"/>
        <v>299.00249817570585</v>
      </c>
      <c r="CN26">
        <f t="shared" si="9"/>
        <v>0</v>
      </c>
      <c r="CO26">
        <f t="shared" si="10"/>
        <v>0</v>
      </c>
      <c r="CP26">
        <f t="shared" si="11"/>
        <v>0</v>
      </c>
    </row>
    <row r="27" spans="1:94">
      <c r="A27">
        <v>0</v>
      </c>
      <c r="B27">
        <v>4.1445170043478268E-5</v>
      </c>
      <c r="C27">
        <v>2.286880666666667E-3</v>
      </c>
      <c r="D27">
        <v>9.6510910870270278E-4</v>
      </c>
      <c r="E27">
        <v>8.0302059315909096E-4</v>
      </c>
      <c r="F27" s="18">
        <v>2.0221972986363636E-4</v>
      </c>
      <c r="G27" s="18">
        <v>4.0843497147058819E-5</v>
      </c>
      <c r="H27">
        <v>3.5695037342581108E-3</v>
      </c>
      <c r="I27">
        <v>0.55625067791648031</v>
      </c>
      <c r="J27">
        <v>0.40096246674032743</v>
      </c>
      <c r="K27">
        <v>306.31586393999999</v>
      </c>
      <c r="L27">
        <v>2.8840315031266014E-7</v>
      </c>
      <c r="M27">
        <v>3.0599999999999999E-2</v>
      </c>
      <c r="N27">
        <v>26.641766149999999</v>
      </c>
      <c r="O27">
        <v>22.463409840000001</v>
      </c>
      <c r="Q27">
        <f t="shared" si="12"/>
        <v>0</v>
      </c>
      <c r="R27">
        <f t="shared" si="13"/>
        <v>1.1041725283453332E-3</v>
      </c>
      <c r="S27">
        <f t="shared" si="14"/>
        <v>6.0926539934289439E-2</v>
      </c>
      <c r="T27">
        <f t="shared" si="15"/>
        <v>2.5712211183292335E-2</v>
      </c>
      <c r="U27">
        <f t="shared" si="16"/>
        <v>2.1393886856578791E-2</v>
      </c>
      <c r="V27">
        <f t="shared" si="18"/>
        <v>5.3874907539431709E-3</v>
      </c>
      <c r="W27">
        <f t="shared" si="19"/>
        <v>1.0881428997401332E-3</v>
      </c>
      <c r="X27">
        <f t="shared" si="20"/>
        <v>3.2727847064510361E-3</v>
      </c>
      <c r="Y27">
        <f t="shared" si="21"/>
        <v>0.51001171231900955</v>
      </c>
      <c r="Z27">
        <f t="shared" si="22"/>
        <v>0.36763200901409571</v>
      </c>
      <c r="AA27">
        <f t="shared" si="23"/>
        <v>0.10390288798500011</v>
      </c>
      <c r="AB27">
        <f t="shared" si="17"/>
        <v>2.8840315031266014E-7</v>
      </c>
      <c r="AE27">
        <f t="shared" si="33"/>
        <v>1.1903038322206949</v>
      </c>
      <c r="AF27">
        <f t="shared" si="34"/>
        <v>2.5563001963079306</v>
      </c>
      <c r="AG27">
        <f t="shared" si="35"/>
        <v>0.96648890634056983</v>
      </c>
      <c r="AH27" s="5">
        <f t="shared" si="36"/>
        <v>-0.1156124441561892</v>
      </c>
      <c r="AJ27" s="12">
        <f t="shared" si="37"/>
        <v>2.6719126404641198</v>
      </c>
      <c r="AK27" s="8">
        <f t="shared" si="38"/>
        <v>0.73893482778298014</v>
      </c>
      <c r="AL27" s="8">
        <f t="shared" si="39"/>
        <v>5.4131972802001576</v>
      </c>
      <c r="AM27" s="8">
        <f t="shared" si="40"/>
        <v>1.6121774280379189</v>
      </c>
      <c r="AN27" s="8">
        <f t="shared" si="41"/>
        <v>8.7270344686549475</v>
      </c>
      <c r="AO27">
        <v>25</v>
      </c>
      <c r="AQ27">
        <v>1</v>
      </c>
      <c r="AR27">
        <f t="shared" si="42"/>
        <v>2.2711142833205322</v>
      </c>
      <c r="AT27">
        <f t="shared" si="24"/>
        <v>9.6361517142116056E-3</v>
      </c>
      <c r="AU27">
        <f t="shared" si="25"/>
        <v>0.53170801406242607</v>
      </c>
      <c r="AV27">
        <f t="shared" si="26"/>
        <v>0.22439135326192741</v>
      </c>
      <c r="AW27">
        <f t="shared" si="27"/>
        <v>0.18670518801586716</v>
      </c>
      <c r="AX27">
        <f t="shared" si="43"/>
        <v>4.7016817509221882E-2</v>
      </c>
      <c r="AY27">
        <f t="shared" si="44"/>
        <v>9.4962605928542859E-3</v>
      </c>
      <c r="AZ27">
        <f t="shared" si="28"/>
        <v>2.8561704941684956E-2</v>
      </c>
      <c r="BA27">
        <f t="shared" si="29"/>
        <v>4.4508897928257278</v>
      </c>
      <c r="BB27">
        <f t="shared" si="30"/>
        <v>3.2083372144468796</v>
      </c>
      <c r="BC27">
        <f t="shared" si="31"/>
        <v>1.6121774280379189</v>
      </c>
      <c r="BD27" s="9">
        <f t="shared" si="32"/>
        <v>2.6211312131944275</v>
      </c>
      <c r="BG27">
        <f t="shared" si="45"/>
        <v>12</v>
      </c>
      <c r="BH27">
        <f t="shared" si="46"/>
        <v>12</v>
      </c>
      <c r="BI27">
        <f t="shared" si="47"/>
        <v>26.542228566641064</v>
      </c>
      <c r="BJ27">
        <f t="shared" si="48"/>
        <v>26.542228566641068</v>
      </c>
      <c r="BK27">
        <f t="shared" si="49"/>
        <v>13.271114283320532</v>
      </c>
      <c r="BL27">
        <f t="shared" si="50"/>
        <v>13.271114283320532</v>
      </c>
      <c r="BM27">
        <f>0</f>
        <v>0</v>
      </c>
      <c r="BN27" s="10">
        <f t="shared" si="51"/>
        <v>0</v>
      </c>
      <c r="BO27" s="10">
        <f t="shared" si="52"/>
        <v>-3.5527136788005009E-15</v>
      </c>
      <c r="CC27">
        <f t="shared" si="0"/>
        <v>384</v>
      </c>
      <c r="CF27">
        <f t="shared" si="1"/>
        <v>0.15417842742738569</v>
      </c>
      <c r="CG27">
        <f t="shared" si="2"/>
        <v>34.029312899995269</v>
      </c>
      <c r="CH27">
        <f t="shared" si="3"/>
        <v>25.131831565335869</v>
      </c>
      <c r="CI27">
        <f t="shared" si="4"/>
        <v>29.872830082538748</v>
      </c>
      <c r="CJ27">
        <f t="shared" si="5"/>
        <v>7.522690801475501</v>
      </c>
      <c r="CK27">
        <f t="shared" si="6"/>
        <v>1.9752222033136915</v>
      </c>
      <c r="CL27">
        <f t="shared" si="7"/>
        <v>0.4569872790669593</v>
      </c>
      <c r="CM27">
        <f t="shared" si="8"/>
        <v>284.85694674084658</v>
      </c>
      <c r="CN27">
        <f t="shared" si="9"/>
        <v>0</v>
      </c>
      <c r="CO27">
        <f t="shared" si="10"/>
        <v>0</v>
      </c>
      <c r="CP27">
        <f t="shared" si="11"/>
        <v>0</v>
      </c>
    </row>
    <row r="28" spans="1:94">
      <c r="A28">
        <v>0</v>
      </c>
      <c r="B28">
        <v>0</v>
      </c>
      <c r="C28">
        <v>2.3005832233333333E-3</v>
      </c>
      <c r="D28">
        <v>9.5863544447297286E-4</v>
      </c>
      <c r="E28">
        <v>7.3774495879545441E-4</v>
      </c>
      <c r="F28" s="18">
        <v>1.0910804453409089E-4</v>
      </c>
      <c r="G28" s="18">
        <v>3.7582005235294112E-5</v>
      </c>
      <c r="H28">
        <v>3.4413756825480012E-3</v>
      </c>
      <c r="I28">
        <v>0.54821873800838961</v>
      </c>
      <c r="J28">
        <v>0.40916018971853135</v>
      </c>
      <c r="K28">
        <v>306.34834834999998</v>
      </c>
      <c r="L28">
        <v>2.9512092266663814E-7</v>
      </c>
      <c r="M28">
        <v>3.0775E-2</v>
      </c>
      <c r="N28">
        <v>26.385012329999999</v>
      </c>
      <c r="O28">
        <v>22.76867494</v>
      </c>
      <c r="Q28">
        <f t="shared" si="12"/>
        <v>0</v>
      </c>
      <c r="R28">
        <f t="shared" si="13"/>
        <v>0</v>
      </c>
      <c r="S28">
        <f t="shared" si="14"/>
        <v>6.070091671384114E-2</v>
      </c>
      <c r="T28">
        <f t="shared" si="15"/>
        <v>2.5293608022394418E-2</v>
      </c>
      <c r="U28">
        <f t="shared" si="16"/>
        <v>1.9465409834213406E-2</v>
      </c>
      <c r="V28">
        <f t="shared" si="18"/>
        <v>2.8788171003341773E-3</v>
      </c>
      <c r="W28">
        <f t="shared" si="19"/>
        <v>9.9160167151935959E-4</v>
      </c>
      <c r="X28">
        <f t="shared" si="20"/>
        <v>3.1981862964226967E-3</v>
      </c>
      <c r="Y28">
        <f t="shared" si="21"/>
        <v>0.50947813231551209</v>
      </c>
      <c r="Z28">
        <f t="shared" si="22"/>
        <v>0.38024634114652944</v>
      </c>
      <c r="AA28">
        <f t="shared" si="23"/>
        <v>9.828417092925007E-2</v>
      </c>
      <c r="AB28">
        <f t="shared" si="17"/>
        <v>2.9512092266663814E-7</v>
      </c>
      <c r="AE28">
        <f t="shared" si="33"/>
        <v>1.1813420470526941</v>
      </c>
      <c r="AF28">
        <f t="shared" si="34"/>
        <v>2.5182136956938965</v>
      </c>
      <c r="AG28">
        <f t="shared" si="35"/>
        <v>0.97915338897766391</v>
      </c>
      <c r="AH28" s="5">
        <f t="shared" si="36"/>
        <v>-0.10933035334230251</v>
      </c>
      <c r="AJ28" s="12">
        <f t="shared" si="37"/>
        <v>2.627544049036199</v>
      </c>
      <c r="AK28" s="8">
        <f t="shared" si="38"/>
        <v>0.66923727108087117</v>
      </c>
      <c r="AL28" s="8">
        <f t="shared" si="39"/>
        <v>5.976953425710561</v>
      </c>
      <c r="AM28" s="8">
        <f t="shared" si="40"/>
        <v>1.4886811118203565</v>
      </c>
      <c r="AN28" s="8">
        <f t="shared" si="41"/>
        <v>8.8977776710852865</v>
      </c>
      <c r="AO28">
        <v>26</v>
      </c>
      <c r="AQ28">
        <v>1</v>
      </c>
      <c r="AR28">
        <f t="shared" si="42"/>
        <v>2.1783324964740132</v>
      </c>
      <c r="AT28">
        <f t="shared" si="24"/>
        <v>0</v>
      </c>
      <c r="AU28">
        <f t="shared" si="25"/>
        <v>0.54010326135082332</v>
      </c>
      <c r="AV28">
        <f t="shared" si="26"/>
        <v>0.22505690068284473</v>
      </c>
      <c r="AW28">
        <f t="shared" si="27"/>
        <v>0.17319888898138799</v>
      </c>
      <c r="AX28">
        <f t="shared" si="43"/>
        <v>2.5615074514491933E-2</v>
      </c>
      <c r="AY28">
        <f t="shared" si="44"/>
        <v>8.8230512114558044E-3</v>
      </c>
      <c r="AZ28">
        <f t="shared" si="28"/>
        <v>2.8456750616280821E-2</v>
      </c>
      <c r="BA28">
        <f t="shared" si="29"/>
        <v>4.5332231496231987</v>
      </c>
      <c r="BB28">
        <f t="shared" si="30"/>
        <v>3.3833474037654683</v>
      </c>
      <c r="BC28">
        <f t="shared" si="31"/>
        <v>1.4886811118203565</v>
      </c>
      <c r="BD28" s="9">
        <f t="shared" si="32"/>
        <v>2.4614782885613602</v>
      </c>
      <c r="BG28">
        <f t="shared" si="45"/>
        <v>12</v>
      </c>
      <c r="BH28">
        <f t="shared" si="46"/>
        <v>12.000000000000004</v>
      </c>
      <c r="BI28">
        <f t="shared" si="47"/>
        <v>26.356664992948026</v>
      </c>
      <c r="BJ28">
        <f t="shared" si="48"/>
        <v>26.356664992948026</v>
      </c>
      <c r="BK28">
        <f t="shared" si="49"/>
        <v>13.178332496474013</v>
      </c>
      <c r="BL28">
        <f t="shared" si="50"/>
        <v>13.178332496474013</v>
      </c>
      <c r="BM28">
        <f>0</f>
        <v>0</v>
      </c>
      <c r="BN28" s="10">
        <f t="shared" si="51"/>
        <v>0</v>
      </c>
      <c r="BO28" s="10">
        <f t="shared" si="52"/>
        <v>-3.5527136788005009E-15</v>
      </c>
      <c r="CC28">
        <f t="shared" si="0"/>
        <v>384</v>
      </c>
      <c r="CF28">
        <f t="shared" si="1"/>
        <v>0</v>
      </c>
      <c r="CG28">
        <f t="shared" si="2"/>
        <v>34.566608726452692</v>
      </c>
      <c r="CH28">
        <f t="shared" si="3"/>
        <v>25.206372876478611</v>
      </c>
      <c r="CI28">
        <f t="shared" si="4"/>
        <v>27.71182223702208</v>
      </c>
      <c r="CJ28">
        <f t="shared" si="5"/>
        <v>4.098411922318709</v>
      </c>
      <c r="CK28">
        <f t="shared" si="6"/>
        <v>1.8351946519828073</v>
      </c>
      <c r="CL28">
        <f t="shared" si="7"/>
        <v>0.45530800986049313</v>
      </c>
      <c r="CM28">
        <f t="shared" si="8"/>
        <v>290.12628157588472</v>
      </c>
      <c r="CN28">
        <f t="shared" si="9"/>
        <v>0</v>
      </c>
      <c r="CO28">
        <f t="shared" si="10"/>
        <v>0</v>
      </c>
      <c r="CP28">
        <f t="shared" si="11"/>
        <v>0</v>
      </c>
    </row>
    <row r="29" spans="1:94">
      <c r="A29">
        <v>0</v>
      </c>
      <c r="B29">
        <v>2.1734838354347829E-5</v>
      </c>
      <c r="C29">
        <v>2.4248910166666665E-3</v>
      </c>
      <c r="D29">
        <v>1.0622347127837836E-3</v>
      </c>
      <c r="E29">
        <v>7.4186550311363634E-4</v>
      </c>
      <c r="F29" s="18">
        <v>8.624220090909091E-5</v>
      </c>
      <c r="G29" s="18">
        <v>3.1854663323529408E-5</v>
      </c>
      <c r="H29">
        <v>3.2405712755446112E-3</v>
      </c>
      <c r="I29">
        <v>0.5486453832869963</v>
      </c>
      <c r="J29">
        <v>0.41002430715104182</v>
      </c>
      <c r="K29">
        <v>306.36098117</v>
      </c>
      <c r="L29">
        <v>2.9512092266663814E-7</v>
      </c>
      <c r="M29">
        <v>3.0724999999999999E-2</v>
      </c>
      <c r="N29">
        <v>26.444372990000002</v>
      </c>
      <c r="O29">
        <v>22.962649429999999</v>
      </c>
      <c r="Q29">
        <f t="shared" si="12"/>
        <v>0</v>
      </c>
      <c r="R29">
        <f t="shared" si="13"/>
        <v>5.747641723197318E-4</v>
      </c>
      <c r="S29">
        <f t="shared" si="14"/>
        <v>6.4124722504833642E-2</v>
      </c>
      <c r="T29">
        <f t="shared" si="15"/>
        <v>2.8090130947779898E-2</v>
      </c>
      <c r="U29">
        <f t="shared" si="16"/>
        <v>1.9618168072751008E-2</v>
      </c>
      <c r="V29">
        <f t="shared" si="18"/>
        <v>2.2806209283185172E-3</v>
      </c>
      <c r="W29">
        <f t="shared" si="19"/>
        <v>8.4237659839828474E-4</v>
      </c>
      <c r="X29">
        <f t="shared" si="20"/>
        <v>3.0372286593166875E-3</v>
      </c>
      <c r="Y29">
        <f t="shared" si="21"/>
        <v>0.51421843256356237</v>
      </c>
      <c r="Z29">
        <f t="shared" si="22"/>
        <v>0.3842956907301231</v>
      </c>
      <c r="AA29">
        <f t="shared" si="23"/>
        <v>9.9827508037250115E-2</v>
      </c>
      <c r="AB29">
        <f t="shared" si="17"/>
        <v>2.9512092266663814E-7</v>
      </c>
      <c r="AE29">
        <f t="shared" si="33"/>
        <v>1.2034157643152816</v>
      </c>
      <c r="AF29">
        <f t="shared" si="34"/>
        <v>2.5572206863916742</v>
      </c>
      <c r="AG29">
        <f t="shared" si="35"/>
        <v>0.99965294790904835</v>
      </c>
      <c r="AH29" s="5">
        <f t="shared" si="36"/>
        <v>-0.11553078322440108</v>
      </c>
      <c r="AJ29" s="12">
        <f t="shared" si="37"/>
        <v>2.6727514696160752</v>
      </c>
      <c r="AK29" s="8">
        <f t="shared" si="38"/>
        <v>0.67344557379797854</v>
      </c>
      <c r="AL29" s="8">
        <f t="shared" si="39"/>
        <v>5.9396039644919068</v>
      </c>
      <c r="AM29" s="8">
        <f t="shared" si="40"/>
        <v>1.4727878430968668</v>
      </c>
      <c r="AN29" s="8">
        <f t="shared" si="41"/>
        <v>8.747776511713635</v>
      </c>
      <c r="AO29">
        <v>27</v>
      </c>
      <c r="AQ29">
        <v>1</v>
      </c>
      <c r="AR29">
        <f t="shared" si="42"/>
        <v>2.1631041068746679</v>
      </c>
      <c r="AT29">
        <f t="shared" si="24"/>
        <v>5.0279085263930778E-3</v>
      </c>
      <c r="AU29">
        <f t="shared" si="25"/>
        <v>0.56094874134793848</v>
      </c>
      <c r="AV29">
        <f t="shared" si="26"/>
        <v>0.24572618771594926</v>
      </c>
      <c r="AW29">
        <f t="shared" si="27"/>
        <v>0.17161534986966162</v>
      </c>
      <c r="AX29">
        <f t="shared" si="43"/>
        <v>1.9950362188867272E-2</v>
      </c>
      <c r="AY29">
        <f t="shared" si="44"/>
        <v>7.3689222214857446E-3</v>
      </c>
      <c r="AZ29">
        <f t="shared" si="28"/>
        <v>2.6568997526674014E-2</v>
      </c>
      <c r="BA29">
        <f t="shared" si="29"/>
        <v>4.4982679262697323</v>
      </c>
      <c r="BB29">
        <f t="shared" si="30"/>
        <v>3.3617328169217382</v>
      </c>
      <c r="BC29">
        <f t="shared" si="31"/>
        <v>1.4727878430968668</v>
      </c>
      <c r="BD29" s="9">
        <f t="shared" si="32"/>
        <v>2.4834253149671621</v>
      </c>
      <c r="BG29">
        <f t="shared" si="45"/>
        <v>12</v>
      </c>
      <c r="BH29">
        <f t="shared" si="46"/>
        <v>12</v>
      </c>
      <c r="BI29">
        <f t="shared" si="47"/>
        <v>26.326208213749336</v>
      </c>
      <c r="BJ29">
        <f t="shared" si="48"/>
        <v>26.326208213749339</v>
      </c>
      <c r="BK29">
        <f t="shared" si="49"/>
        <v>13.163104106874668</v>
      </c>
      <c r="BL29">
        <f t="shared" si="50"/>
        <v>13.163104106874668</v>
      </c>
      <c r="BM29">
        <f>0</f>
        <v>0</v>
      </c>
      <c r="BN29" s="10">
        <f t="shared" si="51"/>
        <v>0</v>
      </c>
      <c r="BO29" s="10">
        <f t="shared" si="52"/>
        <v>-3.5527136788005009E-15</v>
      </c>
      <c r="CC29">
        <f t="shared" si="0"/>
        <v>384</v>
      </c>
      <c r="CF29">
        <f t="shared" si="1"/>
        <v>8.0446536422289244E-2</v>
      </c>
      <c r="CG29">
        <f t="shared" si="2"/>
        <v>35.900719446268063</v>
      </c>
      <c r="CH29">
        <f t="shared" si="3"/>
        <v>27.521333024186315</v>
      </c>
      <c r="CI29">
        <f t="shared" si="4"/>
        <v>27.45845597914586</v>
      </c>
      <c r="CJ29">
        <f t="shared" si="5"/>
        <v>3.1920579502187634</v>
      </c>
      <c r="CK29">
        <f t="shared" si="6"/>
        <v>1.5327358220690348</v>
      </c>
      <c r="CL29">
        <f t="shared" si="7"/>
        <v>0.42510396042678422</v>
      </c>
      <c r="CM29">
        <f t="shared" si="8"/>
        <v>287.88914728126286</v>
      </c>
      <c r="CN29">
        <f t="shared" si="9"/>
        <v>0</v>
      </c>
      <c r="CO29">
        <f t="shared" si="10"/>
        <v>0</v>
      </c>
      <c r="CP29">
        <f t="shared" si="11"/>
        <v>0</v>
      </c>
    </row>
    <row r="30" spans="1:94">
      <c r="A30">
        <v>0</v>
      </c>
      <c r="B30">
        <v>4.094511002173913E-5</v>
      </c>
      <c r="C30">
        <v>2.4487078608999998E-3</v>
      </c>
      <c r="D30">
        <v>1.1501767332702704E-3</v>
      </c>
      <c r="E30">
        <v>6.9450545186363634E-4</v>
      </c>
      <c r="F30" s="18">
        <v>9.1184317522727254E-5</v>
      </c>
      <c r="G30" s="18">
        <v>3.5606936176470578E-5</v>
      </c>
      <c r="H30">
        <v>4.0454802036312314E-3</v>
      </c>
      <c r="I30">
        <v>0.54679387621800146</v>
      </c>
      <c r="J30">
        <v>0.40894350111205158</v>
      </c>
      <c r="K30">
        <v>306.1371997</v>
      </c>
      <c r="L30">
        <v>3.0199517204020165E-7</v>
      </c>
      <c r="M30">
        <v>3.1015000000000001E-2</v>
      </c>
      <c r="N30">
        <v>26.16775444</v>
      </c>
      <c r="O30">
        <v>21.739899099999999</v>
      </c>
      <c r="Q30">
        <f t="shared" si="12"/>
        <v>0</v>
      </c>
      <c r="R30">
        <f t="shared" si="13"/>
        <v>1.0714415845676525E-3</v>
      </c>
      <c r="S30">
        <f t="shared" si="14"/>
        <v>6.4077185999328864E-2</v>
      </c>
      <c r="T30">
        <f t="shared" si="15"/>
        <v>3.0097542318817814E-2</v>
      </c>
      <c r="U30">
        <f t="shared" si="16"/>
        <v>1.8173648121608876E-2</v>
      </c>
      <c r="V30">
        <f t="shared" si="18"/>
        <v>2.3860888297137159E-3</v>
      </c>
      <c r="W30">
        <f t="shared" si="19"/>
        <v>9.3175356222663461E-4</v>
      </c>
      <c r="X30">
        <f t="shared" si="20"/>
        <v>3.5897278137955275E-3</v>
      </c>
      <c r="Y30">
        <f t="shared" si="21"/>
        <v>0.48519362030519347</v>
      </c>
      <c r="Z30">
        <f t="shared" si="22"/>
        <v>0.36287307966435667</v>
      </c>
      <c r="AA30">
        <f t="shared" si="23"/>
        <v>9.119462422340005E-2</v>
      </c>
      <c r="AB30">
        <f t="shared" si="17"/>
        <v>3.0199517204020165E-7</v>
      </c>
      <c r="AE30">
        <f t="shared" si="33"/>
        <v>1.1544828561256526</v>
      </c>
      <c r="AF30">
        <f t="shared" si="34"/>
        <v>2.4440485887443062</v>
      </c>
      <c r="AG30">
        <f t="shared" si="35"/>
        <v>0.95922148016124043</v>
      </c>
      <c r="AH30" s="5">
        <f t="shared" si="36"/>
        <v>-0.11673766041626354</v>
      </c>
      <c r="AJ30" s="12">
        <f t="shared" si="37"/>
        <v>2.5607862491605697</v>
      </c>
      <c r="AK30" s="8">
        <f t="shared" si="38"/>
        <v>0.64234328883808889</v>
      </c>
      <c r="AL30" s="8">
        <f t="shared" si="39"/>
        <v>6.2271998003364413</v>
      </c>
      <c r="AM30" s="8">
        <f t="shared" si="40"/>
        <v>1.4653454213157979</v>
      </c>
      <c r="AN30" s="8">
        <f t="shared" si="41"/>
        <v>9.1249987150416558</v>
      </c>
      <c r="AO30">
        <v>28</v>
      </c>
      <c r="AQ30">
        <v>1</v>
      </c>
      <c r="AR30">
        <f t="shared" si="42"/>
        <v>2.148931037859068</v>
      </c>
      <c r="AT30">
        <f t="shared" si="24"/>
        <v>9.7769030824220258E-3</v>
      </c>
      <c r="AU30">
        <f t="shared" si="25"/>
        <v>0.58470423990736109</v>
      </c>
      <c r="AV30">
        <f t="shared" si="26"/>
        <v>0.2746400349851244</v>
      </c>
      <c r="AW30">
        <f t="shared" si="27"/>
        <v>0.16583451575730021</v>
      </c>
      <c r="AX30">
        <f t="shared" si="43"/>
        <v>2.1773057505112905E-2</v>
      </c>
      <c r="AY30">
        <f t="shared" si="44"/>
        <v>8.5022500580535267E-3</v>
      </c>
      <c r="AZ30">
        <f t="shared" si="28"/>
        <v>3.2756261688233479E-2</v>
      </c>
      <c r="BA30">
        <f t="shared" si="29"/>
        <v>4.4273911618312995</v>
      </c>
      <c r="BB30">
        <f t="shared" si="30"/>
        <v>3.3112163856604631</v>
      </c>
      <c r="BC30">
        <f t="shared" si="31"/>
        <v>1.4653454213157979</v>
      </c>
      <c r="BD30" s="9">
        <f t="shared" si="32"/>
        <v>2.5305764226111718</v>
      </c>
      <c r="BG30">
        <f t="shared" si="45"/>
        <v>12</v>
      </c>
      <c r="BH30">
        <f t="shared" si="46"/>
        <v>11.999999999999998</v>
      </c>
      <c r="BI30">
        <f t="shared" si="47"/>
        <v>26.297862075718136</v>
      </c>
      <c r="BJ30">
        <f t="shared" si="48"/>
        <v>26.297862075718136</v>
      </c>
      <c r="BK30">
        <f t="shared" si="49"/>
        <v>13.148931037859068</v>
      </c>
      <c r="BL30">
        <f t="shared" si="50"/>
        <v>13.148931037859068</v>
      </c>
      <c r="BM30">
        <f>0</f>
        <v>0</v>
      </c>
      <c r="BN30" s="10">
        <f t="shared" si="51"/>
        <v>0</v>
      </c>
      <c r="BO30" s="10">
        <f t="shared" si="52"/>
        <v>0</v>
      </c>
      <c r="CC30">
        <f t="shared" si="0"/>
        <v>384</v>
      </c>
      <c r="CF30">
        <f t="shared" si="1"/>
        <v>0.15643044931875241</v>
      </c>
      <c r="CG30">
        <f t="shared" si="2"/>
        <v>37.42107135407111</v>
      </c>
      <c r="CH30">
        <f t="shared" si="3"/>
        <v>30.759683918333934</v>
      </c>
      <c r="CI30">
        <f t="shared" si="4"/>
        <v>26.533522521168035</v>
      </c>
      <c r="CJ30">
        <f t="shared" si="5"/>
        <v>3.4836892008180649</v>
      </c>
      <c r="CK30">
        <f t="shared" si="6"/>
        <v>1.7684680120751335</v>
      </c>
      <c r="CL30">
        <f t="shared" si="7"/>
        <v>0.52410018701173566</v>
      </c>
      <c r="CM30">
        <f t="shared" si="8"/>
        <v>283.35303435720317</v>
      </c>
      <c r="CN30">
        <f t="shared" si="9"/>
        <v>0</v>
      </c>
      <c r="CO30">
        <f t="shared" si="10"/>
        <v>0</v>
      </c>
      <c r="CP30">
        <f t="shared" si="11"/>
        <v>0</v>
      </c>
    </row>
    <row r="31" spans="1:94">
      <c r="A31">
        <v>0</v>
      </c>
      <c r="B31">
        <v>5.0246580999999996E-5</v>
      </c>
      <c r="C31">
        <v>2.5488161513333332E-3</v>
      </c>
      <c r="D31">
        <v>1.5089070513513512E-3</v>
      </c>
      <c r="E31">
        <v>7.1403226972727271E-4</v>
      </c>
      <c r="F31" s="18">
        <v>0</v>
      </c>
      <c r="G31" s="18">
        <v>0</v>
      </c>
      <c r="H31">
        <v>3.2890937509212803E-3</v>
      </c>
      <c r="I31">
        <v>0.54359913274118743</v>
      </c>
      <c r="J31">
        <v>0.41559777194901071</v>
      </c>
      <c r="K31">
        <v>306.2545045</v>
      </c>
      <c r="L31">
        <v>2.9512092266663814E-7</v>
      </c>
      <c r="M31">
        <v>3.1274999999999997E-2</v>
      </c>
      <c r="N31">
        <v>26.54628215</v>
      </c>
      <c r="O31">
        <v>23.27643471</v>
      </c>
      <c r="Q31">
        <f t="shared" si="12"/>
        <v>0</v>
      </c>
      <c r="R31">
        <f t="shared" si="13"/>
        <v>1.3338599162988291E-3</v>
      </c>
      <c r="S31">
        <f t="shared" si="14"/>
        <v>6.7661592701771758E-2</v>
      </c>
      <c r="T31">
        <f t="shared" si="15"/>
        <v>4.0055872323297506E-2</v>
      </c>
      <c r="U31">
        <f t="shared" si="16"/>
        <v>1.8954902096385083E-2</v>
      </c>
      <c r="V31">
        <f t="shared" si="18"/>
        <v>0</v>
      </c>
      <c r="W31">
        <f t="shared" si="19"/>
        <v>0</v>
      </c>
      <c r="X31">
        <f t="shared" si="20"/>
        <v>3.1248316713627829E-3</v>
      </c>
      <c r="Y31">
        <f t="shared" si="21"/>
        <v>0.51645100904746422</v>
      </c>
      <c r="Z31">
        <f t="shared" si="22"/>
        <v>0.39484222058745377</v>
      </c>
      <c r="AA31">
        <f t="shared" si="23"/>
        <v>8.5611759933750142E-2</v>
      </c>
      <c r="AB31">
        <f t="shared" si="17"/>
        <v>2.9512092266663814E-7</v>
      </c>
      <c r="AE31">
        <f t="shared" si="33"/>
        <v>1.2439375003101931</v>
      </c>
      <c r="AF31">
        <f t="shared" si="34"/>
        <v>2.6093360138453798</v>
      </c>
      <c r="AG31">
        <f t="shared" si="35"/>
        <v>1.045696895250414</v>
      </c>
      <c r="AH31" s="5">
        <f t="shared" si="36"/>
        <v>-0.12800622703775319</v>
      </c>
      <c r="AJ31" s="12">
        <f t="shared" si="37"/>
        <v>2.7373422408831329</v>
      </c>
      <c r="AK31" s="8">
        <f t="shared" si="38"/>
        <v>0.64594845038230497</v>
      </c>
      <c r="AL31" s="8">
        <f t="shared" si="39"/>
        <v>6.192444610142803</v>
      </c>
      <c r="AM31" s="8">
        <f t="shared" si="40"/>
        <v>1.3788326555206296</v>
      </c>
      <c r="AN31" s="8">
        <f t="shared" si="41"/>
        <v>8.538344845967611</v>
      </c>
      <c r="AO31">
        <v>29</v>
      </c>
      <c r="AQ31">
        <v>1</v>
      </c>
      <c r="AR31">
        <f t="shared" si="42"/>
        <v>2.0650186625675939</v>
      </c>
      <c r="AT31">
        <f t="shared" si="24"/>
        <v>1.1388955941572897E-2</v>
      </c>
      <c r="AU31">
        <f t="shared" si="25"/>
        <v>0.57771801131513256</v>
      </c>
      <c r="AV31">
        <f t="shared" si="26"/>
        <v>0.34201085100236395</v>
      </c>
      <c r="AW31">
        <f t="shared" si="27"/>
        <v>0.16184349062049025</v>
      </c>
      <c r="AX31">
        <f t="shared" si="43"/>
        <v>0</v>
      </c>
      <c r="AY31">
        <f t="shared" si="44"/>
        <v>0</v>
      </c>
      <c r="AZ31">
        <f t="shared" si="28"/>
        <v>2.6680890395696773E-2</v>
      </c>
      <c r="BA31">
        <f t="shared" si="29"/>
        <v>4.4096368112951883</v>
      </c>
      <c r="BB31">
        <f t="shared" si="30"/>
        <v>3.3712990391232927</v>
      </c>
      <c r="BC31">
        <f t="shared" si="31"/>
        <v>1.3788326555206296</v>
      </c>
      <c r="BD31" s="9">
        <f t="shared" si="32"/>
        <v>2.4717939644001894</v>
      </c>
      <c r="BG31">
        <f t="shared" si="45"/>
        <v>12</v>
      </c>
      <c r="BH31">
        <f t="shared" si="46"/>
        <v>12</v>
      </c>
      <c r="BI31">
        <f t="shared" si="47"/>
        <v>26.130037325135188</v>
      </c>
      <c r="BJ31">
        <f t="shared" si="48"/>
        <v>26.130037325135184</v>
      </c>
      <c r="BK31">
        <f t="shared" si="49"/>
        <v>13.065018662567594</v>
      </c>
      <c r="BL31">
        <f t="shared" si="50"/>
        <v>13.065018662567594</v>
      </c>
      <c r="BM31">
        <f>0</f>
        <v>0</v>
      </c>
      <c r="BN31" s="10">
        <f t="shared" si="51"/>
        <v>0</v>
      </c>
      <c r="BO31" s="10">
        <f t="shared" si="52"/>
        <v>3.5527136788005009E-15</v>
      </c>
      <c r="CC31">
        <f t="shared" si="0"/>
        <v>384</v>
      </c>
      <c r="CF31">
        <f t="shared" si="1"/>
        <v>0.18222329506516635</v>
      </c>
      <c r="CG31">
        <f t="shared" si="2"/>
        <v>36.973952724168484</v>
      </c>
      <c r="CH31">
        <f t="shared" si="3"/>
        <v>38.305215312264764</v>
      </c>
      <c r="CI31">
        <f t="shared" si="4"/>
        <v>25.894958499278438</v>
      </c>
      <c r="CJ31">
        <f t="shared" si="5"/>
        <v>0</v>
      </c>
      <c r="CK31">
        <f t="shared" si="6"/>
        <v>0</v>
      </c>
      <c r="CL31">
        <f t="shared" si="7"/>
        <v>0.42689424633114836</v>
      </c>
      <c r="CM31">
        <f t="shared" si="8"/>
        <v>282.21675592289205</v>
      </c>
      <c r="CN31">
        <f t="shared" si="9"/>
        <v>0</v>
      </c>
      <c r="CO31">
        <f t="shared" si="10"/>
        <v>0</v>
      </c>
      <c r="CP31">
        <f t="shared" si="11"/>
        <v>0</v>
      </c>
    </row>
    <row r="32" spans="1:94">
      <c r="A32">
        <v>0</v>
      </c>
      <c r="B32">
        <v>2.8955082347826091E-5</v>
      </c>
      <c r="C32">
        <v>1.08040361275E-3</v>
      </c>
      <c r="D32">
        <v>8.3659913062162164E-4</v>
      </c>
      <c r="E32">
        <v>1.7873755049999999E-4</v>
      </c>
      <c r="F32" s="18">
        <v>9.3733196375000007E-5</v>
      </c>
      <c r="G32" s="18">
        <v>3.7229021794117643E-5</v>
      </c>
      <c r="H32">
        <v>1.0000000000000001E-5</v>
      </c>
      <c r="I32">
        <v>0.58349660096248468</v>
      </c>
      <c r="J32">
        <v>0.38555180915088533</v>
      </c>
      <c r="K32">
        <v>306.37000462000003</v>
      </c>
      <c r="L32">
        <v>2.6302679918953789E-7</v>
      </c>
      <c r="M32">
        <v>3.1899999999999998E-2</v>
      </c>
      <c r="N32">
        <v>26.15391442</v>
      </c>
      <c r="O32">
        <v>31.63371429</v>
      </c>
      <c r="Q32">
        <f t="shared" si="12"/>
        <v>0</v>
      </c>
      <c r="R32">
        <f t="shared" si="13"/>
        <v>7.5728874574909621E-4</v>
      </c>
      <c r="S32">
        <f t="shared" si="14"/>
        <v>2.825678362692232E-2</v>
      </c>
      <c r="T32">
        <f t="shared" si="15"/>
        <v>2.1880342066124294E-2</v>
      </c>
      <c r="U32">
        <f t="shared" si="16"/>
        <v>4.674686599417428E-3</v>
      </c>
      <c r="V32">
        <f t="shared" si="18"/>
        <v>2.4514899963048046E-3</v>
      </c>
      <c r="W32">
        <f t="shared" si="19"/>
        <v>9.7368464994366773E-4</v>
      </c>
      <c r="X32">
        <f t="shared" si="20"/>
        <v>1.2911720118367347E-5</v>
      </c>
      <c r="Y32">
        <f t="shared" si="21"/>
        <v>0.75339448016462773</v>
      </c>
      <c r="Z32">
        <f t="shared" si="22"/>
        <v>0.49781370508864142</v>
      </c>
      <c r="AA32">
        <f t="shared" si="23"/>
        <v>6.800017749200013E-2</v>
      </c>
      <c r="AB32">
        <f t="shared" si="17"/>
        <v>2.6302679918953789E-7</v>
      </c>
      <c r="AE32">
        <f t="shared" si="33"/>
        <v>1.4074931970838431</v>
      </c>
      <c r="AF32">
        <f t="shared" si="34"/>
        <v>3.2671794920754338</v>
      </c>
      <c r="AG32">
        <f t="shared" si="35"/>
        <v>1.113615961546206</v>
      </c>
      <c r="AH32" s="5">
        <f t="shared" si="36"/>
        <v>-5.8994275684461611E-2</v>
      </c>
      <c r="AJ32" s="12">
        <f t="shared" si="37"/>
        <v>3.3261737677598955</v>
      </c>
      <c r="AK32" s="8">
        <f t="shared" si="38"/>
        <v>1.0989418446674835</v>
      </c>
      <c r="AL32" s="8">
        <f t="shared" si="39"/>
        <v>3.639865038727609</v>
      </c>
      <c r="AM32" s="8">
        <f t="shared" si="40"/>
        <v>1.959796320097587</v>
      </c>
      <c r="AN32" s="8">
        <f t="shared" si="41"/>
        <v>7.1333941085502293</v>
      </c>
      <c r="AO32">
        <v>30</v>
      </c>
      <c r="AQ32">
        <v>1</v>
      </c>
      <c r="AR32">
        <f t="shared" si="42"/>
        <v>2.823250499573966</v>
      </c>
      <c r="AT32">
        <f t="shared" si="24"/>
        <v>5.4020390773979951E-3</v>
      </c>
      <c r="AU32">
        <f t="shared" si="25"/>
        <v>0.20156677385086627</v>
      </c>
      <c r="AV32">
        <f t="shared" si="26"/>
        <v>0.1560811031875548</v>
      </c>
      <c r="AW32">
        <f t="shared" si="27"/>
        <v>3.3346381847602989E-2</v>
      </c>
      <c r="AX32">
        <f t="shared" si="43"/>
        <v>1.7487444296810515E-2</v>
      </c>
      <c r="AY32">
        <f t="shared" si="44"/>
        <v>6.9456763454939516E-3</v>
      </c>
      <c r="AZ32">
        <f t="shared" si="28"/>
        <v>9.2104388223611107E-5</v>
      </c>
      <c r="BA32">
        <f t="shared" si="29"/>
        <v>5.3742597462206181</v>
      </c>
      <c r="BB32">
        <f t="shared" si="30"/>
        <v>3.5511013510348759</v>
      </c>
      <c r="BC32">
        <f t="shared" si="31"/>
        <v>1.959796320097587</v>
      </c>
      <c r="BD32" s="9">
        <f t="shared" si="32"/>
        <v>2.3806257387033134</v>
      </c>
      <c r="BG32">
        <f t="shared" si="45"/>
        <v>12</v>
      </c>
      <c r="BH32">
        <f t="shared" si="46"/>
        <v>11.999999999999998</v>
      </c>
      <c r="BI32">
        <f t="shared" si="47"/>
        <v>27.646500999147932</v>
      </c>
      <c r="BJ32">
        <f t="shared" si="48"/>
        <v>27.646500999147932</v>
      </c>
      <c r="BK32">
        <f t="shared" si="49"/>
        <v>13.823250499573966</v>
      </c>
      <c r="BL32">
        <f t="shared" si="50"/>
        <v>13.823250499573966</v>
      </c>
      <c r="BM32">
        <f>0</f>
        <v>0</v>
      </c>
      <c r="BN32" s="10">
        <f t="shared" si="51"/>
        <v>0</v>
      </c>
      <c r="BO32" s="10">
        <f t="shared" si="52"/>
        <v>0</v>
      </c>
      <c r="CC32">
        <f t="shared" si="0"/>
        <v>384</v>
      </c>
      <c r="CF32">
        <f t="shared" si="1"/>
        <v>8.6432625238367922E-2</v>
      </c>
      <c r="CG32">
        <f t="shared" si="2"/>
        <v>12.900273526455441</v>
      </c>
      <c r="CH32">
        <f t="shared" si="3"/>
        <v>17.481083557006137</v>
      </c>
      <c r="CI32">
        <f t="shared" si="4"/>
        <v>5.3354210956164785</v>
      </c>
      <c r="CJ32">
        <f t="shared" si="5"/>
        <v>2.7979910874896823</v>
      </c>
      <c r="CK32">
        <f t="shared" si="6"/>
        <v>1.444700679862742</v>
      </c>
      <c r="CL32">
        <f t="shared" si="7"/>
        <v>1.4736702115777777E-3</v>
      </c>
      <c r="CM32">
        <f t="shared" si="8"/>
        <v>343.95262375811956</v>
      </c>
      <c r="CN32">
        <f t="shared" si="9"/>
        <v>0</v>
      </c>
      <c r="CO32">
        <f t="shared" si="10"/>
        <v>0</v>
      </c>
      <c r="CP32">
        <f t="shared" si="11"/>
        <v>0</v>
      </c>
    </row>
    <row r="33" spans="1:94">
      <c r="A33">
        <v>0</v>
      </c>
      <c r="B33">
        <v>0</v>
      </c>
      <c r="C33">
        <v>1.3261907609999999E-3</v>
      </c>
      <c r="D33">
        <v>8.5195437943243245E-4</v>
      </c>
      <c r="E33">
        <v>1.8371462445454544E-4</v>
      </c>
      <c r="F33" s="18">
        <v>8.949410988636362E-5</v>
      </c>
      <c r="G33" s="18">
        <v>3.6127153735294109E-5</v>
      </c>
      <c r="H33">
        <v>1.0000000000000001E-5</v>
      </c>
      <c r="I33">
        <v>0.57142703069887457</v>
      </c>
      <c r="J33">
        <v>0.39322710977279568</v>
      </c>
      <c r="K33">
        <v>305.94770732000001</v>
      </c>
      <c r="L33">
        <v>2.6302679918953789E-7</v>
      </c>
      <c r="M33">
        <v>3.252E-2</v>
      </c>
      <c r="N33">
        <v>26.684129030000001</v>
      </c>
      <c r="O33">
        <v>26.344335480000002</v>
      </c>
      <c r="Q33">
        <f t="shared" si="12"/>
        <v>0</v>
      </c>
      <c r="R33">
        <f t="shared" si="13"/>
        <v>0</v>
      </c>
      <c r="S33">
        <f t="shared" si="14"/>
        <v>3.5388245384917888E-2</v>
      </c>
      <c r="T33">
        <f t="shared" si="15"/>
        <v>2.2733660588448605E-2</v>
      </c>
      <c r="U33">
        <f t="shared" si="16"/>
        <v>4.9022647436430845E-3</v>
      </c>
      <c r="V33">
        <f t="shared" si="18"/>
        <v>2.3880723756327256E-3</v>
      </c>
      <c r="W33">
        <f t="shared" si="19"/>
        <v>9.6402163175923446E-4</v>
      </c>
      <c r="X33">
        <f t="shared" si="20"/>
        <v>1.0752789991836736E-5</v>
      </c>
      <c r="Y33">
        <f t="shared" si="21"/>
        <v>0.61444348567638407</v>
      </c>
      <c r="Z33">
        <f t="shared" si="22"/>
        <v>0.42282885304838025</v>
      </c>
      <c r="AA33">
        <f t="shared" si="23"/>
        <v>5.283457547940007E-2</v>
      </c>
      <c r="AB33">
        <f t="shared" si="17"/>
        <v>2.6302679918953789E-7</v>
      </c>
      <c r="AE33">
        <f t="shared" si="33"/>
        <v>1.2102312678958453</v>
      </c>
      <c r="AF33">
        <f t="shared" si="34"/>
        <v>2.7373370419032805</v>
      </c>
      <c r="AG33">
        <f t="shared" si="35"/>
        <v>0.97841023554556361</v>
      </c>
      <c r="AH33" s="5">
        <f t="shared" si="36"/>
        <v>-6.6376264724401543E-2</v>
      </c>
      <c r="AJ33" s="12">
        <f t="shared" si="37"/>
        <v>2.803713306627682</v>
      </c>
      <c r="AK33" s="8">
        <f t="shared" si="38"/>
        <v>0.84689283553655481</v>
      </c>
      <c r="AL33" s="8">
        <f t="shared" si="39"/>
        <v>4.7231477610337471</v>
      </c>
      <c r="AM33" s="8">
        <f t="shared" si="40"/>
        <v>1.7867509460380411</v>
      </c>
      <c r="AN33" s="8">
        <f t="shared" si="41"/>
        <v>8.439088730304503</v>
      </c>
      <c r="AO33">
        <v>31</v>
      </c>
      <c r="AQ33">
        <v>1</v>
      </c>
      <c r="AR33">
        <f t="shared" si="42"/>
        <v>2.6171436305212623</v>
      </c>
      <c r="AT33">
        <f t="shared" si="24"/>
        <v>0</v>
      </c>
      <c r="AU33">
        <f t="shared" si="25"/>
        <v>0.29864454281311087</v>
      </c>
      <c r="AV33">
        <f t="shared" si="26"/>
        <v>0.19185137887054426</v>
      </c>
      <c r="AW33">
        <f t="shared" si="27"/>
        <v>4.1370647151047449E-2</v>
      </c>
      <c r="AX33">
        <f t="shared" si="43"/>
        <v>2.0153154672353638E-2</v>
      </c>
      <c r="AY33">
        <f t="shared" si="44"/>
        <v>8.135464088349113E-3</v>
      </c>
      <c r="AZ33">
        <f t="shared" si="28"/>
        <v>9.0743748839440443E-5</v>
      </c>
      <c r="BA33">
        <f t="shared" si="29"/>
        <v>5.1853430953805892</v>
      </c>
      <c r="BB33">
        <f t="shared" si="30"/>
        <v>3.5682902086081647</v>
      </c>
      <c r="BC33">
        <f t="shared" si="31"/>
        <v>1.7867509460380411</v>
      </c>
      <c r="BD33" s="9">
        <f t="shared" si="32"/>
        <v>2.3469061336334462</v>
      </c>
      <c r="BG33">
        <f t="shared" si="45"/>
        <v>12</v>
      </c>
      <c r="BH33">
        <f t="shared" si="46"/>
        <v>12</v>
      </c>
      <c r="BI33">
        <f t="shared" si="47"/>
        <v>27.234287261042525</v>
      </c>
      <c r="BJ33">
        <f t="shared" si="48"/>
        <v>27.234287261042525</v>
      </c>
      <c r="BK33">
        <f t="shared" si="49"/>
        <v>13.617143630521262</v>
      </c>
      <c r="BL33">
        <f t="shared" si="50"/>
        <v>13.617143630521264</v>
      </c>
      <c r="BM33">
        <f>0</f>
        <v>0</v>
      </c>
      <c r="BN33" s="10">
        <f t="shared" si="51"/>
        <v>0</v>
      </c>
      <c r="BO33" s="10">
        <f t="shared" si="52"/>
        <v>-1.7763568394002505E-15</v>
      </c>
      <c r="CC33">
        <f t="shared" si="0"/>
        <v>384</v>
      </c>
      <c r="CF33">
        <f t="shared" si="1"/>
        <v>0</v>
      </c>
      <c r="CG33">
        <f t="shared" si="2"/>
        <v>19.113250740039096</v>
      </c>
      <c r="CH33">
        <f t="shared" si="3"/>
        <v>21.487354433500958</v>
      </c>
      <c r="CI33">
        <f t="shared" si="4"/>
        <v>6.6193035441675914</v>
      </c>
      <c r="CJ33">
        <f t="shared" si="5"/>
        <v>3.224504747576582</v>
      </c>
      <c r="CK33">
        <f t="shared" si="6"/>
        <v>1.6921765303766154</v>
      </c>
      <c r="CL33">
        <f t="shared" si="7"/>
        <v>1.4518999814310471E-3</v>
      </c>
      <c r="CM33">
        <f t="shared" si="8"/>
        <v>331.86195810435771</v>
      </c>
      <c r="CN33">
        <f t="shared" si="9"/>
        <v>0</v>
      </c>
      <c r="CO33">
        <f t="shared" si="10"/>
        <v>0</v>
      </c>
      <c r="CP33">
        <f t="shared" si="11"/>
        <v>0</v>
      </c>
    </row>
    <row r="34" spans="1:94">
      <c r="A34">
        <v>0</v>
      </c>
      <c r="B34">
        <v>2.6468344691304353E-5</v>
      </c>
      <c r="C34">
        <v>2.0422731481666667E-3</v>
      </c>
      <c r="D34">
        <v>1.0882190815135135E-3</v>
      </c>
      <c r="E34">
        <v>3.9742944622727267E-4</v>
      </c>
      <c r="F34" s="18">
        <v>1.13656450625E-4</v>
      </c>
      <c r="G34" s="18">
        <v>3.9745809941176471E-5</v>
      </c>
      <c r="H34">
        <v>2.5051691810563772E-3</v>
      </c>
      <c r="I34">
        <v>0.55935746043526435</v>
      </c>
      <c r="J34">
        <v>0.40090241039470614</v>
      </c>
      <c r="K34">
        <v>306.26352795000003</v>
      </c>
      <c r="L34">
        <v>2.8183829312644502E-7</v>
      </c>
      <c r="M34">
        <v>3.1375E-2</v>
      </c>
      <c r="N34">
        <v>26.3736107</v>
      </c>
      <c r="O34">
        <v>24.75009382</v>
      </c>
      <c r="Q34">
        <f t="shared" si="12"/>
        <v>0</v>
      </c>
      <c r="R34">
        <f t="shared" si="13"/>
        <v>6.9806581876187275E-4</v>
      </c>
      <c r="S34">
        <f t="shared" si="14"/>
        <v>5.3862116952811089E-2</v>
      </c>
      <c r="T34">
        <f t="shared" si="15"/>
        <v>2.870026641214897E-2</v>
      </c>
      <c r="U34">
        <f t="shared" si="16"/>
        <v>1.0481649495514674E-2</v>
      </c>
      <c r="V34">
        <f t="shared" si="18"/>
        <v>2.9975309823275218E-3</v>
      </c>
      <c r="W34">
        <f t="shared" si="19"/>
        <v>1.0482405183447781E-3</v>
      </c>
      <c r="X34">
        <f t="shared" si="20"/>
        <v>2.5307417251476693E-3</v>
      </c>
      <c r="Y34">
        <f t="shared" si="21"/>
        <v>0.56506733161998901</v>
      </c>
      <c r="Z34">
        <f t="shared" si="22"/>
        <v>0.40499478652788246</v>
      </c>
      <c r="AA34">
        <f t="shared" si="23"/>
        <v>8.2417533437500079E-2</v>
      </c>
      <c r="AB34">
        <f t="shared" si="17"/>
        <v>2.8183829312644502E-7</v>
      </c>
      <c r="AE34">
        <f t="shared" si="33"/>
        <v>1.223743141611795</v>
      </c>
      <c r="AF34">
        <f t="shared" si="34"/>
        <v>2.6749049866781895</v>
      </c>
      <c r="AG34">
        <f t="shared" si="35"/>
        <v>1.0055653134155826</v>
      </c>
      <c r="AH34" s="5">
        <f t="shared" si="36"/>
        <v>-9.7787870179908906E-2</v>
      </c>
      <c r="AJ34" s="12">
        <f t="shared" si="37"/>
        <v>2.7726928568580984</v>
      </c>
      <c r="AK34" s="8">
        <f t="shared" si="38"/>
        <v>0.76156223002693313</v>
      </c>
      <c r="AL34" s="8">
        <f t="shared" si="39"/>
        <v>5.2523613203067301</v>
      </c>
      <c r="AM34" s="8">
        <f t="shared" si="40"/>
        <v>1.6156086878524376</v>
      </c>
      <c r="AN34" s="8">
        <f t="shared" si="41"/>
        <v>8.4857605808276535</v>
      </c>
      <c r="AO34">
        <v>32</v>
      </c>
      <c r="AQ34">
        <v>1</v>
      </c>
      <c r="AR34">
        <f t="shared" si="42"/>
        <v>2.3798125615868688</v>
      </c>
      <c r="AT34">
        <f t="shared" si="24"/>
        <v>5.923619407672681E-3</v>
      </c>
      <c r="AU34">
        <f t="shared" si="25"/>
        <v>0.45706102883809324</v>
      </c>
      <c r="AV34">
        <f t="shared" si="26"/>
        <v>0.24354358937946563</v>
      </c>
      <c r="AW34">
        <f t="shared" si="27"/>
        <v>8.8944768111090478E-2</v>
      </c>
      <c r="AX34">
        <f t="shared" si="43"/>
        <v>2.5436330249644479E-2</v>
      </c>
      <c r="AY34">
        <f t="shared" si="44"/>
        <v>8.8951180697964642E-3</v>
      </c>
      <c r="AZ34">
        <f t="shared" si="28"/>
        <v>2.1475268371513864E-2</v>
      </c>
      <c r="BA34">
        <f t="shared" si="29"/>
        <v>4.79502608817437</v>
      </c>
      <c r="BB34">
        <f t="shared" si="30"/>
        <v>3.4366887949590152</v>
      </c>
      <c r="BC34">
        <f t="shared" si="31"/>
        <v>1.6156086878524376</v>
      </c>
      <c r="BD34" s="9">
        <f t="shared" si="32"/>
        <v>2.4454131419082006</v>
      </c>
      <c r="BG34">
        <f t="shared" si="45"/>
        <v>12</v>
      </c>
      <c r="BH34">
        <f t="shared" si="46"/>
        <v>12.000000000000002</v>
      </c>
      <c r="BI34">
        <f t="shared" si="47"/>
        <v>26.759625123173738</v>
      </c>
      <c r="BJ34">
        <f t="shared" si="48"/>
        <v>26.759625123173738</v>
      </c>
      <c r="BK34">
        <f t="shared" si="49"/>
        <v>13.379812561586869</v>
      </c>
      <c r="BL34">
        <f t="shared" si="50"/>
        <v>13.379812561586869</v>
      </c>
      <c r="BM34">
        <f>0</f>
        <v>0</v>
      </c>
      <c r="BN34" s="10">
        <f t="shared" si="51"/>
        <v>0</v>
      </c>
      <c r="BO34" s="10">
        <f t="shared" si="52"/>
        <v>-3.5527136788005009E-15</v>
      </c>
      <c r="CC34">
        <f t="shared" ref="CC34:CC65" si="53">AQ34*384</f>
        <v>384</v>
      </c>
      <c r="CF34">
        <f t="shared" ref="CF34:CF65" si="54">AT34*16</f>
        <v>9.4777910522762895E-2</v>
      </c>
      <c r="CG34">
        <f t="shared" ref="CG34:CG65" si="55">AU34*64</f>
        <v>29.251905845637967</v>
      </c>
      <c r="CH34">
        <f t="shared" ref="CH34:CH65" si="56">AV34*112</f>
        <v>27.276882010500152</v>
      </c>
      <c r="CI34">
        <f t="shared" ref="CI34:CI65" si="57">AW34*160</f>
        <v>14.231162897774476</v>
      </c>
      <c r="CJ34">
        <f t="shared" ref="CJ34:CJ65" si="58">AX34*160</f>
        <v>4.0698128399431166</v>
      </c>
      <c r="CK34">
        <f t="shared" ref="CK34:CK65" si="59">AY34*208</f>
        <v>1.8501845585176646</v>
      </c>
      <c r="CL34">
        <f t="shared" ref="CL34:CL65" si="60">AZ34*16</f>
        <v>0.34360429394422182</v>
      </c>
      <c r="CM34">
        <f t="shared" ref="CM34:CM65" si="61">BA34*64</f>
        <v>306.88166964315968</v>
      </c>
      <c r="CN34">
        <f t="shared" ref="CN34:CN65" si="62">BB34*0</f>
        <v>0</v>
      </c>
      <c r="CO34">
        <f t="shared" ref="CO34:CO65" si="63">BC34*0</f>
        <v>0</v>
      </c>
      <c r="CP34">
        <f t="shared" ref="CP34:CP65" si="64">BD34*0</f>
        <v>0</v>
      </c>
    </row>
    <row r="35" spans="1:94">
      <c r="A35">
        <v>0</v>
      </c>
      <c r="B35">
        <v>0</v>
      </c>
      <c r="C35">
        <v>1.1841138185666666E-3</v>
      </c>
      <c r="D35">
        <v>6.7704598322972976E-4</v>
      </c>
      <c r="E35">
        <v>2.0918890688636366E-4</v>
      </c>
      <c r="F35" s="18">
        <v>1.0448284185227273E-4</v>
      </c>
      <c r="G35" s="18">
        <v>4.0048964441176471E-5</v>
      </c>
      <c r="H35">
        <v>1.0000000000000001E-5</v>
      </c>
      <c r="I35">
        <v>0.59050155756261202</v>
      </c>
      <c r="J35">
        <v>0.38196295264918684</v>
      </c>
      <c r="K35">
        <v>306.58295795999999</v>
      </c>
      <c r="L35">
        <v>2.8840315031266014E-7</v>
      </c>
      <c r="M35">
        <v>3.0054999999999998E-2</v>
      </c>
      <c r="N35">
        <v>26.078705759999998</v>
      </c>
      <c r="O35">
        <v>29.295290319999999</v>
      </c>
      <c r="Q35">
        <f t="shared" ref="Q35:Q66" si="65">$N35*A35</f>
        <v>0</v>
      </c>
      <c r="R35">
        <f t="shared" ref="R35:R66" si="66">$N35*B35</f>
        <v>0</v>
      </c>
      <c r="S35">
        <f t="shared" ref="S35:S66" si="67">$N35*C35</f>
        <v>3.088015586075012E-2</v>
      </c>
      <c r="T35">
        <f t="shared" ref="T35:T66" si="68">$N35*D35</f>
        <v>1.7656482982638017E-2</v>
      </c>
      <c r="U35">
        <f t="shared" ref="U35:U66" si="69">$N35*E35</f>
        <v>5.4553759509455152E-3</v>
      </c>
      <c r="V35">
        <f t="shared" si="18"/>
        <v>2.7247772896340336E-3</v>
      </c>
      <c r="W35">
        <f t="shared" si="19"/>
        <v>1.0444251596541439E-3</v>
      </c>
      <c r="X35">
        <f t="shared" si="20"/>
        <v>1.1957261355102041E-5</v>
      </c>
      <c r="Y35">
        <f t="shared" si="21"/>
        <v>0.70607814543709835</v>
      </c>
      <c r="Z35">
        <f t="shared" si="22"/>
        <v>0.45672308527927924</v>
      </c>
      <c r="AA35">
        <f t="shared" si="23"/>
        <v>0.11591984710320011</v>
      </c>
      <c r="AB35">
        <f t="shared" ref="AB35:AB66" si="70">L35</f>
        <v>2.8840315031266014E-7</v>
      </c>
      <c r="AE35">
        <f t="shared" si="33"/>
        <v>1.3154737301463808</v>
      </c>
      <c r="AF35">
        <f t="shared" si="34"/>
        <v>3.0719202778874881</v>
      </c>
      <c r="AG35">
        <f t="shared" si="35"/>
        <v>1.0289686050458022</v>
      </c>
      <c r="AH35" s="5">
        <f t="shared" si="36"/>
        <v>-5.7761217243621835E-2</v>
      </c>
      <c r="AJ35" s="12">
        <f t="shared" si="37"/>
        <v>3.12968149513111</v>
      </c>
      <c r="AK35" s="8">
        <f t="shared" si="38"/>
        <v>1.0717442850395056</v>
      </c>
      <c r="AL35" s="8">
        <f t="shared" si="39"/>
        <v>3.7322335708583285</v>
      </c>
      <c r="AM35" s="8">
        <f t="shared" si="40"/>
        <v>2.0305753142761942</v>
      </c>
      <c r="AN35" s="8">
        <f t="shared" si="41"/>
        <v>7.5785813560978132</v>
      </c>
      <c r="AO35">
        <v>33</v>
      </c>
      <c r="AQ35">
        <v>1</v>
      </c>
      <c r="AR35">
        <f t="shared" si="42"/>
        <v>2.8898482290386731</v>
      </c>
      <c r="AT35">
        <f t="shared" si="24"/>
        <v>0</v>
      </c>
      <c r="AU35">
        <f t="shared" si="25"/>
        <v>0.23402777347967549</v>
      </c>
      <c r="AV35">
        <f t="shared" si="26"/>
        <v>0.13381109274647879</v>
      </c>
      <c r="AW35">
        <f t="shared" si="27"/>
        <v>4.1344010472340063E-2</v>
      </c>
      <c r="AX35">
        <f t="shared" si="43"/>
        <v>2.0649946366739218E-2</v>
      </c>
      <c r="AY35">
        <f t="shared" si="44"/>
        <v>7.9152610427943772E-3</v>
      </c>
      <c r="AZ35">
        <f t="shared" si="28"/>
        <v>9.0619077975765202E-5</v>
      </c>
      <c r="BA35">
        <f t="shared" si="29"/>
        <v>5.3510706689577141</v>
      </c>
      <c r="BB35">
        <f t="shared" si="30"/>
        <v>3.4613130589970171</v>
      </c>
      <c r="BC35">
        <f t="shared" si="31"/>
        <v>2.0305753142761942</v>
      </c>
      <c r="BD35" s="9">
        <f t="shared" si="32"/>
        <v>2.4683233983842223</v>
      </c>
      <c r="BG35">
        <f t="shared" si="45"/>
        <v>12</v>
      </c>
      <c r="BH35">
        <f t="shared" si="46"/>
        <v>12.000000000000004</v>
      </c>
      <c r="BI35">
        <f t="shared" si="47"/>
        <v>27.779696458077346</v>
      </c>
      <c r="BJ35">
        <f t="shared" si="48"/>
        <v>27.77969645807735</v>
      </c>
      <c r="BK35">
        <f t="shared" si="49"/>
        <v>13.889848229038673</v>
      </c>
      <c r="BL35">
        <f t="shared" si="50"/>
        <v>13.889848229038673</v>
      </c>
      <c r="BM35">
        <f>0</f>
        <v>0</v>
      </c>
      <c r="BN35" s="10">
        <f t="shared" si="51"/>
        <v>0</v>
      </c>
      <c r="BO35" s="10">
        <f t="shared" si="52"/>
        <v>-7.1054273576010019E-15</v>
      </c>
      <c r="CC35">
        <f t="shared" si="53"/>
        <v>384</v>
      </c>
      <c r="CF35">
        <f t="shared" si="54"/>
        <v>0</v>
      </c>
      <c r="CG35">
        <f t="shared" si="55"/>
        <v>14.977777502699231</v>
      </c>
      <c r="CH35">
        <f t="shared" si="56"/>
        <v>14.986842387605623</v>
      </c>
      <c r="CI35">
        <f t="shared" si="57"/>
        <v>6.6150416755744104</v>
      </c>
      <c r="CJ35">
        <f t="shared" si="58"/>
        <v>3.3039914186782751</v>
      </c>
      <c r="CK35">
        <f t="shared" si="59"/>
        <v>1.6463742969012305</v>
      </c>
      <c r="CL35">
        <f t="shared" si="60"/>
        <v>1.4499052476122432E-3</v>
      </c>
      <c r="CM35">
        <f t="shared" si="61"/>
        <v>342.4685228132937</v>
      </c>
      <c r="CN35">
        <f t="shared" si="62"/>
        <v>0</v>
      </c>
      <c r="CO35">
        <f t="shared" si="63"/>
        <v>0</v>
      </c>
      <c r="CP35">
        <f t="shared" si="64"/>
        <v>0</v>
      </c>
    </row>
    <row r="36" spans="1:94">
      <c r="A36">
        <v>0</v>
      </c>
      <c r="B36">
        <v>2.8472573734782612E-5</v>
      </c>
      <c r="C36">
        <v>1.0232313129166666E-3</v>
      </c>
      <c r="D36">
        <v>5.7666561620270276E-4</v>
      </c>
      <c r="E36">
        <v>1.2087180993181818E-4</v>
      </c>
      <c r="F36" s="18">
        <v>6.7605630874999987E-5</v>
      </c>
      <c r="G36" s="18">
        <v>2.9683862088235288E-5</v>
      </c>
      <c r="H36">
        <v>4.1325025077035502E-5</v>
      </c>
      <c r="I36">
        <v>0.5781216284414995</v>
      </c>
      <c r="J36">
        <v>0.38821136578840226</v>
      </c>
      <c r="K36">
        <v>306.45374220000002</v>
      </c>
      <c r="L36">
        <v>2.6302679918953789E-7</v>
      </c>
      <c r="M36">
        <v>3.0085000000000001E-2</v>
      </c>
      <c r="N36">
        <v>26.693764430000002</v>
      </c>
      <c r="O36">
        <v>26.6580139</v>
      </c>
      <c r="Q36">
        <f t="shared" si="65"/>
        <v>0</v>
      </c>
      <c r="R36">
        <f t="shared" si="66"/>
        <v>7.6004017599209234E-4</v>
      </c>
      <c r="S36">
        <f t="shared" si="67"/>
        <v>2.7313895624397119E-2</v>
      </c>
      <c r="T36">
        <f t="shared" si="68"/>
        <v>1.539337611379574E-2</v>
      </c>
      <c r="U36">
        <f t="shared" si="69"/>
        <v>3.226523620547689E-3</v>
      </c>
      <c r="V36">
        <f t="shared" si="18"/>
        <v>1.8046487847187846E-3</v>
      </c>
      <c r="W36">
        <f t="shared" si="19"/>
        <v>7.9237402195596069E-4</v>
      </c>
      <c r="X36">
        <f t="shared" si="20"/>
        <v>4.4965024200875957E-5</v>
      </c>
      <c r="Y36">
        <f t="shared" si="21"/>
        <v>0.62904385334220936</v>
      </c>
      <c r="Z36">
        <f t="shared" si="22"/>
        <v>0.42240587695204945</v>
      </c>
      <c r="AA36">
        <f t="shared" si="23"/>
        <v>0.11785296995845007</v>
      </c>
      <c r="AB36">
        <f t="shared" si="70"/>
        <v>2.6302679918953789E-7</v>
      </c>
      <c r="AE36">
        <f t="shared" si="33"/>
        <v>1.177104249791278</v>
      </c>
      <c r="AF36">
        <f t="shared" si="34"/>
        <v>2.7182835240698702</v>
      </c>
      <c r="AG36">
        <f t="shared" si="35"/>
        <v>0.9433934705869137</v>
      </c>
      <c r="AH36" s="5">
        <f t="shared" si="36"/>
        <v>-4.9290858341407388E-2</v>
      </c>
      <c r="AJ36" s="12">
        <f t="shared" si="37"/>
        <v>2.7675743824112775</v>
      </c>
      <c r="AK36" s="8">
        <f t="shared" si="38"/>
        <v>0.88078744123745012</v>
      </c>
      <c r="AL36" s="8">
        <f t="shared" si="39"/>
        <v>4.5413908199920012</v>
      </c>
      <c r="AM36" s="8">
        <f t="shared" si="40"/>
        <v>1.8910471798895474</v>
      </c>
      <c r="AN36" s="8">
        <f t="shared" si="41"/>
        <v>8.5879843029221536</v>
      </c>
      <c r="AO36">
        <v>34</v>
      </c>
      <c r="AQ36">
        <v>1</v>
      </c>
      <c r="AR36">
        <f t="shared" si="42"/>
        <v>2.7749898565483093</v>
      </c>
      <c r="AT36">
        <f t="shared" si="24"/>
        <v>6.5272131010102805E-3</v>
      </c>
      <c r="AU36">
        <f t="shared" si="25"/>
        <v>0.23457130687397654</v>
      </c>
      <c r="AV36">
        <f t="shared" si="26"/>
        <v>0.13219807243425463</v>
      </c>
      <c r="AW36">
        <f t="shared" si="27"/>
        <v>2.770933420627111E-2</v>
      </c>
      <c r="AX36">
        <f t="shared" si="43"/>
        <v>1.5498295435452463E-2</v>
      </c>
      <c r="AY36">
        <f t="shared" si="44"/>
        <v>6.8048956626010843E-3</v>
      </c>
      <c r="AZ36">
        <f t="shared" si="28"/>
        <v>3.8615892201763748E-4</v>
      </c>
      <c r="BA36">
        <f t="shared" si="29"/>
        <v>5.4022187383525591</v>
      </c>
      <c r="BB36">
        <f t="shared" si="30"/>
        <v>3.6276150407262673</v>
      </c>
      <c r="BC36">
        <f t="shared" si="31"/>
        <v>1.8910471798895474</v>
      </c>
      <c r="BD36" s="9">
        <f t="shared" si="32"/>
        <v>2.3143562976031138</v>
      </c>
      <c r="BG36">
        <f t="shared" si="45"/>
        <v>12</v>
      </c>
      <c r="BH36">
        <f t="shared" si="46"/>
        <v>12</v>
      </c>
      <c r="BI36">
        <f t="shared" si="47"/>
        <v>27.549979713096619</v>
      </c>
      <c r="BJ36">
        <f t="shared" si="48"/>
        <v>27.549979713096619</v>
      </c>
      <c r="BK36">
        <f t="shared" si="49"/>
        <v>13.774989856548309</v>
      </c>
      <c r="BL36">
        <f t="shared" si="50"/>
        <v>13.774989856548309</v>
      </c>
      <c r="BM36">
        <f>0</f>
        <v>0</v>
      </c>
      <c r="BN36" s="10">
        <f t="shared" si="51"/>
        <v>0</v>
      </c>
      <c r="BO36" s="10">
        <f t="shared" si="52"/>
        <v>0</v>
      </c>
      <c r="CC36">
        <f t="shared" si="53"/>
        <v>384</v>
      </c>
      <c r="CF36">
        <f t="shared" si="54"/>
        <v>0.10443540961616449</v>
      </c>
      <c r="CG36">
        <f t="shared" si="55"/>
        <v>15.012563639934498</v>
      </c>
      <c r="CH36">
        <f t="shared" si="56"/>
        <v>14.806184112636519</v>
      </c>
      <c r="CI36">
        <f t="shared" si="57"/>
        <v>4.4334934730033773</v>
      </c>
      <c r="CJ36">
        <f t="shared" si="58"/>
        <v>2.4797272696723942</v>
      </c>
      <c r="CK36">
        <f t="shared" si="59"/>
        <v>1.4154182978210255</v>
      </c>
      <c r="CL36">
        <f t="shared" si="60"/>
        <v>6.1785427522821996E-3</v>
      </c>
      <c r="CM36">
        <f t="shared" si="61"/>
        <v>345.74199925456378</v>
      </c>
      <c r="CN36">
        <f t="shared" si="62"/>
        <v>0</v>
      </c>
      <c r="CO36">
        <f t="shared" si="63"/>
        <v>0</v>
      </c>
      <c r="CP36">
        <f t="shared" si="64"/>
        <v>0</v>
      </c>
    </row>
    <row r="37" spans="1:94">
      <c r="A37">
        <v>0</v>
      </c>
      <c r="B37">
        <v>2.6399889765217392E-5</v>
      </c>
      <c r="C37">
        <v>1.1801193966833332E-3</v>
      </c>
      <c r="D37">
        <v>5.8031439618918927E-4</v>
      </c>
      <c r="E37">
        <v>1.3898279129545454E-4</v>
      </c>
      <c r="F37" s="18">
        <v>6.042762418181818E-5</v>
      </c>
      <c r="G37" s="18">
        <v>1.4602160352941178E-5</v>
      </c>
      <c r="H37">
        <v>2.0226094586129711E-4</v>
      </c>
      <c r="I37">
        <v>0.56549829198340584</v>
      </c>
      <c r="J37">
        <v>0.39808381136458942</v>
      </c>
      <c r="K37">
        <v>306.42053592000002</v>
      </c>
      <c r="L37">
        <v>2.8840315031266014E-7</v>
      </c>
      <c r="M37">
        <v>3.04E-2</v>
      </c>
      <c r="N37">
        <v>26.488943339999999</v>
      </c>
      <c r="O37">
        <v>24.888902529999999</v>
      </c>
      <c r="Q37">
        <f t="shared" si="65"/>
        <v>0</v>
      </c>
      <c r="R37">
        <f t="shared" si="66"/>
        <v>6.9930518417308932E-4</v>
      </c>
      <c r="S37">
        <f t="shared" si="67"/>
        <v>3.1260115833179794E-2</v>
      </c>
      <c r="T37">
        <f t="shared" si="68"/>
        <v>1.5371915160041745E-2</v>
      </c>
      <c r="U37">
        <f t="shared" si="69"/>
        <v>3.6815072838603403E-3</v>
      </c>
      <c r="V37">
        <f t="shared" si="18"/>
        <v>1.6006639131229956E-3</v>
      </c>
      <c r="W37">
        <f t="shared" si="19"/>
        <v>3.8679579823065323E-4</v>
      </c>
      <c r="X37">
        <f t="shared" ref="X37:X68" si="71">$O37*H37/24.5</f>
        <v>2.0547154968030329E-4</v>
      </c>
      <c r="Y37">
        <f t="shared" ref="Y37:Y68" si="72">$O37*I37/24.5</f>
        <v>0.57447477020638649</v>
      </c>
      <c r="Z37">
        <f t="shared" ref="Z37:Z68" si="73">$O37*J37/24.5</f>
        <v>0.40440282366629271</v>
      </c>
      <c r="AA37">
        <f t="shared" ref="AA37:AA68" si="74">(34.5/1000-M37)*N37</f>
        <v>0.10860466769400007</v>
      </c>
      <c r="AB37">
        <f t="shared" si="70"/>
        <v>2.8840315031266014E-7</v>
      </c>
      <c r="AE37">
        <f t="shared" si="33"/>
        <v>1.1112755399824237</v>
      </c>
      <c r="AF37">
        <f t="shared" si="34"/>
        <v>2.5101056129717869</v>
      </c>
      <c r="AG37">
        <f t="shared" si="35"/>
        <v>0.91480625367780266</v>
      </c>
      <c r="AH37" s="5">
        <f t="shared" si="36"/>
        <v>-5.3000303172608614E-2</v>
      </c>
      <c r="AJ37" s="12">
        <f t="shared" si="37"/>
        <v>2.5631059161443956</v>
      </c>
      <c r="AK37" s="8">
        <f t="shared" si="38"/>
        <v>0.73349340878879032</v>
      </c>
      <c r="AL37" s="8">
        <f t="shared" si="39"/>
        <v>5.4533550705045277</v>
      </c>
      <c r="AM37" s="8">
        <f t="shared" si="40"/>
        <v>1.6996733551918672</v>
      </c>
      <c r="AN37" s="8">
        <f t="shared" si="41"/>
        <v>9.2689223097370128</v>
      </c>
      <c r="AO37">
        <v>35</v>
      </c>
      <c r="AQ37">
        <v>1</v>
      </c>
      <c r="AR37">
        <f t="shared" ref="AR37:AR68" si="75">AG37*AN37+3*AM37-11</f>
        <v>2.578288159376724</v>
      </c>
      <c r="AT37">
        <f t="shared" ref="AT37:AT68" si="76">R37*$AN37</f>
        <v>6.4818054228966979E-3</v>
      </c>
      <c r="AU37">
        <f t="shared" ref="AU37:AU68" si="77">S37*$AN37</f>
        <v>0.28974758505112341</v>
      </c>
      <c r="AV37">
        <f t="shared" ref="AV37:AV68" si="78">T37*$AN37</f>
        <v>0.14248108737029555</v>
      </c>
      <c r="AW37">
        <f t="shared" ref="AW37:AW68" si="79">U37*$AN37</f>
        <v>3.4123604996832424E-2</v>
      </c>
      <c r="AX37">
        <f t="shared" si="43"/>
        <v>1.4836429454736682E-2</v>
      </c>
      <c r="AY37">
        <f t="shared" si="44"/>
        <v>3.5851802035326381E-3</v>
      </c>
      <c r="AZ37">
        <f t="shared" ref="AZ37:AZ68" si="80">X37*$AN37</f>
        <v>1.9044998308480002E-3</v>
      </c>
      <c r="BA37">
        <f t="shared" ref="BA37:BA68" si="81">Y37*$AN37</f>
        <v>5.3247620139470193</v>
      </c>
      <c r="BB37">
        <f t="shared" ref="BB37:BB68" si="82">Z37*$AN37</f>
        <v>3.7483783544011438</v>
      </c>
      <c r="BC37">
        <f t="shared" ref="BC37:BC68" si="83">AM37</f>
        <v>1.6996733551918672</v>
      </c>
      <c r="BD37" s="9">
        <f t="shared" ref="BD37:BD68" si="84">-AH37*AN37+AM37</f>
        <v>2.1909290476912844</v>
      </c>
      <c r="BG37">
        <f t="shared" si="45"/>
        <v>12</v>
      </c>
      <c r="BH37">
        <f t="shared" si="46"/>
        <v>12</v>
      </c>
      <c r="BI37">
        <f t="shared" si="47"/>
        <v>27.156576318753448</v>
      </c>
      <c r="BJ37">
        <f t="shared" si="48"/>
        <v>27.156576318753444</v>
      </c>
      <c r="BK37">
        <f t="shared" si="49"/>
        <v>13.578288159376724</v>
      </c>
      <c r="BL37">
        <f t="shared" si="50"/>
        <v>13.578288159376724</v>
      </c>
      <c r="BM37">
        <f>0</f>
        <v>0</v>
      </c>
      <c r="BN37" s="10">
        <f t="shared" si="51"/>
        <v>0</v>
      </c>
      <c r="BO37" s="10">
        <f t="shared" si="52"/>
        <v>3.5527136788005009E-15</v>
      </c>
      <c r="CC37">
        <f t="shared" si="53"/>
        <v>384</v>
      </c>
      <c r="CF37">
        <f t="shared" si="54"/>
        <v>0.10370888676634717</v>
      </c>
      <c r="CG37">
        <f t="shared" si="55"/>
        <v>18.543845443271898</v>
      </c>
      <c r="CH37">
        <f t="shared" si="56"/>
        <v>15.957881785473102</v>
      </c>
      <c r="CI37">
        <f t="shared" si="57"/>
        <v>5.4597767994931878</v>
      </c>
      <c r="CJ37">
        <f t="shared" si="58"/>
        <v>2.3738287127578692</v>
      </c>
      <c r="CK37">
        <f t="shared" si="59"/>
        <v>0.74571748233478874</v>
      </c>
      <c r="CL37">
        <f t="shared" si="60"/>
        <v>3.0471997293568004E-2</v>
      </c>
      <c r="CM37">
        <f t="shared" si="61"/>
        <v>340.78476889260924</v>
      </c>
      <c r="CN37">
        <f t="shared" si="62"/>
        <v>0</v>
      </c>
      <c r="CO37">
        <f t="shared" si="63"/>
        <v>0</v>
      </c>
      <c r="CP37">
        <f t="shared" si="64"/>
        <v>0</v>
      </c>
    </row>
    <row r="38" spans="1:94">
      <c r="A38">
        <v>0</v>
      </c>
      <c r="B38">
        <v>3.4501061565217395E-5</v>
      </c>
      <c r="C38">
        <v>1.6188866564999999E-3</v>
      </c>
      <c r="D38">
        <v>8.8644130610810801E-4</v>
      </c>
      <c r="E38">
        <v>1.999848048181818E-4</v>
      </c>
      <c r="F38" s="18">
        <v>1.0696038520454546E-4</v>
      </c>
      <c r="G38" s="18">
        <v>3.4561381647058821E-5</v>
      </c>
      <c r="H38">
        <v>1.0319766426343737E-5</v>
      </c>
      <c r="I38">
        <v>0.56371483995509108</v>
      </c>
      <c r="J38">
        <v>0.39298875101388175</v>
      </c>
      <c r="K38">
        <v>306.36819993</v>
      </c>
      <c r="L38">
        <v>3.0199517204020165E-7</v>
      </c>
      <c r="M38">
        <v>3.2489999999999998E-2</v>
      </c>
      <c r="N38">
        <v>24.993391299999999</v>
      </c>
      <c r="O38">
        <v>24.655860629999999</v>
      </c>
      <c r="Q38">
        <f t="shared" si="65"/>
        <v>0</v>
      </c>
      <c r="R38">
        <f t="shared" si="66"/>
        <v>8.6229853196486881E-4</v>
      </c>
      <c r="S38">
        <f t="shared" si="67"/>
        <v>4.0461467676253186E-2</v>
      </c>
      <c r="T38">
        <f t="shared" si="68"/>
        <v>2.2155174428043024E-2</v>
      </c>
      <c r="U38">
        <f t="shared" si="69"/>
        <v>4.9982984808749431E-3</v>
      </c>
      <c r="V38">
        <f t="shared" si="18"/>
        <v>2.673302761015935E-3</v>
      </c>
      <c r="W38">
        <f t="shared" si="19"/>
        <v>8.6380613537357959E-4</v>
      </c>
      <c r="X38">
        <f t="shared" si="71"/>
        <v>1.0385417254778952E-5</v>
      </c>
      <c r="Y38">
        <f t="shared" si="72"/>
        <v>0.56730100118348903</v>
      </c>
      <c r="Z38">
        <f t="shared" si="73"/>
        <v>0.39548881119004242</v>
      </c>
      <c r="AA38">
        <f t="shared" si="74"/>
        <v>5.0236716513000122E-2</v>
      </c>
      <c r="AB38">
        <f t="shared" si="70"/>
        <v>3.0199517204020165E-7</v>
      </c>
      <c r="AE38">
        <f t="shared" si="33"/>
        <v>1.1460460051865633</v>
      </c>
      <c r="AF38">
        <f t="shared" si="34"/>
        <v>2.5637228131810037</v>
      </c>
      <c r="AG38">
        <f t="shared" si="35"/>
        <v>0.93500631840713599</v>
      </c>
      <c r="AH38" s="5">
        <f t="shared" si="36"/>
        <v>-7.2014348013525548E-2</v>
      </c>
      <c r="AJ38" s="12">
        <f t="shared" si="37"/>
        <v>2.6357371611945291</v>
      </c>
      <c r="AK38" s="8">
        <f t="shared" si="38"/>
        <v>0.76572452438025707</v>
      </c>
      <c r="AL38" s="8">
        <f t="shared" si="39"/>
        <v>5.223810747393026</v>
      </c>
      <c r="AM38" s="8">
        <f t="shared" si="40"/>
        <v>1.717542312182796</v>
      </c>
      <c r="AN38" s="8">
        <f t="shared" si="41"/>
        <v>8.9721159894827576</v>
      </c>
      <c r="AO38">
        <v>36</v>
      </c>
      <c r="AQ38">
        <v>1</v>
      </c>
      <c r="AR38">
        <f t="shared" si="75"/>
        <v>2.5416120761964578</v>
      </c>
      <c r="AT38">
        <f t="shared" si="76"/>
        <v>7.7366424463495079E-3</v>
      </c>
      <c r="AU38">
        <f t="shared" si="77"/>
        <v>0.36302498109605097</v>
      </c>
      <c r="AV38">
        <f t="shared" si="78"/>
        <v>0.19877879473562432</v>
      </c>
      <c r="AW38">
        <f t="shared" si="79"/>
        <v>4.4845313720465456E-2</v>
      </c>
      <c r="AX38">
        <f t="shared" si="43"/>
        <v>2.3985182446839472E-2</v>
      </c>
      <c r="AY38">
        <f t="shared" si="44"/>
        <v>7.7501688389986006E-3</v>
      </c>
      <c r="AZ38">
        <f t="shared" si="80"/>
        <v>9.3179168209052369E-5</v>
      </c>
      <c r="BA38">
        <f t="shared" si="81"/>
        <v>5.0898903835679583</v>
      </c>
      <c r="BB38">
        <f t="shared" si="82"/>
        <v>3.5483714865397071</v>
      </c>
      <c r="BC38">
        <f t="shared" si="83"/>
        <v>1.717542312182796</v>
      </c>
      <c r="BD38" s="9">
        <f t="shared" si="84"/>
        <v>2.3636633954671242</v>
      </c>
      <c r="BG38">
        <f t="shared" si="45"/>
        <v>12</v>
      </c>
      <c r="BH38">
        <f t="shared" si="46"/>
        <v>12</v>
      </c>
      <c r="BI38">
        <f t="shared" si="47"/>
        <v>27.083224152392916</v>
      </c>
      <c r="BJ38">
        <f t="shared" si="48"/>
        <v>27.083224152392919</v>
      </c>
      <c r="BK38">
        <f t="shared" si="49"/>
        <v>13.541612076196458</v>
      </c>
      <c r="BL38">
        <f t="shared" si="50"/>
        <v>13.541612076196458</v>
      </c>
      <c r="BM38">
        <f>0</f>
        <v>0</v>
      </c>
      <c r="BN38" s="10">
        <f t="shared" si="51"/>
        <v>0</v>
      </c>
      <c r="BO38" s="10">
        <f t="shared" si="52"/>
        <v>-3.5527136788005009E-15</v>
      </c>
      <c r="CC38">
        <f t="shared" si="53"/>
        <v>384</v>
      </c>
      <c r="CF38">
        <f t="shared" si="54"/>
        <v>0.12378627914159213</v>
      </c>
      <c r="CG38">
        <f t="shared" si="55"/>
        <v>23.233598790147262</v>
      </c>
      <c r="CH38">
        <f t="shared" si="56"/>
        <v>22.263225010389924</v>
      </c>
      <c r="CI38">
        <f t="shared" si="57"/>
        <v>7.1752501952744732</v>
      </c>
      <c r="CJ38">
        <f t="shared" si="58"/>
        <v>3.8376291914943157</v>
      </c>
      <c r="CK38">
        <f t="shared" si="59"/>
        <v>1.612035118511709</v>
      </c>
      <c r="CL38">
        <f t="shared" si="60"/>
        <v>1.4908666913448379E-3</v>
      </c>
      <c r="CM38">
        <f t="shared" si="61"/>
        <v>325.75298454834933</v>
      </c>
      <c r="CN38">
        <f t="shared" si="62"/>
        <v>0</v>
      </c>
      <c r="CO38">
        <f t="shared" si="63"/>
        <v>0</v>
      </c>
      <c r="CP38">
        <f t="shared" si="64"/>
        <v>0</v>
      </c>
    </row>
    <row r="39" spans="1:94">
      <c r="A39">
        <v>0</v>
      </c>
      <c r="B39">
        <v>3.4449537543478257E-5</v>
      </c>
      <c r="C39">
        <v>1.8157420311666669E-3</v>
      </c>
      <c r="D39">
        <v>9.7783919159459445E-4</v>
      </c>
      <c r="E39">
        <v>2.5285512554545453E-4</v>
      </c>
      <c r="F39" s="18">
        <v>6.360230992045454E-5</v>
      </c>
      <c r="G39" s="18">
        <v>2.5621011588235292E-5</v>
      </c>
      <c r="H39">
        <v>7.1074438222334219E-4</v>
      </c>
      <c r="I39">
        <v>0.55842386786234866</v>
      </c>
      <c r="J39">
        <v>0.40217260364115048</v>
      </c>
      <c r="K39">
        <v>306.35195772999998</v>
      </c>
      <c r="L39">
        <v>2.8183829312644502E-7</v>
      </c>
      <c r="M39">
        <v>3.125E-2</v>
      </c>
      <c r="N39">
        <v>26.528711940000001</v>
      </c>
      <c r="O39">
        <v>22.030255870000001</v>
      </c>
      <c r="Q39">
        <f t="shared" si="65"/>
        <v>0</v>
      </c>
      <c r="R39">
        <f t="shared" si="66"/>
        <v>9.1390185795714994E-4</v>
      </c>
      <c r="S39">
        <f t="shared" si="67"/>
        <v>4.816929730217101E-2</v>
      </c>
      <c r="T39">
        <f t="shared" si="68"/>
        <v>2.5940814237455468E-2</v>
      </c>
      <c r="U39">
        <f t="shared" si="69"/>
        <v>6.7079207881478985E-3</v>
      </c>
      <c r="V39">
        <f t="shared" si="18"/>
        <v>1.6872873585983428E-3</v>
      </c>
      <c r="W39">
        <f t="shared" si="19"/>
        <v>6.7969243603569602E-4</v>
      </c>
      <c r="X39">
        <f t="shared" si="71"/>
        <v>6.3909716728756361E-4</v>
      </c>
      <c r="Y39">
        <f t="shared" si="72"/>
        <v>0.50213145685398419</v>
      </c>
      <c r="Z39">
        <f t="shared" si="73"/>
        <v>0.36163123927014856</v>
      </c>
      <c r="AA39">
        <f t="shared" si="74"/>
        <v>8.6218313805000085E-2</v>
      </c>
      <c r="AB39">
        <f t="shared" si="70"/>
        <v>2.8183829312644502E-7</v>
      </c>
      <c r="AE39">
        <f t="shared" si="33"/>
        <v>1.0758169300659617</v>
      </c>
      <c r="AF39">
        <f t="shared" si="34"/>
        <v>2.3498135756538043</v>
      </c>
      <c r="AG39">
        <f t="shared" si="35"/>
        <v>0.89146030650102825</v>
      </c>
      <c r="AH39" s="5">
        <f t="shared" si="36"/>
        <v>-8.4098913980365564E-2</v>
      </c>
      <c r="AJ39" s="12">
        <f t="shared" si="37"/>
        <v>2.43391248963417</v>
      </c>
      <c r="AK39" s="8">
        <f t="shared" si="38"/>
        <v>0.65099187663211344</v>
      </c>
      <c r="AL39" s="8">
        <f t="shared" si="39"/>
        <v>6.1444699136552634</v>
      </c>
      <c r="AM39" s="8">
        <f t="shared" si="40"/>
        <v>1.5768052454255379</v>
      </c>
      <c r="AN39" s="8">
        <f t="shared" si="41"/>
        <v>9.688632390211021</v>
      </c>
      <c r="AO39">
        <v>37</v>
      </c>
      <c r="AQ39">
        <v>1</v>
      </c>
      <c r="AR39">
        <f t="shared" si="75"/>
        <v>2.3674469364299213</v>
      </c>
      <c r="AT39">
        <f t="shared" si="76"/>
        <v>8.854459142477674E-3</v>
      </c>
      <c r="AU39">
        <f t="shared" si="77"/>
        <v>0.46669461405551838</v>
      </c>
      <c r="AV39">
        <f t="shared" si="78"/>
        <v>0.25133101304945826</v>
      </c>
      <c r="AW39">
        <f t="shared" si="79"/>
        <v>6.4990578619019565E-2</v>
      </c>
      <c r="AX39">
        <f t="shared" si="43"/>
        <v>1.6347506954109501E-2</v>
      </c>
      <c r="AY39">
        <f t="shared" si="44"/>
        <v>6.5852901511568767E-3</v>
      </c>
      <c r="AZ39">
        <f t="shared" si="80"/>
        <v>6.1919775154744006E-3</v>
      </c>
      <c r="BA39">
        <f t="shared" si="81"/>
        <v>4.8649670970193588</v>
      </c>
      <c r="BB39">
        <f t="shared" si="82"/>
        <v>3.503712138104913</v>
      </c>
      <c r="BC39">
        <f t="shared" si="83"/>
        <v>1.5768052454255379</v>
      </c>
      <c r="BD39" s="9">
        <f t="shared" si="84"/>
        <v>2.3916087073972783</v>
      </c>
      <c r="BG39">
        <f t="shared" si="45"/>
        <v>12</v>
      </c>
      <c r="BH39">
        <f t="shared" si="46"/>
        <v>12</v>
      </c>
      <c r="BI39">
        <f t="shared" si="47"/>
        <v>26.734893872859843</v>
      </c>
      <c r="BJ39">
        <f t="shared" si="48"/>
        <v>26.734893872859839</v>
      </c>
      <c r="BK39">
        <f t="shared" si="49"/>
        <v>13.367446936429921</v>
      </c>
      <c r="BL39">
        <f t="shared" si="50"/>
        <v>13.36744693642992</v>
      </c>
      <c r="BM39">
        <f>0</f>
        <v>0</v>
      </c>
      <c r="BN39" s="10">
        <f t="shared" si="51"/>
        <v>0</v>
      </c>
      <c r="BO39" s="10">
        <f t="shared" si="52"/>
        <v>5.3290705182007514E-15</v>
      </c>
      <c r="CC39">
        <f t="shared" si="53"/>
        <v>384</v>
      </c>
      <c r="CF39">
        <f t="shared" si="54"/>
        <v>0.14167134627964278</v>
      </c>
      <c r="CG39">
        <f t="shared" si="55"/>
        <v>29.868455299553176</v>
      </c>
      <c r="CH39">
        <f t="shared" si="56"/>
        <v>28.149073461539324</v>
      </c>
      <c r="CI39">
        <f t="shared" si="57"/>
        <v>10.398492579043131</v>
      </c>
      <c r="CJ39">
        <f t="shared" si="58"/>
        <v>2.61560111265752</v>
      </c>
      <c r="CK39">
        <f t="shared" si="59"/>
        <v>1.3697403514406303</v>
      </c>
      <c r="CL39">
        <f t="shared" si="60"/>
        <v>9.9071640247590409E-2</v>
      </c>
      <c r="CM39">
        <f t="shared" si="61"/>
        <v>311.35789420923896</v>
      </c>
      <c r="CN39">
        <f t="shared" si="62"/>
        <v>0</v>
      </c>
      <c r="CO39">
        <f t="shared" si="63"/>
        <v>0</v>
      </c>
      <c r="CP39">
        <f t="shared" si="64"/>
        <v>0</v>
      </c>
    </row>
    <row r="40" spans="1:94">
      <c r="A40">
        <v>0</v>
      </c>
      <c r="B40">
        <v>0</v>
      </c>
      <c r="C40">
        <v>2.4117624479999995E-3</v>
      </c>
      <c r="D40">
        <v>1.4176408508108107E-3</v>
      </c>
      <c r="E40">
        <v>4.0943115036363634E-4</v>
      </c>
      <c r="F40" s="18">
        <v>1.2732078271590906E-4</v>
      </c>
      <c r="G40" s="18">
        <v>4.6496180970588229E-5</v>
      </c>
      <c r="H40">
        <v>8.9458765761751184E-4</v>
      </c>
      <c r="I40">
        <v>0.55299882919814836</v>
      </c>
      <c r="J40">
        <v>0.40912202985945856</v>
      </c>
      <c r="K40">
        <v>306.50174693999998</v>
      </c>
      <c r="L40">
        <v>2.8183829312644502E-7</v>
      </c>
      <c r="M40">
        <v>3.0599999999999999E-2</v>
      </c>
      <c r="N40">
        <v>26.609690229999998</v>
      </c>
      <c r="O40">
        <v>23.141167459999998</v>
      </c>
      <c r="Q40">
        <f t="shared" si="65"/>
        <v>0</v>
      </c>
      <c r="R40">
        <f t="shared" si="66"/>
        <v>0</v>
      </c>
      <c r="S40">
        <f t="shared" si="67"/>
        <v>6.4176251649626467E-2</v>
      </c>
      <c r="T40">
        <f t="shared" si="68"/>
        <v>3.7722983897469316E-2</v>
      </c>
      <c r="U40">
        <f t="shared" si="69"/>
        <v>1.0894836081688914E-2</v>
      </c>
      <c r="V40">
        <f t="shared" si="18"/>
        <v>3.3879665879114778E-3</v>
      </c>
      <c r="W40">
        <f t="shared" si="19"/>
        <v>1.2372489725053734E-3</v>
      </c>
      <c r="X40">
        <f t="shared" si="71"/>
        <v>8.4497154255412188E-4</v>
      </c>
      <c r="Y40">
        <f t="shared" si="72"/>
        <v>0.52232810251666484</v>
      </c>
      <c r="Z40">
        <f t="shared" si="73"/>
        <v>0.38643107773685104</v>
      </c>
      <c r="AA40">
        <f t="shared" si="74"/>
        <v>0.10377779189700011</v>
      </c>
      <c r="AB40">
        <f t="shared" si="70"/>
        <v>2.8183829312644502E-7</v>
      </c>
      <c r="AE40">
        <f t="shared" si="33"/>
        <v>1.213598090786105</v>
      </c>
      <c r="AF40">
        <f t="shared" si="34"/>
        <v>2.5832608870277447</v>
      </c>
      <c r="AG40">
        <f t="shared" si="35"/>
        <v>1.0077007298521052</v>
      </c>
      <c r="AH40" s="5">
        <f t="shared" si="36"/>
        <v>-0.11741928718920155</v>
      </c>
      <c r="AJ40" s="12">
        <f t="shared" si="37"/>
        <v>2.7006801742169464</v>
      </c>
      <c r="AK40" s="8">
        <f t="shared" si="38"/>
        <v>0.68527871451273592</v>
      </c>
      <c r="AL40" s="8">
        <f t="shared" si="39"/>
        <v>5.8370410685295839</v>
      </c>
      <c r="AM40" s="8">
        <f t="shared" si="40"/>
        <v>1.4844463613227121</v>
      </c>
      <c r="AN40" s="8">
        <f t="shared" si="41"/>
        <v>8.6647743750699764</v>
      </c>
      <c r="AO40">
        <v>38</v>
      </c>
      <c r="AQ40">
        <v>1</v>
      </c>
      <c r="AR40">
        <f t="shared" si="75"/>
        <v>2.1848385457299706</v>
      </c>
      <c r="AT40">
        <f t="shared" si="76"/>
        <v>0</v>
      </c>
      <c r="AU40">
        <f t="shared" si="77"/>
        <v>0.55607274078172575</v>
      </c>
      <c r="AV40">
        <f t="shared" si="78"/>
        <v>0.32686114422596946</v>
      </c>
      <c r="AW40">
        <f t="shared" si="79"/>
        <v>9.4401296501205892E-2</v>
      </c>
      <c r="AX40">
        <f t="shared" si="43"/>
        <v>2.9355966074528634E-2</v>
      </c>
      <c r="AY40">
        <f t="shared" si="44"/>
        <v>1.0720483192546216E-2</v>
      </c>
      <c r="AZ40">
        <f t="shared" si="80"/>
        <v>7.3214877695863051E-3</v>
      </c>
      <c r="BA40">
        <f t="shared" si="81"/>
        <v>4.5258551580653208</v>
      </c>
      <c r="BB40">
        <f t="shared" si="82"/>
        <v>3.3483381001049408</v>
      </c>
      <c r="BC40">
        <f t="shared" si="83"/>
        <v>1.4844463613227121</v>
      </c>
      <c r="BD40" s="9">
        <f t="shared" si="84"/>
        <v>2.5018579920986879</v>
      </c>
      <c r="BG40">
        <f t="shared" si="45"/>
        <v>12</v>
      </c>
      <c r="BH40">
        <f t="shared" si="46"/>
        <v>12.000000000000004</v>
      </c>
      <c r="BI40">
        <f t="shared" si="47"/>
        <v>26.369677091459941</v>
      </c>
      <c r="BJ40">
        <f t="shared" si="48"/>
        <v>26.369677091459938</v>
      </c>
      <c r="BK40">
        <f t="shared" si="49"/>
        <v>13.184838545729971</v>
      </c>
      <c r="BL40">
        <f t="shared" si="50"/>
        <v>13.184838545729971</v>
      </c>
      <c r="BM40">
        <f>0</f>
        <v>0</v>
      </c>
      <c r="BN40" s="10">
        <f t="shared" si="51"/>
        <v>0</v>
      </c>
      <c r="BO40" s="10">
        <f t="shared" si="52"/>
        <v>0</v>
      </c>
      <c r="CC40">
        <f t="shared" si="53"/>
        <v>384</v>
      </c>
      <c r="CF40">
        <f t="shared" si="54"/>
        <v>0</v>
      </c>
      <c r="CG40">
        <f t="shared" si="55"/>
        <v>35.588655410030448</v>
      </c>
      <c r="CH40">
        <f t="shared" si="56"/>
        <v>36.608448153308579</v>
      </c>
      <c r="CI40">
        <f t="shared" si="57"/>
        <v>15.104207440192942</v>
      </c>
      <c r="CJ40">
        <f t="shared" si="58"/>
        <v>4.6969545719245813</v>
      </c>
      <c r="CK40">
        <f t="shared" si="59"/>
        <v>2.2298605040496131</v>
      </c>
      <c r="CL40">
        <f t="shared" si="60"/>
        <v>0.11714380431338088</v>
      </c>
      <c r="CM40">
        <f t="shared" si="61"/>
        <v>289.65473011618053</v>
      </c>
      <c r="CN40">
        <f t="shared" si="62"/>
        <v>0</v>
      </c>
      <c r="CO40">
        <f t="shared" si="63"/>
        <v>0</v>
      </c>
      <c r="CP40">
        <f t="shared" si="64"/>
        <v>0</v>
      </c>
    </row>
    <row r="41" spans="1:94">
      <c r="A41">
        <v>0</v>
      </c>
      <c r="B41">
        <v>0</v>
      </c>
      <c r="C41">
        <v>2.2124943541666667E-3</v>
      </c>
      <c r="D41">
        <v>1.5263697205405405E-3</v>
      </c>
      <c r="E41">
        <v>2.7673778100000001E-4</v>
      </c>
      <c r="F41" s="18">
        <v>1.0660925412500001E-4</v>
      </c>
      <c r="G41" s="18">
        <v>5.553876861764705E-5</v>
      </c>
      <c r="H41">
        <v>7.4245281815440403E-4</v>
      </c>
      <c r="I41">
        <v>0.55681166969755558</v>
      </c>
      <c r="J41">
        <v>0.40697861149457748</v>
      </c>
      <c r="K41">
        <v>306.43316873999999</v>
      </c>
      <c r="L41">
        <v>2.691534803926908E-7</v>
      </c>
      <c r="M41">
        <v>3.09E-2</v>
      </c>
      <c r="N41">
        <v>26.269874999999999</v>
      </c>
      <c r="O41">
        <v>24.728150939999999</v>
      </c>
      <c r="Q41">
        <f t="shared" si="65"/>
        <v>0</v>
      </c>
      <c r="R41">
        <f t="shared" si="66"/>
        <v>0</v>
      </c>
      <c r="S41">
        <f t="shared" si="67"/>
        <v>5.8121950122164062E-2</v>
      </c>
      <c r="T41">
        <f t="shared" si="68"/>
        <v>4.0097541762384926E-2</v>
      </c>
      <c r="U41">
        <f t="shared" si="69"/>
        <v>7.269866914647375E-3</v>
      </c>
      <c r="V41">
        <f t="shared" si="18"/>
        <v>2.8006117797069845E-3</v>
      </c>
      <c r="W41">
        <f t="shared" si="19"/>
        <v>1.4589965092395108E-3</v>
      </c>
      <c r="X41">
        <f t="shared" si="71"/>
        <v>7.4936674910818272E-4</v>
      </c>
      <c r="Y41">
        <f t="shared" si="72"/>
        <v>0.56199685769120733</v>
      </c>
      <c r="Z41">
        <f t="shared" si="73"/>
        <v>0.41076851160773598</v>
      </c>
      <c r="AA41">
        <f t="shared" si="74"/>
        <v>9.457155000000006E-2</v>
      </c>
      <c r="AB41">
        <f t="shared" si="70"/>
        <v>2.691534803926908E-7</v>
      </c>
      <c r="AE41">
        <f t="shared" si="33"/>
        <v>1.2568787921540412</v>
      </c>
      <c r="AF41">
        <f t="shared" si="34"/>
        <v>2.7079640428850986</v>
      </c>
      <c r="AG41">
        <f t="shared" si="35"/>
        <v>1.0410349573917577</v>
      </c>
      <c r="AH41" s="5">
        <f t="shared" si="36"/>
        <v>-0.10974896708814286</v>
      </c>
      <c r="AJ41" s="12">
        <f t="shared" si="37"/>
        <v>2.8177130099732413</v>
      </c>
      <c r="AK41" s="8">
        <f t="shared" si="38"/>
        <v>0.73564309518972593</v>
      </c>
      <c r="AL41" s="8">
        <f t="shared" si="39"/>
        <v>5.437419349349538</v>
      </c>
      <c r="AM41" s="8">
        <f t="shared" si="40"/>
        <v>1.5317499083301311</v>
      </c>
      <c r="AN41" s="8">
        <f t="shared" si="41"/>
        <v>8.3287665899186365</v>
      </c>
      <c r="AO41">
        <v>39</v>
      </c>
      <c r="AQ41">
        <v>1</v>
      </c>
      <c r="AR41">
        <f t="shared" si="75"/>
        <v>2.2657868970522372</v>
      </c>
      <c r="AT41">
        <f t="shared" si="76"/>
        <v>0</v>
      </c>
      <c r="AU41">
        <f t="shared" si="77"/>
        <v>0.48408415631839746</v>
      </c>
      <c r="AV41">
        <f t="shared" si="78"/>
        <v>0.33396306616841881</v>
      </c>
      <c r="AW41">
        <f t="shared" si="79"/>
        <v>6.0549024671869935E-2</v>
      </c>
      <c r="AX41">
        <f t="shared" si="43"/>
        <v>2.3325641822156105E-2</v>
      </c>
      <c r="AY41">
        <f t="shared" si="44"/>
        <v>1.2151641380961954E-2</v>
      </c>
      <c r="AZ41">
        <f t="shared" si="80"/>
        <v>6.2413007435681732E-3</v>
      </c>
      <c r="BA41">
        <f t="shared" si="81"/>
        <v>4.6807406519777865</v>
      </c>
      <c r="BB41">
        <f t="shared" si="82"/>
        <v>3.4211950556691169</v>
      </c>
      <c r="BC41">
        <f t="shared" si="83"/>
        <v>1.5317499083301311</v>
      </c>
      <c r="BD41" s="9">
        <f t="shared" si="84"/>
        <v>2.4458234386919355</v>
      </c>
      <c r="BG41">
        <f t="shared" si="45"/>
        <v>12</v>
      </c>
      <c r="BH41">
        <f t="shared" si="46"/>
        <v>12</v>
      </c>
      <c r="BI41">
        <f t="shared" si="47"/>
        <v>26.531573794104474</v>
      </c>
      <c r="BJ41">
        <f t="shared" si="48"/>
        <v>26.531573794104474</v>
      </c>
      <c r="BK41">
        <f t="shared" si="49"/>
        <v>13.265786897052237</v>
      </c>
      <c r="BL41">
        <f t="shared" si="50"/>
        <v>13.265786897052235</v>
      </c>
      <c r="BM41">
        <f>0</f>
        <v>0</v>
      </c>
      <c r="BN41" s="10">
        <f t="shared" si="51"/>
        <v>0</v>
      </c>
      <c r="BO41" s="10">
        <f t="shared" si="52"/>
        <v>1.7763568394002505E-15</v>
      </c>
      <c r="CC41">
        <f t="shared" si="53"/>
        <v>384</v>
      </c>
      <c r="CF41">
        <f t="shared" si="54"/>
        <v>0</v>
      </c>
      <c r="CG41">
        <f t="shared" si="55"/>
        <v>30.981386004377438</v>
      </c>
      <c r="CH41">
        <f t="shared" si="56"/>
        <v>37.403863410862904</v>
      </c>
      <c r="CI41">
        <f t="shared" si="57"/>
        <v>9.6878439474991893</v>
      </c>
      <c r="CJ41">
        <f t="shared" si="58"/>
        <v>3.7321026915449766</v>
      </c>
      <c r="CK41">
        <f t="shared" si="59"/>
        <v>2.5275414072400864</v>
      </c>
      <c r="CL41">
        <f t="shared" si="60"/>
        <v>9.986081189709077E-2</v>
      </c>
      <c r="CM41">
        <f t="shared" si="61"/>
        <v>299.56740172657834</v>
      </c>
      <c r="CN41">
        <f t="shared" si="62"/>
        <v>0</v>
      </c>
      <c r="CO41">
        <f t="shared" si="63"/>
        <v>0</v>
      </c>
      <c r="CP41">
        <f t="shared" si="64"/>
        <v>0</v>
      </c>
    </row>
    <row r="42" spans="1:94">
      <c r="A42">
        <v>0</v>
      </c>
      <c r="B42">
        <v>3.0595651521739134E-5</v>
      </c>
      <c r="C42">
        <v>1.9846253386666666E-3</v>
      </c>
      <c r="D42">
        <v>1.5096438874324322E-3</v>
      </c>
      <c r="E42">
        <v>2.3393139229545455E-4</v>
      </c>
      <c r="F42" s="18">
        <v>8.6193733727272725E-5</v>
      </c>
      <c r="G42" s="18">
        <v>6.3025311058823529E-5</v>
      </c>
      <c r="H42">
        <v>1.0000000000000001E-5</v>
      </c>
      <c r="I42">
        <v>0.55955774400689762</v>
      </c>
      <c r="J42">
        <v>0.40482856385340343</v>
      </c>
      <c r="K42">
        <v>306.39707496</v>
      </c>
      <c r="L42">
        <v>2.6302679918953789E-7</v>
      </c>
      <c r="M42">
        <v>3.09E-2</v>
      </c>
      <c r="N42">
        <v>26.64</v>
      </c>
      <c r="O42">
        <v>21.939587060000001</v>
      </c>
      <c r="Q42">
        <f t="shared" si="65"/>
        <v>0</v>
      </c>
      <c r="R42">
        <f t="shared" si="66"/>
        <v>8.1506815653913057E-4</v>
      </c>
      <c r="S42">
        <f t="shared" si="67"/>
        <v>5.2870419022079999E-2</v>
      </c>
      <c r="T42">
        <f t="shared" si="68"/>
        <v>4.0216913161199998E-2</v>
      </c>
      <c r="U42">
        <f t="shared" si="69"/>
        <v>6.2319322907509094E-3</v>
      </c>
      <c r="V42">
        <f t="shared" si="18"/>
        <v>2.2962010664945454E-3</v>
      </c>
      <c r="W42">
        <f t="shared" si="19"/>
        <v>1.6789942866070589E-3</v>
      </c>
      <c r="X42">
        <f t="shared" si="71"/>
        <v>8.9549334938775522E-6</v>
      </c>
      <c r="Y42">
        <f t="shared" si="72"/>
        <v>0.50108023835659277</v>
      </c>
      <c r="Z42">
        <f t="shared" si="73"/>
        <v>0.36252128657291893</v>
      </c>
      <c r="AA42">
        <f t="shared" si="74"/>
        <v>9.5904000000000073E-2</v>
      </c>
      <c r="AB42">
        <f t="shared" si="70"/>
        <v>2.6302679918953789E-7</v>
      </c>
      <c r="AE42">
        <f t="shared" si="33"/>
        <v>1.1333156754758278</v>
      </c>
      <c r="AF42">
        <f t="shared" si="34"/>
        <v>2.4396576364023197</v>
      </c>
      <c r="AG42">
        <f t="shared" si="35"/>
        <v>0.93326162911318111</v>
      </c>
      <c r="AH42" s="5">
        <f t="shared" si="36"/>
        <v>-0.10410952798367164</v>
      </c>
      <c r="AJ42" s="12">
        <f t="shared" si="37"/>
        <v>2.5437671643859914</v>
      </c>
      <c r="AK42" s="8">
        <f t="shared" si="38"/>
        <v>0.67724390615962915</v>
      </c>
      <c r="AL42" s="8">
        <f t="shared" si="39"/>
        <v>5.9062916087091137</v>
      </c>
      <c r="AM42" s="8">
        <f t="shared" si="40"/>
        <v>1.5597191377398174</v>
      </c>
      <c r="AN42" s="8">
        <f t="shared" si="41"/>
        <v>9.2121560551756971</v>
      </c>
      <c r="AO42">
        <v>40</v>
      </c>
      <c r="AQ42">
        <v>1</v>
      </c>
      <c r="AR42">
        <f t="shared" si="75"/>
        <v>2.2765091809175786</v>
      </c>
      <c r="AT42">
        <f t="shared" si="76"/>
        <v>7.5085350536428447E-3</v>
      </c>
      <c r="AU42">
        <f t="shared" si="77"/>
        <v>0.48705055073393061</v>
      </c>
      <c r="AV42">
        <f t="shared" si="78"/>
        <v>0.37048448009842377</v>
      </c>
      <c r="AW42">
        <f t="shared" si="79"/>
        <v>5.7409532787685943E-2</v>
      </c>
      <c r="AX42">
        <f t="shared" si="43"/>
        <v>2.1152962558608619E-2</v>
      </c>
      <c r="AY42">
        <f t="shared" si="44"/>
        <v>1.5467157383972618E-2</v>
      </c>
      <c r="AZ42">
        <f t="shared" si="80"/>
        <v>8.2494244809319748E-5</v>
      </c>
      <c r="BA42">
        <f t="shared" si="81"/>
        <v>4.616029351905568</v>
      </c>
      <c r="BB42">
        <f t="shared" si="82"/>
        <v>3.3396026652327993</v>
      </c>
      <c r="BC42">
        <f t="shared" si="83"/>
        <v>1.5597191377398174</v>
      </c>
      <c r="BD42" s="9">
        <f t="shared" si="84"/>
        <v>2.5187923563560819</v>
      </c>
      <c r="BG42">
        <f t="shared" si="45"/>
        <v>12</v>
      </c>
      <c r="BH42">
        <f t="shared" si="46"/>
        <v>12.000000000000002</v>
      </c>
      <c r="BI42">
        <f t="shared" si="47"/>
        <v>26.553018361835157</v>
      </c>
      <c r="BJ42">
        <f t="shared" si="48"/>
        <v>26.553018361835157</v>
      </c>
      <c r="BK42">
        <f t="shared" si="49"/>
        <v>13.276509180917579</v>
      </c>
      <c r="BL42">
        <f t="shared" si="50"/>
        <v>13.276509180917579</v>
      </c>
      <c r="BM42">
        <f>0</f>
        <v>0</v>
      </c>
      <c r="BN42" s="10">
        <f t="shared" si="51"/>
        <v>0</v>
      </c>
      <c r="BO42" s="10">
        <f t="shared" si="52"/>
        <v>0</v>
      </c>
      <c r="CC42">
        <f t="shared" si="53"/>
        <v>384</v>
      </c>
      <c r="CF42">
        <f t="shared" si="54"/>
        <v>0.12013656085828552</v>
      </c>
      <c r="CG42">
        <f t="shared" si="55"/>
        <v>31.171235246971559</v>
      </c>
      <c r="CH42">
        <f t="shared" si="56"/>
        <v>41.49426177102346</v>
      </c>
      <c r="CI42">
        <f t="shared" si="57"/>
        <v>9.1855252460297514</v>
      </c>
      <c r="CJ42">
        <f t="shared" si="58"/>
        <v>3.3844740093773789</v>
      </c>
      <c r="CK42">
        <f t="shared" si="59"/>
        <v>3.2171687358663044</v>
      </c>
      <c r="CL42">
        <f t="shared" si="60"/>
        <v>1.319907916949116E-3</v>
      </c>
      <c r="CM42">
        <f t="shared" si="61"/>
        <v>295.42587852195635</v>
      </c>
      <c r="CN42">
        <f t="shared" si="62"/>
        <v>0</v>
      </c>
      <c r="CO42">
        <f t="shared" si="63"/>
        <v>0</v>
      </c>
      <c r="CP42">
        <f t="shared" si="64"/>
        <v>0</v>
      </c>
    </row>
    <row r="43" spans="1:94">
      <c r="A43">
        <v>0</v>
      </c>
      <c r="B43">
        <v>2.9384005978260874E-5</v>
      </c>
      <c r="C43">
        <v>2.0087736328333332E-3</v>
      </c>
      <c r="D43">
        <v>1.8593170025675673E-3</v>
      </c>
      <c r="E43">
        <v>1.838600325909091E-4</v>
      </c>
      <c r="F43" s="18">
        <v>1.0446953044318183E-4</v>
      </c>
      <c r="G43" s="18">
        <v>4.9659380176470593E-5</v>
      </c>
      <c r="H43">
        <v>1.0000000000000001E-5</v>
      </c>
      <c r="I43">
        <v>0.55417997469079827</v>
      </c>
      <c r="J43">
        <v>0.40870473119638812</v>
      </c>
      <c r="K43">
        <v>306.35015304000001</v>
      </c>
      <c r="L43">
        <v>2.6302679918953789E-7</v>
      </c>
      <c r="M43">
        <v>3.0365E-2</v>
      </c>
      <c r="N43">
        <v>26.419499999999999</v>
      </c>
      <c r="O43">
        <v>25.00837529</v>
      </c>
      <c r="Q43">
        <f t="shared" si="65"/>
        <v>0</v>
      </c>
      <c r="R43">
        <f t="shared" si="66"/>
        <v>7.7631074594266311E-4</v>
      </c>
      <c r="S43">
        <f t="shared" si="67"/>
        <v>5.3070794992640245E-2</v>
      </c>
      <c r="T43">
        <f t="shared" si="68"/>
        <v>4.9122225549333841E-2</v>
      </c>
      <c r="U43">
        <f t="shared" si="69"/>
        <v>4.8574901310355226E-3</v>
      </c>
      <c r="V43">
        <f t="shared" si="18"/>
        <v>2.7600327595436423E-3</v>
      </c>
      <c r="W43">
        <f t="shared" si="19"/>
        <v>1.3119759945722648E-3</v>
      </c>
      <c r="X43">
        <f t="shared" si="71"/>
        <v>1.0207500118367347E-5</v>
      </c>
      <c r="Y43">
        <f t="shared" si="72"/>
        <v>0.56567921572531366</v>
      </c>
      <c r="Z43">
        <f t="shared" si="73"/>
        <v>0.41718535920644267</v>
      </c>
      <c r="AA43">
        <f t="shared" si="74"/>
        <v>0.10924463250000008</v>
      </c>
      <c r="AB43">
        <f t="shared" si="70"/>
        <v>2.6302679918953789E-7</v>
      </c>
      <c r="AE43">
        <f t="shared" si="33"/>
        <v>1.2741791238461591</v>
      </c>
      <c r="AF43">
        <f t="shared" si="34"/>
        <v>2.7334675455572284</v>
      </c>
      <c r="AG43">
        <f t="shared" si="35"/>
        <v>1.0581683787590217</v>
      </c>
      <c r="AH43" s="5">
        <f t="shared" si="36"/>
        <v>-0.11189883017306818</v>
      </c>
      <c r="AJ43" s="12">
        <f t="shared" si="37"/>
        <v>2.8453663757302965</v>
      </c>
      <c r="AK43" s="8">
        <f t="shared" si="38"/>
        <v>0.72902961821225309</v>
      </c>
      <c r="AL43" s="8">
        <f t="shared" si="39"/>
        <v>5.486745531421497</v>
      </c>
      <c r="AM43" s="8">
        <f t="shared" si="40"/>
        <v>1.5016712448434681</v>
      </c>
      <c r="AN43" s="8">
        <f t="shared" si="41"/>
        <v>8.2392879923090554</v>
      </c>
      <c r="AO43">
        <v>41</v>
      </c>
      <c r="AQ43">
        <v>1</v>
      </c>
      <c r="AR43">
        <f t="shared" si="75"/>
        <v>2.2235677514807524</v>
      </c>
      <c r="AT43">
        <f t="shared" si="76"/>
        <v>6.3962478073458697E-3</v>
      </c>
      <c r="AU43">
        <f t="shared" si="77"/>
        <v>0.43726556392515631</v>
      </c>
      <c r="AV43">
        <f t="shared" si="78"/>
        <v>0.40473216312412341</v>
      </c>
      <c r="AW43">
        <f t="shared" si="79"/>
        <v>4.0022260109400722E-2</v>
      </c>
      <c r="AX43">
        <f t="shared" si="43"/>
        <v>2.2740704774087558E-2</v>
      </c>
      <c r="AY43">
        <f t="shared" si="44"/>
        <v>1.0809748058276992E-2</v>
      </c>
      <c r="AZ43">
        <f t="shared" si="80"/>
        <v>8.4102533156757338E-5</v>
      </c>
      <c r="BA43">
        <f t="shared" si="81"/>
        <v>4.6607939696243808</v>
      </c>
      <c r="BB43">
        <f t="shared" si="82"/>
        <v>3.437310320676783</v>
      </c>
      <c r="BC43">
        <f t="shared" si="83"/>
        <v>1.5016712448434681</v>
      </c>
      <c r="BD43" s="9">
        <f t="shared" si="84"/>
        <v>2.4236379326418591</v>
      </c>
      <c r="BG43">
        <f t="shared" si="45"/>
        <v>12</v>
      </c>
      <c r="BH43">
        <f t="shared" si="46"/>
        <v>11.999999999999998</v>
      </c>
      <c r="BI43">
        <f t="shared" si="47"/>
        <v>26.447135502961505</v>
      </c>
      <c r="BJ43">
        <f t="shared" si="48"/>
        <v>26.447135502961508</v>
      </c>
      <c r="BK43">
        <f t="shared" si="49"/>
        <v>13.223567751480752</v>
      </c>
      <c r="BL43">
        <f t="shared" si="50"/>
        <v>13.223567751480752</v>
      </c>
      <c r="BM43">
        <f>0</f>
        <v>0</v>
      </c>
      <c r="BN43" s="10">
        <f t="shared" si="51"/>
        <v>0</v>
      </c>
      <c r="BO43" s="10">
        <f t="shared" si="52"/>
        <v>0</v>
      </c>
      <c r="CC43">
        <f t="shared" si="53"/>
        <v>384</v>
      </c>
      <c r="CF43">
        <f t="shared" si="54"/>
        <v>0.10233996491753392</v>
      </c>
      <c r="CG43">
        <f t="shared" si="55"/>
        <v>27.984996091210004</v>
      </c>
      <c r="CH43">
        <f t="shared" si="56"/>
        <v>45.330002269901826</v>
      </c>
      <c r="CI43">
        <f t="shared" si="57"/>
        <v>6.4035616175041152</v>
      </c>
      <c r="CJ43">
        <f t="shared" si="58"/>
        <v>3.6385127638540093</v>
      </c>
      <c r="CK43">
        <f t="shared" si="59"/>
        <v>2.2484275961216142</v>
      </c>
      <c r="CL43">
        <f t="shared" si="60"/>
        <v>1.3456405305081174E-3</v>
      </c>
      <c r="CM43">
        <f t="shared" si="61"/>
        <v>298.29081405596037</v>
      </c>
      <c r="CN43">
        <f t="shared" si="62"/>
        <v>0</v>
      </c>
      <c r="CO43">
        <f t="shared" si="63"/>
        <v>0</v>
      </c>
      <c r="CP43">
        <f t="shared" si="64"/>
        <v>0</v>
      </c>
    </row>
    <row r="44" spans="1:94">
      <c r="A44">
        <v>0</v>
      </c>
      <c r="B44">
        <v>3.830032104347827E-5</v>
      </c>
      <c r="C44">
        <v>1.8750386493333331E-3</v>
      </c>
      <c r="D44">
        <v>1.7887271835135131E-3</v>
      </c>
      <c r="E44">
        <v>1.3791407061363632E-4</v>
      </c>
      <c r="F44" s="18">
        <v>7.5649817784090913E-5</v>
      </c>
      <c r="G44" s="18">
        <v>4.2621042235294117E-5</v>
      </c>
      <c r="H44">
        <v>1.0000000000000001E-5</v>
      </c>
      <c r="I44">
        <v>0.55778808235185839</v>
      </c>
      <c r="J44">
        <v>0.4052971722510969</v>
      </c>
      <c r="K44">
        <v>306.29420766999999</v>
      </c>
      <c r="L44">
        <v>2.7542287033381632E-7</v>
      </c>
      <c r="M44">
        <v>2.9815000000000001E-2</v>
      </c>
      <c r="N44">
        <v>26.209351059999999</v>
      </c>
      <c r="O44">
        <v>24.005320749999999</v>
      </c>
      <c r="Q44">
        <f t="shared" si="65"/>
        <v>0</v>
      </c>
      <c r="R44">
        <f t="shared" si="66"/>
        <v>1.0038265599392276E-3</v>
      </c>
      <c r="S44">
        <f t="shared" si="67"/>
        <v>4.9143546211445559E-2</v>
      </c>
      <c r="T44">
        <f t="shared" si="68"/>
        <v>4.6881378703270707E-2</v>
      </c>
      <c r="U44">
        <f t="shared" si="69"/>
        <v>3.614638292826424E-3</v>
      </c>
      <c r="V44">
        <f t="shared" si="18"/>
        <v>1.9827326319282702E-3</v>
      </c>
      <c r="W44">
        <f t="shared" si="19"/>
        <v>1.1170698584879106E-3</v>
      </c>
      <c r="X44">
        <f t="shared" si="71"/>
        <v>9.798090102040817E-6</v>
      </c>
      <c r="Y44">
        <f t="shared" si="72"/>
        <v>0.54652578887280712</v>
      </c>
      <c r="Z44">
        <f t="shared" si="73"/>
        <v>0.39711382118186045</v>
      </c>
      <c r="AA44">
        <f t="shared" si="74"/>
        <v>0.12279080971610004</v>
      </c>
      <c r="AB44">
        <f t="shared" si="70"/>
        <v>2.7542287033381632E-7</v>
      </c>
      <c r="AE44">
        <f t="shared" si="33"/>
        <v>1.2115494981387682</v>
      </c>
      <c r="AF44">
        <f t="shared" si="34"/>
        <v>2.6181993355817359</v>
      </c>
      <c r="AG44">
        <f t="shared" si="35"/>
        <v>1.001714026879517</v>
      </c>
      <c r="AH44" s="5">
        <f t="shared" si="36"/>
        <v>-0.10374319225789809</v>
      </c>
      <c r="AJ44" s="12">
        <f t="shared" si="37"/>
        <v>2.7219425278396341</v>
      </c>
      <c r="AK44" s="8">
        <f t="shared" si="38"/>
        <v>0.71851447408059999</v>
      </c>
      <c r="AL44" s="8">
        <f t="shared" si="39"/>
        <v>5.5670416453591116</v>
      </c>
      <c r="AM44" s="8">
        <f t="shared" si="40"/>
        <v>1.5494374131032171</v>
      </c>
      <c r="AN44" s="8">
        <f t="shared" si="41"/>
        <v>8.6257826056230993</v>
      </c>
      <c r="AO44">
        <v>42</v>
      </c>
      <c r="AQ44">
        <v>1</v>
      </c>
      <c r="AR44">
        <f t="shared" si="75"/>
        <v>2.2888796681756602</v>
      </c>
      <c r="AT44">
        <f t="shared" si="76"/>
        <v>8.6587896797862621E-3</v>
      </c>
      <c r="AU44">
        <f t="shared" si="77"/>
        <v>0.42390154608932207</v>
      </c>
      <c r="AV44">
        <f t="shared" si="78"/>
        <v>0.4043885809463017</v>
      </c>
      <c r="AW44">
        <f t="shared" si="79"/>
        <v>3.1179084111881344E-2</v>
      </c>
      <c r="AX44">
        <f t="shared" si="43"/>
        <v>1.7102620648088179E-2</v>
      </c>
      <c r="AY44">
        <f t="shared" si="44"/>
        <v>9.6356017546108761E-3</v>
      </c>
      <c r="AZ44">
        <f t="shared" si="80"/>
        <v>8.4516195170511536E-5</v>
      </c>
      <c r="BA44">
        <f t="shared" si="81"/>
        <v>4.7142126431835019</v>
      </c>
      <c r="BB44">
        <f t="shared" si="82"/>
        <v>3.4254174912030138</v>
      </c>
      <c r="BC44">
        <f t="shared" si="83"/>
        <v>1.5494374131032171</v>
      </c>
      <c r="BD44" s="9">
        <f t="shared" si="84"/>
        <v>2.4443036363332076</v>
      </c>
      <c r="BG44">
        <f t="shared" si="45"/>
        <v>12</v>
      </c>
      <c r="BH44">
        <f t="shared" si="46"/>
        <v>12</v>
      </c>
      <c r="BI44">
        <f t="shared" si="47"/>
        <v>26.57775933635132</v>
      </c>
      <c r="BJ44">
        <f t="shared" si="48"/>
        <v>26.577759336351317</v>
      </c>
      <c r="BK44">
        <f t="shared" si="49"/>
        <v>13.28887966817566</v>
      </c>
      <c r="BL44">
        <f t="shared" si="50"/>
        <v>13.28887966817566</v>
      </c>
      <c r="BM44">
        <f>0</f>
        <v>0</v>
      </c>
      <c r="BN44" s="10">
        <f t="shared" si="51"/>
        <v>0</v>
      </c>
      <c r="BO44" s="10">
        <f t="shared" si="52"/>
        <v>3.5527136788005009E-15</v>
      </c>
      <c r="CC44">
        <f t="shared" si="53"/>
        <v>384</v>
      </c>
      <c r="CF44">
        <f t="shared" si="54"/>
        <v>0.13854063487658019</v>
      </c>
      <c r="CG44">
        <f t="shared" si="55"/>
        <v>27.129698949716612</v>
      </c>
      <c r="CH44">
        <f t="shared" si="56"/>
        <v>45.291521065985791</v>
      </c>
      <c r="CI44">
        <f t="shared" si="57"/>
        <v>4.9886534579010151</v>
      </c>
      <c r="CJ44">
        <f t="shared" si="58"/>
        <v>2.7364193036941087</v>
      </c>
      <c r="CK44">
        <f t="shared" si="59"/>
        <v>2.0042051649590622</v>
      </c>
      <c r="CL44">
        <f t="shared" si="60"/>
        <v>1.3522591227281846E-3</v>
      </c>
      <c r="CM44">
        <f t="shared" si="61"/>
        <v>301.70960916374412</v>
      </c>
      <c r="CN44">
        <f t="shared" si="62"/>
        <v>0</v>
      </c>
      <c r="CO44">
        <f t="shared" si="63"/>
        <v>0</v>
      </c>
      <c r="CP44">
        <f t="shared" si="64"/>
        <v>0</v>
      </c>
    </row>
    <row r="45" spans="1:94">
      <c r="A45">
        <v>0</v>
      </c>
      <c r="B45">
        <v>2.8077356786956525E-5</v>
      </c>
      <c r="C45">
        <v>1.5455245186666666E-3</v>
      </c>
      <c r="D45">
        <v>1.8443750277027026E-3</v>
      </c>
      <c r="E45">
        <v>8.9927347181818174E-5</v>
      </c>
      <c r="F45" s="18">
        <v>9.3193060352272713E-5</v>
      </c>
      <c r="G45" s="18">
        <v>3.5627413823529409E-5</v>
      </c>
      <c r="H45">
        <v>1.0000000000000001E-5</v>
      </c>
      <c r="I45">
        <v>0.56132095991219888</v>
      </c>
      <c r="J45">
        <v>0.3996690429556144</v>
      </c>
      <c r="K45">
        <v>305.98380111</v>
      </c>
      <c r="L45">
        <v>2.7542287033381632E-7</v>
      </c>
      <c r="M45">
        <v>3.0370000000000001E-2</v>
      </c>
      <c r="N45">
        <v>26.553304870000002</v>
      </c>
      <c r="O45">
        <v>23.590378099999999</v>
      </c>
      <c r="Q45">
        <f t="shared" si="65"/>
        <v>0</v>
      </c>
      <c r="R45">
        <f t="shared" si="66"/>
        <v>7.4554661470782027E-4</v>
      </c>
      <c r="S45">
        <f t="shared" si="67"/>
        <v>4.1038783728216011E-2</v>
      </c>
      <c r="T45">
        <f t="shared" si="68"/>
        <v>4.897425240520456E-2</v>
      </c>
      <c r="U45">
        <f t="shared" si="69"/>
        <v>2.3878682658691535E-3</v>
      </c>
      <c r="V45">
        <f t="shared" si="18"/>
        <v>2.4745837433022069E-3</v>
      </c>
      <c r="W45">
        <f t="shared" si="19"/>
        <v>9.4602558098582886E-4</v>
      </c>
      <c r="X45">
        <f t="shared" si="71"/>
        <v>9.6287257551020405E-6</v>
      </c>
      <c r="Y45">
        <f t="shared" si="72"/>
        <v>0.54048055835851894</v>
      </c>
      <c r="Z45">
        <f t="shared" si="73"/>
        <v>0.38483036074237076</v>
      </c>
      <c r="AA45">
        <f t="shared" si="74"/>
        <v>0.10966514911310005</v>
      </c>
      <c r="AB45">
        <f t="shared" si="70"/>
        <v>2.7542287033381632E-7</v>
      </c>
      <c r="AE45">
        <f t="shared" si="33"/>
        <v>1.1792367263292578</v>
      </c>
      <c r="AF45">
        <f t="shared" si="34"/>
        <v>2.5732260450040365</v>
      </c>
      <c r="AG45">
        <f t="shared" si="35"/>
        <v>0.96279484216131261</v>
      </c>
      <c r="AH45" s="5">
        <f t="shared" si="36"/>
        <v>-9.6567060338285576E-2</v>
      </c>
      <c r="AJ45" s="12">
        <f t="shared" si="37"/>
        <v>2.6697931053423223</v>
      </c>
      <c r="AK45" s="8">
        <f t="shared" si="38"/>
        <v>0.74420342101969705</v>
      </c>
      <c r="AL45" s="8">
        <f t="shared" si="39"/>
        <v>5.374874512830452</v>
      </c>
      <c r="AM45" s="8">
        <f t="shared" si="40"/>
        <v>1.6352673921405847</v>
      </c>
      <c r="AN45" s="8">
        <f t="shared" si="41"/>
        <v>8.7893570276791486</v>
      </c>
      <c r="AO45">
        <v>43</v>
      </c>
      <c r="AQ45">
        <v>1</v>
      </c>
      <c r="AR45">
        <f t="shared" si="75"/>
        <v>2.3681497885855229</v>
      </c>
      <c r="AT45">
        <f t="shared" si="76"/>
        <v>6.5528753774445787E-3</v>
      </c>
      <c r="AU45">
        <f t="shared" si="77"/>
        <v>0.36070452216900006</v>
      </c>
      <c r="AV45">
        <f t="shared" si="78"/>
        <v>0.43045218955301717</v>
      </c>
      <c r="AW45">
        <f t="shared" si="79"/>
        <v>2.0987826723789068E-2</v>
      </c>
      <c r="AX45">
        <f t="shared" si="43"/>
        <v>2.1750000014773826E-2</v>
      </c>
      <c r="AY45">
        <f t="shared" si="44"/>
        <v>8.3149565886020439E-3</v>
      </c>
      <c r="AZ45">
        <f t="shared" si="80"/>
        <v>8.4630308383201334E-5</v>
      </c>
      <c r="BA45">
        <f t="shared" si="81"/>
        <v>4.7504765939323983</v>
      </c>
      <c r="BB45">
        <f t="shared" si="82"/>
        <v>3.3824114356552584</v>
      </c>
      <c r="BC45">
        <f t="shared" si="83"/>
        <v>1.6352673921405847</v>
      </c>
      <c r="BD45" s="9">
        <f t="shared" si="84"/>
        <v>2.4840297625672116</v>
      </c>
      <c r="BG45">
        <f t="shared" si="45"/>
        <v>12</v>
      </c>
      <c r="BH45">
        <f t="shared" si="46"/>
        <v>12</v>
      </c>
      <c r="BI45">
        <f t="shared" si="47"/>
        <v>26.736299577171046</v>
      </c>
      <c r="BJ45">
        <f t="shared" si="48"/>
        <v>26.736299577171042</v>
      </c>
      <c r="BK45">
        <f t="shared" si="49"/>
        <v>13.368149788585523</v>
      </c>
      <c r="BL45">
        <f t="shared" si="50"/>
        <v>13.368149788585523</v>
      </c>
      <c r="BM45">
        <f>0</f>
        <v>0</v>
      </c>
      <c r="BN45" s="10">
        <f t="shared" si="51"/>
        <v>0</v>
      </c>
      <c r="BO45" s="10">
        <f t="shared" si="52"/>
        <v>3.5527136788005009E-15</v>
      </c>
      <c r="CC45">
        <f t="shared" si="53"/>
        <v>384</v>
      </c>
      <c r="CF45">
        <f t="shared" si="54"/>
        <v>0.10484600603911326</v>
      </c>
      <c r="CG45">
        <f t="shared" si="55"/>
        <v>23.085089418816004</v>
      </c>
      <c r="CH45">
        <f t="shared" si="56"/>
        <v>48.210645229937924</v>
      </c>
      <c r="CI45">
        <f t="shared" si="57"/>
        <v>3.358052275806251</v>
      </c>
      <c r="CJ45">
        <f t="shared" si="58"/>
        <v>3.4800000023638122</v>
      </c>
      <c r="CK45">
        <f t="shared" si="59"/>
        <v>1.7295109704292251</v>
      </c>
      <c r="CL45">
        <f t="shared" si="60"/>
        <v>1.3540849341312214E-3</v>
      </c>
      <c r="CM45">
        <f t="shared" si="61"/>
        <v>304.03050201167349</v>
      </c>
      <c r="CN45">
        <f t="shared" si="62"/>
        <v>0</v>
      </c>
      <c r="CO45">
        <f t="shared" si="63"/>
        <v>0</v>
      </c>
      <c r="CP45">
        <f t="shared" si="64"/>
        <v>0</v>
      </c>
    </row>
    <row r="46" spans="1:94">
      <c r="A46">
        <v>0</v>
      </c>
      <c r="B46">
        <v>5.0385751260869567E-5</v>
      </c>
      <c r="C46">
        <v>1.6687546776666664E-3</v>
      </c>
      <c r="D46">
        <v>2.0078465517567564E-3</v>
      </c>
      <c r="E46">
        <v>7.8301588113636358E-5</v>
      </c>
      <c r="F46" s="18">
        <v>6.8992491977272729E-5</v>
      </c>
      <c r="G46" s="18">
        <v>3.4203108147058824E-5</v>
      </c>
      <c r="H46">
        <v>1.0000000000000001E-5</v>
      </c>
      <c r="I46">
        <v>0.55579163732833903</v>
      </c>
      <c r="J46">
        <v>0.40841295088978113</v>
      </c>
      <c r="K46">
        <v>306.19855912999998</v>
      </c>
      <c r="L46">
        <v>2.8183829312644502E-7</v>
      </c>
      <c r="M46">
        <v>2.9475000000000001E-2</v>
      </c>
      <c r="N46">
        <v>26.42166271</v>
      </c>
      <c r="O46">
        <v>22.387887370000001</v>
      </c>
      <c r="Q46">
        <f t="shared" si="65"/>
        <v>0</v>
      </c>
      <c r="R46">
        <f t="shared" si="66"/>
        <v>1.331275325204653E-3</v>
      </c>
      <c r="S46">
        <f t="shared" si="67"/>
        <v>4.4091273239043431E-2</v>
      </c>
      <c r="T46">
        <f t="shared" si="68"/>
        <v>5.3050644363953577E-2</v>
      </c>
      <c r="U46">
        <f t="shared" si="69"/>
        <v>2.0688581507958448E-3</v>
      </c>
      <c r="V46">
        <f t="shared" si="18"/>
        <v>1.822896352545881E-3</v>
      </c>
      <c r="W46">
        <f t="shared" si="19"/>
        <v>9.0370298709524131E-4</v>
      </c>
      <c r="X46">
        <f t="shared" si="71"/>
        <v>9.1379132122448995E-6</v>
      </c>
      <c r="Y46">
        <f t="shared" si="72"/>
        <v>0.50787757459978544</v>
      </c>
      <c r="Z46">
        <f t="shared" si="73"/>
        <v>0.3732042099987658</v>
      </c>
      <c r="AA46">
        <f t="shared" si="74"/>
        <v>0.13276885511775005</v>
      </c>
      <c r="AB46">
        <f t="shared" si="70"/>
        <v>2.8183829312644502E-7</v>
      </c>
      <c r="AE46">
        <f t="shared" si="33"/>
        <v>1.1498330724425467</v>
      </c>
      <c r="AF46">
        <f t="shared" si="34"/>
        <v>2.4657624994949181</v>
      </c>
      <c r="AG46">
        <f t="shared" si="35"/>
        <v>0.95294572083480888</v>
      </c>
      <c r="AH46" s="5">
        <f t="shared" si="36"/>
        <v>-0.10326865041863864</v>
      </c>
      <c r="AJ46" s="12">
        <f t="shared" si="37"/>
        <v>2.569031149913557</v>
      </c>
      <c r="AK46" s="8">
        <f t="shared" si="38"/>
        <v>0.6631397082439392</v>
      </c>
      <c r="AL46" s="8">
        <f t="shared" si="39"/>
        <v>6.0319114513477157</v>
      </c>
      <c r="AM46" s="8">
        <f t="shared" si="40"/>
        <v>1.5121555994844667</v>
      </c>
      <c r="AN46" s="8">
        <f t="shared" si="41"/>
        <v>9.1211886767499237</v>
      </c>
      <c r="AO46">
        <v>44</v>
      </c>
      <c r="AQ46">
        <v>1</v>
      </c>
      <c r="AR46">
        <f t="shared" si="75"/>
        <v>2.2284645168891526</v>
      </c>
      <c r="AT46">
        <f t="shared" si="76"/>
        <v>1.2142813421893254E-2</v>
      </c>
      <c r="AU46">
        <f t="shared" si="77"/>
        <v>0.40216482221144989</v>
      </c>
      <c r="AV46">
        <f t="shared" si="78"/>
        <v>0.48388493666678051</v>
      </c>
      <c r="AW46">
        <f t="shared" si="79"/>
        <v>1.8870445538840847E-2</v>
      </c>
      <c r="AX46">
        <f t="shared" si="43"/>
        <v>1.6626981569730227E-2</v>
      </c>
      <c r="AY46">
        <f t="shared" si="44"/>
        <v>8.2428454530381976E-3</v>
      </c>
      <c r="AZ46">
        <f t="shared" si="80"/>
        <v>8.3348630520651697E-5</v>
      </c>
      <c r="BA46">
        <f t="shared" si="81"/>
        <v>4.6324471826147775</v>
      </c>
      <c r="BB46">
        <f t="shared" si="82"/>
        <v>3.4040660143561432</v>
      </c>
      <c r="BC46">
        <f t="shared" si="83"/>
        <v>1.5121555994844667</v>
      </c>
      <c r="BD46" s="9">
        <f t="shared" si="84"/>
        <v>2.4540884443461994</v>
      </c>
      <c r="BG46">
        <f t="shared" si="45"/>
        <v>12</v>
      </c>
      <c r="BH46">
        <f t="shared" si="46"/>
        <v>11.999999999999998</v>
      </c>
      <c r="BI46">
        <f t="shared" si="47"/>
        <v>26.456929033778305</v>
      </c>
      <c r="BJ46">
        <f t="shared" si="48"/>
        <v>26.456929033778302</v>
      </c>
      <c r="BK46">
        <f t="shared" si="49"/>
        <v>13.228464516889153</v>
      </c>
      <c r="BL46">
        <f t="shared" si="50"/>
        <v>13.228464516889153</v>
      </c>
      <c r="BM46">
        <f>0</f>
        <v>0</v>
      </c>
      <c r="BN46" s="10">
        <f t="shared" si="51"/>
        <v>0</v>
      </c>
      <c r="BO46" s="10">
        <f t="shared" si="52"/>
        <v>7.1054273576010019E-15</v>
      </c>
      <c r="CC46">
        <f t="shared" si="53"/>
        <v>384</v>
      </c>
      <c r="CF46">
        <f t="shared" si="54"/>
        <v>0.19428501475029206</v>
      </c>
      <c r="CG46">
        <f t="shared" si="55"/>
        <v>25.738548621532793</v>
      </c>
      <c r="CH46">
        <f t="shared" si="56"/>
        <v>54.195112906679419</v>
      </c>
      <c r="CI46">
        <f t="shared" si="57"/>
        <v>3.0192712862145354</v>
      </c>
      <c r="CJ46">
        <f t="shared" si="58"/>
        <v>2.6603170511568361</v>
      </c>
      <c r="CK46">
        <f t="shared" si="59"/>
        <v>1.7145118542319451</v>
      </c>
      <c r="CL46">
        <f t="shared" si="60"/>
        <v>1.3335780883304272E-3</v>
      </c>
      <c r="CM46">
        <f t="shared" si="61"/>
        <v>296.47661968734576</v>
      </c>
      <c r="CN46">
        <f t="shared" si="62"/>
        <v>0</v>
      </c>
      <c r="CO46">
        <f t="shared" si="63"/>
        <v>0</v>
      </c>
      <c r="CP46">
        <f t="shared" si="64"/>
        <v>0</v>
      </c>
    </row>
    <row r="47" spans="1:94">
      <c r="A47">
        <v>0</v>
      </c>
      <c r="B47">
        <v>0</v>
      </c>
      <c r="C47">
        <v>1.3787079900166666E-3</v>
      </c>
      <c r="D47">
        <v>1.9372140677027024E-3</v>
      </c>
      <c r="E47">
        <v>5.4078611613636364E-5</v>
      </c>
      <c r="F47" s="18">
        <v>2.3387007125000004E-5</v>
      </c>
      <c r="G47" s="18">
        <v>2.6754108058823532E-5</v>
      </c>
      <c r="H47">
        <v>1.0000000000000001E-5</v>
      </c>
      <c r="I47">
        <v>0.55922510733102193</v>
      </c>
      <c r="J47">
        <v>0.40383434553486558</v>
      </c>
      <c r="K47">
        <v>306.37902807</v>
      </c>
      <c r="L47">
        <v>2.691534803926908E-7</v>
      </c>
      <c r="M47">
        <v>2.9575000000000001E-2</v>
      </c>
      <c r="N47">
        <v>26.174647889999999</v>
      </c>
      <c r="O47">
        <v>22.68778683</v>
      </c>
      <c r="Q47">
        <f t="shared" si="65"/>
        <v>0</v>
      </c>
      <c r="R47">
        <f t="shared" si="66"/>
        <v>0</v>
      </c>
      <c r="S47">
        <f t="shared" si="67"/>
        <v>3.6087196181815884E-2</v>
      </c>
      <c r="T47">
        <f t="shared" si="68"/>
        <v>5.0705896109672854E-2</v>
      </c>
      <c r="U47">
        <f t="shared" si="69"/>
        <v>1.4154886173669964E-3</v>
      </c>
      <c r="V47">
        <f t="shared" si="18"/>
        <v>6.1214667669779626E-4</v>
      </c>
      <c r="W47">
        <f t="shared" si="19"/>
        <v>7.0027935805071738E-4</v>
      </c>
      <c r="X47">
        <f t="shared" si="71"/>
        <v>9.2603211551020419E-6</v>
      </c>
      <c r="Y47">
        <f t="shared" si="72"/>
        <v>0.51786040918816723</v>
      </c>
      <c r="Z47">
        <f t="shared" si="73"/>
        <v>0.37396357331133034</v>
      </c>
      <c r="AA47">
        <f t="shared" si="74"/>
        <v>0.12891014085825006</v>
      </c>
      <c r="AB47">
        <f t="shared" si="70"/>
        <v>2.691534803926908E-7</v>
      </c>
      <c r="AE47">
        <f t="shared" si="33"/>
        <v>1.1277280011586606</v>
      </c>
      <c r="AF47">
        <f t="shared" si="34"/>
        <v>2.453747187769701</v>
      </c>
      <c r="AG47">
        <f t="shared" si="35"/>
        <v>0.92696916050986922</v>
      </c>
      <c r="AH47" s="5">
        <f t="shared" si="36"/>
        <v>-8.952100694360425E-2</v>
      </c>
      <c r="AJ47" s="12">
        <f t="shared" si="37"/>
        <v>2.5432681947133053</v>
      </c>
      <c r="AK47" s="8">
        <f t="shared" si="38"/>
        <v>0.68932987369356691</v>
      </c>
      <c r="AL47" s="8">
        <f t="shared" si="39"/>
        <v>5.8027370532589897</v>
      </c>
      <c r="AM47" s="8">
        <f t="shared" si="40"/>
        <v>1.5906872560670389</v>
      </c>
      <c r="AN47" s="8">
        <f t="shared" si="41"/>
        <v>9.2303398809270778</v>
      </c>
      <c r="AO47">
        <v>45</v>
      </c>
      <c r="AQ47">
        <v>1</v>
      </c>
      <c r="AR47">
        <f t="shared" si="75"/>
        <v>2.3283021788448579</v>
      </c>
      <c r="AT47">
        <f t="shared" si="76"/>
        <v>0</v>
      </c>
      <c r="AU47">
        <f t="shared" si="77"/>
        <v>0.33309708610785455</v>
      </c>
      <c r="AV47">
        <f t="shared" si="78"/>
        <v>0.46803265505925851</v>
      </c>
      <c r="AW47">
        <f t="shared" si="79"/>
        <v>1.3065441035880915E-2</v>
      </c>
      <c r="AX47">
        <f t="shared" si="43"/>
        <v>5.650321882900643E-3</v>
      </c>
      <c r="AY47">
        <f t="shared" si="44"/>
        <v>6.4638164864055494E-3</v>
      </c>
      <c r="AZ47">
        <f t="shared" si="80"/>
        <v>8.5475911668131087E-5</v>
      </c>
      <c r="BA47">
        <f t="shared" si="81"/>
        <v>4.7800275876827554</v>
      </c>
      <c r="BB47">
        <f t="shared" si="82"/>
        <v>3.4518108847495697</v>
      </c>
      <c r="BC47">
        <f t="shared" si="83"/>
        <v>1.5906872560670389</v>
      </c>
      <c r="BD47" s="9">
        <f t="shared" si="84"/>
        <v>2.4169965766393391</v>
      </c>
      <c r="BG47">
        <f t="shared" si="45"/>
        <v>12</v>
      </c>
      <c r="BH47">
        <f t="shared" si="46"/>
        <v>12.000000000000002</v>
      </c>
      <c r="BI47">
        <f t="shared" si="47"/>
        <v>26.656604357689716</v>
      </c>
      <c r="BJ47">
        <f t="shared" si="48"/>
        <v>26.656604357689712</v>
      </c>
      <c r="BK47">
        <f t="shared" si="49"/>
        <v>13.328302178844858</v>
      </c>
      <c r="BL47">
        <f t="shared" si="50"/>
        <v>13.328302178844858</v>
      </c>
      <c r="BM47">
        <f>0</f>
        <v>0</v>
      </c>
      <c r="BN47" s="10">
        <f t="shared" si="51"/>
        <v>0</v>
      </c>
      <c r="BO47" s="10">
        <f t="shared" si="52"/>
        <v>3.5527136788005009E-15</v>
      </c>
      <c r="CC47">
        <f t="shared" si="53"/>
        <v>384</v>
      </c>
      <c r="CF47">
        <f t="shared" si="54"/>
        <v>0</v>
      </c>
      <c r="CG47">
        <f t="shared" si="55"/>
        <v>21.318213510902691</v>
      </c>
      <c r="CH47">
        <f t="shared" si="56"/>
        <v>52.419657366636955</v>
      </c>
      <c r="CI47">
        <f t="shared" si="57"/>
        <v>2.0904705657409464</v>
      </c>
      <c r="CJ47">
        <f t="shared" si="58"/>
        <v>0.90405150126410283</v>
      </c>
      <c r="CK47">
        <f t="shared" si="59"/>
        <v>1.3444738291723544</v>
      </c>
      <c r="CL47">
        <f t="shared" si="60"/>
        <v>1.3676145866900974E-3</v>
      </c>
      <c r="CM47">
        <f t="shared" si="61"/>
        <v>305.92176561169634</v>
      </c>
      <c r="CN47">
        <f t="shared" si="62"/>
        <v>0</v>
      </c>
      <c r="CO47">
        <f t="shared" si="63"/>
        <v>0</v>
      </c>
      <c r="CP47">
        <f t="shared" si="64"/>
        <v>0</v>
      </c>
    </row>
    <row r="48" spans="1:94">
      <c r="A48">
        <v>0</v>
      </c>
      <c r="B48">
        <v>0</v>
      </c>
      <c r="C48">
        <v>1.2097665802999998E-3</v>
      </c>
      <c r="D48">
        <v>2.1079905316216214E-3</v>
      </c>
      <c r="E48">
        <v>4.6486714977272728E-5</v>
      </c>
      <c r="F48" s="18">
        <v>4.8555639193181815E-5</v>
      </c>
      <c r="G48" s="18">
        <v>2.7724407235294115E-5</v>
      </c>
      <c r="H48">
        <v>1.0000000000000001E-5</v>
      </c>
      <c r="I48">
        <v>0.55824943050186915</v>
      </c>
      <c r="J48">
        <v>0.40448416730050829</v>
      </c>
      <c r="K48">
        <v>306.43136406000002</v>
      </c>
      <c r="L48">
        <v>2.6302679918953789E-7</v>
      </c>
      <c r="M48">
        <v>2.9624999999999999E-2</v>
      </c>
      <c r="N48">
        <v>26.432992460000001</v>
      </c>
      <c r="O48">
        <v>23.69721212</v>
      </c>
      <c r="Q48">
        <f t="shared" si="65"/>
        <v>0</v>
      </c>
      <c r="R48">
        <f t="shared" si="66"/>
        <v>0</v>
      </c>
      <c r="S48">
        <f t="shared" si="67"/>
        <v>3.1977750895429882E-2</v>
      </c>
      <c r="T48">
        <f t="shared" si="68"/>
        <v>5.572049782810571E-2</v>
      </c>
      <c r="U48">
        <f t="shared" si="69"/>
        <v>1.2287829864844192E-3</v>
      </c>
      <c r="V48">
        <f t="shared" si="18"/>
        <v>1.2834708446838555E-3</v>
      </c>
      <c r="W48">
        <f t="shared" si="19"/>
        <v>7.3283904740849878E-4</v>
      </c>
      <c r="X48">
        <f t="shared" si="71"/>
        <v>9.6723314775510215E-6</v>
      </c>
      <c r="Y48">
        <f t="shared" si="72"/>
        <v>0.53995735389681598</v>
      </c>
      <c r="Z48">
        <f t="shared" si="73"/>
        <v>0.39123049435517193</v>
      </c>
      <c r="AA48">
        <f t="shared" si="74"/>
        <v>0.12886083824250011</v>
      </c>
      <c r="AB48">
        <f t="shared" si="70"/>
        <v>2.6302679918953789E-7</v>
      </c>
      <c r="AE48">
        <f t="shared" si="33"/>
        <v>1.1760180540888805</v>
      </c>
      <c r="AF48">
        <f t="shared" si="34"/>
        <v>2.5585658303218919</v>
      </c>
      <c r="AG48">
        <f t="shared" si="35"/>
        <v>0.9643476719145686</v>
      </c>
      <c r="AH48" s="5">
        <f t="shared" si="36"/>
        <v>-9.0943341602112371E-2</v>
      </c>
      <c r="AJ48" s="12">
        <f t="shared" si="37"/>
        <v>2.649509171924004</v>
      </c>
      <c r="AK48" s="8">
        <f t="shared" si="38"/>
        <v>0.72081382809486683</v>
      </c>
      <c r="AL48" s="8">
        <f t="shared" si="39"/>
        <v>5.5492831076397682</v>
      </c>
      <c r="AM48" s="8">
        <f t="shared" si="40"/>
        <v>1.5944603935020969</v>
      </c>
      <c r="AN48" s="8">
        <f t="shared" si="41"/>
        <v>8.8481121274618442</v>
      </c>
      <c r="AO48">
        <v>46</v>
      </c>
      <c r="AQ48">
        <v>1</v>
      </c>
      <c r="AR48">
        <f t="shared" si="75"/>
        <v>2.3160375114631808</v>
      </c>
      <c r="AT48">
        <f t="shared" si="76"/>
        <v>0</v>
      </c>
      <c r="AU48">
        <f t="shared" si="77"/>
        <v>0.28294272550680699</v>
      </c>
      <c r="AV48">
        <f t="shared" si="78"/>
        <v>0.49302121258107345</v>
      </c>
      <c r="AW48">
        <f t="shared" si="79"/>
        <v>1.0872409644731573E-2</v>
      </c>
      <c r="AX48">
        <f t="shared" si="43"/>
        <v>1.1356293946090919E-2</v>
      </c>
      <c r="AY48">
        <f t="shared" si="44"/>
        <v>6.4842420628527233E-3</v>
      </c>
      <c r="AZ48">
        <f t="shared" si="80"/>
        <v>8.5581873447350125E-5</v>
      </c>
      <c r="BA48">
        <f t="shared" si="81"/>
        <v>4.7776032113266247</v>
      </c>
      <c r="BB48">
        <f t="shared" si="82"/>
        <v>3.4616512817368892</v>
      </c>
      <c r="BC48">
        <f t="shared" si="83"/>
        <v>1.5944603935020969</v>
      </c>
      <c r="BD48" s="9">
        <f t="shared" si="84"/>
        <v>2.3991372772436526</v>
      </c>
      <c r="BG48">
        <f t="shared" si="45"/>
        <v>12</v>
      </c>
      <c r="BH48">
        <f t="shared" si="46"/>
        <v>11.999999999999998</v>
      </c>
      <c r="BI48">
        <f t="shared" si="47"/>
        <v>26.632075022926362</v>
      </c>
      <c r="BJ48">
        <f t="shared" si="48"/>
        <v>26.632075022926365</v>
      </c>
      <c r="BK48">
        <f t="shared" si="49"/>
        <v>13.316037511463181</v>
      </c>
      <c r="BL48">
        <f t="shared" si="50"/>
        <v>13.316037511463181</v>
      </c>
      <c r="BM48">
        <f>0</f>
        <v>0</v>
      </c>
      <c r="BN48" s="10">
        <f t="shared" si="51"/>
        <v>0</v>
      </c>
      <c r="BO48" s="10">
        <f t="shared" si="52"/>
        <v>0</v>
      </c>
      <c r="CC48">
        <f t="shared" si="53"/>
        <v>384</v>
      </c>
      <c r="CF48">
        <f t="shared" si="54"/>
        <v>0</v>
      </c>
      <c r="CG48">
        <f t="shared" si="55"/>
        <v>18.108334432435647</v>
      </c>
      <c r="CH48">
        <f t="shared" si="56"/>
        <v>55.218375809080229</v>
      </c>
      <c r="CI48">
        <f t="shared" si="57"/>
        <v>1.7395855431570517</v>
      </c>
      <c r="CJ48">
        <f t="shared" si="58"/>
        <v>1.817007031374547</v>
      </c>
      <c r="CK48">
        <f t="shared" si="59"/>
        <v>1.3487223490733664</v>
      </c>
      <c r="CL48">
        <f t="shared" si="60"/>
        <v>1.369309975157602E-3</v>
      </c>
      <c r="CM48">
        <f t="shared" si="61"/>
        <v>305.76660552490398</v>
      </c>
      <c r="CN48">
        <f t="shared" si="62"/>
        <v>0</v>
      </c>
      <c r="CO48">
        <f t="shared" si="63"/>
        <v>0</v>
      </c>
      <c r="CP48">
        <f t="shared" si="64"/>
        <v>0</v>
      </c>
    </row>
    <row r="49" spans="1:94">
      <c r="A49">
        <v>0</v>
      </c>
      <c r="B49">
        <v>0</v>
      </c>
      <c r="C49">
        <v>9.9510716706666656E-4</v>
      </c>
      <c r="D49">
        <v>1.8821277871621618E-3</v>
      </c>
      <c r="E49">
        <v>3.5906768499999997E-5</v>
      </c>
      <c r="F49" s="18">
        <v>1.454379435227273E-5</v>
      </c>
      <c r="G49" s="18">
        <v>2.3823842088235292E-5</v>
      </c>
      <c r="H49">
        <v>1.0000000000000001E-5</v>
      </c>
      <c r="I49">
        <v>0.55649227747399965</v>
      </c>
      <c r="J49">
        <v>0.40748928918027277</v>
      </c>
      <c r="K49">
        <v>306.3898562</v>
      </c>
      <c r="L49">
        <v>2.5703957827688611E-7</v>
      </c>
      <c r="M49">
        <v>2.9739999999999999E-2</v>
      </c>
      <c r="N49">
        <v>26.30928814</v>
      </c>
      <c r="O49">
        <v>22.70963265</v>
      </c>
      <c r="Q49">
        <f t="shared" si="65"/>
        <v>0</v>
      </c>
      <c r="R49">
        <f t="shared" si="66"/>
        <v>0</v>
      </c>
      <c r="S49">
        <f t="shared" si="67"/>
        <v>2.6180561188536049E-2</v>
      </c>
      <c r="T49">
        <f t="shared" si="68"/>
        <v>4.9517442268749906E-2</v>
      </c>
      <c r="U49">
        <f t="shared" si="69"/>
        <v>9.4468151864277549E-4</v>
      </c>
      <c r="V49">
        <f t="shared" si="18"/>
        <v>3.8263687626284793E-4</v>
      </c>
      <c r="W49">
        <f t="shared" si="19"/>
        <v>6.2678832610124158E-4</v>
      </c>
      <c r="X49">
        <f t="shared" si="71"/>
        <v>9.2692378163265313E-6</v>
      </c>
      <c r="Y49">
        <f t="shared" si="72"/>
        <v>0.51582592628556745</v>
      </c>
      <c r="Z49">
        <f t="shared" si="73"/>
        <v>0.37771151290178018</v>
      </c>
      <c r="AA49">
        <f t="shared" si="74"/>
        <v>0.1252322115464001</v>
      </c>
      <c r="AB49">
        <f t="shared" si="70"/>
        <v>2.5703957827688611E-7</v>
      </c>
      <c r="AE49">
        <f t="shared" si="33"/>
        <v>1.1028941035807982</v>
      </c>
      <c r="AF49">
        <f t="shared" si="34"/>
        <v>2.4043834622265106</v>
      </c>
      <c r="AG49">
        <f t="shared" si="35"/>
        <v>0.910727246160146</v>
      </c>
      <c r="AH49" s="5">
        <f t="shared" si="36"/>
        <v>-7.7652110178292821E-2</v>
      </c>
      <c r="AJ49" s="12">
        <f t="shared" si="37"/>
        <v>2.4820355724048033</v>
      </c>
      <c r="AK49" s="8">
        <f t="shared" si="38"/>
        <v>0.66058108008451133</v>
      </c>
      <c r="AL49" s="8">
        <f t="shared" si="39"/>
        <v>6.0552748490590442</v>
      </c>
      <c r="AM49" s="8">
        <f t="shared" si="40"/>
        <v>1.562840461825959</v>
      </c>
      <c r="AN49" s="8">
        <f t="shared" si="41"/>
        <v>9.4634285415865502</v>
      </c>
      <c r="AO49">
        <v>47</v>
      </c>
      <c r="AQ49">
        <v>1</v>
      </c>
      <c r="AR49">
        <f t="shared" si="75"/>
        <v>2.307123600390323</v>
      </c>
      <c r="AT49">
        <f t="shared" si="76"/>
        <v>0</v>
      </c>
      <c r="AU49">
        <f t="shared" si="77"/>
        <v>0.24775786998634514</v>
      </c>
      <c r="AV49">
        <f t="shared" si="78"/>
        <v>0.46860477647245213</v>
      </c>
      <c r="AW49">
        <f t="shared" si="79"/>
        <v>8.9399260462333686E-3</v>
      </c>
      <c r="AX49">
        <f t="shared" si="43"/>
        <v>3.6210567358893561E-3</v>
      </c>
      <c r="AY49">
        <f t="shared" si="44"/>
        <v>5.9315665347597479E-3</v>
      </c>
      <c r="AZ49">
        <f t="shared" si="80"/>
        <v>8.7718769709777892E-5</v>
      </c>
      <c r="BA49">
        <f t="shared" si="81"/>
        <v>4.8814817933011589</v>
      </c>
      <c r="BB49">
        <f t="shared" si="82"/>
        <v>3.5744459116805429</v>
      </c>
      <c r="BC49">
        <f t="shared" si="83"/>
        <v>1.562840461825959</v>
      </c>
      <c r="BD49" s="9">
        <f t="shared" si="84"/>
        <v>2.297695657601639</v>
      </c>
      <c r="BG49">
        <f t="shared" si="45"/>
        <v>12</v>
      </c>
      <c r="BH49">
        <f t="shared" si="46"/>
        <v>11.999999999999996</v>
      </c>
      <c r="BI49">
        <f t="shared" si="47"/>
        <v>26.614247200780646</v>
      </c>
      <c r="BJ49">
        <f t="shared" si="48"/>
        <v>26.614247200780646</v>
      </c>
      <c r="BK49">
        <f t="shared" si="49"/>
        <v>13.307123600390323</v>
      </c>
      <c r="BL49">
        <f t="shared" si="50"/>
        <v>13.307123600390323</v>
      </c>
      <c r="BM49">
        <f>0</f>
        <v>0</v>
      </c>
      <c r="BN49" s="10">
        <f t="shared" si="51"/>
        <v>0</v>
      </c>
      <c r="BO49" s="10">
        <f t="shared" si="52"/>
        <v>3.5527136788005009E-15</v>
      </c>
      <c r="CC49">
        <f t="shared" si="53"/>
        <v>384</v>
      </c>
      <c r="CF49">
        <f t="shared" si="54"/>
        <v>0</v>
      </c>
      <c r="CG49">
        <f t="shared" si="55"/>
        <v>15.856503679126089</v>
      </c>
      <c r="CH49">
        <f t="shared" si="56"/>
        <v>52.483734964914639</v>
      </c>
      <c r="CI49">
        <f t="shared" si="57"/>
        <v>1.4303881673973389</v>
      </c>
      <c r="CJ49">
        <f t="shared" si="58"/>
        <v>0.57936907774229696</v>
      </c>
      <c r="CK49">
        <f t="shared" si="59"/>
        <v>1.2337658392300275</v>
      </c>
      <c r="CL49">
        <f t="shared" si="60"/>
        <v>1.4035003153564463E-3</v>
      </c>
      <c r="CM49">
        <f t="shared" si="61"/>
        <v>312.41483477127417</v>
      </c>
      <c r="CN49">
        <f t="shared" si="62"/>
        <v>0</v>
      </c>
      <c r="CO49">
        <f t="shared" si="63"/>
        <v>0</v>
      </c>
      <c r="CP49">
        <f t="shared" si="64"/>
        <v>0</v>
      </c>
    </row>
    <row r="50" spans="1:94">
      <c r="A50">
        <v>0</v>
      </c>
      <c r="B50">
        <v>0</v>
      </c>
      <c r="C50">
        <v>8.8138945233333323E-4</v>
      </c>
      <c r="D50">
        <v>1.8441086597297293E-3</v>
      </c>
      <c r="E50">
        <v>3.3378433568181823E-5</v>
      </c>
      <c r="F50" s="18">
        <v>1.4522717954545451E-5</v>
      </c>
      <c r="G50" s="18">
        <v>2.0143411647058824E-5</v>
      </c>
      <c r="H50">
        <v>1.0000000000000001E-5</v>
      </c>
      <c r="I50">
        <v>0.55481141133327094</v>
      </c>
      <c r="J50">
        <v>0.40838712224304219</v>
      </c>
      <c r="K50">
        <v>306.49994225</v>
      </c>
      <c r="L50">
        <v>2.5703957827688611E-7</v>
      </c>
      <c r="M50">
        <v>3.0085000000000001E-2</v>
      </c>
      <c r="N50">
        <v>26.193637150000001</v>
      </c>
      <c r="O50">
        <v>23.61711245</v>
      </c>
      <c r="Q50">
        <f t="shared" si="65"/>
        <v>0</v>
      </c>
      <c r="R50">
        <f t="shared" si="66"/>
        <v>0</v>
      </c>
      <c r="S50">
        <f t="shared" si="67"/>
        <v>2.3086795502256553E-2</v>
      </c>
      <c r="T50">
        <f t="shared" si="68"/>
        <v>4.8303913098133346E-2</v>
      </c>
      <c r="U50">
        <f t="shared" si="69"/>
        <v>8.7430257752033448E-4</v>
      </c>
      <c r="V50">
        <f t="shared" si="18"/>
        <v>3.8040280453315376E-4</v>
      </c>
      <c r="W50">
        <f t="shared" si="19"/>
        <v>5.2762921564614271E-4</v>
      </c>
      <c r="X50">
        <f t="shared" si="71"/>
        <v>9.6396377346938774E-6</v>
      </c>
      <c r="Y50">
        <f t="shared" si="72"/>
        <v>0.5348181016326965</v>
      </c>
      <c r="Z50">
        <f t="shared" si="73"/>
        <v>0.39367039139370708</v>
      </c>
      <c r="AA50">
        <f t="shared" si="74"/>
        <v>0.11564490801725007</v>
      </c>
      <c r="AB50">
        <f t="shared" si="70"/>
        <v>2.5703957827688611E-7</v>
      </c>
      <c r="AE50">
        <f t="shared" si="33"/>
        <v>1.1272307909317614</v>
      </c>
      <c r="AF50">
        <f t="shared" si="34"/>
        <v>2.4636032384188815</v>
      </c>
      <c r="AG50">
        <f t="shared" si="35"/>
        <v>0.93368686918359323</v>
      </c>
      <c r="AH50" s="5">
        <f t="shared" si="36"/>
        <v>-7.3173043198089524E-2</v>
      </c>
      <c r="AJ50" s="12">
        <f t="shared" si="37"/>
        <v>2.5367762816169712</v>
      </c>
      <c r="AK50" s="8">
        <f t="shared" si="38"/>
        <v>0.66940254324978476</v>
      </c>
      <c r="AL50" s="8">
        <f t="shared" si="39"/>
        <v>5.9754777455445325</v>
      </c>
      <c r="AM50" s="8">
        <f t="shared" si="40"/>
        <v>1.5512408785284928</v>
      </c>
      <c r="AN50" s="8">
        <f t="shared" si="41"/>
        <v>9.2694053476259572</v>
      </c>
      <c r="AO50">
        <v>48</v>
      </c>
      <c r="AQ50">
        <v>1</v>
      </c>
      <c r="AR50">
        <f t="shared" si="75"/>
        <v>2.3084446938040166</v>
      </c>
      <c r="AT50">
        <f t="shared" si="76"/>
        <v>0</v>
      </c>
      <c r="AU50">
        <f t="shared" si="77"/>
        <v>0.21400086568816379</v>
      </c>
      <c r="AV50">
        <f t="shared" si="78"/>
        <v>0.44774855038309674</v>
      </c>
      <c r="AW50">
        <f t="shared" si="79"/>
        <v>8.1042649875101465E-3</v>
      </c>
      <c r="AX50">
        <f t="shared" si="43"/>
        <v>3.5261077905915273E-3</v>
      </c>
      <c r="AY50">
        <f t="shared" si="44"/>
        <v>4.8908090730740445E-3</v>
      </c>
      <c r="AZ50">
        <f t="shared" si="80"/>
        <v>8.9353709567148402E-5</v>
      </c>
      <c r="BA50">
        <f t="shared" si="81"/>
        <v>4.9574457712812796</v>
      </c>
      <c r="BB50">
        <f t="shared" si="82"/>
        <v>3.6490904311868322</v>
      </c>
      <c r="BC50">
        <f t="shared" si="83"/>
        <v>1.5512408785284928</v>
      </c>
      <c r="BD50" s="9">
        <f t="shared" si="84"/>
        <v>2.229511476450929</v>
      </c>
      <c r="BG50">
        <f t="shared" si="45"/>
        <v>12</v>
      </c>
      <c r="BH50">
        <f t="shared" si="46"/>
        <v>12</v>
      </c>
      <c r="BI50">
        <f t="shared" si="47"/>
        <v>26.616889387608033</v>
      </c>
      <c r="BJ50">
        <f t="shared" si="48"/>
        <v>26.616889387608026</v>
      </c>
      <c r="BK50">
        <f t="shared" si="49"/>
        <v>13.308444693804017</v>
      </c>
      <c r="BL50">
        <f t="shared" si="50"/>
        <v>13.308444693804017</v>
      </c>
      <c r="BM50">
        <f>0</f>
        <v>0</v>
      </c>
      <c r="BN50" s="10">
        <f t="shared" si="51"/>
        <v>0</v>
      </c>
      <c r="BO50" s="10">
        <f t="shared" si="52"/>
        <v>7.1054273576010019E-15</v>
      </c>
      <c r="CC50">
        <f t="shared" si="53"/>
        <v>384</v>
      </c>
      <c r="CF50">
        <f t="shared" si="54"/>
        <v>0</v>
      </c>
      <c r="CG50">
        <f t="shared" si="55"/>
        <v>13.696055404042482</v>
      </c>
      <c r="CH50">
        <f t="shared" si="56"/>
        <v>50.147837642906836</v>
      </c>
      <c r="CI50">
        <f t="shared" si="57"/>
        <v>1.2966823980016233</v>
      </c>
      <c r="CJ50">
        <f t="shared" si="58"/>
        <v>0.5641772464946444</v>
      </c>
      <c r="CK50">
        <f t="shared" si="59"/>
        <v>1.0172882871994013</v>
      </c>
      <c r="CL50">
        <f t="shared" si="60"/>
        <v>1.4296593530743744E-3</v>
      </c>
      <c r="CM50">
        <f t="shared" si="61"/>
        <v>317.2765293620019</v>
      </c>
      <c r="CN50">
        <f t="shared" si="62"/>
        <v>0</v>
      </c>
      <c r="CO50">
        <f t="shared" si="63"/>
        <v>0</v>
      </c>
      <c r="CP50">
        <f t="shared" si="64"/>
        <v>0</v>
      </c>
    </row>
    <row r="51" spans="1:94">
      <c r="A51">
        <v>0</v>
      </c>
      <c r="B51">
        <v>3.0752661282608695E-5</v>
      </c>
      <c r="C51">
        <v>6.5899681694999985E-4</v>
      </c>
      <c r="D51">
        <v>1.7534674437837835E-3</v>
      </c>
      <c r="E51">
        <v>0</v>
      </c>
      <c r="F51" s="18">
        <v>2.7696831806818188E-5</v>
      </c>
      <c r="G51" s="18">
        <v>2.0412351411764709E-5</v>
      </c>
      <c r="H51">
        <v>1.0000000000000001E-5</v>
      </c>
      <c r="I51">
        <v>0.55917985049659946</v>
      </c>
      <c r="J51">
        <v>0.40328054243569156</v>
      </c>
      <c r="K51">
        <v>306.46565314999998</v>
      </c>
      <c r="L51">
        <v>2.454708915685024E-7</v>
      </c>
      <c r="M51">
        <v>3.0085000000000001E-2</v>
      </c>
      <c r="N51">
        <v>26.6042725</v>
      </c>
      <c r="O51">
        <v>25.253742209999999</v>
      </c>
      <c r="Q51">
        <f t="shared" si="65"/>
        <v>0</v>
      </c>
      <c r="R51">
        <f t="shared" si="66"/>
        <v>8.1815218086272123E-4</v>
      </c>
      <c r="S51">
        <f t="shared" si="67"/>
        <v>1.7532130894770414E-2</v>
      </c>
      <c r="T51">
        <f t="shared" si="68"/>
        <v>4.6649725694302209E-2</v>
      </c>
      <c r="U51">
        <f t="shared" si="69"/>
        <v>0</v>
      </c>
      <c r="V51">
        <f t="shared" si="18"/>
        <v>7.3685406077525842E-4</v>
      </c>
      <c r="W51">
        <f t="shared" si="19"/>
        <v>5.4305575932434805E-4</v>
      </c>
      <c r="X51">
        <f t="shared" si="71"/>
        <v>1.0307649881632654E-5</v>
      </c>
      <c r="Y51">
        <f t="shared" si="72"/>
        <v>0.5763830119782638</v>
      </c>
      <c r="Z51">
        <f t="shared" si="73"/>
        <v>0.41568746355020075</v>
      </c>
      <c r="AA51">
        <f t="shared" si="74"/>
        <v>0.11745786308750006</v>
      </c>
      <c r="AB51">
        <f t="shared" si="70"/>
        <v>2.454708915685024E-7</v>
      </c>
      <c r="AE51">
        <f t="shared" si="33"/>
        <v>1.1735647616214975</v>
      </c>
      <c r="AF51">
        <f t="shared" si="34"/>
        <v>2.6022613168088493</v>
      </c>
      <c r="AG51">
        <f t="shared" si="35"/>
        <v>0.96393476428047142</v>
      </c>
      <c r="AH51" s="5">
        <f t="shared" si="36"/>
        <v>-6.6279918590034945E-2</v>
      </c>
      <c r="AJ51" s="12">
        <f t="shared" si="37"/>
        <v>2.6685412353988842</v>
      </c>
      <c r="AK51" s="8">
        <f t="shared" si="38"/>
        <v>0.74067170683794137</v>
      </c>
      <c r="AL51" s="8">
        <f t="shared" si="39"/>
        <v>5.4005033040572163</v>
      </c>
      <c r="AM51" s="8">
        <f t="shared" si="40"/>
        <v>1.6353585510945978</v>
      </c>
      <c r="AN51" s="8">
        <f t="shared" si="41"/>
        <v>8.8317592585045972</v>
      </c>
      <c r="AO51">
        <v>49</v>
      </c>
      <c r="AQ51">
        <v>1</v>
      </c>
      <c r="AR51">
        <f t="shared" si="75"/>
        <v>2.4193154323122954</v>
      </c>
      <c r="AT51">
        <f t="shared" si="76"/>
        <v>7.225723098200066E-3</v>
      </c>
      <c r="AU51">
        <f t="shared" si="77"/>
        <v>0.15483955935120308</v>
      </c>
      <c r="AV51">
        <f t="shared" si="78"/>
        <v>0.41199914680735333</v>
      </c>
      <c r="AW51">
        <f t="shared" si="79"/>
        <v>0</v>
      </c>
      <c r="AX51">
        <f t="shared" si="43"/>
        <v>6.5077176734185975E-3</v>
      </c>
      <c r="AY51">
        <f t="shared" si="44"/>
        <v>4.7961377302970553E-3</v>
      </c>
      <c r="AZ51">
        <f t="shared" si="80"/>
        <v>9.1034682275533009E-5</v>
      </c>
      <c r="BA51">
        <f t="shared" si="81"/>
        <v>5.0904760024837978</v>
      </c>
      <c r="BB51">
        <f t="shared" si="82"/>
        <v>3.671251604853778</v>
      </c>
      <c r="BC51">
        <f t="shared" si="83"/>
        <v>1.6353585510945978</v>
      </c>
      <c r="BD51" s="9">
        <f t="shared" si="84"/>
        <v>2.22072683575507</v>
      </c>
      <c r="BG51">
        <f t="shared" si="45"/>
        <v>12</v>
      </c>
      <c r="BH51">
        <f t="shared" si="46"/>
        <v>12</v>
      </c>
      <c r="BI51">
        <f t="shared" si="47"/>
        <v>26.838630864624591</v>
      </c>
      <c r="BJ51">
        <f t="shared" si="48"/>
        <v>26.838630864624587</v>
      </c>
      <c r="BK51">
        <f t="shared" si="49"/>
        <v>13.419315432312295</v>
      </c>
      <c r="BL51">
        <f t="shared" si="50"/>
        <v>13.419315432312295</v>
      </c>
      <c r="BM51">
        <f>0</f>
        <v>0</v>
      </c>
      <c r="BN51" s="10">
        <f t="shared" si="51"/>
        <v>0</v>
      </c>
      <c r="BO51" s="10">
        <f t="shared" si="52"/>
        <v>3.5527136788005009E-15</v>
      </c>
      <c r="CC51">
        <f t="shared" si="53"/>
        <v>384</v>
      </c>
      <c r="CF51">
        <f t="shared" si="54"/>
        <v>0.11561156957120106</v>
      </c>
      <c r="CG51">
        <f t="shared" si="55"/>
        <v>9.9097317984769973</v>
      </c>
      <c r="CH51">
        <f t="shared" si="56"/>
        <v>46.143904442423576</v>
      </c>
      <c r="CI51">
        <f t="shared" si="57"/>
        <v>0</v>
      </c>
      <c r="CJ51">
        <f t="shared" si="58"/>
        <v>1.0412348277469756</v>
      </c>
      <c r="CK51">
        <f t="shared" si="59"/>
        <v>0.99759664790178748</v>
      </c>
      <c r="CL51">
        <f t="shared" si="60"/>
        <v>1.4565549164085282E-3</v>
      </c>
      <c r="CM51">
        <f t="shared" si="61"/>
        <v>325.79046415896306</v>
      </c>
      <c r="CN51">
        <f t="shared" si="62"/>
        <v>0</v>
      </c>
      <c r="CO51">
        <f t="shared" si="63"/>
        <v>0</v>
      </c>
      <c r="CP51">
        <f t="shared" si="64"/>
        <v>0</v>
      </c>
    </row>
    <row r="52" spans="1:94">
      <c r="A52">
        <v>0</v>
      </c>
      <c r="B52">
        <v>0</v>
      </c>
      <c r="C52">
        <v>6.2300270475E-4</v>
      </c>
      <c r="D52">
        <v>1.8622447440540537E-3</v>
      </c>
      <c r="E52">
        <v>0</v>
      </c>
      <c r="F52" s="18">
        <v>2.5562142568181819E-5</v>
      </c>
      <c r="G52" s="18">
        <v>2.0536070529411766E-5</v>
      </c>
      <c r="H52">
        <v>1.0000000000000001E-5</v>
      </c>
      <c r="I52">
        <v>0.56168272654428142</v>
      </c>
      <c r="J52">
        <v>0.40265274213366892</v>
      </c>
      <c r="K52">
        <v>306.53242666</v>
      </c>
      <c r="L52">
        <v>2.089296130854039E-7</v>
      </c>
      <c r="M52">
        <v>2.945E-2</v>
      </c>
      <c r="N52">
        <v>26.436319860000001</v>
      </c>
      <c r="O52">
        <v>24.746579539999999</v>
      </c>
      <c r="Q52">
        <f t="shared" si="65"/>
        <v>0</v>
      </c>
      <c r="R52">
        <f t="shared" si="66"/>
        <v>0</v>
      </c>
      <c r="S52">
        <f t="shared" si="67"/>
        <v>1.6469898776416143E-2</v>
      </c>
      <c r="T52">
        <f t="shared" si="68"/>
        <v>4.9230897711416796E-2</v>
      </c>
      <c r="U52">
        <f t="shared" si="69"/>
        <v>0</v>
      </c>
      <c r="V52">
        <f t="shared" si="18"/>
        <v>6.7576897723937643E-4</v>
      </c>
      <c r="W52">
        <f t="shared" si="19"/>
        <v>5.4289812918304902E-4</v>
      </c>
      <c r="X52">
        <f t="shared" si="71"/>
        <v>1.0100644710204083E-5</v>
      </c>
      <c r="Y52">
        <f t="shared" si="72"/>
        <v>0.5673357660682502</v>
      </c>
      <c r="Z52">
        <f t="shared" si="73"/>
        <v>0.40670522898816108</v>
      </c>
      <c r="AA52">
        <f t="shared" si="74"/>
        <v>0.13350341529300008</v>
      </c>
      <c r="AB52">
        <f t="shared" si="70"/>
        <v>2.089296130854039E-7</v>
      </c>
      <c r="AE52">
        <f t="shared" si="33"/>
        <v>1.1600910522983667</v>
      </c>
      <c r="AF52">
        <f t="shared" si="34"/>
        <v>2.5745439164520767</v>
      </c>
      <c r="AG52">
        <f t="shared" si="35"/>
        <v>0.94724938516483292</v>
      </c>
      <c r="AH52" s="5">
        <f t="shared" si="36"/>
        <v>-6.6919463594255379E-2</v>
      </c>
      <c r="AJ52" s="12">
        <f t="shared" si="37"/>
        <v>2.6414633800463321</v>
      </c>
      <c r="AK52" s="8">
        <f t="shared" si="38"/>
        <v>0.74696460971666623</v>
      </c>
      <c r="AL52" s="8">
        <f t="shared" si="39"/>
        <v>5.3550060444192313</v>
      </c>
      <c r="AM52" s="8">
        <f t="shared" si="40"/>
        <v>1.6638255465559912</v>
      </c>
      <c r="AN52" s="8">
        <f t="shared" si="41"/>
        <v>8.909795858666465</v>
      </c>
      <c r="AO52">
        <v>50</v>
      </c>
      <c r="AQ52">
        <v>1</v>
      </c>
      <c r="AR52">
        <f t="shared" si="75"/>
        <v>2.431275288733957</v>
      </c>
      <c r="AT52">
        <f t="shared" si="76"/>
        <v>0</v>
      </c>
      <c r="AU52">
        <f t="shared" si="77"/>
        <v>0.14674343591076844</v>
      </c>
      <c r="AV52">
        <f t="shared" si="78"/>
        <v>0.43863724854761371</v>
      </c>
      <c r="AW52">
        <f t="shared" si="79"/>
        <v>0</v>
      </c>
      <c r="AX52">
        <f t="shared" si="43"/>
        <v>6.0209636348226691E-3</v>
      </c>
      <c r="AY52">
        <f t="shared" si="44"/>
        <v>4.8371115030729018E-3</v>
      </c>
      <c r="AZ52">
        <f t="shared" si="80"/>
        <v>8.9994682408837682E-5</v>
      </c>
      <c r="BA52">
        <f t="shared" si="81"/>
        <v>5.0548458589882621</v>
      </c>
      <c r="BB52">
        <f t="shared" si="82"/>
        <v>3.623660564936714</v>
      </c>
      <c r="BC52">
        <f t="shared" si="83"/>
        <v>1.6638255465559912</v>
      </c>
      <c r="BD52" s="9">
        <f t="shared" si="84"/>
        <v>2.2600643061522692</v>
      </c>
      <c r="BG52">
        <f t="shared" si="45"/>
        <v>12</v>
      </c>
      <c r="BH52">
        <f t="shared" si="46"/>
        <v>12</v>
      </c>
      <c r="BI52">
        <f t="shared" si="47"/>
        <v>26.862550577467914</v>
      </c>
      <c r="BJ52">
        <f t="shared" si="48"/>
        <v>26.862550577467914</v>
      </c>
      <c r="BK52">
        <f t="shared" si="49"/>
        <v>13.431275288733957</v>
      </c>
      <c r="BL52">
        <f t="shared" si="50"/>
        <v>13.431275288733957</v>
      </c>
      <c r="BM52">
        <f>0</f>
        <v>0</v>
      </c>
      <c r="BN52" s="10">
        <f t="shared" si="51"/>
        <v>0</v>
      </c>
      <c r="BO52" s="10">
        <f t="shared" si="52"/>
        <v>0</v>
      </c>
      <c r="CC52">
        <f t="shared" si="53"/>
        <v>384</v>
      </c>
      <c r="CF52">
        <f t="shared" si="54"/>
        <v>0</v>
      </c>
      <c r="CG52">
        <f t="shared" si="55"/>
        <v>9.3915798982891801</v>
      </c>
      <c r="CH52">
        <f t="shared" si="56"/>
        <v>49.127371837332738</v>
      </c>
      <c r="CI52">
        <f t="shared" si="57"/>
        <v>0</v>
      </c>
      <c r="CJ52">
        <f t="shared" si="58"/>
        <v>0.96335418157162711</v>
      </c>
      <c r="CK52">
        <f t="shared" si="59"/>
        <v>1.0061191926391635</v>
      </c>
      <c r="CL52">
        <f t="shared" si="60"/>
        <v>1.4399149185414029E-3</v>
      </c>
      <c r="CM52">
        <f t="shared" si="61"/>
        <v>323.51013497524877</v>
      </c>
      <c r="CN52">
        <f t="shared" si="62"/>
        <v>0</v>
      </c>
      <c r="CO52">
        <f t="shared" si="63"/>
        <v>0</v>
      </c>
      <c r="CP52">
        <f t="shared" si="64"/>
        <v>0</v>
      </c>
    </row>
    <row r="53" spans="1:94">
      <c r="A53">
        <v>0</v>
      </c>
      <c r="B53">
        <v>2.4738422891304348E-5</v>
      </c>
      <c r="C53">
        <v>2.5490082395000004E-4</v>
      </c>
      <c r="D53">
        <v>9.6643230025675677E-4</v>
      </c>
      <c r="E53">
        <v>0</v>
      </c>
      <c r="F53" s="18">
        <v>4.4421337386363632E-5</v>
      </c>
      <c r="G53" s="18">
        <v>0</v>
      </c>
      <c r="H53">
        <v>1.0000000000000001E-5</v>
      </c>
      <c r="I53">
        <v>0.60003195767345197</v>
      </c>
      <c r="J53">
        <v>0.35016477170553484</v>
      </c>
      <c r="K53">
        <v>306.08847308999998</v>
      </c>
      <c r="L53">
        <v>2.089296130854039E-7</v>
      </c>
      <c r="M53">
        <v>3.0779999999999998E-2</v>
      </c>
      <c r="N53">
        <v>25.70152466</v>
      </c>
      <c r="O53">
        <v>19.938876400000002</v>
      </c>
      <c r="Q53">
        <f t="shared" si="65"/>
        <v>0</v>
      </c>
      <c r="R53">
        <f t="shared" si="66"/>
        <v>6.3581518599036717E-4</v>
      </c>
      <c r="S53">
        <f t="shared" si="67"/>
        <v>6.551339812605245E-3</v>
      </c>
      <c r="T53">
        <f t="shared" si="68"/>
        <v>2.483878359726956E-2</v>
      </c>
      <c r="U53">
        <f t="shared" si="69"/>
        <v>0</v>
      </c>
      <c r="V53">
        <f t="shared" si="18"/>
        <v>1.1416960982658048E-3</v>
      </c>
      <c r="W53">
        <f t="shared" si="19"/>
        <v>0</v>
      </c>
      <c r="X53">
        <f t="shared" si="71"/>
        <v>8.1383168979591855E-6</v>
      </c>
      <c r="Y53">
        <f t="shared" si="72"/>
        <v>0.48832502204493838</v>
      </c>
      <c r="Z53">
        <f t="shared" si="73"/>
        <v>0.28497518786411746</v>
      </c>
      <c r="AA53">
        <f t="shared" si="74"/>
        <v>9.5609671735200116E-2</v>
      </c>
      <c r="AB53">
        <f t="shared" si="70"/>
        <v>2.089296130854039E-7</v>
      </c>
      <c r="AE53">
        <f t="shared" si="33"/>
        <v>0.86612183990512859</v>
      </c>
      <c r="AF53">
        <f t="shared" si="34"/>
        <v>2.1057919901115638</v>
      </c>
      <c r="AG53">
        <f t="shared" si="35"/>
        <v>0.63628564511649688</v>
      </c>
      <c r="AH53" s="5">
        <f t="shared" si="36"/>
        <v>-3.3167634694130976E-2</v>
      </c>
      <c r="AJ53" s="12">
        <f t="shared" si="37"/>
        <v>2.138959624805695</v>
      </c>
      <c r="AK53" s="8">
        <f t="shared" si="38"/>
        <v>0.86638833457270126</v>
      </c>
      <c r="AL53" s="8">
        <f t="shared" si="39"/>
        <v>4.6168673334836408</v>
      </c>
      <c r="AM53" s="8">
        <f t="shared" si="40"/>
        <v>2.4005907232138131</v>
      </c>
      <c r="AN53" s="8">
        <f t="shared" si="41"/>
        <v>11.083208891069722</v>
      </c>
      <c r="AO53">
        <v>51</v>
      </c>
      <c r="AQ53">
        <v>1</v>
      </c>
      <c r="AR53">
        <f t="shared" si="75"/>
        <v>3.2538588888566302</v>
      </c>
      <c r="AT53">
        <f t="shared" si="76"/>
        <v>7.046872522445586E-3</v>
      </c>
      <c r="AU53">
        <f t="shared" si="77"/>
        <v>7.2609867659485502E-2</v>
      </c>
      <c r="AV53">
        <f t="shared" si="78"/>
        <v>0.27529342720861477</v>
      </c>
      <c r="AW53">
        <f t="shared" si="79"/>
        <v>0</v>
      </c>
      <c r="AX53">
        <f t="shared" si="43"/>
        <v>1.2653656347199178E-2</v>
      </c>
      <c r="AY53">
        <f t="shared" si="44"/>
        <v>0</v>
      </c>
      <c r="AZ53">
        <f t="shared" si="80"/>
        <v>9.0198666201804205E-5</v>
      </c>
      <c r="BA53">
        <f t="shared" si="81"/>
        <v>5.4122082260602795</v>
      </c>
      <c r="BB53">
        <f t="shared" si="82"/>
        <v>3.1584395358698512</v>
      </c>
      <c r="BC53">
        <f t="shared" si="83"/>
        <v>2.4005907232138131</v>
      </c>
      <c r="BD53" s="9">
        <f t="shared" si="84"/>
        <v>2.7681945469515581</v>
      </c>
      <c r="BG53">
        <f t="shared" si="45"/>
        <v>12</v>
      </c>
      <c r="BH53">
        <f t="shared" si="46"/>
        <v>12.000000000000002</v>
      </c>
      <c r="BI53">
        <f t="shared" si="47"/>
        <v>28.50771777771326</v>
      </c>
      <c r="BJ53">
        <f t="shared" si="48"/>
        <v>28.507717777713264</v>
      </c>
      <c r="BK53">
        <f t="shared" si="49"/>
        <v>14.25385888885663</v>
      </c>
      <c r="BL53">
        <f t="shared" si="50"/>
        <v>14.25385888885663</v>
      </c>
      <c r="BM53">
        <f>0</f>
        <v>0</v>
      </c>
      <c r="BN53" s="10">
        <f t="shared" si="51"/>
        <v>0</v>
      </c>
      <c r="BO53" s="10">
        <f t="shared" si="52"/>
        <v>-3.5527136788005009E-15</v>
      </c>
      <c r="CC53">
        <f t="shared" si="53"/>
        <v>384</v>
      </c>
      <c r="CF53">
        <f t="shared" si="54"/>
        <v>0.11274996035912938</v>
      </c>
      <c r="CG53">
        <f t="shared" si="55"/>
        <v>4.6470315302070722</v>
      </c>
      <c r="CH53">
        <f t="shared" si="56"/>
        <v>30.832863847364855</v>
      </c>
      <c r="CI53">
        <f t="shared" si="57"/>
        <v>0</v>
      </c>
      <c r="CJ53">
        <f t="shared" si="58"/>
        <v>2.0245850155518683</v>
      </c>
      <c r="CK53">
        <f t="shared" si="59"/>
        <v>0</v>
      </c>
      <c r="CL53">
        <f t="shared" si="60"/>
        <v>1.4431786592288673E-3</v>
      </c>
      <c r="CM53">
        <f t="shared" si="61"/>
        <v>346.38132646785789</v>
      </c>
      <c r="CN53">
        <f t="shared" si="62"/>
        <v>0</v>
      </c>
      <c r="CO53">
        <f t="shared" si="63"/>
        <v>0</v>
      </c>
      <c r="CP53">
        <f t="shared" si="64"/>
        <v>0</v>
      </c>
    </row>
    <row r="54" spans="1:94">
      <c r="A54">
        <v>0</v>
      </c>
      <c r="B54">
        <v>2.9455363978260873E-5</v>
      </c>
      <c r="C54">
        <v>3.0555653109999998E-4</v>
      </c>
      <c r="D54">
        <v>8.8537606483783779E-4</v>
      </c>
      <c r="E54">
        <v>0</v>
      </c>
      <c r="F54" s="18">
        <v>6.2284301477272707E-6</v>
      </c>
      <c r="G54" s="18">
        <v>0</v>
      </c>
      <c r="H54">
        <v>1.0000000000000001E-5</v>
      </c>
      <c r="I54">
        <v>0.56640968297708871</v>
      </c>
      <c r="J54">
        <v>0.39439698073249452</v>
      </c>
      <c r="K54">
        <v>306.18693694000001</v>
      </c>
      <c r="L54">
        <v>2.3442288153199206E-7</v>
      </c>
      <c r="M54">
        <v>3.0689999999999999E-2</v>
      </c>
      <c r="N54">
        <v>27.40909091</v>
      </c>
      <c r="O54">
        <v>23.730068030000002</v>
      </c>
      <c r="Q54">
        <f t="shared" si="65"/>
        <v>0</v>
      </c>
      <c r="R54">
        <f t="shared" si="66"/>
        <v>8.0734474906729158E-4</v>
      </c>
      <c r="S54">
        <f t="shared" si="67"/>
        <v>8.3750267390641422E-3</v>
      </c>
      <c r="T54">
        <f t="shared" si="68"/>
        <v>2.4267353050678349E-2</v>
      </c>
      <c r="U54">
        <f t="shared" si="69"/>
        <v>0</v>
      </c>
      <c r="V54">
        <f t="shared" si="18"/>
        <v>1.7071560814564148E-4</v>
      </c>
      <c r="W54">
        <f t="shared" si="19"/>
        <v>0</v>
      </c>
      <c r="X54">
        <f t="shared" si="71"/>
        <v>9.6857420530612263E-6</v>
      </c>
      <c r="Y54">
        <f t="shared" si="72"/>
        <v>0.54860980856722652</v>
      </c>
      <c r="Z54">
        <f t="shared" si="73"/>
        <v>0.38200274218810998</v>
      </c>
      <c r="AA54">
        <f t="shared" si="74"/>
        <v>0.10442863636710012</v>
      </c>
      <c r="AB54">
        <f t="shared" si="70"/>
        <v>2.3442288153199206E-7</v>
      </c>
      <c r="AE54">
        <f t="shared" si="33"/>
        <v>1.0216548705671498</v>
      </c>
      <c r="AF54">
        <f t="shared" si="34"/>
        <v>2.3429228052296831</v>
      </c>
      <c r="AG54">
        <f t="shared" si="35"/>
        <v>0.8312463646701308</v>
      </c>
      <c r="AH54" s="5">
        <f t="shared" si="36"/>
        <v>-3.3620440146955421E-2</v>
      </c>
      <c r="AJ54" s="12">
        <f t="shared" si="37"/>
        <v>2.3765432453766384</v>
      </c>
      <c r="AK54" s="8">
        <f t="shared" si="38"/>
        <v>0.71405051603637681</v>
      </c>
      <c r="AL54" s="8">
        <f t="shared" si="39"/>
        <v>5.6018445616475443</v>
      </c>
      <c r="AM54" s="8">
        <f t="shared" si="40"/>
        <v>1.7848771516188222</v>
      </c>
      <c r="AN54" s="8">
        <f t="shared" si="41"/>
        <v>9.9986043650048586</v>
      </c>
      <c r="AO54">
        <v>52</v>
      </c>
      <c r="AQ54">
        <v>1</v>
      </c>
      <c r="AR54">
        <f t="shared" si="75"/>
        <v>2.6659349850416572</v>
      </c>
      <c r="AT54">
        <f t="shared" si="76"/>
        <v>8.0723207320879745E-3</v>
      </c>
      <c r="AU54">
        <f t="shared" si="77"/>
        <v>8.3738578910239142E-2</v>
      </c>
      <c r="AV54">
        <f t="shared" si="78"/>
        <v>0.24263966213962651</v>
      </c>
      <c r="AW54">
        <f t="shared" si="79"/>
        <v>0</v>
      </c>
      <c r="AX54">
        <f t="shared" si="43"/>
        <v>1.7069178247794698E-3</v>
      </c>
      <c r="AY54">
        <f t="shared" si="44"/>
        <v>0</v>
      </c>
      <c r="AZ54">
        <f t="shared" si="80"/>
        <v>9.6843902770049099E-5</v>
      </c>
      <c r="BA54">
        <f t="shared" si="81"/>
        <v>5.4853324266247512</v>
      </c>
      <c r="BB54">
        <f t="shared" si="82"/>
        <v>3.8194942854858622</v>
      </c>
      <c r="BC54">
        <f t="shared" si="83"/>
        <v>1.7848771516188222</v>
      </c>
      <c r="BD54" s="9">
        <f t="shared" si="84"/>
        <v>2.1210346312255552</v>
      </c>
      <c r="BG54">
        <f t="shared" si="45"/>
        <v>12</v>
      </c>
      <c r="BH54">
        <f t="shared" si="46"/>
        <v>12</v>
      </c>
      <c r="BI54">
        <f t="shared" si="47"/>
        <v>27.331869970083314</v>
      </c>
      <c r="BJ54">
        <f t="shared" si="48"/>
        <v>27.331869970083318</v>
      </c>
      <c r="BK54">
        <f t="shared" si="49"/>
        <v>13.665934985041657</v>
      </c>
      <c r="BL54">
        <f t="shared" si="50"/>
        <v>13.665934985041657</v>
      </c>
      <c r="BM54">
        <f>0</f>
        <v>0</v>
      </c>
      <c r="BN54" s="10">
        <f t="shared" si="51"/>
        <v>0</v>
      </c>
      <c r="BO54" s="10">
        <f t="shared" si="52"/>
        <v>-3.5527136788005009E-15</v>
      </c>
      <c r="CC54">
        <f t="shared" si="53"/>
        <v>384</v>
      </c>
      <c r="CF54">
        <f t="shared" si="54"/>
        <v>0.12915713171340759</v>
      </c>
      <c r="CG54">
        <f t="shared" si="55"/>
        <v>5.3592690502553051</v>
      </c>
      <c r="CH54">
        <f t="shared" si="56"/>
        <v>27.175642159638169</v>
      </c>
      <c r="CI54">
        <f t="shared" si="57"/>
        <v>0</v>
      </c>
      <c r="CJ54">
        <f t="shared" si="58"/>
        <v>0.27310685196471518</v>
      </c>
      <c r="CK54">
        <f t="shared" si="59"/>
        <v>0</v>
      </c>
      <c r="CL54">
        <f t="shared" si="60"/>
        <v>1.5495024443207856E-3</v>
      </c>
      <c r="CM54">
        <f t="shared" si="61"/>
        <v>351.06127530398408</v>
      </c>
      <c r="CN54">
        <f t="shared" si="62"/>
        <v>0</v>
      </c>
      <c r="CO54">
        <f t="shared" si="63"/>
        <v>0</v>
      </c>
      <c r="CP54">
        <f t="shared" si="64"/>
        <v>0</v>
      </c>
    </row>
    <row r="55" spans="1:94">
      <c r="A55">
        <v>0</v>
      </c>
      <c r="B55">
        <v>0</v>
      </c>
      <c r="C55">
        <v>3.8430726264999997E-4</v>
      </c>
      <c r="D55">
        <v>1.1702322813513513E-3</v>
      </c>
      <c r="E55">
        <v>0</v>
      </c>
      <c r="F55" s="18">
        <v>3.5252763056818178E-5</v>
      </c>
      <c r="G55" s="18">
        <v>1.2596934411764698E-6</v>
      </c>
      <c r="H55">
        <v>1.0000000000000001E-5</v>
      </c>
      <c r="I55">
        <v>0.56761051673483454</v>
      </c>
      <c r="J55">
        <v>0.39862479497692255</v>
      </c>
      <c r="K55">
        <v>306.26352795000003</v>
      </c>
      <c r="L55">
        <v>2.454708915685024E-7</v>
      </c>
      <c r="M55">
        <v>3.0079999999999999E-2</v>
      </c>
      <c r="N55">
        <v>26.206640440000001</v>
      </c>
      <c r="O55">
        <v>24.847874109999999</v>
      </c>
      <c r="Q55">
        <f t="shared" si="65"/>
        <v>0</v>
      </c>
      <c r="R55">
        <f t="shared" si="66"/>
        <v>0</v>
      </c>
      <c r="S55">
        <f t="shared" si="67"/>
        <v>1.0071402250749191E-2</v>
      </c>
      <c r="T55">
        <f t="shared" si="68"/>
        <v>3.066785662865578E-2</v>
      </c>
      <c r="U55">
        <f t="shared" si="69"/>
        <v>0</v>
      </c>
      <c r="V55">
        <f t="shared" si="18"/>
        <v>9.238564859465493E-4</v>
      </c>
      <c r="W55">
        <f t="shared" si="19"/>
        <v>3.3012333077538039E-5</v>
      </c>
      <c r="X55">
        <f t="shared" si="71"/>
        <v>1.0141989432653061E-5</v>
      </c>
      <c r="Y55">
        <f t="shared" si="72"/>
        <v>0.57566998625874355</v>
      </c>
      <c r="Z55">
        <f t="shared" si="73"/>
        <v>0.40428484582494417</v>
      </c>
      <c r="AA55">
        <f t="shared" si="74"/>
        <v>0.1158333507448001</v>
      </c>
      <c r="AB55">
        <f t="shared" si="70"/>
        <v>2.454708915685024E-7</v>
      </c>
      <c r="AE55">
        <f t="shared" si="33"/>
        <v>1.0959616940803274</v>
      </c>
      <c r="AF55">
        <f t="shared" si="34"/>
        <v>2.4930178253086899</v>
      </c>
      <c r="AG55">
        <f t="shared" si="35"/>
        <v>0.89196194704674647</v>
      </c>
      <c r="AH55" s="5">
        <f t="shared" si="36"/>
        <v>-4.1696127698429057E-2</v>
      </c>
      <c r="AJ55" s="12">
        <f t="shared" si="37"/>
        <v>2.534713953007119</v>
      </c>
      <c r="AK55" s="8">
        <f t="shared" si="38"/>
        <v>0.75079005891362605</v>
      </c>
      <c r="AL55" s="8">
        <f t="shared" si="39"/>
        <v>5.3277210486615889</v>
      </c>
      <c r="AM55" s="8">
        <f t="shared" si="40"/>
        <v>1.754648088281259</v>
      </c>
      <c r="AN55" s="8">
        <f t="shared" si="41"/>
        <v>9.3482755529298807</v>
      </c>
      <c r="AO55">
        <v>53</v>
      </c>
      <c r="AQ55">
        <v>1</v>
      </c>
      <c r="AR55">
        <f t="shared" si="75"/>
        <v>2.6022503285646117</v>
      </c>
      <c r="AT55">
        <f t="shared" si="76"/>
        <v>0</v>
      </c>
      <c r="AU55">
        <f t="shared" si="77"/>
        <v>9.4150243444401635E-2</v>
      </c>
      <c r="AV55">
        <f t="shared" si="78"/>
        <v>0.28669157438242143</v>
      </c>
      <c r="AW55">
        <f t="shared" si="79"/>
        <v>0</v>
      </c>
      <c r="AX55">
        <f t="shared" si="43"/>
        <v>8.6364650019898348E-3</v>
      </c>
      <c r="AY55">
        <f t="shared" si="44"/>
        <v>3.0860838625392732E-4</v>
      </c>
      <c r="AZ55">
        <f t="shared" si="80"/>
        <v>9.4810111871343795E-5</v>
      </c>
      <c r="BA55">
        <f t="shared" si="81"/>
        <v>5.3815216590980928</v>
      </c>
      <c r="BB55">
        <f t="shared" si="82"/>
        <v>3.7793661406453514</v>
      </c>
      <c r="BC55">
        <f t="shared" si="83"/>
        <v>1.754648088281259</v>
      </c>
      <c r="BD55" s="9">
        <f t="shared" si="84"/>
        <v>2.1444349794963258</v>
      </c>
      <c r="BG55">
        <f t="shared" si="45"/>
        <v>12</v>
      </c>
      <c r="BH55">
        <f t="shared" si="46"/>
        <v>12</v>
      </c>
      <c r="BI55">
        <f t="shared" si="47"/>
        <v>27.204500657129223</v>
      </c>
      <c r="BJ55">
        <f t="shared" si="48"/>
        <v>27.204500657129223</v>
      </c>
      <c r="BK55">
        <f t="shared" si="49"/>
        <v>13.602250328564612</v>
      </c>
      <c r="BL55">
        <f t="shared" si="50"/>
        <v>13.602250328564612</v>
      </c>
      <c r="BM55">
        <f>0</f>
        <v>0</v>
      </c>
      <c r="BN55" s="10">
        <f t="shared" si="51"/>
        <v>0</v>
      </c>
      <c r="BO55" s="10">
        <f t="shared" si="52"/>
        <v>0</v>
      </c>
      <c r="CC55">
        <f t="shared" si="53"/>
        <v>384</v>
      </c>
      <c r="CF55">
        <f t="shared" si="54"/>
        <v>0</v>
      </c>
      <c r="CG55">
        <f t="shared" si="55"/>
        <v>6.0256155804417046</v>
      </c>
      <c r="CH55">
        <f t="shared" si="56"/>
        <v>32.1094563308312</v>
      </c>
      <c r="CI55">
        <f t="shared" si="57"/>
        <v>0</v>
      </c>
      <c r="CJ55">
        <f t="shared" si="58"/>
        <v>1.3818344003183736</v>
      </c>
      <c r="CK55">
        <f t="shared" si="59"/>
        <v>6.4190544340816877E-2</v>
      </c>
      <c r="CL55">
        <f t="shared" si="60"/>
        <v>1.5169617899415007E-3</v>
      </c>
      <c r="CM55">
        <f t="shared" si="61"/>
        <v>344.41738618227794</v>
      </c>
      <c r="CN55">
        <f t="shared" si="62"/>
        <v>0</v>
      </c>
      <c r="CO55">
        <f t="shared" si="63"/>
        <v>0</v>
      </c>
      <c r="CP55">
        <f t="shared" si="64"/>
        <v>0</v>
      </c>
    </row>
    <row r="56" spans="1:94">
      <c r="A56">
        <v>0</v>
      </c>
      <c r="B56">
        <v>0</v>
      </c>
      <c r="C56">
        <v>4.4797125421666662E-4</v>
      </c>
      <c r="D56">
        <v>1.2908289397297297E-3</v>
      </c>
      <c r="E56">
        <v>0</v>
      </c>
      <c r="F56" s="18">
        <v>4.7085667113636353E-5</v>
      </c>
      <c r="G56" s="18">
        <v>4.0404725882352937E-6</v>
      </c>
      <c r="H56">
        <v>1.0000000000000001E-5</v>
      </c>
      <c r="I56">
        <v>0.56210496836041945</v>
      </c>
      <c r="J56">
        <v>0.39770281483385711</v>
      </c>
      <c r="K56">
        <v>306.06140275000001</v>
      </c>
      <c r="L56">
        <v>2.5703957827688611E-7</v>
      </c>
      <c r="M56">
        <v>3.0079999999999999E-2</v>
      </c>
      <c r="N56">
        <v>26.08067114</v>
      </c>
      <c r="O56">
        <v>24.090644300000001</v>
      </c>
      <c r="Q56">
        <f t="shared" si="65"/>
        <v>0</v>
      </c>
      <c r="R56">
        <f t="shared" si="66"/>
        <v>0</v>
      </c>
      <c r="S56">
        <f t="shared" si="67"/>
        <v>1.168339096139822E-2</v>
      </c>
      <c r="T56">
        <f t="shared" si="68"/>
        <v>3.3665685075085959E-2</v>
      </c>
      <c r="U56">
        <f t="shared" si="69"/>
        <v>0</v>
      </c>
      <c r="V56">
        <f t="shared" si="18"/>
        <v>1.2280257993982626E-3</v>
      </c>
      <c r="W56">
        <f t="shared" si="19"/>
        <v>1.0537823682394932E-4</v>
      </c>
      <c r="X56">
        <f t="shared" si="71"/>
        <v>9.8329160408163281E-6</v>
      </c>
      <c r="Y56">
        <f t="shared" si="72"/>
        <v>0.55271309600137219</v>
      </c>
      <c r="Z56">
        <f t="shared" si="73"/>
        <v>0.39105783874576394</v>
      </c>
      <c r="AA56">
        <f t="shared" si="74"/>
        <v>0.1152765664388001</v>
      </c>
      <c r="AB56">
        <f t="shared" si="70"/>
        <v>2.5703957827688611E-7</v>
      </c>
      <c r="AE56">
        <f t="shared" si="33"/>
        <v>1.0735737662769034</v>
      </c>
      <c r="AF56">
        <f t="shared" si="34"/>
        <v>2.4237952328243981</v>
      </c>
      <c r="AG56">
        <f t="shared" si="35"/>
        <v>0.87548063763694062</v>
      </c>
      <c r="AH56" s="5">
        <f t="shared" si="36"/>
        <v>-4.6682480072706395E-2</v>
      </c>
      <c r="AJ56" s="12">
        <f t="shared" si="37"/>
        <v>2.4704777128971047</v>
      </c>
      <c r="AK56" s="8">
        <f t="shared" si="38"/>
        <v>0.71951643762322348</v>
      </c>
      <c r="AL56" s="8">
        <f t="shared" si="39"/>
        <v>5.5592892543403014</v>
      </c>
      <c r="AM56" s="8">
        <f t="shared" si="40"/>
        <v>1.7220825407528693</v>
      </c>
      <c r="AN56" s="8">
        <f t="shared" si="41"/>
        <v>9.5735549638944697</v>
      </c>
      <c r="AO56">
        <v>54</v>
      </c>
      <c r="AQ56">
        <v>1</v>
      </c>
      <c r="AR56">
        <f t="shared" si="75"/>
        <v>2.547709626501236</v>
      </c>
      <c r="AT56">
        <f t="shared" si="76"/>
        <v>0</v>
      </c>
      <c r="AU56">
        <f t="shared" si="77"/>
        <v>0.11185158553361371</v>
      </c>
      <c r="AV56">
        <f t="shared" si="78"/>
        <v>0.32230028646349712</v>
      </c>
      <c r="AW56">
        <f t="shared" si="79"/>
        <v>0</v>
      </c>
      <c r="AX56">
        <f t="shared" si="43"/>
        <v>1.1756572487619712E-2</v>
      </c>
      <c r="AY56">
        <f t="shared" si="44"/>
        <v>1.0088443422323671E-3</v>
      </c>
      <c r="AZ56">
        <f t="shared" si="80"/>
        <v>9.4135962172114707E-5</v>
      </c>
      <c r="BA56">
        <f t="shared" si="81"/>
        <v>5.2914292038334176</v>
      </c>
      <c r="BB56">
        <f t="shared" si="82"/>
        <v>3.7438137132943514</v>
      </c>
      <c r="BC56">
        <f t="shared" si="83"/>
        <v>1.7220825407528693</v>
      </c>
      <c r="BD56" s="9">
        <f t="shared" si="84"/>
        <v>2.1689998295798323</v>
      </c>
      <c r="BG56">
        <f t="shared" si="45"/>
        <v>12</v>
      </c>
      <c r="BH56">
        <f t="shared" si="46"/>
        <v>11.999999999999996</v>
      </c>
      <c r="BI56">
        <f t="shared" si="47"/>
        <v>27.095419253002472</v>
      </c>
      <c r="BJ56">
        <f t="shared" si="48"/>
        <v>27.095419253002472</v>
      </c>
      <c r="BK56">
        <f t="shared" si="49"/>
        <v>13.547709626501236</v>
      </c>
      <c r="BL56">
        <f t="shared" si="50"/>
        <v>13.547709626501236</v>
      </c>
      <c r="BM56">
        <f>0</f>
        <v>0</v>
      </c>
      <c r="BN56" s="10">
        <f t="shared" si="51"/>
        <v>0</v>
      </c>
      <c r="BO56" s="10">
        <f t="shared" si="52"/>
        <v>3.5527136788005009E-15</v>
      </c>
      <c r="CC56">
        <f t="shared" si="53"/>
        <v>384</v>
      </c>
      <c r="CF56">
        <f t="shared" si="54"/>
        <v>0</v>
      </c>
      <c r="CG56">
        <f t="shared" si="55"/>
        <v>7.1585014741512776</v>
      </c>
      <c r="CH56">
        <f t="shared" si="56"/>
        <v>36.097632083911677</v>
      </c>
      <c r="CI56">
        <f t="shared" si="57"/>
        <v>0</v>
      </c>
      <c r="CJ56">
        <f t="shared" si="58"/>
        <v>1.881051598019154</v>
      </c>
      <c r="CK56">
        <f t="shared" si="59"/>
        <v>0.20983962318433236</v>
      </c>
      <c r="CL56">
        <f t="shared" si="60"/>
        <v>1.5061753947538353E-3</v>
      </c>
      <c r="CM56">
        <f t="shared" si="61"/>
        <v>338.65146904533873</v>
      </c>
      <c r="CN56">
        <f t="shared" si="62"/>
        <v>0</v>
      </c>
      <c r="CO56">
        <f t="shared" si="63"/>
        <v>0</v>
      </c>
      <c r="CP56">
        <f t="shared" si="64"/>
        <v>0</v>
      </c>
    </row>
    <row r="57" spans="1:94">
      <c r="A57">
        <v>0</v>
      </c>
      <c r="B57">
        <v>0</v>
      </c>
      <c r="C57">
        <v>5.2701924964999999E-4</v>
      </c>
      <c r="D57">
        <v>1.4874188817567569E-3</v>
      </c>
      <c r="E57">
        <v>0</v>
      </c>
      <c r="F57" s="18">
        <v>2.950692745454546E-5</v>
      </c>
      <c r="G57" s="18">
        <v>2.1780172911764708E-5</v>
      </c>
      <c r="H57">
        <v>1.0000000000000001E-5</v>
      </c>
      <c r="I57">
        <v>0.56499646017675142</v>
      </c>
      <c r="J57">
        <v>0.39378015399281435</v>
      </c>
      <c r="K57">
        <v>306.33571552000001</v>
      </c>
      <c r="L57">
        <v>2.454708915685024E-7</v>
      </c>
      <c r="M57">
        <v>2.9819999999999999E-2</v>
      </c>
      <c r="N57">
        <v>26.358731219999999</v>
      </c>
      <c r="O57">
        <v>23.02808027</v>
      </c>
      <c r="Q57">
        <f t="shared" si="65"/>
        <v>0</v>
      </c>
      <c r="R57">
        <f t="shared" si="66"/>
        <v>0</v>
      </c>
      <c r="S57">
        <f t="shared" si="67"/>
        <v>1.3891558749290428E-2</v>
      </c>
      <c r="T57">
        <f t="shared" si="68"/>
        <v>3.9206474515779313E-2</v>
      </c>
      <c r="U57">
        <f t="shared" si="69"/>
        <v>0</v>
      </c>
      <c r="V57">
        <f t="shared" si="18"/>
        <v>7.7776516990240251E-4</v>
      </c>
      <c r="W57">
        <f t="shared" si="19"/>
        <v>5.7409772370633073E-4</v>
      </c>
      <c r="X57">
        <f t="shared" si="71"/>
        <v>9.3992164367346957E-6</v>
      </c>
      <c r="Y57">
        <f t="shared" si="72"/>
        <v>0.53105240151902411</v>
      </c>
      <c r="Z57">
        <f t="shared" si="73"/>
        <v>0.37012248958691796</v>
      </c>
      <c r="AA57">
        <f t="shared" si="74"/>
        <v>0.12335886210960009</v>
      </c>
      <c r="AB57">
        <f t="shared" si="70"/>
        <v>2.454708915685024E-7</v>
      </c>
      <c r="AE57">
        <f t="shared" si="33"/>
        <v>1.052558981450002</v>
      </c>
      <c r="AF57">
        <f t="shared" si="34"/>
        <v>2.3725466890384115</v>
      </c>
      <c r="AG57">
        <f t="shared" si="35"/>
        <v>0.84914477149119283</v>
      </c>
      <c r="AH57" s="5">
        <f t="shared" si="36"/>
        <v>-5.4449896158678478E-2</v>
      </c>
      <c r="AJ57" s="12">
        <f t="shared" si="37"/>
        <v>2.4269965851970898</v>
      </c>
      <c r="AK57" s="8">
        <f t="shared" si="38"/>
        <v>0.72870704221470417</v>
      </c>
      <c r="AL57" s="8">
        <f t="shared" si="39"/>
        <v>5.4891743434276448</v>
      </c>
      <c r="AM57" s="8">
        <f t="shared" si="40"/>
        <v>1.770517408928785</v>
      </c>
      <c r="AN57" s="8">
        <f t="shared" si="41"/>
        <v>9.7186787356838789</v>
      </c>
      <c r="AO57">
        <v>55</v>
      </c>
      <c r="AQ57">
        <v>1</v>
      </c>
      <c r="AR57">
        <f t="shared" si="75"/>
        <v>2.5641174609949573</v>
      </c>
      <c r="AT57">
        <f t="shared" si="76"/>
        <v>0</v>
      </c>
      <c r="AU57">
        <f t="shared" si="77"/>
        <v>0.13500759662223222</v>
      </c>
      <c r="AV57">
        <f t="shared" si="78"/>
        <v>0.38103513017763629</v>
      </c>
      <c r="AW57">
        <f t="shared" si="79"/>
        <v>0</v>
      </c>
      <c r="AX57">
        <f t="shared" si="43"/>
        <v>7.5588498180860384E-3</v>
      </c>
      <c r="AY57">
        <f t="shared" si="44"/>
        <v>5.5794713395892351E-3</v>
      </c>
      <c r="AZ57">
        <f t="shared" si="80"/>
        <v>9.1347964915783889E-5</v>
      </c>
      <c r="BA57">
        <f t="shared" si="81"/>
        <v>5.1611276821767964</v>
      </c>
      <c r="BB57">
        <f t="shared" si="82"/>
        <v>3.5971015691467576</v>
      </c>
      <c r="BC57">
        <f t="shared" si="83"/>
        <v>1.770517408928785</v>
      </c>
      <c r="BD57" s="9">
        <f t="shared" si="84"/>
        <v>2.299698456886329</v>
      </c>
      <c r="BG57">
        <f t="shared" si="45"/>
        <v>12</v>
      </c>
      <c r="BH57">
        <f t="shared" si="46"/>
        <v>12.000000000000004</v>
      </c>
      <c r="BI57">
        <f t="shared" si="47"/>
        <v>27.128234921989915</v>
      </c>
      <c r="BJ57">
        <f t="shared" si="48"/>
        <v>27.128234921989915</v>
      </c>
      <c r="BK57">
        <f t="shared" si="49"/>
        <v>13.564117460994957</v>
      </c>
      <c r="BL57">
        <f t="shared" si="50"/>
        <v>13.564117460994957</v>
      </c>
      <c r="BM57">
        <f>0</f>
        <v>0</v>
      </c>
      <c r="BN57" s="10">
        <f t="shared" si="51"/>
        <v>0</v>
      </c>
      <c r="BO57" s="10">
        <f t="shared" si="52"/>
        <v>-3.5527136788005009E-15</v>
      </c>
      <c r="CC57">
        <f t="shared" si="53"/>
        <v>384</v>
      </c>
      <c r="CF57">
        <f t="shared" si="54"/>
        <v>0</v>
      </c>
      <c r="CG57">
        <f t="shared" si="55"/>
        <v>8.6404861838228619</v>
      </c>
      <c r="CH57">
        <f t="shared" si="56"/>
        <v>42.675934579895262</v>
      </c>
      <c r="CI57">
        <f t="shared" si="57"/>
        <v>0</v>
      </c>
      <c r="CJ57">
        <f t="shared" si="58"/>
        <v>1.2094159708937662</v>
      </c>
      <c r="CK57">
        <f t="shared" si="59"/>
        <v>1.1605300386345609</v>
      </c>
      <c r="CL57">
        <f t="shared" si="60"/>
        <v>1.4615674386525422E-3</v>
      </c>
      <c r="CM57">
        <f t="shared" si="61"/>
        <v>330.31217165931497</v>
      </c>
      <c r="CN57">
        <f t="shared" si="62"/>
        <v>0</v>
      </c>
      <c r="CO57">
        <f t="shared" si="63"/>
        <v>0</v>
      </c>
      <c r="CP57">
        <f t="shared" si="64"/>
        <v>0</v>
      </c>
    </row>
    <row r="58" spans="1:94">
      <c r="A58">
        <v>0</v>
      </c>
      <c r="B58">
        <v>4.2953882043478269E-5</v>
      </c>
      <c r="C58">
        <v>5.7203439923333337E-4</v>
      </c>
      <c r="D58">
        <v>1.5374487832432431E-3</v>
      </c>
      <c r="E58">
        <v>0</v>
      </c>
      <c r="F58" s="18">
        <v>4.4558205977272723E-5</v>
      </c>
      <c r="G58" s="18">
        <v>3.9241462558823525E-5</v>
      </c>
      <c r="H58">
        <v>1.0000000000000001E-5</v>
      </c>
      <c r="I58">
        <v>0.59057882974574794</v>
      </c>
      <c r="J58">
        <v>0.37334144600277086</v>
      </c>
      <c r="K58">
        <v>306.19134037999999</v>
      </c>
      <c r="L58">
        <v>1.9952623149688761E-7</v>
      </c>
      <c r="M58">
        <v>3.1510000000000003E-2</v>
      </c>
      <c r="N58">
        <v>26.221090910000001</v>
      </c>
      <c r="O58">
        <v>22.74133333</v>
      </c>
      <c r="Q58">
        <f t="shared" si="65"/>
        <v>0</v>
      </c>
      <c r="R58">
        <f t="shared" si="66"/>
        <v>1.1262976459994604E-3</v>
      </c>
      <c r="S58">
        <f t="shared" si="67"/>
        <v>1.4999365985944469E-2</v>
      </c>
      <c r="T58">
        <f t="shared" si="68"/>
        <v>4.0313584314889961E-2</v>
      </c>
      <c r="U58">
        <f t="shared" si="69"/>
        <v>0</v>
      </c>
      <c r="V58">
        <f t="shared" si="18"/>
        <v>1.1683647697165735E-3</v>
      </c>
      <c r="W58">
        <f t="shared" si="19"/>
        <v>1.028953957196273E-3</v>
      </c>
      <c r="X58">
        <f t="shared" si="71"/>
        <v>9.2821768693877561E-6</v>
      </c>
      <c r="Y58">
        <f t="shared" si="72"/>
        <v>0.54818571530160709</v>
      </c>
      <c r="Z58">
        <f t="shared" si="73"/>
        <v>0.34654213344706974</v>
      </c>
      <c r="AA58">
        <f t="shared" si="74"/>
        <v>7.8401061820899995E-2</v>
      </c>
      <c r="AB58">
        <f t="shared" si="70"/>
        <v>1.9952623149688761E-7</v>
      </c>
      <c r="AE58">
        <f t="shared" si="33"/>
        <v>1.0566118601760828</v>
      </c>
      <c r="AF58">
        <f t="shared" si="34"/>
        <v>2.4578928817412322</v>
      </c>
      <c r="AG58">
        <f t="shared" si="35"/>
        <v>0.81035740024163294</v>
      </c>
      <c r="AH58" s="5">
        <f t="shared" si="36"/>
        <v>-5.8636566673746733E-2</v>
      </c>
      <c r="AJ58" s="12">
        <f t="shared" si="37"/>
        <v>2.5165294484149792</v>
      </c>
      <c r="AK58" s="8">
        <f t="shared" si="38"/>
        <v>0.89581464793171328</v>
      </c>
      <c r="AL58" s="8">
        <f t="shared" si="39"/>
        <v>4.4652094149557984</v>
      </c>
      <c r="AM58" s="8">
        <f t="shared" si="40"/>
        <v>2.0986383728840021</v>
      </c>
      <c r="AN58" s="8">
        <f t="shared" si="41"/>
        <v>9.3708598211891641</v>
      </c>
      <c r="AO58">
        <v>56</v>
      </c>
      <c r="AQ58">
        <v>1</v>
      </c>
      <c r="AR58">
        <f t="shared" si="75"/>
        <v>2.8896607213796308</v>
      </c>
      <c r="AT58">
        <f t="shared" si="76"/>
        <v>1.0554377357596279E-2</v>
      </c>
      <c r="AU58">
        <f t="shared" si="77"/>
        <v>0.14055695606099841</v>
      </c>
      <c r="AV58">
        <f t="shared" si="78"/>
        <v>0.377772947504524</v>
      </c>
      <c r="AW58">
        <f t="shared" si="79"/>
        <v>0</v>
      </c>
      <c r="AX58">
        <f t="shared" si="43"/>
        <v>1.0948582477029969E-2</v>
      </c>
      <c r="AY58">
        <f t="shared" si="44"/>
        <v>9.6421832953441488E-3</v>
      </c>
      <c r="AZ58">
        <f t="shared" si="80"/>
        <v>8.698197827851714E-5</v>
      </c>
      <c r="BA58">
        <f t="shared" si="81"/>
        <v>5.1369714940696722</v>
      </c>
      <c r="BB58">
        <f t="shared" si="82"/>
        <v>3.2473977546683193</v>
      </c>
      <c r="BC58">
        <f t="shared" si="83"/>
        <v>2.0986383728840021</v>
      </c>
      <c r="BD58" s="9">
        <f t="shared" si="84"/>
        <v>2.6481134195794951</v>
      </c>
      <c r="BG58">
        <f t="shared" si="45"/>
        <v>12</v>
      </c>
      <c r="BH58">
        <f t="shared" si="46"/>
        <v>11.999999999999998</v>
      </c>
      <c r="BI58">
        <f t="shared" si="47"/>
        <v>27.779321442759262</v>
      </c>
      <c r="BJ58">
        <f t="shared" si="48"/>
        <v>27.779321442759262</v>
      </c>
      <c r="BK58">
        <f t="shared" si="49"/>
        <v>13.889660721379631</v>
      </c>
      <c r="BL58">
        <f t="shared" si="50"/>
        <v>13.889660721379631</v>
      </c>
      <c r="BM58">
        <f>0</f>
        <v>0</v>
      </c>
      <c r="BN58" s="10">
        <f t="shared" si="51"/>
        <v>0</v>
      </c>
      <c r="BO58" s="10">
        <f t="shared" si="52"/>
        <v>0</v>
      </c>
      <c r="CC58">
        <f t="shared" si="53"/>
        <v>384</v>
      </c>
      <c r="CF58">
        <f t="shared" si="54"/>
        <v>0.16887003772154047</v>
      </c>
      <c r="CG58">
        <f t="shared" si="55"/>
        <v>8.9956451879038983</v>
      </c>
      <c r="CH58">
        <f t="shared" si="56"/>
        <v>42.310570120506689</v>
      </c>
      <c r="CI58">
        <f t="shared" si="57"/>
        <v>0</v>
      </c>
      <c r="CJ58">
        <f t="shared" si="58"/>
        <v>1.7517731963247951</v>
      </c>
      <c r="CK58">
        <f t="shared" si="59"/>
        <v>2.0055741254315831</v>
      </c>
      <c r="CL58">
        <f t="shared" si="60"/>
        <v>1.3917116524562742E-3</v>
      </c>
      <c r="CM58">
        <f t="shared" si="61"/>
        <v>328.76617562045902</v>
      </c>
      <c r="CN58">
        <f t="shared" si="62"/>
        <v>0</v>
      </c>
      <c r="CO58">
        <f t="shared" si="63"/>
        <v>0</v>
      </c>
      <c r="CP58">
        <f t="shared" si="64"/>
        <v>0</v>
      </c>
    </row>
    <row r="59" spans="1:94">
      <c r="A59">
        <v>0</v>
      </c>
      <c r="B59">
        <v>7.3504191999999998E-5</v>
      </c>
      <c r="C59">
        <v>8.2690659578333323E-4</v>
      </c>
      <c r="D59">
        <v>1.5160770775675676E-3</v>
      </c>
      <c r="E59">
        <v>3.5814068386363636E-5</v>
      </c>
      <c r="F59" s="18">
        <v>3.7810430852272722E-5</v>
      </c>
      <c r="G59" s="18">
        <v>4.4311386676470584E-5</v>
      </c>
      <c r="H59">
        <v>1.0000000000000001E-5</v>
      </c>
      <c r="I59">
        <v>0.58582902899191014</v>
      </c>
      <c r="J59">
        <v>0.37899726622801055</v>
      </c>
      <c r="K59">
        <v>306.50174693999998</v>
      </c>
      <c r="L59">
        <v>2.1379620895022279E-7</v>
      </c>
      <c r="M59">
        <v>3.1539999999999999E-2</v>
      </c>
      <c r="N59">
        <v>26.162352940000002</v>
      </c>
      <c r="O59">
        <v>19.697201719999999</v>
      </c>
      <c r="Q59">
        <f t="shared" si="65"/>
        <v>0</v>
      </c>
      <c r="R59">
        <f t="shared" si="66"/>
        <v>1.9230426136735246E-3</v>
      </c>
      <c r="S59">
        <f t="shared" si="67"/>
        <v>2.1633822207297482E-2</v>
      </c>
      <c r="T59">
        <f t="shared" si="68"/>
        <v>3.966414358756646E-2</v>
      </c>
      <c r="U59">
        <f t="shared" si="69"/>
        <v>9.3698029734134178E-4</v>
      </c>
      <c r="V59">
        <f t="shared" si="18"/>
        <v>9.8920983677062394E-4</v>
      </c>
      <c r="W59">
        <f t="shared" si="19"/>
        <v>1.159290137490637E-3</v>
      </c>
      <c r="X59">
        <f t="shared" si="71"/>
        <v>8.0396741714285714E-6</v>
      </c>
      <c r="Y59">
        <f t="shared" si="72"/>
        <v>0.47098745132593395</v>
      </c>
      <c r="Z59">
        <f t="shared" si="73"/>
        <v>0.30470145323353742</v>
      </c>
      <c r="AA59">
        <f t="shared" si="74"/>
        <v>7.7440564702400114E-2</v>
      </c>
      <c r="AB59">
        <f t="shared" si="70"/>
        <v>2.1379620895022279E-7</v>
      </c>
      <c r="AE59">
        <f t="shared" si="33"/>
        <v>0.95337323357434034</v>
      </c>
      <c r="AF59">
        <f t="shared" si="34"/>
        <v>2.1730280540016764</v>
      </c>
      <c r="AG59">
        <f t="shared" si="35"/>
        <v>0.74201588382735495</v>
      </c>
      <c r="AH59" s="5">
        <f t="shared" si="36"/>
        <v>-6.6306488680140066E-2</v>
      </c>
      <c r="AJ59" s="12">
        <f t="shared" si="37"/>
        <v>2.2393345426818163</v>
      </c>
      <c r="AK59" s="8">
        <f t="shared" si="38"/>
        <v>0.75530277502710641</v>
      </c>
      <c r="AL59" s="8">
        <f t="shared" si="39"/>
        <v>5.295889452883908</v>
      </c>
      <c r="AM59" s="8">
        <f t="shared" si="40"/>
        <v>1.9838123385178468</v>
      </c>
      <c r="AN59" s="8">
        <f t="shared" si="41"/>
        <v>10.506050840057625</v>
      </c>
      <c r="AO59">
        <v>57</v>
      </c>
      <c r="AQ59">
        <v>1</v>
      </c>
      <c r="AR59">
        <f t="shared" si="75"/>
        <v>2.7470936151740233</v>
      </c>
      <c r="AT59">
        <f t="shared" si="76"/>
        <v>2.0203583466851343E-2</v>
      </c>
      <c r="AU59">
        <f t="shared" si="77"/>
        <v>0.22728603597463501</v>
      </c>
      <c r="AV59">
        <f t="shared" si="78"/>
        <v>0.41671350905831889</v>
      </c>
      <c r="AW59">
        <f t="shared" si="79"/>
        <v>9.843962640000448E-3</v>
      </c>
      <c r="AX59">
        <f t="shared" si="43"/>
        <v>1.039268883659728E-2</v>
      </c>
      <c r="AY59">
        <f t="shared" si="44"/>
        <v>1.2179561122854028E-2</v>
      </c>
      <c r="AZ59">
        <f t="shared" si="80"/>
        <v>8.4465225582526737E-5</v>
      </c>
      <c r="BA59">
        <f t="shared" si="81"/>
        <v>4.9482181086594279</v>
      </c>
      <c r="BB59">
        <f t="shared" si="82"/>
        <v>3.2012089587109851</v>
      </c>
      <c r="BC59">
        <f t="shared" si="83"/>
        <v>1.9838123385178468</v>
      </c>
      <c r="BD59" s="9">
        <f t="shared" si="84"/>
        <v>2.6804316796171035</v>
      </c>
      <c r="BG59">
        <f t="shared" si="45"/>
        <v>12</v>
      </c>
      <c r="BH59">
        <f t="shared" si="46"/>
        <v>11.999999999999998</v>
      </c>
      <c r="BI59">
        <f t="shared" si="47"/>
        <v>27.494187230348047</v>
      </c>
      <c r="BJ59">
        <f t="shared" si="48"/>
        <v>27.49418723034805</v>
      </c>
      <c r="BK59">
        <f t="shared" si="49"/>
        <v>13.747093615174023</v>
      </c>
      <c r="BL59">
        <f t="shared" si="50"/>
        <v>13.747093615174023</v>
      </c>
      <c r="BM59">
        <f>0</f>
        <v>0</v>
      </c>
      <c r="BN59" s="10">
        <f t="shared" si="51"/>
        <v>0</v>
      </c>
      <c r="BO59" s="10">
        <f t="shared" si="52"/>
        <v>-3.5527136788005009E-15</v>
      </c>
      <c r="CC59">
        <f t="shared" si="53"/>
        <v>384</v>
      </c>
      <c r="CF59">
        <f t="shared" si="54"/>
        <v>0.32325733546962149</v>
      </c>
      <c r="CG59">
        <f t="shared" si="55"/>
        <v>14.546306302376641</v>
      </c>
      <c r="CH59">
        <f t="shared" si="56"/>
        <v>46.671913014531718</v>
      </c>
      <c r="CI59">
        <f t="shared" si="57"/>
        <v>1.5750340224000716</v>
      </c>
      <c r="CJ59">
        <f t="shared" si="58"/>
        <v>1.6628302138555648</v>
      </c>
      <c r="CK59">
        <f t="shared" si="59"/>
        <v>2.5333487135536377</v>
      </c>
      <c r="CL59">
        <f t="shared" si="60"/>
        <v>1.3514436093204278E-3</v>
      </c>
      <c r="CM59">
        <f t="shared" si="61"/>
        <v>316.68595895420339</v>
      </c>
      <c r="CN59">
        <f t="shared" si="62"/>
        <v>0</v>
      </c>
      <c r="CO59">
        <f t="shared" si="63"/>
        <v>0</v>
      </c>
      <c r="CP59">
        <f t="shared" si="64"/>
        <v>0</v>
      </c>
    </row>
    <row r="60" spans="1:94">
      <c r="A60">
        <v>0</v>
      </c>
      <c r="B60">
        <v>0</v>
      </c>
      <c r="C60">
        <v>4.9629288418333339E-4</v>
      </c>
      <c r="D60">
        <v>1.4579143045945946E-3</v>
      </c>
      <c r="E60">
        <v>0</v>
      </c>
      <c r="F60" s="18">
        <v>5.6186233795454541E-5</v>
      </c>
      <c r="G60" s="18">
        <v>2.4609757117647057E-5</v>
      </c>
      <c r="H60">
        <v>1.0000000000000001E-5</v>
      </c>
      <c r="I60">
        <v>0.53020596616451598</v>
      </c>
      <c r="J60">
        <v>0.43657444926628292</v>
      </c>
      <c r="K60">
        <v>306.67680180000002</v>
      </c>
      <c r="L60">
        <v>2.5703957827688611E-7</v>
      </c>
      <c r="M60">
        <v>3.073E-2</v>
      </c>
      <c r="N60">
        <v>26.40595811</v>
      </c>
      <c r="O60">
        <v>28.531580420000001</v>
      </c>
      <c r="Q60">
        <f t="shared" si="65"/>
        <v>0</v>
      </c>
      <c r="R60">
        <f t="shared" si="66"/>
        <v>0</v>
      </c>
      <c r="S60">
        <f t="shared" si="67"/>
        <v>1.3105089110036184E-2</v>
      </c>
      <c r="T60">
        <f t="shared" si="68"/>
        <v>3.8497624055094645E-2</v>
      </c>
      <c r="U60">
        <f t="shared" si="69"/>
        <v>0</v>
      </c>
      <c r="V60">
        <f t="shared" si="18"/>
        <v>1.4836513359614389E-3</v>
      </c>
      <c r="W60">
        <f t="shared" si="19"/>
        <v>6.4984421554586252E-4</v>
      </c>
      <c r="X60">
        <f t="shared" si="71"/>
        <v>1.1645543028571429E-5</v>
      </c>
      <c r="Y60">
        <f t="shared" si="72"/>
        <v>0.61745363929741581</v>
      </c>
      <c r="Z60">
        <f t="shared" si="73"/>
        <v>0.50841465341053727</v>
      </c>
      <c r="AA60">
        <f t="shared" si="74"/>
        <v>9.9550462074700072E-2</v>
      </c>
      <c r="AB60">
        <f t="shared" si="70"/>
        <v>2.5703957827688611E-7</v>
      </c>
      <c r="AE60">
        <f t="shared" si="33"/>
        <v>1.2767551695148844</v>
      </c>
      <c r="AF60">
        <f t="shared" si="34"/>
        <v>2.7178753931729451</v>
      </c>
      <c r="AG60">
        <f t="shared" si="35"/>
        <v>1.1243017242543507</v>
      </c>
      <c r="AH60" s="5">
        <f t="shared" si="36"/>
        <v>-5.3736208716638131E-2</v>
      </c>
      <c r="AJ60" s="12">
        <f t="shared" si="37"/>
        <v>2.7716116018895831</v>
      </c>
      <c r="AK60" s="8">
        <f t="shared" si="38"/>
        <v>0.52300815338088169</v>
      </c>
      <c r="AL60" s="8">
        <f t="shared" si="39"/>
        <v>7.6480643258480763</v>
      </c>
      <c r="AM60" s="8">
        <f t="shared" si="40"/>
        <v>1.1147541208887322</v>
      </c>
      <c r="AN60" s="8">
        <f t="shared" si="41"/>
        <v>8.5257112240612454</v>
      </c>
      <c r="AO60">
        <v>58</v>
      </c>
      <c r="AQ60">
        <v>1</v>
      </c>
      <c r="AR60">
        <f t="shared" si="75"/>
        <v>1.9297341923729245</v>
      </c>
      <c r="AT60">
        <f t="shared" si="76"/>
        <v>0</v>
      </c>
      <c r="AU60">
        <f t="shared" si="77"/>
        <v>0.11173020531775829</v>
      </c>
      <c r="AV60">
        <f t="shared" si="78"/>
        <v>0.32821962550621059</v>
      </c>
      <c r="AW60">
        <f t="shared" si="79"/>
        <v>0</v>
      </c>
      <c r="AX60">
        <f t="shared" si="43"/>
        <v>1.2649182847599902E-2</v>
      </c>
      <c r="AY60">
        <f t="shared" si="44"/>
        <v>5.5403841223706351E-3</v>
      </c>
      <c r="AZ60">
        <f t="shared" si="80"/>
        <v>9.9286536908979622E-5</v>
      </c>
      <c r="BA60">
        <f t="shared" si="81"/>
        <v>5.2642314228954419</v>
      </c>
      <c r="BB60">
        <f t="shared" si="82"/>
        <v>4.3345965170594258</v>
      </c>
      <c r="BC60">
        <f t="shared" si="83"/>
        <v>1.1147541208887322</v>
      </c>
      <c r="BD60" s="9">
        <f t="shared" si="84"/>
        <v>1.5728935186826716</v>
      </c>
      <c r="BG60">
        <f t="shared" si="45"/>
        <v>12</v>
      </c>
      <c r="BH60">
        <f t="shared" si="46"/>
        <v>12</v>
      </c>
      <c r="BI60">
        <f t="shared" si="47"/>
        <v>25.859468384745849</v>
      </c>
      <c r="BJ60">
        <f t="shared" si="48"/>
        <v>25.859468384745853</v>
      </c>
      <c r="BK60">
        <f t="shared" si="49"/>
        <v>12.929734192372925</v>
      </c>
      <c r="BL60">
        <f t="shared" si="50"/>
        <v>12.929734192372926</v>
      </c>
      <c r="BM60">
        <f>0</f>
        <v>0</v>
      </c>
      <c r="BN60" s="10">
        <f t="shared" si="51"/>
        <v>0</v>
      </c>
      <c r="BO60" s="10">
        <f t="shared" si="52"/>
        <v>-5.3290705182007514E-15</v>
      </c>
      <c r="CC60">
        <f t="shared" si="53"/>
        <v>384</v>
      </c>
      <c r="CF60">
        <f t="shared" si="54"/>
        <v>0</v>
      </c>
      <c r="CG60">
        <f t="shared" si="55"/>
        <v>7.1507331403365306</v>
      </c>
      <c r="CH60">
        <f t="shared" si="56"/>
        <v>36.760598056695585</v>
      </c>
      <c r="CI60">
        <f t="shared" si="57"/>
        <v>0</v>
      </c>
      <c r="CJ60">
        <f t="shared" si="58"/>
        <v>2.0238692556159843</v>
      </c>
      <c r="CK60">
        <f t="shared" si="59"/>
        <v>1.152399897453092</v>
      </c>
      <c r="CL60">
        <f t="shared" si="60"/>
        <v>1.5885845905436739E-3</v>
      </c>
      <c r="CM60">
        <f t="shared" si="61"/>
        <v>336.91081106530828</v>
      </c>
      <c r="CN60">
        <f t="shared" si="62"/>
        <v>0</v>
      </c>
      <c r="CO60">
        <f t="shared" si="63"/>
        <v>0</v>
      </c>
      <c r="CP60">
        <f t="shared" si="64"/>
        <v>0</v>
      </c>
    </row>
    <row r="61" spans="1:94">
      <c r="A61">
        <v>0</v>
      </c>
      <c r="B61">
        <v>2.5492302432608697E-5</v>
      </c>
      <c r="C61">
        <v>6.3877429120000003E-4</v>
      </c>
      <c r="D61">
        <v>1.7780344120270268E-3</v>
      </c>
      <c r="E61">
        <v>0</v>
      </c>
      <c r="F61" s="18">
        <v>6.5758416874999991E-5</v>
      </c>
      <c r="G61" s="18">
        <v>2.8110154911764708E-5</v>
      </c>
      <c r="H61">
        <v>1.0000000000000001E-5</v>
      </c>
      <c r="I61">
        <v>0.55270872090126622</v>
      </c>
      <c r="J61">
        <v>0.41376355796893582</v>
      </c>
      <c r="K61">
        <v>306.40068434</v>
      </c>
      <c r="L61">
        <v>2.511886431509578E-7</v>
      </c>
      <c r="M61">
        <v>3.1175000000000001E-2</v>
      </c>
      <c r="N61">
        <v>26.28729182</v>
      </c>
      <c r="O61">
        <v>29.18641805</v>
      </c>
      <c r="Q61">
        <f t="shared" si="65"/>
        <v>0</v>
      </c>
      <c r="R61">
        <f t="shared" si="66"/>
        <v>6.7012359320968071E-4</v>
      </c>
      <c r="S61">
        <f t="shared" si="67"/>
        <v>1.6791646199888058E-2</v>
      </c>
      <c r="T61">
        <f t="shared" si="68"/>
        <v>4.673970945495657E-2</v>
      </c>
      <c r="U61">
        <f t="shared" si="69"/>
        <v>0</v>
      </c>
      <c r="V61">
        <f t="shared" si="18"/>
        <v>1.7286106940143373E-3</v>
      </c>
      <c r="W61">
        <f t="shared" si="19"/>
        <v>7.3893984527096518E-4</v>
      </c>
      <c r="X61">
        <f t="shared" si="71"/>
        <v>1.1912823693877551E-5</v>
      </c>
      <c r="Y61">
        <f t="shared" si="72"/>
        <v>0.65843215461653593</v>
      </c>
      <c r="Z61">
        <f t="shared" si="73"/>
        <v>0.49290923170354162</v>
      </c>
      <c r="AA61">
        <f t="shared" si="74"/>
        <v>8.740524530150004E-2</v>
      </c>
      <c r="AB61">
        <f t="shared" si="70"/>
        <v>2.511886431509578E-7</v>
      </c>
      <c r="AE61">
        <f t="shared" si="33"/>
        <v>1.3364230726803452</v>
      </c>
      <c r="AF61">
        <f t="shared" si="34"/>
        <v>2.9372467870467274</v>
      </c>
      <c r="AG61">
        <f t="shared" si="35"/>
        <v>1.1191565229817624</v>
      </c>
      <c r="AH61" s="5">
        <f t="shared" si="36"/>
        <v>-6.6669029787339601E-2</v>
      </c>
      <c r="AJ61" s="12">
        <f t="shared" si="37"/>
        <v>3.0039158168340672</v>
      </c>
      <c r="AK61" s="8">
        <f t="shared" si="38"/>
        <v>0.7656027708705424</v>
      </c>
      <c r="AL61" s="8">
        <f t="shared" si="39"/>
        <v>5.2246414879764975</v>
      </c>
      <c r="AM61" s="8">
        <f t="shared" si="40"/>
        <v>1.5033201895595167</v>
      </c>
      <c r="AN61" s="8">
        <f t="shared" si="41"/>
        <v>7.8543090320853439</v>
      </c>
      <c r="AO61">
        <v>59</v>
      </c>
      <c r="AQ61">
        <v>1</v>
      </c>
      <c r="AR61">
        <f t="shared" si="75"/>
        <v>2.300161755451434</v>
      </c>
      <c r="AT61">
        <f t="shared" si="76"/>
        <v>5.2633577907602799E-3</v>
      </c>
      <c r="AU61">
        <f t="shared" si="77"/>
        <v>0.13188677841136232</v>
      </c>
      <c r="AV61">
        <f t="shared" si="78"/>
        <v>0.36710812212911015</v>
      </c>
      <c r="AW61">
        <f t="shared" si="79"/>
        <v>0</v>
      </c>
      <c r="AX61">
        <f t="shared" si="43"/>
        <v>1.3577042586956124E-2</v>
      </c>
      <c r="AY61">
        <f t="shared" si="44"/>
        <v>5.8038619008794886E-3</v>
      </c>
      <c r="AZ61">
        <f t="shared" si="80"/>
        <v>9.3566998736462732E-5</v>
      </c>
      <c r="BA61">
        <f t="shared" si="81"/>
        <v>5.1715296190200721</v>
      </c>
      <c r="BB61">
        <f t="shared" si="82"/>
        <v>3.8714614305673747</v>
      </c>
      <c r="BC61">
        <f t="shared" si="83"/>
        <v>1.5033201895595167</v>
      </c>
      <c r="BD61" s="9">
        <f t="shared" si="84"/>
        <v>2.0269593523785852</v>
      </c>
      <c r="BG61">
        <f t="shared" si="45"/>
        <v>12</v>
      </c>
      <c r="BH61">
        <f t="shared" si="46"/>
        <v>12</v>
      </c>
      <c r="BI61">
        <f t="shared" si="47"/>
        <v>26.600323510902868</v>
      </c>
      <c r="BJ61">
        <f t="shared" si="48"/>
        <v>26.600323510902872</v>
      </c>
      <c r="BK61">
        <f t="shared" si="49"/>
        <v>13.300161755451434</v>
      </c>
      <c r="BL61">
        <f t="shared" si="50"/>
        <v>13.300161755451438</v>
      </c>
      <c r="BM61">
        <f>0</f>
        <v>0</v>
      </c>
      <c r="BN61" s="10">
        <f t="shared" si="51"/>
        <v>0</v>
      </c>
      <c r="BO61" s="10">
        <f t="shared" si="52"/>
        <v>-7.1054273576010019E-15</v>
      </c>
      <c r="CC61">
        <f t="shared" si="53"/>
        <v>384</v>
      </c>
      <c r="CF61">
        <f t="shared" si="54"/>
        <v>8.4213724652164479E-2</v>
      </c>
      <c r="CG61">
        <f t="shared" si="55"/>
        <v>8.4407538183271882</v>
      </c>
      <c r="CH61">
        <f t="shared" si="56"/>
        <v>41.116109678460333</v>
      </c>
      <c r="CI61">
        <f t="shared" si="57"/>
        <v>0</v>
      </c>
      <c r="CJ61">
        <f t="shared" si="58"/>
        <v>2.1723268139129797</v>
      </c>
      <c r="CK61">
        <f t="shared" si="59"/>
        <v>1.2072032753829336</v>
      </c>
      <c r="CL61">
        <f t="shared" si="60"/>
        <v>1.4970719797834037E-3</v>
      </c>
      <c r="CM61">
        <f t="shared" si="61"/>
        <v>330.97789561728462</v>
      </c>
      <c r="CN61">
        <f t="shared" si="62"/>
        <v>0</v>
      </c>
      <c r="CO61">
        <f t="shared" si="63"/>
        <v>0</v>
      </c>
      <c r="CP61">
        <f t="shared" si="64"/>
        <v>0</v>
      </c>
    </row>
    <row r="62" spans="1:94">
      <c r="A62">
        <v>0</v>
      </c>
      <c r="B62">
        <v>4.4771627369565215E-5</v>
      </c>
      <c r="C62">
        <v>6.412963213166666E-4</v>
      </c>
      <c r="D62">
        <v>1.6175459786486486E-3</v>
      </c>
      <c r="E62">
        <v>0</v>
      </c>
      <c r="F62" s="18">
        <v>4.8594122818181809E-5</v>
      </c>
      <c r="G62" s="18">
        <v>2.5513845235294117E-5</v>
      </c>
      <c r="H62">
        <v>1.0000000000000001E-5</v>
      </c>
      <c r="I62">
        <v>0.55887962033938121</v>
      </c>
      <c r="J62">
        <v>0.4056154171207203</v>
      </c>
      <c r="K62">
        <v>306.13539501000002</v>
      </c>
      <c r="L62">
        <v>2.3442288153199206E-7</v>
      </c>
      <c r="M62">
        <v>3.1144999999999999E-2</v>
      </c>
      <c r="N62">
        <v>26.151097650000001</v>
      </c>
      <c r="O62">
        <v>25.919117920000001</v>
      </c>
      <c r="Q62">
        <f t="shared" si="65"/>
        <v>0</v>
      </c>
      <c r="R62">
        <f t="shared" si="66"/>
        <v>1.1708271992909127E-3</v>
      </c>
      <c r="S62">
        <f t="shared" si="67"/>
        <v>1.6770602721337926E-2</v>
      </c>
      <c r="T62">
        <f t="shared" si="68"/>
        <v>4.2300602841005626E-2</v>
      </c>
      <c r="U62">
        <f t="shared" si="69"/>
        <v>0</v>
      </c>
      <c r="V62">
        <f t="shared" si="18"/>
        <v>1.2707896510343658E-3</v>
      </c>
      <c r="W62">
        <f t="shared" si="19"/>
        <v>6.6721505817516366E-4</v>
      </c>
      <c r="X62">
        <f t="shared" si="71"/>
        <v>1.0579231804081635E-5</v>
      </c>
      <c r="Y62">
        <f t="shared" si="72"/>
        <v>0.59125170541474503</v>
      </c>
      <c r="Z62">
        <f t="shared" si="73"/>
        <v>0.42910995210293618</v>
      </c>
      <c r="AA62">
        <f t="shared" si="74"/>
        <v>8.7736932615750107E-2</v>
      </c>
      <c r="AB62">
        <f t="shared" si="70"/>
        <v>2.3442288153199206E-7</v>
      </c>
      <c r="AE62">
        <f t="shared" si="33"/>
        <v>1.1903947325776782</v>
      </c>
      <c r="AF62">
        <f t="shared" si="34"/>
        <v>2.6429140927717381</v>
      </c>
      <c r="AG62">
        <f t="shared" si="35"/>
        <v>0.98257997914756035</v>
      </c>
      <c r="AH62" s="5">
        <f t="shared" si="36"/>
        <v>-6.2180037470843996E-2</v>
      </c>
      <c r="AJ62" s="12">
        <f t="shared" si="37"/>
        <v>2.7050941302425819</v>
      </c>
      <c r="AK62" s="8">
        <f t="shared" si="38"/>
        <v>0.73993417194746125</v>
      </c>
      <c r="AL62" s="8">
        <f t="shared" si="39"/>
        <v>5.4058862959014933</v>
      </c>
      <c r="AM62" s="8">
        <f t="shared" si="40"/>
        <v>1.6139578145737647</v>
      </c>
      <c r="AN62" s="8">
        <f t="shared" si="41"/>
        <v>8.7248724319674391</v>
      </c>
      <c r="AO62">
        <v>60</v>
      </c>
      <c r="AQ62">
        <v>1</v>
      </c>
      <c r="AR62">
        <f t="shared" si="75"/>
        <v>2.4147584159889846</v>
      </c>
      <c r="AT62">
        <f t="shared" si="76"/>
        <v>1.0215317953690932E-2</v>
      </c>
      <c r="AU62">
        <f t="shared" si="77"/>
        <v>0.14632136935087939</v>
      </c>
      <c r="AV62">
        <f t="shared" si="78"/>
        <v>0.3690673635830935</v>
      </c>
      <c r="AW62">
        <f t="shared" si="79"/>
        <v>0</v>
      </c>
      <c r="AX62">
        <f t="shared" si="43"/>
        <v>1.108747759313926E-2</v>
      </c>
      <c r="AY62">
        <f t="shared" si="44"/>
        <v>5.8213662672660363E-3</v>
      </c>
      <c r="AZ62">
        <f t="shared" si="80"/>
        <v>9.2302447918825008E-5</v>
      </c>
      <c r="BA62">
        <f t="shared" si="81"/>
        <v>5.1585957049268423</v>
      </c>
      <c r="BB62">
        <f t="shared" si="82"/>
        <v>3.743929591385776</v>
      </c>
      <c r="BC62">
        <f t="shared" si="83"/>
        <v>1.6139578145737647</v>
      </c>
      <c r="BD62" s="9">
        <f t="shared" si="84"/>
        <v>2.1564707093218338</v>
      </c>
      <c r="BG62">
        <f t="shared" si="45"/>
        <v>12</v>
      </c>
      <c r="BH62">
        <f t="shared" si="46"/>
        <v>12</v>
      </c>
      <c r="BI62">
        <f t="shared" si="47"/>
        <v>26.829516831977969</v>
      </c>
      <c r="BJ62">
        <f t="shared" si="48"/>
        <v>26.829516831977973</v>
      </c>
      <c r="BK62">
        <f t="shared" si="49"/>
        <v>13.414758415988985</v>
      </c>
      <c r="BL62">
        <f t="shared" si="50"/>
        <v>13.414758415988985</v>
      </c>
      <c r="BM62">
        <f>0</f>
        <v>0</v>
      </c>
      <c r="BN62" s="10">
        <f t="shared" si="51"/>
        <v>0</v>
      </c>
      <c r="BO62" s="10">
        <f t="shared" si="52"/>
        <v>-3.5527136788005009E-15</v>
      </c>
      <c r="CC62">
        <f t="shared" si="53"/>
        <v>384</v>
      </c>
      <c r="CF62">
        <f t="shared" si="54"/>
        <v>0.16344508725905491</v>
      </c>
      <c r="CG62">
        <f t="shared" si="55"/>
        <v>9.3645676384562808</v>
      </c>
      <c r="CH62">
        <f t="shared" si="56"/>
        <v>41.335544721306469</v>
      </c>
      <c r="CI62">
        <f t="shared" si="57"/>
        <v>0</v>
      </c>
      <c r="CJ62">
        <f t="shared" si="58"/>
        <v>1.7739964149022815</v>
      </c>
      <c r="CK62">
        <f t="shared" si="59"/>
        <v>1.2108441835913355</v>
      </c>
      <c r="CL62">
        <f t="shared" si="60"/>
        <v>1.4768391667012001E-3</v>
      </c>
      <c r="CM62">
        <f t="shared" si="61"/>
        <v>330.15012511531791</v>
      </c>
      <c r="CN62">
        <f t="shared" si="62"/>
        <v>0</v>
      </c>
      <c r="CO62">
        <f t="shared" si="63"/>
        <v>0</v>
      </c>
      <c r="CP62">
        <f t="shared" si="64"/>
        <v>0</v>
      </c>
    </row>
    <row r="63" spans="1:94">
      <c r="A63">
        <v>0</v>
      </c>
      <c r="B63">
        <v>4.2690056891304357E-5</v>
      </c>
      <c r="C63">
        <v>5.5776221574999995E-4</v>
      </c>
      <c r="D63">
        <v>1.3664197886486486E-3</v>
      </c>
      <c r="E63">
        <v>0</v>
      </c>
      <c r="F63" s="18">
        <v>4.1700263511363633E-5</v>
      </c>
      <c r="G63" s="18">
        <v>5.3588064411764702E-6</v>
      </c>
      <c r="H63">
        <v>1.0000000000000001E-5</v>
      </c>
      <c r="I63">
        <v>0.56291694248871293</v>
      </c>
      <c r="J63">
        <v>0.40255906910217931</v>
      </c>
      <c r="K63">
        <v>306.06320743999999</v>
      </c>
      <c r="L63">
        <v>2.2387211385683346E-7</v>
      </c>
      <c r="M63">
        <v>3.0114999999999999E-2</v>
      </c>
      <c r="N63">
        <v>26.47786022</v>
      </c>
      <c r="O63">
        <v>25.178000000000001</v>
      </c>
      <c r="Q63">
        <f t="shared" si="65"/>
        <v>0</v>
      </c>
      <c r="R63">
        <f t="shared" si="66"/>
        <v>1.1303413591518044E-3</v>
      </c>
      <c r="S63">
        <f t="shared" si="67"/>
        <v>1.4768349984625982E-2</v>
      </c>
      <c r="T63">
        <f t="shared" si="68"/>
        <v>3.617987216568086E-2</v>
      </c>
      <c r="U63">
        <f t="shared" si="69"/>
        <v>0</v>
      </c>
      <c r="V63">
        <f t="shared" si="18"/>
        <v>1.1041337483910527E-3</v>
      </c>
      <c r="W63">
        <f t="shared" si="19"/>
        <v>1.4188972789550624E-4</v>
      </c>
      <c r="X63">
        <f t="shared" si="71"/>
        <v>1.0276734693877551E-5</v>
      </c>
      <c r="Y63">
        <f t="shared" si="72"/>
        <v>0.57849480726452307</v>
      </c>
      <c r="Z63">
        <f t="shared" si="73"/>
        <v>0.41369927517774169</v>
      </c>
      <c r="AA63">
        <f t="shared" si="74"/>
        <v>0.11610541706470009</v>
      </c>
      <c r="AB63">
        <f t="shared" si="70"/>
        <v>2.2387211385683346E-7</v>
      </c>
      <c r="AE63">
        <f t="shared" si="33"/>
        <v>1.1365267239007528</v>
      </c>
      <c r="AF63">
        <f t="shared" si="34"/>
        <v>2.5493404784587108</v>
      </c>
      <c r="AG63">
        <f t="shared" si="35"/>
        <v>0.93404772432697381</v>
      </c>
      <c r="AH63" s="5">
        <f t="shared" si="36"/>
        <v>-5.3324586985745208E-2</v>
      </c>
      <c r="AJ63" s="12">
        <f t="shared" si="37"/>
        <v>2.6026650654444561</v>
      </c>
      <c r="AK63" s="8">
        <f t="shared" si="38"/>
        <v>0.73456961679050847</v>
      </c>
      <c r="AL63" s="8">
        <f t="shared" si="39"/>
        <v>5.4453654338125963</v>
      </c>
      <c r="AM63" s="8">
        <f t="shared" si="40"/>
        <v>1.6692625236175829</v>
      </c>
      <c r="AN63" s="8">
        <f t="shared" si="41"/>
        <v>9.0897444460659678</v>
      </c>
      <c r="AO63">
        <v>61</v>
      </c>
      <c r="AQ63">
        <v>1</v>
      </c>
      <c r="AR63">
        <f t="shared" si="75"/>
        <v>2.4980426854144149</v>
      </c>
      <c r="AT63">
        <f t="shared" si="76"/>
        <v>1.0274514091508771E-2</v>
      </c>
      <c r="AU63">
        <f t="shared" si="77"/>
        <v>0.13424052725031244</v>
      </c>
      <c r="AV63">
        <f t="shared" si="78"/>
        <v>0.32886579207737432</v>
      </c>
      <c r="AW63">
        <f t="shared" si="79"/>
        <v>0</v>
      </c>
      <c r="AX63">
        <f t="shared" si="43"/>
        <v>1.003629360715157E-2</v>
      </c>
      <c r="AY63">
        <f t="shared" si="44"/>
        <v>1.2897413660919893E-3</v>
      </c>
      <c r="AZ63">
        <f t="shared" si="80"/>
        <v>9.3412892107366921E-5</v>
      </c>
      <c r="BA63">
        <f t="shared" si="81"/>
        <v>5.2583699614107013</v>
      </c>
      <c r="BB63">
        <f t="shared" si="82"/>
        <v>3.7604206888883942</v>
      </c>
      <c r="BC63">
        <f t="shared" si="83"/>
        <v>1.6692625236175829</v>
      </c>
      <c r="BD63" s="9">
        <f t="shared" si="84"/>
        <v>2.1539693920100218</v>
      </c>
      <c r="BG63">
        <f t="shared" si="45"/>
        <v>12</v>
      </c>
      <c r="BH63">
        <f t="shared" si="46"/>
        <v>12</v>
      </c>
      <c r="BI63">
        <f t="shared" si="47"/>
        <v>26.99608537082883</v>
      </c>
      <c r="BJ63">
        <f t="shared" si="48"/>
        <v>26.996085370828833</v>
      </c>
      <c r="BK63">
        <f t="shared" si="49"/>
        <v>13.498042685414415</v>
      </c>
      <c r="BL63">
        <f t="shared" si="50"/>
        <v>13.498042685414415</v>
      </c>
      <c r="BM63">
        <f>0</f>
        <v>0</v>
      </c>
      <c r="BN63" s="10">
        <f t="shared" si="51"/>
        <v>0</v>
      </c>
      <c r="BO63" s="10">
        <f t="shared" si="52"/>
        <v>-3.5527136788005009E-15</v>
      </c>
      <c r="CC63">
        <f t="shared" si="53"/>
        <v>384</v>
      </c>
      <c r="CF63">
        <f t="shared" si="54"/>
        <v>0.16439222546414034</v>
      </c>
      <c r="CG63">
        <f t="shared" si="55"/>
        <v>8.5913937440199959</v>
      </c>
      <c r="CH63">
        <f t="shared" si="56"/>
        <v>36.832968712665924</v>
      </c>
      <c r="CI63">
        <f t="shared" si="57"/>
        <v>0</v>
      </c>
      <c r="CJ63">
        <f t="shared" si="58"/>
        <v>1.6058069771442511</v>
      </c>
      <c r="CK63">
        <f t="shared" si="59"/>
        <v>0.26826620414713376</v>
      </c>
      <c r="CL63">
        <f t="shared" si="60"/>
        <v>1.4946062737178707E-3</v>
      </c>
      <c r="CM63">
        <f t="shared" si="61"/>
        <v>336.53567753028489</v>
      </c>
      <c r="CN63">
        <f t="shared" si="62"/>
        <v>0</v>
      </c>
      <c r="CO63">
        <f t="shared" si="63"/>
        <v>0</v>
      </c>
      <c r="CP63">
        <f t="shared" si="64"/>
        <v>0</v>
      </c>
    </row>
    <row r="64" spans="1:94">
      <c r="A64">
        <v>0</v>
      </c>
      <c r="B64">
        <v>0</v>
      </c>
      <c r="C64">
        <v>5.9496437573333324E-4</v>
      </c>
      <c r="D64">
        <v>1.3684135125675673E-3</v>
      </c>
      <c r="E64">
        <v>0</v>
      </c>
      <c r="F64" s="18">
        <v>4.3772406193181826E-5</v>
      </c>
      <c r="G64" s="18">
        <v>1.0775912000000001E-5</v>
      </c>
      <c r="H64">
        <v>1.0000000000000001E-5</v>
      </c>
      <c r="I64">
        <v>0.56056488807164229</v>
      </c>
      <c r="J64">
        <v>0.40397038507786931</v>
      </c>
      <c r="K64">
        <v>305.93507449999998</v>
      </c>
      <c r="L64">
        <v>2.2387211385683346E-7</v>
      </c>
      <c r="M64">
        <v>2.9600000000000001E-2</v>
      </c>
      <c r="N64">
        <v>26.1756335</v>
      </c>
      <c r="O64">
        <v>23.98762958</v>
      </c>
      <c r="Q64">
        <f t="shared" si="65"/>
        <v>0</v>
      </c>
      <c r="R64">
        <f t="shared" si="66"/>
        <v>0</v>
      </c>
      <c r="S64">
        <f t="shared" si="67"/>
        <v>1.5573569444752024E-2</v>
      </c>
      <c r="T64">
        <f t="shared" si="68"/>
        <v>3.5819090581416288E-2</v>
      </c>
      <c r="U64">
        <f t="shared" si="69"/>
        <v>0</v>
      </c>
      <c r="V64">
        <f t="shared" si="18"/>
        <v>1.1457704619258578E-3</v>
      </c>
      <c r="W64">
        <f t="shared" si="19"/>
        <v>2.82066323140252E-4</v>
      </c>
      <c r="X64">
        <f t="shared" si="71"/>
        <v>9.7908692163265328E-6</v>
      </c>
      <c r="Y64">
        <f t="shared" si="72"/>
        <v>0.54884175063741703</v>
      </c>
      <c r="Z64">
        <f t="shared" si="73"/>
        <v>0.39552212075664855</v>
      </c>
      <c r="AA64">
        <f t="shared" si="74"/>
        <v>0.12826060415000004</v>
      </c>
      <c r="AB64">
        <f t="shared" si="70"/>
        <v>2.2387211385683346E-7</v>
      </c>
      <c r="AE64">
        <f t="shared" si="33"/>
        <v>1.0889616954912231</v>
      </c>
      <c r="AF64">
        <f t="shared" si="34"/>
        <v>2.4317617356711816</v>
      </c>
      <c r="AG64">
        <f t="shared" si="35"/>
        <v>0.89668523513576592</v>
      </c>
      <c r="AH64" s="5">
        <f t="shared" si="36"/>
        <v>-5.2820496811234421E-2</v>
      </c>
      <c r="AJ64" s="12">
        <f t="shared" si="37"/>
        <v>2.4845822324824161</v>
      </c>
      <c r="AK64" s="8">
        <f t="shared" si="38"/>
        <v>0.69121176221088421</v>
      </c>
      <c r="AL64" s="8">
        <f t="shared" si="39"/>
        <v>5.7869385601971661</v>
      </c>
      <c r="AM64" s="8">
        <f t="shared" si="40"/>
        <v>1.6434406444724869</v>
      </c>
      <c r="AN64" s="8">
        <f t="shared" si="41"/>
        <v>9.5104900368931169</v>
      </c>
      <c r="AO64">
        <v>62</v>
      </c>
      <c r="AQ64">
        <v>1</v>
      </c>
      <c r="AR64">
        <f t="shared" si="75"/>
        <v>2.4582379284053246</v>
      </c>
      <c r="AT64">
        <f t="shared" si="76"/>
        <v>0</v>
      </c>
      <c r="AU64">
        <f t="shared" si="77"/>
        <v>0.1481122770431772</v>
      </c>
      <c r="AV64">
        <f t="shared" si="78"/>
        <v>0.34065710410513167</v>
      </c>
      <c r="AW64">
        <f t="shared" si="79"/>
        <v>0</v>
      </c>
      <c r="AX64">
        <f t="shared" si="43"/>
        <v>1.0896838562712294E-2</v>
      </c>
      <c r="AY64">
        <f t="shared" si="44"/>
        <v>2.6825889559684412E-3</v>
      </c>
      <c r="AZ64">
        <f t="shared" si="80"/>
        <v>9.3115964134397013E-5</v>
      </c>
      <c r="BA64">
        <f t="shared" si="81"/>
        <v>5.2197540012681314</v>
      </c>
      <c r="BB64">
        <f t="shared" si="82"/>
        <v>3.7616091888269425</v>
      </c>
      <c r="BC64">
        <f t="shared" si="83"/>
        <v>1.6434406444724869</v>
      </c>
      <c r="BD64" s="9">
        <f t="shared" si="84"/>
        <v>2.1457894531394768</v>
      </c>
      <c r="BG64">
        <f t="shared" si="45"/>
        <v>12</v>
      </c>
      <c r="BH64">
        <f t="shared" si="46"/>
        <v>12.000000000000004</v>
      </c>
      <c r="BI64">
        <f t="shared" si="47"/>
        <v>26.916475856810649</v>
      </c>
      <c r="BJ64">
        <f t="shared" si="48"/>
        <v>26.916475856810649</v>
      </c>
      <c r="BK64">
        <f t="shared" si="49"/>
        <v>13.458237928405325</v>
      </c>
      <c r="BL64">
        <f t="shared" si="50"/>
        <v>13.458237928405325</v>
      </c>
      <c r="BM64">
        <f>0</f>
        <v>0</v>
      </c>
      <c r="BN64" s="10">
        <f t="shared" si="51"/>
        <v>0</v>
      </c>
      <c r="BO64" s="10">
        <f t="shared" si="52"/>
        <v>-3.5527136788005009E-15</v>
      </c>
      <c r="CC64">
        <f t="shared" si="53"/>
        <v>384</v>
      </c>
      <c r="CF64">
        <f t="shared" si="54"/>
        <v>0</v>
      </c>
      <c r="CG64">
        <f t="shared" si="55"/>
        <v>9.4791857307633407</v>
      </c>
      <c r="CH64">
        <f t="shared" si="56"/>
        <v>38.153595659774744</v>
      </c>
      <c r="CI64">
        <f t="shared" si="57"/>
        <v>0</v>
      </c>
      <c r="CJ64">
        <f t="shared" si="58"/>
        <v>1.743494170033967</v>
      </c>
      <c r="CK64">
        <f t="shared" si="59"/>
        <v>0.5579785028414358</v>
      </c>
      <c r="CL64">
        <f t="shared" si="60"/>
        <v>1.4898554261503522E-3</v>
      </c>
      <c r="CM64">
        <f t="shared" si="61"/>
        <v>334.06425608116041</v>
      </c>
      <c r="CN64">
        <f t="shared" si="62"/>
        <v>0</v>
      </c>
      <c r="CO64">
        <f t="shared" si="63"/>
        <v>0</v>
      </c>
      <c r="CP64">
        <f t="shared" si="64"/>
        <v>0</v>
      </c>
    </row>
    <row r="65" spans="1:94">
      <c r="A65">
        <v>0</v>
      </c>
      <c r="B65">
        <v>4.2016144847826088E-5</v>
      </c>
      <c r="C65">
        <v>5.9154211296666664E-4</v>
      </c>
      <c r="D65">
        <v>1.3936562021621621E-3</v>
      </c>
      <c r="E65">
        <v>0</v>
      </c>
      <c r="F65" s="18">
        <v>5.5554368511363633E-5</v>
      </c>
      <c r="G65" s="18">
        <v>6.6577718529411747E-6</v>
      </c>
      <c r="H65">
        <v>1.0000000000000001E-5</v>
      </c>
      <c r="I65">
        <v>0.56467272505126742</v>
      </c>
      <c r="J65">
        <v>0.40120055619573641</v>
      </c>
      <c r="K65">
        <v>306.25269981000002</v>
      </c>
      <c r="L65">
        <v>2.2908676527677716E-7</v>
      </c>
      <c r="M65">
        <v>3.0345E-2</v>
      </c>
      <c r="N65">
        <v>25.99651661</v>
      </c>
      <c r="O65">
        <v>25.261592919999998</v>
      </c>
      <c r="Q65">
        <f t="shared" si="65"/>
        <v>0</v>
      </c>
      <c r="R65">
        <f t="shared" si="66"/>
        <v>1.0922734074246768E-3</v>
      </c>
      <c r="S65">
        <f t="shared" si="67"/>
        <v>1.5378034365252447E-2</v>
      </c>
      <c r="T65">
        <f t="shared" si="68"/>
        <v>3.6230206608138166E-2</v>
      </c>
      <c r="U65">
        <f t="shared" si="69"/>
        <v>0</v>
      </c>
      <c r="V65">
        <f t="shared" si="18"/>
        <v>1.4442200637637256E-3</v>
      </c>
      <c r="W65">
        <f t="shared" si="19"/>
        <v>1.7307887656057574E-4</v>
      </c>
      <c r="X65">
        <f t="shared" si="71"/>
        <v>1.0310854253061226E-5</v>
      </c>
      <c r="Y65">
        <f t="shared" si="72"/>
        <v>0.58222581686825314</v>
      </c>
      <c r="Z65">
        <f t="shared" si="73"/>
        <v>0.41367204611813374</v>
      </c>
      <c r="AA65">
        <f t="shared" si="74"/>
        <v>0.10801552651455007</v>
      </c>
      <c r="AB65">
        <f t="shared" si="70"/>
        <v>2.2908676527677716E-7</v>
      </c>
      <c r="AE65">
        <f t="shared" si="33"/>
        <v>1.1430790995865887</v>
      </c>
      <c r="AF65">
        <f t="shared" si="34"/>
        <v>2.568968549060783</v>
      </c>
      <c r="AG65">
        <f t="shared" si="35"/>
        <v>0.9359797188785467</v>
      </c>
      <c r="AH65" s="5">
        <f t="shared" si="36"/>
        <v>-5.4317813321139587E-2</v>
      </c>
      <c r="AJ65" s="12">
        <f t="shared" si="37"/>
        <v>2.6232863623819225</v>
      </c>
      <c r="AK65" s="8">
        <f t="shared" si="38"/>
        <v>0.75132692462482908</v>
      </c>
      <c r="AL65" s="8">
        <f t="shared" si="39"/>
        <v>5.3239140897251591</v>
      </c>
      <c r="AM65" s="8">
        <f t="shared" si="40"/>
        <v>1.69356257520011</v>
      </c>
      <c r="AN65" s="8">
        <f t="shared" si="41"/>
        <v>9.0163816559390906</v>
      </c>
      <c r="AO65">
        <v>63</v>
      </c>
      <c r="AQ65">
        <v>1</v>
      </c>
      <c r="AR65">
        <f t="shared" si="75"/>
        <v>2.5198380932278859</v>
      </c>
      <c r="AT65">
        <f t="shared" si="76"/>
        <v>9.8483539139739406E-3</v>
      </c>
      <c r="AU65">
        <f t="shared" si="77"/>
        <v>0.13865422695526311</v>
      </c>
      <c r="AV65">
        <f t="shared" si="78"/>
        <v>0.3266653702525002</v>
      </c>
      <c r="AW65">
        <f t="shared" si="79"/>
        <v>0</v>
      </c>
      <c r="AX65">
        <f t="shared" si="43"/>
        <v>1.3021639290058439E-2</v>
      </c>
      <c r="AY65">
        <f t="shared" si="44"/>
        <v>1.5605452076513213E-3</v>
      </c>
      <c r="AZ65">
        <f t="shared" si="80"/>
        <v>9.2966597144362797E-5</v>
      </c>
      <c r="BA65">
        <f t="shared" si="81"/>
        <v>5.2495701748250703</v>
      </c>
      <c r="BB65">
        <f t="shared" si="82"/>
        <v>3.7298250481943307</v>
      </c>
      <c r="BC65">
        <f t="shared" si="83"/>
        <v>1.69356257520011</v>
      </c>
      <c r="BD65" s="9">
        <f t="shared" si="84"/>
        <v>2.1833127108195569</v>
      </c>
      <c r="BG65">
        <f t="shared" si="45"/>
        <v>12</v>
      </c>
      <c r="BH65">
        <f t="shared" si="46"/>
        <v>12.000000000000002</v>
      </c>
      <c r="BI65">
        <f t="shared" si="47"/>
        <v>27.039676186455772</v>
      </c>
      <c r="BJ65">
        <f t="shared" si="48"/>
        <v>27.039676186455772</v>
      </c>
      <c r="BK65">
        <f t="shared" si="49"/>
        <v>13.519838093227886</v>
      </c>
      <c r="BL65">
        <f t="shared" si="50"/>
        <v>13.519838093227886</v>
      </c>
      <c r="BM65">
        <f>0</f>
        <v>0</v>
      </c>
      <c r="BN65" s="10">
        <f t="shared" si="51"/>
        <v>0</v>
      </c>
      <c r="BO65" s="10">
        <f t="shared" si="52"/>
        <v>0</v>
      </c>
      <c r="CC65">
        <f t="shared" si="53"/>
        <v>384</v>
      </c>
      <c r="CF65">
        <f t="shared" si="54"/>
        <v>0.15757366262358305</v>
      </c>
      <c r="CG65">
        <f t="shared" si="55"/>
        <v>8.873870525136839</v>
      </c>
      <c r="CH65">
        <f t="shared" si="56"/>
        <v>36.586521468280026</v>
      </c>
      <c r="CI65">
        <f t="shared" si="57"/>
        <v>0</v>
      </c>
      <c r="CJ65">
        <f t="shared" si="58"/>
        <v>2.0834622864093504</v>
      </c>
      <c r="CK65">
        <f t="shared" si="59"/>
        <v>0.32459340319147484</v>
      </c>
      <c r="CL65">
        <f t="shared" si="60"/>
        <v>1.4874655543098048E-3</v>
      </c>
      <c r="CM65">
        <f t="shared" si="61"/>
        <v>335.9724911888045</v>
      </c>
      <c r="CN65">
        <f t="shared" si="62"/>
        <v>0</v>
      </c>
      <c r="CO65">
        <f t="shared" si="63"/>
        <v>0</v>
      </c>
      <c r="CP65">
        <f t="shared" si="64"/>
        <v>0</v>
      </c>
    </row>
    <row r="66" spans="1:94">
      <c r="A66">
        <v>0</v>
      </c>
      <c r="B66">
        <v>4.2546122043478258E-5</v>
      </c>
      <c r="C66">
        <v>7.0959245231666664E-4</v>
      </c>
      <c r="D66">
        <v>1.5808079543243243E-3</v>
      </c>
      <c r="E66">
        <v>0</v>
      </c>
      <c r="F66" s="18">
        <v>2.4561226999999998E-5</v>
      </c>
      <c r="G66" s="18">
        <v>1.0003819382352937E-5</v>
      </c>
      <c r="H66">
        <v>1.0000000000000001E-5</v>
      </c>
      <c r="I66">
        <v>0.55703102740980792</v>
      </c>
      <c r="J66">
        <v>0.40745532626925285</v>
      </c>
      <c r="K66">
        <v>306.31340955999997</v>
      </c>
      <c r="L66">
        <v>2.2908676527677716E-7</v>
      </c>
      <c r="M66">
        <v>3.0159999999999999E-2</v>
      </c>
      <c r="N66">
        <v>25.973576309999999</v>
      </c>
      <c r="O66">
        <v>24.93966344</v>
      </c>
      <c r="Q66">
        <f t="shared" si="65"/>
        <v>0</v>
      </c>
      <c r="R66">
        <f t="shared" si="66"/>
        <v>1.1050749475908556E-3</v>
      </c>
      <c r="S66">
        <f t="shared" si="67"/>
        <v>1.8430653709246975E-2</v>
      </c>
      <c r="T66">
        <f t="shared" si="68"/>
        <v>4.1059236033097829E-2</v>
      </c>
      <c r="U66">
        <f t="shared" si="69"/>
        <v>0</v>
      </c>
      <c r="V66">
        <f t="shared" si="18"/>
        <v>6.3794290375173226E-4</v>
      </c>
      <c r="W66">
        <f t="shared" si="19"/>
        <v>2.5983496611900106E-4</v>
      </c>
      <c r="X66">
        <f t="shared" si="71"/>
        <v>1.0179454465306124E-5</v>
      </c>
      <c r="Y66">
        <f t="shared" si="72"/>
        <v>0.56702719792808265</v>
      </c>
      <c r="Z66">
        <f t="shared" si="73"/>
        <v>0.41476729404043094</v>
      </c>
      <c r="AA66">
        <f t="shared" si="74"/>
        <v>0.11272532118540009</v>
      </c>
      <c r="AB66">
        <f t="shared" si="70"/>
        <v>2.2908676527677716E-7</v>
      </c>
      <c r="AE66">
        <f t="shared" si="33"/>
        <v>1.1467895288794938</v>
      </c>
      <c r="AF66">
        <f t="shared" si="34"/>
        <v>2.5366264818834154</v>
      </c>
      <c r="AG66">
        <f t="shared" si="35"/>
        <v>0.95252007320047472</v>
      </c>
      <c r="AH66" s="5">
        <f t="shared" si="36"/>
        <v>-6.1492742559806392E-2</v>
      </c>
      <c r="AJ66" s="12">
        <f t="shared" si="37"/>
        <v>2.5981192244432219</v>
      </c>
      <c r="AK66" s="8">
        <f t="shared" si="38"/>
        <v>0.69307907804227242</v>
      </c>
      <c r="AL66" s="8">
        <f t="shared" si="39"/>
        <v>5.7713472051396009</v>
      </c>
      <c r="AM66" s="8">
        <f t="shared" si="40"/>
        <v>1.5751089641674771</v>
      </c>
      <c r="AN66" s="8">
        <f t="shared" si="41"/>
        <v>9.0905007181383013</v>
      </c>
      <c r="AO66">
        <v>64</v>
      </c>
      <c r="AQ66">
        <v>1</v>
      </c>
      <c r="AR66">
        <f t="shared" si="75"/>
        <v>2.3842113019724938</v>
      </c>
      <c r="AT66">
        <f t="shared" si="76"/>
        <v>1.0045684604671317E-2</v>
      </c>
      <c r="AU66">
        <f t="shared" si="77"/>
        <v>0.16754387077966798</v>
      </c>
      <c r="AV66">
        <f t="shared" si="78"/>
        <v>0.37324901464508581</v>
      </c>
      <c r="AW66">
        <f t="shared" si="79"/>
        <v>0</v>
      </c>
      <c r="AX66">
        <f t="shared" si="43"/>
        <v>5.7992204246863554E-3</v>
      </c>
      <c r="AY66">
        <f t="shared" si="44"/>
        <v>2.3620299461022203E-3</v>
      </c>
      <c r="AZ66">
        <f t="shared" si="80"/>
        <v>9.2536338127121459E-5</v>
      </c>
      <c r="BA66">
        <f t="shared" si="81"/>
        <v>5.1545611499691839</v>
      </c>
      <c r="BB66">
        <f t="shared" si="82"/>
        <v>3.7704423843348174</v>
      </c>
      <c r="BC66">
        <f t="shared" si="83"/>
        <v>1.5751089641674771</v>
      </c>
      <c r="BD66" s="9">
        <f t="shared" si="84"/>
        <v>2.1341087845676907</v>
      </c>
      <c r="BG66">
        <f t="shared" si="45"/>
        <v>12</v>
      </c>
      <c r="BH66">
        <f t="shared" si="46"/>
        <v>12</v>
      </c>
      <c r="BI66">
        <f t="shared" si="47"/>
        <v>26.768422603944988</v>
      </c>
      <c r="BJ66">
        <f t="shared" si="48"/>
        <v>26.768422603944988</v>
      </c>
      <c r="BK66">
        <f t="shared" si="49"/>
        <v>13.384211301972494</v>
      </c>
      <c r="BL66">
        <f t="shared" si="50"/>
        <v>13.384211301972494</v>
      </c>
      <c r="BM66">
        <f>0</f>
        <v>0</v>
      </c>
      <c r="BN66" s="10">
        <f t="shared" si="51"/>
        <v>0</v>
      </c>
      <c r="BO66" s="10">
        <f t="shared" si="52"/>
        <v>0</v>
      </c>
      <c r="CC66">
        <f t="shared" ref="CC66:CC97" si="85">AQ66*384</f>
        <v>384</v>
      </c>
      <c r="CF66">
        <f t="shared" ref="CF66:CF97" si="86">AT66*16</f>
        <v>0.16073095367474108</v>
      </c>
      <c r="CG66">
        <f t="shared" ref="CG66:CG97" si="87">AU66*64</f>
        <v>10.722807729898751</v>
      </c>
      <c r="CH66">
        <f t="shared" ref="CH66:CH97" si="88">AV66*112</f>
        <v>41.803889640249608</v>
      </c>
      <c r="CI66">
        <f t="shared" ref="CI66:CI97" si="89">AW66*160</f>
        <v>0</v>
      </c>
      <c r="CJ66">
        <f t="shared" ref="CJ66:CJ97" si="90">AX66*160</f>
        <v>0.9278752679498169</v>
      </c>
      <c r="CK66">
        <f t="shared" ref="CK66:CK97" si="91">AY66*208</f>
        <v>0.49130222878926183</v>
      </c>
      <c r="CL66">
        <f t="shared" ref="CL66:CL97" si="92">AZ66*16</f>
        <v>1.4805814100339433E-3</v>
      </c>
      <c r="CM66">
        <f t="shared" ref="CM66:CM97" si="93">BA66*64</f>
        <v>329.89191359802777</v>
      </c>
      <c r="CN66">
        <f t="shared" ref="CN66:CN97" si="94">BB66*0</f>
        <v>0</v>
      </c>
      <c r="CO66">
        <f t="shared" ref="CO66:CO97" si="95">BC66*0</f>
        <v>0</v>
      </c>
      <c r="CP66">
        <f t="shared" ref="CP66:CP97" si="96">BD66*0</f>
        <v>0</v>
      </c>
    </row>
    <row r="67" spans="1:94">
      <c r="A67">
        <v>0</v>
      </c>
      <c r="B67">
        <v>4.2111436586956526E-5</v>
      </c>
      <c r="C67">
        <v>6.9979751591666664E-4</v>
      </c>
      <c r="D67">
        <v>1.4389456762162163E-3</v>
      </c>
      <c r="E67">
        <v>0</v>
      </c>
      <c r="F67" s="18">
        <v>4.4346844693181814E-5</v>
      </c>
      <c r="G67" s="18">
        <v>1.4901475294117645E-5</v>
      </c>
      <c r="H67">
        <v>1.0000000000000001E-5</v>
      </c>
      <c r="I67">
        <v>0.5501693150308784</v>
      </c>
      <c r="J67">
        <v>0.41605394207137036</v>
      </c>
      <c r="K67">
        <v>306.26713732999997</v>
      </c>
      <c r="L67">
        <v>2.2908676527677716E-7</v>
      </c>
      <c r="M67">
        <v>3.0020000000000002E-2</v>
      </c>
      <c r="N67">
        <v>26.289777780000001</v>
      </c>
      <c r="O67">
        <v>25.782529270000001</v>
      </c>
      <c r="Q67">
        <f t="shared" ref="Q67:Q98" si="97">$N67*A67</f>
        <v>0</v>
      </c>
      <c r="R67">
        <f t="shared" ref="R67:R98" si="98">$N67*B67</f>
        <v>1.1071003098676489E-3</v>
      </c>
      <c r="S67">
        <f t="shared" ref="S67:S98" si="99">$N67*C67</f>
        <v>1.8397521184445181E-2</v>
      </c>
      <c r="T67">
        <f t="shared" ref="T67:T98" si="100">$N67*D67</f>
        <v>3.7829562065216163E-2</v>
      </c>
      <c r="U67">
        <f t="shared" ref="U67:U98" si="101">$N67*E67</f>
        <v>0</v>
      </c>
      <c r="V67">
        <f t="shared" si="18"/>
        <v>1.1658686922279221E-3</v>
      </c>
      <c r="W67">
        <f t="shared" si="19"/>
        <v>3.9175647407651307E-4</v>
      </c>
      <c r="X67">
        <f t="shared" si="71"/>
        <v>1.0523481334693878E-5</v>
      </c>
      <c r="Y67">
        <f t="shared" si="72"/>
        <v>0.57896965176487647</v>
      </c>
      <c r="Z67">
        <f t="shared" si="73"/>
        <v>0.43783358936138744</v>
      </c>
      <c r="AA67">
        <f t="shared" si="74"/>
        <v>0.11777820445440004</v>
      </c>
      <c r="AB67">
        <f t="shared" ref="AB67:AB98" si="102">L67</f>
        <v>2.2908676527677716E-7</v>
      </c>
      <c r="AE67">
        <f t="shared" si="33"/>
        <v>1.1748163271399648</v>
      </c>
      <c r="AF67">
        <f t="shared" si="34"/>
        <v>2.5730340173237432</v>
      </c>
      <c r="AG67">
        <f t="shared" si="35"/>
        <v>0.99345079617444176</v>
      </c>
      <c r="AH67" s="5">
        <f t="shared" si="36"/>
        <v>-5.8891808725833425E-2</v>
      </c>
      <c r="AJ67" s="12">
        <f t="shared" si="37"/>
        <v>2.6319258260495766</v>
      </c>
      <c r="AK67" s="8">
        <f t="shared" si="38"/>
        <v>0.64502423370069306</v>
      </c>
      <c r="AL67" s="8">
        <f t="shared" si="39"/>
        <v>6.2013173940005757</v>
      </c>
      <c r="AM67" s="8">
        <f t="shared" si="40"/>
        <v>1.4483292387512172</v>
      </c>
      <c r="AN67" s="8">
        <f t="shared" si="41"/>
        <v>8.9815493005075364</v>
      </c>
      <c r="AO67">
        <v>65</v>
      </c>
      <c r="AQ67">
        <v>1</v>
      </c>
      <c r="AR67">
        <f t="shared" si="75"/>
        <v>2.2677150197228642</v>
      </c>
      <c r="AT67">
        <f t="shared" si="76"/>
        <v>9.9434760136834586E-3</v>
      </c>
      <c r="AU67">
        <f t="shared" si="77"/>
        <v>0.1652382435252262</v>
      </c>
      <c r="AV67">
        <f t="shared" si="78"/>
        <v>0.33976807670534864</v>
      </c>
      <c r="AW67">
        <f t="shared" si="79"/>
        <v>0</v>
      </c>
      <c r="AX67">
        <f t="shared" si="43"/>
        <v>1.047130713716333E-2</v>
      </c>
      <c r="AY67">
        <f t="shared" si="44"/>
        <v>3.5185800857112049E-3</v>
      </c>
      <c r="AZ67">
        <f t="shared" si="80"/>
        <v>9.4517166420523917E-5</v>
      </c>
      <c r="BA67">
        <f t="shared" si="81"/>
        <v>5.2000444708239186</v>
      </c>
      <c r="BB67">
        <f t="shared" si="82"/>
        <v>3.9324239682674733</v>
      </c>
      <c r="BC67">
        <f t="shared" si="83"/>
        <v>1.4483292387512172</v>
      </c>
      <c r="BD67" s="9">
        <f t="shared" si="84"/>
        <v>1.9772689222183502</v>
      </c>
      <c r="BG67">
        <f t="shared" si="45"/>
        <v>12</v>
      </c>
      <c r="BH67">
        <f t="shared" si="46"/>
        <v>12</v>
      </c>
      <c r="BI67">
        <f t="shared" si="47"/>
        <v>26.535430039445728</v>
      </c>
      <c r="BJ67">
        <f t="shared" si="48"/>
        <v>26.535430039445732</v>
      </c>
      <c r="BK67">
        <f t="shared" si="49"/>
        <v>13.267715019722864</v>
      </c>
      <c r="BL67">
        <f t="shared" si="50"/>
        <v>13.267715019722864</v>
      </c>
      <c r="BM67">
        <f>0</f>
        <v>0</v>
      </c>
      <c r="BN67" s="10">
        <f t="shared" si="51"/>
        <v>0</v>
      </c>
      <c r="BO67" s="10">
        <f t="shared" si="52"/>
        <v>-3.5527136788005009E-15</v>
      </c>
      <c r="CC67">
        <f t="shared" si="85"/>
        <v>384</v>
      </c>
      <c r="CF67">
        <f t="shared" si="86"/>
        <v>0.15909561621893534</v>
      </c>
      <c r="CG67">
        <f t="shared" si="87"/>
        <v>10.575247585614477</v>
      </c>
      <c r="CH67">
        <f t="shared" si="88"/>
        <v>38.054024590999049</v>
      </c>
      <c r="CI67">
        <f t="shared" si="89"/>
        <v>0</v>
      </c>
      <c r="CJ67">
        <f t="shared" si="90"/>
        <v>1.6754091419461328</v>
      </c>
      <c r="CK67">
        <f t="shared" si="91"/>
        <v>0.73186465782793064</v>
      </c>
      <c r="CL67">
        <f t="shared" si="92"/>
        <v>1.5122746627283827E-3</v>
      </c>
      <c r="CM67">
        <f t="shared" si="93"/>
        <v>332.80284613273079</v>
      </c>
      <c r="CN67">
        <f t="shared" si="94"/>
        <v>0</v>
      </c>
      <c r="CO67">
        <f t="shared" si="95"/>
        <v>0</v>
      </c>
      <c r="CP67">
        <f t="shared" si="96"/>
        <v>0</v>
      </c>
    </row>
    <row r="68" spans="1:94">
      <c r="A68">
        <v>0</v>
      </c>
      <c r="B68">
        <v>4.6252195065217394E-5</v>
      </c>
      <c r="C68">
        <v>9.0786493019999991E-4</v>
      </c>
      <c r="D68">
        <v>1.7150481878378378E-3</v>
      </c>
      <c r="E68">
        <v>0</v>
      </c>
      <c r="F68" s="18">
        <v>6.1060342761363632E-5</v>
      </c>
      <c r="G68" s="18">
        <v>2.5459579470588238E-5</v>
      </c>
      <c r="H68">
        <v>1.0000000000000001E-5</v>
      </c>
      <c r="I68">
        <v>0.54831276743115742</v>
      </c>
      <c r="J68">
        <v>0.41980877466841493</v>
      </c>
      <c r="K68">
        <v>306.13539501000002</v>
      </c>
      <c r="L68">
        <v>2.2908676527677716E-7</v>
      </c>
      <c r="M68">
        <v>2.9975000000000002E-2</v>
      </c>
      <c r="N68">
        <v>26.06160521</v>
      </c>
      <c r="O68">
        <v>26.98263867</v>
      </c>
      <c r="Q68">
        <f t="shared" si="97"/>
        <v>0</v>
      </c>
      <c r="R68">
        <f t="shared" si="98"/>
        <v>1.205406447885606E-3</v>
      </c>
      <c r="S68">
        <f t="shared" si="99"/>
        <v>2.3660417394876603E-2</v>
      </c>
      <c r="T68">
        <f t="shared" si="100"/>
        <v>4.4696908787555653E-2</v>
      </c>
      <c r="U68">
        <f t="shared" si="101"/>
        <v>0</v>
      </c>
      <c r="V68">
        <f t="shared" ref="V68:V112" si="103">$N68*F68</f>
        <v>1.5913305470339402E-3</v>
      </c>
      <c r="W68">
        <f t="shared" ref="W68:W112" si="104">$N68*G68</f>
        <v>6.6351750897509143E-4</v>
      </c>
      <c r="X68">
        <f t="shared" si="71"/>
        <v>1.1013321906122449E-5</v>
      </c>
      <c r="Y68">
        <f t="shared" si="72"/>
        <v>0.60387450129561893</v>
      </c>
      <c r="Z68">
        <f t="shared" si="73"/>
        <v>0.46234891744380774</v>
      </c>
      <c r="AA68">
        <f t="shared" si="74"/>
        <v>0.11792876357525003</v>
      </c>
      <c r="AB68">
        <f t="shared" si="102"/>
        <v>2.2908676527677716E-7</v>
      </c>
      <c r="AE68">
        <f t="shared" si="33"/>
        <v>1.2585232960727437</v>
      </c>
      <c r="AF68">
        <f t="shared" si="34"/>
        <v>2.7283022058065951</v>
      </c>
      <c r="AG68">
        <f t="shared" si="35"/>
        <v>1.0683329962602692</v>
      </c>
      <c r="AH68" s="5">
        <f t="shared" si="36"/>
        <v>-7.181758068632689E-2</v>
      </c>
      <c r="AJ68" s="12">
        <f t="shared" si="37"/>
        <v>2.8001197864929219</v>
      </c>
      <c r="AK68" s="8">
        <f t="shared" si="38"/>
        <v>0.66345379397238347</v>
      </c>
      <c r="AL68" s="8">
        <f t="shared" si="39"/>
        <v>6.0290558835307548</v>
      </c>
      <c r="AM68" s="8">
        <f t="shared" si="40"/>
        <v>1.3973461839002321</v>
      </c>
      <c r="AN68" s="8">
        <f t="shared" si="41"/>
        <v>8.4246782313729422</v>
      </c>
      <c r="AO68">
        <v>66</v>
      </c>
      <c r="AQ68">
        <v>1</v>
      </c>
      <c r="AR68">
        <f t="shared" si="75"/>
        <v>2.1924002891520171</v>
      </c>
      <c r="AT68">
        <f t="shared" si="76"/>
        <v>1.0155161461458447E-2</v>
      </c>
      <c r="AU68">
        <f t="shared" si="77"/>
        <v>0.19933140337181462</v>
      </c>
      <c r="AV68">
        <f t="shared" si="78"/>
        <v>0.37655707447218206</v>
      </c>
      <c r="AW68">
        <f t="shared" si="79"/>
        <v>0</v>
      </c>
      <c r="AX68">
        <f t="shared" si="43"/>
        <v>1.3406447818515632E-2</v>
      </c>
      <c r="AY68">
        <f t="shared" si="44"/>
        <v>5.5899215139972539E-3</v>
      </c>
      <c r="AZ68">
        <f t="shared" si="80"/>
        <v>9.2783693317612559E-5</v>
      </c>
      <c r="BA68">
        <f t="shared" si="81"/>
        <v>5.0874483655463925</v>
      </c>
      <c r="BB68">
        <f t="shared" si="82"/>
        <v>3.8951408600876927</v>
      </c>
      <c r="BC68">
        <f t="shared" si="83"/>
        <v>1.3973461839002321</v>
      </c>
      <c r="BD68" s="9">
        <f t="shared" si="84"/>
        <v>2.0023861925382</v>
      </c>
      <c r="BG68">
        <f t="shared" si="45"/>
        <v>12</v>
      </c>
      <c r="BH68">
        <f t="shared" si="46"/>
        <v>12</v>
      </c>
      <c r="BI68">
        <f t="shared" si="47"/>
        <v>26.384800578304034</v>
      </c>
      <c r="BJ68">
        <f t="shared" si="48"/>
        <v>26.384800578304034</v>
      </c>
      <c r="BK68">
        <f t="shared" si="49"/>
        <v>13.192400289152017</v>
      </c>
      <c r="BL68">
        <f t="shared" si="50"/>
        <v>13.192400289152017</v>
      </c>
      <c r="BM68">
        <f>0</f>
        <v>0</v>
      </c>
      <c r="BN68" s="10">
        <f t="shared" si="51"/>
        <v>0</v>
      </c>
      <c r="BO68" s="10">
        <f t="shared" si="52"/>
        <v>0</v>
      </c>
      <c r="CC68">
        <f t="shared" si="85"/>
        <v>384</v>
      </c>
      <c r="CF68">
        <f t="shared" si="86"/>
        <v>0.16248258338333516</v>
      </c>
      <c r="CG68">
        <f t="shared" si="87"/>
        <v>12.757209815796136</v>
      </c>
      <c r="CH68">
        <f t="shared" si="88"/>
        <v>42.174392340884388</v>
      </c>
      <c r="CI68">
        <f t="shared" si="89"/>
        <v>0</v>
      </c>
      <c r="CJ68">
        <f t="shared" si="90"/>
        <v>2.1450316509625011</v>
      </c>
      <c r="CK68">
        <f t="shared" si="91"/>
        <v>1.1627036749114288</v>
      </c>
      <c r="CL68">
        <f t="shared" si="92"/>
        <v>1.4845390930818009E-3</v>
      </c>
      <c r="CM68">
        <f t="shared" si="93"/>
        <v>325.59669539496912</v>
      </c>
      <c r="CN68">
        <f t="shared" si="94"/>
        <v>0</v>
      </c>
      <c r="CO68">
        <f t="shared" si="95"/>
        <v>0</v>
      </c>
      <c r="CP68">
        <f t="shared" si="96"/>
        <v>0</v>
      </c>
    </row>
    <row r="69" spans="1:94">
      <c r="A69">
        <v>0</v>
      </c>
      <c r="B69">
        <v>2.5643417402173909E-5</v>
      </c>
      <c r="C69">
        <v>8.617810093333332E-4</v>
      </c>
      <c r="D69">
        <v>1.5338384017567568E-3</v>
      </c>
      <c r="E69">
        <v>3.0621503068181822E-5</v>
      </c>
      <c r="F69" s="18">
        <v>5.1991518670454544E-5</v>
      </c>
      <c r="G69" s="18">
        <v>3.4871959294117651E-5</v>
      </c>
      <c r="H69">
        <v>1.0000000000000001E-5</v>
      </c>
      <c r="I69">
        <v>0.55282656237487482</v>
      </c>
      <c r="J69">
        <v>0.41630511216100652</v>
      </c>
      <c r="K69">
        <v>306.00906676</v>
      </c>
      <c r="L69">
        <v>2.1877616239495479E-7</v>
      </c>
      <c r="M69">
        <v>3.0724999999999999E-2</v>
      </c>
      <c r="N69">
        <v>26.357315440000001</v>
      </c>
      <c r="O69">
        <v>27.688797990000001</v>
      </c>
      <c r="Q69">
        <f t="shared" si="97"/>
        <v>0</v>
      </c>
      <c r="R69">
        <f t="shared" si="98"/>
        <v>6.7589164142868303E-4</v>
      </c>
      <c r="S69">
        <f t="shared" si="99"/>
        <v>2.2714233903200248E-2</v>
      </c>
      <c r="T69">
        <f t="shared" si="100"/>
        <v>4.0427862589088294E-2</v>
      </c>
      <c r="U69">
        <f t="shared" si="101"/>
        <v>8.0710061561499609E-4</v>
      </c>
      <c r="V69">
        <f t="shared" si="103"/>
        <v>1.3703568578018199E-3</v>
      </c>
      <c r="W69">
        <f t="shared" si="104"/>
        <v>9.191312311258987E-4</v>
      </c>
      <c r="X69">
        <f t="shared" ref="X69:X100" si="105">$O69*H69/24.5</f>
        <v>1.1301550200000002E-5</v>
      </c>
      <c r="Y69">
        <f t="shared" ref="Y69:Y100" si="106">$O69*I69/24.5</f>
        <v>0.62477971465730786</v>
      </c>
      <c r="Z69">
        <f t="shared" ref="Z69:Z100" si="107">$O69*J69/24.5</f>
        <v>0.47048931236042457</v>
      </c>
      <c r="AA69">
        <f t="shared" ref="AA69:AA100" si="108">(34.5/1000-M69)*N69</f>
        <v>9.9498865786000104E-2</v>
      </c>
      <c r="AB69">
        <f t="shared" si="102"/>
        <v>2.1877616239495479E-7</v>
      </c>
      <c r="AE69">
        <f t="shared" si="33"/>
        <v>1.2759624602821233</v>
      </c>
      <c r="AF69">
        <f t="shared" si="34"/>
        <v>2.7936137514201533</v>
      </c>
      <c r="AG69">
        <f t="shared" si="35"/>
        <v>1.0748077783973691</v>
      </c>
      <c r="AH69" s="5">
        <f t="shared" si="36"/>
        <v>-6.6914576838259937E-2</v>
      </c>
      <c r="AJ69" s="12">
        <f t="shared" si="37"/>
        <v>2.8605283282584133</v>
      </c>
      <c r="AK69" s="8">
        <f t="shared" si="38"/>
        <v>0.71091277146367515</v>
      </c>
      <c r="AL69" s="8">
        <f t="shared" si="39"/>
        <v>5.6265693353131496</v>
      </c>
      <c r="AM69" s="8">
        <f t="shared" si="40"/>
        <v>1.4671197821713102</v>
      </c>
      <c r="AN69" s="8">
        <f t="shared" si="41"/>
        <v>8.254851177596402</v>
      </c>
      <c r="AO69">
        <v>67</v>
      </c>
      <c r="AQ69">
        <v>1</v>
      </c>
      <c r="AR69">
        <f t="shared" ref="AR69:AR100" si="109">AG69*AN69+3*AM69-11</f>
        <v>2.2737376017072251</v>
      </c>
      <c r="AT69">
        <f t="shared" ref="AT69:AT100" si="110">R69*$AN69</f>
        <v>5.5793849121751294E-3</v>
      </c>
      <c r="AU69">
        <f t="shared" ref="AU69:AU100" si="111">S69*$AN69</f>
        <v>0.18750262048403268</v>
      </c>
      <c r="AV69">
        <f t="shared" ref="AV69:AV100" si="112">T69*$AN69</f>
        <v>0.33372598910124102</v>
      </c>
      <c r="AW69">
        <f t="shared" ref="AW69:AW100" si="113">U69*$AN69</f>
        <v>6.6624954672482315E-3</v>
      </c>
      <c r="AX69">
        <f t="shared" si="43"/>
        <v>1.1312091921352659E-2</v>
      </c>
      <c r="AY69">
        <f t="shared" si="44"/>
        <v>7.5872915256252555E-3</v>
      </c>
      <c r="AZ69">
        <f t="shared" ref="AZ69:AZ100" si="114">X69*$AN69</f>
        <v>9.3292614977134864E-5</v>
      </c>
      <c r="BA69">
        <f t="shared" ref="BA69:BA100" si="115">Y69*$AN69</f>
        <v>5.1574635632772221</v>
      </c>
      <c r="BB69">
        <f t="shared" ref="BB69:BB100" si="116">Z69*$AN69</f>
        <v>3.8838192541849721</v>
      </c>
      <c r="BC69">
        <f t="shared" ref="BC69:BC100" si="117">AM69</f>
        <v>1.4671197821713102</v>
      </c>
      <c r="BD69" s="9">
        <f t="shared" ref="BD69:BD100" si="118">-AH69*AN69+AM69</f>
        <v>2.0194896555829853</v>
      </c>
      <c r="BG69">
        <f t="shared" si="45"/>
        <v>12</v>
      </c>
      <c r="BH69">
        <f t="shared" si="46"/>
        <v>11.999999999999996</v>
      </c>
      <c r="BI69">
        <f t="shared" si="47"/>
        <v>26.54747520341445</v>
      </c>
      <c r="BJ69">
        <f t="shared" si="48"/>
        <v>26.54747520341445</v>
      </c>
      <c r="BK69">
        <f t="shared" si="49"/>
        <v>13.273737601707225</v>
      </c>
      <c r="BL69">
        <f t="shared" si="50"/>
        <v>13.273737601707225</v>
      </c>
      <c r="BM69">
        <f>0</f>
        <v>0</v>
      </c>
      <c r="BN69" s="10">
        <f t="shared" si="51"/>
        <v>0</v>
      </c>
      <c r="BO69" s="10">
        <f t="shared" si="52"/>
        <v>3.5527136788005009E-15</v>
      </c>
      <c r="CC69">
        <f t="shared" si="85"/>
        <v>384</v>
      </c>
      <c r="CF69">
        <f t="shared" si="86"/>
        <v>8.9270158594802071E-2</v>
      </c>
      <c r="CG69">
        <f t="shared" si="87"/>
        <v>12.000167710978092</v>
      </c>
      <c r="CH69">
        <f t="shared" si="88"/>
        <v>37.377310779338991</v>
      </c>
      <c r="CI69">
        <f t="shared" si="89"/>
        <v>1.0659992747597171</v>
      </c>
      <c r="CJ69">
        <f t="shared" si="90"/>
        <v>1.8099347074164254</v>
      </c>
      <c r="CK69">
        <f t="shared" si="91"/>
        <v>1.5781566373300531</v>
      </c>
      <c r="CL69">
        <f t="shared" si="92"/>
        <v>1.4926818396341578E-3</v>
      </c>
      <c r="CM69">
        <f t="shared" si="93"/>
        <v>330.07766804974221</v>
      </c>
      <c r="CN69">
        <f t="shared" si="94"/>
        <v>0</v>
      </c>
      <c r="CO69">
        <f t="shared" si="95"/>
        <v>0</v>
      </c>
      <c r="CP69">
        <f t="shared" si="96"/>
        <v>0</v>
      </c>
    </row>
    <row r="70" spans="1:94">
      <c r="A70">
        <v>0</v>
      </c>
      <c r="B70">
        <v>2.7148927156521738E-5</v>
      </c>
      <c r="C70">
        <v>8.0078746879999997E-4</v>
      </c>
      <c r="D70">
        <v>1.3645021698648647E-3</v>
      </c>
      <c r="E70">
        <v>0</v>
      </c>
      <c r="F70" s="18">
        <v>2.2695837806818179E-5</v>
      </c>
      <c r="G70" s="18">
        <v>1.4771783529411765E-5</v>
      </c>
      <c r="H70">
        <v>1.0000000000000001E-5</v>
      </c>
      <c r="I70">
        <v>0.55941292184140301</v>
      </c>
      <c r="J70">
        <v>0.40812279666197504</v>
      </c>
      <c r="K70">
        <v>305.94048856000001</v>
      </c>
      <c r="L70">
        <v>2.1877616239495479E-7</v>
      </c>
      <c r="M70">
        <v>3.015E-2</v>
      </c>
      <c r="N70">
        <v>22.681620580000001</v>
      </c>
      <c r="O70">
        <v>25.511682820000001</v>
      </c>
      <c r="Q70">
        <f t="shared" si="97"/>
        <v>0</v>
      </c>
      <c r="R70">
        <f t="shared" si="98"/>
        <v>6.1578166491828431E-4</v>
      </c>
      <c r="S70">
        <f t="shared" si="99"/>
        <v>1.8163157532540188E-2</v>
      </c>
      <c r="T70">
        <f t="shared" si="100"/>
        <v>3.0949120497461572E-2</v>
      </c>
      <c r="U70">
        <f t="shared" si="101"/>
        <v>0</v>
      </c>
      <c r="V70">
        <f t="shared" si="103"/>
        <v>5.1477838187946926E-4</v>
      </c>
      <c r="W70">
        <f t="shared" si="104"/>
        <v>3.3504798930401094E-4</v>
      </c>
      <c r="X70">
        <f t="shared" si="105"/>
        <v>1.0412931763265307E-5</v>
      </c>
      <c r="Y70">
        <f t="shared" si="106"/>
        <v>0.58251285826233978</v>
      </c>
      <c r="Z70">
        <f t="shared" si="107"/>
        <v>0.42497548326741474</v>
      </c>
      <c r="AA70">
        <f t="shared" si="108"/>
        <v>9.8665049523000078E-2</v>
      </c>
      <c r="AB70">
        <f t="shared" si="102"/>
        <v>2.1877616239495479E-7</v>
      </c>
      <c r="AE70">
        <f t="shared" ref="AE70:AE112" si="119">1*R70+2*S70+3*T70+4*U70+4*V70+5*W70+Y70+Z70</f>
        <v>1.1410121532261757</v>
      </c>
      <c r="AF70">
        <f t="shared" ref="AF70:AF112" si="120">1*R70+3*S70+5*T70+7*U70+7*V70+9*W70+X70*2+Y70*4</f>
        <v>2.546541996239625</v>
      </c>
      <c r="AG70">
        <f t="shared" ref="AG70:AG112" si="121">R70*2+S70*2+T70*2+U70*2+V70*2+W70*2+Z70*2</f>
        <v>0.95110673866703654</v>
      </c>
      <c r="AH70" s="5">
        <f t="shared" ref="AH70:AH112" si="122">-(R70+S70+T70+U70+V70+W70)</f>
        <v>-5.0577886066103521E-2</v>
      </c>
      <c r="AJ70" s="12">
        <f t="shared" ref="AJ70:AJ112" si="123">AF70-AH70</f>
        <v>2.5971198823057287</v>
      </c>
      <c r="AK70" s="8">
        <f t="shared" ref="AK70:AK112" si="124">AJ70-AG70*2</f>
        <v>0.69490640497165557</v>
      </c>
      <c r="AL70" s="8">
        <f t="shared" ref="AL70:AL112" si="125">4/AK70</f>
        <v>5.7561708618344873</v>
      </c>
      <c r="AM70" s="8">
        <f t="shared" ref="AM70:AM112" si="126">12/(AE70*AL70+1)</f>
        <v>1.5856528210099097</v>
      </c>
      <c r="AN70" s="8">
        <f t="shared" ref="AN70:AN112" si="127">AM70*AL70</f>
        <v>9.1272885652828979</v>
      </c>
      <c r="AO70">
        <v>68</v>
      </c>
      <c r="AQ70">
        <v>1</v>
      </c>
      <c r="AR70">
        <f t="shared" si="109"/>
        <v>2.4379841232288815</v>
      </c>
      <c r="AT70">
        <f t="shared" si="110"/>
        <v>5.6204169489195216E-3</v>
      </c>
      <c r="AU70">
        <f t="shared" si="111"/>
        <v>0.16578038005618601</v>
      </c>
      <c r="AV70">
        <f t="shared" si="112"/>
        <v>0.28248155362204358</v>
      </c>
      <c r="AW70">
        <f t="shared" si="113"/>
        <v>0</v>
      </c>
      <c r="AX70">
        <f t="shared" ref="AX70:AX112" si="128">V70*$AN70</f>
        <v>4.6985308385833124E-3</v>
      </c>
      <c r="AY70">
        <f t="shared" ref="AY70:AY112" si="129">W70*$AN70</f>
        <v>3.0580796815955257E-3</v>
      </c>
      <c r="AZ70">
        <f t="shared" si="114"/>
        <v>9.5041833013922517E-5</v>
      </c>
      <c r="BA70">
        <f t="shared" si="115"/>
        <v>5.3167629503481111</v>
      </c>
      <c r="BB70">
        <f t="shared" si="116"/>
        <v>3.8788738689522479</v>
      </c>
      <c r="BC70">
        <f t="shared" si="117"/>
        <v>1.5856528210099097</v>
      </c>
      <c r="BD70" s="9">
        <f t="shared" si="118"/>
        <v>2.0472917821572376</v>
      </c>
      <c r="BG70">
        <f t="shared" ref="BG70:BG112" si="130">12*AQ70</f>
        <v>12</v>
      </c>
      <c r="BH70">
        <f t="shared" ref="BH70:BH112" si="131">AT70*1+AU70*2+AV70*3+AW70*4+AX70*4+AY70*5+BA70+BB70+BC70</f>
        <v>12.000000000000002</v>
      </c>
      <c r="BI70">
        <f t="shared" ref="BI70:BI112" si="132">AQ70*22+AR70*2</f>
        <v>26.875968246457763</v>
      </c>
      <c r="BJ70">
        <f t="shared" ref="BJ70:BJ112" si="133">AT70*1+AU70*3+AV70*5+AW70*7+AX70*7+AY70*9+AZ70*2+BA70*4+BC70*1+BD70</f>
        <v>26.875968246457756</v>
      </c>
      <c r="BK70">
        <f t="shared" ref="BK70:BK112" si="134">AQ70*11+AR70</f>
        <v>13.437984123228881</v>
      </c>
      <c r="BL70">
        <f t="shared" ref="BL70:BL112" si="135">AT70*2+AU70*2+AV70*2+AW70*2+AX70*2+AY70*2+BB70*2+BC70*3</f>
        <v>13.437984123228881</v>
      </c>
      <c r="BM70">
        <f>0</f>
        <v>0</v>
      </c>
      <c r="BN70" s="10">
        <f t="shared" ref="BN70:BN112" si="136">-(AT70+AU70+AV70+AW70+AX70+AY70+BC70)+BD70</f>
        <v>0</v>
      </c>
      <c r="BO70" s="10">
        <f t="shared" ref="BO70:BO112" si="137">BG70-BH70+BI70-BJ70+BK70-BL70+BM70-BN70</f>
        <v>3.5527136788005009E-15</v>
      </c>
      <c r="CC70">
        <f t="shared" si="85"/>
        <v>384</v>
      </c>
      <c r="CF70">
        <f t="shared" si="86"/>
        <v>8.9926671182712345E-2</v>
      </c>
      <c r="CG70">
        <f t="shared" si="87"/>
        <v>10.609944323595904</v>
      </c>
      <c r="CH70">
        <f t="shared" si="88"/>
        <v>31.637934005668882</v>
      </c>
      <c r="CI70">
        <f t="shared" si="89"/>
        <v>0</v>
      </c>
      <c r="CJ70">
        <f t="shared" si="90"/>
        <v>0.75176493417333001</v>
      </c>
      <c r="CK70">
        <f t="shared" si="91"/>
        <v>0.63608057377186933</v>
      </c>
      <c r="CL70">
        <f t="shared" si="92"/>
        <v>1.5206693282227603E-3</v>
      </c>
      <c r="CM70">
        <f t="shared" si="93"/>
        <v>340.27282882227911</v>
      </c>
      <c r="CN70">
        <f t="shared" si="94"/>
        <v>0</v>
      </c>
      <c r="CO70">
        <f t="shared" si="95"/>
        <v>0</v>
      </c>
      <c r="CP70">
        <f t="shared" si="96"/>
        <v>0</v>
      </c>
    </row>
    <row r="71" spans="1:94">
      <c r="A71">
        <v>0</v>
      </c>
      <c r="B71">
        <v>4.502503691304348E-5</v>
      </c>
      <c r="C71">
        <v>8.1277959749999991E-4</v>
      </c>
      <c r="D71">
        <v>1.3101042948648646E-3</v>
      </c>
      <c r="E71">
        <v>0</v>
      </c>
      <c r="F71" s="18">
        <v>4.7705586261363632E-5</v>
      </c>
      <c r="G71" s="18">
        <v>2.8352985676470588E-5</v>
      </c>
      <c r="H71">
        <v>1.0000000000000001E-5</v>
      </c>
      <c r="I71">
        <v>0.56510786135285895</v>
      </c>
      <c r="J71">
        <v>0.39649712526079894</v>
      </c>
      <c r="K71">
        <v>306.51798914</v>
      </c>
      <c r="L71">
        <v>2.089296130854039E-7</v>
      </c>
      <c r="M71">
        <v>3.031E-2</v>
      </c>
      <c r="N71">
        <v>26.012795029999999</v>
      </c>
      <c r="O71">
        <v>25.16622624</v>
      </c>
      <c r="Q71">
        <f t="shared" si="97"/>
        <v>0</v>
      </c>
      <c r="R71">
        <f t="shared" si="98"/>
        <v>1.1712270564371839E-3</v>
      </c>
      <c r="S71">
        <f t="shared" si="99"/>
        <v>2.1142669074333396E-2</v>
      </c>
      <c r="T71">
        <f t="shared" si="100"/>
        <v>3.4079474490242401E-2</v>
      </c>
      <c r="U71">
        <f t="shared" si="101"/>
        <v>0</v>
      </c>
      <c r="V71">
        <f t="shared" si="103"/>
        <v>1.240955637202836E-3</v>
      </c>
      <c r="W71">
        <f t="shared" si="104"/>
        <v>7.3754040489055529E-4</v>
      </c>
      <c r="X71">
        <f t="shared" si="105"/>
        <v>1.0271929077551023E-5</v>
      </c>
      <c r="Y71">
        <f t="shared" si="106"/>
        <v>0.58047478729831026</v>
      </c>
      <c r="Z71">
        <f t="shared" si="107"/>
        <v>0.40727903501317897</v>
      </c>
      <c r="AA71">
        <f t="shared" si="108"/>
        <v>0.10899361117570007</v>
      </c>
      <c r="AB71">
        <f t="shared" si="102"/>
        <v>2.089296130854039E-7</v>
      </c>
      <c r="AE71">
        <f t="shared" si="119"/>
        <v>1.1421003355605845</v>
      </c>
      <c r="AF71">
        <f t="shared" si="120"/>
        <v>2.5722408528864804</v>
      </c>
      <c r="AG71">
        <f t="shared" si="121"/>
        <v>0.93130180335257062</v>
      </c>
      <c r="AH71" s="5">
        <f t="shared" si="122"/>
        <v>-5.837186666310637E-2</v>
      </c>
      <c r="AJ71" s="12">
        <f t="shared" si="123"/>
        <v>2.6306127195495868</v>
      </c>
      <c r="AK71" s="8">
        <f t="shared" si="124"/>
        <v>0.76800911284444551</v>
      </c>
      <c r="AL71" s="8">
        <f t="shared" si="125"/>
        <v>5.2082715336350054</v>
      </c>
      <c r="AM71" s="8">
        <f t="shared" si="126"/>
        <v>1.7270240795192857</v>
      </c>
      <c r="AN71" s="8">
        <f t="shared" si="127"/>
        <v>8.994810351262494</v>
      </c>
      <c r="AO71">
        <v>69</v>
      </c>
      <c r="AQ71">
        <v>1</v>
      </c>
      <c r="AR71">
        <f t="shared" si="109"/>
        <v>2.5579553395029855</v>
      </c>
      <c r="AT71">
        <f t="shared" si="110"/>
        <v>1.0534965250919882E-2</v>
      </c>
      <c r="AU71">
        <f t="shared" si="111"/>
        <v>0.19017429864313146</v>
      </c>
      <c r="AV71">
        <f t="shared" si="112"/>
        <v>0.30653840991041847</v>
      </c>
      <c r="AW71">
        <f t="shared" si="113"/>
        <v>0</v>
      </c>
      <c r="AX71">
        <f t="shared" si="128"/>
        <v>1.1162160610969614E-2</v>
      </c>
      <c r="AY71">
        <f t="shared" si="129"/>
        <v>6.6340360683838978E-3</v>
      </c>
      <c r="AZ71">
        <f t="shared" si="114"/>
        <v>9.2394053994190138E-5</v>
      </c>
      <c r="BA71">
        <f t="shared" si="115"/>
        <v>5.2212606254377354</v>
      </c>
      <c r="BB71">
        <f t="shared" si="116"/>
        <v>3.663397679988742</v>
      </c>
      <c r="BC71">
        <f t="shared" si="117"/>
        <v>1.7270240795192857</v>
      </c>
      <c r="BD71" s="9">
        <f t="shared" si="118"/>
        <v>2.2520679500031089</v>
      </c>
      <c r="BG71">
        <f t="shared" si="130"/>
        <v>12</v>
      </c>
      <c r="BH71">
        <f t="shared" si="131"/>
        <v>12</v>
      </c>
      <c r="BI71">
        <f t="shared" si="132"/>
        <v>27.115910679005971</v>
      </c>
      <c r="BJ71">
        <f t="shared" si="133"/>
        <v>27.115910679005975</v>
      </c>
      <c r="BK71">
        <f t="shared" si="134"/>
        <v>13.557955339502985</v>
      </c>
      <c r="BL71">
        <f t="shared" si="135"/>
        <v>13.557955339502989</v>
      </c>
      <c r="BM71">
        <f>0</f>
        <v>0</v>
      </c>
      <c r="BN71" s="10">
        <f t="shared" si="136"/>
        <v>0</v>
      </c>
      <c r="BO71" s="10">
        <f t="shared" si="137"/>
        <v>-7.1054273576010019E-15</v>
      </c>
      <c r="CC71">
        <f t="shared" si="85"/>
        <v>384</v>
      </c>
      <c r="CF71">
        <f t="shared" si="86"/>
        <v>0.16855944401471812</v>
      </c>
      <c r="CG71">
        <f t="shared" si="87"/>
        <v>12.171155113160413</v>
      </c>
      <c r="CH71">
        <f t="shared" si="88"/>
        <v>34.332301909966873</v>
      </c>
      <c r="CI71">
        <f t="shared" si="89"/>
        <v>0</v>
      </c>
      <c r="CJ71">
        <f t="shared" si="90"/>
        <v>1.7859456977551382</v>
      </c>
      <c r="CK71">
        <f t="shared" si="91"/>
        <v>1.3798795022238508</v>
      </c>
      <c r="CL71">
        <f t="shared" si="92"/>
        <v>1.4783048639070422E-3</v>
      </c>
      <c r="CM71">
        <f t="shared" si="93"/>
        <v>334.16068002801507</v>
      </c>
      <c r="CN71">
        <f t="shared" si="94"/>
        <v>0</v>
      </c>
      <c r="CO71">
        <f t="shared" si="95"/>
        <v>0</v>
      </c>
      <c r="CP71">
        <f t="shared" si="96"/>
        <v>0</v>
      </c>
    </row>
    <row r="72" spans="1:94">
      <c r="A72">
        <v>0</v>
      </c>
      <c r="B72">
        <v>0</v>
      </c>
      <c r="C72">
        <v>8.3271161216666662E-4</v>
      </c>
      <c r="D72">
        <v>1.3549740375675677E-3</v>
      </c>
      <c r="E72">
        <v>0</v>
      </c>
      <c r="F72" s="18">
        <v>4.1633621136363629E-5</v>
      </c>
      <c r="G72" s="18">
        <v>9.3899165882352932E-6</v>
      </c>
      <c r="H72">
        <v>1.0000000000000001E-5</v>
      </c>
      <c r="I72">
        <v>0.56128893927335777</v>
      </c>
      <c r="J72">
        <v>0.40440549895879924</v>
      </c>
      <c r="K72">
        <v>306.11012935999997</v>
      </c>
      <c r="L72">
        <v>2.089296130854039E-7</v>
      </c>
      <c r="M72">
        <v>3.1119999999999998E-2</v>
      </c>
      <c r="N72">
        <v>26.311250000000001</v>
      </c>
      <c r="O72">
        <v>23.128076459999999</v>
      </c>
      <c r="Q72">
        <f t="shared" si="97"/>
        <v>0</v>
      </c>
      <c r="R72">
        <f t="shared" si="98"/>
        <v>0</v>
      </c>
      <c r="S72">
        <f t="shared" si="99"/>
        <v>2.1909683405620207E-2</v>
      </c>
      <c r="T72">
        <f t="shared" si="100"/>
        <v>3.5651060645949667E-2</v>
      </c>
      <c r="U72">
        <f t="shared" si="101"/>
        <v>0</v>
      </c>
      <c r="V72">
        <f t="shared" si="103"/>
        <v>1.0954326141241475E-3</v>
      </c>
      <c r="W72">
        <f t="shared" si="104"/>
        <v>2.4706044283220586E-4</v>
      </c>
      <c r="X72">
        <f t="shared" si="105"/>
        <v>9.4400312081632656E-6</v>
      </c>
      <c r="Y72">
        <f t="shared" si="106"/>
        <v>0.52985851035373532</v>
      </c>
      <c r="Z72">
        <f t="shared" si="107"/>
        <v>0.38176005309239019</v>
      </c>
      <c r="AA72">
        <f t="shared" si="108"/>
        <v>8.8932025000000123E-2</v>
      </c>
      <c r="AB72">
        <f t="shared" si="102"/>
        <v>2.089296130854039E-7</v>
      </c>
      <c r="AE72">
        <f t="shared" si="119"/>
        <v>1.0680081448658725</v>
      </c>
      <c r="AF72">
        <f t="shared" si="120"/>
        <v>2.3733288472083256</v>
      </c>
      <c r="AG72">
        <f t="shared" si="121"/>
        <v>0.88132658040183287</v>
      </c>
      <c r="AH72" s="5">
        <f t="shared" si="122"/>
        <v>-5.8903237108526227E-2</v>
      </c>
      <c r="AJ72" s="12">
        <f t="shared" si="123"/>
        <v>2.4322320843168517</v>
      </c>
      <c r="AK72" s="8">
        <f t="shared" si="124"/>
        <v>0.66957892351318593</v>
      </c>
      <c r="AL72" s="8">
        <f t="shared" si="125"/>
        <v>5.973903687130063</v>
      </c>
      <c r="AM72" s="8">
        <f t="shared" si="126"/>
        <v>1.6259770881054136</v>
      </c>
      <c r="AN72" s="8">
        <f t="shared" si="127"/>
        <v>9.7134305218219339</v>
      </c>
      <c r="AO72">
        <v>70</v>
      </c>
      <c r="AQ72">
        <v>1</v>
      </c>
      <c r="AR72">
        <f t="shared" si="109"/>
        <v>2.4386357700843568</v>
      </c>
      <c r="AT72">
        <f t="shared" si="110"/>
        <v>0</v>
      </c>
      <c r="AU72">
        <f t="shared" si="111"/>
        <v>0.21281818751560685</v>
      </c>
      <c r="AV72">
        <f t="shared" si="112"/>
        <v>0.34629410061369231</v>
      </c>
      <c r="AW72">
        <f t="shared" si="113"/>
        <v>0</v>
      </c>
      <c r="AX72">
        <f t="shared" si="128"/>
        <v>1.0640408588632683E-2</v>
      </c>
      <c r="AY72">
        <f t="shared" si="129"/>
        <v>2.3998044461411914E-3</v>
      </c>
      <c r="AZ72">
        <f t="shared" si="114"/>
        <v>9.1695087264324654E-5</v>
      </c>
      <c r="BA72">
        <f t="shared" si="115"/>
        <v>5.146743826717076</v>
      </c>
      <c r="BB72">
        <f t="shared" si="116"/>
        <v>3.7081997517199849</v>
      </c>
      <c r="BC72">
        <f t="shared" si="117"/>
        <v>1.6259770881054136</v>
      </c>
      <c r="BD72" s="9">
        <f t="shared" si="118"/>
        <v>2.1981295892694868</v>
      </c>
      <c r="BG72">
        <f t="shared" si="130"/>
        <v>12</v>
      </c>
      <c r="BH72">
        <f t="shared" si="131"/>
        <v>12.000000000000002</v>
      </c>
      <c r="BI72">
        <f t="shared" si="132"/>
        <v>26.877271540168714</v>
      </c>
      <c r="BJ72">
        <f t="shared" si="133"/>
        <v>26.877271540168717</v>
      </c>
      <c r="BK72">
        <f t="shared" si="134"/>
        <v>13.438635770084357</v>
      </c>
      <c r="BL72">
        <f t="shared" si="135"/>
        <v>13.438635770084357</v>
      </c>
      <c r="BM72">
        <f>0</f>
        <v>0</v>
      </c>
      <c r="BN72" s="10">
        <f t="shared" si="136"/>
        <v>0</v>
      </c>
      <c r="BO72" s="10">
        <f t="shared" si="137"/>
        <v>-3.5527136788005009E-15</v>
      </c>
      <c r="CC72">
        <f t="shared" si="85"/>
        <v>384</v>
      </c>
      <c r="CF72">
        <f t="shared" si="86"/>
        <v>0</v>
      </c>
      <c r="CG72">
        <f t="shared" si="87"/>
        <v>13.620364000998839</v>
      </c>
      <c r="CH72">
        <f t="shared" si="88"/>
        <v>38.784939268733538</v>
      </c>
      <c r="CI72">
        <f t="shared" si="89"/>
        <v>0</v>
      </c>
      <c r="CJ72">
        <f t="shared" si="90"/>
        <v>1.7024653741812292</v>
      </c>
      <c r="CK72">
        <f t="shared" si="91"/>
        <v>0.4991593247973678</v>
      </c>
      <c r="CL72">
        <f t="shared" si="92"/>
        <v>1.4671213962291945E-3</v>
      </c>
      <c r="CM72">
        <f t="shared" si="93"/>
        <v>329.39160490989286</v>
      </c>
      <c r="CN72">
        <f t="shared" si="94"/>
        <v>0</v>
      </c>
      <c r="CO72">
        <f t="shared" si="95"/>
        <v>0</v>
      </c>
      <c r="CP72">
        <f t="shared" si="96"/>
        <v>0</v>
      </c>
    </row>
    <row r="73" spans="1:94">
      <c r="A73">
        <v>0</v>
      </c>
      <c r="B73">
        <v>0</v>
      </c>
      <c r="C73">
        <v>8.746334166166665E-4</v>
      </c>
      <c r="D73">
        <v>1.3784720745945943E-3</v>
      </c>
      <c r="E73">
        <v>0</v>
      </c>
      <c r="F73" s="18">
        <v>4.2701435068181815E-5</v>
      </c>
      <c r="G73" s="18">
        <v>1.0928470470588236E-5</v>
      </c>
      <c r="H73">
        <v>1.0000000000000001E-5</v>
      </c>
      <c r="I73">
        <v>0.55870985722988664</v>
      </c>
      <c r="J73">
        <v>0.40776026817488242</v>
      </c>
      <c r="K73">
        <v>306.39527026999997</v>
      </c>
      <c r="L73">
        <v>1.9952623149688761E-7</v>
      </c>
      <c r="M73">
        <v>3.1304999999999999E-2</v>
      </c>
      <c r="N73">
        <v>26.11140649</v>
      </c>
      <c r="O73">
        <v>25.024161370000002</v>
      </c>
      <c r="Q73">
        <f t="shared" si="97"/>
        <v>0</v>
      </c>
      <c r="R73">
        <f t="shared" si="98"/>
        <v>0</v>
      </c>
      <c r="S73">
        <f t="shared" si="99"/>
        <v>2.2837908671015299E-2</v>
      </c>
      <c r="T73">
        <f t="shared" si="100"/>
        <v>3.5993844674853052E-2</v>
      </c>
      <c r="U73">
        <f t="shared" si="101"/>
        <v>0</v>
      </c>
      <c r="V73">
        <f t="shared" si="103"/>
        <v>1.1149945287716363E-3</v>
      </c>
      <c r="W73">
        <f t="shared" si="104"/>
        <v>2.8535773477149102E-4</v>
      </c>
      <c r="X73">
        <f t="shared" si="105"/>
        <v>1.0213943416326533E-5</v>
      </c>
      <c r="Y73">
        <f t="shared" si="106"/>
        <v>0.57066308678899369</v>
      </c>
      <c r="Z73">
        <f t="shared" si="107"/>
        <v>0.41648403065643813</v>
      </c>
      <c r="AA73">
        <f t="shared" si="108"/>
        <v>8.3425943735550095E-2</v>
      </c>
      <c r="AB73">
        <f t="shared" si="102"/>
        <v>1.9952623149688761E-7</v>
      </c>
      <c r="AE73">
        <f t="shared" si="119"/>
        <v>1.1466912356009655</v>
      </c>
      <c r="AF73">
        <f t="shared" si="120"/>
        <v>2.5415289057444634</v>
      </c>
      <c r="AG73">
        <f t="shared" si="121"/>
        <v>0.95343227253169927</v>
      </c>
      <c r="AH73" s="5">
        <f t="shared" si="122"/>
        <v>-6.0232105609411481E-2</v>
      </c>
      <c r="AJ73" s="12">
        <f t="shared" si="123"/>
        <v>2.6017610113538749</v>
      </c>
      <c r="AK73" s="8">
        <f t="shared" si="124"/>
        <v>0.69489646629047641</v>
      </c>
      <c r="AL73" s="8">
        <f t="shared" si="125"/>
        <v>5.756253188842587</v>
      </c>
      <c r="AM73" s="8">
        <f t="shared" si="126"/>
        <v>1.5788133600838135</v>
      </c>
      <c r="AN73" s="8">
        <f t="shared" si="127"/>
        <v>9.0880494385697315</v>
      </c>
      <c r="AO73">
        <v>71</v>
      </c>
      <c r="AQ73">
        <v>1</v>
      </c>
      <c r="AR73">
        <f t="shared" si="109"/>
        <v>2.4012797093474134</v>
      </c>
      <c r="AT73">
        <f t="shared" si="110"/>
        <v>0</v>
      </c>
      <c r="AU73">
        <f t="shared" si="111"/>
        <v>0.20755204307572739</v>
      </c>
      <c r="AV73">
        <f t="shared" si="112"/>
        <v>0.3271138398892644</v>
      </c>
      <c r="AW73">
        <f t="shared" si="113"/>
        <v>0</v>
      </c>
      <c r="AX73">
        <f t="shared" si="128"/>
        <v>1.0133125401211392E-2</v>
      </c>
      <c r="AY73">
        <f t="shared" si="129"/>
        <v>2.5933452012815794E-3</v>
      </c>
      <c r="AZ73">
        <f t="shared" si="114"/>
        <v>9.2824822730329344E-5</v>
      </c>
      <c r="BA73">
        <f t="shared" si="115"/>
        <v>5.1862143455051841</v>
      </c>
      <c r="BB73">
        <f t="shared" si="116"/>
        <v>3.7850274609805012</v>
      </c>
      <c r="BC73">
        <f t="shared" si="117"/>
        <v>1.5788133600838135</v>
      </c>
      <c r="BD73" s="9">
        <f t="shared" si="118"/>
        <v>2.1262057136512982</v>
      </c>
      <c r="BG73">
        <f t="shared" si="130"/>
        <v>12</v>
      </c>
      <c r="BH73">
        <f t="shared" si="131"/>
        <v>12</v>
      </c>
      <c r="BI73">
        <f t="shared" si="132"/>
        <v>26.802559418694827</v>
      </c>
      <c r="BJ73">
        <f t="shared" si="133"/>
        <v>26.802559418694827</v>
      </c>
      <c r="BK73">
        <f t="shared" si="134"/>
        <v>13.401279709347413</v>
      </c>
      <c r="BL73">
        <f t="shared" si="135"/>
        <v>13.401279709347413</v>
      </c>
      <c r="BM73">
        <f>0</f>
        <v>0</v>
      </c>
      <c r="BN73" s="10">
        <f t="shared" si="136"/>
        <v>0</v>
      </c>
      <c r="BO73" s="10">
        <f t="shared" si="137"/>
        <v>0</v>
      </c>
      <c r="CC73">
        <f t="shared" si="85"/>
        <v>384</v>
      </c>
      <c r="CF73">
        <f t="shared" si="86"/>
        <v>0</v>
      </c>
      <c r="CG73">
        <f t="shared" si="87"/>
        <v>13.283330756846553</v>
      </c>
      <c r="CH73">
        <f t="shared" si="88"/>
        <v>36.63675006759761</v>
      </c>
      <c r="CI73">
        <f t="shared" si="89"/>
        <v>0</v>
      </c>
      <c r="CJ73">
        <f t="shared" si="90"/>
        <v>1.6213000641938227</v>
      </c>
      <c r="CK73">
        <f t="shared" si="91"/>
        <v>0.53941580186656857</v>
      </c>
      <c r="CL73">
        <f t="shared" si="92"/>
        <v>1.4851971636852695E-3</v>
      </c>
      <c r="CM73">
        <f t="shared" si="93"/>
        <v>331.91771811233178</v>
      </c>
      <c r="CN73">
        <f t="shared" si="94"/>
        <v>0</v>
      </c>
      <c r="CO73">
        <f t="shared" si="95"/>
        <v>0</v>
      </c>
      <c r="CP73">
        <f t="shared" si="96"/>
        <v>0</v>
      </c>
    </row>
    <row r="74" spans="1:94">
      <c r="A74">
        <v>0</v>
      </c>
      <c r="B74">
        <v>2.9473535891304351E-5</v>
      </c>
      <c r="C74">
        <v>4.6026627413333336E-4</v>
      </c>
      <c r="D74">
        <v>1.0385050163378377E-3</v>
      </c>
      <c r="E74">
        <v>0</v>
      </c>
      <c r="F74" s="18">
        <v>3.781375870454545E-5</v>
      </c>
      <c r="G74" s="18">
        <v>0</v>
      </c>
      <c r="H74">
        <v>1.0000000000000001E-5</v>
      </c>
      <c r="I74">
        <v>0.57416201144268475</v>
      </c>
      <c r="J74">
        <v>0.39620837164496714</v>
      </c>
      <c r="K74">
        <v>306.36098117</v>
      </c>
      <c r="L74">
        <v>1.9054607179632443E-7</v>
      </c>
      <c r="M74">
        <v>3.1359999999999999E-2</v>
      </c>
      <c r="N74">
        <v>25.659759040000001</v>
      </c>
      <c r="O74">
        <v>30.10289736</v>
      </c>
      <c r="Q74">
        <f t="shared" si="97"/>
        <v>0</v>
      </c>
      <c r="R74">
        <f t="shared" si="98"/>
        <v>7.5628382902766136E-4</v>
      </c>
      <c r="S74">
        <f t="shared" si="99"/>
        <v>1.1810321688499919E-2</v>
      </c>
      <c r="T74">
        <f t="shared" si="100"/>
        <v>2.664778848106018E-2</v>
      </c>
      <c r="U74">
        <f t="shared" si="101"/>
        <v>0</v>
      </c>
      <c r="V74">
        <f t="shared" si="103"/>
        <v>9.7029193675533885E-4</v>
      </c>
      <c r="W74">
        <f t="shared" si="104"/>
        <v>0</v>
      </c>
      <c r="X74">
        <f t="shared" si="105"/>
        <v>1.2286896881632656E-5</v>
      </c>
      <c r="Y74">
        <f t="shared" si="106"/>
        <v>0.70546694279470556</v>
      </c>
      <c r="Z74">
        <f t="shared" si="107"/>
        <v>0.48681714060412984</v>
      </c>
      <c r="AA74">
        <f t="shared" si="108"/>
        <v>8.0571643385600106E-2</v>
      </c>
      <c r="AB74">
        <f t="shared" si="102"/>
        <v>1.9054607179632443E-7</v>
      </c>
      <c r="AE74">
        <f t="shared" si="119"/>
        <v>1.3004855437950646</v>
      </c>
      <c r="AF74">
        <f t="shared" si="120"/>
        <v>2.9981105798297012</v>
      </c>
      <c r="AG74">
        <f t="shared" si="121"/>
        <v>1.0540036530789458</v>
      </c>
      <c r="AH74" s="5">
        <f t="shared" si="122"/>
        <v>-4.0184685935343099E-2</v>
      </c>
      <c r="AJ74" s="12">
        <f t="shared" si="123"/>
        <v>3.0382952657650444</v>
      </c>
      <c r="AK74" s="8">
        <f t="shared" si="124"/>
        <v>0.93028795960715271</v>
      </c>
      <c r="AL74" s="8">
        <f t="shared" si="125"/>
        <v>4.2997439219670675</v>
      </c>
      <c r="AM74" s="8">
        <f t="shared" si="126"/>
        <v>1.8204560608312594</v>
      </c>
      <c r="AN74" s="8">
        <f t="shared" si="127"/>
        <v>7.8274948827673176</v>
      </c>
      <c r="AO74">
        <v>72</v>
      </c>
      <c r="AQ74">
        <v>1</v>
      </c>
      <c r="AR74">
        <f t="shared" si="109"/>
        <v>2.7115763833872855</v>
      </c>
      <c r="AT74">
        <f t="shared" si="110"/>
        <v>5.9198078016336926E-3</v>
      </c>
      <c r="AU74">
        <f t="shared" si="111"/>
        <v>9.2445232580568984E-2</v>
      </c>
      <c r="AV74">
        <f t="shared" si="112"/>
        <v>0.20858542797256444</v>
      </c>
      <c r="AW74">
        <f t="shared" si="113"/>
        <v>0</v>
      </c>
      <c r="AX74">
        <f t="shared" si="128"/>
        <v>7.5949551697428045E-3</v>
      </c>
      <c r="AY74">
        <f t="shared" si="129"/>
        <v>0</v>
      </c>
      <c r="AZ74">
        <f t="shared" si="114"/>
        <v>9.6175622466069323E-5</v>
      </c>
      <c r="BA74">
        <f t="shared" si="115"/>
        <v>5.5220388846870616</v>
      </c>
      <c r="BB74">
        <f t="shared" si="116"/>
        <v>3.8105586769222439</v>
      </c>
      <c r="BC74">
        <f t="shared" si="117"/>
        <v>1.8204560608312594</v>
      </c>
      <c r="BD74" s="9">
        <f t="shared" si="118"/>
        <v>2.1350014843557692</v>
      </c>
      <c r="BG74">
        <f t="shared" si="130"/>
        <v>12</v>
      </c>
      <c r="BH74">
        <f t="shared" si="131"/>
        <v>12.000000000000002</v>
      </c>
      <c r="BI74">
        <f t="shared" si="132"/>
        <v>27.423152766774571</v>
      </c>
      <c r="BJ74">
        <f t="shared" si="133"/>
        <v>27.423152766774567</v>
      </c>
      <c r="BK74">
        <f t="shared" si="134"/>
        <v>13.711576383387285</v>
      </c>
      <c r="BL74">
        <f t="shared" si="135"/>
        <v>13.711576383387285</v>
      </c>
      <c r="BM74">
        <f>0</f>
        <v>0</v>
      </c>
      <c r="BN74" s="10">
        <f t="shared" si="136"/>
        <v>0</v>
      </c>
      <c r="BO74" s="10">
        <f t="shared" si="137"/>
        <v>3.5527136788005009E-15</v>
      </c>
      <c r="CC74">
        <f t="shared" si="85"/>
        <v>384</v>
      </c>
      <c r="CF74">
        <f t="shared" si="86"/>
        <v>9.4716924826139082E-2</v>
      </c>
      <c r="CG74">
        <f t="shared" si="87"/>
        <v>5.916494885156415</v>
      </c>
      <c r="CH74">
        <f t="shared" si="88"/>
        <v>23.361567932927215</v>
      </c>
      <c r="CI74">
        <f t="shared" si="89"/>
        <v>0</v>
      </c>
      <c r="CJ74">
        <f t="shared" si="90"/>
        <v>1.2151928271588488</v>
      </c>
      <c r="CK74">
        <f t="shared" si="91"/>
        <v>0</v>
      </c>
      <c r="CL74">
        <f t="shared" si="92"/>
        <v>1.5388099594571092E-3</v>
      </c>
      <c r="CM74">
        <f t="shared" si="93"/>
        <v>353.41048861997194</v>
      </c>
      <c r="CN74">
        <f t="shared" si="94"/>
        <v>0</v>
      </c>
      <c r="CO74">
        <f t="shared" si="95"/>
        <v>0</v>
      </c>
      <c r="CP74">
        <f t="shared" si="96"/>
        <v>0</v>
      </c>
    </row>
    <row r="75" spans="1:94">
      <c r="A75">
        <v>0</v>
      </c>
      <c r="B75">
        <v>3.8096884260869567E-5</v>
      </c>
      <c r="C75">
        <v>3.5715355043333338E-4</v>
      </c>
      <c r="D75">
        <v>6.7088446536486487E-4</v>
      </c>
      <c r="E75">
        <v>0</v>
      </c>
      <c r="F75" s="18">
        <v>0</v>
      </c>
      <c r="G75" s="18">
        <v>0</v>
      </c>
      <c r="H75">
        <v>1.0000000000000001E-5</v>
      </c>
      <c r="I75">
        <v>0.57313041145719301</v>
      </c>
      <c r="J75">
        <v>0.39579637694578085</v>
      </c>
      <c r="K75">
        <v>306.20758258000001</v>
      </c>
      <c r="L75">
        <v>1.8197008586099811E-7</v>
      </c>
      <c r="M75">
        <v>3.1539999999999999E-2</v>
      </c>
      <c r="N75">
        <v>26.207999999999998</v>
      </c>
      <c r="O75">
        <v>27.96303722</v>
      </c>
      <c r="Q75">
        <f t="shared" si="97"/>
        <v>0</v>
      </c>
      <c r="R75">
        <f t="shared" si="98"/>
        <v>9.9844314270886958E-4</v>
      </c>
      <c r="S75">
        <f t="shared" si="99"/>
        <v>9.3602802497568006E-3</v>
      </c>
      <c r="T75">
        <f t="shared" si="100"/>
        <v>1.7582540068282377E-2</v>
      </c>
      <c r="U75">
        <f t="shared" si="101"/>
        <v>0</v>
      </c>
      <c r="V75">
        <f t="shared" si="103"/>
        <v>0</v>
      </c>
      <c r="W75">
        <f t="shared" si="104"/>
        <v>0</v>
      </c>
      <c r="X75">
        <f t="shared" si="105"/>
        <v>1.1413484579591838E-5</v>
      </c>
      <c r="Y75">
        <f t="shared" si="106"/>
        <v>0.6541415113261797</v>
      </c>
      <c r="Z75">
        <f t="shared" si="107"/>
        <v>0.45174158449289881</v>
      </c>
      <c r="AA75">
        <f t="shared" si="108"/>
        <v>7.7575680000000105E-2</v>
      </c>
      <c r="AB75">
        <f t="shared" si="102"/>
        <v>1.8197008586099811E-7</v>
      </c>
      <c r="AE75">
        <f t="shared" si="119"/>
        <v>1.1783497196661481</v>
      </c>
      <c r="AF75">
        <f t="shared" si="120"/>
        <v>2.733580856507269</v>
      </c>
      <c r="AG75">
        <f t="shared" si="121"/>
        <v>0.9593656959072937</v>
      </c>
      <c r="AH75" s="5">
        <f t="shared" si="122"/>
        <v>-2.7941263460748045E-2</v>
      </c>
      <c r="AJ75" s="12">
        <f t="shared" si="123"/>
        <v>2.7615221199680171</v>
      </c>
      <c r="AK75" s="8">
        <f t="shared" si="124"/>
        <v>0.8427907281534297</v>
      </c>
      <c r="AL75" s="8">
        <f t="shared" si="125"/>
        <v>4.7461366937010272</v>
      </c>
      <c r="AM75" s="8">
        <f t="shared" si="126"/>
        <v>1.8202202324828609</v>
      </c>
      <c r="AN75" s="8">
        <f t="shared" si="127"/>
        <v>8.6390140360039211</v>
      </c>
      <c r="AO75">
        <v>73</v>
      </c>
      <c r="AQ75">
        <v>1</v>
      </c>
      <c r="AR75">
        <f t="shared" si="109"/>
        <v>2.7486344100523628</v>
      </c>
      <c r="AT75">
        <f t="shared" si="110"/>
        <v>8.6255643240137903E-3</v>
      </c>
      <c r="AU75">
        <f t="shared" si="111"/>
        <v>8.0863592458579284E-2</v>
      </c>
      <c r="AV75">
        <f t="shared" si="112"/>
        <v>0.15189581043849279</v>
      </c>
      <c r="AW75">
        <f t="shared" si="113"/>
        <v>0</v>
      </c>
      <c r="AX75">
        <f t="shared" si="128"/>
        <v>0</v>
      </c>
      <c r="AY75">
        <f t="shared" si="129"/>
        <v>0</v>
      </c>
      <c r="AZ75">
        <f t="shared" si="114"/>
        <v>9.8601253482808203E-5</v>
      </c>
      <c r="BA75">
        <f t="shared" si="115"/>
        <v>5.6511376978796841</v>
      </c>
      <c r="BB75">
        <f t="shared" si="116"/>
        <v>3.9026018890808043</v>
      </c>
      <c r="BC75">
        <f t="shared" si="117"/>
        <v>1.8202202324828609</v>
      </c>
      <c r="BD75" s="9">
        <f t="shared" si="118"/>
        <v>2.0616051997039468</v>
      </c>
      <c r="BG75">
        <f t="shared" si="130"/>
        <v>12</v>
      </c>
      <c r="BH75">
        <f t="shared" si="131"/>
        <v>12</v>
      </c>
      <c r="BI75">
        <f t="shared" si="132"/>
        <v>27.497268820104726</v>
      </c>
      <c r="BJ75">
        <f t="shared" si="133"/>
        <v>27.497268820104726</v>
      </c>
      <c r="BK75">
        <f t="shared" si="134"/>
        <v>13.748634410052363</v>
      </c>
      <c r="BL75">
        <f t="shared" si="135"/>
        <v>13.748634410052363</v>
      </c>
      <c r="BM75">
        <f>0</f>
        <v>0</v>
      </c>
      <c r="BN75" s="10">
        <f t="shared" si="136"/>
        <v>0</v>
      </c>
      <c r="BO75" s="10">
        <f t="shared" si="137"/>
        <v>0</v>
      </c>
      <c r="CC75">
        <f t="shared" si="85"/>
        <v>384</v>
      </c>
      <c r="CF75">
        <f t="shared" si="86"/>
        <v>0.13800902918422064</v>
      </c>
      <c r="CG75">
        <f t="shared" si="87"/>
        <v>5.1752699173490742</v>
      </c>
      <c r="CH75">
        <f t="shared" si="88"/>
        <v>17.012330769111191</v>
      </c>
      <c r="CI75">
        <f t="shared" si="89"/>
        <v>0</v>
      </c>
      <c r="CJ75">
        <f t="shared" si="90"/>
        <v>0</v>
      </c>
      <c r="CK75">
        <f t="shared" si="91"/>
        <v>0</v>
      </c>
      <c r="CL75">
        <f t="shared" si="92"/>
        <v>1.5776200557249312E-3</v>
      </c>
      <c r="CM75">
        <f t="shared" si="93"/>
        <v>361.67281266429978</v>
      </c>
      <c r="CN75">
        <f t="shared" si="94"/>
        <v>0</v>
      </c>
      <c r="CO75">
        <f t="shared" si="95"/>
        <v>0</v>
      </c>
      <c r="CP75">
        <f t="shared" si="96"/>
        <v>0</v>
      </c>
    </row>
    <row r="76" spans="1:94">
      <c r="A76">
        <v>0</v>
      </c>
      <c r="B76">
        <v>4.967471976086957E-5</v>
      </c>
      <c r="C76">
        <v>4.7982885436666662E-4</v>
      </c>
      <c r="D76">
        <v>6.5455230336486478E-4</v>
      </c>
      <c r="E76">
        <v>0</v>
      </c>
      <c r="F76" s="18">
        <v>0</v>
      </c>
      <c r="G76" s="18">
        <v>0</v>
      </c>
      <c r="H76">
        <v>1.0000000000000001E-5</v>
      </c>
      <c r="I76">
        <v>0.56370429816789813</v>
      </c>
      <c r="J76">
        <v>0.40313961927279585</v>
      </c>
      <c r="K76">
        <v>305.8542966</v>
      </c>
      <c r="L76">
        <v>1.8620871366628614E-7</v>
      </c>
      <c r="M76">
        <v>3.1620000000000002E-2</v>
      </c>
      <c r="N76">
        <v>26.11250755</v>
      </c>
      <c r="O76">
        <v>26.026231289999998</v>
      </c>
      <c r="Q76">
        <f t="shared" si="97"/>
        <v>0</v>
      </c>
      <c r="R76">
        <f t="shared" si="98"/>
        <v>1.2971314947998408E-3</v>
      </c>
      <c r="S76">
        <f t="shared" si="99"/>
        <v>1.2529534582357433E-2</v>
      </c>
      <c r="T76">
        <f t="shared" si="100"/>
        <v>1.7092001963484923E-2</v>
      </c>
      <c r="U76">
        <f t="shared" si="101"/>
        <v>0</v>
      </c>
      <c r="V76">
        <f t="shared" si="103"/>
        <v>0</v>
      </c>
      <c r="W76">
        <f t="shared" si="104"/>
        <v>0</v>
      </c>
      <c r="X76">
        <f t="shared" si="105"/>
        <v>1.0622951546938775E-5</v>
      </c>
      <c r="Y76">
        <f t="shared" si="106"/>
        <v>0.59882034462387101</v>
      </c>
      <c r="Z76">
        <f t="shared" si="107"/>
        <v>0.42825326421862558</v>
      </c>
      <c r="AA76">
        <f t="shared" si="108"/>
        <v>7.520402174400001E-2</v>
      </c>
      <c r="AB76">
        <f t="shared" si="102"/>
        <v>1.8620871366628614E-7</v>
      </c>
      <c r="AE76">
        <f t="shared" si="119"/>
        <v>1.104705815392466</v>
      </c>
      <c r="AF76">
        <f t="shared" si="120"/>
        <v>2.5196483694578746</v>
      </c>
      <c r="AG76">
        <f t="shared" si="121"/>
        <v>0.91834386451853556</v>
      </c>
      <c r="AH76" s="5">
        <f t="shared" si="122"/>
        <v>-3.0918668040642198E-2</v>
      </c>
      <c r="AJ76" s="12">
        <f t="shared" si="123"/>
        <v>2.5505670374985168</v>
      </c>
      <c r="AK76" s="8">
        <f t="shared" si="124"/>
        <v>0.71387930846144565</v>
      </c>
      <c r="AL76" s="8">
        <f t="shared" si="125"/>
        <v>5.6031880355529697</v>
      </c>
      <c r="AM76" s="8">
        <f t="shared" si="126"/>
        <v>1.6690138547196378</v>
      </c>
      <c r="AN76" s="8">
        <f t="shared" si="127"/>
        <v>9.3517984619372179</v>
      </c>
      <c r="AO76">
        <v>74</v>
      </c>
      <c r="AQ76">
        <v>1</v>
      </c>
      <c r="AR76">
        <f t="shared" si="109"/>
        <v>2.5952083038928357</v>
      </c>
      <c r="AT76">
        <f t="shared" si="110"/>
        <v>1.2130512317999475E-2</v>
      </c>
      <c r="AU76">
        <f t="shared" si="111"/>
        <v>0.11717368223607942</v>
      </c>
      <c r="AV76">
        <f t="shared" si="112"/>
        <v>0.1598409576735462</v>
      </c>
      <c r="AW76">
        <f t="shared" si="113"/>
        <v>0</v>
      </c>
      <c r="AX76">
        <f t="shared" si="128"/>
        <v>0</v>
      </c>
      <c r="AY76">
        <f t="shared" si="129"/>
        <v>0</v>
      </c>
      <c r="AZ76">
        <f t="shared" si="114"/>
        <v>9.9343701937895627E-5</v>
      </c>
      <c r="BA76">
        <f t="shared" si="115"/>
        <v>5.6000471778302314</v>
      </c>
      <c r="BB76">
        <f t="shared" si="116"/>
        <v>4.004938217639336</v>
      </c>
      <c r="BC76">
        <f t="shared" si="117"/>
        <v>1.6690138547196378</v>
      </c>
      <c r="BD76" s="9">
        <f t="shared" si="118"/>
        <v>1.958159006947263</v>
      </c>
      <c r="BG76">
        <f t="shared" si="130"/>
        <v>12</v>
      </c>
      <c r="BH76">
        <f t="shared" si="131"/>
        <v>12</v>
      </c>
      <c r="BI76">
        <f t="shared" si="132"/>
        <v>27.190416607785671</v>
      </c>
      <c r="BJ76">
        <f t="shared" si="133"/>
        <v>27.190416607785671</v>
      </c>
      <c r="BK76">
        <f t="shared" si="134"/>
        <v>13.595208303892836</v>
      </c>
      <c r="BL76">
        <f t="shared" si="135"/>
        <v>13.595208303892836</v>
      </c>
      <c r="BM76">
        <f>0</f>
        <v>0</v>
      </c>
      <c r="BN76" s="10">
        <f t="shared" si="136"/>
        <v>0</v>
      </c>
      <c r="BO76" s="10">
        <f t="shared" si="137"/>
        <v>0</v>
      </c>
      <c r="CC76">
        <f t="shared" si="85"/>
        <v>384</v>
      </c>
      <c r="CF76">
        <f t="shared" si="86"/>
        <v>0.1940881970879916</v>
      </c>
      <c r="CG76">
        <f t="shared" si="87"/>
        <v>7.499115663109083</v>
      </c>
      <c r="CH76">
        <f t="shared" si="88"/>
        <v>17.902187259437174</v>
      </c>
      <c r="CI76">
        <f t="shared" si="89"/>
        <v>0</v>
      </c>
      <c r="CJ76">
        <f t="shared" si="90"/>
        <v>0</v>
      </c>
      <c r="CK76">
        <f t="shared" si="91"/>
        <v>0</v>
      </c>
      <c r="CL76">
        <f t="shared" si="92"/>
        <v>1.58949923100633E-3</v>
      </c>
      <c r="CM76">
        <f t="shared" si="93"/>
        <v>358.40301938113481</v>
      </c>
      <c r="CN76">
        <f t="shared" si="94"/>
        <v>0</v>
      </c>
      <c r="CO76">
        <f t="shared" si="95"/>
        <v>0</v>
      </c>
      <c r="CP76">
        <f t="shared" si="96"/>
        <v>0</v>
      </c>
    </row>
    <row r="77" spans="1:94">
      <c r="A77">
        <v>0</v>
      </c>
      <c r="B77">
        <v>3.258724886956522E-5</v>
      </c>
      <c r="C77">
        <v>4.3487208836666662E-4</v>
      </c>
      <c r="D77">
        <v>8.1365816012162167E-4</v>
      </c>
      <c r="E77">
        <v>0</v>
      </c>
      <c r="F77" s="18">
        <v>3.3805147318181822E-5</v>
      </c>
      <c r="G77" s="18">
        <v>0</v>
      </c>
      <c r="H77">
        <v>1.0000000000000001E-5</v>
      </c>
      <c r="I77">
        <v>0.56736481182893794</v>
      </c>
      <c r="J77">
        <v>0.3983138826051203</v>
      </c>
      <c r="K77">
        <v>306.3497921</v>
      </c>
      <c r="L77">
        <v>1.9054607179632443E-7</v>
      </c>
      <c r="M77">
        <v>3.09E-2</v>
      </c>
      <c r="N77">
        <v>25.831332809999999</v>
      </c>
      <c r="O77">
        <v>27.295837120000002</v>
      </c>
      <c r="Q77">
        <f t="shared" si="97"/>
        <v>0</v>
      </c>
      <c r="R77">
        <f t="shared" si="98"/>
        <v>8.4177207091203543E-4</v>
      </c>
      <c r="S77">
        <f t="shared" si="99"/>
        <v>1.1233325644379094E-2</v>
      </c>
      <c r="T77">
        <f t="shared" si="100"/>
        <v>2.1017874727673878E-2</v>
      </c>
      <c r="U77">
        <f t="shared" si="101"/>
        <v>0</v>
      </c>
      <c r="V77">
        <f t="shared" si="103"/>
        <v>8.7323201106703362E-4</v>
      </c>
      <c r="W77">
        <f t="shared" si="104"/>
        <v>0</v>
      </c>
      <c r="X77">
        <f t="shared" si="105"/>
        <v>1.1141158008163268E-5</v>
      </c>
      <c r="Y77">
        <f t="shared" si="106"/>
        <v>0.63211010168580162</v>
      </c>
      <c r="Z77">
        <f t="shared" si="107"/>
        <v>0.44376779029486385</v>
      </c>
      <c r="AA77">
        <f t="shared" si="108"/>
        <v>9.2992798116000058E-2</v>
      </c>
      <c r="AB77">
        <f t="shared" si="102"/>
        <v>1.9054607179632443E-7</v>
      </c>
      <c r="AE77">
        <f t="shared" si="119"/>
        <v>1.1657328675676255</v>
      </c>
      <c r="AF77">
        <f t="shared" si="120"/>
        <v>2.6742064357791109</v>
      </c>
      <c r="AG77">
        <f t="shared" si="121"/>
        <v>0.95546798949779177</v>
      </c>
      <c r="AH77" s="5">
        <f t="shared" si="122"/>
        <v>-3.3966204454032041E-2</v>
      </c>
      <c r="AJ77" s="12">
        <f t="shared" si="123"/>
        <v>2.7081726402331427</v>
      </c>
      <c r="AK77" s="8">
        <f t="shared" si="124"/>
        <v>0.79723666123755921</v>
      </c>
      <c r="AL77" s="8">
        <f t="shared" si="125"/>
        <v>5.0173307306148667</v>
      </c>
      <c r="AM77" s="8">
        <f t="shared" si="126"/>
        <v>1.7521145328190499</v>
      </c>
      <c r="AN77" s="8">
        <f t="shared" si="127"/>
        <v>8.7909380890699289</v>
      </c>
      <c r="AO77">
        <v>75</v>
      </c>
      <c r="AQ77">
        <v>1</v>
      </c>
      <c r="AR77">
        <f t="shared" si="109"/>
        <v>2.6558035402203544</v>
      </c>
      <c r="AT77">
        <f t="shared" si="110"/>
        <v>7.3999661604958857E-3</v>
      </c>
      <c r="AU77">
        <f t="shared" si="111"/>
        <v>9.8751470274098183E-2</v>
      </c>
      <c r="AV77">
        <f t="shared" si="112"/>
        <v>0.18476683549480855</v>
      </c>
      <c r="AW77">
        <f t="shared" si="113"/>
        <v>0</v>
      </c>
      <c r="AX77">
        <f t="shared" si="128"/>
        <v>7.6765285466843195E-3</v>
      </c>
      <c r="AY77">
        <f t="shared" si="129"/>
        <v>0</v>
      </c>
      <c r="AZ77">
        <f t="shared" si="114"/>
        <v>9.7941230290308934E-5</v>
      </c>
      <c r="BA77">
        <f t="shared" si="115"/>
        <v>5.5568407693955795</v>
      </c>
      <c r="BB77">
        <f t="shared" si="116"/>
        <v>3.9011351704055155</v>
      </c>
      <c r="BC77">
        <f t="shared" si="117"/>
        <v>1.7521145328190499</v>
      </c>
      <c r="BD77" s="9">
        <f t="shared" si="118"/>
        <v>2.0507093332951367</v>
      </c>
      <c r="BG77">
        <f t="shared" si="130"/>
        <v>12</v>
      </c>
      <c r="BH77">
        <f t="shared" si="131"/>
        <v>12</v>
      </c>
      <c r="BI77">
        <f t="shared" si="132"/>
        <v>27.311607080440709</v>
      </c>
      <c r="BJ77">
        <f t="shared" si="133"/>
        <v>27.311607080440709</v>
      </c>
      <c r="BK77">
        <f t="shared" si="134"/>
        <v>13.655803540220354</v>
      </c>
      <c r="BL77">
        <f t="shared" si="135"/>
        <v>13.655803540220354</v>
      </c>
      <c r="BM77">
        <f>0</f>
        <v>0</v>
      </c>
      <c r="BN77" s="10">
        <f t="shared" si="136"/>
        <v>0</v>
      </c>
      <c r="BO77" s="10">
        <f t="shared" si="137"/>
        <v>0</v>
      </c>
      <c r="CC77">
        <f t="shared" si="85"/>
        <v>384</v>
      </c>
      <c r="CF77">
        <f t="shared" si="86"/>
        <v>0.11839945856793417</v>
      </c>
      <c r="CG77">
        <f t="shared" si="87"/>
        <v>6.3200940975422837</v>
      </c>
      <c r="CH77">
        <f t="shared" si="88"/>
        <v>20.693885575418555</v>
      </c>
      <c r="CI77">
        <f t="shared" si="89"/>
        <v>0</v>
      </c>
      <c r="CJ77">
        <f t="shared" si="90"/>
        <v>1.2282445674694911</v>
      </c>
      <c r="CK77">
        <f t="shared" si="91"/>
        <v>0</v>
      </c>
      <c r="CL77">
        <f t="shared" si="92"/>
        <v>1.5670596846449429E-3</v>
      </c>
      <c r="CM77">
        <f t="shared" si="93"/>
        <v>355.63780924131709</v>
      </c>
      <c r="CN77">
        <f t="shared" si="94"/>
        <v>0</v>
      </c>
      <c r="CO77">
        <f t="shared" si="95"/>
        <v>0</v>
      </c>
      <c r="CP77">
        <f t="shared" si="96"/>
        <v>0</v>
      </c>
    </row>
    <row r="78" spans="1:94">
      <c r="A78">
        <v>0</v>
      </c>
      <c r="B78">
        <v>4.5105480869565219E-5</v>
      </c>
      <c r="C78">
        <v>4.9573183905000007E-4</v>
      </c>
      <c r="D78">
        <v>7.6142985802702702E-4</v>
      </c>
      <c r="E78">
        <v>0</v>
      </c>
      <c r="F78" s="18">
        <v>3.2714038420454547E-5</v>
      </c>
      <c r="G78" s="18">
        <v>0</v>
      </c>
      <c r="H78">
        <v>1.0000000000000001E-5</v>
      </c>
      <c r="I78">
        <v>0.56467611130286388</v>
      </c>
      <c r="J78">
        <v>0.40367342830626834</v>
      </c>
      <c r="K78">
        <v>305.92003541999998</v>
      </c>
      <c r="L78">
        <v>1.9498445997580421E-7</v>
      </c>
      <c r="M78">
        <v>3.0859999999999999E-2</v>
      </c>
      <c r="N78">
        <v>26.161482790000001</v>
      </c>
      <c r="O78">
        <v>25.796625989999999</v>
      </c>
      <c r="Q78">
        <f t="shared" si="97"/>
        <v>0</v>
      </c>
      <c r="R78">
        <f t="shared" si="98"/>
        <v>1.1800262615038048E-3</v>
      </c>
      <c r="S78">
        <f t="shared" si="99"/>
        <v>1.2969079975761627E-2</v>
      </c>
      <c r="T78">
        <f t="shared" si="100"/>
        <v>1.9920134126566211E-2</v>
      </c>
      <c r="U78">
        <f t="shared" si="101"/>
        <v>0</v>
      </c>
      <c r="V78">
        <f t="shared" si="103"/>
        <v>8.5584775312812049E-4</v>
      </c>
      <c r="W78">
        <f t="shared" si="104"/>
        <v>0</v>
      </c>
      <c r="X78">
        <f t="shared" si="105"/>
        <v>1.0529235097959184E-5</v>
      </c>
      <c r="Y78">
        <f t="shared" si="106"/>
        <v>0.59456075301092204</v>
      </c>
      <c r="Z78">
        <f t="shared" si="107"/>
        <v>0.42503724294358708</v>
      </c>
      <c r="AA78">
        <f t="shared" si="108"/>
        <v>9.5227797355600122E-2</v>
      </c>
      <c r="AB78">
        <f t="shared" si="102"/>
        <v>1.9498445997580421E-7</v>
      </c>
      <c r="AE78">
        <f t="shared" si="119"/>
        <v>1.1098999755597474</v>
      </c>
      <c r="AF78">
        <f t="shared" si="120"/>
        <v>2.5239429416074008</v>
      </c>
      <c r="AG78">
        <f t="shared" si="121"/>
        <v>0.91992466212109369</v>
      </c>
      <c r="AH78" s="5">
        <f t="shared" si="122"/>
        <v>-3.4925088116959768E-2</v>
      </c>
      <c r="AJ78" s="12">
        <f t="shared" si="123"/>
        <v>2.5588680297243607</v>
      </c>
      <c r="AK78" s="8">
        <f t="shared" si="124"/>
        <v>0.71901870548217328</v>
      </c>
      <c r="AL78" s="8">
        <f t="shared" si="125"/>
        <v>5.5631376061594997</v>
      </c>
      <c r="AM78" s="8">
        <f t="shared" si="126"/>
        <v>1.672584294731885</v>
      </c>
      <c r="AN78" s="8">
        <f t="shared" si="127"/>
        <v>9.3048165894947132</v>
      </c>
      <c r="AO78">
        <v>76</v>
      </c>
      <c r="AQ78">
        <v>1</v>
      </c>
      <c r="AR78">
        <f t="shared" si="109"/>
        <v>2.5774831413853274</v>
      </c>
      <c r="AT78">
        <f t="shared" si="110"/>
        <v>1.0979927934080029E-2</v>
      </c>
      <c r="AU78">
        <f t="shared" si="111"/>
        <v>0.12067491050895049</v>
      </c>
      <c r="AV78">
        <f t="shared" si="112"/>
        <v>0.18535319448583307</v>
      </c>
      <c r="AW78">
        <f t="shared" si="113"/>
        <v>0</v>
      </c>
      <c r="AX78">
        <f t="shared" si="128"/>
        <v>7.9635063713883111E-3</v>
      </c>
      <c r="AY78">
        <f t="shared" si="129"/>
        <v>0</v>
      </c>
      <c r="AZ78">
        <f t="shared" si="114"/>
        <v>9.7972601414180613E-5</v>
      </c>
      <c r="BA78">
        <f t="shared" si="115"/>
        <v>5.5322787580784958</v>
      </c>
      <c r="BB78">
        <f t="shared" si="116"/>
        <v>3.954893589294584</v>
      </c>
      <c r="BC78">
        <f t="shared" si="117"/>
        <v>1.672584294731885</v>
      </c>
      <c r="BD78" s="9">
        <f t="shared" si="118"/>
        <v>1.9975558340321369</v>
      </c>
      <c r="BG78">
        <f t="shared" si="130"/>
        <v>12</v>
      </c>
      <c r="BH78">
        <f t="shared" si="131"/>
        <v>11.999999999999998</v>
      </c>
      <c r="BI78">
        <f t="shared" si="132"/>
        <v>27.154966282770655</v>
      </c>
      <c r="BJ78">
        <f t="shared" si="133"/>
        <v>27.154966282770648</v>
      </c>
      <c r="BK78">
        <f t="shared" si="134"/>
        <v>13.577483141385327</v>
      </c>
      <c r="BL78">
        <f t="shared" si="135"/>
        <v>13.577483141385327</v>
      </c>
      <c r="BM78">
        <f>0</f>
        <v>0</v>
      </c>
      <c r="BN78" s="10">
        <f t="shared" si="136"/>
        <v>0</v>
      </c>
      <c r="BO78" s="10">
        <f t="shared" si="137"/>
        <v>1.0658141036401503E-14</v>
      </c>
      <c r="CC78">
        <f t="shared" si="85"/>
        <v>384</v>
      </c>
      <c r="CF78">
        <f t="shared" si="86"/>
        <v>0.17567884694528046</v>
      </c>
      <c r="CG78">
        <f t="shared" si="87"/>
        <v>7.7231942725728313</v>
      </c>
      <c r="CH78">
        <f t="shared" si="88"/>
        <v>20.759557782413303</v>
      </c>
      <c r="CI78">
        <f t="shared" si="89"/>
        <v>0</v>
      </c>
      <c r="CJ78">
        <f t="shared" si="90"/>
        <v>1.2741610194221298</v>
      </c>
      <c r="CK78">
        <f t="shared" si="91"/>
        <v>0</v>
      </c>
      <c r="CL78">
        <f t="shared" si="92"/>
        <v>1.5675616226268898E-3</v>
      </c>
      <c r="CM78">
        <f t="shared" si="93"/>
        <v>354.06584051702373</v>
      </c>
      <c r="CN78">
        <f t="shared" si="94"/>
        <v>0</v>
      </c>
      <c r="CO78">
        <f t="shared" si="95"/>
        <v>0</v>
      </c>
      <c r="CP78">
        <f t="shared" si="96"/>
        <v>0</v>
      </c>
    </row>
    <row r="79" spans="1:94">
      <c r="A79">
        <v>0</v>
      </c>
      <c r="B79">
        <v>0</v>
      </c>
      <c r="C79">
        <v>5.7648561989999988E-4</v>
      </c>
      <c r="D79">
        <v>8.9445390841891889E-4</v>
      </c>
      <c r="E79">
        <v>0</v>
      </c>
      <c r="F79" s="18">
        <v>4.1197160511363633E-5</v>
      </c>
      <c r="G79" s="18">
        <v>1.2011238235294136E-7</v>
      </c>
      <c r="H79">
        <v>1.0000000000000001E-5</v>
      </c>
      <c r="I79">
        <v>0.55964054766159754</v>
      </c>
      <c r="J79">
        <v>0.4092742702596176</v>
      </c>
      <c r="K79">
        <v>306.43316873999999</v>
      </c>
      <c r="L79">
        <v>1.9952623149688761E-7</v>
      </c>
      <c r="M79">
        <v>3.0964999999999999E-2</v>
      </c>
      <c r="N79">
        <v>25.687855970000001</v>
      </c>
      <c r="O79">
        <v>27.311341079999998</v>
      </c>
      <c r="Q79">
        <f t="shared" si="97"/>
        <v>0</v>
      </c>
      <c r="R79">
        <f t="shared" si="98"/>
        <v>0</v>
      </c>
      <c r="S79">
        <f t="shared" si="99"/>
        <v>1.4808679572767363E-2</v>
      </c>
      <c r="T79">
        <f t="shared" si="100"/>
        <v>2.2976603171268761E-2</v>
      </c>
      <c r="U79">
        <f t="shared" si="101"/>
        <v>0</v>
      </c>
      <c r="V79">
        <f t="shared" si="103"/>
        <v>1.0582667255888806E-3</v>
      </c>
      <c r="W79">
        <f t="shared" si="104"/>
        <v>3.0854295780959274E-6</v>
      </c>
      <c r="X79">
        <f t="shared" si="105"/>
        <v>1.1147486155102041E-5</v>
      </c>
      <c r="Y79">
        <f t="shared" si="106"/>
        <v>0.62385852568913824</v>
      </c>
      <c r="Z79">
        <f t="shared" si="107"/>
        <v>0.45623792613585784</v>
      </c>
      <c r="AA79">
        <f t="shared" si="108"/>
        <v>9.0806570853950094E-2</v>
      </c>
      <c r="AB79">
        <f t="shared" si="102"/>
        <v>1.9952623149688761E-7</v>
      </c>
      <c r="AE79">
        <f t="shared" si="119"/>
        <v>1.182892114534583</v>
      </c>
      <c r="AF79">
        <f t="shared" si="120"/>
        <v>2.6622010882488341</v>
      </c>
      <c r="AG79">
        <f t="shared" si="121"/>
        <v>0.99016912207012187</v>
      </c>
      <c r="AH79" s="5">
        <f t="shared" si="122"/>
        <v>-3.8846634899203106E-2</v>
      </c>
      <c r="AJ79" s="12">
        <f t="shared" si="123"/>
        <v>2.701047723148037</v>
      </c>
      <c r="AK79" s="8">
        <f t="shared" si="124"/>
        <v>0.72070947900779325</v>
      </c>
      <c r="AL79" s="8">
        <f t="shared" si="125"/>
        <v>5.5500865695659138</v>
      </c>
      <c r="AM79" s="8">
        <f t="shared" si="126"/>
        <v>1.5862202638591811</v>
      </c>
      <c r="AN79" s="8">
        <f t="shared" si="127"/>
        <v>8.8036597828181407</v>
      </c>
      <c r="AO79">
        <v>77</v>
      </c>
      <c r="AQ79">
        <v>1</v>
      </c>
      <c r="AR79">
        <f t="shared" si="109"/>
        <v>2.4757728697346213</v>
      </c>
      <c r="AT79">
        <f t="shared" si="110"/>
        <v>0</v>
      </c>
      <c r="AU79">
        <f t="shared" si="111"/>
        <v>0.13037057679141256</v>
      </c>
      <c r="AV79">
        <f t="shared" si="112"/>
        <v>0.20227819728467056</v>
      </c>
      <c r="AW79">
        <f t="shared" si="113"/>
        <v>0</v>
      </c>
      <c r="AX79">
        <f t="shared" si="128"/>
        <v>9.3166202115614691E-3</v>
      </c>
      <c r="AY79">
        <f t="shared" si="129"/>
        <v>2.7163072289400659E-5</v>
      </c>
      <c r="AZ79">
        <f t="shared" si="114"/>
        <v>9.8138675543193855E-5</v>
      </c>
      <c r="BA79">
        <f t="shared" si="115"/>
        <v>5.4922382127776839</v>
      </c>
      <c r="BB79">
        <f t="shared" si="116"/>
        <v>4.0165634817186051</v>
      </c>
      <c r="BC79">
        <f t="shared" si="117"/>
        <v>1.5862202638591811</v>
      </c>
      <c r="BD79" s="9">
        <f t="shared" si="118"/>
        <v>1.9282128212191152</v>
      </c>
      <c r="BG79">
        <f t="shared" si="130"/>
        <v>12</v>
      </c>
      <c r="BH79">
        <f t="shared" si="131"/>
        <v>11.999999999999998</v>
      </c>
      <c r="BI79">
        <f t="shared" si="132"/>
        <v>26.951545739469243</v>
      </c>
      <c r="BJ79">
        <f t="shared" si="133"/>
        <v>26.951545739469246</v>
      </c>
      <c r="BK79">
        <f t="shared" si="134"/>
        <v>13.475772869734621</v>
      </c>
      <c r="BL79">
        <f t="shared" si="135"/>
        <v>13.475772869734621</v>
      </c>
      <c r="BM79">
        <f>0</f>
        <v>0</v>
      </c>
      <c r="BN79" s="10">
        <f t="shared" si="136"/>
        <v>0</v>
      </c>
      <c r="BO79" s="10">
        <f t="shared" si="137"/>
        <v>0</v>
      </c>
      <c r="CC79">
        <f t="shared" si="85"/>
        <v>384</v>
      </c>
      <c r="CF79">
        <f t="shared" si="86"/>
        <v>0</v>
      </c>
      <c r="CG79">
        <f t="shared" si="87"/>
        <v>8.343716914650404</v>
      </c>
      <c r="CH79">
        <f t="shared" si="88"/>
        <v>22.655158095883102</v>
      </c>
      <c r="CI79">
        <f t="shared" si="89"/>
        <v>0</v>
      </c>
      <c r="CJ79">
        <f t="shared" si="90"/>
        <v>1.490659233849835</v>
      </c>
      <c r="CK79">
        <f t="shared" si="91"/>
        <v>5.6499190361953373E-3</v>
      </c>
      <c r="CL79">
        <f t="shared" si="92"/>
        <v>1.5702188086911017E-3</v>
      </c>
      <c r="CM79">
        <f t="shared" si="93"/>
        <v>351.50324561777177</v>
      </c>
      <c r="CN79">
        <f t="shared" si="94"/>
        <v>0</v>
      </c>
      <c r="CO79">
        <f t="shared" si="95"/>
        <v>0</v>
      </c>
      <c r="CP79">
        <f t="shared" si="96"/>
        <v>0</v>
      </c>
    </row>
    <row r="80" spans="1:94">
      <c r="A80">
        <v>0</v>
      </c>
      <c r="B80">
        <v>2.169088226956522E-5</v>
      </c>
      <c r="C80">
        <v>5.750574027000001E-4</v>
      </c>
      <c r="D80">
        <v>8.26626244527027E-4</v>
      </c>
      <c r="E80">
        <v>0</v>
      </c>
      <c r="F80" s="18">
        <v>0</v>
      </c>
      <c r="G80" s="18">
        <v>0</v>
      </c>
      <c r="H80">
        <v>1.0000000000000001E-5</v>
      </c>
      <c r="I80">
        <v>0.56750053686143442</v>
      </c>
      <c r="J80">
        <v>0.40050437537910555</v>
      </c>
      <c r="K80">
        <v>306.26172326</v>
      </c>
      <c r="L80">
        <v>1.9498445997580421E-7</v>
      </c>
      <c r="M80">
        <v>3.0419999999999999E-2</v>
      </c>
      <c r="N80">
        <v>25.834078550000001</v>
      </c>
      <c r="O80">
        <v>27.209414249999998</v>
      </c>
      <c r="Q80">
        <f t="shared" si="97"/>
        <v>0</v>
      </c>
      <c r="R80">
        <f t="shared" si="98"/>
        <v>5.603639563707502E-4</v>
      </c>
      <c r="S80">
        <f t="shared" si="99"/>
        <v>1.4856078112110786E-2</v>
      </c>
      <c r="T80">
        <f t="shared" si="100"/>
        <v>2.1355127332602725E-2</v>
      </c>
      <c r="U80">
        <f t="shared" si="101"/>
        <v>0</v>
      </c>
      <c r="V80">
        <f t="shared" si="103"/>
        <v>0</v>
      </c>
      <c r="W80">
        <f t="shared" si="104"/>
        <v>0</v>
      </c>
      <c r="X80">
        <f t="shared" si="105"/>
        <v>1.1105883367346939E-5</v>
      </c>
      <c r="Y80">
        <f t="shared" si="106"/>
        <v>0.63025947732898624</v>
      </c>
      <c r="Z80">
        <f t="shared" si="107"/>
        <v>0.44479548810724828</v>
      </c>
      <c r="AA80">
        <f t="shared" si="108"/>
        <v>0.10540304048400011</v>
      </c>
      <c r="AB80">
        <f t="shared" si="102"/>
        <v>1.9498445997580421E-7</v>
      </c>
      <c r="AE80">
        <f t="shared" si="119"/>
        <v>1.169392867614635</v>
      </c>
      <c r="AF80">
        <f t="shared" si="120"/>
        <v>2.6729643560383964</v>
      </c>
      <c r="AG80">
        <f t="shared" si="121"/>
        <v>0.96313411501666513</v>
      </c>
      <c r="AH80" s="5">
        <f t="shared" si="122"/>
        <v>-3.677156940108426E-2</v>
      </c>
      <c r="AJ80" s="12">
        <f t="shared" si="123"/>
        <v>2.7097359254394808</v>
      </c>
      <c r="AK80" s="8">
        <f t="shared" si="124"/>
        <v>0.78346769540615058</v>
      </c>
      <c r="AL80" s="8">
        <f t="shared" si="125"/>
        <v>5.1055072512292865</v>
      </c>
      <c r="AM80" s="8">
        <f t="shared" si="126"/>
        <v>1.7215793660006051</v>
      </c>
      <c r="AN80" s="8">
        <f t="shared" si="127"/>
        <v>8.7895359366828067</v>
      </c>
      <c r="AO80">
        <v>78</v>
      </c>
      <c r="AQ80">
        <v>1</v>
      </c>
      <c r="AR80">
        <f t="shared" si="109"/>
        <v>2.6302400137859863</v>
      </c>
      <c r="AT80">
        <f t="shared" si="110"/>
        <v>4.9253391321424653E-3</v>
      </c>
      <c r="AU80">
        <f t="shared" si="111"/>
        <v>0.13057803244456462</v>
      </c>
      <c r="AV80">
        <f t="shared" si="112"/>
        <v>0.1877016591223489</v>
      </c>
      <c r="AW80">
        <f t="shared" si="113"/>
        <v>0</v>
      </c>
      <c r="AX80">
        <f t="shared" si="128"/>
        <v>0</v>
      </c>
      <c r="AY80">
        <f t="shared" si="129"/>
        <v>0</v>
      </c>
      <c r="AZ80">
        <f t="shared" si="114"/>
        <v>9.7615560965903781E-5</v>
      </c>
      <c r="BA80">
        <f t="shared" si="115"/>
        <v>5.5396883254180471</v>
      </c>
      <c r="BB80">
        <f t="shared" si="116"/>
        <v>3.9095459271930286</v>
      </c>
      <c r="BC80">
        <f t="shared" si="117"/>
        <v>1.7215793660006051</v>
      </c>
      <c r="BD80" s="9">
        <f t="shared" si="118"/>
        <v>2.0447843966996611</v>
      </c>
      <c r="BG80">
        <f t="shared" si="130"/>
        <v>12</v>
      </c>
      <c r="BH80">
        <f t="shared" si="131"/>
        <v>12</v>
      </c>
      <c r="BI80">
        <f t="shared" si="132"/>
        <v>27.260480027571973</v>
      </c>
      <c r="BJ80">
        <f t="shared" si="133"/>
        <v>27.260480027571965</v>
      </c>
      <c r="BK80">
        <f t="shared" si="134"/>
        <v>13.630240013785986</v>
      </c>
      <c r="BL80">
        <f t="shared" si="135"/>
        <v>13.630240013785986</v>
      </c>
      <c r="BM80">
        <f>0</f>
        <v>0</v>
      </c>
      <c r="BN80" s="10">
        <f t="shared" si="136"/>
        <v>0</v>
      </c>
      <c r="BO80" s="10">
        <f t="shared" si="137"/>
        <v>7.1054273576010019E-15</v>
      </c>
      <c r="CC80">
        <f t="shared" si="85"/>
        <v>384</v>
      </c>
      <c r="CF80">
        <f t="shared" si="86"/>
        <v>7.8805426114279445E-2</v>
      </c>
      <c r="CG80">
        <f t="shared" si="87"/>
        <v>8.3569940764521355</v>
      </c>
      <c r="CH80">
        <f t="shared" si="88"/>
        <v>21.022585821703078</v>
      </c>
      <c r="CI80">
        <f t="shared" si="89"/>
        <v>0</v>
      </c>
      <c r="CJ80">
        <f t="shared" si="90"/>
        <v>0</v>
      </c>
      <c r="CK80">
        <f t="shared" si="91"/>
        <v>0</v>
      </c>
      <c r="CL80">
        <f t="shared" si="92"/>
        <v>1.5618489754544605E-3</v>
      </c>
      <c r="CM80">
        <f t="shared" si="93"/>
        <v>354.54005282675502</v>
      </c>
      <c r="CN80">
        <f t="shared" si="94"/>
        <v>0</v>
      </c>
      <c r="CO80">
        <f t="shared" si="95"/>
        <v>0</v>
      </c>
      <c r="CP80">
        <f t="shared" si="96"/>
        <v>0</v>
      </c>
    </row>
    <row r="81" spans="1:94">
      <c r="A81">
        <v>0</v>
      </c>
      <c r="B81">
        <v>0</v>
      </c>
      <c r="C81">
        <v>5.5486695274999988E-4</v>
      </c>
      <c r="D81">
        <v>7.5842762575675674E-4</v>
      </c>
      <c r="E81">
        <v>0</v>
      </c>
      <c r="F81" s="18">
        <v>5.251697801136363E-5</v>
      </c>
      <c r="G81" s="18">
        <v>0</v>
      </c>
      <c r="H81">
        <v>1.0000000000000001E-5</v>
      </c>
      <c r="I81">
        <v>0.56657368731930691</v>
      </c>
      <c r="J81">
        <v>0.40150676277508024</v>
      </c>
      <c r="K81">
        <v>306.21480134000001</v>
      </c>
      <c r="L81">
        <v>1.8620871366628614E-7</v>
      </c>
      <c r="M81">
        <v>3.1144999999999999E-2</v>
      </c>
      <c r="N81">
        <v>25.97396934</v>
      </c>
      <c r="O81">
        <v>25.778009300000001</v>
      </c>
      <c r="Q81">
        <f t="shared" si="97"/>
        <v>0</v>
      </c>
      <c r="R81">
        <f t="shared" si="98"/>
        <v>0</v>
      </c>
      <c r="S81">
        <f t="shared" si="99"/>
        <v>1.4412097218507726E-2</v>
      </c>
      <c r="T81">
        <f t="shared" si="100"/>
        <v>1.9699375898014994E-2</v>
      </c>
      <c r="U81">
        <f t="shared" si="101"/>
        <v>0</v>
      </c>
      <c r="V81">
        <f t="shared" si="103"/>
        <v>1.3640743766966132E-3</v>
      </c>
      <c r="W81">
        <f t="shared" si="104"/>
        <v>0</v>
      </c>
      <c r="X81">
        <f t="shared" si="105"/>
        <v>1.0521636448979595E-5</v>
      </c>
      <c r="Y81">
        <f t="shared" si="106"/>
        <v>0.59612823595315856</v>
      </c>
      <c r="Z81">
        <f t="shared" si="107"/>
        <v>0.42245081897260867</v>
      </c>
      <c r="AA81">
        <f t="shared" si="108"/>
        <v>8.7142667135700097E-2</v>
      </c>
      <c r="AB81">
        <f t="shared" si="102"/>
        <v>1.8620871366628614E-7</v>
      </c>
      <c r="AE81">
        <f t="shared" si="119"/>
        <v>1.1119576745636142</v>
      </c>
      <c r="AF81">
        <f t="shared" si="120"/>
        <v>2.5358156788680066</v>
      </c>
      <c r="AG81">
        <f t="shared" si="121"/>
        <v>0.91585273293165603</v>
      </c>
      <c r="AH81" s="5">
        <f t="shared" si="122"/>
        <v>-3.547554749321933E-2</v>
      </c>
      <c r="AJ81" s="12">
        <f t="shared" si="123"/>
        <v>2.5712912263612258</v>
      </c>
      <c r="AK81" s="8">
        <f t="shared" si="124"/>
        <v>0.73958576049791369</v>
      </c>
      <c r="AL81" s="8">
        <f t="shared" si="125"/>
        <v>5.4084329548301024</v>
      </c>
      <c r="AM81" s="8">
        <f t="shared" si="126"/>
        <v>1.7108765406719446</v>
      </c>
      <c r="AN81" s="8">
        <f t="shared" si="127"/>
        <v>9.2531610642158686</v>
      </c>
      <c r="AO81">
        <v>79</v>
      </c>
      <c r="AQ81">
        <v>1</v>
      </c>
      <c r="AR81">
        <f t="shared" si="109"/>
        <v>2.6071624709347283</v>
      </c>
      <c r="AT81">
        <f t="shared" si="110"/>
        <v>0</v>
      </c>
      <c r="AU81">
        <f t="shared" si="111"/>
        <v>0.13335745683598951</v>
      </c>
      <c r="AV81">
        <f t="shared" si="112"/>
        <v>0.18228149804886484</v>
      </c>
      <c r="AW81">
        <f t="shared" si="113"/>
        <v>0</v>
      </c>
      <c r="AX81">
        <f t="shared" si="128"/>
        <v>1.2621999911143631E-2</v>
      </c>
      <c r="AY81">
        <f t="shared" si="129"/>
        <v>0</v>
      </c>
      <c r="AZ81">
        <f t="shared" si="114"/>
        <v>9.7358396721532495E-5</v>
      </c>
      <c r="BA81">
        <f t="shared" si="115"/>
        <v>5.5160705822014569</v>
      </c>
      <c r="BB81">
        <f t="shared" si="116"/>
        <v>3.9090054696634486</v>
      </c>
      <c r="BC81">
        <f t="shared" si="117"/>
        <v>1.7108765406719446</v>
      </c>
      <c r="BD81" s="9">
        <f t="shared" si="118"/>
        <v>2.0391374954679424</v>
      </c>
      <c r="BG81">
        <f t="shared" si="130"/>
        <v>12</v>
      </c>
      <c r="BH81">
        <f t="shared" si="131"/>
        <v>11.999999999999998</v>
      </c>
      <c r="BI81">
        <f t="shared" si="132"/>
        <v>27.214324941869457</v>
      </c>
      <c r="BJ81">
        <f t="shared" si="133"/>
        <v>27.214324941869457</v>
      </c>
      <c r="BK81">
        <f t="shared" si="134"/>
        <v>13.607162470934728</v>
      </c>
      <c r="BL81">
        <f t="shared" si="135"/>
        <v>13.607162470934728</v>
      </c>
      <c r="BM81">
        <f>0</f>
        <v>0</v>
      </c>
      <c r="BN81" s="10">
        <f t="shared" si="136"/>
        <v>0</v>
      </c>
      <c r="BO81" s="10">
        <f t="shared" si="137"/>
        <v>0</v>
      </c>
      <c r="CC81">
        <f t="shared" si="85"/>
        <v>384</v>
      </c>
      <c r="CF81">
        <f t="shared" si="86"/>
        <v>0</v>
      </c>
      <c r="CG81">
        <f t="shared" si="87"/>
        <v>8.5348772375033288</v>
      </c>
      <c r="CH81">
        <f t="shared" si="88"/>
        <v>20.415527781472861</v>
      </c>
      <c r="CI81">
        <f t="shared" si="89"/>
        <v>0</v>
      </c>
      <c r="CJ81">
        <f t="shared" si="90"/>
        <v>2.0195199857829809</v>
      </c>
      <c r="CK81">
        <f t="shared" si="91"/>
        <v>0</v>
      </c>
      <c r="CL81">
        <f t="shared" si="92"/>
        <v>1.5577343475445199E-3</v>
      </c>
      <c r="CM81">
        <f t="shared" si="93"/>
        <v>353.02851726089324</v>
      </c>
      <c r="CN81">
        <f t="shared" si="94"/>
        <v>0</v>
      </c>
      <c r="CO81">
        <f t="shared" si="95"/>
        <v>0</v>
      </c>
      <c r="CP81">
        <f t="shared" si="96"/>
        <v>0</v>
      </c>
    </row>
    <row r="82" spans="1:94">
      <c r="A82">
        <v>0</v>
      </c>
      <c r="B82">
        <v>0</v>
      </c>
      <c r="C82">
        <v>5.3758499003333322E-4</v>
      </c>
      <c r="D82">
        <v>6.7343098931081083E-4</v>
      </c>
      <c r="E82">
        <v>0</v>
      </c>
      <c r="F82" s="18">
        <v>0</v>
      </c>
      <c r="G82" s="18">
        <v>0</v>
      </c>
      <c r="H82">
        <v>1.0000000000000001E-5</v>
      </c>
      <c r="I82">
        <v>0.56626818337770868</v>
      </c>
      <c r="J82">
        <v>0.40227241966806354</v>
      </c>
      <c r="K82">
        <v>306.06501213000001</v>
      </c>
      <c r="L82">
        <v>1.8197008586099811E-7</v>
      </c>
      <c r="M82">
        <v>3.065E-2</v>
      </c>
      <c r="N82">
        <v>26.02190396</v>
      </c>
      <c r="O82">
        <v>25.532101520000001</v>
      </c>
      <c r="Q82">
        <f t="shared" si="97"/>
        <v>0</v>
      </c>
      <c r="R82">
        <f t="shared" si="98"/>
        <v>0</v>
      </c>
      <c r="S82">
        <f t="shared" si="99"/>
        <v>1.3988984980984954E-2</v>
      </c>
      <c r="T82">
        <f t="shared" si="100"/>
        <v>1.7523956527533704E-2</v>
      </c>
      <c r="U82">
        <f t="shared" si="101"/>
        <v>0</v>
      </c>
      <c r="V82">
        <f t="shared" si="103"/>
        <v>0</v>
      </c>
      <c r="W82">
        <f t="shared" si="104"/>
        <v>0</v>
      </c>
      <c r="X82">
        <f t="shared" si="105"/>
        <v>1.0421265926530614E-5</v>
      </c>
      <c r="Y82">
        <f t="shared" si="106"/>
        <v>0.59012313247125037</v>
      </c>
      <c r="Z82">
        <f t="shared" si="107"/>
        <v>0.41921878602698137</v>
      </c>
      <c r="AA82">
        <f t="shared" si="108"/>
        <v>0.10018433024600007</v>
      </c>
      <c r="AB82">
        <f t="shared" si="102"/>
        <v>1.8197008586099811E-7</v>
      </c>
      <c r="AE82">
        <f t="shared" si="119"/>
        <v>1.0898917580428029</v>
      </c>
      <c r="AF82">
        <f t="shared" si="120"/>
        <v>2.4901001099974778</v>
      </c>
      <c r="AG82">
        <f t="shared" si="121"/>
        <v>0.90146345507100012</v>
      </c>
      <c r="AH82" s="5">
        <f t="shared" si="122"/>
        <v>-3.151294150851866E-2</v>
      </c>
      <c r="AJ82" s="12">
        <f t="shared" si="123"/>
        <v>2.5216130515059962</v>
      </c>
      <c r="AK82" s="8">
        <f t="shared" si="124"/>
        <v>0.718686141363996</v>
      </c>
      <c r="AL82" s="8">
        <f t="shared" si="125"/>
        <v>5.5657118869836442</v>
      </c>
      <c r="AM82" s="8">
        <f t="shared" si="126"/>
        <v>1.6982677707587042</v>
      </c>
      <c r="AN82" s="8">
        <f t="shared" si="127"/>
        <v>9.4520691189929344</v>
      </c>
      <c r="AO82">
        <v>80</v>
      </c>
      <c r="AQ82">
        <v>1</v>
      </c>
      <c r="AR82">
        <f t="shared" si="109"/>
        <v>2.6154981978533876</v>
      </c>
      <c r="AT82">
        <f t="shared" si="110"/>
        <v>0</v>
      </c>
      <c r="AU82">
        <f t="shared" si="111"/>
        <v>0.13222485294482383</v>
      </c>
      <c r="AV82">
        <f t="shared" si="112"/>
        <v>0.16563764833647598</v>
      </c>
      <c r="AW82">
        <f t="shared" si="113"/>
        <v>0</v>
      </c>
      <c r="AX82">
        <f t="shared" si="128"/>
        <v>0</v>
      </c>
      <c r="AY82">
        <f t="shared" si="129"/>
        <v>0</v>
      </c>
      <c r="AZ82">
        <f t="shared" si="114"/>
        <v>9.8502525844973305E-5</v>
      </c>
      <c r="BA82">
        <f t="shared" si="115"/>
        <v>5.5778846368348818</v>
      </c>
      <c r="BB82">
        <f t="shared" si="116"/>
        <v>3.9624849415073373</v>
      </c>
      <c r="BC82">
        <f t="shared" si="117"/>
        <v>1.6982677707587042</v>
      </c>
      <c r="BD82" s="9">
        <f t="shared" si="118"/>
        <v>1.996130272040004</v>
      </c>
      <c r="BG82">
        <f t="shared" si="130"/>
        <v>12</v>
      </c>
      <c r="BH82">
        <f t="shared" si="131"/>
        <v>12</v>
      </c>
      <c r="BI82">
        <f t="shared" si="132"/>
        <v>27.230996395706775</v>
      </c>
      <c r="BJ82">
        <f t="shared" si="133"/>
        <v>27.230996395706779</v>
      </c>
      <c r="BK82">
        <f t="shared" si="134"/>
        <v>13.615498197853388</v>
      </c>
      <c r="BL82">
        <f t="shared" si="135"/>
        <v>13.615498197853388</v>
      </c>
      <c r="BM82">
        <f>0</f>
        <v>0</v>
      </c>
      <c r="BN82" s="10">
        <f t="shared" si="136"/>
        <v>0</v>
      </c>
      <c r="BO82" s="10">
        <f t="shared" si="137"/>
        <v>-3.5527136788005009E-15</v>
      </c>
      <c r="CC82">
        <f t="shared" si="85"/>
        <v>384</v>
      </c>
      <c r="CF82">
        <f t="shared" si="86"/>
        <v>0</v>
      </c>
      <c r="CG82">
        <f t="shared" si="87"/>
        <v>8.4623905884687254</v>
      </c>
      <c r="CH82">
        <f t="shared" si="88"/>
        <v>18.551416613685312</v>
      </c>
      <c r="CI82">
        <f t="shared" si="89"/>
        <v>0</v>
      </c>
      <c r="CJ82">
        <f t="shared" si="90"/>
        <v>0</v>
      </c>
      <c r="CK82">
        <f t="shared" si="91"/>
        <v>0</v>
      </c>
      <c r="CL82">
        <f t="shared" si="92"/>
        <v>1.5760404135195729E-3</v>
      </c>
      <c r="CM82">
        <f t="shared" si="93"/>
        <v>356.98461675743243</v>
      </c>
      <c r="CN82">
        <f t="shared" si="94"/>
        <v>0</v>
      </c>
      <c r="CO82">
        <f t="shared" si="95"/>
        <v>0</v>
      </c>
      <c r="CP82">
        <f t="shared" si="96"/>
        <v>0</v>
      </c>
    </row>
    <row r="83" spans="1:94">
      <c r="A83">
        <v>0</v>
      </c>
      <c r="B83">
        <v>0</v>
      </c>
      <c r="C83">
        <v>4.8116492398333333E-4</v>
      </c>
      <c r="D83">
        <v>6.7033131940540547E-4</v>
      </c>
      <c r="E83">
        <v>0</v>
      </c>
      <c r="F83" s="18">
        <v>4.623109171590909E-5</v>
      </c>
      <c r="G83" s="18">
        <v>0</v>
      </c>
      <c r="H83">
        <v>1.0000000000000001E-5</v>
      </c>
      <c r="I83">
        <v>0.56540807147824013</v>
      </c>
      <c r="J83">
        <v>0.40073706510446949</v>
      </c>
      <c r="K83">
        <v>306.24187168000003</v>
      </c>
      <c r="L83">
        <v>1.8620871366628614E-7</v>
      </c>
      <c r="M83">
        <v>3.1370000000000002E-2</v>
      </c>
      <c r="N83">
        <v>25.773256010000001</v>
      </c>
      <c r="O83">
        <v>26.426214460000001</v>
      </c>
      <c r="Q83">
        <f t="shared" si="97"/>
        <v>0</v>
      </c>
      <c r="R83">
        <f t="shared" si="98"/>
        <v>0</v>
      </c>
      <c r="S83">
        <f t="shared" si="99"/>
        <v>1.2401186768854639E-2</v>
      </c>
      <c r="T83">
        <f t="shared" si="100"/>
        <v>1.7276620706556597E-2</v>
      </c>
      <c r="U83">
        <f t="shared" si="101"/>
        <v>0</v>
      </c>
      <c r="V83">
        <f t="shared" si="103"/>
        <v>1.1915257624159153E-3</v>
      </c>
      <c r="W83">
        <f t="shared" si="104"/>
        <v>0</v>
      </c>
      <c r="X83">
        <f t="shared" si="105"/>
        <v>1.078620998367347E-5</v>
      </c>
      <c r="Y83">
        <f t="shared" si="106"/>
        <v>0.6098610185428156</v>
      </c>
      <c r="Z83">
        <f t="shared" si="107"/>
        <v>0.43224341324578341</v>
      </c>
      <c r="AA83">
        <f t="shared" si="108"/>
        <v>8.0670291311300019E-2</v>
      </c>
      <c r="AB83">
        <f t="shared" si="102"/>
        <v>1.8620871366628614E-7</v>
      </c>
      <c r="AE83">
        <f t="shared" si="119"/>
        <v>1.1235027704956417</v>
      </c>
      <c r="AF83">
        <f t="shared" si="120"/>
        <v>2.571392990767488</v>
      </c>
      <c r="AG83">
        <f t="shared" si="121"/>
        <v>0.92622549296722112</v>
      </c>
      <c r="AH83" s="5">
        <f t="shared" si="122"/>
        <v>-3.0869333237827153E-2</v>
      </c>
      <c r="AJ83" s="12">
        <f t="shared" si="123"/>
        <v>2.6022623240053151</v>
      </c>
      <c r="AK83" s="8">
        <f t="shared" si="124"/>
        <v>0.74981133807087286</v>
      </c>
      <c r="AL83" s="8">
        <f t="shared" si="125"/>
        <v>5.3346752668361441</v>
      </c>
      <c r="AM83" s="8">
        <f t="shared" si="126"/>
        <v>1.7158735243286096</v>
      </c>
      <c r="AN83" s="8">
        <f t="shared" si="127"/>
        <v>9.1536280512548007</v>
      </c>
      <c r="AO83">
        <v>81</v>
      </c>
      <c r="AQ83">
        <v>1</v>
      </c>
      <c r="AR83">
        <f t="shared" si="109"/>
        <v>2.6259442271978912</v>
      </c>
      <c r="AT83">
        <f t="shared" si="110"/>
        <v>0</v>
      </c>
      <c r="AU83">
        <f t="shared" si="111"/>
        <v>0.11351585107623771</v>
      </c>
      <c r="AV83">
        <f t="shared" si="112"/>
        <v>0.15814375993042601</v>
      </c>
      <c r="AW83">
        <f t="shared" si="113"/>
        <v>0</v>
      </c>
      <c r="AX83">
        <f t="shared" si="128"/>
        <v>1.0906783642643084E-2</v>
      </c>
      <c r="AY83">
        <f t="shared" si="129"/>
        <v>0</v>
      </c>
      <c r="AZ83">
        <f t="shared" si="114"/>
        <v>9.8732954273278063E-5</v>
      </c>
      <c r="BA83">
        <f t="shared" si="115"/>
        <v>5.5824409267003414</v>
      </c>
      <c r="BB83">
        <f t="shared" si="116"/>
        <v>3.9565954324567238</v>
      </c>
      <c r="BC83">
        <f t="shared" si="117"/>
        <v>1.7158735243286096</v>
      </c>
      <c r="BD83" s="9">
        <f t="shared" si="118"/>
        <v>1.9984399189779165</v>
      </c>
      <c r="BG83">
        <f t="shared" si="130"/>
        <v>12</v>
      </c>
      <c r="BH83">
        <f t="shared" si="131"/>
        <v>12</v>
      </c>
      <c r="BI83">
        <f t="shared" si="132"/>
        <v>27.251888454395782</v>
      </c>
      <c r="BJ83">
        <f t="shared" si="133"/>
        <v>27.251888454395782</v>
      </c>
      <c r="BK83">
        <f t="shared" si="134"/>
        <v>13.625944227197891</v>
      </c>
      <c r="BL83">
        <f t="shared" si="135"/>
        <v>13.625944227197891</v>
      </c>
      <c r="BM83">
        <f>0</f>
        <v>0</v>
      </c>
      <c r="BN83" s="10">
        <f t="shared" si="136"/>
        <v>0</v>
      </c>
      <c r="BO83" s="10">
        <f t="shared" si="137"/>
        <v>0</v>
      </c>
      <c r="CC83">
        <f t="shared" si="85"/>
        <v>384</v>
      </c>
      <c r="CF83">
        <f t="shared" si="86"/>
        <v>0</v>
      </c>
      <c r="CG83">
        <f t="shared" si="87"/>
        <v>7.2650144688792135</v>
      </c>
      <c r="CH83">
        <f t="shared" si="88"/>
        <v>17.712101112207712</v>
      </c>
      <c r="CI83">
        <f t="shared" si="89"/>
        <v>0</v>
      </c>
      <c r="CJ83">
        <f t="shared" si="90"/>
        <v>1.7450853828228934</v>
      </c>
      <c r="CK83">
        <f t="shared" si="91"/>
        <v>0</v>
      </c>
      <c r="CL83">
        <f t="shared" si="92"/>
        <v>1.579727268372449E-3</v>
      </c>
      <c r="CM83">
        <f t="shared" si="93"/>
        <v>357.27621930882185</v>
      </c>
      <c r="CN83">
        <f t="shared" si="94"/>
        <v>0</v>
      </c>
      <c r="CO83">
        <f t="shared" si="95"/>
        <v>0</v>
      </c>
      <c r="CP83">
        <f t="shared" si="96"/>
        <v>0</v>
      </c>
    </row>
    <row r="84" spans="1:94">
      <c r="A84">
        <v>0</v>
      </c>
      <c r="B84">
        <v>3.592567306521739E-5</v>
      </c>
      <c r="C84">
        <v>6.2008662061666662E-4</v>
      </c>
      <c r="D84">
        <v>8.4092732190540543E-4</v>
      </c>
      <c r="E84">
        <v>0</v>
      </c>
      <c r="F84" s="18">
        <v>3.8127600772727284E-5</v>
      </c>
      <c r="G84" s="18">
        <v>0</v>
      </c>
      <c r="H84">
        <v>1.0000000000000001E-5</v>
      </c>
      <c r="I84">
        <v>0.56134788994134621</v>
      </c>
      <c r="J84">
        <v>0.40661590678000242</v>
      </c>
      <c r="K84">
        <v>306.16268191</v>
      </c>
      <c r="L84">
        <v>1.9054607179632443E-7</v>
      </c>
      <c r="M84">
        <v>3.1050000000000001E-2</v>
      </c>
      <c r="N84">
        <v>26.099571090000001</v>
      </c>
      <c r="O84">
        <v>26.742067200000001</v>
      </c>
      <c r="Q84">
        <f t="shared" si="97"/>
        <v>0</v>
      </c>
      <c r="R84">
        <f t="shared" si="98"/>
        <v>9.3764465812173957E-4</v>
      </c>
      <c r="S84">
        <f t="shared" si="99"/>
        <v>1.618399483674255E-2</v>
      </c>
      <c r="T84">
        <f t="shared" si="100"/>
        <v>2.1947842419593445E-2</v>
      </c>
      <c r="U84">
        <f t="shared" si="101"/>
        <v>0</v>
      </c>
      <c r="V84">
        <f t="shared" si="103"/>
        <v>9.9511402685893463E-4</v>
      </c>
      <c r="W84">
        <f t="shared" si="104"/>
        <v>0</v>
      </c>
      <c r="X84">
        <f t="shared" si="105"/>
        <v>1.0915129469387756E-5</v>
      </c>
      <c r="Y84">
        <f t="shared" si="106"/>
        <v>0.61271848960774222</v>
      </c>
      <c r="Z84">
        <f t="shared" si="107"/>
        <v>0.44382652668162287</v>
      </c>
      <c r="AA84">
        <f t="shared" si="108"/>
        <v>9.0043520260500054E-2</v>
      </c>
      <c r="AB84">
        <f t="shared" si="102"/>
        <v>1.9054607179632443E-7</v>
      </c>
      <c r="AE84">
        <f t="shared" si="119"/>
        <v>1.159674633987188</v>
      </c>
      <c r="AF84">
        <f t="shared" si="120"/>
        <v>2.6170904281442366</v>
      </c>
      <c r="AG84">
        <f t="shared" si="121"/>
        <v>0.96778224524587908</v>
      </c>
      <c r="AH84" s="5">
        <f t="shared" si="122"/>
        <v>-4.0064595941316672E-2</v>
      </c>
      <c r="AJ84" s="12">
        <f t="shared" si="123"/>
        <v>2.6571550240855535</v>
      </c>
      <c r="AK84" s="8">
        <f t="shared" si="124"/>
        <v>0.72159053359379532</v>
      </c>
      <c r="AL84" s="8">
        <f t="shared" si="125"/>
        <v>5.5433099712082949</v>
      </c>
      <c r="AM84" s="8">
        <f t="shared" si="126"/>
        <v>1.615414073902645</v>
      </c>
      <c r="AN84" s="8">
        <f t="shared" si="127"/>
        <v>8.9547409434947465</v>
      </c>
      <c r="AO84">
        <v>82</v>
      </c>
      <c r="AQ84">
        <v>1</v>
      </c>
      <c r="AR84">
        <f t="shared" si="109"/>
        <v>2.5124815175984807</v>
      </c>
      <c r="AT84">
        <f t="shared" si="110"/>
        <v>8.3963650105318751E-3</v>
      </c>
      <c r="AU84">
        <f t="shared" si="111"/>
        <v>0.14492348119388609</v>
      </c>
      <c r="AV84">
        <f t="shared" si="112"/>
        <v>0.19653724313610424</v>
      </c>
      <c r="AW84">
        <f t="shared" si="113"/>
        <v>0</v>
      </c>
      <c r="AX84">
        <f t="shared" si="128"/>
        <v>8.9109883197596336E-3</v>
      </c>
      <c r="AY84">
        <f t="shared" si="129"/>
        <v>0</v>
      </c>
      <c r="AZ84">
        <f t="shared" si="114"/>
        <v>9.7742156763072616E-5</v>
      </c>
      <c r="BA84">
        <f t="shared" si="115"/>
        <v>5.4867353457267098</v>
      </c>
      <c r="BB84">
        <f t="shared" si="116"/>
        <v>3.9743515702849916</v>
      </c>
      <c r="BC84">
        <f t="shared" si="117"/>
        <v>1.615414073902645</v>
      </c>
      <c r="BD84" s="9">
        <f t="shared" si="118"/>
        <v>1.974182151562927</v>
      </c>
      <c r="BG84">
        <f t="shared" si="130"/>
        <v>12</v>
      </c>
      <c r="BH84">
        <f t="shared" si="131"/>
        <v>12.000000000000002</v>
      </c>
      <c r="BI84">
        <f t="shared" si="132"/>
        <v>27.024963035196961</v>
      </c>
      <c r="BJ84">
        <f t="shared" si="133"/>
        <v>27.024963035196969</v>
      </c>
      <c r="BK84">
        <f t="shared" si="134"/>
        <v>13.512481517598481</v>
      </c>
      <c r="BL84">
        <f t="shared" si="135"/>
        <v>13.512481517598481</v>
      </c>
      <c r="BM84">
        <f>0</f>
        <v>0</v>
      </c>
      <c r="BN84" s="10">
        <f t="shared" si="136"/>
        <v>0</v>
      </c>
      <c r="BO84" s="10">
        <f t="shared" si="137"/>
        <v>-7.1054273576010019E-15</v>
      </c>
      <c r="CC84">
        <f t="shared" si="85"/>
        <v>384</v>
      </c>
      <c r="CF84">
        <f t="shared" si="86"/>
        <v>0.13434184016851</v>
      </c>
      <c r="CG84">
        <f t="shared" si="87"/>
        <v>9.27510279640871</v>
      </c>
      <c r="CH84">
        <f t="shared" si="88"/>
        <v>22.012171231243673</v>
      </c>
      <c r="CI84">
        <f t="shared" si="89"/>
        <v>0</v>
      </c>
      <c r="CJ84">
        <f t="shared" si="90"/>
        <v>1.4257581311615413</v>
      </c>
      <c r="CK84">
        <f t="shared" si="91"/>
        <v>0</v>
      </c>
      <c r="CL84">
        <f t="shared" si="92"/>
        <v>1.5638745082091619E-3</v>
      </c>
      <c r="CM84">
        <f t="shared" si="93"/>
        <v>351.15106212650943</v>
      </c>
      <c r="CN84">
        <f t="shared" si="94"/>
        <v>0</v>
      </c>
      <c r="CO84">
        <f t="shared" si="95"/>
        <v>0</v>
      </c>
      <c r="CP84">
        <f t="shared" si="96"/>
        <v>0</v>
      </c>
    </row>
    <row r="85" spans="1:94">
      <c r="A85">
        <v>0</v>
      </c>
      <c r="B85">
        <v>0</v>
      </c>
      <c r="C85">
        <v>7.0348665496666675E-4</v>
      </c>
      <c r="D85">
        <v>8.6398867689189193E-4</v>
      </c>
      <c r="E85">
        <v>0</v>
      </c>
      <c r="F85" s="18">
        <v>2.8868918443181821E-5</v>
      </c>
      <c r="G85" s="18">
        <v>4.0081349705882333E-6</v>
      </c>
      <c r="H85">
        <v>1.0000000000000001E-5</v>
      </c>
      <c r="I85">
        <v>0.55804604694133164</v>
      </c>
      <c r="J85">
        <v>0.4049673220683731</v>
      </c>
      <c r="K85">
        <v>306.34834834999998</v>
      </c>
      <c r="L85">
        <v>1.8620871366628614E-7</v>
      </c>
      <c r="M85">
        <v>3.0915000000000002E-2</v>
      </c>
      <c r="N85">
        <v>26.01139483</v>
      </c>
      <c r="O85">
        <v>26.975681420000001</v>
      </c>
      <c r="Q85">
        <f t="shared" si="97"/>
        <v>0</v>
      </c>
      <c r="R85">
        <f t="shared" si="98"/>
        <v>0</v>
      </c>
      <c r="S85">
        <f t="shared" si="99"/>
        <v>1.8298669139973949E-2</v>
      </c>
      <c r="T85">
        <f t="shared" si="100"/>
        <v>2.2473550603284299E-2</v>
      </c>
      <c r="U85">
        <f t="shared" si="101"/>
        <v>0</v>
      </c>
      <c r="V85">
        <f t="shared" si="103"/>
        <v>7.5092083594067126E-4</v>
      </c>
      <c r="W85">
        <f t="shared" si="104"/>
        <v>1.0425718125190097E-4</v>
      </c>
      <c r="X85">
        <f t="shared" si="105"/>
        <v>1.1010482212244899E-5</v>
      </c>
      <c r="Y85">
        <f t="shared" si="106"/>
        <v>0.61443560734611136</v>
      </c>
      <c r="Z85">
        <f t="shared" si="107"/>
        <v>0.4458885496174273</v>
      </c>
      <c r="AA85">
        <f t="shared" si="108"/>
        <v>9.3250850465550039E-2</v>
      </c>
      <c r="AB85">
        <f t="shared" si="102"/>
        <v>1.8620871366628614E-7</v>
      </c>
      <c r="AE85">
        <f t="shared" si="119"/>
        <v>1.1678671163033618</v>
      </c>
      <c r="AF85">
        <f t="shared" si="120"/>
        <v>2.6312229712680653</v>
      </c>
      <c r="AG85">
        <f t="shared" si="121"/>
        <v>0.97503189475575625</v>
      </c>
      <c r="AH85" s="5">
        <f t="shared" si="122"/>
        <v>-4.1627397760450817E-2</v>
      </c>
      <c r="AJ85" s="12">
        <f t="shared" si="123"/>
        <v>2.6728503690285161</v>
      </c>
      <c r="AK85" s="8">
        <f t="shared" si="124"/>
        <v>0.72278657951700365</v>
      </c>
      <c r="AL85" s="8">
        <f t="shared" si="125"/>
        <v>5.534137065291068</v>
      </c>
      <c r="AM85" s="8">
        <f t="shared" si="126"/>
        <v>1.6079030157606224</v>
      </c>
      <c r="AN85" s="8">
        <f t="shared" si="127"/>
        <v>8.8983556769141483</v>
      </c>
      <c r="AO85">
        <v>83</v>
      </c>
      <c r="AQ85">
        <v>1</v>
      </c>
      <c r="AR85">
        <f t="shared" si="109"/>
        <v>2.4998896431541091</v>
      </c>
      <c r="AT85">
        <f t="shared" si="110"/>
        <v>0</v>
      </c>
      <c r="AU85">
        <f t="shared" si="111"/>
        <v>0.16282806642166092</v>
      </c>
      <c r="AV85">
        <f t="shared" si="112"/>
        <v>0.19997764659115222</v>
      </c>
      <c r="AW85">
        <f t="shared" si="113"/>
        <v>0</v>
      </c>
      <c r="AX85">
        <f t="shared" si="128"/>
        <v>6.6819606834057901E-3</v>
      </c>
      <c r="AY85">
        <f t="shared" si="129"/>
        <v>9.2771748065192028E-4</v>
      </c>
      <c r="AZ85">
        <f t="shared" si="114"/>
        <v>9.797518689889165E-5</v>
      </c>
      <c r="BA85">
        <f t="shared" si="115"/>
        <v>5.4674665747264628</v>
      </c>
      <c r="BB85">
        <f t="shared" si="116"/>
        <v>3.9676749067592501</v>
      </c>
      <c r="BC85">
        <f t="shared" si="117"/>
        <v>1.6079030157606224</v>
      </c>
      <c r="BD85" s="9">
        <f t="shared" si="118"/>
        <v>1.9783184069374933</v>
      </c>
      <c r="BG85">
        <f t="shared" si="130"/>
        <v>12</v>
      </c>
      <c r="BH85">
        <f t="shared" si="131"/>
        <v>11.999999999999996</v>
      </c>
      <c r="BI85">
        <f t="shared" si="132"/>
        <v>26.999779286308218</v>
      </c>
      <c r="BJ85">
        <f t="shared" si="133"/>
        <v>26.999779286308218</v>
      </c>
      <c r="BK85">
        <f t="shared" si="134"/>
        <v>13.499889643154109</v>
      </c>
      <c r="BL85">
        <f t="shared" si="135"/>
        <v>13.499889643154109</v>
      </c>
      <c r="BM85">
        <f>0</f>
        <v>0</v>
      </c>
      <c r="BN85" s="10">
        <f t="shared" si="136"/>
        <v>0</v>
      </c>
      <c r="BO85" s="10">
        <f t="shared" si="137"/>
        <v>3.5527136788005009E-15</v>
      </c>
      <c r="CC85">
        <f t="shared" si="85"/>
        <v>384</v>
      </c>
      <c r="CF85">
        <f t="shared" si="86"/>
        <v>0</v>
      </c>
      <c r="CG85">
        <f t="shared" si="87"/>
        <v>10.420996250986299</v>
      </c>
      <c r="CH85">
        <f t="shared" si="88"/>
        <v>22.397496418209048</v>
      </c>
      <c r="CI85">
        <f t="shared" si="89"/>
        <v>0</v>
      </c>
      <c r="CJ85">
        <f t="shared" si="90"/>
        <v>1.0691137093449263</v>
      </c>
      <c r="CK85">
        <f t="shared" si="91"/>
        <v>0.19296523597559942</v>
      </c>
      <c r="CL85">
        <f t="shared" si="92"/>
        <v>1.5676029903822664E-3</v>
      </c>
      <c r="CM85">
        <f t="shared" si="93"/>
        <v>349.91786078249362</v>
      </c>
      <c r="CN85">
        <f t="shared" si="94"/>
        <v>0</v>
      </c>
      <c r="CO85">
        <f t="shared" si="95"/>
        <v>0</v>
      </c>
      <c r="CP85">
        <f t="shared" si="96"/>
        <v>0</v>
      </c>
    </row>
    <row r="86" spans="1:94">
      <c r="A86">
        <v>0</v>
      </c>
      <c r="B86">
        <v>0</v>
      </c>
      <c r="C86">
        <v>8.8070784158333329E-4</v>
      </c>
      <c r="D86">
        <v>1.087259464945946E-3</v>
      </c>
      <c r="E86">
        <v>0</v>
      </c>
      <c r="F86" s="18">
        <v>5.4661309488636349E-5</v>
      </c>
      <c r="G86" s="18">
        <v>1.060722738235294E-5</v>
      </c>
      <c r="H86">
        <v>1.0000000000000001E-5</v>
      </c>
      <c r="I86">
        <v>0.56230708427176712</v>
      </c>
      <c r="J86">
        <v>0.4050264648235391</v>
      </c>
      <c r="K86">
        <v>306.35376241</v>
      </c>
      <c r="L86">
        <v>1.9498445997580421E-7</v>
      </c>
      <c r="M86">
        <v>3.0405000000000001E-2</v>
      </c>
      <c r="N86">
        <v>25.749652999999999</v>
      </c>
      <c r="O86">
        <v>26.051601900000001</v>
      </c>
      <c r="Q86">
        <f t="shared" si="97"/>
        <v>0</v>
      </c>
      <c r="R86">
        <f t="shared" si="98"/>
        <v>0</v>
      </c>
      <c r="S86">
        <f t="shared" si="99"/>
        <v>2.2677921315149802E-2</v>
      </c>
      <c r="T86">
        <f t="shared" si="100"/>
        <v>2.7996553943323774E-2</v>
      </c>
      <c r="U86">
        <f t="shared" si="101"/>
        <v>0</v>
      </c>
      <c r="V86">
        <f t="shared" si="103"/>
        <v>1.4075097518579933E-3</v>
      </c>
      <c r="W86">
        <f t="shared" si="104"/>
        <v>2.7313242438768655E-4</v>
      </c>
      <c r="X86">
        <f t="shared" si="105"/>
        <v>1.0633306897959185E-5</v>
      </c>
      <c r="Y86">
        <f t="shared" si="106"/>
        <v>0.59791837979582974</v>
      </c>
      <c r="Z86">
        <f t="shared" si="107"/>
        <v>0.43067707022641616</v>
      </c>
      <c r="AA86">
        <f t="shared" si="108"/>
        <v>0.10544482903500003</v>
      </c>
      <c r="AB86">
        <f t="shared" si="102"/>
        <v>1.9498445997580421E-7</v>
      </c>
      <c r="AE86">
        <f t="shared" si="119"/>
        <v>1.1649366556118872</v>
      </c>
      <c r="AF86">
        <f t="shared" si="120"/>
        <v>2.6120220795416782</v>
      </c>
      <c r="AG86">
        <f t="shared" si="121"/>
        <v>0.96606437532227085</v>
      </c>
      <c r="AH86" s="5">
        <f t="shared" si="122"/>
        <v>-5.2355117434719253E-2</v>
      </c>
      <c r="AJ86" s="12">
        <f t="shared" si="123"/>
        <v>2.6643771969763974</v>
      </c>
      <c r="AK86" s="8">
        <f t="shared" si="124"/>
        <v>0.73224844633185571</v>
      </c>
      <c r="AL86" s="8">
        <f t="shared" si="125"/>
        <v>5.462626817493029</v>
      </c>
      <c r="AM86" s="8">
        <f t="shared" si="126"/>
        <v>1.6296345311701841</v>
      </c>
      <c r="AN86" s="8">
        <f t="shared" si="127"/>
        <v>8.9020852926829264</v>
      </c>
      <c r="AO86">
        <v>84</v>
      </c>
      <c r="AQ86">
        <v>1</v>
      </c>
      <c r="AR86">
        <f t="shared" si="109"/>
        <v>2.4888910608518575</v>
      </c>
      <c r="AT86">
        <f t="shared" si="110"/>
        <v>0</v>
      </c>
      <c r="AU86">
        <f t="shared" si="111"/>
        <v>0.20188078980821569</v>
      </c>
      <c r="AV86">
        <f t="shared" si="112"/>
        <v>0.24922771110466674</v>
      </c>
      <c r="AW86">
        <f t="shared" si="113"/>
        <v>0</v>
      </c>
      <c r="AX86">
        <f t="shared" si="128"/>
        <v>1.2529771861322838E-2</v>
      </c>
      <c r="AY86">
        <f t="shared" si="129"/>
        <v>2.4314481380964558E-3</v>
      </c>
      <c r="AZ86">
        <f t="shared" si="114"/>
        <v>9.4658604948906372E-5</v>
      </c>
      <c r="BA86">
        <f t="shared" si="115"/>
        <v>5.3227204150052598</v>
      </c>
      <c r="BB86">
        <f t="shared" si="116"/>
        <v>3.8339240127583509</v>
      </c>
      <c r="BC86">
        <f t="shared" si="117"/>
        <v>1.6296345311701841</v>
      </c>
      <c r="BD86" s="9">
        <f t="shared" si="118"/>
        <v>2.095704252082486</v>
      </c>
      <c r="BG86">
        <f t="shared" si="130"/>
        <v>12</v>
      </c>
      <c r="BH86">
        <f t="shared" si="131"/>
        <v>12</v>
      </c>
      <c r="BI86">
        <f t="shared" si="132"/>
        <v>26.977782121703715</v>
      </c>
      <c r="BJ86">
        <f t="shared" si="133"/>
        <v>26.977782121703711</v>
      </c>
      <c r="BK86">
        <f t="shared" si="134"/>
        <v>13.488891060851858</v>
      </c>
      <c r="BL86">
        <f t="shared" si="135"/>
        <v>13.488891060851858</v>
      </c>
      <c r="BM86">
        <f>0</f>
        <v>0</v>
      </c>
      <c r="BN86" s="10">
        <f t="shared" si="136"/>
        <v>0</v>
      </c>
      <c r="BO86" s="10">
        <f t="shared" si="137"/>
        <v>3.5527136788005009E-15</v>
      </c>
      <c r="CC86">
        <f t="shared" si="85"/>
        <v>384</v>
      </c>
      <c r="CF86">
        <f t="shared" si="86"/>
        <v>0</v>
      </c>
      <c r="CG86">
        <f t="shared" si="87"/>
        <v>12.920370547725804</v>
      </c>
      <c r="CH86">
        <f t="shared" si="88"/>
        <v>27.913503643722674</v>
      </c>
      <c r="CI86">
        <f t="shared" si="89"/>
        <v>0</v>
      </c>
      <c r="CJ86">
        <f t="shared" si="90"/>
        <v>2.0047634978116542</v>
      </c>
      <c r="CK86">
        <f t="shared" si="91"/>
        <v>0.50574121272406281</v>
      </c>
      <c r="CL86">
        <f t="shared" si="92"/>
        <v>1.514537679182502E-3</v>
      </c>
      <c r="CM86">
        <f t="shared" si="93"/>
        <v>340.65410656033663</v>
      </c>
      <c r="CN86">
        <f t="shared" si="94"/>
        <v>0</v>
      </c>
      <c r="CO86">
        <f t="shared" si="95"/>
        <v>0</v>
      </c>
      <c r="CP86">
        <f t="shared" si="96"/>
        <v>0</v>
      </c>
    </row>
    <row r="87" spans="1:94">
      <c r="A87">
        <v>0</v>
      </c>
      <c r="B87">
        <v>2.14286527E-5</v>
      </c>
      <c r="C87">
        <v>5.4109208485000003E-4</v>
      </c>
      <c r="D87">
        <v>6.202373051081082E-4</v>
      </c>
      <c r="E87">
        <v>0</v>
      </c>
      <c r="F87" s="18">
        <v>4.2873203443181824E-5</v>
      </c>
      <c r="G87" s="18">
        <v>2.0245335588235272E-6</v>
      </c>
      <c r="H87">
        <v>1.0000000000000001E-5</v>
      </c>
      <c r="I87">
        <v>0.5615259873478804</v>
      </c>
      <c r="J87">
        <v>0.40779342175038885</v>
      </c>
      <c r="K87">
        <v>306.25630919000002</v>
      </c>
      <c r="L87">
        <v>1.7782794100389206E-7</v>
      </c>
      <c r="M87">
        <v>3.1309999999999998E-2</v>
      </c>
      <c r="N87">
        <v>26.090251720000001</v>
      </c>
      <c r="O87">
        <v>28.020082760000001</v>
      </c>
      <c r="Q87">
        <f t="shared" si="97"/>
        <v>0</v>
      </c>
      <c r="R87">
        <f t="shared" si="98"/>
        <v>5.5907894296345771E-4</v>
      </c>
      <c r="S87">
        <f t="shared" si="99"/>
        <v>1.4117228697436099E-2</v>
      </c>
      <c r="T87">
        <f t="shared" si="100"/>
        <v>1.6182147416404984E-2</v>
      </c>
      <c r="U87">
        <f t="shared" si="101"/>
        <v>0</v>
      </c>
      <c r="V87">
        <f t="shared" si="103"/>
        <v>1.1185726698753845E-3</v>
      </c>
      <c r="W87">
        <f t="shared" si="104"/>
        <v>5.2820590165293255E-5</v>
      </c>
      <c r="X87">
        <f t="shared" si="105"/>
        <v>1.1436768473469389E-5</v>
      </c>
      <c r="Y87">
        <f t="shared" si="106"/>
        <v>0.64220427091340082</v>
      </c>
      <c r="Z87">
        <f t="shared" si="107"/>
        <v>0.46638389495630533</v>
      </c>
      <c r="AA87">
        <f t="shared" si="108"/>
        <v>8.3227902986800148E-2</v>
      </c>
      <c r="AB87">
        <f t="shared" si="102"/>
        <v>1.7782794100389206E-7</v>
      </c>
      <c r="AE87">
        <f t="shared" si="119"/>
        <v>1.1906665380870847</v>
      </c>
      <c r="AF87">
        <f t="shared" si="120"/>
        <v>2.7009668533084623</v>
      </c>
      <c r="AG87">
        <f t="shared" si="121"/>
        <v>0.99682748654630116</v>
      </c>
      <c r="AH87" s="5">
        <f t="shared" si="122"/>
        <v>-3.2029848316845216E-2</v>
      </c>
      <c r="AJ87" s="12">
        <f t="shared" si="123"/>
        <v>2.7329967016253076</v>
      </c>
      <c r="AK87" s="8">
        <f t="shared" si="124"/>
        <v>0.7393417285327053</v>
      </c>
      <c r="AL87" s="8">
        <f t="shared" si="125"/>
        <v>5.4102180975749663</v>
      </c>
      <c r="AM87" s="8">
        <f t="shared" si="126"/>
        <v>1.612520544222078</v>
      </c>
      <c r="AN87" s="8">
        <f t="shared" si="127"/>
        <v>8.7240878310617198</v>
      </c>
      <c r="AO87">
        <v>85</v>
      </c>
      <c r="AQ87">
        <v>1</v>
      </c>
      <c r="AR87">
        <f t="shared" si="109"/>
        <v>2.5339721777126591</v>
      </c>
      <c r="AT87">
        <f t="shared" si="110"/>
        <v>4.8774538029103505E-3</v>
      </c>
      <c r="AU87">
        <f t="shared" si="111"/>
        <v>0.12315994308761756</v>
      </c>
      <c r="AV87">
        <f t="shared" si="112"/>
        <v>0.14117447535590558</v>
      </c>
      <c r="AW87">
        <f t="shared" si="113"/>
        <v>0</v>
      </c>
      <c r="AX87">
        <f t="shared" si="128"/>
        <v>9.758526217418061E-3</v>
      </c>
      <c r="AY87">
        <f t="shared" si="129"/>
        <v>4.6081146789053322E-4</v>
      </c>
      <c r="AZ87">
        <f t="shared" si="114"/>
        <v>9.9775372666064619E-5</v>
      </c>
      <c r="BA87">
        <f t="shared" si="115"/>
        <v>5.602646464931464</v>
      </c>
      <c r="BB87">
        <f t="shared" si="116"/>
        <v>4.068774062591471</v>
      </c>
      <c r="BC87">
        <f t="shared" si="117"/>
        <v>1.612520544222078</v>
      </c>
      <c r="BD87" s="9">
        <f t="shared" si="118"/>
        <v>1.89195175415382</v>
      </c>
      <c r="BG87">
        <f t="shared" si="130"/>
        <v>12</v>
      </c>
      <c r="BH87">
        <f t="shared" si="131"/>
        <v>12</v>
      </c>
      <c r="BI87">
        <f t="shared" si="132"/>
        <v>27.067944355425318</v>
      </c>
      <c r="BJ87">
        <f t="shared" si="133"/>
        <v>27.067944355425318</v>
      </c>
      <c r="BK87">
        <f t="shared" si="134"/>
        <v>13.533972177712659</v>
      </c>
      <c r="BL87">
        <f t="shared" si="135"/>
        <v>13.533972177712659</v>
      </c>
      <c r="BM87">
        <f>0</f>
        <v>0</v>
      </c>
      <c r="BN87" s="10">
        <f t="shared" si="136"/>
        <v>0</v>
      </c>
      <c r="BO87" s="10">
        <f t="shared" si="137"/>
        <v>0</v>
      </c>
      <c r="CC87">
        <f t="shared" si="85"/>
        <v>384</v>
      </c>
      <c r="CF87">
        <f t="shared" si="86"/>
        <v>7.8039260846565608E-2</v>
      </c>
      <c r="CG87">
        <f t="shared" si="87"/>
        <v>7.8822363576075238</v>
      </c>
      <c r="CH87">
        <f t="shared" si="88"/>
        <v>15.811541239861425</v>
      </c>
      <c r="CI87">
        <f t="shared" si="89"/>
        <v>0</v>
      </c>
      <c r="CJ87">
        <f t="shared" si="90"/>
        <v>1.5613641947868897</v>
      </c>
      <c r="CK87">
        <f t="shared" si="91"/>
        <v>9.5848785321230909E-2</v>
      </c>
      <c r="CL87">
        <f t="shared" si="92"/>
        <v>1.5964059626570339E-3</v>
      </c>
      <c r="CM87">
        <f t="shared" si="93"/>
        <v>358.5693737556137</v>
      </c>
      <c r="CN87">
        <f t="shared" si="94"/>
        <v>0</v>
      </c>
      <c r="CO87">
        <f t="shared" si="95"/>
        <v>0</v>
      </c>
      <c r="CP87">
        <f t="shared" si="96"/>
        <v>0</v>
      </c>
    </row>
    <row r="88" spans="1:94">
      <c r="A88">
        <v>0</v>
      </c>
      <c r="B88">
        <v>0</v>
      </c>
      <c r="C88">
        <v>7.9550255869999991E-4</v>
      </c>
      <c r="D88">
        <v>8.6561836458108111E-4</v>
      </c>
      <c r="E88">
        <v>0</v>
      </c>
      <c r="F88" s="18">
        <v>3.5515492727272728E-5</v>
      </c>
      <c r="G88" s="18">
        <v>1.2600896970588233E-5</v>
      </c>
      <c r="H88">
        <v>1.0000000000000001E-5</v>
      </c>
      <c r="I88">
        <v>0.55342535573590879</v>
      </c>
      <c r="J88">
        <v>0.40841174637938965</v>
      </c>
      <c r="K88">
        <v>306.20599446</v>
      </c>
      <c r="L88">
        <v>1.7378008287493735E-7</v>
      </c>
      <c r="M88">
        <v>3.1519999999999999E-2</v>
      </c>
      <c r="N88">
        <v>26.019310340000001</v>
      </c>
      <c r="O88">
        <v>28.223894349999998</v>
      </c>
      <c r="Q88">
        <f t="shared" si="97"/>
        <v>0</v>
      </c>
      <c r="R88">
        <f t="shared" si="98"/>
        <v>0</v>
      </c>
      <c r="S88">
        <f t="shared" si="99"/>
        <v>2.0698427951079366E-2</v>
      </c>
      <c r="T88">
        <f t="shared" si="100"/>
        <v>2.2522792864038414E-2</v>
      </c>
      <c r="U88">
        <f t="shared" si="101"/>
        <v>0</v>
      </c>
      <c r="V88">
        <f t="shared" si="103"/>
        <v>9.2408862714892209E-4</v>
      </c>
      <c r="W88">
        <f t="shared" si="104"/>
        <v>3.2786664884010107E-4</v>
      </c>
      <c r="X88">
        <f t="shared" si="105"/>
        <v>1.151995687755102E-5</v>
      </c>
      <c r="Y88">
        <f t="shared" si="106"/>
        <v>0.63754362330210024</v>
      </c>
      <c r="Z88">
        <f t="shared" si="107"/>
        <v>0.47048857065758726</v>
      </c>
      <c r="AA88">
        <f t="shared" si="108"/>
        <v>7.7537544813200091E-2</v>
      </c>
      <c r="AB88">
        <f t="shared" si="102"/>
        <v>1.7378008287493735E-7</v>
      </c>
      <c r="AE88">
        <f t="shared" si="119"/>
        <v>1.2223331162067577</v>
      </c>
      <c r="AF88">
        <f t="shared" si="120"/>
        <v>2.7343262015251897</v>
      </c>
      <c r="AG88">
        <f t="shared" si="121"/>
        <v>1.0299234934973882</v>
      </c>
      <c r="AH88" s="5">
        <f t="shared" si="122"/>
        <v>-4.4473176091106806E-2</v>
      </c>
      <c r="AJ88" s="12">
        <f t="shared" si="123"/>
        <v>2.7787993776162967</v>
      </c>
      <c r="AK88" s="8">
        <f t="shared" si="124"/>
        <v>0.71895239062152028</v>
      </c>
      <c r="AL88" s="8">
        <f t="shared" si="125"/>
        <v>5.5636507398522985</v>
      </c>
      <c r="AM88" s="8">
        <f t="shared" si="126"/>
        <v>1.5383363915754991</v>
      </c>
      <c r="AN88" s="8">
        <f t="shared" si="127"/>
        <v>8.5587664031307398</v>
      </c>
      <c r="AO88">
        <v>86</v>
      </c>
      <c r="AQ88">
        <v>1</v>
      </c>
      <c r="AR88">
        <f t="shared" si="109"/>
        <v>2.4298837686669845</v>
      </c>
      <c r="AT88">
        <f t="shared" si="110"/>
        <v>0</v>
      </c>
      <c r="AU88">
        <f t="shared" si="111"/>
        <v>0.17715300974532031</v>
      </c>
      <c r="AV88">
        <f t="shared" si="112"/>
        <v>0.19276732286940473</v>
      </c>
      <c r="AW88">
        <f t="shared" si="113"/>
        <v>0</v>
      </c>
      <c r="AX88">
        <f t="shared" si="128"/>
        <v>7.9090586955574034E-3</v>
      </c>
      <c r="AY88">
        <f t="shared" si="129"/>
        <v>2.8061340587997212E-3</v>
      </c>
      <c r="AZ88">
        <f t="shared" si="114"/>
        <v>9.8596619889098578E-5</v>
      </c>
      <c r="BA88">
        <f t="shared" si="115"/>
        <v>5.4565869436482561</v>
      </c>
      <c r="BB88">
        <f t="shared" si="116"/>
        <v>4.0268017716011606</v>
      </c>
      <c r="BC88">
        <f t="shared" si="117"/>
        <v>1.5383363915754991</v>
      </c>
      <c r="BD88" s="9">
        <f t="shared" si="118"/>
        <v>1.9189719169445811</v>
      </c>
      <c r="BG88">
        <f t="shared" si="130"/>
        <v>12</v>
      </c>
      <c r="BH88">
        <f t="shared" si="131"/>
        <v>11.999999999999998</v>
      </c>
      <c r="BI88">
        <f t="shared" si="132"/>
        <v>26.859767537333969</v>
      </c>
      <c r="BJ88">
        <f t="shared" si="133"/>
        <v>26.859767537333965</v>
      </c>
      <c r="BK88">
        <f t="shared" si="134"/>
        <v>13.429883768666985</v>
      </c>
      <c r="BL88">
        <f t="shared" si="135"/>
        <v>13.429883768666983</v>
      </c>
      <c r="BM88">
        <f>0</f>
        <v>0</v>
      </c>
      <c r="BN88" s="10">
        <f t="shared" si="136"/>
        <v>0</v>
      </c>
      <c r="BO88" s="10">
        <f t="shared" si="137"/>
        <v>8.8817841970012523E-15</v>
      </c>
      <c r="CC88">
        <f t="shared" si="85"/>
        <v>384</v>
      </c>
      <c r="CF88">
        <f t="shared" si="86"/>
        <v>0</v>
      </c>
      <c r="CG88">
        <f t="shared" si="87"/>
        <v>11.3377926237005</v>
      </c>
      <c r="CH88">
        <f t="shared" si="88"/>
        <v>21.589940161373331</v>
      </c>
      <c r="CI88">
        <f t="shared" si="89"/>
        <v>0</v>
      </c>
      <c r="CJ88">
        <f t="shared" si="90"/>
        <v>1.2654493912891844</v>
      </c>
      <c r="CK88">
        <f t="shared" si="91"/>
        <v>0.583675884230342</v>
      </c>
      <c r="CL88">
        <f t="shared" si="92"/>
        <v>1.5775459182255772E-3</v>
      </c>
      <c r="CM88">
        <f t="shared" si="93"/>
        <v>349.22156439348839</v>
      </c>
      <c r="CN88">
        <f t="shared" si="94"/>
        <v>0</v>
      </c>
      <c r="CO88">
        <f t="shared" si="95"/>
        <v>0</v>
      </c>
      <c r="CP88">
        <f t="shared" si="96"/>
        <v>0</v>
      </c>
    </row>
    <row r="89" spans="1:94">
      <c r="A89">
        <v>0</v>
      </c>
      <c r="B89">
        <v>3.7793169543478265E-5</v>
      </c>
      <c r="C89">
        <v>1.0278458669333332E-3</v>
      </c>
      <c r="D89">
        <v>1.1234320050540539E-3</v>
      </c>
      <c r="E89">
        <v>0</v>
      </c>
      <c r="F89" s="18">
        <v>8.204791243181818E-5</v>
      </c>
      <c r="G89" s="18">
        <v>1.6792330029411763E-5</v>
      </c>
      <c r="H89">
        <v>1.0000000000000001E-5</v>
      </c>
      <c r="I89">
        <v>0.55463835109858084</v>
      </c>
      <c r="J89">
        <v>0.41435530501029311</v>
      </c>
      <c r="K89">
        <v>306.17690285999998</v>
      </c>
      <c r="L89">
        <v>1.7782794100389206E-7</v>
      </c>
      <c r="M89">
        <v>3.1440000000000003E-2</v>
      </c>
      <c r="N89">
        <v>25.957585640000001</v>
      </c>
      <c r="O89">
        <v>27.46593781</v>
      </c>
      <c r="Q89">
        <f t="shared" si="97"/>
        <v>0</v>
      </c>
      <c r="R89">
        <f t="shared" si="98"/>
        <v>9.8101943503187692E-4</v>
      </c>
      <c r="S89">
        <f t="shared" si="99"/>
        <v>2.6680397115642043E-2</v>
      </c>
      <c r="T89">
        <f t="shared" si="100"/>
        <v>2.9161582481907519E-2</v>
      </c>
      <c r="U89">
        <f t="shared" si="101"/>
        <v>0</v>
      </c>
      <c r="V89">
        <f t="shared" si="103"/>
        <v>2.129765713532141E-3</v>
      </c>
      <c r="W89">
        <f t="shared" si="104"/>
        <v>4.3588834483359955E-4</v>
      </c>
      <c r="X89">
        <f t="shared" si="105"/>
        <v>1.121058686122449E-5</v>
      </c>
      <c r="Y89">
        <f t="shared" si="106"/>
        <v>0.62178214115569652</v>
      </c>
      <c r="Z89">
        <f t="shared" si="107"/>
        <v>0.46451661382270576</v>
      </c>
      <c r="AA89">
        <f t="shared" si="108"/>
        <v>7.9430212058400007E-2</v>
      </c>
      <c r="AB89">
        <f t="shared" si="102"/>
        <v>1.7782794100389206E-7</v>
      </c>
      <c r="AE89">
        <f t="shared" si="119"/>
        <v>1.2388238206687374</v>
      </c>
      <c r="AF89">
        <f t="shared" si="120"/>
        <v>2.7328124640862317</v>
      </c>
      <c r="AG89">
        <f t="shared" si="121"/>
        <v>1.0478105338273058</v>
      </c>
      <c r="AH89" s="5">
        <f t="shared" si="122"/>
        <v>-5.938865309094718E-2</v>
      </c>
      <c r="AJ89" s="12">
        <f t="shared" si="123"/>
        <v>2.792201117177179</v>
      </c>
      <c r="AK89" s="8">
        <f t="shared" si="124"/>
        <v>0.69658004952256736</v>
      </c>
      <c r="AL89" s="8">
        <f t="shared" si="125"/>
        <v>5.7423407442426475</v>
      </c>
      <c r="AM89" s="8">
        <f t="shared" si="126"/>
        <v>1.4789711561137258</v>
      </c>
      <c r="AN89" s="8">
        <f t="shared" si="127"/>
        <v>8.4927563293115007</v>
      </c>
      <c r="AO89">
        <v>87</v>
      </c>
      <c r="AQ89">
        <v>1</v>
      </c>
      <c r="AR89">
        <f t="shared" si="109"/>
        <v>2.3357130114222926</v>
      </c>
      <c r="AT89">
        <f t="shared" si="110"/>
        <v>8.3315590160445655E-3</v>
      </c>
      <c r="AU89">
        <f t="shared" si="111"/>
        <v>0.22659011147241326</v>
      </c>
      <c r="AV89">
        <f t="shared" si="112"/>
        <v>0.24766221419595946</v>
      </c>
      <c r="AW89">
        <f t="shared" si="113"/>
        <v>0</v>
      </c>
      <c r="AX89">
        <f t="shared" si="128"/>
        <v>1.8087581243550716E-2</v>
      </c>
      <c r="AY89">
        <f t="shared" si="129"/>
        <v>3.7018934994586666E-3</v>
      </c>
      <c r="AZ89">
        <f t="shared" si="114"/>
        <v>9.5208782520960641E-5</v>
      </c>
      <c r="BA89">
        <f t="shared" si="115"/>
        <v>5.2806442147528987</v>
      </c>
      <c r="BB89">
        <f t="shared" si="116"/>
        <v>3.9450264121131307</v>
      </c>
      <c r="BC89">
        <f t="shared" si="117"/>
        <v>1.4789711561137258</v>
      </c>
      <c r="BD89" s="9">
        <f t="shared" si="118"/>
        <v>1.9833445155411524</v>
      </c>
      <c r="BG89">
        <f t="shared" si="130"/>
        <v>12</v>
      </c>
      <c r="BH89">
        <f t="shared" si="131"/>
        <v>12</v>
      </c>
      <c r="BI89">
        <f t="shared" si="132"/>
        <v>26.671426022844585</v>
      </c>
      <c r="BJ89">
        <f t="shared" si="133"/>
        <v>26.671426022844578</v>
      </c>
      <c r="BK89">
        <f t="shared" si="134"/>
        <v>13.335713011422293</v>
      </c>
      <c r="BL89">
        <f t="shared" si="135"/>
        <v>13.335713011422293</v>
      </c>
      <c r="BM89">
        <f>0</f>
        <v>0</v>
      </c>
      <c r="BN89" s="10">
        <f t="shared" si="136"/>
        <v>0</v>
      </c>
      <c r="BO89" s="10">
        <f t="shared" si="137"/>
        <v>7.1054273576010019E-15</v>
      </c>
      <c r="CC89">
        <f t="shared" si="85"/>
        <v>384</v>
      </c>
      <c r="CF89">
        <f t="shared" si="86"/>
        <v>0.13330494425671305</v>
      </c>
      <c r="CG89">
        <f t="shared" si="87"/>
        <v>14.501767134234449</v>
      </c>
      <c r="CH89">
        <f t="shared" si="88"/>
        <v>27.73816798994746</v>
      </c>
      <c r="CI89">
        <f t="shared" si="89"/>
        <v>0</v>
      </c>
      <c r="CJ89">
        <f t="shared" si="90"/>
        <v>2.8940129989681145</v>
      </c>
      <c r="CK89">
        <f t="shared" si="91"/>
        <v>0.76999384788740266</v>
      </c>
      <c r="CL89">
        <f t="shared" si="92"/>
        <v>1.5233405203353703E-3</v>
      </c>
      <c r="CM89">
        <f t="shared" si="93"/>
        <v>337.96122974418552</v>
      </c>
      <c r="CN89">
        <f t="shared" si="94"/>
        <v>0</v>
      </c>
      <c r="CO89">
        <f t="shared" si="95"/>
        <v>0</v>
      </c>
      <c r="CP89">
        <f t="shared" si="96"/>
        <v>0</v>
      </c>
    </row>
    <row r="90" spans="1:94">
      <c r="A90">
        <v>0</v>
      </c>
      <c r="B90">
        <v>0</v>
      </c>
      <c r="C90">
        <v>9.9343134719999979E-4</v>
      </c>
      <c r="D90">
        <v>1.0324417432837837E-3</v>
      </c>
      <c r="E90">
        <v>0</v>
      </c>
      <c r="F90" s="18">
        <v>4.1517743613636368E-5</v>
      </c>
      <c r="G90" s="18">
        <v>1.8729515441176469E-5</v>
      </c>
      <c r="H90">
        <v>1.0000000000000001E-5</v>
      </c>
      <c r="I90">
        <v>0.56026042125357411</v>
      </c>
      <c r="J90">
        <v>0.40883842547661237</v>
      </c>
      <c r="K90">
        <v>306.17690285999998</v>
      </c>
      <c r="L90">
        <v>1.7378008287493735E-7</v>
      </c>
      <c r="M90">
        <v>3.1614999999999997E-2</v>
      </c>
      <c r="N90">
        <v>26.057037609999998</v>
      </c>
      <c r="O90">
        <v>27.588073850000001</v>
      </c>
      <c r="Q90">
        <f t="shared" si="97"/>
        <v>0</v>
      </c>
      <c r="R90">
        <f t="shared" si="98"/>
        <v>0</v>
      </c>
      <c r="S90">
        <f t="shared" si="99"/>
        <v>2.5885877976943361E-2</v>
      </c>
      <c r="T90">
        <f t="shared" si="100"/>
        <v>2.6902373334879517E-2</v>
      </c>
      <c r="U90">
        <f t="shared" si="101"/>
        <v>0</v>
      </c>
      <c r="V90">
        <f t="shared" si="103"/>
        <v>1.08182940682286E-3</v>
      </c>
      <c r="W90">
        <f t="shared" si="104"/>
        <v>4.8803568826781096E-4</v>
      </c>
      <c r="X90">
        <f t="shared" si="105"/>
        <v>1.1260438306122449E-5</v>
      </c>
      <c r="Y90">
        <f t="shared" si="106"/>
        <v>0.63087779088880458</v>
      </c>
      <c r="Z90">
        <f t="shared" si="107"/>
        <v>0.46036998672516344</v>
      </c>
      <c r="AA90">
        <f t="shared" si="108"/>
        <v>7.5174553504850139E-2</v>
      </c>
      <c r="AB90">
        <f t="shared" si="102"/>
        <v>1.7378008287493735E-7</v>
      </c>
      <c r="AE90">
        <f t="shared" si="119"/>
        <v>1.2304941496411237</v>
      </c>
      <c r="AF90">
        <f t="shared" si="120"/>
        <v>2.7476683120792287</v>
      </c>
      <c r="AG90">
        <f t="shared" si="121"/>
        <v>1.0294562062641539</v>
      </c>
      <c r="AH90" s="5">
        <f t="shared" si="122"/>
        <v>-5.4358116406913549E-2</v>
      </c>
      <c r="AJ90" s="12">
        <f t="shared" si="123"/>
        <v>2.8020264284861423</v>
      </c>
      <c r="AK90" s="8">
        <f t="shared" si="124"/>
        <v>0.74311401595783444</v>
      </c>
      <c r="AL90" s="8">
        <f t="shared" si="125"/>
        <v>5.3827540782476193</v>
      </c>
      <c r="AM90" s="8">
        <f t="shared" si="126"/>
        <v>1.5740910072355323</v>
      </c>
      <c r="AN90" s="8">
        <f t="shared" si="127"/>
        <v>8.4729447887299649</v>
      </c>
      <c r="AO90">
        <v>88</v>
      </c>
      <c r="AQ90">
        <v>1</v>
      </c>
      <c r="AR90">
        <f t="shared" si="109"/>
        <v>2.4447986197981795</v>
      </c>
      <c r="AT90">
        <f t="shared" si="110"/>
        <v>0</v>
      </c>
      <c r="AU90">
        <f t="shared" si="111"/>
        <v>0.21932961490644201</v>
      </c>
      <c r="AV90">
        <f t="shared" si="112"/>
        <v>0.22794232395223538</v>
      </c>
      <c r="AW90">
        <f t="shared" si="113"/>
        <v>0</v>
      </c>
      <c r="AX90">
        <f t="shared" si="128"/>
        <v>9.1662808348345805E-3</v>
      </c>
      <c r="AY90">
        <f t="shared" si="129"/>
        <v>4.1350994416229905E-3</v>
      </c>
      <c r="AZ90">
        <f t="shared" si="114"/>
        <v>9.5409072064675483E-5</v>
      </c>
      <c r="BA90">
        <f t="shared" si="115"/>
        <v>5.3453926906367695</v>
      </c>
      <c r="BB90">
        <f t="shared" si="116"/>
        <v>3.9006894799106568</v>
      </c>
      <c r="BC90">
        <f t="shared" si="117"/>
        <v>1.5740910072355323</v>
      </c>
      <c r="BD90" s="9">
        <f t="shared" si="118"/>
        <v>2.0346643263706672</v>
      </c>
      <c r="BG90">
        <f t="shared" si="130"/>
        <v>12</v>
      </c>
      <c r="BH90">
        <f t="shared" si="131"/>
        <v>12.000000000000002</v>
      </c>
      <c r="BI90">
        <f t="shared" si="132"/>
        <v>26.889597239596359</v>
      </c>
      <c r="BJ90">
        <f t="shared" si="133"/>
        <v>26.889597239596355</v>
      </c>
      <c r="BK90">
        <f t="shared" si="134"/>
        <v>13.444798619798179</v>
      </c>
      <c r="BL90">
        <f t="shared" si="135"/>
        <v>13.444798619798181</v>
      </c>
      <c r="BM90">
        <f>0</f>
        <v>0</v>
      </c>
      <c r="BN90" s="10">
        <f t="shared" si="136"/>
        <v>0</v>
      </c>
      <c r="BO90" s="10">
        <f t="shared" si="137"/>
        <v>-1.7763568394002505E-15</v>
      </c>
      <c r="CC90">
        <f t="shared" si="85"/>
        <v>384</v>
      </c>
      <c r="CF90">
        <f t="shared" si="86"/>
        <v>0</v>
      </c>
      <c r="CG90">
        <f t="shared" si="87"/>
        <v>14.037095354012289</v>
      </c>
      <c r="CH90">
        <f t="shared" si="88"/>
        <v>25.529540282650363</v>
      </c>
      <c r="CI90">
        <f t="shared" si="89"/>
        <v>0</v>
      </c>
      <c r="CJ90">
        <f t="shared" si="90"/>
        <v>1.4666049335735329</v>
      </c>
      <c r="CK90">
        <f t="shared" si="91"/>
        <v>0.86010068385758198</v>
      </c>
      <c r="CL90">
        <f t="shared" si="92"/>
        <v>1.5265451530348077E-3</v>
      </c>
      <c r="CM90">
        <f t="shared" si="93"/>
        <v>342.10513220075325</v>
      </c>
      <c r="CN90">
        <f t="shared" si="94"/>
        <v>0</v>
      </c>
      <c r="CO90">
        <f t="shared" si="95"/>
        <v>0</v>
      </c>
      <c r="CP90">
        <f t="shared" si="96"/>
        <v>0</v>
      </c>
    </row>
    <row r="91" spans="1:94">
      <c r="A91">
        <v>0</v>
      </c>
      <c r="B91">
        <v>3.6580748369565223E-5</v>
      </c>
      <c r="C91">
        <v>1.1837522623999999E-3</v>
      </c>
      <c r="D91">
        <v>1.1625312488513513E-3</v>
      </c>
      <c r="E91">
        <v>3.2713710659090904E-5</v>
      </c>
      <c r="F91" s="18">
        <v>6.7138622272727277E-5</v>
      </c>
      <c r="G91" s="18">
        <v>1.583585326470588E-5</v>
      </c>
      <c r="H91">
        <v>1.0000000000000001E-5</v>
      </c>
      <c r="I91">
        <v>0.55772136201062206</v>
      </c>
      <c r="J91">
        <v>0.40986648442243201</v>
      </c>
      <c r="K91">
        <v>306.21841072000001</v>
      </c>
      <c r="L91">
        <v>1.7378008287493735E-7</v>
      </c>
      <c r="M91">
        <v>3.1385000000000003E-2</v>
      </c>
      <c r="N91">
        <v>26.076657059999999</v>
      </c>
      <c r="O91">
        <v>28.98926604</v>
      </c>
      <c r="Q91">
        <f t="shared" si="97"/>
        <v>0</v>
      </c>
      <c r="R91">
        <f t="shared" si="98"/>
        <v>9.5390363023130646E-4</v>
      </c>
      <c r="S91">
        <f t="shared" si="99"/>
        <v>3.0868301790603927E-2</v>
      </c>
      <c r="T91">
        <f t="shared" si="100"/>
        <v>3.0314928697830205E-2</v>
      </c>
      <c r="U91">
        <f t="shared" si="101"/>
        <v>8.5306421401718001E-4</v>
      </c>
      <c r="V91">
        <f t="shared" si="103"/>
        <v>1.7507508284867869E-3</v>
      </c>
      <c r="W91">
        <f t="shared" si="104"/>
        <v>4.1294611483621663E-4</v>
      </c>
      <c r="X91">
        <f t="shared" si="105"/>
        <v>1.1832353485714286E-5</v>
      </c>
      <c r="Y91">
        <f t="shared" si="106"/>
        <v>0.65991563018437027</v>
      </c>
      <c r="Z91">
        <f t="shared" si="107"/>
        <v>0.4849685125633223</v>
      </c>
      <c r="AA91">
        <f t="shared" si="108"/>
        <v>8.1228786741899983E-2</v>
      </c>
      <c r="AB91">
        <f t="shared" si="102"/>
        <v>1.7378008287493735E-7</v>
      </c>
      <c r="AE91">
        <f t="shared" si="119"/>
        <v>1.3109994267968192</v>
      </c>
      <c r="AF91">
        <f t="shared" si="120"/>
        <v>2.9067628582667004</v>
      </c>
      <c r="AG91">
        <f t="shared" si="121"/>
        <v>1.1002448156786557</v>
      </c>
      <c r="AH91" s="5">
        <f t="shared" si="122"/>
        <v>-6.5153895276005624E-2</v>
      </c>
      <c r="AJ91" s="12">
        <f t="shared" si="123"/>
        <v>2.9719167535427062</v>
      </c>
      <c r="AK91" s="8">
        <f t="shared" si="124"/>
        <v>0.77142712218539478</v>
      </c>
      <c r="AL91" s="8">
        <f t="shared" si="125"/>
        <v>5.1851949263441792</v>
      </c>
      <c r="AM91" s="8">
        <f t="shared" si="126"/>
        <v>1.5388980377617205</v>
      </c>
      <c r="AN91" s="8">
        <f t="shared" si="127"/>
        <v>7.9794862975630867</v>
      </c>
      <c r="AO91">
        <v>89</v>
      </c>
      <c r="AQ91">
        <v>1</v>
      </c>
      <c r="AR91">
        <f t="shared" si="109"/>
        <v>2.3960825439578191</v>
      </c>
      <c r="AT91">
        <f t="shared" si="110"/>
        <v>7.6116609466263955E-3</v>
      </c>
      <c r="AU91">
        <f t="shared" si="111"/>
        <v>0.24631319116716613</v>
      </c>
      <c r="AV91">
        <f t="shared" si="112"/>
        <v>0.24189755815593811</v>
      </c>
      <c r="AW91">
        <f t="shared" si="113"/>
        <v>6.8070142066915121E-3</v>
      </c>
      <c r="AX91">
        <f t="shared" si="128"/>
        <v>1.3970092246357538E-2</v>
      </c>
      <c r="AY91">
        <f t="shared" si="129"/>
        <v>3.2950978649675033E-3</v>
      </c>
      <c r="AZ91">
        <f t="shared" si="114"/>
        <v>9.4416102507179975E-5</v>
      </c>
      <c r="BA91">
        <f t="shared" si="115"/>
        <v>5.2657877286038914</v>
      </c>
      <c r="BB91">
        <f t="shared" si="116"/>
        <v>3.869799600748582</v>
      </c>
      <c r="BC91">
        <f t="shared" si="117"/>
        <v>1.5388980377617205</v>
      </c>
      <c r="BD91" s="9">
        <f t="shared" si="118"/>
        <v>2.0587926523494677</v>
      </c>
      <c r="BG91">
        <f t="shared" si="130"/>
        <v>12</v>
      </c>
      <c r="BH91">
        <f t="shared" si="131"/>
        <v>12</v>
      </c>
      <c r="BI91">
        <f t="shared" si="132"/>
        <v>26.792165087915638</v>
      </c>
      <c r="BJ91">
        <f t="shared" si="133"/>
        <v>26.792165087915635</v>
      </c>
      <c r="BK91">
        <f t="shared" si="134"/>
        <v>13.396082543957819</v>
      </c>
      <c r="BL91">
        <f t="shared" si="135"/>
        <v>13.396082543957819</v>
      </c>
      <c r="BM91">
        <f>0</f>
        <v>0</v>
      </c>
      <c r="BN91" s="10">
        <f t="shared" si="136"/>
        <v>0</v>
      </c>
      <c r="BO91" s="10">
        <f t="shared" si="137"/>
        <v>3.5527136788005009E-15</v>
      </c>
      <c r="CC91">
        <f t="shared" si="85"/>
        <v>384</v>
      </c>
      <c r="CF91">
        <f t="shared" si="86"/>
        <v>0.12178657514602233</v>
      </c>
      <c r="CG91">
        <f t="shared" si="87"/>
        <v>15.764044234698632</v>
      </c>
      <c r="CH91">
        <f t="shared" si="88"/>
        <v>27.092526513465067</v>
      </c>
      <c r="CI91">
        <f t="shared" si="89"/>
        <v>1.089122273070642</v>
      </c>
      <c r="CJ91">
        <f t="shared" si="90"/>
        <v>2.235214759417206</v>
      </c>
      <c r="CK91">
        <f t="shared" si="91"/>
        <v>0.68538035591324065</v>
      </c>
      <c r="CL91">
        <f t="shared" si="92"/>
        <v>1.5106576401148796E-3</v>
      </c>
      <c r="CM91">
        <f t="shared" si="93"/>
        <v>337.01041463064905</v>
      </c>
      <c r="CN91">
        <f t="shared" si="94"/>
        <v>0</v>
      </c>
      <c r="CO91">
        <f t="shared" si="95"/>
        <v>0</v>
      </c>
      <c r="CP91">
        <f t="shared" si="96"/>
        <v>0</v>
      </c>
    </row>
    <row r="92" spans="1:94">
      <c r="A92">
        <v>0</v>
      </c>
      <c r="B92">
        <v>4.2258917173913051E-5</v>
      </c>
      <c r="C92">
        <v>6.426404098833331E-4</v>
      </c>
      <c r="D92">
        <v>6.3307209021621627E-4</v>
      </c>
      <c r="E92">
        <v>0</v>
      </c>
      <c r="F92" s="18">
        <v>5.7123322863636368E-5</v>
      </c>
      <c r="G92" s="18">
        <v>3.0578868235294101E-6</v>
      </c>
      <c r="H92">
        <v>1.0000000000000001E-5</v>
      </c>
      <c r="I92">
        <v>0.55903125737390802</v>
      </c>
      <c r="J92">
        <v>0.40905744214357265</v>
      </c>
      <c r="K92">
        <v>306.17509817000001</v>
      </c>
      <c r="L92">
        <v>1.7378008287493735E-7</v>
      </c>
      <c r="M92">
        <v>3.1519999999999999E-2</v>
      </c>
      <c r="N92">
        <v>25.930256409999998</v>
      </c>
      <c r="O92">
        <v>27.660438200000002</v>
      </c>
      <c r="Q92">
        <f t="shared" si="97"/>
        <v>0</v>
      </c>
      <c r="R92">
        <f t="shared" si="98"/>
        <v>1.0957845579285179E-3</v>
      </c>
      <c r="S92">
        <f t="shared" si="99"/>
        <v>1.6663830607702323E-2</v>
      </c>
      <c r="T92">
        <f t="shared" si="100"/>
        <v>1.641572162532114E-2</v>
      </c>
      <c r="U92">
        <f t="shared" si="101"/>
        <v>0</v>
      </c>
      <c r="V92">
        <f t="shared" si="103"/>
        <v>1.4812224088453065E-3</v>
      </c>
      <c r="W92">
        <f t="shared" si="104"/>
        <v>7.9291789406878024E-5</v>
      </c>
      <c r="X92">
        <f t="shared" si="105"/>
        <v>1.1289974775510206E-5</v>
      </c>
      <c r="Y92">
        <f t="shared" si="106"/>
        <v>0.63114487944731745</v>
      </c>
      <c r="Z92">
        <f t="shared" si="107"/>
        <v>0.46182482035356598</v>
      </c>
      <c r="AA92">
        <f t="shared" si="108"/>
        <v>7.7272164101800087E-2</v>
      </c>
      <c r="AB92">
        <f t="shared" si="102"/>
        <v>1.7378008287493735E-7</v>
      </c>
      <c r="AE92">
        <f t="shared" si="119"/>
        <v>1.1829616590325958</v>
      </c>
      <c r="AF92">
        <f t="shared" si="120"/>
        <v>2.668850165213041</v>
      </c>
      <c r="AG92">
        <f t="shared" si="121"/>
        <v>0.99512134268554031</v>
      </c>
      <c r="AH92" s="5">
        <f t="shared" si="122"/>
        <v>-3.573585098920417E-2</v>
      </c>
      <c r="AJ92" s="12">
        <f t="shared" si="123"/>
        <v>2.7045860162022453</v>
      </c>
      <c r="AK92" s="8">
        <f t="shared" si="124"/>
        <v>0.71434333083116464</v>
      </c>
      <c r="AL92" s="8">
        <f t="shared" si="125"/>
        <v>5.5995483227173874</v>
      </c>
      <c r="AM92" s="8">
        <f t="shared" si="126"/>
        <v>1.5739663915462716</v>
      </c>
      <c r="AN92" s="8">
        <f t="shared" si="127"/>
        <v>8.8135008677964635</v>
      </c>
      <c r="AO92">
        <v>90</v>
      </c>
      <c r="AQ92">
        <v>1</v>
      </c>
      <c r="AR92">
        <f t="shared" si="109"/>
        <v>2.4924019919606053</v>
      </c>
      <c r="AT92">
        <f t="shared" si="110"/>
        <v>9.6576981522209556E-3</v>
      </c>
      <c r="AU92">
        <f t="shared" si="111"/>
        <v>0.14686668552179769</v>
      </c>
      <c r="AV92">
        <f t="shared" si="112"/>
        <v>0.14467997679027303</v>
      </c>
      <c r="AW92">
        <f t="shared" si="113"/>
        <v>0</v>
      </c>
      <c r="AX92">
        <f t="shared" si="128"/>
        <v>1.3054754985757677E-2</v>
      </c>
      <c r="AY92">
        <f t="shared" si="129"/>
        <v>6.9883825474665391E-4</v>
      </c>
      <c r="AZ92">
        <f t="shared" si="114"/>
        <v>9.9504202481359385E-5</v>
      </c>
      <c r="BA92">
        <f t="shared" si="115"/>
        <v>5.5625959427142266</v>
      </c>
      <c r="BB92">
        <f t="shared" si="116"/>
        <v>4.0702934549560998</v>
      </c>
      <c r="BC92">
        <f t="shared" si="117"/>
        <v>1.5739663915462716</v>
      </c>
      <c r="BD92" s="9">
        <f t="shared" si="118"/>
        <v>1.8889243452510676</v>
      </c>
      <c r="BG92">
        <f t="shared" si="130"/>
        <v>12</v>
      </c>
      <c r="BH92">
        <f t="shared" si="131"/>
        <v>11.999999999999996</v>
      </c>
      <c r="BI92">
        <f t="shared" si="132"/>
        <v>26.984803983921211</v>
      </c>
      <c r="BJ92">
        <f t="shared" si="133"/>
        <v>26.984803983921211</v>
      </c>
      <c r="BK92">
        <f t="shared" si="134"/>
        <v>13.492401991960605</v>
      </c>
      <c r="BL92">
        <f t="shared" si="135"/>
        <v>13.492401991960605</v>
      </c>
      <c r="BM92">
        <f>0</f>
        <v>0</v>
      </c>
      <c r="BN92" s="10">
        <f t="shared" si="136"/>
        <v>0</v>
      </c>
      <c r="BO92" s="10">
        <f t="shared" si="137"/>
        <v>3.5527136788005009E-15</v>
      </c>
      <c r="CC92">
        <f t="shared" si="85"/>
        <v>384</v>
      </c>
      <c r="CF92">
        <f t="shared" si="86"/>
        <v>0.15452317043553529</v>
      </c>
      <c r="CG92">
        <f t="shared" si="87"/>
        <v>9.3994678733950519</v>
      </c>
      <c r="CH92">
        <f t="shared" si="88"/>
        <v>16.204157400510578</v>
      </c>
      <c r="CI92">
        <f t="shared" si="89"/>
        <v>0</v>
      </c>
      <c r="CJ92">
        <f t="shared" si="90"/>
        <v>2.0887607977212284</v>
      </c>
      <c r="CK92">
        <f t="shared" si="91"/>
        <v>0.14535835698730401</v>
      </c>
      <c r="CL92">
        <f t="shared" si="92"/>
        <v>1.5920672397017502E-3</v>
      </c>
      <c r="CM92">
        <f t="shared" si="93"/>
        <v>356.0061403337105</v>
      </c>
      <c r="CN92">
        <f t="shared" si="94"/>
        <v>0</v>
      </c>
      <c r="CO92">
        <f t="shared" si="95"/>
        <v>0</v>
      </c>
      <c r="CP92">
        <f t="shared" si="96"/>
        <v>0</v>
      </c>
    </row>
    <row r="93" spans="1:94">
      <c r="A93">
        <v>0</v>
      </c>
      <c r="B93">
        <v>3.5027271413043477E-5</v>
      </c>
      <c r="C93">
        <v>1.2255921891499999E-3</v>
      </c>
      <c r="D93">
        <v>1.2010813825675674E-3</v>
      </c>
      <c r="E93">
        <v>3.4808442022727275E-5</v>
      </c>
      <c r="F93" s="18">
        <v>8.5258692568181829E-5</v>
      </c>
      <c r="G93" s="18">
        <v>2.2794755000000001E-5</v>
      </c>
      <c r="H93">
        <v>1.0000000000000001E-5</v>
      </c>
      <c r="I93">
        <v>0.55840264032695097</v>
      </c>
      <c r="J93">
        <v>0.41036709632806234</v>
      </c>
      <c r="K93">
        <v>306.32669206999998</v>
      </c>
      <c r="L93">
        <v>1.7378008287493735E-7</v>
      </c>
      <c r="M93">
        <v>3.1419999999999997E-2</v>
      </c>
      <c r="N93">
        <v>25.798404999999999</v>
      </c>
      <c r="O93">
        <v>31.636247449999999</v>
      </c>
      <c r="Q93">
        <f t="shared" si="97"/>
        <v>0</v>
      </c>
      <c r="R93">
        <f t="shared" si="98"/>
        <v>9.0364773395861788E-4</v>
      </c>
      <c r="S93">
        <f t="shared" si="99"/>
        <v>3.1618323660528302E-2</v>
      </c>
      <c r="T93">
        <f t="shared" si="100"/>
        <v>3.0985983945438042E-2</v>
      </c>
      <c r="U93">
        <f t="shared" si="101"/>
        <v>8.9800228472133739E-4</v>
      </c>
      <c r="V93">
        <f t="shared" si="103"/>
        <v>2.1995382806444448E-3</v>
      </c>
      <c r="W93">
        <f t="shared" si="104"/>
        <v>5.88068321365775E-4</v>
      </c>
      <c r="X93">
        <f t="shared" si="105"/>
        <v>1.2912754061224489E-5</v>
      </c>
      <c r="Y93">
        <f t="shared" si="106"/>
        <v>0.72105159616803138</v>
      </c>
      <c r="Z93">
        <f t="shared" si="107"/>
        <v>0.52989693897030876</v>
      </c>
      <c r="AA93">
        <f t="shared" si="108"/>
        <v>7.9459087400000156E-2</v>
      </c>
      <c r="AB93">
        <f t="shared" si="102"/>
        <v>1.7378008287493735E-7</v>
      </c>
      <c r="AE93">
        <f t="shared" si="119"/>
        <v>1.4233772858979616</v>
      </c>
      <c r="AF93">
        <f t="shared" si="120"/>
        <v>3.1618961474728344</v>
      </c>
      <c r="AG93">
        <f t="shared" si="121"/>
        <v>1.1941810063939307</v>
      </c>
      <c r="AH93" s="5">
        <f t="shared" si="122"/>
        <v>-6.719356422665651E-2</v>
      </c>
      <c r="AJ93" s="12">
        <f t="shared" si="123"/>
        <v>3.229089711699491</v>
      </c>
      <c r="AK93" s="8">
        <f t="shared" si="124"/>
        <v>0.84072769891162968</v>
      </c>
      <c r="AL93" s="8">
        <f t="shared" si="125"/>
        <v>4.7577830552962981</v>
      </c>
      <c r="AM93" s="8">
        <f t="shared" si="126"/>
        <v>1.5439802122437667</v>
      </c>
      <c r="AN93" s="8">
        <f t="shared" si="127"/>
        <v>7.3459228915261754</v>
      </c>
      <c r="AO93">
        <v>91</v>
      </c>
      <c r="AQ93">
        <v>1</v>
      </c>
      <c r="AR93">
        <f t="shared" si="109"/>
        <v>2.4043022282262427</v>
      </c>
      <c r="AT93">
        <f t="shared" si="110"/>
        <v>6.6381265747623664E-3</v>
      </c>
      <c r="AU93">
        <f t="shared" si="111"/>
        <v>0.23226576756955855</v>
      </c>
      <c r="AV93">
        <f t="shared" si="112"/>
        <v>0.22762064878125587</v>
      </c>
      <c r="AW93">
        <f t="shared" si="113"/>
        <v>6.5966555399772789E-3</v>
      </c>
      <c r="AX93">
        <f t="shared" si="128"/>
        <v>1.615763860657415E-2</v>
      </c>
      <c r="AY93">
        <f t="shared" si="129"/>
        <v>4.3199045437022181E-3</v>
      </c>
      <c r="AZ93">
        <f t="shared" si="114"/>
        <v>9.4856095650996565E-5</v>
      </c>
      <c r="BA93">
        <f t="shared" si="115"/>
        <v>5.2967894262622295</v>
      </c>
      <c r="BB93">
        <f t="shared" si="116"/>
        <v>3.89258205413164</v>
      </c>
      <c r="BC93">
        <f t="shared" si="117"/>
        <v>1.5439802122437667</v>
      </c>
      <c r="BD93" s="9">
        <f t="shared" si="118"/>
        <v>2.037578953859597</v>
      </c>
      <c r="BG93">
        <f t="shared" si="130"/>
        <v>12</v>
      </c>
      <c r="BH93">
        <f t="shared" si="131"/>
        <v>12</v>
      </c>
      <c r="BI93">
        <f t="shared" si="132"/>
        <v>26.808604456452485</v>
      </c>
      <c r="BJ93">
        <f t="shared" si="133"/>
        <v>26.808604456452482</v>
      </c>
      <c r="BK93">
        <f t="shared" si="134"/>
        <v>13.404302228226243</v>
      </c>
      <c r="BL93">
        <f t="shared" si="135"/>
        <v>13.404302228226239</v>
      </c>
      <c r="BM93">
        <f>0</f>
        <v>0</v>
      </c>
      <c r="BN93" s="10">
        <f t="shared" si="136"/>
        <v>0</v>
      </c>
      <c r="BO93" s="10">
        <f t="shared" si="137"/>
        <v>7.1054273576010019E-15</v>
      </c>
      <c r="CC93">
        <f t="shared" si="85"/>
        <v>384</v>
      </c>
      <c r="CF93">
        <f t="shared" si="86"/>
        <v>0.10621002519619786</v>
      </c>
      <c r="CG93">
        <f t="shared" si="87"/>
        <v>14.865009124451747</v>
      </c>
      <c r="CH93">
        <f t="shared" si="88"/>
        <v>25.49351266350066</v>
      </c>
      <c r="CI93">
        <f t="shared" si="89"/>
        <v>1.0554648863963647</v>
      </c>
      <c r="CJ93">
        <f t="shared" si="90"/>
        <v>2.5852221770518642</v>
      </c>
      <c r="CK93">
        <f t="shared" si="91"/>
        <v>0.89854014509006142</v>
      </c>
      <c r="CL93">
        <f t="shared" si="92"/>
        <v>1.517697530415945E-3</v>
      </c>
      <c r="CM93">
        <f t="shared" si="93"/>
        <v>338.99452328078269</v>
      </c>
      <c r="CN93">
        <f t="shared" si="94"/>
        <v>0</v>
      </c>
      <c r="CO93">
        <f t="shared" si="95"/>
        <v>0</v>
      </c>
      <c r="CP93">
        <f t="shared" si="96"/>
        <v>0</v>
      </c>
    </row>
    <row r="94" spans="1:94">
      <c r="A94">
        <v>0</v>
      </c>
      <c r="B94">
        <v>2.5717567671739132E-5</v>
      </c>
      <c r="C94">
        <v>9.6976320525000005E-4</v>
      </c>
      <c r="D94">
        <v>8.5699738243243248E-4</v>
      </c>
      <c r="E94">
        <v>3.318332652272727E-5</v>
      </c>
      <c r="F94" s="18">
        <v>7.4456561136363641E-6</v>
      </c>
      <c r="G94" s="18">
        <v>3.0988421176470579E-6</v>
      </c>
      <c r="H94">
        <v>1.0000000000000001E-5</v>
      </c>
      <c r="I94">
        <v>0.56040328053046762</v>
      </c>
      <c r="J94">
        <v>0.40754273327937507</v>
      </c>
      <c r="K94">
        <v>306.27796546000002</v>
      </c>
      <c r="L94">
        <v>1.6982436524617427E-7</v>
      </c>
      <c r="M94">
        <v>3.1530000000000002E-2</v>
      </c>
      <c r="N94">
        <v>26.020106949999999</v>
      </c>
      <c r="O94">
        <v>30.53053405</v>
      </c>
      <c r="Q94">
        <f t="shared" si="97"/>
        <v>0</v>
      </c>
      <c r="R94">
        <f t="shared" si="98"/>
        <v>6.691738613125147E-4</v>
      </c>
      <c r="S94">
        <f t="shared" si="99"/>
        <v>2.5233342316779803E-2</v>
      </c>
      <c r="T94">
        <f t="shared" si="100"/>
        <v>2.2299163546761942E-2</v>
      </c>
      <c r="U94">
        <f t="shared" si="101"/>
        <v>8.6343370507813513E-4</v>
      </c>
      <c r="V94">
        <f t="shared" si="103"/>
        <v>1.9373676838973955E-4</v>
      </c>
      <c r="W94">
        <f t="shared" si="104"/>
        <v>8.0632203322340921E-5</v>
      </c>
      <c r="X94">
        <f t="shared" si="105"/>
        <v>1.2461442469387755E-5</v>
      </c>
      <c r="Y94">
        <f t="shared" si="106"/>
        <v>0.69834332399865895</v>
      </c>
      <c r="Z94">
        <f t="shared" si="107"/>
        <v>0.50785703245779712</v>
      </c>
      <c r="AA94">
        <f t="shared" si="108"/>
        <v>7.7279717641500004E-2</v>
      </c>
      <c r="AB94">
        <f t="shared" si="102"/>
        <v>1.6982436524617427E-7</v>
      </c>
      <c r="AE94">
        <f t="shared" si="119"/>
        <v>1.3288655485020973</v>
      </c>
      <c r="AF94">
        <f t="shared" si="120"/>
        <v>2.9893891205692125</v>
      </c>
      <c r="AG94">
        <f t="shared" si="121"/>
        <v>1.1143930297188831</v>
      </c>
      <c r="AH94" s="5">
        <f t="shared" si="122"/>
        <v>-4.9339482401644479E-2</v>
      </c>
      <c r="AJ94" s="12">
        <f t="shared" si="123"/>
        <v>3.0387286029708571</v>
      </c>
      <c r="AK94" s="8">
        <f t="shared" si="124"/>
        <v>0.80994254353309092</v>
      </c>
      <c r="AL94" s="8">
        <f t="shared" si="125"/>
        <v>4.9386219206999549</v>
      </c>
      <c r="AM94" s="8">
        <f t="shared" si="126"/>
        <v>1.5867213578278709</v>
      </c>
      <c r="AN94" s="8">
        <f t="shared" si="127"/>
        <v>7.8362168798115199</v>
      </c>
      <c r="AO94">
        <v>92</v>
      </c>
      <c r="AQ94">
        <v>1</v>
      </c>
      <c r="AR94">
        <f t="shared" si="109"/>
        <v>2.4927895437110266</v>
      </c>
      <c r="AT94">
        <f t="shared" si="110"/>
        <v>5.2437915075457808E-3</v>
      </c>
      <c r="AU94">
        <f t="shared" si="111"/>
        <v>0.19773394299681221</v>
      </c>
      <c r="AV94">
        <f t="shared" si="112"/>
        <v>0.17474108179081366</v>
      </c>
      <c r="AW94">
        <f t="shared" si="113"/>
        <v>6.7660537743314845E-3</v>
      </c>
      <c r="AX94">
        <f t="shared" si="128"/>
        <v>1.518163334695812E-3</v>
      </c>
      <c r="AY94">
        <f t="shared" si="129"/>
        <v>6.3185143273092239E-4</v>
      </c>
      <c r="AZ94">
        <f t="shared" si="114"/>
        <v>9.7650565825416471E-5</v>
      </c>
      <c r="BA94">
        <f t="shared" si="115"/>
        <v>5.4723697434219769</v>
      </c>
      <c r="BB94">
        <f t="shared" si="116"/>
        <v>3.9796778502767767</v>
      </c>
      <c r="BC94">
        <f t="shared" si="117"/>
        <v>1.5867213578278709</v>
      </c>
      <c r="BD94" s="9">
        <f t="shared" si="118"/>
        <v>1.9733562426648008</v>
      </c>
      <c r="BG94">
        <f t="shared" si="130"/>
        <v>12</v>
      </c>
      <c r="BH94">
        <f t="shared" si="131"/>
        <v>12</v>
      </c>
      <c r="BI94">
        <f t="shared" si="132"/>
        <v>26.985579087422053</v>
      </c>
      <c r="BJ94">
        <f t="shared" si="133"/>
        <v>26.985579087422046</v>
      </c>
      <c r="BK94">
        <f t="shared" si="134"/>
        <v>13.492789543711027</v>
      </c>
      <c r="BL94">
        <f t="shared" si="135"/>
        <v>13.492789543711027</v>
      </c>
      <c r="BM94">
        <f>0</f>
        <v>0</v>
      </c>
      <c r="BN94" s="10">
        <f t="shared" si="136"/>
        <v>0</v>
      </c>
      <c r="BO94" s="10">
        <f t="shared" si="137"/>
        <v>7.1054273576010019E-15</v>
      </c>
      <c r="CC94">
        <f t="shared" si="85"/>
        <v>384</v>
      </c>
      <c r="CF94">
        <f t="shared" si="86"/>
        <v>8.3900664120732493E-2</v>
      </c>
      <c r="CG94">
        <f t="shared" si="87"/>
        <v>12.654972351795982</v>
      </c>
      <c r="CH94">
        <f t="shared" si="88"/>
        <v>19.571001160571129</v>
      </c>
      <c r="CI94">
        <f t="shared" si="89"/>
        <v>1.0825686038930376</v>
      </c>
      <c r="CJ94">
        <f t="shared" si="90"/>
        <v>0.24290613355132992</v>
      </c>
      <c r="CK94">
        <f t="shared" si="91"/>
        <v>0.13142509800803187</v>
      </c>
      <c r="CL94">
        <f t="shared" si="92"/>
        <v>1.5624090532066635E-3</v>
      </c>
      <c r="CM94">
        <f t="shared" si="93"/>
        <v>350.23166357900652</v>
      </c>
      <c r="CN94">
        <f t="shared" si="94"/>
        <v>0</v>
      </c>
      <c r="CO94">
        <f t="shared" si="95"/>
        <v>0</v>
      </c>
      <c r="CP94">
        <f t="shared" si="96"/>
        <v>0</v>
      </c>
    </row>
    <row r="95" spans="1:94">
      <c r="A95">
        <v>0</v>
      </c>
      <c r="B95">
        <v>2.670323882826087E-5</v>
      </c>
      <c r="C95">
        <v>1.2158498683166666E-3</v>
      </c>
      <c r="D95">
        <v>1.3080863556756757E-3</v>
      </c>
      <c r="E95">
        <v>3.0615387772727276E-5</v>
      </c>
      <c r="F95" s="18">
        <v>6.8477101522727279E-5</v>
      </c>
      <c r="G95" s="18">
        <v>3.9615483235294093E-6</v>
      </c>
      <c r="H95">
        <v>1.0000000000000001E-5</v>
      </c>
      <c r="I95">
        <v>0.55240540484610767</v>
      </c>
      <c r="J95">
        <v>0.40991374444552237</v>
      </c>
      <c r="K95">
        <v>306.37231462</v>
      </c>
      <c r="L95">
        <v>1.7378008287493735E-7</v>
      </c>
      <c r="M95">
        <v>3.1484999999999999E-2</v>
      </c>
      <c r="N95">
        <v>25.75782748</v>
      </c>
      <c r="O95">
        <v>29.969956830000001</v>
      </c>
      <c r="Q95">
        <f t="shared" si="97"/>
        <v>0</v>
      </c>
      <c r="R95">
        <f t="shared" si="98"/>
        <v>6.8781741889558084E-4</v>
      </c>
      <c r="S95">
        <f t="shared" si="99"/>
        <v>3.1317651149681415E-2</v>
      </c>
      <c r="T95">
        <f t="shared" si="100"/>
        <v>3.3693462678435974E-2</v>
      </c>
      <c r="U95">
        <f t="shared" si="101"/>
        <v>7.8858587648321062E-4</v>
      </c>
      <c r="V95">
        <f t="shared" si="103"/>
        <v>1.7638213673528546E-3</v>
      </c>
      <c r="W95">
        <f t="shared" si="104"/>
        <v>1.0204087827115375E-4</v>
      </c>
      <c r="X95">
        <f t="shared" si="105"/>
        <v>1.2232635440816328E-5</v>
      </c>
      <c r="Y95">
        <f t="shared" si="106"/>
        <v>0.67573739330189875</v>
      </c>
      <c r="Z95">
        <f t="shared" si="107"/>
        <v>0.50143253979820235</v>
      </c>
      <c r="AA95">
        <f t="shared" si="108"/>
        <v>7.7659849852200091E-2</v>
      </c>
      <c r="AB95">
        <f t="shared" si="102"/>
        <v>1.7378008287493735E-7</v>
      </c>
      <c r="AE95">
        <f t="shared" si="119"/>
        <v>1.3522932742203675</v>
      </c>
      <c r="AF95">
        <f t="shared" si="120"/>
        <v>2.9848673413498892</v>
      </c>
      <c r="AG95">
        <f t="shared" si="121"/>
        <v>1.1395718383346451</v>
      </c>
      <c r="AH95" s="5">
        <f t="shared" si="122"/>
        <v>-6.8353379369120185E-2</v>
      </c>
      <c r="AJ95" s="12">
        <f t="shared" si="123"/>
        <v>3.0532207207190094</v>
      </c>
      <c r="AK95" s="8">
        <f t="shared" si="124"/>
        <v>0.77407704404971911</v>
      </c>
      <c r="AL95" s="8">
        <f t="shared" si="125"/>
        <v>5.1674442883272986</v>
      </c>
      <c r="AM95" s="8">
        <f t="shared" si="126"/>
        <v>1.5022721573411439</v>
      </c>
      <c r="AN95" s="8">
        <f t="shared" si="127"/>
        <v>7.7629076789656235</v>
      </c>
      <c r="AO95">
        <v>93</v>
      </c>
      <c r="AQ95">
        <v>1</v>
      </c>
      <c r="AR95">
        <f t="shared" si="109"/>
        <v>2.3532074465644222</v>
      </c>
      <c r="AT95">
        <f t="shared" si="110"/>
        <v>5.3394631228708194E-3</v>
      </c>
      <c r="AU95">
        <f t="shared" si="111"/>
        <v>0.24311603459702844</v>
      </c>
      <c r="AV95">
        <f t="shared" si="112"/>
        <v>0.26155924015737225</v>
      </c>
      <c r="AW95">
        <f t="shared" si="113"/>
        <v>6.1217193560753527E-3</v>
      </c>
      <c r="AX95">
        <f t="shared" si="128"/>
        <v>1.369238243694712E-2</v>
      </c>
      <c r="AY95">
        <f t="shared" si="129"/>
        <v>7.9213391749953586E-4</v>
      </c>
      <c r="AZ95">
        <f t="shared" si="114"/>
        <v>9.496081959750011E-5</v>
      </c>
      <c r="BA95">
        <f t="shared" si="115"/>
        <v>5.245686999427523</v>
      </c>
      <c r="BB95">
        <f t="shared" si="116"/>
        <v>3.8925745136827006</v>
      </c>
      <c r="BC95">
        <f t="shared" si="117"/>
        <v>1.5022721573411439</v>
      </c>
      <c r="BD95" s="9">
        <f t="shared" si="118"/>
        <v>2.0328931309289375</v>
      </c>
      <c r="BG95">
        <f t="shared" si="130"/>
        <v>12</v>
      </c>
      <c r="BH95">
        <f t="shared" si="131"/>
        <v>11.999999999999998</v>
      </c>
      <c r="BI95">
        <f t="shared" si="132"/>
        <v>26.706414893128844</v>
      </c>
      <c r="BJ95">
        <f t="shared" si="133"/>
        <v>26.706414893128837</v>
      </c>
      <c r="BK95">
        <f t="shared" si="134"/>
        <v>13.353207446564422</v>
      </c>
      <c r="BL95">
        <f t="shared" si="135"/>
        <v>13.353207446564419</v>
      </c>
      <c r="BM95">
        <f>0</f>
        <v>0</v>
      </c>
      <c r="BN95" s="10">
        <f t="shared" si="136"/>
        <v>0</v>
      </c>
      <c r="BO95" s="10">
        <f t="shared" si="137"/>
        <v>1.0658141036401503E-14</v>
      </c>
      <c r="CC95">
        <f t="shared" si="85"/>
        <v>384</v>
      </c>
      <c r="CF95">
        <f t="shared" si="86"/>
        <v>8.5431409965933111E-2</v>
      </c>
      <c r="CG95">
        <f t="shared" si="87"/>
        <v>15.55942621420982</v>
      </c>
      <c r="CH95">
        <f t="shared" si="88"/>
        <v>29.294634897625691</v>
      </c>
      <c r="CI95">
        <f t="shared" si="89"/>
        <v>0.97947509697205648</v>
      </c>
      <c r="CJ95">
        <f t="shared" si="90"/>
        <v>2.1907811899115393</v>
      </c>
      <c r="CK95">
        <f t="shared" si="91"/>
        <v>0.16476385483990347</v>
      </c>
      <c r="CL95">
        <f t="shared" si="92"/>
        <v>1.5193731135600018E-3</v>
      </c>
      <c r="CM95">
        <f t="shared" si="93"/>
        <v>335.72396796336147</v>
      </c>
      <c r="CN95">
        <f t="shared" si="94"/>
        <v>0</v>
      </c>
      <c r="CO95">
        <f t="shared" si="95"/>
        <v>0</v>
      </c>
      <c r="CP95">
        <f t="shared" si="96"/>
        <v>0</v>
      </c>
    </row>
    <row r="96" spans="1:94">
      <c r="A96">
        <v>0</v>
      </c>
      <c r="B96">
        <v>3.9359056586956529E-5</v>
      </c>
      <c r="C96">
        <v>1.3373731164333332E-3</v>
      </c>
      <c r="D96">
        <v>1.1639155551351353E-3</v>
      </c>
      <c r="E96">
        <v>4.1580792000000005E-5</v>
      </c>
      <c r="F96" s="18">
        <v>3.9443894340909085E-5</v>
      </c>
      <c r="G96" s="18">
        <v>2.0766017441176467E-5</v>
      </c>
      <c r="H96">
        <v>1.0000000000000001E-5</v>
      </c>
      <c r="I96">
        <v>0.55702643376626793</v>
      </c>
      <c r="J96">
        <v>0.40438294255912138</v>
      </c>
      <c r="K96">
        <v>306.23104353999997</v>
      </c>
      <c r="L96">
        <v>1.6982436524617427E-7</v>
      </c>
      <c r="M96">
        <v>3.1910000000000001E-2</v>
      </c>
      <c r="N96">
        <v>26.105196849999999</v>
      </c>
      <c r="O96">
        <v>28.147036109999998</v>
      </c>
      <c r="Q96">
        <f t="shared" si="97"/>
        <v>0</v>
      </c>
      <c r="R96">
        <f t="shared" si="98"/>
        <v>1.0274759200327892E-3</v>
      </c>
      <c r="S96">
        <f t="shared" si="99"/>
        <v>3.491238846639013E-2</v>
      </c>
      <c r="T96">
        <f t="shared" si="100"/>
        <v>3.0384244683579732E-2</v>
      </c>
      <c r="U96">
        <f t="shared" si="101"/>
        <v>1.0854747603389052E-3</v>
      </c>
      <c r="V96">
        <f t="shared" si="103"/>
        <v>1.0296906263000327E-3</v>
      </c>
      <c r="W96">
        <f t="shared" si="104"/>
        <v>5.4210097309244495E-4</v>
      </c>
      <c r="X96">
        <f t="shared" si="105"/>
        <v>1.148858616734694E-5</v>
      </c>
      <c r="Y96">
        <f t="shared" si="106"/>
        <v>0.63994461818137405</v>
      </c>
      <c r="Z96">
        <f t="shared" si="107"/>
        <v>0.46457882801957734</v>
      </c>
      <c r="AA96">
        <f t="shared" si="108"/>
        <v>6.761245984150005E-2</v>
      </c>
      <c r="AB96">
        <f t="shared" si="102"/>
        <v>1.6982436524617427E-7</v>
      </c>
      <c r="AE96">
        <f t="shared" si="119"/>
        <v>1.2776995995165217</v>
      </c>
      <c r="AF96">
        <f t="shared" si="120"/>
        <v>2.8371723810992373</v>
      </c>
      <c r="AG96">
        <f t="shared" si="121"/>
        <v>1.0671204068986229</v>
      </c>
      <c r="AH96" s="5">
        <f t="shared" si="122"/>
        <v>-6.8981375429734038E-2</v>
      </c>
      <c r="AJ96" s="12">
        <f t="shared" si="123"/>
        <v>2.9061537565289712</v>
      </c>
      <c r="AK96" s="8">
        <f t="shared" si="124"/>
        <v>0.7719129427317255</v>
      </c>
      <c r="AL96" s="8">
        <f t="shared" si="125"/>
        <v>5.1819315088102886</v>
      </c>
      <c r="AM96" s="8">
        <f t="shared" si="126"/>
        <v>1.5746064656513412</v>
      </c>
      <c r="AN96" s="8">
        <f t="shared" si="127"/>
        <v>8.1595028583350899</v>
      </c>
      <c r="AO96">
        <v>94</v>
      </c>
      <c r="AQ96">
        <v>1</v>
      </c>
      <c r="AR96">
        <f t="shared" si="109"/>
        <v>2.4309914072310423</v>
      </c>
      <c r="AT96">
        <f t="shared" si="110"/>
        <v>8.3836927063780202E-3</v>
      </c>
      <c r="AU96">
        <f t="shared" si="111"/>
        <v>0.2848677334828153</v>
      </c>
      <c r="AV96">
        <f t="shared" si="112"/>
        <v>0.24792033134402158</v>
      </c>
      <c r="AW96">
        <f t="shared" si="113"/>
        <v>8.8569344096358932E-3</v>
      </c>
      <c r="AX96">
        <f t="shared" si="128"/>
        <v>8.401763608495965E-3</v>
      </c>
      <c r="AY96">
        <f t="shared" si="129"/>
        <v>4.4232744394540379E-3</v>
      </c>
      <c r="AZ96">
        <f t="shared" si="114"/>
        <v>9.374115167069633E-5</v>
      </c>
      <c r="BA96">
        <f t="shared" si="115"/>
        <v>5.2216299412270795</v>
      </c>
      <c r="BB96">
        <f t="shared" si="116"/>
        <v>3.7907322751477075</v>
      </c>
      <c r="BC96">
        <f t="shared" si="117"/>
        <v>1.5746064656513412</v>
      </c>
      <c r="BD96" s="9">
        <f t="shared" si="118"/>
        <v>2.137460195642142</v>
      </c>
      <c r="BG96">
        <f t="shared" si="130"/>
        <v>12</v>
      </c>
      <c r="BH96">
        <f t="shared" si="131"/>
        <v>11.999999999999998</v>
      </c>
      <c r="BI96">
        <f t="shared" si="132"/>
        <v>26.861982814462085</v>
      </c>
      <c r="BJ96">
        <f t="shared" si="133"/>
        <v>26.861982814462085</v>
      </c>
      <c r="BK96">
        <f t="shared" si="134"/>
        <v>13.430991407231042</v>
      </c>
      <c r="BL96">
        <f t="shared" si="135"/>
        <v>13.430991407231041</v>
      </c>
      <c r="BM96">
        <f>0</f>
        <v>0</v>
      </c>
      <c r="BN96" s="10">
        <f t="shared" si="136"/>
        <v>0</v>
      </c>
      <c r="BO96" s="10">
        <f t="shared" si="137"/>
        <v>5.3290705182007514E-15</v>
      </c>
      <c r="CC96">
        <f t="shared" si="85"/>
        <v>384</v>
      </c>
      <c r="CF96">
        <f t="shared" si="86"/>
        <v>0.13413908330204832</v>
      </c>
      <c r="CG96">
        <f t="shared" si="87"/>
        <v>18.231534942900179</v>
      </c>
      <c r="CH96">
        <f t="shared" si="88"/>
        <v>27.767077110530415</v>
      </c>
      <c r="CI96">
        <f t="shared" si="89"/>
        <v>1.4171095055417429</v>
      </c>
      <c r="CJ96">
        <f t="shared" si="90"/>
        <v>1.3442821773593545</v>
      </c>
      <c r="CK96">
        <f t="shared" si="91"/>
        <v>0.92004108340643986</v>
      </c>
      <c r="CL96">
        <f t="shared" si="92"/>
        <v>1.4998584267311413E-3</v>
      </c>
      <c r="CM96">
        <f t="shared" si="93"/>
        <v>334.18431623853309</v>
      </c>
      <c r="CN96">
        <f t="shared" si="94"/>
        <v>0</v>
      </c>
      <c r="CO96">
        <f t="shared" si="95"/>
        <v>0</v>
      </c>
      <c r="CP96">
        <f t="shared" si="96"/>
        <v>0</v>
      </c>
    </row>
    <row r="97" spans="1:94">
      <c r="A97">
        <v>0</v>
      </c>
      <c r="B97">
        <v>2.7381439000000005E-5</v>
      </c>
      <c r="C97">
        <v>9.2380055341666667E-4</v>
      </c>
      <c r="D97">
        <v>7.3668265898648648E-4</v>
      </c>
      <c r="E97">
        <v>2.9223527113636364E-5</v>
      </c>
      <c r="F97" s="18">
        <v>4.0169443181818178E-6</v>
      </c>
      <c r="G97" s="18">
        <v>0</v>
      </c>
      <c r="H97">
        <v>1.0000000000000001E-5</v>
      </c>
      <c r="I97">
        <v>0.56626415482828352</v>
      </c>
      <c r="J97">
        <v>0.39808494102077374</v>
      </c>
      <c r="K97">
        <v>306.18592631000001</v>
      </c>
      <c r="L97">
        <v>1.6982436524617427E-7</v>
      </c>
      <c r="M97">
        <v>3.1875000000000001E-2</v>
      </c>
      <c r="N97">
        <v>26.001488370000001</v>
      </c>
      <c r="O97">
        <v>28.167025599999999</v>
      </c>
      <c r="Q97">
        <f t="shared" si="97"/>
        <v>0</v>
      </c>
      <c r="R97">
        <f t="shared" si="98"/>
        <v>7.1195816771236456E-4</v>
      </c>
      <c r="S97">
        <f t="shared" si="99"/>
        <v>2.4020189345863023E-2</v>
      </c>
      <c r="T97">
        <f t="shared" si="100"/>
        <v>1.9154845590017806E-2</v>
      </c>
      <c r="U97">
        <f t="shared" si="101"/>
        <v>7.598552003755956E-4</v>
      </c>
      <c r="V97">
        <f t="shared" si="103"/>
        <v>1.0444653097214212E-4</v>
      </c>
      <c r="W97">
        <f t="shared" si="104"/>
        <v>0</v>
      </c>
      <c r="X97">
        <f t="shared" si="105"/>
        <v>1.1496745142857142E-5</v>
      </c>
      <c r="Y97">
        <f t="shared" si="106"/>
        <v>0.65101946715961734</v>
      </c>
      <c r="Z97">
        <f t="shared" si="107"/>
        <v>0.45766811121251527</v>
      </c>
      <c r="AA97">
        <f t="shared" si="108"/>
        <v>6.8253906971250056E-2</v>
      </c>
      <c r="AB97">
        <f t="shared" si="102"/>
        <v>1.6982436524617427E-7</v>
      </c>
      <c r="AE97">
        <f t="shared" si="119"/>
        <v>1.2183616589270154</v>
      </c>
      <c r="AF97">
        <f t="shared" si="120"/>
        <v>2.7786977284035799</v>
      </c>
      <c r="AG97">
        <f t="shared" si="121"/>
        <v>1.0048388120949123</v>
      </c>
      <c r="AH97" s="5">
        <f t="shared" si="122"/>
        <v>-4.4751294834940926E-2</v>
      </c>
      <c r="AJ97" s="12">
        <f t="shared" si="123"/>
        <v>2.823449023238521</v>
      </c>
      <c r="AK97" s="8">
        <f t="shared" si="124"/>
        <v>0.81377139904869633</v>
      </c>
      <c r="AL97" s="8">
        <f t="shared" si="125"/>
        <v>4.9153853338616029</v>
      </c>
      <c r="AM97" s="8">
        <f t="shared" si="126"/>
        <v>1.7170533517275315</v>
      </c>
      <c r="AN97" s="8">
        <f t="shared" si="127"/>
        <v>8.4399788625394159</v>
      </c>
      <c r="AO97">
        <v>95</v>
      </c>
      <c r="AQ97">
        <v>1</v>
      </c>
      <c r="AR97">
        <f t="shared" si="109"/>
        <v>2.631978389522871</v>
      </c>
      <c r="AT97">
        <f t="shared" si="110"/>
        <v>6.0089118865046497E-3</v>
      </c>
      <c r="AU97">
        <f t="shared" si="111"/>
        <v>0.2027298903532784</v>
      </c>
      <c r="AV97">
        <f t="shared" si="112"/>
        <v>0.16166649189495663</v>
      </c>
      <c r="AW97">
        <f t="shared" si="113"/>
        <v>6.4131618297606791E-3</v>
      </c>
      <c r="AX97">
        <f t="shared" si="128"/>
        <v>8.8152651367044785E-4</v>
      </c>
      <c r="AY97">
        <f t="shared" si="129"/>
        <v>0</v>
      </c>
      <c r="AZ97">
        <f t="shared" si="114"/>
        <v>9.7032285993716978E-5</v>
      </c>
      <c r="BA97">
        <f t="shared" si="115"/>
        <v>5.4945905419288437</v>
      </c>
      <c r="BB97">
        <f t="shared" si="116"/>
        <v>3.8627091846919677</v>
      </c>
      <c r="BC97">
        <f t="shared" si="117"/>
        <v>1.7170533517275315</v>
      </c>
      <c r="BD97" s="9">
        <f t="shared" si="118"/>
        <v>2.0947533342057021</v>
      </c>
      <c r="BG97">
        <f t="shared" si="130"/>
        <v>12</v>
      </c>
      <c r="BH97">
        <f t="shared" si="131"/>
        <v>12</v>
      </c>
      <c r="BI97">
        <f t="shared" si="132"/>
        <v>27.263956779045742</v>
      </c>
      <c r="BJ97">
        <f t="shared" si="133"/>
        <v>27.263956779045738</v>
      </c>
      <c r="BK97">
        <f t="shared" si="134"/>
        <v>13.631978389522871</v>
      </c>
      <c r="BL97">
        <f t="shared" si="135"/>
        <v>13.631978389522871</v>
      </c>
      <c r="BM97">
        <f>0</f>
        <v>0</v>
      </c>
      <c r="BN97" s="10">
        <f t="shared" si="136"/>
        <v>0</v>
      </c>
      <c r="BO97" s="10">
        <f t="shared" si="137"/>
        <v>3.5527136788005009E-15</v>
      </c>
      <c r="CC97">
        <f t="shared" si="85"/>
        <v>384</v>
      </c>
      <c r="CF97">
        <f t="shared" si="86"/>
        <v>9.6142590184074395E-2</v>
      </c>
      <c r="CG97">
        <f t="shared" si="87"/>
        <v>12.974712982609818</v>
      </c>
      <c r="CH97">
        <f t="shared" si="88"/>
        <v>18.106647092235143</v>
      </c>
      <c r="CI97">
        <f t="shared" si="89"/>
        <v>1.0261058927617086</v>
      </c>
      <c r="CJ97">
        <f t="shared" si="90"/>
        <v>0.14104424218727166</v>
      </c>
      <c r="CK97">
        <f t="shared" si="91"/>
        <v>0</v>
      </c>
      <c r="CL97">
        <f t="shared" si="92"/>
        <v>1.5525165758994717E-3</v>
      </c>
      <c r="CM97">
        <f t="shared" si="93"/>
        <v>351.65379468344599</v>
      </c>
      <c r="CN97">
        <f t="shared" si="94"/>
        <v>0</v>
      </c>
      <c r="CO97">
        <f t="shared" si="95"/>
        <v>0</v>
      </c>
      <c r="CP97">
        <f t="shared" si="96"/>
        <v>0</v>
      </c>
    </row>
    <row r="98" spans="1:94">
      <c r="A98">
        <v>0</v>
      </c>
      <c r="B98">
        <v>3.991573763043478E-5</v>
      </c>
      <c r="C98">
        <v>1.0458547404333333E-3</v>
      </c>
      <c r="D98">
        <v>9.0301400645945954E-4</v>
      </c>
      <c r="E98">
        <v>3.1010455272727276E-5</v>
      </c>
      <c r="F98" s="18">
        <v>8.7819090909090891E-5</v>
      </c>
      <c r="G98" s="18">
        <v>8.4885588235294097E-6</v>
      </c>
      <c r="H98">
        <v>1.0000000000000001E-5</v>
      </c>
      <c r="I98">
        <v>0.55724610563235466</v>
      </c>
      <c r="J98">
        <v>0.40269530758790617</v>
      </c>
      <c r="K98">
        <v>306.2545045</v>
      </c>
      <c r="L98">
        <v>1.6595869074375559E-7</v>
      </c>
      <c r="M98">
        <v>3.1975000000000003E-2</v>
      </c>
      <c r="N98">
        <v>25.671483869999999</v>
      </c>
      <c r="O98">
        <v>26.269548390000001</v>
      </c>
      <c r="Q98">
        <f t="shared" si="97"/>
        <v>0</v>
      </c>
      <c r="R98">
        <f t="shared" si="98"/>
        <v>1.0246962147388585E-3</v>
      </c>
      <c r="S98">
        <f t="shared" si="99"/>
        <v>2.684864309939735E-2</v>
      </c>
      <c r="T98">
        <f t="shared" si="100"/>
        <v>2.3181709501208091E-2</v>
      </c>
      <c r="U98">
        <f t="shared" si="101"/>
        <v>7.9608440233517469E-4</v>
      </c>
      <c r="V98">
        <f t="shared" si="103"/>
        <v>2.2544463757507905E-3</v>
      </c>
      <c r="W98">
        <f t="shared" si="104"/>
        <v>2.179139009177814E-4</v>
      </c>
      <c r="X98">
        <f t="shared" si="105"/>
        <v>1.0722264648979592E-5</v>
      </c>
      <c r="Y98">
        <f t="shared" si="106"/>
        <v>0.59749402192033441</v>
      </c>
      <c r="Z98">
        <f t="shared" si="107"/>
        <v>0.43178056608597692</v>
      </c>
      <c r="AA98">
        <f t="shared" si="108"/>
        <v>6.4820496771749989E-2</v>
      </c>
      <c r="AB98">
        <f t="shared" si="102"/>
        <v>1.6595869074375559E-7</v>
      </c>
      <c r="AE98">
        <f t="shared" si="119"/>
        <v>1.1668333915404019</v>
      </c>
      <c r="AF98">
        <f t="shared" si="120"/>
        <v>2.6107916457844689</v>
      </c>
      <c r="AG98">
        <f t="shared" si="121"/>
        <v>0.97220811916064998</v>
      </c>
      <c r="AH98" s="5">
        <f t="shared" si="122"/>
        <v>-5.4323493494348042E-2</v>
      </c>
      <c r="AJ98" s="12">
        <f t="shared" si="123"/>
        <v>2.665115139278817</v>
      </c>
      <c r="AK98" s="8">
        <f t="shared" si="124"/>
        <v>0.7206989009575171</v>
      </c>
      <c r="AL98" s="8">
        <f t="shared" si="125"/>
        <v>5.5501680309011423</v>
      </c>
      <c r="AM98" s="8">
        <f t="shared" si="126"/>
        <v>1.6051103745694999</v>
      </c>
      <c r="AN98" s="8">
        <f t="shared" si="127"/>
        <v>8.908632287003396</v>
      </c>
      <c r="AO98">
        <v>96</v>
      </c>
      <c r="AQ98">
        <v>1</v>
      </c>
      <c r="AR98">
        <f t="shared" si="109"/>
        <v>2.4763757637499104</v>
      </c>
      <c r="AT98">
        <f t="shared" si="110"/>
        <v>9.1286417829927607E-3</v>
      </c>
      <c r="AU98">
        <f t="shared" si="111"/>
        <v>0.23918468877752216</v>
      </c>
      <c r="AV98">
        <f t="shared" si="112"/>
        <v>0.2065173257303958</v>
      </c>
      <c r="AW98">
        <f t="shared" si="113"/>
        <v>7.0920232098229388E-3</v>
      </c>
      <c r="AX98">
        <f t="shared" si="128"/>
        <v>2.0084033772331283E-2</v>
      </c>
      <c r="AY98">
        <f t="shared" si="129"/>
        <v>1.9413148135030065E-3</v>
      </c>
      <c r="AZ98">
        <f t="shared" si="114"/>
        <v>9.5520713041694733E-5</v>
      </c>
      <c r="BA98">
        <f t="shared" si="115"/>
        <v>5.3228545349710057</v>
      </c>
      <c r="BB98">
        <f t="shared" si="116"/>
        <v>3.8465742919341377</v>
      </c>
      <c r="BC98">
        <f t="shared" si="117"/>
        <v>1.6051103745694999</v>
      </c>
      <c r="BD98" s="9">
        <f t="shared" si="118"/>
        <v>2.0890584026560677</v>
      </c>
      <c r="BG98">
        <f t="shared" si="130"/>
        <v>12</v>
      </c>
      <c r="BH98">
        <f t="shared" si="131"/>
        <v>12</v>
      </c>
      <c r="BI98">
        <f t="shared" si="132"/>
        <v>26.952751527499821</v>
      </c>
      <c r="BJ98">
        <f t="shared" si="133"/>
        <v>26.952751527499817</v>
      </c>
      <c r="BK98">
        <f t="shared" si="134"/>
        <v>13.47637576374991</v>
      </c>
      <c r="BL98">
        <f t="shared" si="135"/>
        <v>13.47637576374991</v>
      </c>
      <c r="BM98">
        <f>0</f>
        <v>0</v>
      </c>
      <c r="BN98" s="10">
        <f t="shared" si="136"/>
        <v>0</v>
      </c>
      <c r="BO98" s="10">
        <f t="shared" si="137"/>
        <v>3.5527136788005009E-15</v>
      </c>
      <c r="CC98">
        <f t="shared" ref="CC98:CC112" si="138">AQ98*384</f>
        <v>384</v>
      </c>
      <c r="CF98">
        <f t="shared" ref="CF98:CF112" si="139">AT98*16</f>
        <v>0.14605826852788417</v>
      </c>
      <c r="CG98">
        <f t="shared" ref="CG98:CG112" si="140">AU98*64</f>
        <v>15.307820081761419</v>
      </c>
      <c r="CH98">
        <f t="shared" ref="CH98:CH112" si="141">AV98*112</f>
        <v>23.129940481804329</v>
      </c>
      <c r="CI98">
        <f t="shared" ref="CI98:CI112" si="142">AW98*160</f>
        <v>1.1347237135716701</v>
      </c>
      <c r="CJ98">
        <f t="shared" ref="CJ98:CJ112" si="143">AX98*160</f>
        <v>3.2134454035730053</v>
      </c>
      <c r="CK98">
        <f t="shared" ref="CK98:CK112" si="144">AY98*208</f>
        <v>0.40379348120862535</v>
      </c>
      <c r="CL98">
        <f t="shared" ref="CL98:CL112" si="145">AZ98*16</f>
        <v>1.5283314086671157E-3</v>
      </c>
      <c r="CM98">
        <f t="shared" ref="CM98:CM112" si="146">BA98*64</f>
        <v>340.66269023814436</v>
      </c>
      <c r="CN98">
        <f t="shared" ref="CN98:CN112" si="147">BB98*0</f>
        <v>0</v>
      </c>
      <c r="CO98">
        <f t="shared" ref="CO98:CO112" si="148">BC98*0</f>
        <v>0</v>
      </c>
      <c r="CP98">
        <f t="shared" ref="CP98:CP112" si="149">BD98*0</f>
        <v>0</v>
      </c>
    </row>
    <row r="99" spans="1:94">
      <c r="A99">
        <v>0</v>
      </c>
      <c r="B99">
        <v>2.7057147915217393E-5</v>
      </c>
      <c r="C99">
        <v>9.3704068396666649E-4</v>
      </c>
      <c r="D99">
        <v>9.3157891582432454E-4</v>
      </c>
      <c r="E99">
        <v>3.2966379136363637E-5</v>
      </c>
      <c r="F99" s="18">
        <v>2.2374060090909089E-5</v>
      </c>
      <c r="G99" s="18">
        <v>4.9391476470588087E-7</v>
      </c>
      <c r="H99">
        <v>1.0000000000000001E-5</v>
      </c>
      <c r="I99">
        <v>0.56821657435257067</v>
      </c>
      <c r="J99">
        <v>0.39460764192667663</v>
      </c>
      <c r="K99">
        <v>306.14622314999997</v>
      </c>
      <c r="L99">
        <v>1.7378008287493735E-7</v>
      </c>
      <c r="M99">
        <v>3.2169999999999997E-2</v>
      </c>
      <c r="N99">
        <v>26.067002160000001</v>
      </c>
      <c r="O99">
        <v>27.170035949999999</v>
      </c>
      <c r="Q99">
        <f t="shared" ref="Q99:Q112" si="150">$N99*A99</f>
        <v>0</v>
      </c>
      <c r="R99">
        <f t="shared" ref="R99:R112" si="151">$N99*B99</f>
        <v>7.0529873314941133E-4</v>
      </c>
      <c r="S99">
        <f t="shared" ref="S99:S112" si="152">$N99*C99</f>
        <v>2.4425841532966973E-2</v>
      </c>
      <c r="T99">
        <f t="shared" ref="T99:T112" si="153">$N99*D99</f>
        <v>2.4283469611003129E-2</v>
      </c>
      <c r="U99">
        <f t="shared" ref="U99:U112" si="154">$N99*E99</f>
        <v>8.5933467615496991E-4</v>
      </c>
      <c r="V99">
        <f t="shared" si="103"/>
        <v>5.83224672717697E-4</v>
      </c>
      <c r="W99">
        <f t="shared" si="104"/>
        <v>1.2874877238444089E-5</v>
      </c>
      <c r="X99">
        <f t="shared" si="105"/>
        <v>1.1089810591836736E-5</v>
      </c>
      <c r="Y99">
        <f t="shared" si="106"/>
        <v>0.63014141847123228</v>
      </c>
      <c r="Z99">
        <f t="shared" si="107"/>
        <v>0.43761240070581758</v>
      </c>
      <c r="AA99">
        <f t="shared" si="108"/>
        <v>6.0736115032800152E-2</v>
      </c>
      <c r="AB99">
        <f t="shared" ref="AB99:AB112" si="155">L99</f>
        <v>1.7378008287493735E-7</v>
      </c>
      <c r="AE99">
        <f t="shared" si="119"/>
        <v>1.1959958215908255</v>
      </c>
      <c r="AF99">
        <f t="shared" si="120"/>
        <v>2.7262018142304334</v>
      </c>
      <c r="AG99">
        <f t="shared" si="121"/>
        <v>0.97696488961809647</v>
      </c>
      <c r="AH99" s="5">
        <f t="shared" si="122"/>
        <v>-5.0870044103230622E-2</v>
      </c>
      <c r="AJ99" s="12">
        <f t="shared" si="123"/>
        <v>2.777071858333664</v>
      </c>
      <c r="AK99" s="8">
        <f t="shared" si="124"/>
        <v>0.82314207909747106</v>
      </c>
      <c r="AL99" s="8">
        <f t="shared" si="125"/>
        <v>4.8594284043719096</v>
      </c>
      <c r="AM99" s="8">
        <f t="shared" si="126"/>
        <v>1.7616344036135063</v>
      </c>
      <c r="AN99" s="8">
        <f t="shared" si="127"/>
        <v>8.5605362590382423</v>
      </c>
      <c r="AO99">
        <v>97</v>
      </c>
      <c r="AQ99">
        <v>1</v>
      </c>
      <c r="AR99">
        <f t="shared" si="109"/>
        <v>2.6482465722235276</v>
      </c>
      <c r="AT99">
        <f t="shared" si="110"/>
        <v>6.0377353785792736E-3</v>
      </c>
      <c r="AU99">
        <f t="shared" si="111"/>
        <v>0.20909830210048602</v>
      </c>
      <c r="AV99">
        <f t="shared" si="112"/>
        <v>0.20787952210024557</v>
      </c>
      <c r="AW99">
        <f t="shared" si="113"/>
        <v>7.3563656538735058E-3</v>
      </c>
      <c r="AX99">
        <f t="shared" si="128"/>
        <v>4.9927159579655567E-3</v>
      </c>
      <c r="AY99">
        <f t="shared" si="129"/>
        <v>1.1021585343036678E-4</v>
      </c>
      <c r="AZ99">
        <f t="shared" si="114"/>
        <v>9.4934725677284725E-5</v>
      </c>
      <c r="BA99">
        <f t="shared" si="115"/>
        <v>5.3943484611447747</v>
      </c>
      <c r="BB99">
        <f t="shared" si="116"/>
        <v>3.7461968236469239</v>
      </c>
      <c r="BC99">
        <f t="shared" si="117"/>
        <v>1.7616344036135063</v>
      </c>
      <c r="BD99" s="9">
        <f t="shared" si="118"/>
        <v>2.1971092606580864</v>
      </c>
      <c r="BG99">
        <f t="shared" si="130"/>
        <v>12</v>
      </c>
      <c r="BH99">
        <f t="shared" si="131"/>
        <v>12.000000000000002</v>
      </c>
      <c r="BI99">
        <f t="shared" si="132"/>
        <v>27.296493144447055</v>
      </c>
      <c r="BJ99">
        <f t="shared" si="133"/>
        <v>27.296493144447055</v>
      </c>
      <c r="BK99">
        <f t="shared" si="134"/>
        <v>13.648246572223528</v>
      </c>
      <c r="BL99">
        <f t="shared" si="135"/>
        <v>13.648246572223528</v>
      </c>
      <c r="BM99">
        <f>0</f>
        <v>0</v>
      </c>
      <c r="BN99" s="10">
        <f t="shared" si="136"/>
        <v>0</v>
      </c>
      <c r="BO99" s="10">
        <f t="shared" si="137"/>
        <v>0</v>
      </c>
      <c r="CC99">
        <f t="shared" si="138"/>
        <v>384</v>
      </c>
      <c r="CF99">
        <f t="shared" si="139"/>
        <v>9.6603766057268378E-2</v>
      </c>
      <c r="CG99">
        <f t="shared" si="140"/>
        <v>13.382291334431105</v>
      </c>
      <c r="CH99">
        <f t="shared" si="141"/>
        <v>23.282506475227503</v>
      </c>
      <c r="CI99">
        <f t="shared" si="142"/>
        <v>1.177018504619761</v>
      </c>
      <c r="CJ99">
        <f t="shared" si="143"/>
        <v>0.79883455327448905</v>
      </c>
      <c r="CK99">
        <f t="shared" si="144"/>
        <v>2.2924897513516292E-2</v>
      </c>
      <c r="CL99">
        <f t="shared" si="145"/>
        <v>1.5189556108365556E-3</v>
      </c>
      <c r="CM99">
        <f t="shared" si="146"/>
        <v>345.23830151326558</v>
      </c>
      <c r="CN99">
        <f t="shared" si="147"/>
        <v>0</v>
      </c>
      <c r="CO99">
        <f t="shared" si="148"/>
        <v>0</v>
      </c>
      <c r="CP99">
        <f t="shared" si="149"/>
        <v>0</v>
      </c>
    </row>
    <row r="100" spans="1:94">
      <c r="A100">
        <v>0</v>
      </c>
      <c r="B100">
        <v>3.2823372934782611E-5</v>
      </c>
      <c r="C100">
        <v>7.094423431999999E-4</v>
      </c>
      <c r="D100">
        <v>5.7945475409459457E-4</v>
      </c>
      <c r="E100">
        <v>0</v>
      </c>
      <c r="F100" s="18">
        <v>4.010323573863636E-5</v>
      </c>
      <c r="G100" s="18">
        <v>3.4560064117647057E-6</v>
      </c>
      <c r="H100">
        <v>1.0000000000000001E-5</v>
      </c>
      <c r="I100">
        <v>0.55115741300066956</v>
      </c>
      <c r="J100">
        <v>0.4063709589163354</v>
      </c>
      <c r="K100">
        <v>306.36459055</v>
      </c>
      <c r="L100">
        <v>1.7378008287493735E-7</v>
      </c>
      <c r="M100">
        <v>3.2059999999999998E-2</v>
      </c>
      <c r="N100">
        <v>26.826293710000002</v>
      </c>
      <c r="O100">
        <v>27.999888110000001</v>
      </c>
      <c r="Q100">
        <f t="shared" si="150"/>
        <v>0</v>
      </c>
      <c r="R100">
        <f t="shared" si="151"/>
        <v>8.8052944290134311E-4</v>
      </c>
      <c r="S100">
        <f t="shared" si="152"/>
        <v>1.903170866899382E-2</v>
      </c>
      <c r="T100">
        <f t="shared" si="153"/>
        <v>1.554462342499742E-2</v>
      </c>
      <c r="U100">
        <f t="shared" si="154"/>
        <v>0</v>
      </c>
      <c r="V100">
        <f t="shared" si="103"/>
        <v>1.0758211806460279E-3</v>
      </c>
      <c r="W100">
        <f t="shared" si="104"/>
        <v>9.2711843065643203E-5</v>
      </c>
      <c r="X100">
        <f t="shared" si="105"/>
        <v>1.1428525759183675E-5</v>
      </c>
      <c r="Y100">
        <f t="shared" si="106"/>
        <v>0.6298916691843186</v>
      </c>
      <c r="Z100">
        <f t="shared" si="107"/>
        <v>0.46442209717595095</v>
      </c>
      <c r="AA100">
        <f t="shared" si="108"/>
        <v>6.5456156652400135E-2</v>
      </c>
      <c r="AB100">
        <f t="shared" si="155"/>
        <v>1.7378008287493735E-7</v>
      </c>
      <c r="AE100">
        <f t="shared" si="119"/>
        <v>1.184658427354063</v>
      </c>
      <c r="AF100">
        <f t="shared" si="120"/>
        <v>2.6636534612157758</v>
      </c>
      <c r="AG100">
        <f t="shared" si="121"/>
        <v>1.0020949834731103</v>
      </c>
      <c r="AH100" s="5">
        <f t="shared" si="122"/>
        <v>-3.6625394560604249E-2</v>
      </c>
      <c r="AJ100" s="12">
        <f t="shared" si="123"/>
        <v>2.7002788557763799</v>
      </c>
      <c r="AK100" s="8">
        <f t="shared" si="124"/>
        <v>0.69608888883015929</v>
      </c>
      <c r="AL100" s="8">
        <f t="shared" si="125"/>
        <v>5.7463925429442835</v>
      </c>
      <c r="AM100" s="8">
        <f t="shared" si="126"/>
        <v>1.5369812377649497</v>
      </c>
      <c r="AN100" s="8">
        <f t="shared" si="127"/>
        <v>8.8320975233377812</v>
      </c>
      <c r="AO100">
        <v>98</v>
      </c>
      <c r="AQ100">
        <v>1</v>
      </c>
      <c r="AR100">
        <f t="shared" si="109"/>
        <v>2.4615443349769208</v>
      </c>
      <c r="AT100">
        <f t="shared" si="110"/>
        <v>7.7769219118749488E-3</v>
      </c>
      <c r="AU100">
        <f t="shared" si="111"/>
        <v>0.16808990700030649</v>
      </c>
      <c r="AV100">
        <f t="shared" si="112"/>
        <v>0.13729163005313816</v>
      </c>
      <c r="AW100">
        <f t="shared" si="113"/>
        <v>0</v>
      </c>
      <c r="AX100">
        <f t="shared" si="128"/>
        <v>9.5017575851381111E-3</v>
      </c>
      <c r="AY100">
        <f t="shared" si="129"/>
        <v>8.1884003952414843E-4</v>
      </c>
      <c r="AZ100">
        <f t="shared" si="114"/>
        <v>1.0093785405308816E-4</v>
      </c>
      <c r="BA100">
        <f t="shared" si="115"/>
        <v>5.5632646513739212</v>
      </c>
      <c r="BB100">
        <f t="shared" si="116"/>
        <v>4.101821254251055</v>
      </c>
      <c r="BC100">
        <f t="shared" si="117"/>
        <v>1.5369812377649497</v>
      </c>
      <c r="BD100" s="9">
        <f t="shared" si="118"/>
        <v>1.8604602943549315</v>
      </c>
      <c r="BG100">
        <f t="shared" si="130"/>
        <v>12</v>
      </c>
      <c r="BH100">
        <f t="shared" si="131"/>
        <v>12.000000000000002</v>
      </c>
      <c r="BI100">
        <f t="shared" si="132"/>
        <v>26.923088669953842</v>
      </c>
      <c r="BJ100">
        <f t="shared" si="133"/>
        <v>26.923088669953842</v>
      </c>
      <c r="BK100">
        <f t="shared" si="134"/>
        <v>13.461544334976921</v>
      </c>
      <c r="BL100">
        <f t="shared" si="135"/>
        <v>13.461544334976921</v>
      </c>
      <c r="BM100">
        <f>0</f>
        <v>0</v>
      </c>
      <c r="BN100" s="10">
        <f t="shared" si="136"/>
        <v>0</v>
      </c>
      <c r="BO100" s="10">
        <f t="shared" si="137"/>
        <v>0</v>
      </c>
      <c r="CC100">
        <f t="shared" si="138"/>
        <v>384</v>
      </c>
      <c r="CF100">
        <f t="shared" si="139"/>
        <v>0.12443075058999918</v>
      </c>
      <c r="CG100">
        <f t="shared" si="140"/>
        <v>10.757754048019615</v>
      </c>
      <c r="CH100">
        <f t="shared" si="141"/>
        <v>15.376662565951474</v>
      </c>
      <c r="CI100">
        <f t="shared" si="142"/>
        <v>0</v>
      </c>
      <c r="CJ100">
        <f t="shared" si="143"/>
        <v>1.5202812136220978</v>
      </c>
      <c r="CK100">
        <f t="shared" si="144"/>
        <v>0.17031872822102287</v>
      </c>
      <c r="CL100">
        <f t="shared" si="145"/>
        <v>1.6150056648494106E-3</v>
      </c>
      <c r="CM100">
        <f t="shared" si="146"/>
        <v>356.04893768793096</v>
      </c>
      <c r="CN100">
        <f t="shared" si="147"/>
        <v>0</v>
      </c>
      <c r="CO100">
        <f t="shared" si="148"/>
        <v>0</v>
      </c>
      <c r="CP100">
        <f t="shared" si="149"/>
        <v>0</v>
      </c>
    </row>
    <row r="101" spans="1:94">
      <c r="A101">
        <v>0</v>
      </c>
      <c r="B101" s="14">
        <v>3.4863724195652178E-5</v>
      </c>
      <c r="C101">
        <v>1.0889608171833333E-3</v>
      </c>
      <c r="D101">
        <v>9.0602177364864853E-4</v>
      </c>
      <c r="E101">
        <v>3.2992587545454541E-5</v>
      </c>
      <c r="F101" s="18">
        <v>5.6582418875000001E-5</v>
      </c>
      <c r="G101" s="18">
        <v>1.301070588235294E-5</v>
      </c>
      <c r="H101">
        <v>1.0000000000000001E-5</v>
      </c>
      <c r="I101">
        <v>0.54422096002705156</v>
      </c>
      <c r="J101">
        <v>0.40462695109239005</v>
      </c>
      <c r="K101">
        <v>306.10832467</v>
      </c>
      <c r="L101">
        <v>1.6595869074375559E-7</v>
      </c>
      <c r="M101">
        <v>3.2030000000000003E-2</v>
      </c>
      <c r="N101">
        <v>25.780205209999998</v>
      </c>
      <c r="O101">
        <v>27.87250753</v>
      </c>
      <c r="Q101">
        <f t="shared" si="150"/>
        <v>0</v>
      </c>
      <c r="R101">
        <f t="shared" si="151"/>
        <v>8.9879396414875524E-4</v>
      </c>
      <c r="S101">
        <f t="shared" si="152"/>
        <v>2.8073633332635625E-2</v>
      </c>
      <c r="T101">
        <f t="shared" si="153"/>
        <v>2.3357427249390328E-2</v>
      </c>
      <c r="U101">
        <f t="shared" si="154"/>
        <v>8.5055567733070825E-4</v>
      </c>
      <c r="V101">
        <f t="shared" si="103"/>
        <v>1.4587063698756773E-3</v>
      </c>
      <c r="W101">
        <f t="shared" si="104"/>
        <v>3.3541866757401287E-4</v>
      </c>
      <c r="X101">
        <f t="shared" ref="X101:X112" si="156">$O101*H101/24.5</f>
        <v>1.1376533685714286E-5</v>
      </c>
      <c r="Y101">
        <f t="shared" ref="Y101:Y112" si="157">$O101*I101/24.5</f>
        <v>0.61913480842195201</v>
      </c>
      <c r="Z101">
        <f t="shared" ref="Z101:Z112" si="158">$O101*J101/24.5</f>
        <v>0.46032521392504427</v>
      </c>
      <c r="AA101">
        <f t="shared" ref="AA101:AA112" si="159">(34.5/1000-M101)*N101</f>
        <v>6.3677106868699998E-2</v>
      </c>
      <c r="AB101">
        <f t="shared" si="155"/>
        <v>1.6595869074375559E-7</v>
      </c>
      <c r="AE101">
        <f t="shared" si="119"/>
        <v>1.2174925062512829</v>
      </c>
      <c r="AF101">
        <f t="shared" si="120"/>
        <v>2.6976524193027975</v>
      </c>
      <c r="AG101">
        <f t="shared" si="121"/>
        <v>1.0305994983719988</v>
      </c>
      <c r="AH101" s="5">
        <f t="shared" si="122"/>
        <v>-5.497453526095511E-2</v>
      </c>
      <c r="AJ101" s="12">
        <f t="shared" si="123"/>
        <v>2.7526269545637527</v>
      </c>
      <c r="AK101" s="8">
        <f t="shared" si="124"/>
        <v>0.69142795781975508</v>
      </c>
      <c r="AL101" s="8">
        <f t="shared" si="125"/>
        <v>5.7851291009594092</v>
      </c>
      <c r="AM101" s="8">
        <f t="shared" si="126"/>
        <v>1.4919154355543118</v>
      </c>
      <c r="AN101" s="8">
        <f t="shared" si="127"/>
        <v>8.6309234023957817</v>
      </c>
      <c r="AO101">
        <v>99</v>
      </c>
      <c r="AQ101">
        <v>1</v>
      </c>
      <c r="AR101">
        <f t="shared" ref="AR101:AR112" si="160">AG101*AN101+3*AM101-11</f>
        <v>2.3707716356591746</v>
      </c>
      <c r="AT101">
        <f t="shared" ref="AT101:AT112" si="161">R101*$AN101</f>
        <v>7.7574218591035665E-3</v>
      </c>
      <c r="AU101">
        <f t="shared" ref="AU101:AU112" si="162">S101*$AN101</f>
        <v>0.2423013789209231</v>
      </c>
      <c r="AV101">
        <f t="shared" ref="AV101:AV112" si="163">T101*$AN101</f>
        <v>0.2015961654665199</v>
      </c>
      <c r="AW101">
        <f t="shared" ref="AW101:AW112" si="164">U101*$AN101</f>
        <v>7.3410809005142047E-3</v>
      </c>
      <c r="AX101">
        <f t="shared" si="128"/>
        <v>1.258998294498378E-2</v>
      </c>
      <c r="AY101">
        <f t="shared" si="129"/>
        <v>2.8949728275649588E-3</v>
      </c>
      <c r="AZ101">
        <f t="shared" ref="AZ101:AZ112" si="165">X101*$AN101</f>
        <v>9.818999082617537E-5</v>
      </c>
      <c r="BA101">
        <f t="shared" ref="BA101:BA112" si="166">Y101*$AN101</f>
        <v>5.3437051072468549</v>
      </c>
      <c r="BB101">
        <f t="shared" ref="BB101:BB112" si="167">Z101*$AN101</f>
        <v>3.9730316615785091</v>
      </c>
      <c r="BC101">
        <f t="shared" ref="BC101:BC112" si="168">AM101</f>
        <v>1.4919154355543118</v>
      </c>
      <c r="BD101" s="9">
        <f t="shared" ref="BD101:BD112" si="169">-AH101*AN101+AM101</f>
        <v>1.9663964384739214</v>
      </c>
      <c r="BG101">
        <f t="shared" si="130"/>
        <v>12</v>
      </c>
      <c r="BH101">
        <f t="shared" si="131"/>
        <v>12</v>
      </c>
      <c r="BI101">
        <f t="shared" si="132"/>
        <v>26.741543271318349</v>
      </c>
      <c r="BJ101">
        <f t="shared" si="133"/>
        <v>26.741543271318349</v>
      </c>
      <c r="BK101">
        <f t="shared" si="134"/>
        <v>13.370771635659175</v>
      </c>
      <c r="BL101">
        <f t="shared" si="135"/>
        <v>13.370771635659173</v>
      </c>
      <c r="BM101">
        <f>0</f>
        <v>0</v>
      </c>
      <c r="BN101" s="10">
        <f t="shared" si="136"/>
        <v>0</v>
      </c>
      <c r="BO101" s="10">
        <f t="shared" si="137"/>
        <v>1.7763568394002505E-15</v>
      </c>
      <c r="CC101">
        <f t="shared" si="138"/>
        <v>384</v>
      </c>
      <c r="CF101">
        <f t="shared" si="139"/>
        <v>0.12411874974565706</v>
      </c>
      <c r="CG101">
        <f t="shared" si="140"/>
        <v>15.507288250939078</v>
      </c>
      <c r="CH101">
        <f t="shared" si="141"/>
        <v>22.578770532250228</v>
      </c>
      <c r="CI101">
        <f t="shared" si="142"/>
        <v>1.1745729440822728</v>
      </c>
      <c r="CJ101">
        <f t="shared" si="143"/>
        <v>2.0143972711974047</v>
      </c>
      <c r="CK101">
        <f t="shared" si="144"/>
        <v>0.60215434813351143</v>
      </c>
      <c r="CL101">
        <f t="shared" si="145"/>
        <v>1.5710398532188059E-3</v>
      </c>
      <c r="CM101">
        <f t="shared" si="146"/>
        <v>341.99712686379871</v>
      </c>
      <c r="CN101">
        <f t="shared" si="147"/>
        <v>0</v>
      </c>
      <c r="CO101">
        <f t="shared" si="148"/>
        <v>0</v>
      </c>
      <c r="CP101">
        <f t="shared" si="149"/>
        <v>0</v>
      </c>
    </row>
    <row r="102" spans="1:94">
      <c r="A102">
        <v>0</v>
      </c>
      <c r="B102" s="14">
        <v>3.9498559260869569E-5</v>
      </c>
      <c r="C102">
        <v>1.4377695263333332E-3</v>
      </c>
      <c r="D102">
        <v>9.891990361216216E-4</v>
      </c>
      <c r="E102">
        <v>3.6755047340909089E-5</v>
      </c>
      <c r="F102" s="18">
        <v>7.439597715909091E-6</v>
      </c>
      <c r="G102" s="18">
        <v>8.0944117647058652E-7</v>
      </c>
      <c r="H102">
        <v>1.0000000000000001E-5</v>
      </c>
      <c r="I102">
        <v>0.55304048114799109</v>
      </c>
      <c r="J102">
        <v>0.41044260610343236</v>
      </c>
      <c r="K102">
        <v>306.21480134000001</v>
      </c>
      <c r="L102">
        <v>1.6218100973589288E-7</v>
      </c>
      <c r="M102">
        <v>3.1150000000000001E-2</v>
      </c>
      <c r="N102">
        <v>25.553176650000001</v>
      </c>
      <c r="O102">
        <v>28.04216856</v>
      </c>
      <c r="Q102">
        <f t="shared" si="150"/>
        <v>0</v>
      </c>
      <c r="R102">
        <f t="shared" si="151"/>
        <v>1.0093136622134936E-3</v>
      </c>
      <c r="S102">
        <f t="shared" si="152"/>
        <v>3.6739578688382492E-2</v>
      </c>
      <c r="T102">
        <f t="shared" si="153"/>
        <v>2.527717771202553E-2</v>
      </c>
      <c r="U102">
        <f t="shared" si="154"/>
        <v>9.3920821748136275E-4</v>
      </c>
      <c r="V102">
        <f t="shared" si="103"/>
        <v>1.9010535463956152E-4</v>
      </c>
      <c r="W102">
        <f t="shared" si="104"/>
        <v>2.0683793370136723E-5</v>
      </c>
      <c r="X102">
        <f t="shared" si="156"/>
        <v>1.1445783085714288E-5</v>
      </c>
      <c r="Y102">
        <f t="shared" si="157"/>
        <v>0.63299813848389674</v>
      </c>
      <c r="Z102">
        <f t="shared" si="158"/>
        <v>0.46978370385951568</v>
      </c>
      <c r="AA102">
        <f t="shared" si="159"/>
        <v>8.5603141777500058E-2</v>
      </c>
      <c r="AB102">
        <f t="shared" si="155"/>
        <v>1.6218100973589288E-7</v>
      </c>
      <c r="AE102">
        <f t="shared" si="119"/>
        <v>1.2577225197738018</v>
      </c>
      <c r="AF102">
        <f t="shared" si="120"/>
        <v>2.7777207329344247</v>
      </c>
      <c r="AG102">
        <f t="shared" si="121"/>
        <v>1.0679195425752566</v>
      </c>
      <c r="AH102" s="5">
        <f t="shared" si="122"/>
        <v>-6.417606742811259E-2</v>
      </c>
      <c r="AJ102" s="12">
        <f t="shared" si="123"/>
        <v>2.8418968003625373</v>
      </c>
      <c r="AK102" s="8">
        <f t="shared" si="124"/>
        <v>0.70605771521202421</v>
      </c>
      <c r="AL102" s="8">
        <f t="shared" si="125"/>
        <v>5.6652592469708063</v>
      </c>
      <c r="AM102" s="8">
        <f t="shared" si="126"/>
        <v>1.4768641595364937</v>
      </c>
      <c r="AN102" s="8">
        <f t="shared" si="127"/>
        <v>8.3668183363338891</v>
      </c>
      <c r="AO102">
        <v>100</v>
      </c>
      <c r="AQ102">
        <v>1</v>
      </c>
      <c r="AR102">
        <f t="shared" si="160"/>
        <v>2.3656812891574379</v>
      </c>
      <c r="AT102">
        <f t="shared" si="161"/>
        <v>8.4447440561201681E-3</v>
      </c>
      <c r="AU102">
        <f t="shared" si="162"/>
        <v>0.3073933806391404</v>
      </c>
      <c r="AV102">
        <f t="shared" si="163"/>
        <v>0.21148955397174551</v>
      </c>
      <c r="AW102">
        <f t="shared" si="164"/>
        <v>7.8581845356585321E-3</v>
      </c>
      <c r="AX102">
        <f t="shared" si="128"/>
        <v>1.5905769670335401E-3</v>
      </c>
      <c r="AY102">
        <f t="shared" si="129"/>
        <v>1.7305754163420126E-4</v>
      </c>
      <c r="AZ102">
        <f t="shared" si="165"/>
        <v>9.5764787795254582E-5</v>
      </c>
      <c r="BA102">
        <f t="shared" si="166"/>
        <v>5.296180431932286</v>
      </c>
      <c r="BB102">
        <f t="shared" si="167"/>
        <v>3.9305949075626452</v>
      </c>
      <c r="BC102">
        <f t="shared" si="168"/>
        <v>1.4768641595364937</v>
      </c>
      <c r="BD102" s="9">
        <f t="shared" si="169"/>
        <v>2.0138136572478262</v>
      </c>
      <c r="BG102">
        <f t="shared" si="130"/>
        <v>12</v>
      </c>
      <c r="BH102">
        <f t="shared" si="131"/>
        <v>12.000000000000002</v>
      </c>
      <c r="BI102">
        <f t="shared" si="132"/>
        <v>26.731362578314876</v>
      </c>
      <c r="BJ102">
        <f t="shared" si="133"/>
        <v>26.731362578314876</v>
      </c>
      <c r="BK102">
        <f t="shared" si="134"/>
        <v>13.365681289157438</v>
      </c>
      <c r="BL102">
        <f t="shared" si="135"/>
        <v>13.365681289157436</v>
      </c>
      <c r="BM102">
        <f>0</f>
        <v>0</v>
      </c>
      <c r="BN102" s="10">
        <f t="shared" si="136"/>
        <v>0</v>
      </c>
      <c r="BO102" s="10">
        <f t="shared" si="137"/>
        <v>-1.7763568394002505E-15</v>
      </c>
      <c r="CC102">
        <f t="shared" si="138"/>
        <v>384</v>
      </c>
      <c r="CF102">
        <f t="shared" si="139"/>
        <v>0.13511590489792269</v>
      </c>
      <c r="CG102">
        <f t="shared" si="140"/>
        <v>19.673176360904986</v>
      </c>
      <c r="CH102">
        <f t="shared" si="141"/>
        <v>23.686830044835496</v>
      </c>
      <c r="CI102">
        <f t="shared" si="142"/>
        <v>1.2573095257053652</v>
      </c>
      <c r="CJ102">
        <f t="shared" si="143"/>
        <v>0.25449231472536643</v>
      </c>
      <c r="CK102">
        <f t="shared" si="144"/>
        <v>3.5995968659913863E-2</v>
      </c>
      <c r="CL102">
        <f t="shared" si="145"/>
        <v>1.5322366047240733E-3</v>
      </c>
      <c r="CM102">
        <f t="shared" si="146"/>
        <v>338.95554764366631</v>
      </c>
      <c r="CN102">
        <f t="shared" si="147"/>
        <v>0</v>
      </c>
      <c r="CO102">
        <f t="shared" si="148"/>
        <v>0</v>
      </c>
      <c r="CP102">
        <f t="shared" si="149"/>
        <v>0</v>
      </c>
    </row>
    <row r="103" spans="1:94">
      <c r="A103">
        <v>0</v>
      </c>
      <c r="B103" s="14">
        <v>3.3379167543478264E-5</v>
      </c>
      <c r="C103">
        <v>1.1287279157000001E-3</v>
      </c>
      <c r="D103">
        <v>8.5843807570270257E-4</v>
      </c>
      <c r="E103">
        <v>3.0058798818181818E-5</v>
      </c>
      <c r="F103" s="18">
        <v>1.5024711670454544E-5</v>
      </c>
      <c r="G103" s="18">
        <v>0</v>
      </c>
      <c r="H103">
        <v>1.0000000000000001E-5</v>
      </c>
      <c r="I103">
        <v>0.56824677311918648</v>
      </c>
      <c r="J103">
        <v>0.38423488614062973</v>
      </c>
      <c r="K103">
        <v>306.20216850999998</v>
      </c>
      <c r="L103">
        <v>1.6218100973589288E-7</v>
      </c>
      <c r="M103">
        <v>3.1544999999999997E-2</v>
      </c>
      <c r="N103">
        <v>23.693138909999998</v>
      </c>
      <c r="O103">
        <v>29.753917049999998</v>
      </c>
      <c r="Q103">
        <f t="shared" si="150"/>
        <v>0</v>
      </c>
      <c r="R103">
        <f t="shared" si="151"/>
        <v>7.9085725330779396E-4</v>
      </c>
      <c r="S103">
        <f t="shared" si="152"/>
        <v>2.6743107298274872E-2</v>
      </c>
      <c r="T103">
        <f t="shared" si="153"/>
        <v>2.0339092573257226E-2</v>
      </c>
      <c r="U103">
        <f t="shared" si="154"/>
        <v>7.1218729586692555E-4</v>
      </c>
      <c r="V103">
        <f t="shared" si="103"/>
        <v>3.559825806907776E-4</v>
      </c>
      <c r="W103">
        <f t="shared" si="104"/>
        <v>0</v>
      </c>
      <c r="X103">
        <f t="shared" si="156"/>
        <v>1.214445593877551E-5</v>
      </c>
      <c r="Y103">
        <f t="shared" si="157"/>
        <v>0.69010478984973245</v>
      </c>
      <c r="Z103">
        <f t="shared" si="158"/>
        <v>0.46663236448753026</v>
      </c>
      <c r="AA103">
        <f t="shared" si="159"/>
        <v>7.0013225479050145E-2</v>
      </c>
      <c r="AB103">
        <f t="shared" si="155"/>
        <v>1.6218100973589288E-7</v>
      </c>
      <c r="AE103">
        <f t="shared" si="119"/>
        <v>1.2763041834131228</v>
      </c>
      <c r="AF103">
        <f t="shared" si="120"/>
        <v>2.9506362794611296</v>
      </c>
      <c r="AG103">
        <f t="shared" si="121"/>
        <v>1.0311471829778558</v>
      </c>
      <c r="AH103" s="5">
        <f t="shared" si="122"/>
        <v>-4.8941227001397594E-2</v>
      </c>
      <c r="AJ103" s="12">
        <f t="shared" si="123"/>
        <v>2.9995775064625274</v>
      </c>
      <c r="AK103" s="8">
        <f t="shared" si="124"/>
        <v>0.93728314050681583</v>
      </c>
      <c r="AL103" s="8">
        <f t="shared" si="125"/>
        <v>4.2676538466669589</v>
      </c>
      <c r="AM103" s="8">
        <f t="shared" si="126"/>
        <v>1.8613815341860704</v>
      </c>
      <c r="AN103" s="8">
        <f t="shared" si="127"/>
        <v>7.9437320644840286</v>
      </c>
      <c r="AO103">
        <v>101</v>
      </c>
      <c r="AQ103">
        <v>1</v>
      </c>
      <c r="AR103">
        <f t="shared" si="160"/>
        <v>2.7753015431817847</v>
      </c>
      <c r="AT103">
        <f t="shared" si="161"/>
        <v>6.2823581215308904E-3</v>
      </c>
      <c r="AU103">
        <f t="shared" si="162"/>
        <v>0.21244007894924294</v>
      </c>
      <c r="AV103">
        <f t="shared" si="163"/>
        <v>0.16156830183669241</v>
      </c>
      <c r="AW103">
        <f t="shared" si="164"/>
        <v>5.6574250580962706E-3</v>
      </c>
      <c r="AX103">
        <f t="shared" si="128"/>
        <v>2.8278302406311031E-3</v>
      </c>
      <c r="AY103">
        <f t="shared" si="129"/>
        <v>0</v>
      </c>
      <c r="AZ103">
        <f t="shared" si="165"/>
        <v>9.6472304046564503E-5</v>
      </c>
      <c r="BA103">
        <f t="shared" si="166"/>
        <v>5.4820075469833318</v>
      </c>
      <c r="BB103">
        <f t="shared" si="167"/>
        <v>3.7068024761055924</v>
      </c>
      <c r="BC103">
        <f t="shared" si="168"/>
        <v>1.8613815341860704</v>
      </c>
      <c r="BD103" s="9">
        <f t="shared" si="169"/>
        <v>2.2501575283922639</v>
      </c>
      <c r="BG103">
        <f t="shared" si="130"/>
        <v>12</v>
      </c>
      <c r="BH103">
        <f t="shared" si="131"/>
        <v>11.999999999999998</v>
      </c>
      <c r="BI103">
        <f t="shared" si="132"/>
        <v>27.550603086363569</v>
      </c>
      <c r="BJ103">
        <f t="shared" si="133"/>
        <v>27.550603086363569</v>
      </c>
      <c r="BK103">
        <f t="shared" si="134"/>
        <v>13.775301543181785</v>
      </c>
      <c r="BL103">
        <f t="shared" si="135"/>
        <v>13.775301543181783</v>
      </c>
      <c r="BM103">
        <f>0</f>
        <v>0</v>
      </c>
      <c r="BN103" s="10">
        <f t="shared" si="136"/>
        <v>0</v>
      </c>
      <c r="BO103" s="10">
        <f t="shared" si="137"/>
        <v>5.3290705182007514E-15</v>
      </c>
      <c r="CC103">
        <f t="shared" si="138"/>
        <v>384</v>
      </c>
      <c r="CF103">
        <f t="shared" si="139"/>
        <v>0.10051772994449425</v>
      </c>
      <c r="CG103">
        <f t="shared" si="140"/>
        <v>13.596165052751548</v>
      </c>
      <c r="CH103">
        <f t="shared" si="141"/>
        <v>18.095649805709549</v>
      </c>
      <c r="CI103">
        <f t="shared" si="142"/>
        <v>0.90518800929540333</v>
      </c>
      <c r="CJ103">
        <f t="shared" si="143"/>
        <v>0.45245283850097651</v>
      </c>
      <c r="CK103">
        <f t="shared" si="144"/>
        <v>0</v>
      </c>
      <c r="CL103">
        <f t="shared" si="145"/>
        <v>1.5435568647450321E-3</v>
      </c>
      <c r="CM103">
        <f t="shared" si="146"/>
        <v>350.84848300693324</v>
      </c>
      <c r="CN103">
        <f t="shared" si="147"/>
        <v>0</v>
      </c>
      <c r="CO103">
        <f t="shared" si="148"/>
        <v>0</v>
      </c>
      <c r="CP103">
        <f t="shared" si="149"/>
        <v>0</v>
      </c>
    </row>
    <row r="104" spans="1:94">
      <c r="A104">
        <v>0</v>
      </c>
      <c r="B104" s="14">
        <v>3.1900926739130432E-5</v>
      </c>
      <c r="C104">
        <v>1.3508808266833332E-3</v>
      </c>
      <c r="D104">
        <v>1.0100980827837838E-3</v>
      </c>
      <c r="E104">
        <v>4.0148453909090906E-5</v>
      </c>
      <c r="F104" s="18">
        <v>7.6855438931818174E-5</v>
      </c>
      <c r="G104" s="18">
        <v>2.0882398735294116E-5</v>
      </c>
      <c r="H104">
        <v>1.0000000000000001E-5</v>
      </c>
      <c r="I104">
        <v>0.55241670001353349</v>
      </c>
      <c r="J104">
        <v>0.41179850191836315</v>
      </c>
      <c r="K104">
        <v>306.37361399999998</v>
      </c>
      <c r="L104">
        <v>1.5848931924611122E-7</v>
      </c>
      <c r="M104">
        <v>3.1934999999999998E-2</v>
      </c>
      <c r="N104">
        <v>25.35744747</v>
      </c>
      <c r="O104">
        <v>27.750472330000001</v>
      </c>
      <c r="Q104">
        <f t="shared" si="150"/>
        <v>0</v>
      </c>
      <c r="R104">
        <f t="shared" si="151"/>
        <v>8.089260740318184E-4</v>
      </c>
      <c r="S104">
        <f t="shared" si="152"/>
        <v>3.4254889600852795E-2</v>
      </c>
      <c r="T104">
        <f t="shared" si="153"/>
        <v>2.5613509073737509E-2</v>
      </c>
      <c r="U104">
        <f t="shared" si="154"/>
        <v>1.0180623110014888E-3</v>
      </c>
      <c r="V104">
        <f t="shared" si="103"/>
        <v>1.9488577554973724E-3</v>
      </c>
      <c r="W104">
        <f t="shared" si="104"/>
        <v>5.2952432897781501E-4</v>
      </c>
      <c r="X104">
        <f t="shared" si="156"/>
        <v>1.1326723400000002E-5</v>
      </c>
      <c r="Y104">
        <f t="shared" si="157"/>
        <v>0.625707116259407</v>
      </c>
      <c r="Z104">
        <f t="shared" si="158"/>
        <v>0.46643277277636691</v>
      </c>
      <c r="AA104">
        <f t="shared" si="159"/>
        <v>6.504185276055012E-2</v>
      </c>
      <c r="AB104">
        <f t="shared" si="155"/>
        <v>1.5848931924611122E-7</v>
      </c>
      <c r="AE104">
        <f t="shared" si="119"/>
        <v>1.2528144234436083</v>
      </c>
      <c r="AF104">
        <f t="shared" si="120"/>
        <v>2.7600264181559981</v>
      </c>
      <c r="AG104">
        <f t="shared" si="121"/>
        <v>1.0612130838409315</v>
      </c>
      <c r="AH104" s="5">
        <f t="shared" si="122"/>
        <v>-6.4173769144098808E-2</v>
      </c>
      <c r="AJ104" s="12">
        <f t="shared" si="123"/>
        <v>2.824200187300097</v>
      </c>
      <c r="AK104" s="8">
        <f t="shared" si="124"/>
        <v>0.70177401961823405</v>
      </c>
      <c r="AL104" s="8">
        <f t="shared" si="125"/>
        <v>5.6998405301125352</v>
      </c>
      <c r="AM104" s="8">
        <f t="shared" si="126"/>
        <v>1.4740489214644761</v>
      </c>
      <c r="AN104" s="8">
        <f t="shared" si="127"/>
        <v>8.4018437859318897</v>
      </c>
      <c r="AO104">
        <v>102</v>
      </c>
      <c r="AQ104">
        <v>1</v>
      </c>
      <c r="AR104">
        <f t="shared" si="160"/>
        <v>2.3382933184119761</v>
      </c>
      <c r="AT104">
        <f t="shared" si="161"/>
        <v>6.7964705083825129E-3</v>
      </c>
      <c r="AU104">
        <f t="shared" si="162"/>
        <v>0.28780423133070798</v>
      </c>
      <c r="AV104">
        <f t="shared" si="163"/>
        <v>0.21520070204709157</v>
      </c>
      <c r="AW104">
        <f t="shared" si="164"/>
        <v>8.553600501379318E-3</v>
      </c>
      <c r="AX104">
        <f t="shared" si="128"/>
        <v>1.6373998422690769E-2</v>
      </c>
      <c r="AY104">
        <f t="shared" si="129"/>
        <v>4.4489806929220088E-3</v>
      </c>
      <c r="AZ104">
        <f t="shared" si="165"/>
        <v>9.5165360613259348E-5</v>
      </c>
      <c r="BA104">
        <f t="shared" si="166"/>
        <v>5.2570934465574615</v>
      </c>
      <c r="BB104">
        <f t="shared" si="167"/>
        <v>3.9188952935060994</v>
      </c>
      <c r="BC104">
        <f t="shared" si="168"/>
        <v>1.4740489214644761</v>
      </c>
      <c r="BD104" s="9">
        <f t="shared" si="169"/>
        <v>2.0132269049676506</v>
      </c>
      <c r="BG104">
        <f t="shared" si="130"/>
        <v>12</v>
      </c>
      <c r="BH104">
        <f t="shared" si="131"/>
        <v>12</v>
      </c>
      <c r="BI104">
        <f t="shared" si="132"/>
        <v>26.676586636823952</v>
      </c>
      <c r="BJ104">
        <f t="shared" si="133"/>
        <v>26.676586636823949</v>
      </c>
      <c r="BK104">
        <f t="shared" si="134"/>
        <v>13.338293318411976</v>
      </c>
      <c r="BL104">
        <f t="shared" si="135"/>
        <v>13.338293318411974</v>
      </c>
      <c r="BM104">
        <f>0</f>
        <v>0</v>
      </c>
      <c r="BN104" s="10">
        <f t="shared" si="136"/>
        <v>0</v>
      </c>
      <c r="BO104" s="10">
        <f t="shared" si="137"/>
        <v>5.3290705182007514E-15</v>
      </c>
      <c r="CC104">
        <f t="shared" si="138"/>
        <v>384</v>
      </c>
      <c r="CF104">
        <f t="shared" si="139"/>
        <v>0.10874352813412021</v>
      </c>
      <c r="CG104">
        <f t="shared" si="140"/>
        <v>18.419470805165311</v>
      </c>
      <c r="CH104">
        <f t="shared" si="141"/>
        <v>24.102478629274255</v>
      </c>
      <c r="CI104">
        <f t="shared" si="142"/>
        <v>1.368576080220691</v>
      </c>
      <c r="CJ104">
        <f t="shared" si="143"/>
        <v>2.6198397476305231</v>
      </c>
      <c r="CK104">
        <f t="shared" si="144"/>
        <v>0.92538798412777779</v>
      </c>
      <c r="CL104">
        <f t="shared" si="145"/>
        <v>1.5226457698121496E-3</v>
      </c>
      <c r="CM104">
        <f t="shared" si="146"/>
        <v>336.45398057967753</v>
      </c>
      <c r="CN104">
        <f t="shared" si="147"/>
        <v>0</v>
      </c>
      <c r="CO104">
        <f t="shared" si="148"/>
        <v>0</v>
      </c>
      <c r="CP104">
        <f t="shared" si="149"/>
        <v>0</v>
      </c>
    </row>
    <row r="105" spans="1:94">
      <c r="A105">
        <v>0</v>
      </c>
      <c r="B105" s="14">
        <v>0</v>
      </c>
      <c r="C105">
        <v>1.2784434003999998E-3</v>
      </c>
      <c r="D105">
        <v>8.6013049247297296E-4</v>
      </c>
      <c r="E105">
        <v>3.6405893090909089E-5</v>
      </c>
      <c r="F105" s="18">
        <v>4.8729540806818179E-5</v>
      </c>
      <c r="G105" s="18">
        <v>1.5873651588235294E-5</v>
      </c>
      <c r="H105">
        <v>1.0000000000000001E-5</v>
      </c>
      <c r="I105">
        <v>0.55602609557089078</v>
      </c>
      <c r="J105">
        <v>0.4091434206785568</v>
      </c>
      <c r="K105">
        <v>305.99823862</v>
      </c>
      <c r="L105">
        <v>1.6218100973589288E-7</v>
      </c>
      <c r="M105">
        <v>3.1559999999999998E-2</v>
      </c>
      <c r="N105">
        <v>23.727827430000001</v>
      </c>
      <c r="O105">
        <v>26.081128289999999</v>
      </c>
      <c r="Q105">
        <f t="shared" si="150"/>
        <v>0</v>
      </c>
      <c r="R105">
        <f t="shared" si="151"/>
        <v>0</v>
      </c>
      <c r="S105">
        <f t="shared" si="152"/>
        <v>3.0334684383713589E-2</v>
      </c>
      <c r="T105">
        <f t="shared" si="153"/>
        <v>2.0409027892679617E-2</v>
      </c>
      <c r="U105">
        <f t="shared" si="154"/>
        <v>8.6383274869612022E-4</v>
      </c>
      <c r="V105">
        <f t="shared" si="103"/>
        <v>1.1562461350073249E-3</v>
      </c>
      <c r="W105">
        <f t="shared" si="104"/>
        <v>3.7664726556959249E-4</v>
      </c>
      <c r="X105">
        <f t="shared" si="156"/>
        <v>1.0645358485714286E-5</v>
      </c>
      <c r="Y105">
        <f t="shared" si="157"/>
        <v>0.59190971147641647</v>
      </c>
      <c r="Z105">
        <f t="shared" si="158"/>
        <v>0.43554783851946444</v>
      </c>
      <c r="AA105">
        <f t="shared" si="159"/>
        <v>6.9759812644200128E-2</v>
      </c>
      <c r="AB105">
        <f t="shared" si="155"/>
        <v>1.6218100973589288E-7</v>
      </c>
      <c r="AE105">
        <f t="shared" si="119"/>
        <v>1.1593175543040086</v>
      </c>
      <c r="AF105">
        <f t="shared" si="120"/>
        <v>2.5782397068132266</v>
      </c>
      <c r="AG105">
        <f t="shared" si="121"/>
        <v>0.97737655389026135</v>
      </c>
      <c r="AH105" s="5">
        <f t="shared" si="122"/>
        <v>-5.314043842566625E-2</v>
      </c>
      <c r="AJ105" s="12">
        <f t="shared" si="123"/>
        <v>2.631380145238893</v>
      </c>
      <c r="AK105" s="8">
        <f t="shared" si="124"/>
        <v>0.67662703745837027</v>
      </c>
      <c r="AL105" s="8">
        <f t="shared" si="125"/>
        <v>5.9116762685471338</v>
      </c>
      <c r="AM105" s="8">
        <f t="shared" si="126"/>
        <v>1.5279791949981814</v>
      </c>
      <c r="AN105" s="8">
        <f t="shared" si="127"/>
        <v>9.0329183459045019</v>
      </c>
      <c r="AO105">
        <v>103</v>
      </c>
      <c r="AQ105">
        <v>1</v>
      </c>
      <c r="AR105">
        <f t="shared" si="160"/>
        <v>2.4125001894868063</v>
      </c>
      <c r="AT105">
        <f t="shared" si="161"/>
        <v>0</v>
      </c>
      <c r="AU105">
        <f t="shared" si="162"/>
        <v>0.2740107270868693</v>
      </c>
      <c r="AV105">
        <f t="shared" si="163"/>
        <v>0.18435308247386242</v>
      </c>
      <c r="AW105">
        <f t="shared" si="164"/>
        <v>7.8029306834902978E-3</v>
      </c>
      <c r="AX105">
        <f t="shared" si="128"/>
        <v>1.0444276925288837E-2</v>
      </c>
      <c r="AY105">
        <f t="shared" si="129"/>
        <v>3.4022239950983373E-3</v>
      </c>
      <c r="AZ105">
        <f t="shared" si="165"/>
        <v>9.6158653964338746E-5</v>
      </c>
      <c r="BA105">
        <f t="shared" si="166"/>
        <v>5.3466720919143631</v>
      </c>
      <c r="BB105">
        <f t="shared" si="167"/>
        <v>3.9342680610815219</v>
      </c>
      <c r="BC105">
        <f t="shared" si="168"/>
        <v>1.5279791949981814</v>
      </c>
      <c r="BD105" s="9">
        <f t="shared" si="169"/>
        <v>2.0079924361627906</v>
      </c>
      <c r="BG105">
        <f t="shared" si="130"/>
        <v>12</v>
      </c>
      <c r="BH105">
        <f t="shared" si="131"/>
        <v>12</v>
      </c>
      <c r="BI105">
        <f t="shared" si="132"/>
        <v>26.825000378973613</v>
      </c>
      <c r="BJ105">
        <f t="shared" si="133"/>
        <v>26.825000378973613</v>
      </c>
      <c r="BK105">
        <f t="shared" si="134"/>
        <v>13.412500189486806</v>
      </c>
      <c r="BL105">
        <f t="shared" si="135"/>
        <v>13.412500189486806</v>
      </c>
      <c r="BM105">
        <f>0</f>
        <v>0</v>
      </c>
      <c r="BN105" s="10">
        <f t="shared" si="136"/>
        <v>0</v>
      </c>
      <c r="BO105" s="10">
        <f t="shared" si="137"/>
        <v>0</v>
      </c>
      <c r="CC105">
        <f t="shared" si="138"/>
        <v>384</v>
      </c>
      <c r="CF105">
        <f t="shared" si="139"/>
        <v>0</v>
      </c>
      <c r="CG105">
        <f t="shared" si="140"/>
        <v>17.536686533559635</v>
      </c>
      <c r="CH105">
        <f t="shared" si="141"/>
        <v>20.647545237072592</v>
      </c>
      <c r="CI105">
        <f t="shared" si="142"/>
        <v>1.2484689093584476</v>
      </c>
      <c r="CJ105">
        <f t="shared" si="143"/>
        <v>1.6710843080462139</v>
      </c>
      <c r="CK105">
        <f t="shared" si="144"/>
        <v>0.70766259098045414</v>
      </c>
      <c r="CL105">
        <f t="shared" si="145"/>
        <v>1.5385384634294199E-3</v>
      </c>
      <c r="CM105">
        <f t="shared" si="146"/>
        <v>342.18701388251924</v>
      </c>
      <c r="CN105">
        <f t="shared" si="147"/>
        <v>0</v>
      </c>
      <c r="CO105">
        <f t="shared" si="148"/>
        <v>0</v>
      </c>
      <c r="CP105">
        <f t="shared" si="149"/>
        <v>0</v>
      </c>
    </row>
    <row r="106" spans="1:94">
      <c r="A106">
        <v>0</v>
      </c>
      <c r="B106" s="14">
        <v>0</v>
      </c>
      <c r="C106">
        <v>1.4081869163666664E-3</v>
      </c>
      <c r="D106">
        <v>9.8934386649999996E-4</v>
      </c>
      <c r="E106">
        <v>3.919941829545455E-5</v>
      </c>
      <c r="F106" s="18">
        <v>5.3682750261363627E-5</v>
      </c>
      <c r="G106" s="18">
        <v>2.7868859970588232E-5</v>
      </c>
      <c r="H106">
        <v>1.0000000000000001E-5</v>
      </c>
      <c r="I106">
        <v>0.55980582278545232</v>
      </c>
      <c r="J106">
        <v>0.40815596223432782</v>
      </c>
      <c r="K106">
        <v>306.21841072000001</v>
      </c>
      <c r="L106">
        <v>1.5488166189124805E-7</v>
      </c>
      <c r="M106">
        <v>3.1649999999999998E-2</v>
      </c>
      <c r="N106">
        <v>26.174598540000002</v>
      </c>
      <c r="O106">
        <v>28.070298699999999</v>
      </c>
      <c r="Q106">
        <f t="shared" si="150"/>
        <v>0</v>
      </c>
      <c r="R106">
        <f t="shared" si="151"/>
        <v>0</v>
      </c>
      <c r="S106">
        <f t="shared" si="152"/>
        <v>3.6858727205178049E-2</v>
      </c>
      <c r="T106">
        <f t="shared" si="153"/>
        <v>2.5895678523648855E-2</v>
      </c>
      <c r="U106">
        <f t="shared" si="154"/>
        <v>1.026029036885054E-3</v>
      </c>
      <c r="V106">
        <f t="shared" si="103"/>
        <v>1.4051244366142732E-3</v>
      </c>
      <c r="W106">
        <f t="shared" si="104"/>
        <v>7.2945622149762327E-4</v>
      </c>
      <c r="X106">
        <f t="shared" si="156"/>
        <v>1.1457264775510203E-5</v>
      </c>
      <c r="Y106">
        <f t="shared" si="157"/>
        <v>0.64138435345252709</v>
      </c>
      <c r="Z106">
        <f t="shared" si="158"/>
        <v>0.46763509290218369</v>
      </c>
      <c r="AA106">
        <f t="shared" si="159"/>
        <v>7.4597605839000145E-2</v>
      </c>
      <c r="AB106">
        <f t="shared" si="155"/>
        <v>1.5488166189124805E-7</v>
      </c>
      <c r="AE106">
        <f t="shared" si="119"/>
        <v>1.2737958313374989</v>
      </c>
      <c r="AF106">
        <f t="shared" si="120"/>
        <v>2.8291980828814118</v>
      </c>
      <c r="AG106">
        <f t="shared" si="121"/>
        <v>1.0671002166520152</v>
      </c>
      <c r="AH106" s="5">
        <f t="shared" si="122"/>
        <v>-6.5915015423823844E-2</v>
      </c>
      <c r="AJ106" s="12">
        <f t="shared" si="123"/>
        <v>2.8951130983052358</v>
      </c>
      <c r="AK106" s="8">
        <f t="shared" si="124"/>
        <v>0.76091266500120547</v>
      </c>
      <c r="AL106" s="8">
        <f t="shared" si="125"/>
        <v>5.2568450808919875</v>
      </c>
      <c r="AM106" s="8">
        <f t="shared" si="126"/>
        <v>1.5592217059042548</v>
      </c>
      <c r="AN106" s="8">
        <f t="shared" si="127"/>
        <v>8.196586954702795</v>
      </c>
      <c r="AO106">
        <v>104</v>
      </c>
      <c r="AQ106">
        <v>1</v>
      </c>
      <c r="AR106">
        <f t="shared" si="160"/>
        <v>2.4242448328831969</v>
      </c>
      <c r="AT106">
        <f t="shared" si="161"/>
        <v>0</v>
      </c>
      <c r="AU106">
        <f t="shared" si="162"/>
        <v>0.30211576257691142</v>
      </c>
      <c r="AV106">
        <f t="shared" si="163"/>
        <v>0.21225618077011754</v>
      </c>
      <c r="AW106">
        <f t="shared" si="164"/>
        <v>8.4099362188783059E-3</v>
      </c>
      <c r="AX106">
        <f t="shared" si="128"/>
        <v>1.1517224626886665E-2</v>
      </c>
      <c r="AY106">
        <f t="shared" si="129"/>
        <v>5.9790513491542116E-3</v>
      </c>
      <c r="AZ106">
        <f t="shared" si="165"/>
        <v>9.3910466995522778E-5</v>
      </c>
      <c r="BA106">
        <f t="shared" si="166"/>
        <v>5.25716262445947</v>
      </c>
      <c r="BB106">
        <f t="shared" si="167"/>
        <v>3.8330117020432684</v>
      </c>
      <c r="BC106">
        <f t="shared" si="168"/>
        <v>1.5592217059042548</v>
      </c>
      <c r="BD106" s="9">
        <f t="shared" si="169"/>
        <v>2.099499861446203</v>
      </c>
      <c r="BG106">
        <f t="shared" si="130"/>
        <v>12</v>
      </c>
      <c r="BH106">
        <f t="shared" si="131"/>
        <v>12</v>
      </c>
      <c r="BI106">
        <f t="shared" si="132"/>
        <v>26.848489665766394</v>
      </c>
      <c r="BJ106">
        <f t="shared" si="133"/>
        <v>26.848489665766394</v>
      </c>
      <c r="BK106">
        <f t="shared" si="134"/>
        <v>13.424244832883197</v>
      </c>
      <c r="BL106">
        <f t="shared" si="135"/>
        <v>13.424244832883197</v>
      </c>
      <c r="BM106">
        <f>0</f>
        <v>0</v>
      </c>
      <c r="BN106" s="10">
        <f t="shared" si="136"/>
        <v>0</v>
      </c>
      <c r="BO106" s="10">
        <f t="shared" si="137"/>
        <v>0</v>
      </c>
      <c r="CC106">
        <f t="shared" si="138"/>
        <v>384</v>
      </c>
      <c r="CF106">
        <f t="shared" si="139"/>
        <v>0</v>
      </c>
      <c r="CG106">
        <f t="shared" si="140"/>
        <v>19.335408804922331</v>
      </c>
      <c r="CH106">
        <f t="shared" si="141"/>
        <v>23.772692246253165</v>
      </c>
      <c r="CI106">
        <f t="shared" si="142"/>
        <v>1.3455897950205289</v>
      </c>
      <c r="CJ106">
        <f t="shared" si="143"/>
        <v>1.8427559403018665</v>
      </c>
      <c r="CK106">
        <f t="shared" si="144"/>
        <v>1.2436426806240761</v>
      </c>
      <c r="CL106">
        <f t="shared" si="145"/>
        <v>1.5025674719283645E-3</v>
      </c>
      <c r="CM106">
        <f t="shared" si="146"/>
        <v>336.45840796540608</v>
      </c>
      <c r="CN106">
        <f t="shared" si="147"/>
        <v>0</v>
      </c>
      <c r="CO106">
        <f t="shared" si="148"/>
        <v>0</v>
      </c>
      <c r="CP106">
        <f t="shared" si="149"/>
        <v>0</v>
      </c>
    </row>
    <row r="107" spans="1:94">
      <c r="A107">
        <v>0</v>
      </c>
      <c r="B107" s="14">
        <v>2.5807996932608693E-4</v>
      </c>
      <c r="C107">
        <v>1.4751645631666662E-3</v>
      </c>
      <c r="D107">
        <v>8.7973413748648657E-4</v>
      </c>
      <c r="E107">
        <v>4.5732301068181828E-5</v>
      </c>
      <c r="F107" s="18">
        <v>4.4837489579545447E-5</v>
      </c>
      <c r="G107" s="18">
        <v>2.640743855882353E-5</v>
      </c>
      <c r="H107">
        <v>1.0000000000000001E-5</v>
      </c>
      <c r="I107">
        <v>0.55774415130411259</v>
      </c>
      <c r="J107">
        <v>0.40988675981763856</v>
      </c>
      <c r="K107">
        <v>306.10651998000003</v>
      </c>
      <c r="L107">
        <v>1.5488166189124805E-7</v>
      </c>
      <c r="M107">
        <v>3.1734999999999999E-2</v>
      </c>
      <c r="N107">
        <v>25.910076570000001</v>
      </c>
      <c r="O107">
        <v>27.151227590000001</v>
      </c>
      <c r="Q107">
        <f t="shared" si="150"/>
        <v>0</v>
      </c>
      <c r="R107">
        <f t="shared" si="151"/>
        <v>6.6868717664221641E-3</v>
      </c>
      <c r="S107">
        <f t="shared" si="152"/>
        <v>3.8221626784998929E-2</v>
      </c>
      <c r="T107">
        <f t="shared" si="153"/>
        <v>2.2793978863517774E-2</v>
      </c>
      <c r="U107">
        <f t="shared" si="154"/>
        <v>1.184927422398884E-3</v>
      </c>
      <c r="V107">
        <f t="shared" si="103"/>
        <v>1.1617427882125997E-3</v>
      </c>
      <c r="W107">
        <f t="shared" si="104"/>
        <v>6.8421875507668813E-4</v>
      </c>
      <c r="X107">
        <f t="shared" si="156"/>
        <v>1.1082133710204082E-5</v>
      </c>
      <c r="Y107">
        <f t="shared" si="157"/>
        <v>0.61809952608364727</v>
      </c>
      <c r="Z107">
        <f t="shared" si="158"/>
        <v>0.45424198783413766</v>
      </c>
      <c r="AA107">
        <f t="shared" si="159"/>
        <v>7.1641361716050095E-2</v>
      </c>
      <c r="AB107">
        <f t="shared" si="155"/>
        <v>1.5488166189124805E-7</v>
      </c>
      <c r="AE107">
        <f t="shared" si="119"/>
        <v>1.2366613504625876</v>
      </c>
      <c r="AF107">
        <f t="shared" si="120"/>
        <v>2.730326575310988</v>
      </c>
      <c r="AG107">
        <f t="shared" si="121"/>
        <v>1.0499507084295294</v>
      </c>
      <c r="AH107" s="5">
        <f t="shared" si="122"/>
        <v>-7.0733366380627036E-2</v>
      </c>
      <c r="AJ107" s="12">
        <f t="shared" si="123"/>
        <v>2.8010599416916149</v>
      </c>
      <c r="AK107" s="8">
        <f t="shared" si="124"/>
        <v>0.70115852483255603</v>
      </c>
      <c r="AL107" s="8">
        <f t="shared" si="125"/>
        <v>5.7048439950940359</v>
      </c>
      <c r="AM107" s="8">
        <f t="shared" si="126"/>
        <v>1.4897652976654172</v>
      </c>
      <c r="AN107" s="8">
        <f t="shared" si="127"/>
        <v>8.4988786124860347</v>
      </c>
      <c r="AO107">
        <v>105</v>
      </c>
      <c r="AQ107">
        <v>1</v>
      </c>
      <c r="AR107">
        <f t="shared" si="160"/>
        <v>2.3926995130325395</v>
      </c>
      <c r="AT107">
        <f t="shared" si="161"/>
        <v>5.6830911440082045E-2</v>
      </c>
      <c r="AU107">
        <f t="shared" si="162"/>
        <v>0.32484096641745075</v>
      </c>
      <c r="AV107">
        <f t="shared" si="163"/>
        <v>0.19372325945660995</v>
      </c>
      <c r="AW107">
        <f t="shared" si="164"/>
        <v>1.0070554327574081E-2</v>
      </c>
      <c r="AX107">
        <f t="shared" si="128"/>
        <v>9.8735109359499567E-3</v>
      </c>
      <c r="AY107">
        <f t="shared" si="129"/>
        <v>5.8150921437830853E-3</v>
      </c>
      <c r="AZ107">
        <f t="shared" si="165"/>
        <v>9.4185709170363987E-5</v>
      </c>
      <c r="BA107">
        <f t="shared" si="166"/>
        <v>5.2531528426200635</v>
      </c>
      <c r="BB107">
        <f t="shared" si="167"/>
        <v>3.8605475152966942</v>
      </c>
      <c r="BC107">
        <f t="shared" si="168"/>
        <v>1.4897652976654172</v>
      </c>
      <c r="BD107" s="9">
        <f t="shared" si="169"/>
        <v>2.0909195923868671</v>
      </c>
      <c r="BG107">
        <f t="shared" si="130"/>
        <v>12</v>
      </c>
      <c r="BH107">
        <f t="shared" si="131"/>
        <v>12</v>
      </c>
      <c r="BI107">
        <f t="shared" si="132"/>
        <v>26.785399026065079</v>
      </c>
      <c r="BJ107">
        <f t="shared" si="133"/>
        <v>26.785399026065082</v>
      </c>
      <c r="BK107">
        <f t="shared" si="134"/>
        <v>13.392699513032539</v>
      </c>
      <c r="BL107">
        <f t="shared" si="135"/>
        <v>13.392699513032539</v>
      </c>
      <c r="BM107">
        <f>0</f>
        <v>0</v>
      </c>
      <c r="BN107" s="10">
        <f t="shared" si="136"/>
        <v>0</v>
      </c>
      <c r="BO107" s="10">
        <f t="shared" si="137"/>
        <v>-3.5527136788005009E-15</v>
      </c>
      <c r="CC107">
        <f t="shared" si="138"/>
        <v>384</v>
      </c>
      <c r="CF107">
        <f t="shared" si="139"/>
        <v>0.90929458304131272</v>
      </c>
      <c r="CG107">
        <f t="shared" si="140"/>
        <v>20.789821850716848</v>
      </c>
      <c r="CH107">
        <f t="shared" si="141"/>
        <v>21.697005059140317</v>
      </c>
      <c r="CI107">
        <f t="shared" si="142"/>
        <v>1.611288692411853</v>
      </c>
      <c r="CJ107">
        <f t="shared" si="143"/>
        <v>1.5797617497519931</v>
      </c>
      <c r="CK107">
        <f t="shared" si="144"/>
        <v>1.2095391659068817</v>
      </c>
      <c r="CL107">
        <f t="shared" si="145"/>
        <v>1.5069713467258238E-3</v>
      </c>
      <c r="CM107">
        <f t="shared" si="146"/>
        <v>336.20178192768407</v>
      </c>
      <c r="CN107">
        <f t="shared" si="147"/>
        <v>0</v>
      </c>
      <c r="CO107">
        <f t="shared" si="148"/>
        <v>0</v>
      </c>
      <c r="CP107">
        <f t="shared" si="149"/>
        <v>0</v>
      </c>
    </row>
    <row r="108" spans="1:94">
      <c r="A108">
        <v>0</v>
      </c>
      <c r="B108" s="14">
        <v>0</v>
      </c>
      <c r="C108">
        <v>1.8348060296666667E-3</v>
      </c>
      <c r="D108">
        <v>1.2808937602702703E-3</v>
      </c>
      <c r="E108">
        <v>5.1567748954545452E-5</v>
      </c>
      <c r="F108" s="18">
        <v>5.5408540318181814E-5</v>
      </c>
      <c r="G108" s="18">
        <v>4.436198352941176E-5</v>
      </c>
      <c r="H108">
        <v>1.0000000000000001E-5</v>
      </c>
      <c r="I108">
        <v>0.56183780497783653</v>
      </c>
      <c r="J108">
        <v>0.3953125122704606</v>
      </c>
      <c r="K108">
        <v>306.33210614000001</v>
      </c>
      <c r="L108">
        <v>1.5488166189124805E-7</v>
      </c>
      <c r="M108">
        <v>3.1449999999999999E-2</v>
      </c>
      <c r="N108">
        <v>25.12489952</v>
      </c>
      <c r="O108">
        <v>29.242472729999999</v>
      </c>
      <c r="Q108">
        <f t="shared" si="150"/>
        <v>0</v>
      </c>
      <c r="R108">
        <f t="shared" si="151"/>
        <v>0</v>
      </c>
      <c r="S108">
        <f t="shared" si="152"/>
        <v>4.6099317134065142E-2</v>
      </c>
      <c r="T108">
        <f t="shared" si="153"/>
        <v>3.2182327022585507E-2</v>
      </c>
      <c r="U108">
        <f t="shared" si="154"/>
        <v>1.2956345109555395E-3</v>
      </c>
      <c r="V108">
        <f t="shared" si="103"/>
        <v>1.3921340080441868E-3</v>
      </c>
      <c r="W108">
        <f t="shared" si="104"/>
        <v>1.1145903786843655E-3</v>
      </c>
      <c r="X108">
        <f t="shared" si="156"/>
        <v>1.1935703155102041E-5</v>
      </c>
      <c r="Y108">
        <f t="shared" si="157"/>
        <v>0.67059292615295696</v>
      </c>
      <c r="Z108">
        <f t="shared" si="158"/>
        <v>0.47183327999578512</v>
      </c>
      <c r="AA108">
        <f t="shared" si="159"/>
        <v>7.6630943536000098E-2</v>
      </c>
      <c r="AB108">
        <f t="shared" si="155"/>
        <v>1.5488166189124805E-7</v>
      </c>
      <c r="AE108">
        <f t="shared" si="119"/>
        <v>1.3474958474540497</v>
      </c>
      <c r="AF108">
        <f t="shared" si="120"/>
        <v>3.0104508555744185</v>
      </c>
      <c r="AG108">
        <f t="shared" si="121"/>
        <v>1.1078345661002398</v>
      </c>
      <c r="AH108" s="5">
        <f t="shared" si="122"/>
        <v>-8.2084003054334748E-2</v>
      </c>
      <c r="AJ108" s="12">
        <f t="shared" si="123"/>
        <v>3.0925348586287531</v>
      </c>
      <c r="AK108" s="8">
        <f t="shared" si="124"/>
        <v>0.87686572642827354</v>
      </c>
      <c r="AL108" s="8">
        <f t="shared" si="125"/>
        <v>4.5617018426448839</v>
      </c>
      <c r="AM108" s="8">
        <f t="shared" si="126"/>
        <v>1.6790556980004365</v>
      </c>
      <c r="AN108" s="8">
        <f t="shared" si="127"/>
        <v>7.6593514714719833</v>
      </c>
      <c r="AO108">
        <v>106</v>
      </c>
      <c r="AQ108">
        <v>1</v>
      </c>
      <c r="AR108">
        <f t="shared" si="160"/>
        <v>2.5224614080087076</v>
      </c>
      <c r="AT108">
        <f t="shared" si="161"/>
        <v>0</v>
      </c>
      <c r="AU108">
        <f t="shared" si="162"/>
        <v>0.35309087252465543</v>
      </c>
      <c r="AV108">
        <f t="shared" si="163"/>
        <v>0.24649575383583286</v>
      </c>
      <c r="AW108">
        <f t="shared" si="164"/>
        <v>9.9237200979771945E-3</v>
      </c>
      <c r="AX108">
        <f t="shared" si="128"/>
        <v>1.0662843662999431E-2</v>
      </c>
      <c r="AY108">
        <f t="shared" si="129"/>
        <v>8.5370394570646099E-3</v>
      </c>
      <c r="AZ108">
        <f t="shared" si="165"/>
        <v>9.1419745524083616E-5</v>
      </c>
      <c r="BA108">
        <f t="shared" si="166"/>
        <v>5.1363069156883538</v>
      </c>
      <c r="BB108">
        <f t="shared" si="167"/>
        <v>3.6139369274251689</v>
      </c>
      <c r="BC108">
        <f t="shared" si="168"/>
        <v>1.6790556980004365</v>
      </c>
      <c r="BD108" s="9">
        <f t="shared" si="169"/>
        <v>2.3077659275789664</v>
      </c>
      <c r="BG108">
        <f t="shared" si="130"/>
        <v>12</v>
      </c>
      <c r="BH108">
        <f t="shared" si="131"/>
        <v>11.999999999999998</v>
      </c>
      <c r="BI108">
        <f t="shared" si="132"/>
        <v>27.044922816017415</v>
      </c>
      <c r="BJ108">
        <f t="shared" si="133"/>
        <v>27.044922816017415</v>
      </c>
      <c r="BK108">
        <f t="shared" si="134"/>
        <v>13.522461408008708</v>
      </c>
      <c r="BL108">
        <f t="shared" si="135"/>
        <v>13.522461408008708</v>
      </c>
      <c r="BM108">
        <f>0</f>
        <v>0</v>
      </c>
      <c r="BN108" s="10">
        <f t="shared" si="136"/>
        <v>0</v>
      </c>
      <c r="BO108" s="10">
        <f t="shared" si="137"/>
        <v>3.5527136788005009E-15</v>
      </c>
      <c r="CC108">
        <f t="shared" si="138"/>
        <v>384</v>
      </c>
      <c r="CF108">
        <f t="shared" si="139"/>
        <v>0</v>
      </c>
      <c r="CG108">
        <f t="shared" si="140"/>
        <v>22.597815841577948</v>
      </c>
      <c r="CH108">
        <f t="shared" si="141"/>
        <v>27.607524429613282</v>
      </c>
      <c r="CI108">
        <f t="shared" si="142"/>
        <v>1.5877952156763511</v>
      </c>
      <c r="CJ108">
        <f t="shared" si="143"/>
        <v>1.706054986079909</v>
      </c>
      <c r="CK108">
        <f t="shared" si="144"/>
        <v>1.7757042070694389</v>
      </c>
      <c r="CL108">
        <f t="shared" si="145"/>
        <v>1.4627159283853379E-3</v>
      </c>
      <c r="CM108">
        <f t="shared" si="146"/>
        <v>328.72364260405465</v>
      </c>
      <c r="CN108">
        <f t="shared" si="147"/>
        <v>0</v>
      </c>
      <c r="CO108">
        <f t="shared" si="148"/>
        <v>0</v>
      </c>
      <c r="CP108">
        <f t="shared" si="149"/>
        <v>0</v>
      </c>
    </row>
    <row r="109" spans="1:94">
      <c r="A109">
        <v>0</v>
      </c>
      <c r="B109" s="14">
        <v>4.6641229130434782E-5</v>
      </c>
      <c r="C109">
        <v>1.1819242231666668E-3</v>
      </c>
      <c r="D109">
        <v>8.0738848071621632E-4</v>
      </c>
      <c r="E109">
        <v>3.9593709249999997E-5</v>
      </c>
      <c r="F109" s="18">
        <v>4.2528216090909093E-5</v>
      </c>
      <c r="G109" s="18">
        <v>1.9496659294117646E-5</v>
      </c>
      <c r="H109">
        <v>1.0000000000000001E-5</v>
      </c>
      <c r="I109">
        <v>0.5411516073007101</v>
      </c>
      <c r="J109">
        <v>0.42653988097773604</v>
      </c>
      <c r="K109">
        <v>306.17690286999999</v>
      </c>
      <c r="L109">
        <v>1.5488166189124805E-7</v>
      </c>
      <c r="M109">
        <v>3.261E-2</v>
      </c>
      <c r="N109">
        <v>27.494427160000001</v>
      </c>
      <c r="O109">
        <v>26.56149181</v>
      </c>
      <c r="Q109">
        <f t="shared" si="150"/>
        <v>0</v>
      </c>
      <c r="R109">
        <f t="shared" si="151"/>
        <v>1.2823738769796092E-3</v>
      </c>
      <c r="S109">
        <f t="shared" si="152"/>
        <v>3.2496329462495505E-2</v>
      </c>
      <c r="T109">
        <f t="shared" si="153"/>
        <v>2.2198683772875073E-2</v>
      </c>
      <c r="U109">
        <f t="shared" si="154"/>
        <v>1.0886063549683431E-3</v>
      </c>
      <c r="V109">
        <f t="shared" si="103"/>
        <v>1.16928893955624E-3</v>
      </c>
      <c r="W109">
        <f t="shared" si="104"/>
        <v>5.3604947882545469E-4</v>
      </c>
      <c r="X109">
        <f t="shared" si="156"/>
        <v>1.0841425228571428E-5</v>
      </c>
      <c r="Y109">
        <f t="shared" si="157"/>
        <v>0.58668546878718963</v>
      </c>
      <c r="Z109">
        <f t="shared" si="158"/>
        <v>0.4624300226623882</v>
      </c>
      <c r="AA109">
        <f t="shared" si="159"/>
        <v>5.196446733240008E-2</v>
      </c>
      <c r="AB109">
        <f t="shared" si="155"/>
        <v>1.5488166189124805E-7</v>
      </c>
      <c r="AE109">
        <f t="shared" si="119"/>
        <v>1.1936984041423995</v>
      </c>
      <c r="AF109">
        <f t="shared" si="120"/>
        <v>2.5771580514991586</v>
      </c>
      <c r="AG109">
        <f t="shared" si="121"/>
        <v>1.0424027090961769</v>
      </c>
      <c r="AH109" s="5">
        <f t="shared" si="122"/>
        <v>-5.8771331885700231E-2</v>
      </c>
      <c r="AJ109" s="12">
        <f t="shared" si="123"/>
        <v>2.6359293833848589</v>
      </c>
      <c r="AK109" s="8">
        <f t="shared" si="124"/>
        <v>0.55112396519250506</v>
      </c>
      <c r="AL109" s="8">
        <f t="shared" si="125"/>
        <v>7.2578952334305011</v>
      </c>
      <c r="AM109" s="8">
        <f t="shared" si="126"/>
        <v>1.2417555248990464</v>
      </c>
      <c r="AN109" s="8">
        <f t="shared" si="127"/>
        <v>9.0125315052507791</v>
      </c>
      <c r="AO109">
        <v>107</v>
      </c>
      <c r="AQ109">
        <v>1</v>
      </c>
      <c r="AR109">
        <f t="shared" si="160"/>
        <v>2.119953831585196</v>
      </c>
      <c r="AT109">
        <f t="shared" si="161"/>
        <v>1.1557434967789314E-2</v>
      </c>
      <c r="AU109">
        <f t="shared" si="162"/>
        <v>0.29287419308574986</v>
      </c>
      <c r="AV109">
        <f t="shared" si="163"/>
        <v>0.20006633687813583</v>
      </c>
      <c r="AW109">
        <f t="shared" si="164"/>
        <v>9.811099070968405E-3</v>
      </c>
      <c r="AX109">
        <f t="shared" si="128"/>
        <v>1.0538253406491886E-2</v>
      </c>
      <c r="AY109">
        <f t="shared" si="129"/>
        <v>4.8311628162876711E-3</v>
      </c>
      <c r="AZ109">
        <f t="shared" si="165"/>
        <v>9.7708686434320633E-5</v>
      </c>
      <c r="BA109">
        <f t="shared" si="166"/>
        <v>5.2875212711173694</v>
      </c>
      <c r="BB109">
        <f t="shared" si="167"/>
        <v>4.1676651482186058</v>
      </c>
      <c r="BC109">
        <f t="shared" si="168"/>
        <v>1.2417555248990464</v>
      </c>
      <c r="BD109" s="9">
        <f t="shared" si="169"/>
        <v>1.7714340051244695</v>
      </c>
      <c r="BG109">
        <f t="shared" si="130"/>
        <v>12</v>
      </c>
      <c r="BH109">
        <f t="shared" si="131"/>
        <v>11.999999999999998</v>
      </c>
      <c r="BI109">
        <f t="shared" si="132"/>
        <v>26.239907663170392</v>
      </c>
      <c r="BJ109">
        <f t="shared" si="133"/>
        <v>26.239907663170392</v>
      </c>
      <c r="BK109">
        <f t="shared" si="134"/>
        <v>13.119953831585196</v>
      </c>
      <c r="BL109">
        <f t="shared" si="135"/>
        <v>13.119953831585196</v>
      </c>
      <c r="BM109">
        <f>0</f>
        <v>0</v>
      </c>
      <c r="BN109" s="10">
        <f t="shared" si="136"/>
        <v>0</v>
      </c>
      <c r="BO109" s="10">
        <f t="shared" si="137"/>
        <v>0</v>
      </c>
      <c r="CC109">
        <f t="shared" si="138"/>
        <v>384</v>
      </c>
      <c r="CF109">
        <f t="shared" si="139"/>
        <v>0.18491895948462903</v>
      </c>
      <c r="CG109">
        <f t="shared" si="140"/>
        <v>18.743948357487991</v>
      </c>
      <c r="CH109">
        <f t="shared" si="141"/>
        <v>22.407429730351211</v>
      </c>
      <c r="CI109">
        <f t="shared" si="142"/>
        <v>1.5697758513549447</v>
      </c>
      <c r="CJ109">
        <f t="shared" si="143"/>
        <v>1.6861205450387018</v>
      </c>
      <c r="CK109">
        <f t="shared" si="144"/>
        <v>1.0048818657878356</v>
      </c>
      <c r="CL109">
        <f t="shared" si="145"/>
        <v>1.5633389829491301E-3</v>
      </c>
      <c r="CM109">
        <f t="shared" si="146"/>
        <v>338.40136135151164</v>
      </c>
      <c r="CN109">
        <f t="shared" si="147"/>
        <v>0</v>
      </c>
      <c r="CO109">
        <f t="shared" si="148"/>
        <v>0</v>
      </c>
      <c r="CP109">
        <f t="shared" si="149"/>
        <v>0</v>
      </c>
    </row>
    <row r="110" spans="1:94">
      <c r="A110">
        <v>0</v>
      </c>
      <c r="B110" s="14">
        <v>4.9792615586956532E-5</v>
      </c>
      <c r="C110">
        <v>1.10029904975E-3</v>
      </c>
      <c r="D110">
        <v>7.3184248770270268E-4</v>
      </c>
      <c r="E110">
        <v>3.7319984159090905E-5</v>
      </c>
      <c r="F110" s="18">
        <v>4.6043281386363625E-5</v>
      </c>
      <c r="G110" s="18">
        <v>1.6477059588235294E-5</v>
      </c>
      <c r="H110">
        <v>1.0000000000000001E-5</v>
      </c>
      <c r="I110">
        <v>0.54389489183509609</v>
      </c>
      <c r="J110">
        <v>0.42495396540081415</v>
      </c>
      <c r="K110">
        <v>306.00726207000002</v>
      </c>
      <c r="L110">
        <v>1.6218100973589288E-7</v>
      </c>
      <c r="M110">
        <v>3.2820000000000002E-2</v>
      </c>
      <c r="N110">
        <v>25.956247139999999</v>
      </c>
      <c r="O110">
        <v>28.04190826</v>
      </c>
      <c r="Q110">
        <f t="shared" si="150"/>
        <v>0</v>
      </c>
      <c r="R110">
        <f t="shared" si="151"/>
        <v>1.2924294359220598E-3</v>
      </c>
      <c r="S110">
        <f t="shared" si="152"/>
        <v>2.8559634063218153E-2</v>
      </c>
      <c r="T110">
        <f t="shared" si="153"/>
        <v>1.8995884478363759E-2</v>
      </c>
      <c r="U110">
        <f t="shared" si="154"/>
        <v>9.6868673209424857E-4</v>
      </c>
      <c r="V110">
        <f t="shared" si="103"/>
        <v>1.1951107908010159E-3</v>
      </c>
      <c r="W110">
        <f t="shared" si="104"/>
        <v>4.2768263081274192E-4</v>
      </c>
      <c r="X110">
        <f t="shared" si="156"/>
        <v>1.1445676840816327E-5</v>
      </c>
      <c r="Y110">
        <f t="shared" si="157"/>
        <v>0.62252451673152609</v>
      </c>
      <c r="Z110">
        <f t="shared" si="158"/>
        <v>0.48638857602011609</v>
      </c>
      <c r="AA110">
        <f t="shared" si="159"/>
        <v>4.3606495195200025E-2</v>
      </c>
      <c r="AB110">
        <f t="shared" si="155"/>
        <v>1.6218100973589288E-7</v>
      </c>
      <c r="AE110">
        <f t="shared" si="119"/>
        <v>1.2351060469947366</v>
      </c>
      <c r="AF110">
        <f t="shared" si="120"/>
        <v>2.6910674386347626</v>
      </c>
      <c r="AG110">
        <f t="shared" si="121"/>
        <v>1.0756560083026561</v>
      </c>
      <c r="AH110" s="5">
        <f t="shared" si="122"/>
        <v>-5.1439428131211974E-2</v>
      </c>
      <c r="AJ110" s="12">
        <f t="shared" si="123"/>
        <v>2.7425068667659747</v>
      </c>
      <c r="AK110" s="8">
        <f t="shared" si="124"/>
        <v>0.59119485016066253</v>
      </c>
      <c r="AL110" s="8">
        <f t="shared" si="125"/>
        <v>6.7659588017604753</v>
      </c>
      <c r="AM110" s="8">
        <f t="shared" si="126"/>
        <v>1.2825066500447064</v>
      </c>
      <c r="AN110" s="8">
        <f t="shared" si="127"/>
        <v>8.6773871571863239</v>
      </c>
      <c r="AO110">
        <v>108</v>
      </c>
      <c r="AQ110">
        <v>1</v>
      </c>
      <c r="AR110">
        <f t="shared" si="160"/>
        <v>2.1814035821298923</v>
      </c>
      <c r="AT110">
        <f t="shared" si="161"/>
        <v>1.1214910588839647E-2</v>
      </c>
      <c r="AU110">
        <f t="shared" si="162"/>
        <v>0.24782300183411027</v>
      </c>
      <c r="AV110">
        <f t="shared" si="163"/>
        <v>0.16483464401194872</v>
      </c>
      <c r="AW110">
        <f t="shared" si="164"/>
        <v>8.4056698084114222E-3</v>
      </c>
      <c r="AX110">
        <f t="shared" si="128"/>
        <v>1.0370439027511526E-2</v>
      </c>
      <c r="AY110">
        <f t="shared" si="129"/>
        <v>3.7111677679661469E-3</v>
      </c>
      <c r="AZ110">
        <f t="shared" si="165"/>
        <v>9.9318569223804539E-5</v>
      </c>
      <c r="BA110">
        <f t="shared" si="166"/>
        <v>5.4018862465197675</v>
      </c>
      <c r="BB110">
        <f t="shared" si="167"/>
        <v>4.2205819829590991</v>
      </c>
      <c r="BC110">
        <f t="shared" si="168"/>
        <v>1.2825066500447064</v>
      </c>
      <c r="BD110" s="9">
        <f t="shared" si="169"/>
        <v>1.7288664830834941</v>
      </c>
      <c r="BG110">
        <f t="shared" si="130"/>
        <v>12</v>
      </c>
      <c r="BH110">
        <f t="shared" si="131"/>
        <v>12</v>
      </c>
      <c r="BI110">
        <f t="shared" si="132"/>
        <v>26.362807164259785</v>
      </c>
      <c r="BJ110">
        <f t="shared" si="133"/>
        <v>26.362807164259788</v>
      </c>
      <c r="BK110">
        <f t="shared" si="134"/>
        <v>13.181403582129892</v>
      </c>
      <c r="BL110">
        <f t="shared" si="135"/>
        <v>13.181403582129892</v>
      </c>
      <c r="BM110">
        <f>0</f>
        <v>0</v>
      </c>
      <c r="BN110" s="10">
        <f t="shared" si="136"/>
        <v>0</v>
      </c>
      <c r="BO110" s="10">
        <f t="shared" si="137"/>
        <v>-3.5527136788005009E-15</v>
      </c>
      <c r="CC110">
        <f t="shared" si="138"/>
        <v>384</v>
      </c>
      <c r="CF110">
        <f t="shared" si="139"/>
        <v>0.17943856942143435</v>
      </c>
      <c r="CG110">
        <f t="shared" si="140"/>
        <v>15.860672117383057</v>
      </c>
      <c r="CH110">
        <f t="shared" si="141"/>
        <v>18.461480129338256</v>
      </c>
      <c r="CI110">
        <f t="shared" si="142"/>
        <v>1.3449071693458277</v>
      </c>
      <c r="CJ110">
        <f t="shared" si="143"/>
        <v>1.6592702444018443</v>
      </c>
      <c r="CK110">
        <f t="shared" si="144"/>
        <v>0.7719228957369586</v>
      </c>
      <c r="CL110">
        <f t="shared" si="145"/>
        <v>1.5890971075808726E-3</v>
      </c>
      <c r="CM110">
        <f t="shared" si="146"/>
        <v>345.72071977726512</v>
      </c>
      <c r="CN110">
        <f t="shared" si="147"/>
        <v>0</v>
      </c>
      <c r="CO110">
        <f t="shared" si="148"/>
        <v>0</v>
      </c>
      <c r="CP110">
        <f t="shared" si="149"/>
        <v>0</v>
      </c>
    </row>
    <row r="111" spans="1:94">
      <c r="A111">
        <v>0</v>
      </c>
      <c r="B111" s="14">
        <v>0</v>
      </c>
      <c r="C111">
        <v>7.866043378666666E-4</v>
      </c>
      <c r="D111">
        <v>5.9894966101351355E-4</v>
      </c>
      <c r="E111">
        <v>3.1602862386363635E-5</v>
      </c>
      <c r="F111" s="18">
        <v>4.3449775181818187E-5</v>
      </c>
      <c r="G111" s="18">
        <v>1.0727618882352938E-5</v>
      </c>
      <c r="H111">
        <v>1.0000000000000001E-5</v>
      </c>
      <c r="I111">
        <v>0.54740464776357878</v>
      </c>
      <c r="J111">
        <v>0.41404009268085973</v>
      </c>
      <c r="K111">
        <v>305.98872298999999</v>
      </c>
      <c r="L111">
        <v>1.5135612484362046E-7</v>
      </c>
      <c r="M111">
        <v>3.3224999999999998E-2</v>
      </c>
      <c r="N111">
        <v>25.838823529999999</v>
      </c>
      <c r="O111">
        <v>28.973675679999999</v>
      </c>
      <c r="Q111">
        <f t="shared" si="150"/>
        <v>0</v>
      </c>
      <c r="R111">
        <f t="shared" si="151"/>
        <v>0</v>
      </c>
      <c r="S111">
        <f t="shared" si="152"/>
        <v>2.0324930674069295E-2</v>
      </c>
      <c r="T111">
        <f t="shared" si="153"/>
        <v>1.5476154594281498E-2</v>
      </c>
      <c r="U111">
        <f t="shared" si="154"/>
        <v>8.1658078424412463E-4</v>
      </c>
      <c r="V111">
        <f t="shared" si="103"/>
        <v>1.1226910733411737E-3</v>
      </c>
      <c r="W111">
        <f t="shared" si="104"/>
        <v>2.7718905119821337E-4</v>
      </c>
      <c r="X111">
        <f t="shared" si="156"/>
        <v>1.1825990073469389E-5</v>
      </c>
      <c r="Y111">
        <f t="shared" si="157"/>
        <v>0.64736019306230896</v>
      </c>
      <c r="Z111">
        <f t="shared" si="158"/>
        <v>0.48964340260621925</v>
      </c>
      <c r="AA111">
        <f t="shared" si="159"/>
        <v>3.2944500000750138E-2</v>
      </c>
      <c r="AB111">
        <f t="shared" si="155"/>
        <v>1.5135612484362046E-7</v>
      </c>
      <c r="AE111">
        <f t="shared" si="119"/>
        <v>1.2332249534858435</v>
      </c>
      <c r="AF111">
        <f t="shared" si="120"/>
        <v>2.7438895936868795</v>
      </c>
      <c r="AG111">
        <f t="shared" si="121"/>
        <v>1.0553218975667071</v>
      </c>
      <c r="AH111" s="5">
        <f t="shared" si="122"/>
        <v>-3.8017546177134313E-2</v>
      </c>
      <c r="AJ111" s="12">
        <f t="shared" si="123"/>
        <v>2.7819071398640136</v>
      </c>
      <c r="AK111" s="8">
        <f t="shared" si="124"/>
        <v>0.67126334473059934</v>
      </c>
      <c r="AL111" s="8">
        <f t="shared" si="125"/>
        <v>5.9589131916704536</v>
      </c>
      <c r="AM111" s="8">
        <f t="shared" si="126"/>
        <v>1.4373528943923826</v>
      </c>
      <c r="AN111" s="8">
        <f t="shared" si="127"/>
        <v>8.5650611234804774</v>
      </c>
      <c r="AO111">
        <v>109</v>
      </c>
      <c r="AQ111">
        <v>1</v>
      </c>
      <c r="AR111">
        <f t="shared" si="160"/>
        <v>2.3509552407833976</v>
      </c>
      <c r="AT111">
        <f t="shared" si="161"/>
        <v>0</v>
      </c>
      <c r="AU111">
        <f t="shared" si="162"/>
        <v>0.17408427355390677</v>
      </c>
      <c r="AV111">
        <f t="shared" si="163"/>
        <v>0.13255421005645424</v>
      </c>
      <c r="AW111">
        <f t="shared" si="164"/>
        <v>6.9940643293105514E-3</v>
      </c>
      <c r="AX111">
        <f t="shared" si="128"/>
        <v>9.6159176659530565E-3</v>
      </c>
      <c r="AY111">
        <f t="shared" si="129"/>
        <v>2.374141166272257E-3</v>
      </c>
      <c r="AZ111">
        <f t="shared" si="165"/>
        <v>1.012903278249387E-4</v>
      </c>
      <c r="BA111">
        <f t="shared" si="166"/>
        <v>5.5446796224867985</v>
      </c>
      <c r="BB111">
        <f t="shared" si="167"/>
        <v>4.1938256720312284</v>
      </c>
      <c r="BC111">
        <f t="shared" si="168"/>
        <v>1.4373528943923826</v>
      </c>
      <c r="BD111" s="9">
        <f t="shared" si="169"/>
        <v>1.7629755011642796</v>
      </c>
      <c r="BG111">
        <f t="shared" si="130"/>
        <v>12</v>
      </c>
      <c r="BH111">
        <f t="shared" si="131"/>
        <v>12.000000000000002</v>
      </c>
      <c r="BI111">
        <f t="shared" si="132"/>
        <v>26.701910481566795</v>
      </c>
      <c r="BJ111">
        <f t="shared" si="133"/>
        <v>26.701910481566795</v>
      </c>
      <c r="BK111">
        <f t="shared" si="134"/>
        <v>13.350955240783398</v>
      </c>
      <c r="BL111">
        <f t="shared" si="135"/>
        <v>13.350955240783398</v>
      </c>
      <c r="BM111">
        <f>0</f>
        <v>0</v>
      </c>
      <c r="BN111" s="10">
        <f t="shared" si="136"/>
        <v>0</v>
      </c>
      <c r="BO111" s="10">
        <f t="shared" si="137"/>
        <v>-3.5527136788005009E-15</v>
      </c>
      <c r="CC111">
        <f t="shared" si="138"/>
        <v>384</v>
      </c>
      <c r="CF111">
        <f t="shared" si="139"/>
        <v>0</v>
      </c>
      <c r="CG111">
        <f t="shared" si="140"/>
        <v>11.141393507450033</v>
      </c>
      <c r="CH111">
        <f t="shared" si="141"/>
        <v>14.846071526322874</v>
      </c>
      <c r="CI111">
        <f t="shared" si="142"/>
        <v>1.1190502926896881</v>
      </c>
      <c r="CJ111">
        <f t="shared" si="143"/>
        <v>1.5385468265524891</v>
      </c>
      <c r="CK111">
        <f t="shared" si="144"/>
        <v>0.49382136258462944</v>
      </c>
      <c r="CL111">
        <f t="shared" si="145"/>
        <v>1.6206452451990193E-3</v>
      </c>
      <c r="CM111">
        <f t="shared" si="146"/>
        <v>354.8594958391551</v>
      </c>
      <c r="CN111">
        <f t="shared" si="147"/>
        <v>0</v>
      </c>
      <c r="CO111">
        <f t="shared" si="148"/>
        <v>0</v>
      </c>
      <c r="CP111">
        <f t="shared" si="149"/>
        <v>0</v>
      </c>
    </row>
    <row r="112" spans="1:94">
      <c r="A112">
        <v>0</v>
      </c>
      <c r="B112" s="14">
        <v>0</v>
      </c>
      <c r="C112">
        <v>1.9162166610000001E-3</v>
      </c>
      <c r="D112">
        <v>1.3432204066216216E-3</v>
      </c>
      <c r="E112">
        <v>4.9075620454545455E-5</v>
      </c>
      <c r="F112" s="18">
        <v>5.4426397250000002E-5</v>
      </c>
      <c r="G112" s="18">
        <v>3.7469975441176464E-5</v>
      </c>
      <c r="H112">
        <v>1.0000000000000001E-5</v>
      </c>
      <c r="I112">
        <v>0.56941183700061204</v>
      </c>
      <c r="J112">
        <v>0.38005038300266297</v>
      </c>
      <c r="K112">
        <v>306.28698890999999</v>
      </c>
      <c r="L112">
        <v>1.479108388168204E-7</v>
      </c>
      <c r="M112">
        <v>3.2210000000000003E-2</v>
      </c>
      <c r="N112">
        <v>21.436752970000001</v>
      </c>
      <c r="O112">
        <v>36.804644750000001</v>
      </c>
      <c r="Q112">
        <f t="shared" si="150"/>
        <v>0</v>
      </c>
      <c r="R112">
        <f t="shared" si="151"/>
        <v>0</v>
      </c>
      <c r="S112">
        <f t="shared" si="152"/>
        <v>4.1077463198855232E-2</v>
      </c>
      <c r="T112">
        <f t="shared" si="153"/>
        <v>2.8794284041010653E-2</v>
      </c>
      <c r="U112">
        <f t="shared" si="154"/>
        <v>1.05202195253357E-3</v>
      </c>
      <c r="V112">
        <f t="shared" si="103"/>
        <v>1.1667252328953373E-3</v>
      </c>
      <c r="W112">
        <f t="shared" si="104"/>
        <v>8.0323460732446665E-4</v>
      </c>
      <c r="X112">
        <f t="shared" si="156"/>
        <v>1.5022303979591838E-5</v>
      </c>
      <c r="Y112">
        <f t="shared" si="157"/>
        <v>0.85538777050009918</v>
      </c>
      <c r="Z112">
        <f t="shared" si="158"/>
        <v>0.57092323810263057</v>
      </c>
      <c r="AA112">
        <f t="shared" si="159"/>
        <v>4.9090164301300011E-2</v>
      </c>
      <c r="AB112">
        <f t="shared" si="155"/>
        <v>1.479108388168204E-7</v>
      </c>
      <c r="AE112">
        <f t="shared" si="119"/>
        <v>1.60773994890181</v>
      </c>
      <c r="AF112">
        <f t="shared" si="120"/>
        <v>3.7115452781738973</v>
      </c>
      <c r="AG112">
        <f t="shared" si="121"/>
        <v>1.2876339342704997</v>
      </c>
      <c r="AH112" s="5">
        <f t="shared" si="122"/>
        <v>-7.2893729032619259E-2</v>
      </c>
      <c r="AJ112" s="12">
        <f t="shared" si="123"/>
        <v>3.7844390072065166</v>
      </c>
      <c r="AK112" s="8">
        <f t="shared" si="124"/>
        <v>1.2091711386655173</v>
      </c>
      <c r="AL112" s="8">
        <f t="shared" si="125"/>
        <v>3.3080511700060398</v>
      </c>
      <c r="AM112" s="8">
        <f t="shared" si="126"/>
        <v>1.8991891354761683</v>
      </c>
      <c r="AN112" s="8">
        <f t="shared" si="127"/>
        <v>6.2826148416746976</v>
      </c>
      <c r="AO112">
        <v>110</v>
      </c>
      <c r="AQ112">
        <v>1</v>
      </c>
      <c r="AR112">
        <f t="shared" si="160"/>
        <v>2.7872754725203279</v>
      </c>
      <c r="AT112">
        <f t="shared" si="161"/>
        <v>0</v>
      </c>
      <c r="AU112">
        <f t="shared" si="162"/>
        <v>0.25807387995147407</v>
      </c>
      <c r="AV112">
        <f t="shared" si="163"/>
        <v>0.18090339627145041</v>
      </c>
      <c r="AW112">
        <f t="shared" si="164"/>
        <v>6.6094487327550012E-3</v>
      </c>
      <c r="AX112">
        <f t="shared" si="128"/>
        <v>7.330085264344614E-3</v>
      </c>
      <c r="AY112">
        <f t="shared" si="129"/>
        <v>5.0464136653234418E-3</v>
      </c>
      <c r="AZ112">
        <f t="shared" si="165"/>
        <v>9.4379349938332555E-5</v>
      </c>
      <c r="BA112">
        <f t="shared" si="166"/>
        <v>5.3740719023309529</v>
      </c>
      <c r="BB112">
        <f t="shared" si="167"/>
        <v>3.5868908091605642</v>
      </c>
      <c r="BC112">
        <f t="shared" si="168"/>
        <v>1.8991891354761683</v>
      </c>
      <c r="BD112" s="9">
        <f t="shared" si="169"/>
        <v>2.3571523593615158</v>
      </c>
      <c r="BG112">
        <f t="shared" si="130"/>
        <v>12</v>
      </c>
      <c r="BH112">
        <f t="shared" si="131"/>
        <v>12.000000000000002</v>
      </c>
      <c r="BI112">
        <f t="shared" si="132"/>
        <v>27.574550945040656</v>
      </c>
      <c r="BJ112">
        <f t="shared" si="133"/>
        <v>27.574550945040656</v>
      </c>
      <c r="BK112">
        <f t="shared" si="134"/>
        <v>13.787275472520328</v>
      </c>
      <c r="BL112">
        <f t="shared" si="135"/>
        <v>13.787275472520328</v>
      </c>
      <c r="BM112">
        <f>0</f>
        <v>0</v>
      </c>
      <c r="BN112" s="10">
        <f t="shared" si="136"/>
        <v>0</v>
      </c>
      <c r="BO112" s="10">
        <f t="shared" si="137"/>
        <v>0</v>
      </c>
      <c r="CC112">
        <f t="shared" si="138"/>
        <v>384</v>
      </c>
      <c r="CF112">
        <f t="shared" si="139"/>
        <v>0</v>
      </c>
      <c r="CG112">
        <f t="shared" si="140"/>
        <v>16.516728316894341</v>
      </c>
      <c r="CH112">
        <f t="shared" si="141"/>
        <v>20.261180382402447</v>
      </c>
      <c r="CI112">
        <f t="shared" si="142"/>
        <v>1.0575117972408001</v>
      </c>
      <c r="CJ112">
        <f t="shared" si="143"/>
        <v>1.1728136422951383</v>
      </c>
      <c r="CK112">
        <f t="shared" si="144"/>
        <v>1.0496540423872758</v>
      </c>
      <c r="CL112">
        <f t="shared" si="145"/>
        <v>1.5100695990133209E-3</v>
      </c>
      <c r="CM112">
        <f t="shared" si="146"/>
        <v>343.94060174918098</v>
      </c>
      <c r="CN112">
        <f t="shared" si="147"/>
        <v>0</v>
      </c>
      <c r="CO112">
        <f t="shared" si="148"/>
        <v>0</v>
      </c>
      <c r="CP112">
        <f t="shared" si="149"/>
        <v>0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6F34D5-7229-4B6B-8056-33E4D61CB480}">
  <dimension ref="A1:L26"/>
  <sheetViews>
    <sheetView topLeftCell="J1" zoomScale="89" zoomScaleNormal="89" workbookViewId="0">
      <selection activeCell="K16" sqref="K16"/>
    </sheetView>
  </sheetViews>
  <sheetFormatPr defaultRowHeight="15.75"/>
  <cols>
    <col min="1" max="3" width="14.140625" bestFit="1" customWidth="1"/>
    <col min="4" max="4" width="13.5703125" bestFit="1" customWidth="1"/>
    <col min="5" max="5" width="13" bestFit="1" customWidth="1"/>
    <col min="6" max="6" width="13.5703125" bestFit="1" customWidth="1"/>
    <col min="7" max="7" width="14.140625" bestFit="1" customWidth="1"/>
    <col min="8" max="8" width="21.7109375" bestFit="1" customWidth="1"/>
    <col min="9" max="9" width="13.85546875" bestFit="1" customWidth="1"/>
    <col min="10" max="10" width="147.28515625" bestFit="1" customWidth="1"/>
    <col min="11" max="11" width="14.140625" bestFit="1" customWidth="1"/>
    <col min="12" max="12" width="141.85546875" bestFit="1" customWidth="1"/>
  </cols>
  <sheetData>
    <row r="1" spans="1:10">
      <c r="A1" s="2"/>
      <c r="B1" s="171" t="s">
        <v>299</v>
      </c>
      <c r="C1" s="172" t="s">
        <v>302</v>
      </c>
      <c r="D1" s="2" t="s">
        <v>315</v>
      </c>
      <c r="E1" s="2" t="s">
        <v>316</v>
      </c>
      <c r="F1" s="2" t="s">
        <v>317</v>
      </c>
      <c r="G1" s="171" t="s">
        <v>318</v>
      </c>
      <c r="H1" s="183" t="s">
        <v>308</v>
      </c>
    </row>
    <row r="2" spans="1:10">
      <c r="A2" s="4" t="s">
        <v>350</v>
      </c>
      <c r="B2" s="11">
        <v>-586.85</v>
      </c>
      <c r="C2" s="178">
        <v>-692</v>
      </c>
      <c r="D2" s="2">
        <f>((-C2)/0.008314)*(-8.7731*10^-5)</f>
        <v>-7.3021231657445282</v>
      </c>
      <c r="E2" s="2">
        <f>EXP(-B2/0.0083145/298)</f>
        <v>7.293907282684426E+102</v>
      </c>
      <c r="F2" s="2">
        <f>EXP(D2)*E2</f>
        <v>4.9168667789527132E+99</v>
      </c>
      <c r="G2" s="2">
        <f>-0.0083145*306*LN(F2)</f>
        <v>-584.02603047926311</v>
      </c>
      <c r="H2" s="16">
        <f>-0.0083145*306*LN(EXP(B2/(-0.0083145*298))/EXP((-C2/0.0083145)*((306-298)/(306*298))))</f>
        <v>-584.02718120805366</v>
      </c>
    </row>
    <row r="3" spans="1:10">
      <c r="A3" s="4" t="s">
        <v>14</v>
      </c>
      <c r="B3" s="11">
        <v>9.9999999999999995E-7</v>
      </c>
      <c r="C3" s="178">
        <v>0</v>
      </c>
      <c r="D3" s="2">
        <f>((-C3)/0.008314)*(-8.7731*10^-5)</f>
        <v>0</v>
      </c>
      <c r="E3" s="2">
        <f>EXP(-B3/0.0083145/298)</f>
        <v>0.9999995964033892</v>
      </c>
      <c r="F3" s="2">
        <f>EXP(D3)*E3</f>
        <v>0.9999995964033892</v>
      </c>
      <c r="G3" s="2">
        <f>-0.0083145*306*LN(F3)</f>
        <v>1.0268456374837993E-6</v>
      </c>
      <c r="H3" s="16">
        <f>-0.0083145*306*LN(EXP(B3/(-0.0083145*298))/EXP((-C3/0.0083145)*((306-298)/(306*298))))</f>
        <v>1.0268456374837993E-6</v>
      </c>
    </row>
    <row r="4" spans="1:10">
      <c r="A4" s="4" t="s">
        <v>351</v>
      </c>
      <c r="B4" s="11">
        <v>-39.869999999999997</v>
      </c>
      <c r="C4" s="2"/>
      <c r="D4" s="2"/>
      <c r="E4" s="2"/>
      <c r="F4" s="2"/>
      <c r="H4" s="11">
        <f>0+0.0083145*306*LN(0.0000001)</f>
        <v>-41.00825532470725</v>
      </c>
      <c r="J4" t="s">
        <v>298</v>
      </c>
    </row>
    <row r="5" spans="1:10">
      <c r="A5" s="4" t="s">
        <v>33</v>
      </c>
      <c r="B5" s="11">
        <v>9.9999999999999995E-7</v>
      </c>
      <c r="C5" s="2"/>
      <c r="D5" s="2"/>
      <c r="E5" s="2"/>
      <c r="F5" s="2"/>
      <c r="G5" s="2"/>
      <c r="H5" s="16"/>
    </row>
    <row r="6" spans="1:10">
      <c r="A6" s="4" t="s">
        <v>349</v>
      </c>
      <c r="B6" s="11">
        <v>-237.178</v>
      </c>
      <c r="C6" s="178">
        <v>-285.8</v>
      </c>
      <c r="D6" s="2">
        <f t="shared" ref="D6:D11" si="0">((-C6)/0.008314)*(-8.7731*10^-5)</f>
        <v>-3.0158190762569164</v>
      </c>
      <c r="E6" s="2">
        <f t="shared" ref="E6:E11" si="1">EXP(-B6/0.0083145/298)</f>
        <v>3.7369414006595766E+41</v>
      </c>
      <c r="F6" s="2">
        <f t="shared" ref="F6:F11" si="2">EXP(D6)*E6</f>
        <v>1.831313531711939E+40</v>
      </c>
      <c r="G6" s="2">
        <f t="shared" ref="G6:G11" si="3">-0.0083145*306*LN(F6)</f>
        <v>-235.87223615175384</v>
      </c>
      <c r="H6" s="16">
        <f t="shared" ref="H6:H13" si="4">-0.0083145*306*LN(EXP(B6/(-0.0083145*298))/EXP((-C6/0.0083145)*((306-298)/(306*298))))</f>
        <v>-235.87271140939595</v>
      </c>
    </row>
    <row r="7" spans="1:10">
      <c r="A7" s="173" t="s">
        <v>26</v>
      </c>
      <c r="B7" s="174">
        <v>-351.04</v>
      </c>
      <c r="C7" s="175">
        <v>-425.6</v>
      </c>
      <c r="D7" s="175">
        <f t="shared" si="0"/>
        <v>-4.4910167909550163</v>
      </c>
      <c r="E7" s="175">
        <f t="shared" si="1"/>
        <v>3.3902110848441703E+61</v>
      </c>
      <c r="F7" s="175">
        <f t="shared" si="2"/>
        <v>3.8001691595120547E+59</v>
      </c>
      <c r="G7" s="175">
        <f t="shared" si="3"/>
        <v>-349.03768153028068</v>
      </c>
      <c r="H7" s="16">
        <f t="shared" si="4"/>
        <v>-349.03838926174501</v>
      </c>
    </row>
    <row r="8" spans="1:10">
      <c r="A8" s="4" t="s">
        <v>25</v>
      </c>
      <c r="B8" s="11">
        <v>-369.41</v>
      </c>
      <c r="C8" s="178">
        <v>-486</v>
      </c>
      <c r="D8" s="2">
        <f t="shared" si="0"/>
        <v>-5.1283697377916768</v>
      </c>
      <c r="E8" s="2">
        <f t="shared" si="1"/>
        <v>5.6249279809685541E+64</v>
      </c>
      <c r="F8" s="2">
        <f t="shared" si="2"/>
        <v>3.3334526304534868E+62</v>
      </c>
      <c r="G8" s="2">
        <f t="shared" si="3"/>
        <v>-366.27925894329593</v>
      </c>
      <c r="H8" s="16">
        <f t="shared" si="4"/>
        <v>-366.28006711409392</v>
      </c>
    </row>
    <row r="9" spans="1:10">
      <c r="A9" s="4" t="s">
        <v>27</v>
      </c>
      <c r="B9" s="11">
        <v>-361.08</v>
      </c>
      <c r="C9" s="177">
        <v>-510.8</v>
      </c>
      <c r="D9" s="2">
        <f t="shared" si="0"/>
        <v>-5.3900643252345448</v>
      </c>
      <c r="E9" s="2">
        <f t="shared" si="1"/>
        <v>1.9500066657481927E+63</v>
      </c>
      <c r="F9" s="2">
        <f t="shared" si="2"/>
        <v>8.8953062025875158E+60</v>
      </c>
      <c r="G9" s="2">
        <f t="shared" si="3"/>
        <v>-357.05982173015019</v>
      </c>
      <c r="H9" s="16">
        <f t="shared" si="4"/>
        <v>-357.06067114093958</v>
      </c>
    </row>
    <row r="10" spans="1:10">
      <c r="A10" s="4" t="s">
        <v>28</v>
      </c>
      <c r="B10" s="11">
        <v>-352.63</v>
      </c>
      <c r="C10" s="177">
        <v>-533.91999999999996</v>
      </c>
      <c r="D10" s="2">
        <f t="shared" si="0"/>
        <v>-5.6340312148183784</v>
      </c>
      <c r="E10" s="2">
        <f t="shared" si="1"/>
        <v>6.4405305940282878E+61</v>
      </c>
      <c r="F10" s="2">
        <f t="shared" si="2"/>
        <v>2.3019345964347949E+59</v>
      </c>
      <c r="G10" s="2">
        <f t="shared" si="3"/>
        <v>-347.76226650531225</v>
      </c>
      <c r="H10" s="16">
        <f t="shared" si="4"/>
        <v>-347.76315436241606</v>
      </c>
    </row>
    <row r="11" spans="1:10">
      <c r="A11" s="4" t="s">
        <v>30</v>
      </c>
      <c r="B11" s="11">
        <v>-50.75</v>
      </c>
      <c r="C11" s="178">
        <v>-74.599999999999994</v>
      </c>
      <c r="D11" s="2">
        <f t="shared" si="0"/>
        <v>-0.78719420254991568</v>
      </c>
      <c r="E11" s="2">
        <f t="shared" si="1"/>
        <v>786050921.06079543</v>
      </c>
      <c r="F11" s="2">
        <f t="shared" si="2"/>
        <v>357747479.44866127</v>
      </c>
      <c r="G11" s="2">
        <f t="shared" si="3"/>
        <v>-50.109607491069553</v>
      </c>
      <c r="H11" s="16">
        <f t="shared" si="4"/>
        <v>-50.109731543624164</v>
      </c>
    </row>
    <row r="12" spans="1:10">
      <c r="A12" s="4" t="s">
        <v>32</v>
      </c>
      <c r="B12" s="136">
        <v>-1551.85</v>
      </c>
      <c r="C12" s="176">
        <v>-2215.1999999999998</v>
      </c>
      <c r="D12" s="2">
        <f>((-C12)/0.008314)*(-8.7731*10^-5)</f>
        <v>-23.375235891267742</v>
      </c>
      <c r="E12" s="2">
        <f>EXP(-B12/0.0083145/298)</f>
        <v>1.0185516068983739E+272</v>
      </c>
      <c r="F12" s="2">
        <f>EXP(D12)*E12</f>
        <v>7.1820277281491342E+261</v>
      </c>
      <c r="G12" s="2">
        <f>-0.0083145*306*LN(F12)</f>
        <v>-1534.0382626462724</v>
      </c>
      <c r="H12" s="16">
        <f t="shared" si="4"/>
        <v>-1534.0419463087248</v>
      </c>
    </row>
    <row r="13" spans="1:10">
      <c r="A13" s="4" t="s">
        <v>50</v>
      </c>
      <c r="B13" s="11">
        <v>-394.35899999999998</v>
      </c>
      <c r="C13" s="178">
        <v>-393.51</v>
      </c>
      <c r="D13" s="2">
        <f>((-C13)/0.008314)*(-8.7731*10^-5)</f>
        <v>-4.1523966574452729</v>
      </c>
      <c r="E13" s="2">
        <f>EXP(-B13/0.0083145/298)</f>
        <v>1.3279236479956332E+69</v>
      </c>
      <c r="F13" s="2">
        <f>EXP(D13)*E13</f>
        <v>2.0883830034394087E+67</v>
      </c>
      <c r="G13" s="2">
        <f>-0.0083145*306*LN(F13)</f>
        <v>-394.38113757739768</v>
      </c>
      <c r="H13" s="16">
        <f t="shared" si="4"/>
        <v>-394.38179194630874</v>
      </c>
    </row>
    <row r="14" spans="1:10">
      <c r="G14" t="s">
        <v>319</v>
      </c>
      <c r="H14" t="s">
        <v>320</v>
      </c>
    </row>
    <row r="18" spans="1:12">
      <c r="I18" s="163"/>
    </row>
    <row r="19" spans="1:12">
      <c r="J19" t="s">
        <v>324</v>
      </c>
    </row>
    <row r="20" spans="1:12">
      <c r="J20" t="s">
        <v>323</v>
      </c>
    </row>
    <row r="21" spans="1:12">
      <c r="A21" s="4" t="s">
        <v>309</v>
      </c>
      <c r="B21" s="11">
        <v>17.57</v>
      </c>
      <c r="C21" s="2">
        <v>-4.18</v>
      </c>
      <c r="D21" s="2"/>
      <c r="E21" s="2"/>
      <c r="F21" s="2"/>
      <c r="G21" s="2"/>
      <c r="H21">
        <f>-0.0083145*306*LN(EXP(B21/(-0.0083145*298))/EXP((-C21/0.0083145)*((306-298)/(306*298))))</f>
        <v>18.153892617449664</v>
      </c>
      <c r="K21" t="s">
        <v>301</v>
      </c>
      <c r="L21" t="s">
        <v>300</v>
      </c>
    </row>
    <row r="22" spans="1:12">
      <c r="A22" s="4" t="s">
        <v>325</v>
      </c>
      <c r="K22" s="172" t="s">
        <v>302</v>
      </c>
      <c r="L22" s="179" t="s">
        <v>310</v>
      </c>
    </row>
    <row r="23" spans="1:12">
      <c r="L23" s="180" t="s">
        <v>363</v>
      </c>
    </row>
    <row r="24" spans="1:12">
      <c r="J24" t="s">
        <v>313</v>
      </c>
      <c r="K24" s="19" t="s">
        <v>311</v>
      </c>
      <c r="L24" s="182" t="s">
        <v>321</v>
      </c>
    </row>
    <row r="25" spans="1:12">
      <c r="K25" s="19" t="s">
        <v>312</v>
      </c>
      <c r="L25" s="182" t="s">
        <v>314</v>
      </c>
    </row>
    <row r="26" spans="1:12">
      <c r="K26" s="181" t="s">
        <v>32</v>
      </c>
      <c r="L26" s="190" t="s">
        <v>364</v>
      </c>
    </row>
  </sheetData>
  <phoneticPr fontId="3" type="noConversion"/>
  <hyperlinks>
    <hyperlink ref="L25" r:id="rId1" location="Thermo-React" xr:uid="{C1E63FBC-7DB7-453A-8A2F-5096D8BB1E00}"/>
    <hyperlink ref="L24" r:id="rId2" location="Thermo-Condensed" xr:uid="{43CF9557-F2AB-4A3F-8509-8699880A8503}"/>
    <hyperlink ref="L26" r:id="rId3" xr:uid="{A86FF0AC-4F86-4C9E-B2F9-6A67D53F5AA6}"/>
  </hyperlinks>
  <pageMargins left="0.7" right="0.7" top="0.75" bottom="0.75" header="0.3" footer="0.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N112"/>
  <sheetViews>
    <sheetView zoomScale="85" zoomScaleNormal="85" workbookViewId="0">
      <selection activeCell="H5" sqref="H5"/>
    </sheetView>
  </sheetViews>
  <sheetFormatPr defaultRowHeight="15.75"/>
  <cols>
    <col min="1" max="1" width="10.42578125" bestFit="1" customWidth="1"/>
    <col min="2" max="2" width="20.5703125" bestFit="1" customWidth="1"/>
    <col min="3" max="3" width="19.7109375" bestFit="1" customWidth="1"/>
    <col min="4" max="4" width="22.7109375" bestFit="1" customWidth="1"/>
    <col min="5" max="5" width="20.5703125" bestFit="1" customWidth="1"/>
    <col min="6" max="6" width="14.5703125" bestFit="1" customWidth="1"/>
    <col min="7" max="7" width="12.7109375" bestFit="1" customWidth="1"/>
    <col min="8" max="8" width="14.28515625" bestFit="1" customWidth="1"/>
    <col min="9" max="9" width="14.5703125" bestFit="1" customWidth="1"/>
    <col min="10" max="10" width="12.7109375" bestFit="1" customWidth="1"/>
    <col min="11" max="11" width="14.28515625" bestFit="1" customWidth="1"/>
    <col min="12" max="13" width="23.28515625" bestFit="1" customWidth="1"/>
    <col min="14" max="14" width="102.28515625" bestFit="1" customWidth="1"/>
    <col min="15" max="15" width="13.42578125" bestFit="1" customWidth="1"/>
    <col min="16" max="16" width="15" bestFit="1" customWidth="1"/>
    <col min="19" max="19" width="13.42578125" bestFit="1" customWidth="1"/>
    <col min="20" max="20" width="8.85546875" bestFit="1" customWidth="1"/>
    <col min="23" max="23" width="13.42578125" bestFit="1" customWidth="1"/>
    <col min="29" max="29" width="22.7109375" bestFit="1" customWidth="1"/>
    <col min="30" max="30" width="7.42578125" bestFit="1" customWidth="1"/>
    <col min="32" max="33" width="21.5703125" bestFit="1" customWidth="1"/>
    <col min="34" max="34" width="14.42578125" customWidth="1"/>
    <col min="35" max="36" width="21.5703125" bestFit="1" customWidth="1"/>
    <col min="38" max="38" width="15" bestFit="1" customWidth="1"/>
    <col min="39" max="39" width="12.5703125" customWidth="1"/>
    <col min="40" max="40" width="14" bestFit="1" customWidth="1"/>
    <col min="41" max="41" width="16.28515625" bestFit="1" customWidth="1"/>
    <col min="42" max="42" width="20.85546875" bestFit="1" customWidth="1"/>
    <col min="43" max="43" width="14.42578125" bestFit="1" customWidth="1"/>
    <col min="44" max="44" width="16.28515625" bestFit="1" customWidth="1"/>
    <col min="45" max="45" width="20.85546875" bestFit="1" customWidth="1"/>
    <col min="46" max="46" width="9" customWidth="1"/>
    <col min="49" max="49" width="13.5703125" bestFit="1" customWidth="1"/>
    <col min="50" max="50" width="21.5703125" bestFit="1" customWidth="1"/>
    <col min="52" max="52" width="11.140625" bestFit="1" customWidth="1"/>
    <col min="60" max="60" width="22.42578125" bestFit="1" customWidth="1"/>
    <col min="63" max="63" width="11.5703125" bestFit="1" customWidth="1"/>
    <col min="70" max="70" width="11.5703125" bestFit="1" customWidth="1"/>
  </cols>
  <sheetData>
    <row r="1" spans="1:40" ht="31.5">
      <c r="A1" s="1" t="s">
        <v>60</v>
      </c>
      <c r="B1" t="s">
        <v>15</v>
      </c>
      <c r="C1" t="s">
        <v>16</v>
      </c>
      <c r="D1" t="s">
        <v>17</v>
      </c>
      <c r="E1" t="s">
        <v>18</v>
      </c>
      <c r="F1" s="22" t="s">
        <v>19</v>
      </c>
      <c r="G1" s="22" t="s">
        <v>20</v>
      </c>
      <c r="H1" s="22" t="s">
        <v>45</v>
      </c>
      <c r="I1" t="s">
        <v>21</v>
      </c>
      <c r="J1" t="s">
        <v>22</v>
      </c>
      <c r="K1" t="s">
        <v>23</v>
      </c>
      <c r="N1" s="13" t="s">
        <v>167</v>
      </c>
      <c r="O1" s="1"/>
      <c r="P1" s="1" t="s">
        <v>77</v>
      </c>
      <c r="Q1" s="1" t="s">
        <v>70</v>
      </c>
      <c r="R1" s="28" t="s">
        <v>79</v>
      </c>
      <c r="S1" s="28" t="s">
        <v>80</v>
      </c>
      <c r="U1" s="27" t="s">
        <v>81</v>
      </c>
      <c r="V1" s="27" t="s">
        <v>82</v>
      </c>
      <c r="W1" s="27" t="s">
        <v>83</v>
      </c>
      <c r="X1" s="27" t="s">
        <v>84</v>
      </c>
      <c r="Y1" s="28" t="s">
        <v>85</v>
      </c>
      <c r="Z1" s="27" t="s">
        <v>86</v>
      </c>
      <c r="AA1" s="27" t="s">
        <v>87</v>
      </c>
      <c r="AB1" s="27" t="s">
        <v>31</v>
      </c>
      <c r="AC1" s="27" t="s">
        <v>22</v>
      </c>
      <c r="AI1" t="s">
        <v>44</v>
      </c>
    </row>
    <row r="2" spans="1:40">
      <c r="F2" s="29" t="s">
        <v>361</v>
      </c>
      <c r="N2" s="29" t="s">
        <v>166</v>
      </c>
      <c r="AF2" s="4"/>
      <c r="AG2" s="4" t="s">
        <v>318</v>
      </c>
      <c r="AI2">
        <v>0</v>
      </c>
      <c r="AM2" t="s">
        <v>53</v>
      </c>
    </row>
    <row r="3" spans="1:40">
      <c r="A3">
        <v>9.9999999999999995E-7</v>
      </c>
      <c r="B3">
        <v>1</v>
      </c>
      <c r="C3">
        <v>1</v>
      </c>
      <c r="D3">
        <v>8.3783783783783787E-5</v>
      </c>
      <c r="E3">
        <v>1</v>
      </c>
      <c r="F3">
        <v>4.2576502405145007E-3</v>
      </c>
      <c r="G3">
        <v>6.0884722992641926E-3</v>
      </c>
      <c r="H3">
        <v>1.6507972131880346E-2</v>
      </c>
      <c r="I3">
        <v>306.59060984000001</v>
      </c>
      <c r="J3">
        <v>1.2022644346174111E-7</v>
      </c>
      <c r="K3">
        <v>3.6400000000000002E-2</v>
      </c>
      <c r="AF3" s="4" t="s">
        <v>13</v>
      </c>
      <c r="AG3" s="11">
        <v>-584.02718120805366</v>
      </c>
      <c r="AI3">
        <v>1</v>
      </c>
      <c r="AM3">
        <v>90.764604809999994</v>
      </c>
    </row>
    <row r="4" spans="1:40">
      <c r="A4">
        <v>9.9999999999999995E-7</v>
      </c>
      <c r="B4">
        <v>2.8260869565217392E-5</v>
      </c>
      <c r="C4">
        <v>6.1033333333333328E-4</v>
      </c>
      <c r="D4">
        <v>1.1351351351351351E-4</v>
      </c>
      <c r="E4">
        <v>1.0136363636363636E-4</v>
      </c>
      <c r="F4">
        <v>1.0000000000000001E-5</v>
      </c>
      <c r="G4">
        <v>0.54317162513729378</v>
      </c>
      <c r="H4">
        <v>0.29656744957108727</v>
      </c>
      <c r="I4">
        <v>306.68762994000002</v>
      </c>
      <c r="J4">
        <v>2.3442288153199206E-7</v>
      </c>
      <c r="K4">
        <v>3.2599999999999997E-2</v>
      </c>
      <c r="AF4" s="4" t="s">
        <v>14</v>
      </c>
      <c r="AG4" s="11">
        <v>1.0268456374837993E-6</v>
      </c>
      <c r="AI4">
        <v>2</v>
      </c>
      <c r="AJ4" t="s">
        <v>51</v>
      </c>
      <c r="AK4" t="s">
        <v>52</v>
      </c>
      <c r="AL4" t="s">
        <v>163</v>
      </c>
      <c r="AM4">
        <v>95.790378009999998</v>
      </c>
      <c r="AN4" t="s">
        <v>179</v>
      </c>
    </row>
    <row r="5" spans="1:40">
      <c r="A5">
        <v>9.9999999999999995E-7</v>
      </c>
      <c r="B5">
        <v>2.9565217391304352E-5</v>
      </c>
      <c r="C5">
        <v>2.2033333333333334E-4</v>
      </c>
      <c r="D5">
        <v>2.7297297297297298E-4</v>
      </c>
      <c r="E5">
        <v>3.9772727272727275E-5</v>
      </c>
      <c r="F5">
        <v>1.0000000000000001E-5</v>
      </c>
      <c r="G5">
        <v>0.59568122135964996</v>
      </c>
      <c r="H5">
        <v>0.33943151332398069</v>
      </c>
      <c r="I5">
        <v>306.25931701000002</v>
      </c>
      <c r="J5">
        <v>2.454708915685024E-7</v>
      </c>
      <c r="K5">
        <v>3.065E-2</v>
      </c>
      <c r="P5">
        <f>'平衡係數(4酸)'!AK5</f>
        <v>3</v>
      </c>
      <c r="R5">
        <f>'平衡係數(4酸)'!AM5</f>
        <v>1</v>
      </c>
      <c r="S5">
        <f>'平衡係數(4酸)'!AN5</f>
        <v>3.5050643338647287</v>
      </c>
      <c r="T5">
        <f>'平衡係數(4酸)'!AO5</f>
        <v>0</v>
      </c>
      <c r="U5">
        <f>'平衡係數(4酸)'!AP5</f>
        <v>6.5164818898556165E-3</v>
      </c>
      <c r="V5">
        <f>'平衡係數(4酸)'!AQ5</f>
        <v>4.8445014866456831E-2</v>
      </c>
      <c r="W5">
        <f>'平衡係數(4酸)'!AR5</f>
        <v>5.999565311322537E-2</v>
      </c>
      <c r="X5">
        <f>'平衡係數(4酸)'!AS5</f>
        <v>8.7331720621691405E-3</v>
      </c>
      <c r="Y5">
        <f>'平衡係數(4酸)'!AT5</f>
        <v>9.7754904704568178E-5</v>
      </c>
      <c r="Z5">
        <f>'平衡係數(4酸)'!AU5</f>
        <v>5.8230761028313358</v>
      </c>
      <c r="AA5">
        <f>'平衡係數(4酸)'!AV5</f>
        <v>3.3181095238713092</v>
      </c>
      <c r="AB5">
        <f>'平衡係數(4酸)'!AW5</f>
        <v>2.5404882140862322</v>
      </c>
      <c r="AC5">
        <f>'平衡係數(4酸)'!AX5</f>
        <v>2.6641785360179391</v>
      </c>
      <c r="AF5" s="4" t="s">
        <v>34</v>
      </c>
      <c r="AG5" s="11">
        <v>-41.00825532470725</v>
      </c>
      <c r="AH5" s="10"/>
      <c r="AI5">
        <v>3</v>
      </c>
      <c r="AJ5">
        <f t="shared" ref="AJ5:AJ36" si="0">U5*$AG$8+V5*$AG$9+W5*$AG$10+X5*$AG$11+Y5*$AG$4+Z5*$AG$12+AA5*$AG$14+AB5*$AG$3+AC5*$AG$6-R5*$AG$13-S5*$AG$7</f>
        <v>-767.79606560184345</v>
      </c>
      <c r="AK5">
        <f>U5*$AG$8+V5*$AG$9+W5*$AG$10+X5*$AG$11+Y5*$AG$4+Z5*$AG$12+AA5*$AG$14+AB5*$AG$3+AC5*$AG$5-R5*$AG$13-S5*$AG$7</f>
        <v>-877.04937923747173</v>
      </c>
      <c r="AL5">
        <f>AK5+0.0083145*I5*LN(B5^U5*C5^V5*D5^W5*E5^X5*F5^Y5*G5^Z5*H5^AA5*K5^AB5/A5^R5)</f>
        <v>-883.91963961650458</v>
      </c>
      <c r="AM5">
        <v>96.348797250000004</v>
      </c>
      <c r="AN5">
        <f>AK5+0.0083145*I5*LN(B5^U5*C5^V5*D5^W5*E5^X5*K5^AB5/A5^R5)</f>
        <v>-867.1059868339953</v>
      </c>
    </row>
    <row r="6" spans="1:40">
      <c r="A6">
        <v>9.9999999999999995E-7</v>
      </c>
      <c r="B6">
        <v>1</v>
      </c>
      <c r="C6">
        <v>1.8550000000000004E-4</v>
      </c>
      <c r="D6">
        <v>2.9324324324324325E-4</v>
      </c>
      <c r="E6">
        <v>4.2386363636363639E-5</v>
      </c>
      <c r="F6">
        <v>1.0000000000000001E-5</v>
      </c>
      <c r="G6">
        <v>0.59403341979343327</v>
      </c>
      <c r="H6">
        <v>0.36759939817554188</v>
      </c>
      <c r="I6">
        <v>306.93848174999999</v>
      </c>
      <c r="J6">
        <v>2.5703957827688611E-7</v>
      </c>
      <c r="K6">
        <v>2.9850000000000002E-2</v>
      </c>
      <c r="P6">
        <f>'平衡係數(4酸)'!AK6</f>
        <v>4</v>
      </c>
      <c r="R6">
        <f>'平衡係數(4酸)'!AM6</f>
        <v>1</v>
      </c>
      <c r="S6">
        <f>'平衡係數(4酸)'!AN6</f>
        <v>3.2114239455104325</v>
      </c>
      <c r="T6">
        <f>'平衡係數(4酸)'!AO6</f>
        <v>0</v>
      </c>
      <c r="U6">
        <f>'平衡係數(4酸)'!AP6</f>
        <v>0</v>
      </c>
      <c r="V6">
        <f>'平衡係數(4酸)'!AQ6</f>
        <v>4.5804542449880609E-2</v>
      </c>
      <c r="W6">
        <f>'平衡係數(4酸)'!AR6</f>
        <v>7.242143697488429E-2</v>
      </c>
      <c r="X6">
        <f>'平衡係數(4酸)'!AS6</f>
        <v>1.0471029122112403E-2</v>
      </c>
      <c r="Y6">
        <f>'平衡係數(4酸)'!AT6</f>
        <v>9.76587471689607E-5</v>
      </c>
      <c r="Z6">
        <f>'平衡係數(4酸)'!AU6</f>
        <v>5.8012559553519987</v>
      </c>
      <c r="AA6">
        <f>'平衡係數(4酸)'!AV6</f>
        <v>3.5899296685887352</v>
      </c>
      <c r="AB6">
        <f>'平衡係數(4酸)'!AW6</f>
        <v>2.2580568637464022</v>
      </c>
      <c r="AC6">
        <f>'平衡係數(4酸)'!AX6</f>
        <v>2.3867538722932795</v>
      </c>
      <c r="AF6" s="4" t="s">
        <v>33</v>
      </c>
      <c r="AG6" s="11"/>
      <c r="AH6" s="10"/>
      <c r="AI6">
        <v>4</v>
      </c>
      <c r="AJ6">
        <f t="shared" si="0"/>
        <v>-780.01721540850417</v>
      </c>
      <c r="AK6">
        <f t="shared" ref="AK6:AK36" si="1">U6*$AG$8+V6*$AG$9+W6*$AG$10+X6*$AG$11+Y6*$AG$4+Z6*$AG$12+AA6*$AG$14+AB6*$AG$3+AC6*$AG$5-R6*$AG$13-S6*$AG$7</f>
        <v>-877.89382760074091</v>
      </c>
      <c r="AL6">
        <f t="shared" ref="AL6:AL69" si="2">AK6+0.0083145*I6*LN(B6^U6*C6^V6*D6^W6*E6^X6*F6^Y6*G6^Z6*H6^AA6*K6^AB6/A6^R6)</f>
        <v>-882.53120874361696</v>
      </c>
      <c r="AM6">
        <v>95.919243989999998</v>
      </c>
      <c r="AN6">
        <f t="shared" ref="AN6:AN69" si="3">AK6+0.0083145*I6*LN(B6^U6*C6^V6*D6^W6*E6^X6*K6^AB6/A6^R6)</f>
        <v>-865.64896336446998</v>
      </c>
    </row>
    <row r="7" spans="1:40">
      <c r="A7">
        <v>9.9999999999999995E-7</v>
      </c>
      <c r="B7">
        <v>3.4130434782608693E-5</v>
      </c>
      <c r="C7">
        <v>2.275E-4</v>
      </c>
      <c r="D7">
        <v>4.0337837837837841E-4</v>
      </c>
      <c r="E7">
        <v>3.7613636363636361E-5</v>
      </c>
      <c r="F7">
        <v>1.0000000000000001E-5</v>
      </c>
      <c r="G7">
        <v>0.59088878859392857</v>
      </c>
      <c r="H7">
        <v>0.3754784261020101</v>
      </c>
      <c r="I7">
        <v>306.23102190999998</v>
      </c>
      <c r="J7">
        <v>2.6302679918953789E-7</v>
      </c>
      <c r="K7">
        <v>2.8549999999999999E-2</v>
      </c>
      <c r="P7">
        <f>'平衡係數(4酸)'!AK7</f>
        <v>5</v>
      </c>
      <c r="R7">
        <f>'平衡係數(4酸)'!AM7</f>
        <v>1</v>
      </c>
      <c r="S7">
        <f>'平衡係數(4酸)'!AN7</f>
        <v>3.1038864103251882</v>
      </c>
      <c r="T7">
        <f>'平衡係數(4酸)'!AO7</f>
        <v>0</v>
      </c>
      <c r="U7">
        <f>'平衡係數(4酸)'!AP7</f>
        <v>7.5239532620386875E-3</v>
      </c>
      <c r="V7">
        <f>'平衡係數(4酸)'!AQ7</f>
        <v>5.0308219963420761E-2</v>
      </c>
      <c r="W7">
        <f>'平衡係數(4酸)'!AR7</f>
        <v>8.9206616247842013E-2</v>
      </c>
      <c r="X7">
        <f>'平衡係數(4酸)'!AS7</f>
        <v>8.3219466653392856E-3</v>
      </c>
      <c r="Y7">
        <f>'平衡係數(4酸)'!AT7</f>
        <v>9.7664231272664165E-5</v>
      </c>
      <c r="Z7">
        <f>'平衡係數(4酸)'!AU7</f>
        <v>5.7708699305661799</v>
      </c>
      <c r="AA7">
        <f>'平衡係數(4酸)'!AV7</f>
        <v>3.6670811844722655</v>
      </c>
      <c r="AB7">
        <f>'平衡係數(4酸)'!AW7</f>
        <v>2.1530008563677918</v>
      </c>
      <c r="AC7">
        <f>'平衡係數(4酸)'!AX7</f>
        <v>2.3083615925064325</v>
      </c>
      <c r="AF7" s="4" t="s">
        <v>29</v>
      </c>
      <c r="AG7" s="11">
        <v>-235.87271140939595</v>
      </c>
      <c r="AH7" s="10"/>
      <c r="AI7">
        <v>5</v>
      </c>
      <c r="AJ7">
        <f t="shared" si="0"/>
        <v>-782.45305060510748</v>
      </c>
      <c r="AK7">
        <f t="shared" si="1"/>
        <v>-877.11493217235932</v>
      </c>
      <c r="AL7">
        <f>AK7+0.0083145*I7*LN(B7^U7*C7^V7*D7^W7*E7^X7*F7^Y7*G7^Z7*H7^AA7*K7^AB7/A7^R7)</f>
        <v>-881.57477223576871</v>
      </c>
      <c r="AM7">
        <v>96.434707900000006</v>
      </c>
      <c r="AN7">
        <f t="shared" si="3"/>
        <v>-864.69516525858944</v>
      </c>
    </row>
    <row r="8" spans="1:40">
      <c r="A8">
        <v>9.9999999999999995E-7</v>
      </c>
      <c r="B8">
        <v>2.3478260869565219E-5</v>
      </c>
      <c r="C8">
        <v>2.42E-4</v>
      </c>
      <c r="D8">
        <v>3.9027027027027026E-4</v>
      </c>
      <c r="E8">
        <v>5.8522727272727277E-5</v>
      </c>
      <c r="F8">
        <v>1.0000000000000001E-5</v>
      </c>
      <c r="G8">
        <v>0.59314715384452177</v>
      </c>
      <c r="H8">
        <v>0.37650745549293879</v>
      </c>
      <c r="I8">
        <v>306.23102190999998</v>
      </c>
      <c r="J8">
        <v>2.6302679918953789E-7</v>
      </c>
      <c r="K8">
        <v>2.8649999999999998E-2</v>
      </c>
      <c r="P8">
        <f>'平衡係數(4酸)'!AK8</f>
        <v>6</v>
      </c>
      <c r="R8">
        <f>'平衡係數(4酸)'!AM8</f>
        <v>1</v>
      </c>
      <c r="S8">
        <f>'平衡係數(4酸)'!AN8</f>
        <v>3.1048755098420528</v>
      </c>
      <c r="T8">
        <f>'平衡係數(4酸)'!AO8</f>
        <v>0</v>
      </c>
      <c r="U8">
        <f>'平衡係數(4酸)'!AP8</f>
        <v>5.1920385754287207E-3</v>
      </c>
      <c r="V8">
        <f>'平衡係數(4酸)'!AQ8</f>
        <v>5.3286664581889243E-2</v>
      </c>
      <c r="W8">
        <f>'平衡係數(4酸)'!AR8</f>
        <v>8.5956072078116147E-2</v>
      </c>
      <c r="X8">
        <f>'平衡係數(4酸)'!AS8</f>
        <v>1.2881867836816302E-2</v>
      </c>
      <c r="Y8">
        <f>'平衡係數(4酸)'!AT8</f>
        <v>9.7155709232801314E-5</v>
      </c>
      <c r="Z8">
        <f>'平衡係數(4酸)'!AU8</f>
        <v>5.7627632411182015</v>
      </c>
      <c r="AA8">
        <f>'平衡係數(4酸)'!AV8</f>
        <v>3.6579848869853833</v>
      </c>
      <c r="AB8">
        <f>'平衡係數(4酸)'!AW8</f>
        <v>2.1580908165755948</v>
      </c>
      <c r="AC8">
        <f>'平衡係數(4酸)'!AX8</f>
        <v>2.3154074596478451</v>
      </c>
      <c r="AF8" s="4" t="s">
        <v>26</v>
      </c>
      <c r="AG8" s="11">
        <v>-349.03838926174501</v>
      </c>
      <c r="AH8" s="10"/>
      <c r="AI8">
        <v>6</v>
      </c>
      <c r="AJ8">
        <f t="shared" si="0"/>
        <v>-781.90093423399617</v>
      </c>
      <c r="AK8">
        <f t="shared" si="1"/>
        <v>-876.85175451996679</v>
      </c>
      <c r="AL8">
        <f t="shared" si="2"/>
        <v>-881.26888486890289</v>
      </c>
      <c r="AM8">
        <v>97.680412369999999</v>
      </c>
      <c r="AN8">
        <f t="shared" si="3"/>
        <v>-864.50430261550184</v>
      </c>
    </row>
    <row r="9" spans="1:40">
      <c r="A9">
        <v>9.9999999999999995E-7</v>
      </c>
      <c r="B9">
        <v>3.9130434782608699E-5</v>
      </c>
      <c r="C9">
        <v>2.4716666666666669E-4</v>
      </c>
      <c r="D9">
        <v>2.6702702702702708E-4</v>
      </c>
      <c r="E9">
        <v>3.818181818181818E-5</v>
      </c>
      <c r="F9">
        <v>1.0000000000000001E-5</v>
      </c>
      <c r="G9">
        <v>0.59498782130302785</v>
      </c>
      <c r="H9">
        <v>0.3745967676820221</v>
      </c>
      <c r="I9">
        <v>306.02711364999999</v>
      </c>
      <c r="J9">
        <v>2.6302679918953789E-7</v>
      </c>
      <c r="K9">
        <v>2.9100000000000001E-2</v>
      </c>
      <c r="P9">
        <f>'平衡係數(4酸)'!AK9</f>
        <v>7</v>
      </c>
      <c r="R9">
        <f>'平衡係數(4酸)'!AM9</f>
        <v>1</v>
      </c>
      <c r="S9">
        <f>'平衡係數(4酸)'!AN9</f>
        <v>3.1602970035288909</v>
      </c>
      <c r="T9">
        <f>'平衡係數(4酸)'!AO9</f>
        <v>0</v>
      </c>
      <c r="U9">
        <f>'平衡係數(4酸)'!AP9</f>
        <v>8.0430311636292186E-3</v>
      </c>
      <c r="V9">
        <f>'平衡係數(4酸)'!AQ9</f>
        <v>5.0705265108656597E-2</v>
      </c>
      <c r="W9">
        <f>'平衡係數(4酸)'!AR9</f>
        <v>5.475636381306536E-2</v>
      </c>
      <c r="X9">
        <f>'平衡係數(4酸)'!AS9</f>
        <v>7.8261259486674395E-3</v>
      </c>
      <c r="Y9">
        <f>'平衡係數(4酸)'!AT9</f>
        <v>9.8016636855269561E-5</v>
      </c>
      <c r="Z9">
        <f>'平衡係數(4酸)'!AU9</f>
        <v>5.8318705213966888</v>
      </c>
      <c r="AA9">
        <f>'平衡係數(4酸)'!AV9</f>
        <v>3.6716715345046529</v>
      </c>
      <c r="AB9">
        <f>'平衡係數(4酸)'!AW9</f>
        <v>2.1914307874838492</v>
      </c>
      <c r="AC9">
        <f>'平衡係數(4酸)'!AX9</f>
        <v>2.3127615735178679</v>
      </c>
      <c r="AF9" s="4" t="s">
        <v>25</v>
      </c>
      <c r="AG9" s="11">
        <v>-366.28006711409392</v>
      </c>
      <c r="AH9" s="10"/>
      <c r="AI9">
        <v>7</v>
      </c>
      <c r="AJ9">
        <f t="shared" si="0"/>
        <v>-784.3118784849737</v>
      </c>
      <c r="AK9">
        <f t="shared" si="1"/>
        <v>-879.15419559696625</v>
      </c>
      <c r="AL9">
        <f t="shared" si="2"/>
        <v>-883.2326788152684</v>
      </c>
      <c r="AM9">
        <v>95.962199310000003</v>
      </c>
      <c r="AN9">
        <f t="shared" si="3"/>
        <v>-866.35181848523564</v>
      </c>
    </row>
    <row r="10" spans="1:40">
      <c r="A10">
        <v>9.9999999999999995E-7</v>
      </c>
      <c r="B10">
        <v>3.760869565217391E-5</v>
      </c>
      <c r="C10">
        <v>2.4850000000000002E-4</v>
      </c>
      <c r="D10">
        <v>2.9621621621621623E-4</v>
      </c>
      <c r="E10">
        <v>3.1704545454545456E-5</v>
      </c>
      <c r="F10">
        <v>1.0000000000000001E-5</v>
      </c>
      <c r="G10">
        <v>0.60073196722583222</v>
      </c>
      <c r="H10">
        <v>0.36555551612921194</v>
      </c>
      <c r="I10">
        <v>306.23102190999998</v>
      </c>
      <c r="J10">
        <v>2.9512092266663814E-7</v>
      </c>
      <c r="K10">
        <v>3.1719999999999998E-2</v>
      </c>
      <c r="P10">
        <f>'平衡係數(4酸)'!AK10</f>
        <v>8</v>
      </c>
      <c r="R10">
        <f>'平衡係數(4酸)'!AM10</f>
        <v>1</v>
      </c>
      <c r="S10">
        <f>'平衡係數(4酸)'!AN10</f>
        <v>3.2783374865086277</v>
      </c>
      <c r="T10">
        <f>'平衡係數(4酸)'!AO10</f>
        <v>0</v>
      </c>
      <c r="U10">
        <f>'平衡係數(4酸)'!AP10</f>
        <v>7.9468032379426696E-3</v>
      </c>
      <c r="V10">
        <f>'平衡係數(4酸)'!AQ10</f>
        <v>5.2421034474507001E-2</v>
      </c>
      <c r="W10">
        <f>'平衡係數(4酸)'!AR10</f>
        <v>6.2468477878127371E-2</v>
      </c>
      <c r="X10">
        <f>'平衡係數(4酸)'!AS10</f>
        <v>6.694848174427657E-3</v>
      </c>
      <c r="Y10">
        <f>'平衡係數(4酸)'!AT10</f>
        <v>9.6873670906009424E-5</v>
      </c>
      <c r="Z10">
        <f>'平衡係數(4酸)'!AU10</f>
        <v>5.8195110895754896</v>
      </c>
      <c r="AA10">
        <f>'平衡係數(4酸)'!AV10</f>
        <v>3.5412704767377692</v>
      </c>
      <c r="AB10">
        <f>'平衡係數(4酸)'!AW10</f>
        <v>2.3122447351676936</v>
      </c>
      <c r="AC10">
        <f>'平衡係數(4酸)'!AX10</f>
        <v>2.4417758989326983</v>
      </c>
      <c r="AF10" s="4" t="s">
        <v>27</v>
      </c>
      <c r="AG10" s="11">
        <v>-357.06067114093958</v>
      </c>
      <c r="AH10" s="10"/>
      <c r="AI10">
        <v>8</v>
      </c>
      <c r="AJ10">
        <f t="shared" si="0"/>
        <v>-777.93598915554173</v>
      </c>
      <c r="AK10">
        <f t="shared" si="1"/>
        <v>-878.06895866469029</v>
      </c>
      <c r="AL10">
        <f t="shared" si="2"/>
        <v>-882.61900404614721</v>
      </c>
      <c r="AM10">
        <v>96.348797250000004</v>
      </c>
      <c r="AN10">
        <f t="shared" si="3"/>
        <v>-865.9913522624056</v>
      </c>
    </row>
    <row r="11" spans="1:40">
      <c r="A11">
        <v>9.9999999999999995E-7</v>
      </c>
      <c r="B11">
        <v>3.8043478260869569E-5</v>
      </c>
      <c r="C11">
        <v>2.2549999999999998E-4</v>
      </c>
      <c r="D11">
        <v>2.3689189189189192E-4</v>
      </c>
      <c r="E11">
        <v>2.6704545454545457E-5</v>
      </c>
      <c r="F11">
        <v>1.0000000000000001E-5</v>
      </c>
      <c r="G11">
        <v>0.59949487295385084</v>
      </c>
      <c r="H11">
        <v>0.36429654000849032</v>
      </c>
      <c r="I11">
        <v>306.23102190999998</v>
      </c>
      <c r="J11">
        <v>2.511886431509578E-7</v>
      </c>
      <c r="K11">
        <v>3.2489999999999998E-2</v>
      </c>
      <c r="P11">
        <f>'平衡係數(4酸)'!AK11</f>
        <v>9</v>
      </c>
      <c r="R11">
        <f>'平衡係數(4酸)'!AM11</f>
        <v>1</v>
      </c>
      <c r="S11">
        <f>'平衡係數(4酸)'!AN11</f>
        <v>3.3009332255196746</v>
      </c>
      <c r="T11">
        <f>'平衡係數(4酸)'!AO11</f>
        <v>0</v>
      </c>
      <c r="U11">
        <f>'平衡係數(4酸)'!AP11</f>
        <v>7.1775916710772516E-3</v>
      </c>
      <c r="V11">
        <f>'平衡係數(4酸)'!AQ11</f>
        <v>4.2625318818486024E-2</v>
      </c>
      <c r="W11">
        <f>'平衡係數(4酸)'!AR11</f>
        <v>4.4770097946940202E-2</v>
      </c>
      <c r="X11">
        <f>'平衡係數(4酸)'!AS11</f>
        <v>5.0519654442891136E-3</v>
      </c>
      <c r="Y11">
        <f>'平衡係數(4酸)'!AT11</f>
        <v>9.782532772995707E-5</v>
      </c>
      <c r="Z11">
        <f>'平衡係數(4酸)'!AU11</f>
        <v>5.8645782419139429</v>
      </c>
      <c r="AA11">
        <f>'平衡係數(4酸)'!AV11</f>
        <v>3.5637428417219978</v>
      </c>
      <c r="AB11">
        <f>'平衡係數(4酸)'!AW11</f>
        <v>2.3247325314380314</v>
      </c>
      <c r="AC11">
        <f>'平衡係數(4酸)'!AX11</f>
        <v>2.4243575053188238</v>
      </c>
      <c r="AF11" s="4" t="s">
        <v>28</v>
      </c>
      <c r="AG11" s="11">
        <v>-347.76315436241606</v>
      </c>
      <c r="AH11" s="10"/>
      <c r="AI11">
        <v>9</v>
      </c>
      <c r="AJ11">
        <f t="shared" si="0"/>
        <v>-780.27328860980379</v>
      </c>
      <c r="AK11">
        <f t="shared" si="1"/>
        <v>-879.69196018628827</v>
      </c>
      <c r="AL11">
        <f t="shared" si="2"/>
        <v>-883.78953013344892</v>
      </c>
      <c r="AM11">
        <v>95.274914089999996</v>
      </c>
      <c r="AN11">
        <f t="shared" si="3"/>
        <v>-866.98370731398757</v>
      </c>
    </row>
    <row r="12" spans="1:40">
      <c r="A12">
        <v>9.9999999999999995E-7</v>
      </c>
      <c r="B12">
        <v>1</v>
      </c>
      <c r="C12">
        <v>2.6983333333333335E-4</v>
      </c>
      <c r="D12">
        <v>3.6648648648648653E-4</v>
      </c>
      <c r="E12">
        <v>3.0454545454545456E-5</v>
      </c>
      <c r="F12">
        <v>1.0000000000000001E-5</v>
      </c>
      <c r="G12">
        <v>0.59273280639257453</v>
      </c>
      <c r="H12">
        <v>0.37759514590238547</v>
      </c>
      <c r="I12">
        <v>305.39999999999998</v>
      </c>
      <c r="J12">
        <v>1.9498445997580421E-7</v>
      </c>
      <c r="K12">
        <v>3.2349999999999997E-2</v>
      </c>
      <c r="P12">
        <f>'平衡係數(4酸)'!AK12</f>
        <v>10</v>
      </c>
      <c r="R12">
        <f>'平衡係數(4酸)'!AM12</f>
        <v>1</v>
      </c>
      <c r="S12">
        <f>'平衡係數(4酸)'!AN12</f>
        <v>3.1033322917337482</v>
      </c>
      <c r="T12">
        <f>'平衡係數(4酸)'!AO12</f>
        <v>0</v>
      </c>
      <c r="U12">
        <f>'平衡係數(4酸)'!AP12</f>
        <v>0</v>
      </c>
      <c r="V12">
        <f>'平衡係數(4酸)'!AQ12</f>
        <v>5.6115900966586536E-2</v>
      </c>
      <c r="W12">
        <f>'平衡係數(4酸)'!AR12</f>
        <v>7.6195593636677869E-2</v>
      </c>
      <c r="X12">
        <f>'平衡係數(4酸)'!AS12</f>
        <v>6.3308450473138437E-3</v>
      </c>
      <c r="Y12">
        <f>'平衡係數(4酸)'!AT12</f>
        <v>9.7762266479753889E-5</v>
      </c>
      <c r="Z12">
        <f>'平衡係數(4酸)'!AU12</f>
        <v>5.7946902569843228</v>
      </c>
      <c r="AA12">
        <f>'平衡係數(4酸)'!AV12</f>
        <v>3.691455727517055</v>
      </c>
      <c r="AB12">
        <f>'平衡係數(4酸)'!AW12</f>
        <v>2.1477120524661601</v>
      </c>
      <c r="AC12">
        <f>'平衡係數(4酸)'!AX12</f>
        <v>2.2863543921167384</v>
      </c>
      <c r="AF12" s="4" t="s">
        <v>30</v>
      </c>
      <c r="AG12" s="11">
        <v>-50.109731543624164</v>
      </c>
      <c r="AH12" s="10"/>
      <c r="AI12">
        <v>10</v>
      </c>
      <c r="AJ12">
        <f t="shared" si="0"/>
        <v>-784.46438596609312</v>
      </c>
      <c r="AK12">
        <f t="shared" si="1"/>
        <v>-878.22379064078211</v>
      </c>
      <c r="AL12">
        <f t="shared" si="2"/>
        <v>-881.55133128759894</v>
      </c>
      <c r="AM12">
        <v>96.048109969999999</v>
      </c>
      <c r="AN12">
        <f t="shared" si="3"/>
        <v>-864.72361861437923</v>
      </c>
    </row>
    <row r="13" spans="1:40">
      <c r="A13">
        <v>9.9999999999999995E-7</v>
      </c>
      <c r="B13">
        <v>1</v>
      </c>
      <c r="C13">
        <v>3.3683333333333335E-4</v>
      </c>
      <c r="D13">
        <v>3.9743243243243244E-4</v>
      </c>
      <c r="E13">
        <v>3.9090909090909092E-5</v>
      </c>
      <c r="F13">
        <v>1.0000000000000001E-5</v>
      </c>
      <c r="G13">
        <v>0.5966118405597951</v>
      </c>
      <c r="H13">
        <v>0.37382606294411713</v>
      </c>
      <c r="I13">
        <v>305</v>
      </c>
      <c r="J13">
        <v>1.9952623149688761E-7</v>
      </c>
      <c r="K13">
        <v>3.2250000000000001E-2</v>
      </c>
      <c r="P13">
        <f>'平衡係數(4酸)'!AK13</f>
        <v>11</v>
      </c>
      <c r="R13">
        <f>'平衡係數(4酸)'!AM13</f>
        <v>1</v>
      </c>
      <c r="S13">
        <f>'平衡係數(4酸)'!AN13</f>
        <v>3.1463018706194106</v>
      </c>
      <c r="T13">
        <f>'平衡係數(4酸)'!AO13</f>
        <v>0</v>
      </c>
      <c r="U13">
        <f>'平衡係數(4酸)'!AP13</f>
        <v>0</v>
      </c>
      <c r="V13">
        <f>'平衡係數(4酸)'!AQ13</f>
        <v>7.5282629617414956E-2</v>
      </c>
      <c r="W13">
        <f>'平衡係數(4酸)'!AR13</f>
        <v>8.8792862617910751E-2</v>
      </c>
      <c r="X13">
        <f>'平衡係數(4酸)'!AS13</f>
        <v>8.7395865914576369E-3</v>
      </c>
      <c r="Y13">
        <f>'平衡係數(4酸)'!AT13</f>
        <v>9.6334943758304798E-5</v>
      </c>
      <c r="Z13">
        <f>'平衡係數(4酸)'!AU13</f>
        <v>5.7474568105866579</v>
      </c>
      <c r="AA13">
        <f>'平衡係數(4酸)'!AV13</f>
        <v>3.6012512749110037</v>
      </c>
      <c r="AB13">
        <f>'平衡係數(4酸)'!AW13</f>
        <v>2.1993897210479458</v>
      </c>
      <c r="AC13">
        <f>'平衡係數(4酸)'!AX13</f>
        <v>2.3722047998747291</v>
      </c>
      <c r="AF13" s="4" t="s">
        <v>32</v>
      </c>
      <c r="AG13" s="11">
        <v>-1534.0419463087248</v>
      </c>
      <c r="AH13" s="10"/>
      <c r="AI13">
        <v>11</v>
      </c>
      <c r="AJ13">
        <f t="shared" si="0"/>
        <v>-778.92440055126065</v>
      </c>
      <c r="AK13">
        <f t="shared" si="1"/>
        <v>-876.20438066701956</v>
      </c>
      <c r="AL13">
        <f t="shared" si="2"/>
        <v>-880.35511035439833</v>
      </c>
      <c r="AM13">
        <v>96.262886600000002</v>
      </c>
      <c r="AN13">
        <f t="shared" si="3"/>
        <v>-863.83837124228819</v>
      </c>
    </row>
    <row r="14" spans="1:40">
      <c r="A14">
        <v>9.9999999999999995E-7</v>
      </c>
      <c r="B14">
        <v>3.6521739130434779E-5</v>
      </c>
      <c r="C14">
        <v>3.2666666666666673E-4</v>
      </c>
      <c r="D14">
        <v>4.4932432432432436E-4</v>
      </c>
      <c r="E14">
        <v>1</v>
      </c>
      <c r="F14">
        <v>1.0000000000000001E-5</v>
      </c>
      <c r="G14">
        <v>0.58590951231121335</v>
      </c>
      <c r="H14">
        <v>0.38490792761715575</v>
      </c>
      <c r="I14">
        <v>305.89999999999998</v>
      </c>
      <c r="J14">
        <v>1.9498445997580421E-7</v>
      </c>
      <c r="K14">
        <v>3.2024999999999998E-2</v>
      </c>
      <c r="P14">
        <f>'平衡係數(4酸)'!AK14</f>
        <v>12</v>
      </c>
      <c r="R14">
        <f>'平衡係數(4酸)'!AM14</f>
        <v>1</v>
      </c>
      <c r="S14">
        <f>'平衡係數(4酸)'!AN14</f>
        <v>2.975254933126255</v>
      </c>
      <c r="T14">
        <f>'平衡係數(4酸)'!AO14</f>
        <v>0</v>
      </c>
      <c r="U14">
        <f>'平衡係數(4酸)'!AP14</f>
        <v>7.9135186192735053E-3</v>
      </c>
      <c r="V14">
        <f>'平衡係數(4酸)'!AQ14</f>
        <v>7.0598544151670523E-2</v>
      </c>
      <c r="W14">
        <f>'平衡係數(4酸)'!AR14</f>
        <v>9.7094938381257587E-2</v>
      </c>
      <c r="X14">
        <f>'平衡係數(4酸)'!AS14</f>
        <v>0</v>
      </c>
      <c r="Y14">
        <f>'平衡係數(4酸)'!AT14</f>
        <v>9.8265726133775703E-5</v>
      </c>
      <c r="Z14">
        <f>'平衡係數(4酸)'!AU14</f>
        <v>5.7574823675947773</v>
      </c>
      <c r="AA14">
        <f>'平衡係數(4酸)'!AV14</f>
        <v>3.7823257001946593</v>
      </c>
      <c r="AB14">
        <f>'平衡係數(4酸)'!AW14</f>
        <v>2.0197965101441779</v>
      </c>
      <c r="AC14">
        <f>'平衡係數(4酸)'!AX14</f>
        <v>2.1954035112963797</v>
      </c>
      <c r="AF14" s="4" t="s">
        <v>50</v>
      </c>
      <c r="AG14" s="11">
        <v>-394.38179194630874</v>
      </c>
      <c r="AH14" s="10"/>
      <c r="AI14">
        <v>12</v>
      </c>
      <c r="AJ14">
        <f t="shared" si="0"/>
        <v>-787.26869623363746</v>
      </c>
      <c r="AK14">
        <f t="shared" si="1"/>
        <v>-877.29836396563815</v>
      </c>
      <c r="AL14">
        <f t="shared" si="2"/>
        <v>-880.40437149572983</v>
      </c>
      <c r="AM14">
        <v>95.403780069999996</v>
      </c>
      <c r="AN14">
        <f t="shared" si="3"/>
        <v>-863.38847191410514</v>
      </c>
    </row>
    <row r="15" spans="1:40">
      <c r="A15">
        <v>9.9999999999999995E-7</v>
      </c>
      <c r="B15">
        <v>2.3478260869565219E-5</v>
      </c>
      <c r="C15">
        <v>2.6049999999999999E-4</v>
      </c>
      <c r="D15">
        <v>2.8418918918918923E-4</v>
      </c>
      <c r="E15">
        <v>3.0909090909090909E-5</v>
      </c>
      <c r="F15">
        <v>1.0000000000000001E-5</v>
      </c>
      <c r="G15">
        <v>0.58494491160948348</v>
      </c>
      <c r="H15">
        <v>0.38538390778298209</v>
      </c>
      <c r="I15">
        <v>305.60000000000002</v>
      </c>
      <c r="J15">
        <v>1.9952623149688761E-7</v>
      </c>
      <c r="K15">
        <v>3.1375E-2</v>
      </c>
      <c r="P15">
        <f>'平衡係數(4酸)'!AK15</f>
        <v>13</v>
      </c>
      <c r="R15">
        <f>'平衡係數(4酸)'!AM15</f>
        <v>1</v>
      </c>
      <c r="S15">
        <f>'平衡係數(4酸)'!AN15</f>
        <v>2.9848569959982729</v>
      </c>
      <c r="T15">
        <f>'平衡係數(4酸)'!AO15</f>
        <v>0</v>
      </c>
      <c r="U15">
        <f>'平衡係數(4酸)'!AP15</f>
        <v>5.107574586123812E-3</v>
      </c>
      <c r="V15">
        <f>'平衡係數(4酸)'!AQ15</f>
        <v>5.6468377855626355E-2</v>
      </c>
      <c r="W15">
        <f>'平衡係數(4酸)'!AR15</f>
        <v>6.1611836093463788E-2</v>
      </c>
      <c r="X15">
        <f>'平衡係數(4酸)'!AS15</f>
        <v>6.7081708492947095E-3</v>
      </c>
      <c r="Y15">
        <f>'平衡係數(4酸)'!AT15</f>
        <v>9.9456181406183807E-5</v>
      </c>
      <c r="Z15">
        <f>'平衡係數(4酸)'!AU15</f>
        <v>5.8176387241656933</v>
      </c>
      <c r="AA15">
        <f>'平衡係數(4酸)'!AV15</f>
        <v>3.8328811843488277</v>
      </c>
      <c r="AB15">
        <f>'平衡係數(4酸)'!AW15</f>
        <v>2.0197675695105333</v>
      </c>
      <c r="AC15">
        <f>'平衡係數(4酸)'!AX15</f>
        <v>2.1496635288950419</v>
      </c>
      <c r="AH15" s="10"/>
      <c r="AI15">
        <v>13</v>
      </c>
      <c r="AJ15">
        <f t="shared" si="0"/>
        <v>-791.44776471661817</v>
      </c>
      <c r="AK15">
        <f t="shared" si="1"/>
        <v>-879.60171557175727</v>
      </c>
      <c r="AL15">
        <f t="shared" si="2"/>
        <v>-882.25734153232065</v>
      </c>
      <c r="AM15">
        <v>97.079037799999995</v>
      </c>
      <c r="AN15">
        <f t="shared" si="3"/>
        <v>-865.0414168705579</v>
      </c>
    </row>
    <row r="16" spans="1:40">
      <c r="A16">
        <v>9.9999999999999995E-7</v>
      </c>
      <c r="B16">
        <v>2.2608695652173914E-5</v>
      </c>
      <c r="C16">
        <v>8.2733333333333335E-4</v>
      </c>
      <c r="D16">
        <v>6.5770270270270269E-4</v>
      </c>
      <c r="E16">
        <v>1.3545454545454546E-4</v>
      </c>
      <c r="F16">
        <v>1.0000000000000001E-5</v>
      </c>
      <c r="G16">
        <v>0.58537217651259577</v>
      </c>
      <c r="H16">
        <v>0.38384667682911122</v>
      </c>
      <c r="I16">
        <v>305.38825364000002</v>
      </c>
      <c r="J16">
        <v>2.089296130854039E-7</v>
      </c>
      <c r="K16">
        <v>3.0700000000000002E-2</v>
      </c>
      <c r="P16">
        <f>'平衡係數(4酸)'!AK16</f>
        <v>14</v>
      </c>
      <c r="R16">
        <f>'平衡係數(4酸)'!AM16</f>
        <v>1</v>
      </c>
      <c r="S16">
        <f>'平衡係數(4酸)'!AN16</f>
        <v>2.8989270787421049</v>
      </c>
      <c r="T16">
        <f>'平衡係數(4酸)'!AO16</f>
        <v>0</v>
      </c>
      <c r="U16">
        <f>'平衡係數(4酸)'!AP16</f>
        <v>4.7135276248971691E-3</v>
      </c>
      <c r="V16">
        <f>'平衡係數(4酸)'!AQ16</f>
        <v>0.17256223963356779</v>
      </c>
      <c r="W16">
        <f>'平衡係數(4酸)'!AR16</f>
        <v>0.13716408489456999</v>
      </c>
      <c r="X16">
        <f>'平衡係數(4酸)'!AS16</f>
        <v>2.8259565242874887E-2</v>
      </c>
      <c r="Y16">
        <f>'平衡係數(4酸)'!AT16</f>
        <v>9.422295733130919E-5</v>
      </c>
      <c r="Z16">
        <f>'平衡係數(4酸)'!AU16</f>
        <v>5.5155497610481907</v>
      </c>
      <c r="AA16">
        <f>'平衡係數(4酸)'!AV16</f>
        <v>3.6167169052634178</v>
      </c>
      <c r="AB16">
        <f>'平衡係數(4酸)'!AW16</f>
        <v>1.9933648111411495</v>
      </c>
      <c r="AC16">
        <f>'平衡係數(4酸)'!AX16</f>
        <v>2.3360642285370594</v>
      </c>
      <c r="AH16" s="10"/>
      <c r="AI16">
        <v>14</v>
      </c>
      <c r="AJ16">
        <f t="shared" si="0"/>
        <v>-772.76435368510545</v>
      </c>
      <c r="AK16">
        <f t="shared" si="1"/>
        <v>-868.56227202386833</v>
      </c>
      <c r="AL16">
        <f t="shared" si="2"/>
        <v>-873.83845996621005</v>
      </c>
      <c r="AM16">
        <v>90.936426119999993</v>
      </c>
      <c r="AN16">
        <f t="shared" si="3"/>
        <v>-857.54281878842926</v>
      </c>
    </row>
    <row r="17" spans="1:40">
      <c r="A17">
        <v>9.9999999999999995E-7</v>
      </c>
      <c r="B17">
        <v>3.3478260869565221E-5</v>
      </c>
      <c r="C17">
        <v>1.0840000000000001E-3</v>
      </c>
      <c r="D17">
        <v>7.1297297297297289E-4</v>
      </c>
      <c r="E17">
        <v>2.218181818181818E-4</v>
      </c>
      <c r="F17">
        <v>1.0000000000000001E-5</v>
      </c>
      <c r="G17">
        <v>0.56474720920689347</v>
      </c>
      <c r="H17">
        <v>0.39655234615459323</v>
      </c>
      <c r="I17">
        <v>305.84484003</v>
      </c>
      <c r="J17">
        <v>2.9512092266663814E-7</v>
      </c>
      <c r="K17">
        <v>2.9850000000000002E-2</v>
      </c>
      <c r="P17">
        <f>'平衡係數(4酸)'!AK17</f>
        <v>15</v>
      </c>
      <c r="R17">
        <f>'平衡係數(4酸)'!AM17</f>
        <v>1</v>
      </c>
      <c r="S17">
        <f>'平衡係數(4酸)'!AN17</f>
        <v>2.5932879377227032</v>
      </c>
      <c r="T17">
        <f>'平衡係數(4酸)'!AO17</f>
        <v>0</v>
      </c>
      <c r="U17">
        <f>'平衡係數(4酸)'!AP17</f>
        <v>7.5461917459652365E-3</v>
      </c>
      <c r="V17">
        <f>'平衡係數(4酸)'!AQ17</f>
        <v>0.24359887373855493</v>
      </c>
      <c r="W17">
        <f>'平衡係數(4酸)'!AR17</f>
        <v>0.1602213116683161</v>
      </c>
      <c r="X17">
        <f>'平衡係數(4酸)'!AS17</f>
        <v>4.9858083909732426E-2</v>
      </c>
      <c r="Y17">
        <f>'平衡係數(4酸)'!AT17</f>
        <v>9.4723060249886929E-5</v>
      </c>
      <c r="Z17">
        <f>'平衡係數(4酸)'!AU17</f>
        <v>5.3494583923660066</v>
      </c>
      <c r="AA17">
        <f>'平衡係數(4酸)'!AV17</f>
        <v>3.7562651777035545</v>
      </c>
      <c r="AB17">
        <f>'平衡係數(4酸)'!AW17</f>
        <v>1.719436220063485</v>
      </c>
      <c r="AC17">
        <f>'平衡係數(4酸)'!AX17</f>
        <v>2.1806606811260538</v>
      </c>
      <c r="AH17" s="10"/>
      <c r="AI17">
        <v>15</v>
      </c>
      <c r="AJ17">
        <f t="shared" si="0"/>
        <v>-774.33905701967933</v>
      </c>
      <c r="AK17">
        <f t="shared" si="1"/>
        <v>-863.76414700784653</v>
      </c>
      <c r="AL17">
        <f t="shared" si="2"/>
        <v>-869.04254972502019</v>
      </c>
      <c r="AM17">
        <v>88.573883159999994</v>
      </c>
      <c r="AN17">
        <f t="shared" si="3"/>
        <v>-852.43203204110955</v>
      </c>
    </row>
    <row r="18" spans="1:40">
      <c r="A18">
        <v>9.9999999999999995E-7</v>
      </c>
      <c r="B18">
        <v>3.6956521739130438E-5</v>
      </c>
      <c r="C18">
        <v>5.3249999999999999E-4</v>
      </c>
      <c r="D18">
        <v>3.6256756756756754E-4</v>
      </c>
      <c r="E18">
        <v>2.0306818181818184E-4</v>
      </c>
      <c r="F18">
        <v>2.1323544882920101E-3</v>
      </c>
      <c r="G18">
        <v>0.56785879810769291</v>
      </c>
      <c r="H18">
        <v>0.39484856888868292</v>
      </c>
      <c r="I18">
        <v>306.21841072000001</v>
      </c>
      <c r="J18">
        <v>2.9512092266663814E-7</v>
      </c>
      <c r="K18">
        <v>3.0339999999999999E-2</v>
      </c>
      <c r="P18">
        <f>'平衡係數(4酸)'!AK18</f>
        <v>16</v>
      </c>
      <c r="R18">
        <f>'平衡係數(4酸)'!AM18</f>
        <v>1</v>
      </c>
      <c r="S18">
        <f>'平衡係數(4酸)'!AN18</f>
        <v>2.7219192037412707</v>
      </c>
      <c r="T18">
        <f>'平衡係數(4酸)'!AO18</f>
        <v>0</v>
      </c>
      <c r="U18">
        <f>'平衡係數(4酸)'!AP18</f>
        <v>9.0262746403624999E-3</v>
      </c>
      <c r="V18">
        <f>'平衡係數(4酸)'!AQ18</f>
        <v>0.13022386896860363</v>
      </c>
      <c r="W18">
        <f>'平衡係數(4酸)'!AR18</f>
        <v>8.8688600922012514E-2</v>
      </c>
      <c r="X18">
        <f>'平衡係數(4酸)'!AS18</f>
        <v>4.9661520098282216E-2</v>
      </c>
      <c r="Y18">
        <f>'平衡係數(4酸)'!AT18</f>
        <v>2.096430271184143E-2</v>
      </c>
      <c r="Z18">
        <f>'平衡係數(4酸)'!AU18</f>
        <v>5.5829196348341181</v>
      </c>
      <c r="AA18">
        <f>'平衡係數(4酸)'!AV18</f>
        <v>3.8819647338046872</v>
      </c>
      <c r="AB18">
        <f>'平衡係數(4酸)'!AW18</f>
        <v>1.800929735624458</v>
      </c>
      <c r="AC18">
        <f>'平衡係數(4酸)'!AX18</f>
        <v>2.078530000253719</v>
      </c>
      <c r="AH18" s="10"/>
      <c r="AI18">
        <v>16</v>
      </c>
      <c r="AJ18">
        <f t="shared" si="0"/>
        <v>-786.24490209270107</v>
      </c>
      <c r="AK18">
        <f t="shared" si="1"/>
        <v>-871.48179104316932</v>
      </c>
      <c r="AL18">
        <f t="shared" si="2"/>
        <v>-875.48769941983471</v>
      </c>
      <c r="AM18">
        <v>85.910652920000004</v>
      </c>
      <c r="AN18">
        <f t="shared" si="3"/>
        <v>-857.93127605858626</v>
      </c>
    </row>
    <row r="19" spans="1:40">
      <c r="A19">
        <v>9.9999999999999995E-7</v>
      </c>
      <c r="B19">
        <v>4.0652173913043481E-5</v>
      </c>
      <c r="C19">
        <v>1.9771666666666666E-3</v>
      </c>
      <c r="D19">
        <v>1.017162162162162E-3</v>
      </c>
      <c r="E19">
        <v>9.0375000000000004E-4</v>
      </c>
      <c r="F19">
        <v>4.7113106304956503E-3</v>
      </c>
      <c r="G19">
        <v>0.56510833171990771</v>
      </c>
      <c r="H19">
        <v>0.39291487790099811</v>
      </c>
      <c r="I19">
        <v>306.45843439999999</v>
      </c>
      <c r="J19">
        <v>2.8840315031266014E-7</v>
      </c>
      <c r="K19">
        <v>3.109E-2</v>
      </c>
      <c r="P19">
        <f>'平衡係數(4酸)'!AK19</f>
        <v>17</v>
      </c>
      <c r="R19">
        <f>'平衡係數(4酸)'!AM19</f>
        <v>1</v>
      </c>
      <c r="S19">
        <f>'平衡係數(4酸)'!AN19</f>
        <v>2.4758505890188314</v>
      </c>
      <c r="T19">
        <f>'平衡係數(4酸)'!AO19</f>
        <v>0</v>
      </c>
      <c r="U19">
        <f>'平衡係數(4酸)'!AP19</f>
        <v>8.6032108314663697E-3</v>
      </c>
      <c r="V19">
        <f>'平衡係數(4酸)'!AQ19</f>
        <v>0.41850720171572414</v>
      </c>
      <c r="W19">
        <f>'平衡係數(4酸)'!AR19</f>
        <v>0.2152976925401974</v>
      </c>
      <c r="X19">
        <f>'平衡係數(4酸)'!AS19</f>
        <v>0.19130257260981284</v>
      </c>
      <c r="Y19">
        <f>'平衡係數(4酸)'!AT19</f>
        <v>3.9304710592214138E-2</v>
      </c>
      <c r="Z19">
        <f>'平衡係數(4酸)'!AU19</f>
        <v>4.7144884244584784</v>
      </c>
      <c r="AA19">
        <f>'平衡係數(4酸)'!AV19</f>
        <v>3.277942546031861</v>
      </c>
      <c r="AB19">
        <f>'平衡係數(4酸)'!AW19</f>
        <v>1.7508480471869028</v>
      </c>
      <c r="AC19">
        <f>'平衡係數(4酸)'!AX19</f>
        <v>2.5845587248841033</v>
      </c>
      <c r="AH19" s="10"/>
      <c r="AI19">
        <v>17</v>
      </c>
      <c r="AJ19">
        <f t="shared" si="0"/>
        <v>-733.21393787810814</v>
      </c>
      <c r="AK19">
        <f t="shared" si="1"/>
        <v>-839.20218196985536</v>
      </c>
      <c r="AL19">
        <f t="shared" si="2"/>
        <v>-848.73684035064446</v>
      </c>
      <c r="AM19">
        <v>84.579037799999995</v>
      </c>
      <c r="AN19">
        <f t="shared" si="3"/>
        <v>-833.54167058855455</v>
      </c>
    </row>
    <row r="20" spans="1:40">
      <c r="A20">
        <v>9.9999999999999995E-7</v>
      </c>
      <c r="B20">
        <v>3.6521739130434779E-5</v>
      </c>
      <c r="C20">
        <v>1.5554999999999998E-3</v>
      </c>
      <c r="D20">
        <v>7.5094594594594596E-4</v>
      </c>
      <c r="E20">
        <v>7.3079545454545456E-4</v>
      </c>
      <c r="F20">
        <v>8.4571491013480538E-3</v>
      </c>
      <c r="G20">
        <v>0.56162400045750183</v>
      </c>
      <c r="H20">
        <v>0.39124312690560503</v>
      </c>
      <c r="I20">
        <v>306.31405925000001</v>
      </c>
      <c r="J20">
        <v>3.0199517204020165E-7</v>
      </c>
      <c r="K20">
        <v>2.9940000000000001E-2</v>
      </c>
      <c r="P20">
        <f>'平衡係數(4酸)'!AK20</f>
        <v>18</v>
      </c>
      <c r="R20">
        <f>'平衡係數(4酸)'!AM20</f>
        <v>1</v>
      </c>
      <c r="S20">
        <f>'平衡係數(4酸)'!AN20</f>
        <v>2.5661901123770932</v>
      </c>
      <c r="T20">
        <f>'平衡係數(4酸)'!AO20</f>
        <v>0</v>
      </c>
      <c r="U20">
        <f>'平衡係數(4酸)'!AP20</f>
        <v>8.2509433215408687E-3</v>
      </c>
      <c r="V20">
        <f>'平衡係數(4酸)'!AQ20</f>
        <v>0.35137850673108401</v>
      </c>
      <c r="W20">
        <f>'平衡係數(4酸)'!AR20</f>
        <v>0.16963465541475001</v>
      </c>
      <c r="X20">
        <f>'平衡係數(4酸)'!AS20</f>
        <v>0.16508368535140122</v>
      </c>
      <c r="Y20">
        <f>'平衡係數(4酸)'!AT20</f>
        <v>7.40642459859462E-2</v>
      </c>
      <c r="Z20">
        <f>'平衡係數(4酸)'!AU20</f>
        <v>4.9184728355877283</v>
      </c>
      <c r="AA20">
        <f>'平衡係數(4酸)'!AV20</f>
        <v>3.4263469691965809</v>
      </c>
      <c r="AB20">
        <f>'平衡係數(4酸)'!AW20</f>
        <v>1.7749335307821259</v>
      </c>
      <c r="AC20">
        <f>'平衡係數(4酸)'!AX20</f>
        <v>2.469281321600902</v>
      </c>
      <c r="AH20" s="10"/>
      <c r="AI20">
        <v>18</v>
      </c>
      <c r="AJ20">
        <f t="shared" si="0"/>
        <v>-744.58819762613973</v>
      </c>
      <c r="AK20">
        <f t="shared" si="1"/>
        <v>-845.84911653088</v>
      </c>
      <c r="AL20">
        <f t="shared" si="2"/>
        <v>-854.98519233578077</v>
      </c>
      <c r="AM20">
        <v>79.853951890000005</v>
      </c>
      <c r="AN20">
        <f t="shared" si="3"/>
        <v>-838.66895766809012</v>
      </c>
    </row>
    <row r="21" spans="1:40">
      <c r="A21">
        <v>9.9999999999999995E-7</v>
      </c>
      <c r="B21">
        <v>4.9130434782608691E-5</v>
      </c>
      <c r="C21">
        <v>1.9193333333333334E-3</v>
      </c>
      <c r="D21">
        <v>8.1905405405405403E-4</v>
      </c>
      <c r="E21">
        <v>9.762499999999999E-4</v>
      </c>
      <c r="F21">
        <v>1.3455379796633589E-2</v>
      </c>
      <c r="G21">
        <v>0.54538995569963966</v>
      </c>
      <c r="H21">
        <v>0.39874149903674239</v>
      </c>
      <c r="I21">
        <v>306.16246534999999</v>
      </c>
      <c r="J21">
        <v>3.0199517204020165E-7</v>
      </c>
      <c r="K21">
        <v>3.0200000000000001E-2</v>
      </c>
      <c r="P21">
        <f>'平衡係數(4酸)'!AK21</f>
        <v>19</v>
      </c>
      <c r="R21">
        <f>'平衡係數(4酸)'!AM21</f>
        <v>1</v>
      </c>
      <c r="S21">
        <f>'平衡係數(4酸)'!AN21</f>
        <v>2.3439804802621769</v>
      </c>
      <c r="T21">
        <f>'平衡係數(4酸)'!AO21</f>
        <v>0</v>
      </c>
      <c r="U21">
        <f>'平衡係數(4酸)'!AP21</f>
        <v>1.1775240913568127E-2</v>
      </c>
      <c r="V21">
        <f>'平衡係數(4酸)'!AQ21</f>
        <v>0.46071277893452722</v>
      </c>
      <c r="W21">
        <f>'平衡係數(4酸)'!AR21</f>
        <v>0.1966031331189286</v>
      </c>
      <c r="X21">
        <f>'平衡係數(4酸)'!AS21</f>
        <v>0.23432498005872435</v>
      </c>
      <c r="Y21">
        <f>'平衡係數(4酸)'!AT21</f>
        <v>0.11295024654678158</v>
      </c>
      <c r="Z21">
        <f>'平衡係數(4酸)'!AU21</f>
        <v>4.5782379160954498</v>
      </c>
      <c r="AA21">
        <f>'平衡係數(4酸)'!AV21</f>
        <v>3.3472076823800547</v>
      </c>
      <c r="AB21">
        <f>'平衡係數(4酸)'!AW21</f>
        <v>1.6142442831501902</v>
      </c>
      <c r="AC21">
        <f>'平衡係數(4酸)'!AX21</f>
        <v>2.5176604161759384</v>
      </c>
      <c r="AH21" s="10"/>
      <c r="AI21">
        <v>19</v>
      </c>
      <c r="AJ21">
        <f t="shared" si="0"/>
        <v>-729.88035696754548</v>
      </c>
      <c r="AK21">
        <f t="shared" si="1"/>
        <v>-833.12521813499723</v>
      </c>
      <c r="AL21">
        <f t="shared" si="2"/>
        <v>-843.80277887960688</v>
      </c>
      <c r="AM21">
        <v>79.853951890000005</v>
      </c>
      <c r="AN21">
        <f t="shared" si="3"/>
        <v>-827.6643340824794</v>
      </c>
    </row>
    <row r="22" spans="1:40">
      <c r="A22">
        <v>9.9999999999999995E-7</v>
      </c>
      <c r="B22">
        <v>3.6956521739130438E-5</v>
      </c>
      <c r="C22">
        <v>5.3249999999999999E-4</v>
      </c>
      <c r="D22">
        <v>3.6256756756756754E-4</v>
      </c>
      <c r="E22">
        <v>2.0306818181818184E-4</v>
      </c>
      <c r="F22">
        <v>1.0000000000000001E-5</v>
      </c>
      <c r="G22">
        <v>0.59953156541718877</v>
      </c>
      <c r="H22">
        <v>0.37110489341547853</v>
      </c>
      <c r="I22">
        <v>306.58656733999999</v>
      </c>
      <c r="J22">
        <v>2.454708915685024E-7</v>
      </c>
      <c r="K22">
        <v>3.1605000000000001E-2</v>
      </c>
      <c r="P22">
        <f>'平衡係數(4酸)'!AK22</f>
        <v>20</v>
      </c>
      <c r="R22">
        <f>'平衡係數(4酸)'!AM22</f>
        <v>1</v>
      </c>
      <c r="S22">
        <f>'平衡係數(4酸)'!AN22</f>
        <v>3.1490952642568999</v>
      </c>
      <c r="T22">
        <f>'平衡係數(4酸)'!AO22</f>
        <v>0</v>
      </c>
      <c r="U22">
        <f>'平衡係數(4酸)'!AP22</f>
        <v>7.8831108528427726E-3</v>
      </c>
      <c r="V22">
        <f>'平衡係數(4酸)'!AQ22</f>
        <v>0.11373121643951517</v>
      </c>
      <c r="W22">
        <f>'平衡係數(4酸)'!AR22</f>
        <v>7.7456326148711188E-2</v>
      </c>
      <c r="X22">
        <f>'平衡係數(4酸)'!AS22</f>
        <v>4.3371965030272519E-2</v>
      </c>
      <c r="Y22">
        <f>'平衡係數(4酸)'!AT22</f>
        <v>9.4078382661817627E-5</v>
      </c>
      <c r="Z22">
        <f>'平衡係數(4酸)'!AU22</f>
        <v>5.6402960029156821</v>
      </c>
      <c r="AA22">
        <f>'平衡係數(4酸)'!AV22</f>
        <v>3.4912948170414428</v>
      </c>
      <c r="AB22">
        <f>'平衡係數(4酸)'!AW22</f>
        <v>2.2272067977437771</v>
      </c>
      <c r="AC22">
        <f>'平衡係數(4酸)'!AX22</f>
        <v>2.4696494162151188</v>
      </c>
      <c r="AH22" s="10"/>
      <c r="AI22">
        <v>20</v>
      </c>
      <c r="AJ22">
        <f t="shared" si="0"/>
        <v>-770.60731304195042</v>
      </c>
      <c r="AK22">
        <f t="shared" si="1"/>
        <v>-871.88332686461445</v>
      </c>
      <c r="AL22">
        <f t="shared" si="2"/>
        <v>-877.35343365615086</v>
      </c>
      <c r="AM22">
        <v>93.170103089999998</v>
      </c>
      <c r="AN22">
        <f t="shared" si="3"/>
        <v>-861.17289747053951</v>
      </c>
    </row>
    <row r="23" spans="1:40">
      <c r="A23">
        <v>9.9999999999999995E-7</v>
      </c>
      <c r="B23">
        <v>1</v>
      </c>
      <c r="C23">
        <v>3.8416666666666666E-4</v>
      </c>
      <c r="D23">
        <v>4.1202702702702697E-4</v>
      </c>
      <c r="E23">
        <v>4.9886363636363632E-5</v>
      </c>
      <c r="F23">
        <v>1.0000000000000001E-5</v>
      </c>
      <c r="G23">
        <v>0.58975230757045838</v>
      </c>
      <c r="H23">
        <v>0.37798571447167606</v>
      </c>
      <c r="I23">
        <v>306.40970778000002</v>
      </c>
      <c r="J23">
        <v>2.5703957827688611E-7</v>
      </c>
      <c r="K23">
        <v>3.2055E-2</v>
      </c>
      <c r="P23">
        <f>'平衡係數(4酸)'!AK23</f>
        <v>21</v>
      </c>
      <c r="R23">
        <f>'平衡係數(4酸)'!AM23</f>
        <v>1</v>
      </c>
      <c r="S23">
        <f>'平衡係數(4酸)'!AN23</f>
        <v>3.0522790527192463</v>
      </c>
      <c r="T23">
        <f>'平衡係數(4酸)'!AO23</f>
        <v>0</v>
      </c>
      <c r="U23">
        <f>'平衡係數(4酸)'!AP23</f>
        <v>0</v>
      </c>
      <c r="V23">
        <f>'平衡係數(4酸)'!AQ23</f>
        <v>8.8972899335193853E-2</v>
      </c>
      <c r="W23">
        <f>'平衡係數(4酸)'!AR23</f>
        <v>9.5415755189006732E-2</v>
      </c>
      <c r="X23">
        <f>'平衡係數(4酸)'!AS23</f>
        <v>1.1547644531065373E-2</v>
      </c>
      <c r="Y23">
        <f>'平衡係數(4酸)'!AT23</f>
        <v>9.6907737663055584E-5</v>
      </c>
      <c r="Z23">
        <f>'平衡係數(4酸)'!AU23</f>
        <v>5.7151561908219657</v>
      </c>
      <c r="AA23">
        <f>'平衡係數(4酸)'!AV23</f>
        <v>3.6629740458403819</v>
      </c>
      <c r="AB23">
        <f>'平衡係數(4酸)'!AW23</f>
        <v>2.1114861209759841</v>
      </c>
      <c r="AC23">
        <f>'平衡係數(4酸)'!AX23</f>
        <v>2.3074224200312501</v>
      </c>
      <c r="AH23" s="10"/>
      <c r="AI23">
        <v>21</v>
      </c>
      <c r="AJ23">
        <f t="shared" si="0"/>
        <v>-780.84327385765198</v>
      </c>
      <c r="AK23">
        <f t="shared" si="1"/>
        <v>-875.46664160024727</v>
      </c>
      <c r="AL23">
        <f t="shared" si="2"/>
        <v>-879.51531163296329</v>
      </c>
      <c r="AM23">
        <v>95.103092779999997</v>
      </c>
      <c r="AN23">
        <f t="shared" si="3"/>
        <v>-862.74488163529452</v>
      </c>
    </row>
    <row r="24" spans="1:40">
      <c r="A24">
        <v>9.9999999999999995E-7</v>
      </c>
      <c r="B24">
        <v>4.0217391304347829E-5</v>
      </c>
      <c r="C24">
        <v>5.2666666666666671E-4</v>
      </c>
      <c r="D24">
        <v>5.2027027027027033E-4</v>
      </c>
      <c r="E24">
        <v>5.329545454545455E-5</v>
      </c>
      <c r="F24">
        <v>1.0000000000000001E-5</v>
      </c>
      <c r="G24">
        <v>0.58259428876777986</v>
      </c>
      <c r="H24">
        <v>0.37911124060398199</v>
      </c>
      <c r="I24">
        <v>306.16066066000002</v>
      </c>
      <c r="J24">
        <v>2.6302679918953789E-7</v>
      </c>
      <c r="K24">
        <v>3.0939999999999999E-2</v>
      </c>
      <c r="P24">
        <f>'平衡係數(4酸)'!AK24</f>
        <v>22</v>
      </c>
      <c r="R24">
        <f>'平衡係數(4酸)'!AM24</f>
        <v>1</v>
      </c>
      <c r="S24">
        <f>'平衡係數(4酸)'!AN24</f>
        <v>2.9671937196816867</v>
      </c>
      <c r="T24">
        <f>'平衡係數(4酸)'!AO24</f>
        <v>0</v>
      </c>
      <c r="U24">
        <f>'平衡係數(4酸)'!AP24</f>
        <v>9.3629725241465532E-3</v>
      </c>
      <c r="V24">
        <f>'平衡係數(4酸)'!AQ24</f>
        <v>0.12263265122785497</v>
      </c>
      <c r="W24">
        <f>'平衡係數(4酸)'!AR24</f>
        <v>0.12113396014822632</v>
      </c>
      <c r="X24">
        <f>'平衡係數(4酸)'!AS24</f>
        <v>1.2401347829428436E-2</v>
      </c>
      <c r="Y24">
        <f>'平衡係數(4酸)'!AT24</f>
        <v>9.6671298475918023E-5</v>
      </c>
      <c r="Z24">
        <f>'平衡係數(4酸)'!AU24</f>
        <v>5.6320146379835219</v>
      </c>
      <c r="AA24">
        <f>'平衡係數(4酸)'!AV24</f>
        <v>3.6649175896003112</v>
      </c>
      <c r="AB24">
        <f>'平衡係數(4酸)'!AW24</f>
        <v>2.035432225673917</v>
      </c>
      <c r="AC24">
        <f>'平衡係數(4酸)'!AX24</f>
        <v>2.3009631574035732</v>
      </c>
      <c r="AH24" s="10"/>
      <c r="AI24">
        <v>22</v>
      </c>
      <c r="AJ24">
        <f t="shared" si="0"/>
        <v>-778.17211645317229</v>
      </c>
      <c r="AK24">
        <f t="shared" si="1"/>
        <v>-872.53060110472279</v>
      </c>
      <c r="AL24">
        <f t="shared" si="2"/>
        <v>-877.40814466154461</v>
      </c>
      <c r="AM24">
        <v>94.501718210000007</v>
      </c>
      <c r="AN24">
        <f t="shared" si="3"/>
        <v>-860.61096231843987</v>
      </c>
    </row>
    <row r="25" spans="1:40">
      <c r="A25">
        <v>9.9999999999999995E-7</v>
      </c>
      <c r="B25">
        <v>3.760869565217391E-5</v>
      </c>
      <c r="C25">
        <v>1.2761666666666666E-3</v>
      </c>
      <c r="D25">
        <v>6.9945945945945945E-4</v>
      </c>
      <c r="E25">
        <v>1.4636363636363637E-4</v>
      </c>
      <c r="F25">
        <v>1.0000000000000001E-5</v>
      </c>
      <c r="G25">
        <v>0.56830397456522552</v>
      </c>
      <c r="H25">
        <v>0.39522995736085081</v>
      </c>
      <c r="I25">
        <v>306.33210614000001</v>
      </c>
      <c r="J25">
        <v>2.8183829312644502E-7</v>
      </c>
      <c r="K25">
        <v>3.066E-2</v>
      </c>
      <c r="P25">
        <f>'平衡係數(4酸)'!AK25</f>
        <v>23</v>
      </c>
      <c r="R25">
        <f>'平衡係數(4酸)'!AM25</f>
        <v>1</v>
      </c>
      <c r="S25">
        <f>'平衡係數(4酸)'!AN25</f>
        <v>2.6136942606631486</v>
      </c>
      <c r="T25">
        <f>'平衡係數(4酸)'!AO25</f>
        <v>0</v>
      </c>
      <c r="U25">
        <f>'平衡係數(4酸)'!AP25</f>
        <v>9.1604057494044117E-3</v>
      </c>
      <c r="V25">
        <f>'平衡係數(4酸)'!AQ25</f>
        <v>0.31136667468464235</v>
      </c>
      <c r="W25">
        <f>'平衡係數(4酸)'!AR25</f>
        <v>0.17065708493124301</v>
      </c>
      <c r="X25">
        <f>'平衡係數(4酸)'!AS25</f>
        <v>3.5706839129629353E-2</v>
      </c>
      <c r="Y25">
        <f>'平衡係數(4酸)'!AT25</f>
        <v>9.3231846979708309E-5</v>
      </c>
      <c r="Z25">
        <f>'平衡係數(4酸)'!AU25</f>
        <v>5.2984029194625135</v>
      </c>
      <c r="AA25">
        <f>'平衡係數(4酸)'!AV25</f>
        <v>3.6848018906463476</v>
      </c>
      <c r="AB25">
        <f>'平衡係數(4酸)'!AW25</f>
        <v>1.7301028234602045</v>
      </c>
      <c r="AC25">
        <f>'平衡係數(4酸)'!AX25</f>
        <v>2.2569938279551236</v>
      </c>
      <c r="AH25" s="10"/>
      <c r="AI25">
        <v>23</v>
      </c>
      <c r="AJ25">
        <f t="shared" si="0"/>
        <v>-769.20349338029484</v>
      </c>
      <c r="AK25">
        <f t="shared" si="1"/>
        <v>-861.75887254336715</v>
      </c>
      <c r="AL25">
        <f t="shared" si="2"/>
        <v>-867.75111417039363</v>
      </c>
      <c r="AM25">
        <v>89.991408930000006</v>
      </c>
      <c r="AN25">
        <f t="shared" si="3"/>
        <v>-851.41020913289185</v>
      </c>
    </row>
    <row r="26" spans="1:40">
      <c r="A26">
        <v>9.9999999999999995E-7</v>
      </c>
      <c r="B26">
        <v>1</v>
      </c>
      <c r="C26">
        <v>2.1311666666666666E-3</v>
      </c>
      <c r="D26">
        <v>8.5864864864864862E-4</v>
      </c>
      <c r="E26">
        <v>5.2636363636363633E-4</v>
      </c>
      <c r="F26">
        <v>2.4357303100889303E-3</v>
      </c>
      <c r="G26">
        <v>0.55142209950040555</v>
      </c>
      <c r="H26">
        <v>0.40284059330544453</v>
      </c>
      <c r="I26">
        <v>306.23826229999997</v>
      </c>
      <c r="J26">
        <v>2.9512092266663814E-7</v>
      </c>
      <c r="K26">
        <v>3.1800000000000002E-2</v>
      </c>
      <c r="P26">
        <f>'平衡係數(4酸)'!AK26</f>
        <v>24</v>
      </c>
      <c r="R26">
        <f>'平衡係數(4酸)'!AM26</f>
        <v>1</v>
      </c>
      <c r="S26">
        <f>'平衡係數(4酸)'!AN26</f>
        <v>2.3072536768075977</v>
      </c>
      <c r="T26">
        <f>'平衡係數(4酸)'!AO26</f>
        <v>0</v>
      </c>
      <c r="U26">
        <f>'平衡係數(4酸)'!AP26</f>
        <v>0</v>
      </c>
      <c r="V26">
        <f>'平衡係數(4酸)'!AQ26</f>
        <v>0.52590373230634102</v>
      </c>
      <c r="W26">
        <f>'平衡係數(4酸)'!AR26</f>
        <v>0.21187794410934124</v>
      </c>
      <c r="X26">
        <f>'平衡係數(4酸)'!AS26</f>
        <v>0.12990081836046594</v>
      </c>
      <c r="Y26">
        <f>'平衡係數(4酸)'!AT26</f>
        <v>2.1084463451090774E-2</v>
      </c>
      <c r="Z26">
        <f>'平衡係數(4酸)'!AU26</f>
        <v>4.7732867037383748</v>
      </c>
      <c r="AA26">
        <f>'平衡係數(4酸)'!AV26</f>
        <v>3.4871174903818716</v>
      </c>
      <c r="AB26">
        <f>'平衡係數(4酸)'!AW26</f>
        <v>1.5325512354971857</v>
      </c>
      <c r="AC26">
        <f>'平衡係數(4酸)'!AX26</f>
        <v>2.4002337302733339</v>
      </c>
      <c r="AH26" s="10"/>
      <c r="AI26">
        <v>24</v>
      </c>
      <c r="AJ26">
        <f t="shared" si="0"/>
        <v>-744.6912646609162</v>
      </c>
      <c r="AK26">
        <f t="shared" si="1"/>
        <v>-843.12066231093968</v>
      </c>
      <c r="AL26">
        <f t="shared" si="2"/>
        <v>-851.57247990209589</v>
      </c>
      <c r="AM26">
        <v>84.278350520000004</v>
      </c>
      <c r="AN26">
        <f t="shared" si="3"/>
        <v>-835.94192331496879</v>
      </c>
    </row>
    <row r="27" spans="1:40">
      <c r="A27">
        <v>9.9999999999999995E-7</v>
      </c>
      <c r="B27">
        <v>4.1521739130434786E-5</v>
      </c>
      <c r="C27">
        <v>2.2868333333333334E-3</v>
      </c>
      <c r="D27">
        <v>9.6513513513513517E-4</v>
      </c>
      <c r="E27">
        <v>8.0306818181818181E-4</v>
      </c>
      <c r="F27">
        <v>3.5695037342581108E-3</v>
      </c>
      <c r="G27">
        <v>0.55625067791648031</v>
      </c>
      <c r="H27">
        <v>0.40096246674032743</v>
      </c>
      <c r="I27">
        <v>306.31586393999999</v>
      </c>
      <c r="J27">
        <v>2.8840315031266014E-7</v>
      </c>
      <c r="K27">
        <v>3.0599999999999999E-2</v>
      </c>
      <c r="P27">
        <f>'平衡係數(4酸)'!AK27</f>
        <v>25</v>
      </c>
      <c r="R27">
        <f>'平衡係數(4酸)'!AM27</f>
        <v>1</v>
      </c>
      <c r="S27">
        <f>'平衡係數(4酸)'!AN27</f>
        <v>2.303351574650442</v>
      </c>
      <c r="T27">
        <f>'平衡係數(4酸)'!AO27</f>
        <v>0</v>
      </c>
      <c r="U27">
        <f>'平衡係數(4酸)'!AP27</f>
        <v>9.8805384182133454E-3</v>
      </c>
      <c r="V27">
        <f>'平衡係數(4酸)'!AQ27</f>
        <v>0.54519289608814026</v>
      </c>
      <c r="W27">
        <f>'平衡係數(4酸)'!AR27</f>
        <v>0.23008224158089149</v>
      </c>
      <c r="X27">
        <f>'平衡係數(4酸)'!AS27</f>
        <v>0.1914403008360534</v>
      </c>
      <c r="Y27">
        <f>'平衡係數(4酸)'!AT27</f>
        <v>2.9286070968537168E-2</v>
      </c>
      <c r="Z27">
        <f>'平衡係數(4酸)'!AU27</f>
        <v>4.5637707767084787</v>
      </c>
      <c r="AA27">
        <f>'平衡係數(4酸)'!AV27</f>
        <v>3.2897052730265743</v>
      </c>
      <c r="AB27">
        <f>'平衡係數(4酸)'!AW27</f>
        <v>1.5902496915835658</v>
      </c>
      <c r="AC27">
        <f>'平衡係數(4酸)'!AX27</f>
        <v>2.5668456685068644</v>
      </c>
      <c r="AH27" s="10"/>
      <c r="AI27">
        <v>25</v>
      </c>
      <c r="AJ27">
        <f t="shared" si="0"/>
        <v>-729.36968648191214</v>
      </c>
      <c r="AK27">
        <f t="shared" si="1"/>
        <v>-834.63154903516033</v>
      </c>
      <c r="AL27">
        <f t="shared" si="2"/>
        <v>-844.70256161350494</v>
      </c>
      <c r="AM27">
        <v>83.505154640000001</v>
      </c>
      <c r="AN27">
        <f t="shared" si="3"/>
        <v>-829.80780771724028</v>
      </c>
    </row>
    <row r="28" spans="1:40">
      <c r="A28">
        <v>9.9999999999999995E-7</v>
      </c>
      <c r="B28">
        <v>1</v>
      </c>
      <c r="C28">
        <v>2.3005E-3</v>
      </c>
      <c r="D28">
        <v>9.5864864864864867E-4</v>
      </c>
      <c r="E28">
        <v>7.3772727272727282E-4</v>
      </c>
      <c r="F28">
        <v>3.4413756825480012E-3</v>
      </c>
      <c r="G28">
        <v>0.54821873800838961</v>
      </c>
      <c r="H28">
        <v>0.40916018971853135</v>
      </c>
      <c r="I28">
        <v>306.34834834999998</v>
      </c>
      <c r="J28">
        <v>2.9512092266663814E-7</v>
      </c>
      <c r="K28">
        <v>3.0775E-2</v>
      </c>
      <c r="P28">
        <f>'平衡係數(4酸)'!AK28</f>
        <v>26</v>
      </c>
      <c r="R28">
        <f>'平衡係數(4酸)'!AM28</f>
        <v>1</v>
      </c>
      <c r="S28">
        <f>'平衡係數(4酸)'!AN28</f>
        <v>2.1968259716132277</v>
      </c>
      <c r="T28">
        <f>'平衡係數(4酸)'!AO28</f>
        <v>0</v>
      </c>
      <c r="U28">
        <f>'平衡係數(4酸)'!AP28</f>
        <v>0</v>
      </c>
      <c r="V28">
        <f>'平衡係數(4酸)'!AQ28</f>
        <v>0.54857997421946592</v>
      </c>
      <c r="W28">
        <f>'平衡係數(4酸)'!AR28</f>
        <v>0.22858908214278209</v>
      </c>
      <c r="X28">
        <f>'平衡係數(4酸)'!AS28</f>
        <v>0.17591717890133995</v>
      </c>
      <c r="Y28">
        <f>'平衡係數(4酸)'!AT28</f>
        <v>2.8903368367755748E-2</v>
      </c>
      <c r="Z28">
        <f>'平衡係數(4酸)'!AU28</f>
        <v>4.6043703426853773</v>
      </c>
      <c r="AA28">
        <f>'平衡係數(4酸)'!AV28</f>
        <v>3.4364477394399056</v>
      </c>
      <c r="AB28">
        <f>'平衡係數(4酸)'!AW28</f>
        <v>1.47258600740208</v>
      </c>
      <c r="AC28">
        <f>'平衡係數(4酸)'!AX28</f>
        <v>2.4256722426656681</v>
      </c>
      <c r="AH28" s="10"/>
      <c r="AI28">
        <v>26</v>
      </c>
      <c r="AJ28">
        <f t="shared" si="0"/>
        <v>-737.5447833428176</v>
      </c>
      <c r="AK28">
        <f t="shared" si="1"/>
        <v>-837.01737000410651</v>
      </c>
      <c r="AL28">
        <f t="shared" si="2"/>
        <v>-845.93988918957939</v>
      </c>
      <c r="AM28">
        <v>83.161512029999997</v>
      </c>
      <c r="AN28">
        <f t="shared" si="3"/>
        <v>-830.65069026115555</v>
      </c>
    </row>
    <row r="29" spans="1:40">
      <c r="A29">
        <v>9.9999999999999995E-7</v>
      </c>
      <c r="B29">
        <v>2.1739130434782607E-5</v>
      </c>
      <c r="C29">
        <v>2.4248333333333335E-3</v>
      </c>
      <c r="D29">
        <v>1.0622972972972973E-3</v>
      </c>
      <c r="E29">
        <v>7.4181818181818181E-4</v>
      </c>
      <c r="F29">
        <v>3.2405712755446112E-3</v>
      </c>
      <c r="G29">
        <v>0.5486453832869963</v>
      </c>
      <c r="H29">
        <v>0.41002430715104182</v>
      </c>
      <c r="I29">
        <v>306.36098117</v>
      </c>
      <c r="J29">
        <v>2.9512092266663814E-7</v>
      </c>
      <c r="K29">
        <v>3.0724999999999999E-2</v>
      </c>
      <c r="P29">
        <f>'平衡係數(4酸)'!AK29</f>
        <v>27</v>
      </c>
      <c r="R29">
        <f>'平衡係數(4酸)'!AM29</f>
        <v>1</v>
      </c>
      <c r="S29">
        <f>'平衡係數(4酸)'!AN29</f>
        <v>2.1775933931513585</v>
      </c>
      <c r="T29">
        <f>'平衡係數(4酸)'!AO29</f>
        <v>0</v>
      </c>
      <c r="U29">
        <f>'平衡係數(4酸)'!AP29</f>
        <v>5.090543337482923E-3</v>
      </c>
      <c r="V29">
        <f>'平衡係數(4酸)'!AQ29</f>
        <v>0.56793672019858388</v>
      </c>
      <c r="W29">
        <f>'平衡係數(4酸)'!AR29</f>
        <v>0.24878730413575365</v>
      </c>
      <c r="X29">
        <f>'平衡係數(4酸)'!AS29</f>
        <v>0.17375323582418498</v>
      </c>
      <c r="Y29">
        <f>'平衡係數(4酸)'!AT29</f>
        <v>2.6899978914301528E-2</v>
      </c>
      <c r="Z29">
        <f>'平衡係數(4酸)'!AU29</f>
        <v>4.5543047774404393</v>
      </c>
      <c r="AA29">
        <f>'平衡係數(4酸)'!AV29</f>
        <v>3.4036113632033826</v>
      </c>
      <c r="AB29">
        <f>'平衡係數(4酸)'!AW29</f>
        <v>1.4597450199175277</v>
      </c>
      <c r="AC29">
        <f>'平衡係數(4酸)'!AX29</f>
        <v>2.4553128234135331</v>
      </c>
      <c r="AH29" s="10"/>
      <c r="AI29">
        <v>27</v>
      </c>
      <c r="AJ29">
        <f t="shared" si="0"/>
        <v>-734.44913340796734</v>
      </c>
      <c r="AK29">
        <f t="shared" si="1"/>
        <v>-835.1372285725372</v>
      </c>
      <c r="AL29">
        <f t="shared" si="2"/>
        <v>-844.3616583227996</v>
      </c>
      <c r="AM29">
        <v>81.743986250000006</v>
      </c>
      <c r="AN29">
        <f t="shared" si="3"/>
        <v>-829.27537089855991</v>
      </c>
    </row>
    <row r="30" spans="1:40">
      <c r="A30">
        <v>9.9999999999999995E-7</v>
      </c>
      <c r="B30">
        <v>3.5000000000000004E-5</v>
      </c>
      <c r="C30">
        <v>2.4406666666666665E-3</v>
      </c>
      <c r="D30">
        <v>1.1508108108108108E-3</v>
      </c>
      <c r="E30">
        <v>6.9454545454545442E-4</v>
      </c>
      <c r="F30">
        <v>4.0454802036312314E-3</v>
      </c>
      <c r="G30">
        <v>0.54679387621800146</v>
      </c>
      <c r="H30">
        <v>0.40894350111205158</v>
      </c>
      <c r="I30">
        <v>306.1371997</v>
      </c>
      <c r="J30">
        <v>3.0199517204020165E-7</v>
      </c>
      <c r="K30">
        <v>3.1015000000000001E-2</v>
      </c>
      <c r="P30">
        <f>'平衡係數(4酸)'!AK30</f>
        <v>28</v>
      </c>
      <c r="R30">
        <f>'平衡係數(4酸)'!AM30</f>
        <v>1</v>
      </c>
      <c r="S30">
        <f>'平衡係數(4酸)'!AN30</f>
        <v>2.1648634492312482</v>
      </c>
      <c r="T30">
        <f>'平衡係數(4酸)'!AO30</f>
        <v>0</v>
      </c>
      <c r="U30">
        <f>'平衡係數(4酸)'!AP30</f>
        <v>9.9124809689288673E-3</v>
      </c>
      <c r="V30">
        <f>'平衡係數(4酸)'!AQ30</f>
        <v>0.5928124275829405</v>
      </c>
      <c r="W30">
        <f>'平衡係數(4酸)'!AR30</f>
        <v>0.27844851249375324</v>
      </c>
      <c r="X30">
        <f>'平衡係數(4酸)'!AS30</f>
        <v>0.16813416964224906</v>
      </c>
      <c r="Y30">
        <f>'平衡係數(4酸)'!AT30</f>
        <v>3.3210498034049393E-2</v>
      </c>
      <c r="Z30">
        <f>'平衡係數(4酸)'!AU30</f>
        <v>4.4887865066966244</v>
      </c>
      <c r="AA30">
        <f>'平衡係數(4酸)'!AV30</f>
        <v>3.3571335554994275</v>
      </c>
      <c r="AB30">
        <f>'平衡係數(4酸)'!AW30</f>
        <v>1.4506603856188831</v>
      </c>
      <c r="AC30">
        <f>'平衡係數(4酸)'!AX30</f>
        <v>2.4999679763067548</v>
      </c>
      <c r="AH30" s="10"/>
      <c r="AI30">
        <v>28</v>
      </c>
      <c r="AJ30">
        <f t="shared" si="0"/>
        <v>-729.96426627948415</v>
      </c>
      <c r="AK30">
        <f t="shared" si="1"/>
        <v>-832.48359135546309</v>
      </c>
      <c r="AL30">
        <f t="shared" si="2"/>
        <v>-842.39156351201359</v>
      </c>
      <c r="AM30">
        <v>81.743986250000006</v>
      </c>
      <c r="AN30">
        <f t="shared" si="3"/>
        <v>-827.38738473208161</v>
      </c>
    </row>
    <row r="31" spans="1:40">
      <c r="A31">
        <v>9.9999999999999995E-7</v>
      </c>
      <c r="B31">
        <v>5.0217391304347822E-5</v>
      </c>
      <c r="C31">
        <v>2.5488333333333335E-3</v>
      </c>
      <c r="D31">
        <v>1.508918918918919E-3</v>
      </c>
      <c r="E31">
        <v>7.139772727272727E-4</v>
      </c>
      <c r="F31">
        <v>3.2890937509212803E-3</v>
      </c>
      <c r="G31">
        <v>0.54359913274118743</v>
      </c>
      <c r="H31">
        <v>0.41559777194901071</v>
      </c>
      <c r="I31">
        <v>306.2545045</v>
      </c>
      <c r="J31">
        <v>2.9512092266663814E-7</v>
      </c>
      <c r="K31">
        <v>3.1274999999999997E-2</v>
      </c>
      <c r="P31">
        <f>'平衡係數(4酸)'!AK31</f>
        <v>29</v>
      </c>
      <c r="R31">
        <f>'平衡係數(4酸)'!AM31</f>
        <v>1</v>
      </c>
      <c r="S31">
        <f>'平衡係數(4酸)'!AN31</f>
        <v>2.0650186625675939</v>
      </c>
      <c r="T31">
        <f>'平衡係數(4酸)'!AO31</f>
        <v>0</v>
      </c>
      <c r="U31">
        <f>'平衡係數(4酸)'!AP31</f>
        <v>1.1388955941572897E-2</v>
      </c>
      <c r="V31">
        <f>'平衡係數(4酸)'!AQ31</f>
        <v>0.57771801131513256</v>
      </c>
      <c r="W31">
        <f>'平衡係數(4酸)'!AR31</f>
        <v>0.34201085100236395</v>
      </c>
      <c r="X31">
        <f>'平衡係數(4酸)'!AS31</f>
        <v>0.16184349062049025</v>
      </c>
      <c r="Y31">
        <f>'平衡係數(4酸)'!AT31</f>
        <v>2.6680890395696773E-2</v>
      </c>
      <c r="Z31">
        <f>'平衡係數(4酸)'!AU31</f>
        <v>4.4096368112951883</v>
      </c>
      <c r="AA31">
        <f>'平衡係數(4酸)'!AV31</f>
        <v>3.3712990391232927</v>
      </c>
      <c r="AB31">
        <f>'平衡係數(4酸)'!AW31</f>
        <v>1.3788326555206296</v>
      </c>
      <c r="AC31">
        <f>'平衡係數(4酸)'!AX31</f>
        <v>2.4717939644001894</v>
      </c>
      <c r="AH31" s="10"/>
      <c r="AI31">
        <v>29</v>
      </c>
      <c r="AJ31">
        <f t="shared" si="0"/>
        <v>-728.68052643192243</v>
      </c>
      <c r="AK31">
        <f t="shared" si="1"/>
        <v>-830.04448443411559</v>
      </c>
      <c r="AL31">
        <f t="shared" si="2"/>
        <v>-839.51654868569869</v>
      </c>
      <c r="AM31">
        <v>78.994845359999999</v>
      </c>
      <c r="AN31">
        <f t="shared" si="3"/>
        <v>-824.74635343874309</v>
      </c>
    </row>
    <row r="32" spans="1:40">
      <c r="A32">
        <v>9.9999999999999995E-7</v>
      </c>
      <c r="B32">
        <v>2.891304347826087E-5</v>
      </c>
      <c r="C32">
        <v>1.0803333333333331E-3</v>
      </c>
      <c r="D32">
        <v>8.3662162162162154E-4</v>
      </c>
      <c r="E32">
        <v>1.7874999999999998E-4</v>
      </c>
      <c r="F32">
        <v>1.0000000000000001E-5</v>
      </c>
      <c r="G32">
        <v>0.58349660096248468</v>
      </c>
      <c r="H32">
        <v>0.38555180915088533</v>
      </c>
      <c r="I32">
        <v>306.37000462000003</v>
      </c>
      <c r="J32">
        <v>2.6302679918953789E-7</v>
      </c>
      <c r="K32">
        <v>3.1899999999999998E-2</v>
      </c>
      <c r="P32">
        <f>'平衡係數(4酸)'!AK32</f>
        <v>30</v>
      </c>
      <c r="R32">
        <f>'平衡係數(4酸)'!AM32</f>
        <v>1</v>
      </c>
      <c r="S32">
        <f>'平衡係數(4酸)'!AN32</f>
        <v>2.8436200611773064</v>
      </c>
      <c r="T32">
        <f>'平衡係數(4酸)'!AO32</f>
        <v>0</v>
      </c>
      <c r="U32">
        <f>'平衡係數(4酸)'!AP32</f>
        <v>5.4623912713485379E-3</v>
      </c>
      <c r="V32">
        <f>'平衡係數(4酸)'!AQ32</f>
        <v>0.20381870073535155</v>
      </c>
      <c r="W32">
        <f>'平衡係數(4酸)'!AR32</f>
        <v>0.15782485899469109</v>
      </c>
      <c r="X32">
        <f>'平衡係數(4酸)'!AS32</f>
        <v>3.3718931411939858E-2</v>
      </c>
      <c r="Y32">
        <f>'平衡係數(4酸)'!AT32</f>
        <v>9.3133388906894743E-5</v>
      </c>
      <c r="Z32">
        <f>'平衡係數(4酸)'!AU32</f>
        <v>5.4343015863290258</v>
      </c>
      <c r="AA32">
        <f>'平衡係數(4酸)'!AV32</f>
        <v>3.5907746585406266</v>
      </c>
      <c r="AB32">
        <f>'平衡係數(4酸)'!AW32</f>
        <v>1.9534736597564639</v>
      </c>
      <c r="AC32">
        <f>'平衡係數(4酸)'!AX32</f>
        <v>2.3542985421697948</v>
      </c>
      <c r="AH32" s="10"/>
      <c r="AI32">
        <v>30</v>
      </c>
      <c r="AJ32">
        <f t="shared" si="0"/>
        <v>-769.1954963038055</v>
      </c>
      <c r="AK32">
        <f t="shared" si="1"/>
        <v>-865.74117203169033</v>
      </c>
      <c r="AL32">
        <f t="shared" si="2"/>
        <v>-871.15174131217975</v>
      </c>
      <c r="AM32">
        <v>90.335051550000003</v>
      </c>
      <c r="AN32">
        <f t="shared" si="3"/>
        <v>-854.97396930656532</v>
      </c>
    </row>
    <row r="33" spans="1:40">
      <c r="A33">
        <v>9.9999999999999995E-7</v>
      </c>
      <c r="B33">
        <v>1</v>
      </c>
      <c r="C33">
        <v>1.3261666666666665E-3</v>
      </c>
      <c r="D33">
        <v>8.5189189189189185E-4</v>
      </c>
      <c r="E33">
        <v>1.8375000000000002E-4</v>
      </c>
      <c r="F33">
        <v>1.0000000000000001E-5</v>
      </c>
      <c r="G33">
        <v>0.57142703069887457</v>
      </c>
      <c r="H33">
        <v>0.39322710977279568</v>
      </c>
      <c r="I33">
        <v>305.94770732000001</v>
      </c>
      <c r="J33">
        <v>2.6302679918953789E-7</v>
      </c>
      <c r="K33">
        <v>3.252E-2</v>
      </c>
      <c r="P33">
        <f>'平衡係數(4酸)'!AK33</f>
        <v>31</v>
      </c>
      <c r="R33">
        <f>'平衡係數(4酸)'!AM33</f>
        <v>1</v>
      </c>
      <c r="S33">
        <f>'平衡係數(4酸)'!AN33</f>
        <v>2.6381178581363169</v>
      </c>
      <c r="T33">
        <f>'平衡係數(4酸)'!AO33</f>
        <v>0</v>
      </c>
      <c r="U33">
        <f>'平衡係數(4酸)'!AP33</f>
        <v>0</v>
      </c>
      <c r="V33">
        <f>'平衡係數(4酸)'!AQ33</f>
        <v>0.30251793939875377</v>
      </c>
      <c r="W33">
        <f>'平衡係數(4酸)'!AR33</f>
        <v>0.19433967639263589</v>
      </c>
      <c r="X33">
        <f>'平衡係數(4酸)'!AS33</f>
        <v>4.1907221239799453E-2</v>
      </c>
      <c r="Y33">
        <f>'平衡係數(4酸)'!AT33</f>
        <v>9.1920688232379833E-5</v>
      </c>
      <c r="Z33">
        <f>'平衡係數(4酸)'!AU33</f>
        <v>5.2525965936425782</v>
      </c>
      <c r="AA33">
        <f>'平衡係數(4酸)'!AV33</f>
        <v>3.6145706561944952</v>
      </c>
      <c r="AB33">
        <f>'平衡係數(4酸)'!AW33</f>
        <v>1.7771489572283159</v>
      </c>
      <c r="AC33">
        <f>'平衡係數(4酸)'!AX33</f>
        <v>2.3159137942595049</v>
      </c>
      <c r="AH33" s="10"/>
      <c r="AI33">
        <v>31</v>
      </c>
      <c r="AJ33">
        <f t="shared" si="0"/>
        <v>-765.09952914999587</v>
      </c>
      <c r="AK33">
        <f t="shared" si="1"/>
        <v>-860.07111333500109</v>
      </c>
      <c r="AL33">
        <f t="shared" si="2"/>
        <v>-865.98663400396617</v>
      </c>
      <c r="AM33">
        <v>89.905498280000003</v>
      </c>
      <c r="AN33">
        <f t="shared" si="3"/>
        <v>-849.92447460891628</v>
      </c>
    </row>
    <row r="34" spans="1:40">
      <c r="A34">
        <v>9.9999999999999995E-7</v>
      </c>
      <c r="B34">
        <v>2.6521739130434784E-5</v>
      </c>
      <c r="C34">
        <v>2.0423333333333335E-3</v>
      </c>
      <c r="D34">
        <v>1.0882432432432433E-3</v>
      </c>
      <c r="E34">
        <v>3.9738636363636365E-4</v>
      </c>
      <c r="F34">
        <v>2.5051691810563772E-3</v>
      </c>
      <c r="G34">
        <v>0.55935746043526435</v>
      </c>
      <c r="H34">
        <v>0.40090241039470614</v>
      </c>
      <c r="I34">
        <v>306.26352795000003</v>
      </c>
      <c r="J34">
        <v>2.8183829312644502E-7</v>
      </c>
      <c r="K34">
        <v>3.1375E-2</v>
      </c>
      <c r="P34">
        <f>'平衡係數(4酸)'!AK34</f>
        <v>32</v>
      </c>
      <c r="R34">
        <f>'平衡係數(4酸)'!AM34</f>
        <v>1</v>
      </c>
      <c r="S34">
        <f>'平衡係數(4酸)'!AN34</f>
        <v>2.4014177422860605</v>
      </c>
      <c r="T34">
        <f>'平衡係數(4酸)'!AO34</f>
        <v>0</v>
      </c>
      <c r="U34">
        <f>'平衡係數(4酸)'!AP34</f>
        <v>6.0163717649557823E-3</v>
      </c>
      <c r="V34">
        <f>'平衡係數(4酸)'!AQ34</f>
        <v>0.46421771547330509</v>
      </c>
      <c r="W34">
        <f>'平衡係數(4酸)'!AR34</f>
        <v>0.24735700824747628</v>
      </c>
      <c r="X34">
        <f>'平衡係數(4酸)'!AS34</f>
        <v>9.0337470164098252E-2</v>
      </c>
      <c r="Y34">
        <f>'平衡係數(4酸)'!AT34</f>
        <v>2.1811529300459622E-2</v>
      </c>
      <c r="Z34">
        <f>'平衡係數(4酸)'!AU34</f>
        <v>4.870106869417012</v>
      </c>
      <c r="AA34">
        <f>'平衡係數(4酸)'!AV34</f>
        <v>3.4905006564314096</v>
      </c>
      <c r="AB34">
        <f>'平衡係數(4酸)'!AW34</f>
        <v>1.6015197660411902</v>
      </c>
      <c r="AC34">
        <f>'平衡係數(4酸)'!AX34</f>
        <v>2.4094483316910256</v>
      </c>
      <c r="AH34" s="10"/>
      <c r="AI34">
        <v>32</v>
      </c>
      <c r="AJ34">
        <f t="shared" si="0"/>
        <v>-747.36100931448527</v>
      </c>
      <c r="AK34">
        <f t="shared" si="1"/>
        <v>-846.16828169216069</v>
      </c>
      <c r="AL34">
        <f t="shared" si="2"/>
        <v>-854.34934847075283</v>
      </c>
      <c r="AM34">
        <v>84.621993130000007</v>
      </c>
      <c r="AN34">
        <f t="shared" si="3"/>
        <v>-838.68765770100276</v>
      </c>
    </row>
    <row r="35" spans="1:40">
      <c r="A35">
        <v>9.9999999999999995E-7</v>
      </c>
      <c r="B35">
        <v>1</v>
      </c>
      <c r="C35">
        <v>1.1841666666666665E-3</v>
      </c>
      <c r="D35">
        <v>6.7702702702702696E-4</v>
      </c>
      <c r="E35">
        <v>2.0920454545454546E-4</v>
      </c>
      <c r="F35">
        <v>1.0000000000000001E-5</v>
      </c>
      <c r="G35">
        <v>0.59050155756261202</v>
      </c>
      <c r="H35">
        <v>0.38196295264918684</v>
      </c>
      <c r="I35">
        <v>306.58295795999999</v>
      </c>
      <c r="J35">
        <v>2.8840315031266014E-7</v>
      </c>
      <c r="K35">
        <v>3.0054999999999998E-2</v>
      </c>
      <c r="P35">
        <f>'平衡係數(4酸)'!AK35</f>
        <v>33</v>
      </c>
      <c r="R35">
        <f>'平衡係數(4酸)'!AM35</f>
        <v>1</v>
      </c>
      <c r="S35">
        <f>'平衡係數(4酸)'!AN35</f>
        <v>2.9145295346896951</v>
      </c>
      <c r="T35">
        <f>'平衡係數(4酸)'!AO35</f>
        <v>0</v>
      </c>
      <c r="U35">
        <f>'平衡係數(4酸)'!AP35</f>
        <v>0</v>
      </c>
      <c r="V35">
        <f>'平衡係數(4酸)'!AQ35</f>
        <v>0.23708416230462256</v>
      </c>
      <c r="W35">
        <f>'平衡係數(4酸)'!AR35</f>
        <v>0.13555865767197176</v>
      </c>
      <c r="X35">
        <f>'平衡係數(4酸)'!AS35</f>
        <v>4.1883960794078814E-2</v>
      </c>
      <c r="Y35">
        <f>'平衡係數(4酸)'!AT35</f>
        <v>9.1802557753118173E-5</v>
      </c>
      <c r="Z35">
        <f>'平衡係數(4酸)'!AU35</f>
        <v>5.420955334144792</v>
      </c>
      <c r="AA35">
        <f>'平衡係數(4酸)'!AV35</f>
        <v>3.5065176020128517</v>
      </c>
      <c r="AB35">
        <f>'平衡係數(4酸)'!AW35</f>
        <v>2.0241469230408824</v>
      </c>
      <c r="AC35">
        <f>'平衡係數(4酸)'!AX35</f>
        <v>2.4386737038115553</v>
      </c>
      <c r="AH35" s="10"/>
      <c r="AI35">
        <v>33</v>
      </c>
      <c r="AJ35">
        <f t="shared" si="0"/>
        <v>-765.0137700436394</v>
      </c>
      <c r="AK35">
        <f t="shared" si="1"/>
        <v>-865.01952394319324</v>
      </c>
      <c r="AL35">
        <f t="shared" si="2"/>
        <v>-871.26949510988538</v>
      </c>
      <c r="AM35">
        <v>90.936426119999993</v>
      </c>
      <c r="AN35">
        <f t="shared" si="3"/>
        <v>-855.38485874383446</v>
      </c>
    </row>
    <row r="36" spans="1:40">
      <c r="A36">
        <v>9.9999999999999995E-7</v>
      </c>
      <c r="B36">
        <v>2.8478260869565222E-5</v>
      </c>
      <c r="C36">
        <v>1.0231666666666668E-3</v>
      </c>
      <c r="D36">
        <v>5.7662162162162172E-4</v>
      </c>
      <c r="E36">
        <v>1.2090909090909091E-4</v>
      </c>
      <c r="F36">
        <v>4.1325025077035502E-5</v>
      </c>
      <c r="G36">
        <v>0.5781216284414995</v>
      </c>
      <c r="H36">
        <v>0.38821136578840226</v>
      </c>
      <c r="I36">
        <v>306.45374220000002</v>
      </c>
      <c r="J36">
        <v>2.6302679918953789E-7</v>
      </c>
      <c r="K36">
        <v>3.0085000000000001E-2</v>
      </c>
      <c r="P36">
        <f>'平衡係數(4酸)'!AK36</f>
        <v>34</v>
      </c>
      <c r="R36">
        <f>'平衡係數(4酸)'!AM36</f>
        <v>1</v>
      </c>
      <c r="S36">
        <f>'平衡係數(4酸)'!AN36</f>
        <v>2.7931791635025789</v>
      </c>
      <c r="T36">
        <f>'平衡係數(4酸)'!AO36</f>
        <v>0</v>
      </c>
      <c r="U36">
        <f>'平衡係數(4酸)'!AP36</f>
        <v>6.5941010791089631E-3</v>
      </c>
      <c r="V36">
        <f>'平衡係數(4酸)'!AQ36</f>
        <v>0.23697508934498818</v>
      </c>
      <c r="W36">
        <f>'平衡係數(4酸)'!AR36</f>
        <v>0.13355277951012778</v>
      </c>
      <c r="X36">
        <f>'平衡係數(4酸)'!AS36</f>
        <v>2.7993287144659356E-2</v>
      </c>
      <c r="Y36">
        <f>'平衡係數(4酸)'!AT36</f>
        <v>3.9011610697832597E-4</v>
      </c>
      <c r="Z36">
        <f>'平衡係數(4酸)'!AU36</f>
        <v>5.457578274354117</v>
      </c>
      <c r="AA36">
        <f>'平衡係數(4酸)'!AV36</f>
        <v>3.6647892269585194</v>
      </c>
      <c r="AB36">
        <f>'平衡係數(4酸)'!AW36</f>
        <v>1.8844567318092567</v>
      </c>
      <c r="AC36">
        <f>'平衡係數(4酸)'!AX36</f>
        <v>2.2895719888881407</v>
      </c>
      <c r="AH36" s="10"/>
      <c r="AI36">
        <v>34</v>
      </c>
      <c r="AJ36">
        <f t="shared" si="0"/>
        <v>-773.02351374197849</v>
      </c>
      <c r="AK36">
        <f t="shared" si="1"/>
        <v>-866.91486644660097</v>
      </c>
      <c r="AL36">
        <f t="shared" si="2"/>
        <v>-872.51650622948239</v>
      </c>
      <c r="AM36">
        <v>91.924398629999999</v>
      </c>
      <c r="AN36">
        <f t="shared" si="3"/>
        <v>-856.05082053629599</v>
      </c>
    </row>
    <row r="37" spans="1:40">
      <c r="A37">
        <v>9.9999999999999995E-7</v>
      </c>
      <c r="B37">
        <v>2.6304347826086954E-5</v>
      </c>
      <c r="C37">
        <v>1.1801666666666668E-3</v>
      </c>
      <c r="D37">
        <v>5.8027027027027027E-4</v>
      </c>
      <c r="E37">
        <v>1.3897727272727274E-4</v>
      </c>
      <c r="F37">
        <v>2.0226094586129711E-4</v>
      </c>
      <c r="G37">
        <v>0.56549829198340584</v>
      </c>
      <c r="H37">
        <v>0.39808381136458942</v>
      </c>
      <c r="I37">
        <v>306.42053592000002</v>
      </c>
      <c r="J37">
        <v>2.8840315031266014E-7</v>
      </c>
      <c r="K37">
        <v>3.04E-2</v>
      </c>
      <c r="P37">
        <f>'平衡係數(4酸)'!AK37</f>
        <v>35</v>
      </c>
      <c r="R37">
        <f>'平衡係數(4酸)'!AM37</f>
        <v>1</v>
      </c>
      <c r="S37">
        <f>'平衡係數(4酸)'!AN37</f>
        <v>2.5912148999672695</v>
      </c>
      <c r="T37">
        <f>'平衡係數(4酸)'!AO37</f>
        <v>0</v>
      </c>
      <c r="U37">
        <f>'平衡係數(4酸)'!AP37</f>
        <v>6.5348937114721095E-3</v>
      </c>
      <c r="V37">
        <f>'平衡係數(4酸)'!AQ37</f>
        <v>0.29212072068319372</v>
      </c>
      <c r="W37">
        <f>'平衡係數(4酸)'!AR37</f>
        <v>0.14364805808128492</v>
      </c>
      <c r="X37">
        <f>'平衡係數(4酸)'!AS37</f>
        <v>3.4403089441537582E-2</v>
      </c>
      <c r="Y37">
        <f>'平衡係數(4酸)'!AT37</f>
        <v>1.920098360889449E-3</v>
      </c>
      <c r="Z37">
        <f>'平衡係數(4酸)'!AU37</f>
        <v>5.3683737060526235</v>
      </c>
      <c r="AA37">
        <f>'平衡係數(4酸)'!AV37</f>
        <v>3.7790789044462487</v>
      </c>
      <c r="AB37">
        <f>'平衡係數(4酸)'!AW37</f>
        <v>1.6932145224132649</v>
      </c>
      <c r="AC37">
        <f>'平衡係數(4酸)'!AX37</f>
        <v>2.1699212843307532</v>
      </c>
      <c r="AH37" s="10"/>
      <c r="AI37">
        <v>35</v>
      </c>
      <c r="AJ37">
        <f t="shared" ref="AJ37:AJ68" si="4">U37*$AG$8+V37*$AG$9+W37*$AG$10+X37*$AG$11+Y37*$AG$4+Z37*$AG$12+AA37*$AG$14+AB37*$AG$3+AC37*$AG$6-R37*$AG$13-S37*$AG$7</f>
        <v>-775.58627445621357</v>
      </c>
      <c r="AK37">
        <f t="shared" ref="AK37:AK68" si="5">U37*$AG$8+V37*$AG$9+W37*$AG$10+X37*$AG$11+Y37*$AG$4+Z37*$AG$12+AA37*$AG$14+AB37*$AG$3+AC37*$AG$5-R37*$AG$13-S37*$AG$7</f>
        <v>-864.57096051856558</v>
      </c>
      <c r="AL37">
        <f t="shared" si="2"/>
        <v>-869.84806361058008</v>
      </c>
      <c r="AM37">
        <v>90.206185570000002</v>
      </c>
      <c r="AN37">
        <f t="shared" si="3"/>
        <v>-853.14144094335722</v>
      </c>
    </row>
    <row r="38" spans="1:40">
      <c r="A38">
        <v>9.9999999999999995E-7</v>
      </c>
      <c r="B38">
        <v>3.4565217391304352E-5</v>
      </c>
      <c r="C38">
        <v>1.6188333333333335E-3</v>
      </c>
      <c r="D38">
        <v>8.8648648648648643E-4</v>
      </c>
      <c r="E38">
        <v>2.0000000000000001E-4</v>
      </c>
      <c r="F38">
        <v>1.0319766426343737E-5</v>
      </c>
      <c r="G38">
        <v>0.56371483995509108</v>
      </c>
      <c r="H38">
        <v>0.39298875101388175</v>
      </c>
      <c r="I38">
        <v>306.36819993</v>
      </c>
      <c r="J38">
        <v>3.0199517204020165E-7</v>
      </c>
      <c r="K38">
        <v>3.2489999999999998E-2</v>
      </c>
      <c r="P38">
        <f>'平衡係數(4酸)'!AK38</f>
        <v>36</v>
      </c>
      <c r="R38">
        <f>'平衡係數(4酸)'!AM38</f>
        <v>1</v>
      </c>
      <c r="S38">
        <f>'平衡係數(4酸)'!AN38</f>
        <v>2.5638053422418032</v>
      </c>
      <c r="T38">
        <f>'平衡係數(4酸)'!AO38</f>
        <v>0</v>
      </c>
      <c r="U38">
        <f>'平衡係數(4酸)'!AP38</f>
        <v>7.8480202480421118E-3</v>
      </c>
      <c r="V38">
        <f>'平衡係數(4酸)'!AQ38</f>
        <v>0.36825114019986932</v>
      </c>
      <c r="W38">
        <f>'平衡係數(4酸)'!AR38</f>
        <v>0.20164044245093338</v>
      </c>
      <c r="X38">
        <f>'平衡係數(4酸)'!AS38</f>
        <v>4.5490913215729366E-2</v>
      </c>
      <c r="Y38">
        <f>'平衡係數(4酸)'!AT38</f>
        <v>9.4520588727143705E-5</v>
      </c>
      <c r="Z38">
        <f>'平衡係數(4酸)'!AU38</f>
        <v>5.1631651672624814</v>
      </c>
      <c r="AA38">
        <f>'平衡係數(4酸)'!AV38</f>
        <v>3.5994543456094039</v>
      </c>
      <c r="AB38">
        <f>'平衡係數(4酸)'!AW38</f>
        <v>1.7061452062646152</v>
      </c>
      <c r="AC38">
        <f>'平衡係數(4酸)'!AX38</f>
        <v>2.3293757223791896</v>
      </c>
      <c r="AH38" s="10"/>
      <c r="AI38">
        <v>36</v>
      </c>
      <c r="AJ38">
        <f t="shared" si="4"/>
        <v>-761.38583481328021</v>
      </c>
      <c r="AK38">
        <f t="shared" si="5"/>
        <v>-856.90946918378029</v>
      </c>
      <c r="AL38">
        <f t="shared" si="2"/>
        <v>-863.54580452731091</v>
      </c>
      <c r="AM38">
        <v>89.132302409999994</v>
      </c>
      <c r="AN38">
        <f t="shared" si="3"/>
        <v>-847.44065248891889</v>
      </c>
    </row>
    <row r="39" spans="1:40">
      <c r="A39">
        <v>9.9999999999999995E-7</v>
      </c>
      <c r="B39">
        <v>3.4347826086956526E-5</v>
      </c>
      <c r="C39">
        <v>1.8156666666666666E-3</v>
      </c>
      <c r="D39">
        <v>9.778378378378378E-4</v>
      </c>
      <c r="E39">
        <v>2.528409090909091E-4</v>
      </c>
      <c r="F39">
        <v>7.1074438222334219E-4</v>
      </c>
      <c r="G39">
        <v>0.55842386786234866</v>
      </c>
      <c r="H39">
        <v>0.40217260364115048</v>
      </c>
      <c r="I39">
        <v>306.35195772999998</v>
      </c>
      <c r="J39">
        <v>2.8183829312644502E-7</v>
      </c>
      <c r="K39">
        <v>3.125E-2</v>
      </c>
      <c r="P39">
        <f>'平衡係數(4酸)'!AK39</f>
        <v>37</v>
      </c>
      <c r="R39">
        <f>'平衡係數(4酸)'!AM39</f>
        <v>1</v>
      </c>
      <c r="S39">
        <f>'平衡係數(4酸)'!AN39</f>
        <v>2.3817878121127265</v>
      </c>
      <c r="T39">
        <f>'平衡係數(4酸)'!AO39</f>
        <v>0</v>
      </c>
      <c r="U39">
        <f>'平衡係數(4酸)'!AP39</f>
        <v>8.9473188318871175E-3</v>
      </c>
      <c r="V39">
        <f>'平衡係數(4酸)'!AQ39</f>
        <v>0.47158899735018556</v>
      </c>
      <c r="W39">
        <f>'平衡係數(4酸)'!AR39</f>
        <v>0.25396680586697445</v>
      </c>
      <c r="X39">
        <f>'平衡係數(4酸)'!AS39</f>
        <v>6.5672156663256098E-2</v>
      </c>
      <c r="Y39">
        <f>'平衡係數(4酸)'!AT39</f>
        <v>6.25691486508154E-3</v>
      </c>
      <c r="Z39">
        <f>'平衡係數(4酸)'!AU39</f>
        <v>4.9159876423002276</v>
      </c>
      <c r="AA39">
        <f>'平衡係數(4酸)'!AV39</f>
        <v>3.5404567450525803</v>
      </c>
      <c r="AB39">
        <f>'平衡係數(4酸)'!AW39</f>
        <v>1.5668412548609867</v>
      </c>
      <c r="AC39">
        <f>'平衡係數(4酸)'!AX39</f>
        <v>2.36701653357329</v>
      </c>
      <c r="AH39" s="10"/>
      <c r="AI39">
        <v>37</v>
      </c>
      <c r="AJ39">
        <f t="shared" si="4"/>
        <v>-751.24420422495768</v>
      </c>
      <c r="AK39">
        <f t="shared" si="5"/>
        <v>-848.31142259153467</v>
      </c>
      <c r="AL39">
        <f t="shared" si="2"/>
        <v>-856.2624934399081</v>
      </c>
      <c r="AM39">
        <v>87.242268039999999</v>
      </c>
      <c r="AN39">
        <f t="shared" si="3"/>
        <v>-840.63691082004436</v>
      </c>
    </row>
    <row r="40" spans="1:40">
      <c r="A40">
        <v>9.9999999999999995E-7</v>
      </c>
      <c r="B40">
        <v>1</v>
      </c>
      <c r="C40">
        <v>2.4118333333333335E-3</v>
      </c>
      <c r="D40">
        <v>1.4177027027027027E-3</v>
      </c>
      <c r="E40">
        <v>4.0943181818181817E-4</v>
      </c>
      <c r="F40">
        <v>8.9458765761751184E-4</v>
      </c>
      <c r="G40">
        <v>0.55299882919814836</v>
      </c>
      <c r="H40">
        <v>0.40912202985945856</v>
      </c>
      <c r="I40">
        <v>306.50174693999998</v>
      </c>
      <c r="J40">
        <v>2.8183829312644502E-7</v>
      </c>
      <c r="K40">
        <v>3.0599999999999999E-2</v>
      </c>
      <c r="P40">
        <f>'平衡係數(4酸)'!AK40</f>
        <v>38</v>
      </c>
      <c r="R40">
        <f>'平衡係數(4酸)'!AM40</f>
        <v>1</v>
      </c>
      <c r="S40">
        <f>'平衡係數(4酸)'!AN40</f>
        <v>2.2066039690729475</v>
      </c>
      <c r="T40">
        <f>'平衡係數(4酸)'!AO40</f>
        <v>0</v>
      </c>
      <c r="U40">
        <f>'平衡係數(4酸)'!AP40</f>
        <v>0</v>
      </c>
      <c r="V40">
        <f>'平衡係數(4酸)'!AQ40</f>
        <v>0.56628776852219243</v>
      </c>
      <c r="W40">
        <f>'平衡係數(4酸)'!AR40</f>
        <v>0.33286556668849687</v>
      </c>
      <c r="X40">
        <f>'平衡係數(4酸)'!AS40</f>
        <v>9.6135443478344559E-2</v>
      </c>
      <c r="Y40">
        <f>'平衡係數(4酸)'!AT40</f>
        <v>7.4559831245693134E-3</v>
      </c>
      <c r="Z40">
        <f>'平衡係數(4酸)'!AU40</f>
        <v>4.6089948852959335</v>
      </c>
      <c r="AA40">
        <f>'平衡係數(4酸)'!AV40</f>
        <v>3.4098468993475555</v>
      </c>
      <c r="AB40">
        <f>'平衡係數(4酸)'!AW40</f>
        <v>1.4654442043332561</v>
      </c>
      <c r="AC40">
        <f>'平衡係數(4酸)'!AX40</f>
        <v>2.4607329830222899</v>
      </c>
      <c r="AH40" s="10"/>
      <c r="AI40">
        <v>38</v>
      </c>
      <c r="AJ40">
        <f t="shared" si="4"/>
        <v>-736.7821567532103</v>
      </c>
      <c r="AK40">
        <f t="shared" si="5"/>
        <v>-837.6925232069168</v>
      </c>
      <c r="AL40">
        <f t="shared" si="2"/>
        <v>-846.53723858170326</v>
      </c>
      <c r="AM40">
        <v>84.063573880000007</v>
      </c>
      <c r="AN40">
        <f t="shared" si="3"/>
        <v>-831.67944674069338</v>
      </c>
    </row>
    <row r="41" spans="1:40">
      <c r="A41">
        <v>9.9999999999999995E-7</v>
      </c>
      <c r="B41">
        <v>1</v>
      </c>
      <c r="C41">
        <v>2.2125000000000001E-3</v>
      </c>
      <c r="D41">
        <v>1.5263513513513515E-3</v>
      </c>
      <c r="E41">
        <v>2.7670454545454548E-4</v>
      </c>
      <c r="F41">
        <v>7.4245281815440403E-4</v>
      </c>
      <c r="G41">
        <v>0.55681166969755558</v>
      </c>
      <c r="H41">
        <v>0.40697861149457748</v>
      </c>
      <c r="I41">
        <v>306.43316873999999</v>
      </c>
      <c r="J41">
        <v>2.691534803926908E-7</v>
      </c>
      <c r="K41">
        <v>3.09E-2</v>
      </c>
      <c r="P41">
        <f>'平衡係數(4酸)'!AK41</f>
        <v>39</v>
      </c>
      <c r="R41">
        <f>'平衡係數(4酸)'!AM41</f>
        <v>1</v>
      </c>
      <c r="S41">
        <f>'平衡係數(4酸)'!AN41</f>
        <v>2.2867626158407415</v>
      </c>
      <c r="T41">
        <f>'平衡係數(4酸)'!AO41</f>
        <v>0</v>
      </c>
      <c r="U41">
        <f>'平衡係數(4酸)'!AP41</f>
        <v>0</v>
      </c>
      <c r="V41">
        <f>'平衡係數(4酸)'!AQ41</f>
        <v>0.49210605412485331</v>
      </c>
      <c r="W41">
        <f>'平衡係數(4酸)'!AR41</f>
        <v>0.33949726420602538</v>
      </c>
      <c r="X41">
        <f>'平衡係數(4酸)'!AS41</f>
        <v>6.1552399977296876E-2</v>
      </c>
      <c r="Y41">
        <f>'平衡係數(4酸)'!AT41</f>
        <v>6.3447271335682837E-3</v>
      </c>
      <c r="Z41">
        <f>'平衡係數(4酸)'!AU41</f>
        <v>4.7583065517879684</v>
      </c>
      <c r="AA41">
        <f>'平衡係數(4酸)'!AV41</f>
        <v>3.4778886630807975</v>
      </c>
      <c r="AB41">
        <f>'平衡係數(4酸)'!AW41</f>
        <v>1.5148912843542655</v>
      </c>
      <c r="AC41">
        <f>'平衡係數(4酸)'!AX41</f>
        <v>2.4080470026624408</v>
      </c>
      <c r="AH41" s="10"/>
      <c r="AI41">
        <v>39</v>
      </c>
      <c r="AJ41">
        <f t="shared" si="4"/>
        <v>-744.23968513745262</v>
      </c>
      <c r="AK41">
        <f t="shared" si="5"/>
        <v>-842.98949145653</v>
      </c>
      <c r="AL41">
        <f t="shared" si="2"/>
        <v>-850.95055160407276</v>
      </c>
      <c r="AM41">
        <v>83.634020620000001</v>
      </c>
      <c r="AN41">
        <f t="shared" si="3"/>
        <v>-835.76939995101179</v>
      </c>
    </row>
    <row r="42" spans="1:40">
      <c r="A42">
        <v>9.9999999999999995E-7</v>
      </c>
      <c r="B42">
        <v>3.0652173913043476E-5</v>
      </c>
      <c r="C42">
        <v>1.9846666666666667E-3</v>
      </c>
      <c r="D42">
        <v>1.5095945945945947E-3</v>
      </c>
      <c r="E42">
        <v>2.3397727272727272E-4</v>
      </c>
      <c r="F42">
        <v>1.0000000000000001E-5</v>
      </c>
      <c r="G42">
        <v>0.55955774400689762</v>
      </c>
      <c r="H42">
        <v>0.40482856385340343</v>
      </c>
      <c r="I42">
        <v>306.39707496</v>
      </c>
      <c r="J42">
        <v>2.6302679918953789E-7</v>
      </c>
      <c r="K42">
        <v>3.09E-2</v>
      </c>
      <c r="P42">
        <f>'平衡係數(4酸)'!AK42</f>
        <v>40</v>
      </c>
      <c r="R42">
        <f>'平衡係數(4酸)'!AM42</f>
        <v>1</v>
      </c>
      <c r="S42">
        <f>'平衡係數(4酸)'!AN42</f>
        <v>2.298838524465177</v>
      </c>
      <c r="T42">
        <f>'平衡係數(4酸)'!AO42</f>
        <v>0</v>
      </c>
      <c r="U42">
        <f>'平衡係數(4酸)'!AP42</f>
        <v>7.6398781424810106E-3</v>
      </c>
      <c r="V42">
        <f>'平衡係數(4酸)'!AQ42</f>
        <v>0.49557028504917344</v>
      </c>
      <c r="W42">
        <f>'平衡係數(4酸)'!AR42</f>
        <v>0.37696518181121935</v>
      </c>
      <c r="X42">
        <f>'平衡係數(4酸)'!AS42</f>
        <v>5.8413769341317319E-2</v>
      </c>
      <c r="Y42">
        <f>'平衡係數(4酸)'!AT42</f>
        <v>8.3937275819659273E-5</v>
      </c>
      <c r="Z42">
        <f>'平衡係數(4酸)'!AU42</f>
        <v>4.6967752695733251</v>
      </c>
      <c r="AA42">
        <f>'平衡係數(4酸)'!AV42</f>
        <v>3.3980206823839665</v>
      </c>
      <c r="AB42">
        <f>'平衡係數(4酸)'!AW42</f>
        <v>1.5418729770029542</v>
      </c>
      <c r="AC42">
        <f>'平衡係數(4酸)'!AX42</f>
        <v>2.4804620913471451</v>
      </c>
      <c r="AH42" s="10"/>
      <c r="AI42">
        <v>40</v>
      </c>
      <c r="AJ42">
        <f t="shared" si="4"/>
        <v>-738.7898655685625</v>
      </c>
      <c r="AK42">
        <f t="shared" si="5"/>
        <v>-840.50928833378373</v>
      </c>
      <c r="AL42">
        <f t="shared" si="2"/>
        <v>-849.28916162890857</v>
      </c>
      <c r="AM42">
        <v>84.278350520000004</v>
      </c>
      <c r="AN42">
        <f t="shared" si="3"/>
        <v>-834.5115130043522</v>
      </c>
    </row>
    <row r="43" spans="1:40">
      <c r="A43">
        <v>9.9999999999999995E-7</v>
      </c>
      <c r="B43">
        <v>2.9347826086956523E-5</v>
      </c>
      <c r="C43">
        <v>2.0088333333333334E-3</v>
      </c>
      <c r="D43">
        <v>1.8593243243243242E-3</v>
      </c>
      <c r="E43">
        <v>1.8386363636363636E-4</v>
      </c>
      <c r="F43">
        <v>1.0000000000000001E-5</v>
      </c>
      <c r="G43">
        <v>0.55417997469079827</v>
      </c>
      <c r="H43">
        <v>0.40870473119638812</v>
      </c>
      <c r="I43">
        <v>306.35015304000001</v>
      </c>
      <c r="J43">
        <v>2.6302679918953789E-7</v>
      </c>
      <c r="K43">
        <v>3.0365E-2</v>
      </c>
      <c r="P43">
        <f>'平衡係數(4酸)'!AK43</f>
        <v>41</v>
      </c>
      <c r="R43">
        <f>'平衡係數(4酸)'!AM43</f>
        <v>1</v>
      </c>
      <c r="S43">
        <f>'平衡係數(4酸)'!AN43</f>
        <v>2.2426177953650193</v>
      </c>
      <c r="T43">
        <f>'平衡係數(4酸)'!AO43</f>
        <v>0</v>
      </c>
      <c r="U43">
        <f>'平衡係數(4酸)'!AP43</f>
        <v>6.4958326495232815E-3</v>
      </c>
      <c r="V43">
        <f>'平衡係數(4酸)'!AQ43</f>
        <v>0.44407346497662809</v>
      </c>
      <c r="W43">
        <f>'平衡係數(4酸)'!AR43</f>
        <v>0.41103354321489305</v>
      </c>
      <c r="X43">
        <f>'平衡係數(4酸)'!AS43</f>
        <v>4.0645377064313051E-2</v>
      </c>
      <c r="Y43">
        <f>'平衡係數(4酸)'!AT43</f>
        <v>8.541194732321873E-5</v>
      </c>
      <c r="Z43">
        <f>'平衡係數(4酸)'!AU43</f>
        <v>4.7333590805873147</v>
      </c>
      <c r="AA43">
        <f>'平衡係數(4酸)'!AV43</f>
        <v>3.4908266971696174</v>
      </c>
      <c r="AB43">
        <f>'平衡係數(4酸)'!AW43</f>
        <v>1.4854893217383569</v>
      </c>
      <c r="AC43">
        <f>'平衡係數(4酸)'!AX43</f>
        <v>2.3877375396437142</v>
      </c>
      <c r="AH43" s="10"/>
      <c r="AI43">
        <v>41</v>
      </c>
      <c r="AJ43">
        <f t="shared" si="4"/>
        <v>-744.27912682458327</v>
      </c>
      <c r="AK43">
        <f t="shared" si="5"/>
        <v>-842.19607749868101</v>
      </c>
      <c r="AL43">
        <f t="shared" si="2"/>
        <v>-849.97362986234714</v>
      </c>
      <c r="AM43">
        <v>83.075601370000001</v>
      </c>
      <c r="AN43">
        <f t="shared" si="3"/>
        <v>-834.89862935832753</v>
      </c>
    </row>
    <row r="44" spans="1:40">
      <c r="A44">
        <v>9.9999999999999995E-7</v>
      </c>
      <c r="B44">
        <v>3.8260869565217388E-5</v>
      </c>
      <c r="C44">
        <v>1.8749999999999999E-3</v>
      </c>
      <c r="D44">
        <v>1.7887837837837839E-3</v>
      </c>
      <c r="E44">
        <v>1.3795454545454546E-4</v>
      </c>
      <c r="F44">
        <v>1.0000000000000001E-5</v>
      </c>
      <c r="G44">
        <v>0.55778808235185839</v>
      </c>
      <c r="H44">
        <v>0.4052971722510969</v>
      </c>
      <c r="I44">
        <v>306.29420766999999</v>
      </c>
      <c r="J44">
        <v>2.7542287033381632E-7</v>
      </c>
      <c r="K44">
        <v>2.9815000000000001E-2</v>
      </c>
      <c r="P44">
        <f>'平衡係數(4酸)'!AK44</f>
        <v>42</v>
      </c>
      <c r="R44">
        <f>'平衡係數(4酸)'!AM44</f>
        <v>1</v>
      </c>
      <c r="S44">
        <f>'平衡係數(4酸)'!AN44</f>
        <v>2.3049902639481257</v>
      </c>
      <c r="T44">
        <f>'平衡係數(4酸)'!AO44</f>
        <v>0</v>
      </c>
      <c r="U44">
        <f>'平衡係數(4酸)'!AP44</f>
        <v>8.7670218630181394E-3</v>
      </c>
      <c r="V44">
        <f>'平衡係數(4酸)'!AQ44</f>
        <v>0.42920018383262248</v>
      </c>
      <c r="W44">
        <f>'平衡係數(4酸)'!AR44</f>
        <v>0.40944331268231254</v>
      </c>
      <c r="X44">
        <f>'平衡係數(4酸)'!AS44</f>
        <v>3.1568812985014405E-2</v>
      </c>
      <c r="Y44">
        <f>'平衡係數(4酸)'!AT44</f>
        <v>8.5572621375563064E-5</v>
      </c>
      <c r="Z44">
        <f>'平衡係數(4酸)'!AU44</f>
        <v>4.7731388378896966</v>
      </c>
      <c r="AA44">
        <f>'平衡係數(4酸)'!AV44</f>
        <v>3.4682341465629478</v>
      </c>
      <c r="AB44">
        <f>'平衡係數(4酸)'!AW44</f>
        <v>1.5368544360320986</v>
      </c>
      <c r="AC44">
        <f>'平衡係數(4酸)'!AX44</f>
        <v>2.4158337673950663</v>
      </c>
      <c r="AH44" s="10"/>
      <c r="AI44">
        <v>42</v>
      </c>
      <c r="AJ44">
        <f t="shared" si="4"/>
        <v>-744.26969129532131</v>
      </c>
      <c r="AK44">
        <f t="shared" si="5"/>
        <v>-843.3388192507075</v>
      </c>
      <c r="AL44">
        <f t="shared" si="2"/>
        <v>-851.38070742841342</v>
      </c>
      <c r="AM44">
        <v>84.106529210000005</v>
      </c>
      <c r="AN44">
        <f t="shared" si="3"/>
        <v>-836.30507491028629</v>
      </c>
    </row>
    <row r="45" spans="1:40">
      <c r="A45">
        <v>9.9999999999999995E-7</v>
      </c>
      <c r="B45">
        <v>2.8043478260869566E-5</v>
      </c>
      <c r="C45">
        <v>1.5455E-3</v>
      </c>
      <c r="D45">
        <v>1.8443243243243242E-3</v>
      </c>
      <c r="E45">
        <v>8.9886363636363642E-5</v>
      </c>
      <c r="F45">
        <v>1.0000000000000001E-5</v>
      </c>
      <c r="G45">
        <v>0.56132095991219888</v>
      </c>
      <c r="H45">
        <v>0.3996690429556144</v>
      </c>
      <c r="I45">
        <v>305.98380111</v>
      </c>
      <c r="J45">
        <v>2.7542287033381632E-7</v>
      </c>
      <c r="K45">
        <v>3.0370000000000001E-2</v>
      </c>
      <c r="P45">
        <f>'平衡係數(4酸)'!AK45</f>
        <v>43</v>
      </c>
      <c r="R45">
        <f>'平衡係數(4酸)'!AM45</f>
        <v>1</v>
      </c>
      <c r="S45">
        <f>'平衡係數(4酸)'!AN45</f>
        <v>2.386965972049806</v>
      </c>
      <c r="T45">
        <f>'平衡係數(4酸)'!AO45</f>
        <v>0</v>
      </c>
      <c r="U45">
        <f>'平衡係數(4酸)'!AP45</f>
        <v>6.6429971655333261E-3</v>
      </c>
      <c r="V45">
        <f>'平衡係數(4酸)'!AQ45</f>
        <v>0.36566529658284902</v>
      </c>
      <c r="W45">
        <f>'平衡係數(4酸)'!AR45</f>
        <v>0.43637220462651649</v>
      </c>
      <c r="X45">
        <f>'平衡係數(4酸)'!AS45</f>
        <v>2.1276472602658546E-2</v>
      </c>
      <c r="Y45">
        <f>'平衡係數(4酸)'!AT45</f>
        <v>8.5794230215783257E-5</v>
      </c>
      <c r="Z45">
        <f>'平衡係數(4酸)'!AU45</f>
        <v>4.8158099659651636</v>
      </c>
      <c r="AA45">
        <f>'平衡係數(4酸)'!AV45</f>
        <v>3.4289297881455743</v>
      </c>
      <c r="AB45">
        <f>'平衡係數(4酸)'!AW45</f>
        <v>1.6230641512678474</v>
      </c>
      <c r="AC45">
        <f>'平衡係數(4酸)'!AX45</f>
        <v>2.4530211222454046</v>
      </c>
      <c r="AH45" s="10"/>
      <c r="AI45">
        <v>43</v>
      </c>
      <c r="AJ45">
        <f t="shared" si="4"/>
        <v>-743.9430137545811</v>
      </c>
      <c r="AK45">
        <f t="shared" si="5"/>
        <v>-844.53713025252057</v>
      </c>
      <c r="AL45">
        <f t="shared" si="2"/>
        <v>-852.58787832020755</v>
      </c>
      <c r="AM45">
        <v>86.211340210000003</v>
      </c>
      <c r="AN45">
        <f t="shared" si="3"/>
        <v>-837.50981879827737</v>
      </c>
    </row>
    <row r="46" spans="1:40">
      <c r="A46">
        <v>9.9999999999999995E-7</v>
      </c>
      <c r="B46">
        <v>5.0434782608695648E-5</v>
      </c>
      <c r="C46">
        <v>1.6688333333333331E-3</v>
      </c>
      <c r="D46">
        <v>2.0078378378378379E-3</v>
      </c>
      <c r="E46">
        <v>7.8295454545454548E-5</v>
      </c>
      <c r="F46">
        <v>1.0000000000000001E-5</v>
      </c>
      <c r="G46">
        <v>0.55579163732833903</v>
      </c>
      <c r="H46">
        <v>0.40841295088978113</v>
      </c>
      <c r="I46">
        <v>306.19855912999998</v>
      </c>
      <c r="J46">
        <v>2.8183829312644502E-7</v>
      </c>
      <c r="K46">
        <v>2.9475000000000001E-2</v>
      </c>
      <c r="P46">
        <f>'平衡係數(4酸)'!AK46</f>
        <v>44</v>
      </c>
      <c r="R46">
        <f>'平衡係數(4酸)'!AM46</f>
        <v>1</v>
      </c>
      <c r="S46">
        <f>'平衡係數(4酸)'!AN46</f>
        <v>2.2426214339930297</v>
      </c>
      <c r="T46">
        <f>'平衡係數(4酸)'!AO46</f>
        <v>0</v>
      </c>
      <c r="U46">
        <f>'平衡係數(4酸)'!AP46</f>
        <v>1.2282748113256498E-2</v>
      </c>
      <c r="V46">
        <f>'平衡係數(4酸)'!AQ46</f>
        <v>0.4067993997445154</v>
      </c>
      <c r="W46">
        <f>'平衡係數(4酸)'!AR46</f>
        <v>0.48946126291961622</v>
      </c>
      <c r="X46">
        <f>'平衡係數(4酸)'!AS46</f>
        <v>1.908790996661535E-2</v>
      </c>
      <c r="Y46">
        <f>'平衡係數(4酸)'!AT46</f>
        <v>8.4309146381533463E-5</v>
      </c>
      <c r="Z46">
        <f>'平衡係數(4酸)'!AU46</f>
        <v>4.6858318509147088</v>
      </c>
      <c r="AA46">
        <f>'平衡係數(4酸)'!AV46</f>
        <v>3.4432947260680593</v>
      </c>
      <c r="AB46">
        <f>'平衡係數(4酸)'!AW46</f>
        <v>1.5002564467896351</v>
      </c>
      <c r="AC46">
        <f>'平衡係數(4酸)'!AX46</f>
        <v>2.4278877675336386</v>
      </c>
      <c r="AH46" s="10"/>
      <c r="AI46">
        <v>44</v>
      </c>
      <c r="AJ46">
        <f t="shared" si="4"/>
        <v>-740.64902034537988</v>
      </c>
      <c r="AK46">
        <f t="shared" si="5"/>
        <v>-840.21246181613276</v>
      </c>
      <c r="AL46">
        <f t="shared" si="2"/>
        <v>-848.49168342127678</v>
      </c>
      <c r="AM46">
        <v>84.879725089999994</v>
      </c>
      <c r="AN46">
        <f t="shared" si="3"/>
        <v>-833.63225530891862</v>
      </c>
    </row>
    <row r="47" spans="1:40">
      <c r="A47">
        <v>9.9999999999999995E-7</v>
      </c>
      <c r="B47">
        <v>1</v>
      </c>
      <c r="C47">
        <v>1.3786666666666667E-3</v>
      </c>
      <c r="D47">
        <v>1.9371621621621623E-3</v>
      </c>
      <c r="E47">
        <v>5.4090909090909084E-5</v>
      </c>
      <c r="F47">
        <v>1.0000000000000001E-5</v>
      </c>
      <c r="G47">
        <v>0.55922510733102193</v>
      </c>
      <c r="H47">
        <v>0.40383434553486558</v>
      </c>
      <c r="I47">
        <v>306.37902807</v>
      </c>
      <c r="J47">
        <v>2.691534803926908E-7</v>
      </c>
      <c r="K47">
        <v>2.9575000000000001E-2</v>
      </c>
      <c r="P47">
        <f>'平衡係數(4酸)'!AK47</f>
        <v>45</v>
      </c>
      <c r="R47">
        <f>'平衡係數(4酸)'!AM47</f>
        <v>1</v>
      </c>
      <c r="S47">
        <f>'平衡係數(4酸)'!AN47</f>
        <v>2.3361259104969481</v>
      </c>
      <c r="T47">
        <f>'平衡係數(4酸)'!AO47</f>
        <v>0</v>
      </c>
      <c r="U47">
        <f>'平衡係數(4酸)'!AP47</f>
        <v>0</v>
      </c>
      <c r="V47">
        <f>'平衡係數(4酸)'!AQ47</f>
        <v>0.33505903592417507</v>
      </c>
      <c r="W47">
        <f>'平衡係數(4酸)'!AR47</f>
        <v>0.47078937860900527</v>
      </c>
      <c r="X47">
        <f>'平衡係數(4酸)'!AS47</f>
        <v>1.3142396796557231E-2</v>
      </c>
      <c r="Y47">
        <f>'平衡係數(4酸)'!AT47</f>
        <v>8.597936683538169E-5</v>
      </c>
      <c r="Z47">
        <f>'平衡係數(4酸)'!AU47</f>
        <v>4.8081820646769637</v>
      </c>
      <c r="AA47">
        <f>'平衡係數(4酸)'!AV47</f>
        <v>3.4721421335468494</v>
      </c>
      <c r="AB47">
        <f>'平衡係數(4酸)'!AW47</f>
        <v>1.5846200069145913</v>
      </c>
      <c r="AC47">
        <f>'平衡係數(4酸)'!AX47</f>
        <v>2.4036108182443288</v>
      </c>
      <c r="AH47" s="10"/>
      <c r="AI47">
        <v>45</v>
      </c>
      <c r="AJ47">
        <f t="shared" si="4"/>
        <v>-746.07346493056173</v>
      </c>
      <c r="AK47">
        <f t="shared" si="5"/>
        <v>-844.64135106635365</v>
      </c>
      <c r="AL47">
        <f t="shared" si="2"/>
        <v>-852.24373412544674</v>
      </c>
      <c r="AM47">
        <v>85.609965639999999</v>
      </c>
      <c r="AN47">
        <f t="shared" si="3"/>
        <v>-837.10234434798474</v>
      </c>
    </row>
    <row r="48" spans="1:40">
      <c r="A48">
        <v>9.9999999999999995E-7</v>
      </c>
      <c r="B48">
        <v>1</v>
      </c>
      <c r="C48">
        <v>1.2098333333333334E-3</v>
      </c>
      <c r="D48">
        <v>2.1079729729729731E-3</v>
      </c>
      <c r="E48">
        <v>4.6477272727272727E-5</v>
      </c>
      <c r="F48">
        <v>1.0000000000000001E-5</v>
      </c>
      <c r="G48">
        <v>0.55824943050186915</v>
      </c>
      <c r="H48">
        <v>0.40448416730050829</v>
      </c>
      <c r="I48">
        <v>306.43136406000002</v>
      </c>
      <c r="J48">
        <v>2.6302679918953789E-7</v>
      </c>
      <c r="K48">
        <v>2.9624999999999999E-2</v>
      </c>
      <c r="P48">
        <f>'平衡係數(4酸)'!AK48</f>
        <v>46</v>
      </c>
      <c r="R48">
        <f>'平衡係數(4酸)'!AM48</f>
        <v>1</v>
      </c>
      <c r="S48">
        <f>'平衡係數(4酸)'!AN48</f>
        <v>2.3269772270749982</v>
      </c>
      <c r="T48">
        <f>'平衡係數(4酸)'!AO48</f>
        <v>0</v>
      </c>
      <c r="U48">
        <f>'平衡係數(4酸)'!AP48</f>
        <v>0</v>
      </c>
      <c r="V48">
        <f>'平衡係數(4酸)'!AQ48</f>
        <v>0.28529471997848033</v>
      </c>
      <c r="W48">
        <f>'平衡係數(4酸)'!AR48</f>
        <v>0.49711950902722285</v>
      </c>
      <c r="X48">
        <f>'平衡係數(4酸)'!AS48</f>
        <v>1.0962787820499734E-2</v>
      </c>
      <c r="Y48">
        <f>'平衡係數(4酸)'!AT48</f>
        <v>8.6293282771845282E-5</v>
      </c>
      <c r="Z48">
        <f>'平衡係數(4酸)'!AU48</f>
        <v>4.8173175963519386</v>
      </c>
      <c r="AA48">
        <f>'平衡係數(4酸)'!AV48</f>
        <v>3.4904266625597131</v>
      </c>
      <c r="AB48">
        <f>'平衡係數(4酸)'!AW48</f>
        <v>1.5864566227677217</v>
      </c>
      <c r="AC48">
        <f>'平衡係數(4酸)'!AX48</f>
        <v>2.3798336395939246</v>
      </c>
      <c r="AH48" s="10"/>
      <c r="AI48">
        <v>46</v>
      </c>
      <c r="AJ48">
        <f t="shared" si="4"/>
        <v>-747.388676992608</v>
      </c>
      <c r="AK48">
        <f t="shared" si="5"/>
        <v>-844.98150251540301</v>
      </c>
      <c r="AL48">
        <f t="shared" si="2"/>
        <v>-852.17926969378379</v>
      </c>
      <c r="AM48">
        <v>85.43814433</v>
      </c>
      <c r="AN48">
        <f t="shared" si="3"/>
        <v>-836.97238061983103</v>
      </c>
    </row>
    <row r="49" spans="1:40">
      <c r="A49">
        <v>9.9999999999999995E-7</v>
      </c>
      <c r="B49">
        <v>1</v>
      </c>
      <c r="C49">
        <v>9.9516666666666655E-4</v>
      </c>
      <c r="D49">
        <v>1.8821621621621623E-3</v>
      </c>
      <c r="E49">
        <v>3.5909090909090908E-5</v>
      </c>
      <c r="F49">
        <v>1.0000000000000001E-5</v>
      </c>
      <c r="G49">
        <v>0.55649227747399965</v>
      </c>
      <c r="H49">
        <v>0.40748928918027277</v>
      </c>
      <c r="I49">
        <v>306.3898562</v>
      </c>
      <c r="J49">
        <v>2.5703957827688611E-7</v>
      </c>
      <c r="K49">
        <v>2.9739999999999999E-2</v>
      </c>
      <c r="P49">
        <f>'平衡係數(4酸)'!AK49</f>
        <v>47</v>
      </c>
      <c r="R49">
        <f>'平衡係數(4酸)'!AM49</f>
        <v>1</v>
      </c>
      <c r="S49">
        <f>'平衡係數(4酸)'!AN49</f>
        <v>2.3133247330225295</v>
      </c>
      <c r="T49">
        <f>'平衡係數(4酸)'!AO49</f>
        <v>0</v>
      </c>
      <c r="U49">
        <f>'平衡係數(4酸)'!AP49</f>
        <v>0</v>
      </c>
      <c r="V49">
        <f>'平衡係數(4酸)'!AQ49</f>
        <v>0.24893325953022541</v>
      </c>
      <c r="W49">
        <f>'平衡係數(4酸)'!AR49</f>
        <v>0.47082788710263479</v>
      </c>
      <c r="X49">
        <f>'平衡係數(4酸)'!AS49</f>
        <v>8.9823380010922976E-3</v>
      </c>
      <c r="Y49">
        <f>'平衡係數(4酸)'!AT49</f>
        <v>8.8134916832469069E-5</v>
      </c>
      <c r="Z49">
        <f>'平衡係數(4酸)'!AU49</f>
        <v>4.9046400593082256</v>
      </c>
      <c r="AA49">
        <f>'平衡係數(4酸)'!AV49</f>
        <v>3.5914034612025274</v>
      </c>
      <c r="AB49">
        <f>'平衡係數(4酸)'!AW49</f>
        <v>1.5576769471165235</v>
      </c>
      <c r="AC49">
        <f>'平衡係數(4酸)'!AX49</f>
        <v>2.2864204317504759</v>
      </c>
      <c r="AH49" s="10"/>
      <c r="AI49">
        <v>47</v>
      </c>
      <c r="AJ49">
        <f t="shared" si="4"/>
        <v>-754.60502108644926</v>
      </c>
      <c r="AK49">
        <f t="shared" si="5"/>
        <v>-848.36713393130015</v>
      </c>
      <c r="AL49">
        <f t="shared" si="2"/>
        <v>-854.80518176590908</v>
      </c>
      <c r="AM49">
        <v>85.30927835</v>
      </c>
      <c r="AN49">
        <f t="shared" si="3"/>
        <v>-839.26611653789541</v>
      </c>
    </row>
    <row r="50" spans="1:40">
      <c r="A50">
        <v>9.9999999999999995E-7</v>
      </c>
      <c r="B50">
        <v>1</v>
      </c>
      <c r="C50">
        <v>8.8133333333333336E-4</v>
      </c>
      <c r="D50">
        <v>1.8440540540540541E-3</v>
      </c>
      <c r="E50">
        <v>3.3409090909090909E-5</v>
      </c>
      <c r="F50">
        <v>1.0000000000000001E-5</v>
      </c>
      <c r="G50">
        <v>0.55481141133327094</v>
      </c>
      <c r="H50">
        <v>0.40838712224304219</v>
      </c>
      <c r="I50">
        <v>306.49994225</v>
      </c>
      <c r="J50">
        <v>2.5703957827688611E-7</v>
      </c>
      <c r="K50">
        <v>3.0085000000000001E-2</v>
      </c>
      <c r="P50">
        <f>'平衡係數(4酸)'!AK50</f>
        <v>48</v>
      </c>
      <c r="R50">
        <f>'平衡係數(4酸)'!AM50</f>
        <v>1</v>
      </c>
      <c r="S50">
        <f>'平衡係數(4酸)'!AN50</f>
        <v>2.3138556767964698</v>
      </c>
      <c r="T50">
        <f>'平衡係數(4酸)'!AO50</f>
        <v>0</v>
      </c>
      <c r="U50">
        <f>'平衡係數(4酸)'!AP50</f>
        <v>0</v>
      </c>
      <c r="V50">
        <f>'平衡係數(4酸)'!AQ50</f>
        <v>0.21488585154204989</v>
      </c>
      <c r="W50">
        <f>'平衡係數(4酸)'!AR50</f>
        <v>0.44960018370202198</v>
      </c>
      <c r="X50">
        <f>'平衡係數(4酸)'!AS50</f>
        <v>8.1377796176824464E-3</v>
      </c>
      <c r="Y50">
        <f>'平衡係數(4酸)'!AT50</f>
        <v>8.9723225684314019E-5</v>
      </c>
      <c r="Z50">
        <f>'平衡係數(4酸)'!AU50</f>
        <v>4.9779469471287845</v>
      </c>
      <c r="AA50">
        <f>'平衡係數(4酸)'!AV50</f>
        <v>3.6641809935580012</v>
      </c>
      <c r="AB50">
        <f>'平衡係數(4酸)'!AW50</f>
        <v>1.5467486866523192</v>
      </c>
      <c r="AC50">
        <f>'平衡係數(4酸)'!AX50</f>
        <v>2.2193725015140737</v>
      </c>
      <c r="AH50" s="10"/>
      <c r="AI50">
        <v>48</v>
      </c>
      <c r="AJ50">
        <f t="shared" si="4"/>
        <v>-760.12873568380371</v>
      </c>
      <c r="AK50">
        <f t="shared" si="5"/>
        <v>-851.14132988652716</v>
      </c>
      <c r="AL50">
        <f t="shared" si="2"/>
        <v>-856.86236466795674</v>
      </c>
      <c r="AM50">
        <v>85.867697590000006</v>
      </c>
      <c r="AN50">
        <f t="shared" si="3"/>
        <v>-841.02385355773879</v>
      </c>
    </row>
    <row r="51" spans="1:40">
      <c r="A51">
        <v>9.9999999999999995E-7</v>
      </c>
      <c r="B51">
        <v>3.0652173913043476E-5</v>
      </c>
      <c r="C51">
        <v>6.5900000000000008E-4</v>
      </c>
      <c r="D51">
        <v>1.7535135135135133E-3</v>
      </c>
      <c r="E51">
        <v>1</v>
      </c>
      <c r="F51">
        <v>1.0000000000000001E-5</v>
      </c>
      <c r="G51">
        <v>0.55917985049659946</v>
      </c>
      <c r="H51">
        <v>0.40328054243569156</v>
      </c>
      <c r="I51">
        <v>306.46565314999998</v>
      </c>
      <c r="J51">
        <v>2.454708915685024E-7</v>
      </c>
      <c r="K51">
        <v>3.0085000000000001E-2</v>
      </c>
      <c r="P51">
        <f>'平衡係數(4酸)'!AK51</f>
        <v>49</v>
      </c>
      <c r="R51">
        <f>'平衡係數(4酸)'!AM51</f>
        <v>1</v>
      </c>
      <c r="S51">
        <f>'平衡係數(4酸)'!AN51</f>
        <v>2.426891451069519</v>
      </c>
      <c r="T51">
        <f>'平衡係數(4酸)'!AO51</f>
        <v>0</v>
      </c>
      <c r="U51">
        <f>'平衡係數(4酸)'!AP51</f>
        <v>7.2642925468794891E-3</v>
      </c>
      <c r="V51">
        <f>'平衡係數(4酸)'!AQ51</f>
        <v>0.15566606160665603</v>
      </c>
      <c r="W51">
        <f>'平衡係數(4酸)'!AR51</f>
        <v>0.41419831493665943</v>
      </c>
      <c r="X51">
        <f>'平衡係數(4酸)'!AS51</f>
        <v>0</v>
      </c>
      <c r="Y51">
        <f>'平衡係數(4酸)'!AT51</f>
        <v>9.1520607000070045E-5</v>
      </c>
      <c r="Z51">
        <f>'平衡係數(4酸)'!AU51</f>
        <v>5.1176479339657197</v>
      </c>
      <c r="AA51">
        <f>'平衡係數(4酸)'!AV51</f>
        <v>3.6908480035031985</v>
      </c>
      <c r="AB51">
        <f>'平衡係數(4酸)'!AW51</f>
        <v>1.6303127019609107</v>
      </c>
      <c r="AC51">
        <f>'平衡係數(4酸)'!AX51</f>
        <v>2.2074413710511056</v>
      </c>
      <c r="AH51" s="10"/>
      <c r="AI51">
        <v>49</v>
      </c>
      <c r="AJ51">
        <f t="shared" si="4"/>
        <v>-765.16155295299063</v>
      </c>
      <c r="AK51">
        <f t="shared" si="5"/>
        <v>-855.68487231137601</v>
      </c>
      <c r="AL51">
        <f t="shared" si="2"/>
        <v>-860.95574252238794</v>
      </c>
      <c r="AM51">
        <v>87.242268039999999</v>
      </c>
      <c r="AN51">
        <f t="shared" si="3"/>
        <v>-844.83231870374277</v>
      </c>
    </row>
    <row r="52" spans="1:40">
      <c r="A52">
        <v>9.9999999999999995E-7</v>
      </c>
      <c r="B52">
        <v>1</v>
      </c>
      <c r="C52">
        <v>6.2299999999999996E-4</v>
      </c>
      <c r="D52">
        <v>1.8622972972972974E-3</v>
      </c>
      <c r="E52">
        <v>1</v>
      </c>
      <c r="F52">
        <v>1.0000000000000001E-5</v>
      </c>
      <c r="G52">
        <v>0.56168272654428142</v>
      </c>
      <c r="H52">
        <v>0.40265274213366892</v>
      </c>
      <c r="I52">
        <v>306.53242666</v>
      </c>
      <c r="J52">
        <v>2.089296130854039E-7</v>
      </c>
      <c r="K52">
        <v>2.945E-2</v>
      </c>
      <c r="P52">
        <f>'平衡係數(4酸)'!AK52</f>
        <v>50</v>
      </c>
      <c r="R52">
        <f>'平衡係數(4酸)'!AM52</f>
        <v>1</v>
      </c>
      <c r="S52">
        <f>'平衡係數(4酸)'!AN52</f>
        <v>2.4386539100112294</v>
      </c>
      <c r="T52">
        <f>'平衡係數(4酸)'!AO52</f>
        <v>0</v>
      </c>
      <c r="U52">
        <f>'平衡係數(4酸)'!AP52</f>
        <v>0</v>
      </c>
      <c r="V52">
        <f>'平衡係數(4酸)'!AQ52</f>
        <v>0.14749993904264919</v>
      </c>
      <c r="W52">
        <f>'平衡係數(4酸)'!AR52</f>
        <v>0.44089854528110173</v>
      </c>
      <c r="X52">
        <f>'平衡係數(4酸)'!AS52</f>
        <v>0</v>
      </c>
      <c r="Y52">
        <f>'平衡係數(4酸)'!AT52</f>
        <v>9.0458629969233483E-5</v>
      </c>
      <c r="Z52">
        <f>'平衡係數(4酸)'!AU52</f>
        <v>5.0809049920579303</v>
      </c>
      <c r="AA52">
        <f>'平衡係數(4酸)'!AV52</f>
        <v>3.6423415406766737</v>
      </c>
      <c r="AB52">
        <f>'平衡係數(4酸)'!AW52</f>
        <v>1.6590579533367931</v>
      </c>
      <c r="AC52">
        <f>'平衡係數(4酸)'!AX52</f>
        <v>2.2474564376605439</v>
      </c>
      <c r="AH52" s="10"/>
      <c r="AI52">
        <v>50</v>
      </c>
      <c r="AJ52">
        <f t="shared" si="4"/>
        <v>-762.21087059402726</v>
      </c>
      <c r="AK52">
        <f t="shared" si="5"/>
        <v>-854.37513802076774</v>
      </c>
      <c r="AL52">
        <f t="shared" si="2"/>
        <v>-859.82442011473995</v>
      </c>
      <c r="AM52">
        <v>87.671821309999999</v>
      </c>
      <c r="AN52">
        <f t="shared" si="3"/>
        <v>-843.90758706923941</v>
      </c>
    </row>
    <row r="53" spans="1:40">
      <c r="A53">
        <v>9.9999999999999995E-7</v>
      </c>
      <c r="B53">
        <v>2.4782608695652172E-5</v>
      </c>
      <c r="C53">
        <v>2.5483333333333331E-4</v>
      </c>
      <c r="D53">
        <v>9.6648648648648642E-4</v>
      </c>
      <c r="E53">
        <v>1</v>
      </c>
      <c r="F53">
        <v>1.0000000000000001E-5</v>
      </c>
      <c r="G53">
        <v>0.60003195767345197</v>
      </c>
      <c r="H53">
        <v>0.35016477170553484</v>
      </c>
      <c r="I53">
        <v>306.08847308999998</v>
      </c>
      <c r="J53">
        <v>2.089296130854039E-7</v>
      </c>
      <c r="K53">
        <v>3.0779999999999998E-2</v>
      </c>
      <c r="P53">
        <f>'平衡係數(4酸)'!AK53</f>
        <v>51</v>
      </c>
      <c r="R53">
        <f>'平衡係數(4酸)'!AM53</f>
        <v>1</v>
      </c>
      <c r="S53">
        <f>'平衡係數(4酸)'!AN53</f>
        <v>3.2658050213943319</v>
      </c>
      <c r="T53">
        <f>'平衡係數(4酸)'!AO53</f>
        <v>0</v>
      </c>
      <c r="U53">
        <f>'平衡係數(4酸)'!AP53</f>
        <v>7.0842230742239731E-3</v>
      </c>
      <c r="V53">
        <f>'平衡係數(4酸)'!AQ53</f>
        <v>7.2994721878573351E-2</v>
      </c>
      <c r="W53">
        <f>'平衡係數(4酸)'!AR53</f>
        <v>0.27675256548228916</v>
      </c>
      <c r="X53">
        <f>'平衡係數(4酸)'!AS53</f>
        <v>0</v>
      </c>
      <c r="Y53">
        <f>'平衡係數(4酸)'!AT53</f>
        <v>9.0676746363121315E-5</v>
      </c>
      <c r="Z53">
        <f>'平衡係數(4酸)'!AU53</f>
        <v>5.4408945635722734</v>
      </c>
      <c r="AA53">
        <f>'平衡係數(4酸)'!AV53</f>
        <v>3.1751802189243064</v>
      </c>
      <c r="AB53">
        <f>'平衡係數(4酸)'!AW53</f>
        <v>2.4005938542251819</v>
      </c>
      <c r="AC53">
        <f>'平衡係數(4酸)'!AX53</f>
        <v>2.7574253646602682</v>
      </c>
      <c r="AH53" s="10"/>
      <c r="AI53">
        <v>51</v>
      </c>
      <c r="AJ53">
        <f t="shared" si="4"/>
        <v>-750.5574949093417</v>
      </c>
      <c r="AK53">
        <f t="shared" si="5"/>
        <v>-863.63469830215411</v>
      </c>
      <c r="AL53">
        <f t="shared" si="2"/>
        <v>-871.91350252353072</v>
      </c>
      <c r="AM53">
        <v>93.986254299999999</v>
      </c>
      <c r="AN53">
        <f t="shared" si="3"/>
        <v>-856.35867442124527</v>
      </c>
    </row>
    <row r="54" spans="1:40">
      <c r="A54">
        <v>9.9999999999999995E-7</v>
      </c>
      <c r="B54">
        <v>2.9347826086956523E-5</v>
      </c>
      <c r="C54">
        <v>3.055E-4</v>
      </c>
      <c r="D54">
        <v>8.8540540540540534E-4</v>
      </c>
      <c r="E54">
        <v>1</v>
      </c>
      <c r="F54">
        <v>1.0000000000000001E-5</v>
      </c>
      <c r="G54">
        <v>0.56640968297708871</v>
      </c>
      <c r="H54">
        <v>0.39439698073249452</v>
      </c>
      <c r="I54">
        <v>306.18693694000001</v>
      </c>
      <c r="J54">
        <v>2.3442288153199206E-7</v>
      </c>
      <c r="K54">
        <v>3.0689999999999999E-2</v>
      </c>
      <c r="P54">
        <f>'平衡係數(4酸)'!AK54</f>
        <v>52</v>
      </c>
      <c r="R54">
        <f>'平衡係數(4酸)'!AM54</f>
        <v>1</v>
      </c>
      <c r="S54">
        <f>'平衡係數(4酸)'!AN54</f>
        <v>2.6671206675347712</v>
      </c>
      <c r="T54">
        <f>'平衡係數(4酸)'!AO54</f>
        <v>0</v>
      </c>
      <c r="U54">
        <f>'平衡係數(4酸)'!AP54</f>
        <v>8.0780659799258407E-3</v>
      </c>
      <c r="V54">
        <f>'平衡係數(4酸)'!AQ54</f>
        <v>8.3798177494759901E-2</v>
      </c>
      <c r="W54">
        <f>'平衡係數(4酸)'!AR54</f>
        <v>0.24281235411267299</v>
      </c>
      <c r="X54">
        <f>'平衡係數(4酸)'!AS54</f>
        <v>0</v>
      </c>
      <c r="Y54">
        <f>'平衡係數(4酸)'!AT54</f>
        <v>9.6912828701199049E-5</v>
      </c>
      <c r="Z54">
        <f>'平衡係數(4酸)'!AU54</f>
        <v>5.4892364581059052</v>
      </c>
      <c r="AA54">
        <f>'平衡係數(4酸)'!AV54</f>
        <v>3.8222127033998334</v>
      </c>
      <c r="AB54">
        <f>'平衡係數(4酸)'!AW54</f>
        <v>1.7844393551867954</v>
      </c>
      <c r="AC54">
        <f>'平衡係數(4酸)'!AX54</f>
        <v>2.119127952774154</v>
      </c>
      <c r="AH54" s="10"/>
      <c r="AI54">
        <v>52</v>
      </c>
      <c r="AJ54">
        <f t="shared" si="4"/>
        <v>-781.70531662768997</v>
      </c>
      <c r="AK54">
        <f t="shared" si="5"/>
        <v>-868.60705678077682</v>
      </c>
      <c r="AL54">
        <f t="shared" si="2"/>
        <v>-872.54820784200706</v>
      </c>
      <c r="AM54">
        <v>92.654639180000004</v>
      </c>
      <c r="AN54">
        <f t="shared" si="3"/>
        <v>-855.54848082810918</v>
      </c>
    </row>
    <row r="55" spans="1:40">
      <c r="A55">
        <v>9.9999999999999995E-7</v>
      </c>
      <c r="B55">
        <v>1</v>
      </c>
      <c r="C55">
        <v>3.8433333333333332E-4</v>
      </c>
      <c r="D55">
        <v>1.1702702702702701E-3</v>
      </c>
      <c r="E55">
        <v>1</v>
      </c>
      <c r="F55">
        <v>1.0000000000000001E-5</v>
      </c>
      <c r="G55">
        <v>0.56761051673483454</v>
      </c>
      <c r="H55">
        <v>0.39862479497692255</v>
      </c>
      <c r="I55">
        <v>306.26352795000003</v>
      </c>
      <c r="J55">
        <v>2.454708915685024E-7</v>
      </c>
      <c r="K55">
        <v>3.0079999999999999E-2</v>
      </c>
      <c r="P55">
        <f>'平衡係數(4酸)'!AK55</f>
        <v>53</v>
      </c>
      <c r="R55">
        <f>'平衡係數(4酸)'!AM55</f>
        <v>1</v>
      </c>
      <c r="S55">
        <f>'平衡係數(4酸)'!AN55</f>
        <v>2.6083067130064599</v>
      </c>
      <c r="T55">
        <f>'平衡係數(4酸)'!AO55</f>
        <v>0</v>
      </c>
      <c r="U55">
        <f>'平衡係數(4酸)'!AP55</f>
        <v>0</v>
      </c>
      <c r="V55">
        <f>'平衡係數(4酸)'!AQ55</f>
        <v>9.450612420749302E-2</v>
      </c>
      <c r="W55">
        <f>'平衡係數(4酸)'!AR55</f>
        <v>0.28777524673982047</v>
      </c>
      <c r="X55">
        <f>'平衡係數(4酸)'!AS55</f>
        <v>0</v>
      </c>
      <c r="Y55">
        <f>'平衡係數(4酸)'!AT55</f>
        <v>9.5168486886927051E-5</v>
      </c>
      <c r="Z55">
        <f>'平衡係數(4酸)'!AU55</f>
        <v>5.4018634018760991</v>
      </c>
      <c r="AA55">
        <f>'平衡係數(4酸)'!AV55</f>
        <v>3.7936518573565237</v>
      </c>
      <c r="AB55">
        <f>'平衡係數(4酸)'!AW55</f>
        <v>1.7521467521329279</v>
      </c>
      <c r="AC55">
        <f>'平衡係數(4酸)'!AX55</f>
        <v>2.1344281230802413</v>
      </c>
      <c r="AH55" s="10"/>
      <c r="AI55">
        <v>53</v>
      </c>
      <c r="AJ55">
        <f t="shared" si="4"/>
        <v>-778.23308050218554</v>
      </c>
      <c r="AK55">
        <f t="shared" si="5"/>
        <v>-865.76225394569553</v>
      </c>
      <c r="AL55">
        <f t="shared" si="2"/>
        <v>-869.7323575108777</v>
      </c>
      <c r="AM55">
        <v>92.482817870000005</v>
      </c>
      <c r="AN55">
        <f t="shared" si="3"/>
        <v>-853.0547022767181</v>
      </c>
    </row>
    <row r="56" spans="1:40">
      <c r="A56">
        <v>9.9999999999999995E-7</v>
      </c>
      <c r="B56">
        <v>1</v>
      </c>
      <c r="C56">
        <v>4.4799999999999999E-4</v>
      </c>
      <c r="D56">
        <v>1.2908108108108107E-3</v>
      </c>
      <c r="E56">
        <v>1</v>
      </c>
      <c r="F56">
        <v>1.0000000000000001E-5</v>
      </c>
      <c r="G56">
        <v>0.56210496836041945</v>
      </c>
      <c r="H56">
        <v>0.39770281483385711</v>
      </c>
      <c r="I56">
        <v>306.06140275000001</v>
      </c>
      <c r="J56">
        <v>2.5703957827688611E-7</v>
      </c>
      <c r="K56">
        <v>3.0079999999999999E-2</v>
      </c>
      <c r="P56">
        <f>'平衡係數(4酸)'!AK56</f>
        <v>54</v>
      </c>
      <c r="R56">
        <f>'平衡係數(4酸)'!AM56</f>
        <v>1</v>
      </c>
      <c r="S56">
        <f>'平衡係數(4酸)'!AN56</f>
        <v>2.5561830888948727</v>
      </c>
      <c r="T56">
        <f>'平衡係數(4酸)'!AO56</f>
        <v>0</v>
      </c>
      <c r="U56">
        <f>'平衡係數(4酸)'!AP56</f>
        <v>0</v>
      </c>
      <c r="V56">
        <f>'平衡係數(4酸)'!AQ56</f>
        <v>0.11246395505529848</v>
      </c>
      <c r="W56">
        <f>'平衡係數(4酸)'!AR56</f>
        <v>0.3240648289267884</v>
      </c>
      <c r="X56">
        <f>'平衡係數(4酸)'!AS56</f>
        <v>0</v>
      </c>
      <c r="Y56">
        <f>'平衡係數(4酸)'!AT56</f>
        <v>9.465134149243154E-5</v>
      </c>
      <c r="Z56">
        <f>'平衡係數(4酸)'!AU56</f>
        <v>5.320398931487448</v>
      </c>
      <c r="AA56">
        <f>'平衡係數(4酸)'!AV56</f>
        <v>3.7643104939340679</v>
      </c>
      <c r="AB56">
        <f>'平衡係數(4酸)'!AW56</f>
        <v>1.7181681776875206</v>
      </c>
      <c r="AC56">
        <f>'平衡係數(4酸)'!AX56</f>
        <v>2.1546969616696074</v>
      </c>
      <c r="AH56" s="10"/>
      <c r="AI56">
        <v>54</v>
      </c>
      <c r="AJ56">
        <f t="shared" si="4"/>
        <v>-774.5645258280972</v>
      </c>
      <c r="AK56">
        <f t="shared" si="5"/>
        <v>-862.92488897961562</v>
      </c>
      <c r="AL56">
        <f t="shared" si="2"/>
        <v>-867.41550743474386</v>
      </c>
      <c r="AM56">
        <v>91.365979379999999</v>
      </c>
      <c r="AN56">
        <f t="shared" si="3"/>
        <v>-850.78080419052446</v>
      </c>
    </row>
    <row r="57" spans="1:40">
      <c r="A57">
        <v>9.9999999999999995E-7</v>
      </c>
      <c r="B57">
        <v>1</v>
      </c>
      <c r="C57">
        <v>5.2700000000000002E-4</v>
      </c>
      <c r="D57">
        <v>1.4874324324324324E-3</v>
      </c>
      <c r="E57">
        <v>1</v>
      </c>
      <c r="F57">
        <v>1.0000000000000001E-5</v>
      </c>
      <c r="G57">
        <v>0.56499646017675142</v>
      </c>
      <c r="H57">
        <v>0.39378015399281435</v>
      </c>
      <c r="I57">
        <v>306.33571552000001</v>
      </c>
      <c r="J57">
        <v>2.454708915685024E-7</v>
      </c>
      <c r="K57">
        <v>2.9819999999999999E-2</v>
      </c>
      <c r="P57">
        <f>'平衡係數(4酸)'!AK57</f>
        <v>55</v>
      </c>
      <c r="R57">
        <f>'平衡係數(4酸)'!AM57</f>
        <v>1</v>
      </c>
      <c r="S57">
        <f>'平衡係數(4酸)'!AN57</f>
        <v>2.5738307262274951</v>
      </c>
      <c r="T57">
        <f>'平衡係數(4酸)'!AO57</f>
        <v>0</v>
      </c>
      <c r="U57">
        <f>'平衡係數(4酸)'!AP57</f>
        <v>0</v>
      </c>
      <c r="V57">
        <f>'平衡係數(4酸)'!AQ57</f>
        <v>0.13584600206626163</v>
      </c>
      <c r="W57">
        <f>'平衡係數(4酸)'!AR57</f>
        <v>0.38340138167384863</v>
      </c>
      <c r="X57">
        <f>'平衡係數(4酸)'!AS57</f>
        <v>0</v>
      </c>
      <c r="Y57">
        <f>'平衡係數(4酸)'!AT57</f>
        <v>9.1915241372831705E-5</v>
      </c>
      <c r="Z57">
        <f>'平衡係數(4酸)'!AU57</f>
        <v>5.193178601194159</v>
      </c>
      <c r="AA57">
        <f>'平衡係數(4酸)'!AV57</f>
        <v>3.6194397902080362</v>
      </c>
      <c r="AB57">
        <f>'平衡係數(4酸)'!AW57</f>
        <v>1.7654854594437339</v>
      </c>
      <c r="AC57">
        <f>'平衡係數(4酸)'!AX57</f>
        <v>2.2847328431838441</v>
      </c>
      <c r="AH57" s="10"/>
      <c r="AI57">
        <v>55</v>
      </c>
      <c r="AJ57">
        <f t="shared" si="4"/>
        <v>-764.27829120860588</v>
      </c>
      <c r="AK57">
        <f t="shared" si="5"/>
        <v>-857.97119899063318</v>
      </c>
      <c r="AL57">
        <f t="shared" si="2"/>
        <v>-863.69366831361015</v>
      </c>
      <c r="AM57">
        <v>91.408934709999997</v>
      </c>
      <c r="AN57">
        <f t="shared" si="3"/>
        <v>-847.5475157734661</v>
      </c>
    </row>
    <row r="58" spans="1:40">
      <c r="A58">
        <v>9.9999999999999995E-7</v>
      </c>
      <c r="B58">
        <v>4.3043478260869568E-5</v>
      </c>
      <c r="C58">
        <v>5.7199999999999992E-4</v>
      </c>
      <c r="D58">
        <v>1.5374324324324323E-3</v>
      </c>
      <c r="E58">
        <v>1</v>
      </c>
      <c r="F58">
        <v>1.0000000000000001E-5</v>
      </c>
      <c r="G58">
        <v>0.59057882974574794</v>
      </c>
      <c r="H58">
        <v>0.37334144600277086</v>
      </c>
      <c r="I58">
        <v>306.19134037999999</v>
      </c>
      <c r="J58">
        <v>1.9952623149688761E-7</v>
      </c>
      <c r="K58">
        <v>3.1510000000000003E-2</v>
      </c>
      <c r="P58">
        <f>'平衡係數(4酸)'!AK58</f>
        <v>56</v>
      </c>
      <c r="R58">
        <f>'平衡係數(4酸)'!AM58</f>
        <v>1</v>
      </c>
      <c r="S58">
        <f>'平衡係數(4酸)'!AN58</f>
        <v>2.9083333021658575</v>
      </c>
      <c r="T58">
        <f>'平衡係數(4酸)'!AO58</f>
        <v>0</v>
      </c>
      <c r="U58">
        <f>'平衡係數(4酸)'!AP58</f>
        <v>1.0658669869806707E-2</v>
      </c>
      <c r="V58">
        <f>'平衡係數(4酸)'!AQ58</f>
        <v>0.14194586206270601</v>
      </c>
      <c r="W58">
        <f>'平衡係數(4酸)'!AR58</f>
        <v>0.38150589056743511</v>
      </c>
      <c r="X58">
        <f>'平衡係數(4酸)'!AS58</f>
        <v>0</v>
      </c>
      <c r="Y58">
        <f>'平衡係數(4酸)'!AT58</f>
        <v>8.7841486018703285E-5</v>
      </c>
      <c r="Z58">
        <f>'平衡係數(4酸)'!AU58</f>
        <v>5.1877322016053258</v>
      </c>
      <c r="AA58">
        <f>'平衡係數(4酸)'!AV58</f>
        <v>3.2794867409254862</v>
      </c>
      <c r="AB58">
        <f>'平衡係數(4酸)'!AW58</f>
        <v>2.0937129917716635</v>
      </c>
      <c r="AC58">
        <f>'平衡係數(4酸)'!AX58</f>
        <v>2.627823414271611</v>
      </c>
      <c r="AH58" s="10"/>
      <c r="AI58">
        <v>56</v>
      </c>
      <c r="AJ58">
        <f t="shared" si="4"/>
        <v>-748.00558853933364</v>
      </c>
      <c r="AK58">
        <f t="shared" si="5"/>
        <v>-855.76804206002782</v>
      </c>
      <c r="AL58">
        <f t="shared" si="2"/>
        <v>-863.47153081508293</v>
      </c>
      <c r="AM58">
        <v>91.237113399999998</v>
      </c>
      <c r="AN58">
        <f t="shared" si="3"/>
        <v>-848.28746243439377</v>
      </c>
    </row>
    <row r="59" spans="1:40">
      <c r="A59">
        <v>9.9999999999999995E-7</v>
      </c>
      <c r="B59">
        <v>7.3478260869565211E-5</v>
      </c>
      <c r="C59">
        <v>8.2683333333333328E-4</v>
      </c>
      <c r="D59">
        <v>1.5160810810810809E-3</v>
      </c>
      <c r="E59">
        <v>3.5795454545454544E-5</v>
      </c>
      <c r="F59">
        <v>1.0000000000000001E-5</v>
      </c>
      <c r="G59">
        <v>0.58582902899191014</v>
      </c>
      <c r="H59">
        <v>0.37899726622801055</v>
      </c>
      <c r="I59">
        <v>306.50174693999998</v>
      </c>
      <c r="J59">
        <v>2.1379620895022279E-7</v>
      </c>
      <c r="K59">
        <v>3.1539999999999999E-2</v>
      </c>
      <c r="P59">
        <f>'平衡係數(4酸)'!AK59</f>
        <v>57</v>
      </c>
      <c r="R59">
        <f>'平衡係數(4酸)'!AM59</f>
        <v>1</v>
      </c>
      <c r="S59">
        <f>'平衡係數(4酸)'!AN59</f>
        <v>2.7663959944694732</v>
      </c>
      <c r="T59">
        <f>'平衡係數(4酸)'!AO59</f>
        <v>0</v>
      </c>
      <c r="U59">
        <f>'平衡係數(4酸)'!AP59</f>
        <v>2.0426798312247939E-2</v>
      </c>
      <c r="V59">
        <f>'平衡係數(4酸)'!AQ59</f>
        <v>0.22979715572050202</v>
      </c>
      <c r="W59">
        <f>'平衡係數(4酸)'!AR59</f>
        <v>0.42131747655011259</v>
      </c>
      <c r="X59">
        <f>'平衡係數(4酸)'!AS59</f>
        <v>9.9527214947047506E-3</v>
      </c>
      <c r="Y59">
        <f>'平衡係數(4酸)'!AT59</f>
        <v>8.5398421037715473E-5</v>
      </c>
      <c r="Z59">
        <f>'平衡係數(4酸)'!AU59</f>
        <v>5.0028874073967167</v>
      </c>
      <c r="AA59">
        <f>'平衡係數(4酸)'!AV59</f>
        <v>3.2365768113482787</v>
      </c>
      <c r="AB59">
        <f>'平衡係數(4酸)'!AW59</f>
        <v>1.976751355872594</v>
      </c>
      <c r="AC59">
        <f>'平衡係數(4酸)'!AX59</f>
        <v>2.658245507950161</v>
      </c>
      <c r="AH59" s="10"/>
      <c r="AI59">
        <v>57</v>
      </c>
      <c r="AJ59">
        <f t="shared" si="4"/>
        <v>-740.25450468457598</v>
      </c>
      <c r="AK59">
        <f t="shared" si="5"/>
        <v>-849.26451519035231</v>
      </c>
      <c r="AL59">
        <f t="shared" si="2"/>
        <v>-858.17360921579711</v>
      </c>
      <c r="AM59">
        <v>89.56185567</v>
      </c>
      <c r="AN59">
        <f t="shared" si="3"/>
        <v>-843.35110680111688</v>
      </c>
    </row>
    <row r="60" spans="1:40">
      <c r="A60">
        <v>9.9999999999999995E-7</v>
      </c>
      <c r="B60">
        <v>1</v>
      </c>
      <c r="C60">
        <v>4.9633333333333333E-4</v>
      </c>
      <c r="D60">
        <v>1.4579729729729729E-3</v>
      </c>
      <c r="E60">
        <v>1</v>
      </c>
      <c r="F60">
        <v>1.0000000000000001E-5</v>
      </c>
      <c r="G60">
        <v>0.53020596616451598</v>
      </c>
      <c r="H60">
        <v>0.43657444926628292</v>
      </c>
      <c r="I60">
        <v>306.67680180000002</v>
      </c>
      <c r="J60">
        <v>2.5703957827688611E-7</v>
      </c>
      <c r="K60">
        <v>3.073E-2</v>
      </c>
      <c r="P60">
        <f>'平衡係數(4酸)'!AK60</f>
        <v>58</v>
      </c>
      <c r="R60">
        <f>'平衡係數(4酸)'!AM60</f>
        <v>1</v>
      </c>
      <c r="S60">
        <f>'平衡係數(4酸)'!AN60</f>
        <v>1.9374886619518534</v>
      </c>
      <c r="T60">
        <f>'平衡係數(4酸)'!AO60</f>
        <v>0</v>
      </c>
      <c r="U60">
        <f>'平衡係數(4酸)'!AP60</f>
        <v>0</v>
      </c>
      <c r="V60">
        <f>'平衡係數(4酸)'!AQ60</f>
        <v>0.1126620936846613</v>
      </c>
      <c r="W60">
        <f>'平衡係數(4酸)'!AR60</f>
        <v>0.33095714889953681</v>
      </c>
      <c r="X60">
        <f>'平衡係數(4酸)'!AS60</f>
        <v>0</v>
      </c>
      <c r="Y60">
        <f>'平衡係數(4酸)'!AT60</f>
        <v>1.0011463857112577E-4</v>
      </c>
      <c r="Z60">
        <f>'平衡係數(4酸)'!AU60</f>
        <v>5.3081378670815056</v>
      </c>
      <c r="AA60">
        <f>'平衡係數(4酸)'!AV60</f>
        <v>4.3707493197682199</v>
      </c>
      <c r="AB60">
        <f>'平衡係數(4酸)'!AW60</f>
        <v>1.1029171790823387</v>
      </c>
      <c r="AC60">
        <f>'平衡係數(4酸)'!AX60</f>
        <v>1.5465364216665367</v>
      </c>
      <c r="AH60" s="10"/>
      <c r="AI60">
        <v>58</v>
      </c>
      <c r="AJ60">
        <f t="shared" si="4"/>
        <v>-802.26193421231528</v>
      </c>
      <c r="AK60">
        <f t="shared" si="5"/>
        <v>-865.68269466097581</v>
      </c>
      <c r="AL60">
        <f t="shared" si="2"/>
        <v>-865.77330700649497</v>
      </c>
      <c r="AM60">
        <v>90.420962200000005</v>
      </c>
      <c r="AN60">
        <f t="shared" si="3"/>
        <v>-847.94574557570377</v>
      </c>
    </row>
    <row r="61" spans="1:40">
      <c r="A61">
        <v>9.9999999999999995E-7</v>
      </c>
      <c r="B61">
        <v>2.543478260869565E-5</v>
      </c>
      <c r="C61">
        <v>6.3883333333333327E-4</v>
      </c>
      <c r="D61">
        <v>1.7779729729729729E-3</v>
      </c>
      <c r="E61">
        <v>1</v>
      </c>
      <c r="F61">
        <v>1.0000000000000001E-5</v>
      </c>
      <c r="G61">
        <v>0.55270872090126622</v>
      </c>
      <c r="H61">
        <v>0.41376355796893582</v>
      </c>
      <c r="I61">
        <v>306.40068434</v>
      </c>
      <c r="J61">
        <v>2.511886431509578E-7</v>
      </c>
      <c r="K61">
        <v>3.1175000000000001E-2</v>
      </c>
      <c r="P61">
        <f>'平衡係數(4酸)'!AK61</f>
        <v>59</v>
      </c>
      <c r="R61">
        <f>'平衡係數(4酸)'!AM61</f>
        <v>1</v>
      </c>
      <c r="S61">
        <f>'平衡係數(4酸)'!AN61</f>
        <v>2.3117058948786493</v>
      </c>
      <c r="T61">
        <f>'平衡係數(4酸)'!AO61</f>
        <v>0</v>
      </c>
      <c r="U61">
        <f>'平衡係數(4酸)'!AP61</f>
        <v>5.3100911575410473E-3</v>
      </c>
      <c r="V61">
        <f>'平衡係數(4酸)'!AQ61</f>
        <v>0.13305780144153745</v>
      </c>
      <c r="W61">
        <f>'平衡係數(4酸)'!AR61</f>
        <v>0.37036767604919052</v>
      </c>
      <c r="X61">
        <f>'平衡係數(4酸)'!AS61</f>
        <v>0</v>
      </c>
      <c r="Y61">
        <f>'平衡係數(4酸)'!AT61</f>
        <v>9.43977803485741E-5</v>
      </c>
      <c r="Z61">
        <f>'平衡係數(4酸)'!AU61</f>
        <v>5.2174476432379082</v>
      </c>
      <c r="AA61">
        <f>'平衡係數(4酸)'!AV61</f>
        <v>3.9058361461396109</v>
      </c>
      <c r="AB61">
        <f>'平衡係數(4酸)'!AW61</f>
        <v>1.4941874884342961</v>
      </c>
      <c r="AC61">
        <f>'平衡係數(4酸)'!AX61</f>
        <v>2.0029230570825649</v>
      </c>
      <c r="AH61" s="10"/>
      <c r="AI61">
        <v>59</v>
      </c>
      <c r="AJ61">
        <f t="shared" si="4"/>
        <v>-778.00495954601627</v>
      </c>
      <c r="AK61">
        <f t="shared" si="5"/>
        <v>-860.14133966660108</v>
      </c>
      <c r="AL61">
        <f t="shared" si="2"/>
        <v>-863.42293469685455</v>
      </c>
      <c r="AM61">
        <v>90.206185570000002</v>
      </c>
      <c r="AN61">
        <f t="shared" si="3"/>
        <v>-846.7583111739583</v>
      </c>
    </row>
    <row r="62" spans="1:40">
      <c r="A62">
        <v>9.9999999999999995E-7</v>
      </c>
      <c r="B62">
        <v>4.4782608695652177E-5</v>
      </c>
      <c r="C62">
        <v>6.4133333333333327E-4</v>
      </c>
      <c r="D62">
        <v>1.6175675675675677E-3</v>
      </c>
      <c r="E62">
        <v>1</v>
      </c>
      <c r="F62">
        <v>1.0000000000000001E-5</v>
      </c>
      <c r="G62">
        <v>0.55887962033938121</v>
      </c>
      <c r="H62">
        <v>0.4056154171207203</v>
      </c>
      <c r="I62">
        <v>306.13539501000002</v>
      </c>
      <c r="J62">
        <v>2.3442288153199206E-7</v>
      </c>
      <c r="K62">
        <v>3.1144999999999999E-2</v>
      </c>
      <c r="P62">
        <f>'平衡係數(4酸)'!AK62</f>
        <v>60</v>
      </c>
      <c r="R62">
        <f>'平衡係數(4酸)'!AM62</f>
        <v>1</v>
      </c>
      <c r="S62">
        <f>'平衡係數(4酸)'!AN62</f>
        <v>2.4258415140046594</v>
      </c>
      <c r="T62">
        <f>'平衡係數(4酸)'!AO62</f>
        <v>0</v>
      </c>
      <c r="U62">
        <f>'平衡係數(4酸)'!AP62</f>
        <v>1.0295343892298183E-2</v>
      </c>
      <c r="V62">
        <f>'平衡係數(4酸)'!AQ62</f>
        <v>0.14746763860786044</v>
      </c>
      <c r="W62">
        <f>'平衡係數(4酸)'!AR62</f>
        <v>0.3719586061576205</v>
      </c>
      <c r="X62">
        <f>'平衡係數(4酸)'!AS62</f>
        <v>0</v>
      </c>
      <c r="Y62">
        <f>'平衡係數(4酸)'!AT62</f>
        <v>9.3025537504869875E-5</v>
      </c>
      <c r="Z62">
        <f>'平衡係數(4酸)'!AU62</f>
        <v>5.1990077082588533</v>
      </c>
      <c r="AA62">
        <f>'平衡係數(4酸)'!AV62</f>
        <v>3.7732592197916994</v>
      </c>
      <c r="AB62">
        <f>'平衡係數(4酸)'!AW62</f>
        <v>1.606626632368567</v>
      </c>
      <c r="AC62">
        <f>'平衡係數(4酸)'!AX62</f>
        <v>2.136348221026346</v>
      </c>
      <c r="AH62" s="10"/>
      <c r="AI62">
        <v>60</v>
      </c>
      <c r="AJ62">
        <f t="shared" si="4"/>
        <v>-771.12719118968982</v>
      </c>
      <c r="AK62">
        <f t="shared" si="5"/>
        <v>-858.73510450002243</v>
      </c>
      <c r="AL62">
        <f t="shared" si="2"/>
        <v>-863.23171706566666</v>
      </c>
      <c r="AM62">
        <v>90.463917530000003</v>
      </c>
      <c r="AN62">
        <f t="shared" si="3"/>
        <v>-846.86309113162974</v>
      </c>
    </row>
    <row r="63" spans="1:40">
      <c r="A63">
        <v>9.9999999999999995E-7</v>
      </c>
      <c r="B63">
        <v>4.2608695652173916E-5</v>
      </c>
      <c r="C63">
        <v>5.5783333333333325E-4</v>
      </c>
      <c r="D63">
        <v>1.3664864864864866E-3</v>
      </c>
      <c r="E63">
        <v>1</v>
      </c>
      <c r="F63">
        <v>1.0000000000000001E-5</v>
      </c>
      <c r="G63">
        <v>0.56291694248871293</v>
      </c>
      <c r="H63">
        <v>0.40255906910217931</v>
      </c>
      <c r="I63">
        <v>306.06320743999999</v>
      </c>
      <c r="J63">
        <v>2.2387211385683346E-7</v>
      </c>
      <c r="K63">
        <v>3.0114999999999999E-2</v>
      </c>
      <c r="P63">
        <f>'平衡係數(4酸)'!AK63</f>
        <v>61</v>
      </c>
      <c r="R63">
        <f>'平衡係數(4酸)'!AM63</f>
        <v>1</v>
      </c>
      <c r="S63">
        <f>'平衡係數(4酸)'!AN63</f>
        <v>2.5053895871139069</v>
      </c>
      <c r="T63">
        <f>'平衡係數(4酸)'!AO63</f>
        <v>0</v>
      </c>
      <c r="U63">
        <f>'平衡係數(4酸)'!AP63</f>
        <v>1.0324903740465598E-2</v>
      </c>
      <c r="V63">
        <f>'平衡係數(4酸)'!AQ63</f>
        <v>0.13489888763443153</v>
      </c>
      <c r="W63">
        <f>'平衡係數(4酸)'!AR63</f>
        <v>0.33047865976815716</v>
      </c>
      <c r="X63">
        <f>'平衡係數(4酸)'!AS63</f>
        <v>0</v>
      </c>
      <c r="Y63">
        <f>'平衡係數(4酸)'!AT63</f>
        <v>9.3871020131661742E-5</v>
      </c>
      <c r="Z63">
        <f>'平衡係數(4酸)'!AU63</f>
        <v>5.2841587640811447</v>
      </c>
      <c r="AA63">
        <f>'平衡係數(4酸)'!AV63</f>
        <v>3.7788630479873686</v>
      </c>
      <c r="AB63">
        <f>'平衡係數(4酸)'!AW63</f>
        <v>1.6654195296176875</v>
      </c>
      <c r="AC63">
        <f>'平衡係數(4酸)'!AX63</f>
        <v>2.141121980760742</v>
      </c>
      <c r="AH63" s="10"/>
      <c r="AI63">
        <v>61</v>
      </c>
      <c r="AJ63">
        <f t="shared" si="4"/>
        <v>-773.77334298194614</v>
      </c>
      <c r="AK63">
        <f t="shared" si="5"/>
        <v>-861.57701985032577</v>
      </c>
      <c r="AL63">
        <f t="shared" si="2"/>
        <v>-866.12729778052255</v>
      </c>
      <c r="AM63">
        <v>92.010309280000001</v>
      </c>
      <c r="AN63">
        <f t="shared" si="3"/>
        <v>-849.64762132088833</v>
      </c>
    </row>
    <row r="64" spans="1:40">
      <c r="A64">
        <v>9.9999999999999995E-7</v>
      </c>
      <c r="B64">
        <v>1</v>
      </c>
      <c r="C64">
        <v>5.9500000000000004E-4</v>
      </c>
      <c r="D64">
        <v>1.3683783783783785E-3</v>
      </c>
      <c r="E64">
        <v>1</v>
      </c>
      <c r="F64">
        <v>1.0000000000000001E-5</v>
      </c>
      <c r="G64">
        <v>0.56056488807164229</v>
      </c>
      <c r="H64">
        <v>0.40397038507786931</v>
      </c>
      <c r="I64">
        <v>305.93507449999998</v>
      </c>
      <c r="J64">
        <v>2.2387211385683346E-7</v>
      </c>
      <c r="K64">
        <v>2.9600000000000001E-2</v>
      </c>
      <c r="P64">
        <f>'平衡係數(4酸)'!AK64</f>
        <v>62</v>
      </c>
      <c r="R64">
        <f>'平衡係數(4酸)'!AM64</f>
        <v>1</v>
      </c>
      <c r="S64">
        <f>'平衡係數(4酸)'!AN64</f>
        <v>2.4670304557600282</v>
      </c>
      <c r="T64">
        <f>'平衡係數(4酸)'!AO64</f>
        <v>0</v>
      </c>
      <c r="U64">
        <f>'平衡係數(4酸)'!AP64</f>
        <v>0</v>
      </c>
      <c r="V64">
        <f>'平衡係數(4酸)'!AQ64</f>
        <v>0.14900532832246616</v>
      </c>
      <c r="W64">
        <f>'平衡係數(4酸)'!AR64</f>
        <v>0.34271111521544145</v>
      </c>
      <c r="X64">
        <f>'平衡係數(4酸)'!AS64</f>
        <v>0</v>
      </c>
      <c r="Y64">
        <f>'平衡係數(4酸)'!AT64</f>
        <v>9.3677412061284309E-5</v>
      </c>
      <c r="Z64">
        <f>'平衡係數(4酸)'!AU64</f>
        <v>5.2512268006974949</v>
      </c>
      <c r="AA64">
        <f>'平衡係數(4酸)'!AV64</f>
        <v>3.7842900223495257</v>
      </c>
      <c r="AB64">
        <f>'平衡係數(4酸)'!AW64</f>
        <v>1.6383391746617202</v>
      </c>
      <c r="AC64">
        <f>'平衡係數(4酸)'!AX64</f>
        <v>2.130055618199628</v>
      </c>
      <c r="AH64" s="10"/>
      <c r="AI64">
        <v>62</v>
      </c>
      <c r="AJ64">
        <f t="shared" si="4"/>
        <v>-773.42648898289133</v>
      </c>
      <c r="AK64">
        <f t="shared" si="5"/>
        <v>-860.77635362984881</v>
      </c>
      <c r="AL64">
        <f t="shared" si="2"/>
        <v>-865.32606947087288</v>
      </c>
      <c r="AM64">
        <v>90.764604809999994</v>
      </c>
      <c r="AN64">
        <f t="shared" si="3"/>
        <v>-848.86663204389379</v>
      </c>
    </row>
    <row r="65" spans="1:40">
      <c r="A65">
        <v>9.9999999999999995E-7</v>
      </c>
      <c r="B65">
        <v>4.1956521739130431E-5</v>
      </c>
      <c r="C65">
        <v>5.9150000000000001E-4</v>
      </c>
      <c r="D65">
        <v>1.3936486486486486E-3</v>
      </c>
      <c r="E65">
        <v>1</v>
      </c>
      <c r="F65">
        <v>1.0000000000000001E-5</v>
      </c>
      <c r="G65">
        <v>0.56467272505126742</v>
      </c>
      <c r="H65">
        <v>0.40120055619573641</v>
      </c>
      <c r="I65">
        <v>306.25269981000002</v>
      </c>
      <c r="J65">
        <v>2.2908676527677716E-7</v>
      </c>
      <c r="K65">
        <v>3.0345E-2</v>
      </c>
      <c r="P65">
        <f>'平衡係數(4酸)'!AK65</f>
        <v>63</v>
      </c>
      <c r="R65">
        <f>'平衡係數(4酸)'!AM65</f>
        <v>1</v>
      </c>
      <c r="S65">
        <f>'平衡係數(4酸)'!AN65</f>
        <v>2.5294291100777926</v>
      </c>
      <c r="T65">
        <f>'平衡係數(4酸)'!AO65</f>
        <v>0</v>
      </c>
      <c r="U65">
        <f>'平衡係數(4酸)'!AP65</f>
        <v>9.9105024604234874E-3</v>
      </c>
      <c r="V65">
        <f>'平衡係數(4酸)'!AQ65</f>
        <v>0.13952921162169837</v>
      </c>
      <c r="W65">
        <f>'平衡係數(4酸)'!AR65</f>
        <v>0.32872680895727591</v>
      </c>
      <c r="X65">
        <f>'平衡係數(4酸)'!AS65</f>
        <v>0</v>
      </c>
      <c r="Y65">
        <f>'平衡係數(4酸)'!AT65</f>
        <v>9.3553267661217846E-5</v>
      </c>
      <c r="Z65">
        <f>'平衡係數(4酸)'!AU65</f>
        <v>5.2826978587710478</v>
      </c>
      <c r="AA65">
        <f>'平衡係數(4酸)'!AV65</f>
        <v>3.7533623019609195</v>
      </c>
      <c r="AB65">
        <f>'平衡係數(4酸)'!AW65</f>
        <v>1.6887904866923853</v>
      </c>
      <c r="AC65">
        <f>'平衡係數(4酸)'!AX65</f>
        <v>2.166957009731783</v>
      </c>
      <c r="AH65" s="10"/>
      <c r="AI65">
        <v>63</v>
      </c>
      <c r="AJ65">
        <f t="shared" si="4"/>
        <v>-772.54795061440825</v>
      </c>
      <c r="AK65">
        <f t="shared" si="5"/>
        <v>-861.41107694715345</v>
      </c>
      <c r="AL65">
        <f t="shared" si="2"/>
        <v>-866.0804692025016</v>
      </c>
      <c r="AM65">
        <v>90.764604809999994</v>
      </c>
      <c r="AN65">
        <f t="shared" si="3"/>
        <v>-849.66140400011568</v>
      </c>
    </row>
    <row r="66" spans="1:40">
      <c r="A66">
        <v>9.9999999999999995E-7</v>
      </c>
      <c r="B66">
        <v>4.2608695652173916E-5</v>
      </c>
      <c r="C66">
        <v>7.0966666666666671E-4</v>
      </c>
      <c r="D66">
        <v>1.5808108108108108E-3</v>
      </c>
      <c r="E66">
        <v>1</v>
      </c>
      <c r="F66">
        <v>1.0000000000000001E-5</v>
      </c>
      <c r="G66">
        <v>0.55703102740980792</v>
      </c>
      <c r="H66">
        <v>0.40745532626925285</v>
      </c>
      <c r="I66">
        <v>306.31340955999997</v>
      </c>
      <c r="J66">
        <v>2.2908676527677716E-7</v>
      </c>
      <c r="K66">
        <v>3.0159999999999999E-2</v>
      </c>
      <c r="P66">
        <f>'平衡係數(4酸)'!AK66</f>
        <v>64</v>
      </c>
      <c r="R66">
        <f>'平衡係數(4酸)'!AM66</f>
        <v>1</v>
      </c>
      <c r="S66">
        <f>'平衡係數(4酸)'!AN66</f>
        <v>2.3893460118558512</v>
      </c>
      <c r="T66">
        <f>'平衡係數(4酸)'!AO66</f>
        <v>0</v>
      </c>
      <c r="U66">
        <f>'平衡係數(4酸)'!AP66</f>
        <v>1.0082948912476934E-2</v>
      </c>
      <c r="V66">
        <f>'平衡係數(4酸)'!AQ66</f>
        <v>0.16816537211256613</v>
      </c>
      <c r="W66">
        <f>'平衡係數(4酸)'!AR66</f>
        <v>0.37463357594849461</v>
      </c>
      <c r="X66">
        <f>'平衡係數(4酸)'!AS66</f>
        <v>0</v>
      </c>
      <c r="Y66">
        <f>'平衡係數(4酸)'!AT66</f>
        <v>9.2879600206598848E-5</v>
      </c>
      <c r="Z66">
        <f>'平衡係數(4酸)'!AU66</f>
        <v>5.1736819128493963</v>
      </c>
      <c r="AA66">
        <f>'平衡係數(4酸)'!AV66</f>
        <v>3.7844287805937498</v>
      </c>
      <c r="AB66">
        <f>'平衡係數(4酸)'!AW66</f>
        <v>1.5715748855737588</v>
      </c>
      <c r="AC66">
        <f>'平衡係數(4酸)'!AX66</f>
        <v>2.1244567825472966</v>
      </c>
      <c r="AH66" s="10"/>
      <c r="AI66">
        <v>64</v>
      </c>
      <c r="AJ66">
        <f t="shared" si="4"/>
        <v>-770.86247367843634</v>
      </c>
      <c r="AK66">
        <f t="shared" si="5"/>
        <v>-857.98273984344178</v>
      </c>
      <c r="AL66">
        <f t="shared" si="2"/>
        <v>-862.69484254478903</v>
      </c>
      <c r="AM66">
        <v>89.475945019999997</v>
      </c>
      <c r="AN66">
        <f t="shared" si="3"/>
        <v>-846.32852694587257</v>
      </c>
    </row>
    <row r="67" spans="1:40">
      <c r="A67">
        <v>9.9999999999999995E-7</v>
      </c>
      <c r="B67">
        <v>4.2173913043478264E-5</v>
      </c>
      <c r="C67">
        <v>6.9983333333333345E-4</v>
      </c>
      <c r="D67">
        <v>1.4389189189189188E-3</v>
      </c>
      <c r="E67">
        <v>1</v>
      </c>
      <c r="F67">
        <v>1.0000000000000001E-5</v>
      </c>
      <c r="G67">
        <v>0.5501693150308784</v>
      </c>
      <c r="H67">
        <v>0.41605394207137036</v>
      </c>
      <c r="I67">
        <v>306.26713732999997</v>
      </c>
      <c r="J67">
        <v>2.2908676527677716E-7</v>
      </c>
      <c r="K67">
        <v>3.0020000000000002E-2</v>
      </c>
      <c r="P67">
        <f>'平衡係數(4酸)'!AK67</f>
        <v>65</v>
      </c>
      <c r="R67">
        <f>'平衡係數(4酸)'!AM67</f>
        <v>1</v>
      </c>
      <c r="S67">
        <f>'平衡係數(4酸)'!AN67</f>
        <v>2.2757123869236171</v>
      </c>
      <c r="T67">
        <f>'平衡係數(4酸)'!AO67</f>
        <v>0</v>
      </c>
      <c r="U67">
        <f>'平衡係數(4酸)'!AP67</f>
        <v>1.0006204330139528E-2</v>
      </c>
      <c r="V67">
        <f>'平衡係數(4酸)'!AQ67</f>
        <v>0.16628064728988876</v>
      </c>
      <c r="W67">
        <f>'平衡係數(4酸)'!AR67</f>
        <v>0.34191150013272092</v>
      </c>
      <c r="X67">
        <f>'平衡係數(4酸)'!AS67</f>
        <v>0</v>
      </c>
      <c r="Y67">
        <f>'平衡係數(4酸)'!AT67</f>
        <v>9.5113426995558102E-5</v>
      </c>
      <c r="Z67">
        <f>'平衡係數(4酸)'!AU67</f>
        <v>5.2328488980385659</v>
      </c>
      <c r="AA67">
        <f>'平衡係數(4酸)'!AV67</f>
        <v>3.957231624541945</v>
      </c>
      <c r="AB67">
        <f>'平衡係數(4酸)'!AW67</f>
        <v>1.4416174781114097</v>
      </c>
      <c r="AC67">
        <f>'平衡係數(4酸)'!AX67</f>
        <v>1.959815829864159</v>
      </c>
      <c r="AH67" s="10"/>
      <c r="AI67">
        <v>65</v>
      </c>
      <c r="AJ67">
        <f t="shared" si="4"/>
        <v>-780.48113324306814</v>
      </c>
      <c r="AK67">
        <f t="shared" si="5"/>
        <v>-860.84976118354052</v>
      </c>
      <c r="AL67">
        <f t="shared" si="2"/>
        <v>-864.37143749520476</v>
      </c>
      <c r="AM67">
        <v>90.206185570000002</v>
      </c>
      <c r="AN67">
        <f t="shared" si="3"/>
        <v>-847.56957281016264</v>
      </c>
    </row>
    <row r="68" spans="1:40">
      <c r="A68">
        <v>9.9999999999999995E-7</v>
      </c>
      <c r="B68">
        <v>4.6304347826086952E-5</v>
      </c>
      <c r="C68">
        <v>9.078333333333333E-4</v>
      </c>
      <c r="D68">
        <v>1.7149999999999999E-3</v>
      </c>
      <c r="E68">
        <v>1</v>
      </c>
      <c r="F68">
        <v>1.0000000000000001E-5</v>
      </c>
      <c r="G68">
        <v>0.54831276743115742</v>
      </c>
      <c r="H68">
        <v>0.41980877466841493</v>
      </c>
      <c r="I68">
        <v>306.13539501000002</v>
      </c>
      <c r="J68">
        <v>2.2908676527677716E-7</v>
      </c>
      <c r="K68">
        <v>2.9975000000000002E-2</v>
      </c>
      <c r="P68">
        <f>'平衡係數(4酸)'!AK68</f>
        <v>66</v>
      </c>
      <c r="R68">
        <f>'平衡係數(4酸)'!AM68</f>
        <v>1</v>
      </c>
      <c r="S68">
        <f>'平衡係數(4酸)'!AN68</f>
        <v>2.2027607427913516</v>
      </c>
      <c r="T68">
        <f>'平衡係數(4酸)'!AO68</f>
        <v>0</v>
      </c>
      <c r="U68">
        <f>'平衡係數(4酸)'!AP68</f>
        <v>1.0243396998197743E-2</v>
      </c>
      <c r="V68">
        <f>'平衡係數(4酸)'!AQ68</f>
        <v>0.20106334170014753</v>
      </c>
      <c r="W68">
        <f>'平衡係數(4酸)'!AR68</f>
        <v>0.37982888021403388</v>
      </c>
      <c r="X68">
        <f>'平衡係數(4酸)'!AS68</f>
        <v>0</v>
      </c>
      <c r="Y68">
        <f>'平衡係數(4酸)'!AT68</f>
        <v>9.3589866514523804E-5</v>
      </c>
      <c r="Z68">
        <f>'平衡係數(4酸)'!AU68</f>
        <v>5.1316518712091153</v>
      </c>
      <c r="AA68">
        <f>'平衡係數(4酸)'!AV68</f>
        <v>3.9289847182842754</v>
      </c>
      <c r="AB68">
        <f>'平衡係數(4酸)'!AW68</f>
        <v>1.387506689466014</v>
      </c>
      <c r="AC68">
        <f>'平衡係數(4酸)'!AX68</f>
        <v>1.9786423083783933</v>
      </c>
      <c r="AH68" s="10"/>
      <c r="AI68">
        <v>66</v>
      </c>
      <c r="AJ68">
        <f t="shared" si="4"/>
        <v>-776.23704479607136</v>
      </c>
      <c r="AK68">
        <f t="shared" si="5"/>
        <v>-857.37771377432068</v>
      </c>
      <c r="AL68">
        <f t="shared" si="2"/>
        <v>-861.13311685200176</v>
      </c>
      <c r="AM68">
        <v>88.144329900000002</v>
      </c>
      <c r="AN68">
        <f t="shared" si="3"/>
        <v>-844.60118657164423</v>
      </c>
    </row>
    <row r="69" spans="1:40">
      <c r="A69">
        <v>9.9999999999999995E-7</v>
      </c>
      <c r="B69">
        <v>2.5652173913043479E-5</v>
      </c>
      <c r="C69">
        <v>8.6183333333333337E-4</v>
      </c>
      <c r="D69">
        <v>1.5337837837837837E-3</v>
      </c>
      <c r="E69">
        <v>3.0568181818181817E-5</v>
      </c>
      <c r="F69">
        <v>1.0000000000000001E-5</v>
      </c>
      <c r="G69">
        <v>0.55282656237487482</v>
      </c>
      <c r="H69">
        <v>0.41630511216100652</v>
      </c>
      <c r="I69">
        <v>306.00906676</v>
      </c>
      <c r="J69">
        <v>2.1877616239495479E-7</v>
      </c>
      <c r="K69">
        <v>3.0724999999999999E-2</v>
      </c>
      <c r="P69">
        <f>'平衡係數(4酸)'!AK69</f>
        <v>67</v>
      </c>
      <c r="R69">
        <f>'平衡係數(4酸)'!AM69</f>
        <v>1</v>
      </c>
      <c r="S69">
        <f>'平衡係數(4酸)'!AN69</f>
        <v>2.2850760260856724</v>
      </c>
      <c r="T69">
        <f>'平衡係數(4酸)'!AO69</f>
        <v>0</v>
      </c>
      <c r="U69">
        <f>'平衡係數(4酸)'!AP69</f>
        <v>5.6290508981836551E-3</v>
      </c>
      <c r="V69">
        <f>'平衡係數(4酸)'!AQ69</f>
        <v>0.18917171173192285</v>
      </c>
      <c r="W69">
        <f>'平衡係數(4酸)'!AR69</f>
        <v>0.33669671626315717</v>
      </c>
      <c r="X69">
        <f>'平衡係數(4酸)'!AS69</f>
        <v>6.7218029736968625E-3</v>
      </c>
      <c r="Y69">
        <f>'平衡係數(4酸)'!AT69</f>
        <v>9.4123077435468255E-5</v>
      </c>
      <c r="Z69">
        <f>'平衡係數(4酸)'!AU69</f>
        <v>5.2033737338794053</v>
      </c>
      <c r="AA69">
        <f>'平衡係數(4酸)'!AV69</f>
        <v>3.9183918308711712</v>
      </c>
      <c r="AB69">
        <f>'平衡係數(4酸)'!AW69</f>
        <v>1.4572846002031357</v>
      </c>
      <c r="AC69">
        <f>'平衡係數(4酸)'!AX69</f>
        <v>1.9955038820700963</v>
      </c>
      <c r="AH69" s="10"/>
      <c r="AI69">
        <v>67</v>
      </c>
      <c r="AJ69">
        <f t="shared" ref="AJ69:AJ100" si="6">U69*$AG$8+V69*$AG$9+W69*$AG$10+X69*$AG$11+Y69*$AG$4+Z69*$AG$12+AA69*$AG$14+AB69*$AG$3+AC69*$AG$6-R69*$AG$13-S69*$AG$7</f>
        <v>-777.96017866171803</v>
      </c>
      <c r="AK69">
        <f t="shared" ref="AK69:AK100" si="7">U69*$AG$8+V69*$AG$9+W69*$AG$10+X69*$AG$11+Y69*$AG$4+Z69*$AG$12+AA69*$AG$14+AB69*$AG$3+AC69*$AG$5-R69*$AG$13-S69*$AG$7</f>
        <v>-859.79231135909311</v>
      </c>
      <c r="AL69">
        <f t="shared" si="2"/>
        <v>-863.41749022439706</v>
      </c>
      <c r="AM69">
        <v>88.530927840000004</v>
      </c>
      <c r="AN69">
        <f t="shared" si="3"/>
        <v>-846.8310887984801</v>
      </c>
    </row>
    <row r="70" spans="1:40">
      <c r="A70">
        <v>9.9999999999999995E-7</v>
      </c>
      <c r="B70">
        <v>2.7173913043478258E-5</v>
      </c>
      <c r="C70">
        <v>8.008333333333333E-4</v>
      </c>
      <c r="D70">
        <v>1.3644594594594594E-3</v>
      </c>
      <c r="E70">
        <v>1</v>
      </c>
      <c r="F70">
        <v>1.0000000000000001E-5</v>
      </c>
      <c r="G70">
        <v>0.55941292184140301</v>
      </c>
      <c r="H70">
        <v>0.40812279666197504</v>
      </c>
      <c r="I70">
        <v>305.94048856000001</v>
      </c>
      <c r="J70">
        <v>2.1877616239495479E-7</v>
      </c>
      <c r="K70">
        <v>3.015E-2</v>
      </c>
      <c r="P70">
        <f>'平衡係數(4酸)'!AK70</f>
        <v>68</v>
      </c>
      <c r="R70">
        <f>'平衡係數(4酸)'!AM70</f>
        <v>1</v>
      </c>
      <c r="S70">
        <f>'平衡係數(4酸)'!AN70</f>
        <v>2.4432001096592337</v>
      </c>
      <c r="T70">
        <f>'平衡係數(4酸)'!AO70</f>
        <v>0</v>
      </c>
      <c r="U70">
        <f>'平衡係數(4酸)'!AP70</f>
        <v>5.6408038350227408E-3</v>
      </c>
      <c r="V70">
        <f>'平衡係數(4酸)'!AQ70</f>
        <v>0.16638171368624766</v>
      </c>
      <c r="W70">
        <f>'平衡係數(4酸)'!AR70</f>
        <v>0.28350619633312574</v>
      </c>
      <c r="X70">
        <f>'平衡係數(4酸)'!AS70</f>
        <v>0</v>
      </c>
      <c r="Y70">
        <f>'平衡係數(4酸)'!AT70</f>
        <v>9.5386577370489958E-5</v>
      </c>
      <c r="Z70">
        <f>'平衡係數(4酸)'!AU70</f>
        <v>5.3360483951276843</v>
      </c>
      <c r="AA70">
        <f>'平衡係數(4酸)'!AV70</f>
        <v>3.8929436720458219</v>
      </c>
      <c r="AB70">
        <f>'平衡係數(4酸)'!AW70</f>
        <v>1.5820851126195985</v>
      </c>
      <c r="AC70">
        <f>'平衡係數(4酸)'!AX70</f>
        <v>2.0376138264739945</v>
      </c>
      <c r="AH70" s="10"/>
      <c r="AI70">
        <v>68</v>
      </c>
      <c r="AJ70">
        <f t="shared" si="6"/>
        <v>-780.48865705127525</v>
      </c>
      <c r="AK70">
        <f t="shared" si="7"/>
        <v>-864.0476451004746</v>
      </c>
      <c r="AL70">
        <f t="shared" ref="AL70:AL112" si="8">AK70+0.0083145*I70*LN(B70^U70*C70^V70*D70^W70*E70^X70*F70^Y70*G70^Z70*H70^AA70*K70^AB70/A70^R70)</f>
        <v>-867.68413659619102</v>
      </c>
      <c r="AM70">
        <v>89.518900340000002</v>
      </c>
      <c r="AN70">
        <f t="shared" ref="AN70:AN112" si="9">AK70+0.0083145*I70*LN(B70^U70*C70^V70*D70^W70*E70^X70*K70^AB70/A70^R70)</f>
        <v>-850.92229767222125</v>
      </c>
    </row>
    <row r="71" spans="1:40">
      <c r="A71">
        <v>9.9999999999999995E-7</v>
      </c>
      <c r="B71">
        <v>4.4999999999999996E-5</v>
      </c>
      <c r="C71">
        <v>8.1283333333333338E-4</v>
      </c>
      <c r="D71">
        <v>1.3101351351351351E-3</v>
      </c>
      <c r="E71">
        <v>1</v>
      </c>
      <c r="F71">
        <v>1.0000000000000001E-5</v>
      </c>
      <c r="G71">
        <v>0.56510786135285895</v>
      </c>
      <c r="H71">
        <v>0.39649712526079894</v>
      </c>
      <c r="I71">
        <v>306.51798914</v>
      </c>
      <c r="J71">
        <v>2.089296130854039E-7</v>
      </c>
      <c r="K71">
        <v>3.031E-2</v>
      </c>
      <c r="P71">
        <f>'平衡係數(4酸)'!AK71</f>
        <v>69</v>
      </c>
      <c r="R71">
        <f>'平衡係數(4酸)'!AM71</f>
        <v>1</v>
      </c>
      <c r="S71">
        <f>'平衡係數(4酸)'!AN71</f>
        <v>2.5709064205787087</v>
      </c>
      <c r="T71">
        <f>'平衡係數(4酸)'!AO71</f>
        <v>0</v>
      </c>
      <c r="U71">
        <f>'平衡係數(4酸)'!AP71</f>
        <v>1.0622541053406039E-2</v>
      </c>
      <c r="V71">
        <f>'平衡係數(4酸)'!AQ71</f>
        <v>0.19175519297161156</v>
      </c>
      <c r="W71">
        <f>'平衡係數(4酸)'!AR71</f>
        <v>0.30908662403370579</v>
      </c>
      <c r="X71">
        <f>'平衡係數(4酸)'!AS71</f>
        <v>0</v>
      </c>
      <c r="Y71">
        <f>'平衡係數(4酸)'!AT71</f>
        <v>9.3162113805567685E-5</v>
      </c>
      <c r="Z71">
        <f>'平衡係數(4酸)'!AU71</f>
        <v>5.2646642891775999</v>
      </c>
      <c r="AA71">
        <f>'平衡係數(4酸)'!AV71</f>
        <v>3.6938510307126968</v>
      </c>
      <c r="AB71">
        <f>'平衡係數(4酸)'!AW71</f>
        <v>1.7200918810119563</v>
      </c>
      <c r="AC71">
        <f>'平衡係數(4酸)'!AX71</f>
        <v>2.2315562390706796</v>
      </c>
      <c r="AH71" s="10"/>
      <c r="AI71">
        <v>69</v>
      </c>
      <c r="AJ71">
        <f t="shared" si="6"/>
        <v>-769.03675803734131</v>
      </c>
      <c r="AK71">
        <f t="shared" si="7"/>
        <v>-860.54898606059533</v>
      </c>
      <c r="AL71">
        <f t="shared" si="8"/>
        <v>-866.01208421953152</v>
      </c>
      <c r="AM71">
        <v>90.549828180000006</v>
      </c>
      <c r="AN71">
        <f t="shared" si="9"/>
        <v>-849.64291037027249</v>
      </c>
    </row>
    <row r="72" spans="1:40">
      <c r="A72">
        <v>9.9999999999999995E-7</v>
      </c>
      <c r="B72">
        <v>1</v>
      </c>
      <c r="C72">
        <v>8.3266666666666667E-4</v>
      </c>
      <c r="D72">
        <v>1.3550000000000001E-3</v>
      </c>
      <c r="E72">
        <v>1</v>
      </c>
      <c r="F72">
        <v>1.0000000000000001E-5</v>
      </c>
      <c r="G72">
        <v>0.56128893927335777</v>
      </c>
      <c r="H72">
        <v>0.40440549895879924</v>
      </c>
      <c r="I72">
        <v>306.11012935999997</v>
      </c>
      <c r="J72">
        <v>2.089296130854039E-7</v>
      </c>
      <c r="K72">
        <v>3.1119999999999998E-2</v>
      </c>
      <c r="P72">
        <f>'平衡係數(4酸)'!AK72</f>
        <v>70</v>
      </c>
      <c r="R72">
        <f>'平衡係數(4酸)'!AM72</f>
        <v>1</v>
      </c>
      <c r="S72">
        <f>'平衡係數(4酸)'!AN72</f>
        <v>2.4469316043496363</v>
      </c>
      <c r="T72">
        <f>'平衡係數(4酸)'!AO72</f>
        <v>0</v>
      </c>
      <c r="U72">
        <f>'平衡係數(4酸)'!AP72</f>
        <v>0</v>
      </c>
      <c r="V72">
        <f>'平衡係數(4酸)'!AQ72</f>
        <v>0.21404539488037574</v>
      </c>
      <c r="W72">
        <f>'平衡係數(4酸)'!AR72</f>
        <v>0.34829099136635866</v>
      </c>
      <c r="X72">
        <f>'平衡係數(4酸)'!AS72</f>
        <v>0</v>
      </c>
      <c r="Y72">
        <f>'平衡係數(4酸)'!AT72</f>
        <v>9.2223843230708648E-5</v>
      </c>
      <c r="Z72">
        <f>'平衡係數(4酸)'!AU72</f>
        <v>5.1764223142676888</v>
      </c>
      <c r="AA72">
        <f>'平衡係數(4酸)'!AV72</f>
        <v>3.7295829337612809</v>
      </c>
      <c r="AB72">
        <f>'平衡係數(4酸)'!AW72</f>
        <v>1.6210309881112022</v>
      </c>
      <c r="AC72">
        <f>'平衡係數(4酸)'!AX72</f>
        <v>2.1833673743579367</v>
      </c>
      <c r="AH72" s="10"/>
      <c r="AI72">
        <v>70</v>
      </c>
      <c r="AJ72">
        <f t="shared" si="6"/>
        <v>-768.5501300627667</v>
      </c>
      <c r="AK72">
        <f t="shared" si="7"/>
        <v>-858.08621681807256</v>
      </c>
      <c r="AL72">
        <f t="shared" si="8"/>
        <v>-863.16190296929335</v>
      </c>
      <c r="AM72">
        <v>89.518900340000002</v>
      </c>
      <c r="AN72">
        <f t="shared" si="9"/>
        <v>-846.95672108759186</v>
      </c>
    </row>
    <row r="73" spans="1:40">
      <c r="A73">
        <v>9.9999999999999995E-7</v>
      </c>
      <c r="B73">
        <v>1</v>
      </c>
      <c r="C73">
        <v>8.746666666666666E-4</v>
      </c>
      <c r="D73">
        <v>1.3785135135135137E-3</v>
      </c>
      <c r="E73">
        <v>1</v>
      </c>
      <c r="F73">
        <v>1.0000000000000001E-5</v>
      </c>
      <c r="G73">
        <v>0.55870985722988664</v>
      </c>
      <c r="H73">
        <v>0.40776026817488242</v>
      </c>
      <c r="I73">
        <v>306.39527026999997</v>
      </c>
      <c r="J73">
        <v>1.9952623149688761E-7</v>
      </c>
      <c r="K73">
        <v>3.1304999999999999E-2</v>
      </c>
      <c r="P73">
        <f>'平衡係數(4酸)'!AK73</f>
        <v>71</v>
      </c>
      <c r="R73">
        <f>'平衡係數(4酸)'!AM73</f>
        <v>1</v>
      </c>
      <c r="S73">
        <f>'平衡係數(4酸)'!AN73</f>
        <v>2.4092091378441243</v>
      </c>
      <c r="T73">
        <f>'平衡係數(4酸)'!AO73</f>
        <v>0</v>
      </c>
      <c r="U73">
        <f>'平衡係數(4酸)'!AP73</f>
        <v>0</v>
      </c>
      <c r="V73">
        <f>'平衡係數(4酸)'!AQ73</f>
        <v>0.20872651885949631</v>
      </c>
      <c r="W73">
        <f>'平衡係數(4酸)'!AR73</f>
        <v>0.32896488061038814</v>
      </c>
      <c r="X73">
        <f>'平衡係數(4酸)'!AS73</f>
        <v>0</v>
      </c>
      <c r="Y73">
        <f>'平衡係數(4酸)'!AT73</f>
        <v>9.3350091018773213E-5</v>
      </c>
      <c r="Z73">
        <f>'平衡係數(4酸)'!AU73</f>
        <v>5.2155616025495695</v>
      </c>
      <c r="AA73">
        <f>'平衡係數(4酸)'!AV73</f>
        <v>3.8064458147964646</v>
      </c>
      <c r="AB73">
        <f>'平衡係數(4酸)'!AW73</f>
        <v>1.5736449031038091</v>
      </c>
      <c r="AC73">
        <f>'平衡係數(4酸)'!AX73</f>
        <v>2.1113363025736938</v>
      </c>
      <c r="AH73" s="10"/>
      <c r="AI73">
        <v>71</v>
      </c>
      <c r="AJ73">
        <f t="shared" si="6"/>
        <v>-773.19885650557251</v>
      </c>
      <c r="AK73">
        <f t="shared" si="7"/>
        <v>-859.78107467783809</v>
      </c>
      <c r="AL73">
        <f t="shared" si="8"/>
        <v>-864.17302047181761</v>
      </c>
      <c r="AM73">
        <v>86.039518900000004</v>
      </c>
      <c r="AN73">
        <f t="shared" si="9"/>
        <v>-847.73677080255311</v>
      </c>
    </row>
    <row r="74" spans="1:40">
      <c r="A74">
        <v>9.9999999999999995E-7</v>
      </c>
      <c r="B74">
        <v>2.9565217391304352E-5</v>
      </c>
      <c r="C74">
        <v>4.6033333333333337E-4</v>
      </c>
      <c r="D74">
        <v>1.0385135135135134E-3</v>
      </c>
      <c r="E74">
        <v>1</v>
      </c>
      <c r="F74">
        <v>1.0000000000000001E-5</v>
      </c>
      <c r="G74">
        <v>0.57416201144268475</v>
      </c>
      <c r="H74">
        <v>0.39620837164496714</v>
      </c>
      <c r="I74">
        <v>306.36098117</v>
      </c>
      <c r="J74">
        <v>1.9054607179632443E-7</v>
      </c>
      <c r="K74">
        <v>3.1359999999999999E-2</v>
      </c>
      <c r="P74">
        <f>'平衡係數(4酸)'!AK74</f>
        <v>72</v>
      </c>
      <c r="R74">
        <f>'平衡係數(4酸)'!AM74</f>
        <v>1</v>
      </c>
      <c r="S74">
        <f>'平衡係數(4酸)'!AN74</f>
        <v>2.717009972456788</v>
      </c>
      <c r="T74">
        <f>'平衡係數(4酸)'!AO74</f>
        <v>0</v>
      </c>
      <c r="U74">
        <f>'平衡係數(4酸)'!AP74</f>
        <v>5.9386008880987348E-3</v>
      </c>
      <c r="V74">
        <f>'平衡係數(4酸)'!AQ74</f>
        <v>9.2738710225010096E-2</v>
      </c>
      <c r="W74">
        <f>'平衡係數(4酸)'!AR74</f>
        <v>0.20924760554903143</v>
      </c>
      <c r="X74">
        <f>'平衡係數(4酸)'!AS74</f>
        <v>0</v>
      </c>
      <c r="Y74">
        <f>'平衡係數(4酸)'!AT74</f>
        <v>9.6480942646960216E-5</v>
      </c>
      <c r="Z74">
        <f>'平衡係數(4酸)'!AU74</f>
        <v>5.5395692096064977</v>
      </c>
      <c r="AA74">
        <f>'平衡係數(4酸)'!AV74</f>
        <v>3.8226557180923568</v>
      </c>
      <c r="AB74">
        <f>'平衡係數(4酸)'!AW74</f>
        <v>1.8186162343159311</v>
      </c>
      <c r="AC74">
        <f>'平衡係數(4酸)'!AX74</f>
        <v>2.1265411509780714</v>
      </c>
      <c r="AH74" s="10"/>
      <c r="AI74">
        <v>72</v>
      </c>
      <c r="AJ74">
        <f t="shared" si="6"/>
        <v>-783.13822680965234</v>
      </c>
      <c r="AK74">
        <f t="shared" si="7"/>
        <v>-870.34396928745775</v>
      </c>
      <c r="AL74">
        <f t="shared" si="8"/>
        <v>-873.67254950581616</v>
      </c>
      <c r="AM74">
        <v>93.900343640000003</v>
      </c>
      <c r="AN74">
        <f t="shared" si="9"/>
        <v>-856.82568096204898</v>
      </c>
    </row>
    <row r="75" spans="1:40">
      <c r="A75">
        <v>9.9999999999999995E-7</v>
      </c>
      <c r="B75">
        <v>3.8043478260869569E-5</v>
      </c>
      <c r="C75">
        <v>3.5716666666666671E-4</v>
      </c>
      <c r="D75">
        <v>6.7094594594594597E-4</v>
      </c>
      <c r="E75">
        <v>1</v>
      </c>
      <c r="F75">
        <v>1.0000000000000001E-5</v>
      </c>
      <c r="G75">
        <v>0.57313041145719301</v>
      </c>
      <c r="H75">
        <v>0.39579637694578085</v>
      </c>
      <c r="I75">
        <v>306.20758258000001</v>
      </c>
      <c r="J75">
        <v>1.8197008586099811E-7</v>
      </c>
      <c r="K75">
        <v>3.1539999999999999E-2</v>
      </c>
      <c r="P75">
        <f>'平衡係數(4酸)'!AK75</f>
        <v>73</v>
      </c>
      <c r="R75">
        <f>'平衡係數(4酸)'!AM75</f>
        <v>1</v>
      </c>
      <c r="S75">
        <f>'平衡係數(4酸)'!AN75</f>
        <v>2.7486344100523628</v>
      </c>
      <c r="T75">
        <f>'平衡係數(4酸)'!AO75</f>
        <v>0</v>
      </c>
      <c r="U75">
        <f>'平衡係數(4酸)'!AP75</f>
        <v>8.6255643240137903E-3</v>
      </c>
      <c r="V75">
        <f>'平衡係數(4酸)'!AQ75</f>
        <v>8.0863592458579284E-2</v>
      </c>
      <c r="W75">
        <f>'平衡係數(4酸)'!AR75</f>
        <v>0.15189581043849279</v>
      </c>
      <c r="X75">
        <f>'平衡係數(4酸)'!AS75</f>
        <v>0</v>
      </c>
      <c r="Y75">
        <f>'平衡係數(4酸)'!AT75</f>
        <v>9.8601253482808203E-5</v>
      </c>
      <c r="Z75">
        <f>'平衡係數(4酸)'!AU75</f>
        <v>5.6511376978796841</v>
      </c>
      <c r="AA75">
        <f>'平衡係數(4酸)'!AV75</f>
        <v>3.9026018890808043</v>
      </c>
      <c r="AB75">
        <f>'平衡係數(4酸)'!AW75</f>
        <v>1.8202202324828609</v>
      </c>
      <c r="AC75">
        <f>'平衡係數(4酸)'!AX75</f>
        <v>2.0616051997039468</v>
      </c>
      <c r="AH75" s="10"/>
      <c r="AI75">
        <v>73</v>
      </c>
      <c r="AJ75">
        <f t="shared" si="6"/>
        <v>-789.845808668941</v>
      </c>
      <c r="AK75">
        <f t="shared" si="7"/>
        <v>-874.3886410771446</v>
      </c>
      <c r="AL75">
        <f t="shared" si="8"/>
        <v>-877.13705148573058</v>
      </c>
      <c r="AM75">
        <v>94.802405500000006</v>
      </c>
      <c r="AN75">
        <f t="shared" si="9"/>
        <v>-859.91630227881876</v>
      </c>
    </row>
    <row r="76" spans="1:40">
      <c r="A76">
        <v>9.9999999999999995E-7</v>
      </c>
      <c r="B76">
        <v>4.9782608695652176E-5</v>
      </c>
      <c r="C76">
        <v>4.7983333333333336E-4</v>
      </c>
      <c r="D76">
        <v>6.5459459459459458E-4</v>
      </c>
      <c r="E76">
        <v>1</v>
      </c>
      <c r="F76">
        <v>1.0000000000000001E-5</v>
      </c>
      <c r="G76">
        <v>0.56370429816789813</v>
      </c>
      <c r="H76">
        <v>0.40313961927279585</v>
      </c>
      <c r="I76">
        <v>305.8542966</v>
      </c>
      <c r="J76">
        <v>1.8620871366628614E-7</v>
      </c>
      <c r="K76">
        <v>3.1620000000000002E-2</v>
      </c>
      <c r="P76">
        <f>'平衡係數(4酸)'!AK76</f>
        <v>74</v>
      </c>
      <c r="R76">
        <f>'平衡係數(4酸)'!AM76</f>
        <v>1</v>
      </c>
      <c r="S76">
        <f>'平衡係數(4酸)'!AN76</f>
        <v>2.5952083038928357</v>
      </c>
      <c r="T76">
        <f>'平衡係數(4酸)'!AO76</f>
        <v>0</v>
      </c>
      <c r="U76">
        <f>'平衡係數(4酸)'!AP76</f>
        <v>1.2130512317999475E-2</v>
      </c>
      <c r="V76">
        <f>'平衡係數(4酸)'!AQ76</f>
        <v>0.11717368223607942</v>
      </c>
      <c r="W76">
        <f>'平衡係數(4酸)'!AR76</f>
        <v>0.1598409576735462</v>
      </c>
      <c r="X76">
        <f>'平衡係數(4酸)'!AS76</f>
        <v>0</v>
      </c>
      <c r="Y76">
        <f>'平衡係數(4酸)'!AT76</f>
        <v>9.9343701937895627E-5</v>
      </c>
      <c r="Z76">
        <f>'平衡係數(4酸)'!AU76</f>
        <v>5.6000471778302314</v>
      </c>
      <c r="AA76">
        <f>'平衡係數(4酸)'!AV76</f>
        <v>4.004938217639336</v>
      </c>
      <c r="AB76">
        <f>'平衡係數(4酸)'!AW76</f>
        <v>1.6690138547196378</v>
      </c>
      <c r="AC76">
        <f>'平衡係數(4酸)'!AX76</f>
        <v>1.958159006947263</v>
      </c>
      <c r="AH76" s="10"/>
      <c r="AI76">
        <v>74</v>
      </c>
      <c r="AJ76">
        <f t="shared" si="6"/>
        <v>-792.88558126500629</v>
      </c>
      <c r="AK76">
        <f t="shared" si="7"/>
        <v>-873.1862657882748</v>
      </c>
      <c r="AL76">
        <f t="shared" si="8"/>
        <v>-875.69451427972092</v>
      </c>
      <c r="AM76">
        <v>94.544673540000005</v>
      </c>
      <c r="AN76">
        <f t="shared" si="9"/>
        <v>-858.27578386217817</v>
      </c>
    </row>
    <row r="77" spans="1:40">
      <c r="A77">
        <v>9.9999999999999995E-7</v>
      </c>
      <c r="B77">
        <v>3.260869565217391E-5</v>
      </c>
      <c r="C77">
        <v>4.3483333333333335E-4</v>
      </c>
      <c r="D77">
        <v>8.1364864864864861E-4</v>
      </c>
      <c r="E77">
        <v>1</v>
      </c>
      <c r="F77">
        <v>1.0000000000000001E-5</v>
      </c>
      <c r="G77">
        <v>0.56736481182893794</v>
      </c>
      <c r="H77">
        <v>0.3983138826051203</v>
      </c>
      <c r="I77">
        <v>306.3497921</v>
      </c>
      <c r="J77">
        <v>1.9054607179632443E-7</v>
      </c>
      <c r="K77">
        <v>3.09E-2</v>
      </c>
      <c r="P77">
        <f>'平衡係數(4酸)'!AK77</f>
        <v>75</v>
      </c>
      <c r="R77">
        <f>'平衡係數(4酸)'!AM77</f>
        <v>1</v>
      </c>
      <c r="S77">
        <f>'平衡係數(4酸)'!AN77</f>
        <v>2.6611167109917329</v>
      </c>
      <c r="T77">
        <f>'平衡係數(4酸)'!AO77</f>
        <v>0</v>
      </c>
      <c r="U77">
        <f>'平衡係數(4酸)'!AP77</f>
        <v>7.4237112987070803E-3</v>
      </c>
      <c r="V77">
        <f>'平衡係數(4酸)'!AQ77</f>
        <v>9.9068345683979792E-2</v>
      </c>
      <c r="W77">
        <f>'平衡係數(4酸)'!AR77</f>
        <v>0.1853597184824485</v>
      </c>
      <c r="X77">
        <f>'平衡係數(4酸)'!AS77</f>
        <v>0</v>
      </c>
      <c r="Y77">
        <f>'平衡係數(4酸)'!AT77</f>
        <v>9.8255505788247426E-5</v>
      </c>
      <c r="Z77">
        <f>'平衡係數(4酸)'!AU77</f>
        <v>5.5746716552706115</v>
      </c>
      <c r="AA77">
        <f>'平衡係數(4酸)'!AV77</f>
        <v>3.9136531997846693</v>
      </c>
      <c r="AB77">
        <f>'平衡係數(4酸)'!AW77</f>
        <v>1.7500355868307076</v>
      </c>
      <c r="AC77">
        <f>'平衡係數(4酸)'!AX77</f>
        <v>2.0418873622958431</v>
      </c>
      <c r="AH77" s="10"/>
      <c r="AI77">
        <v>75</v>
      </c>
      <c r="AJ77">
        <f t="shared" si="6"/>
        <v>-788.22303858405883</v>
      </c>
      <c r="AK77">
        <f t="shared" si="7"/>
        <v>-871.95727688137993</v>
      </c>
      <c r="AL77">
        <f t="shared" si="8"/>
        <v>-875.00038314273002</v>
      </c>
      <c r="AM77">
        <v>94.845360819999996</v>
      </c>
      <c r="AN77">
        <f t="shared" si="9"/>
        <v>-857.77361109480307</v>
      </c>
    </row>
    <row r="78" spans="1:40">
      <c r="A78">
        <v>9.9999999999999995E-7</v>
      </c>
      <c r="B78">
        <v>4.4999999999999996E-5</v>
      </c>
      <c r="C78">
        <v>4.9566666666666661E-4</v>
      </c>
      <c r="D78">
        <v>7.6148648648648653E-4</v>
      </c>
      <c r="E78">
        <v>1</v>
      </c>
      <c r="F78">
        <v>1.0000000000000001E-5</v>
      </c>
      <c r="G78">
        <v>0.56467611130286388</v>
      </c>
      <c r="H78">
        <v>0.40367342830626834</v>
      </c>
      <c r="I78">
        <v>305.92003541999998</v>
      </c>
      <c r="J78">
        <v>1.9498445997580421E-7</v>
      </c>
      <c r="K78">
        <v>3.0859999999999999E-2</v>
      </c>
      <c r="P78">
        <f>'平衡係數(4酸)'!AK78</f>
        <v>76</v>
      </c>
      <c r="R78">
        <f>'平衡係數(4酸)'!AM78</f>
        <v>1</v>
      </c>
      <c r="S78">
        <f>'平衡係數(4酸)'!AN78</f>
        <v>2.582734857686745</v>
      </c>
      <c r="T78">
        <f>'平衡係數(4酸)'!AO78</f>
        <v>0</v>
      </c>
      <c r="U78">
        <f>'平衡係數(4酸)'!AP78</f>
        <v>1.1016482027754324E-2</v>
      </c>
      <c r="V78">
        <f>'平衡係數(4酸)'!AQ78</f>
        <v>0.1210766583172571</v>
      </c>
      <c r="W78">
        <f>'平衡係數(4酸)'!AR78</f>
        <v>0.18597026757362947</v>
      </c>
      <c r="X78">
        <f>'平衡係數(4酸)'!AS78</f>
        <v>0</v>
      </c>
      <c r="Y78">
        <f>'平衡係數(4酸)'!AT78</f>
        <v>9.829876927895251E-5</v>
      </c>
      <c r="Z78">
        <f>'平衡係數(4酸)'!AU78</f>
        <v>5.5506966782296319</v>
      </c>
      <c r="AA78">
        <f>'平衡係數(4酸)'!AV78</f>
        <v>3.968060119312165</v>
      </c>
      <c r="AB78">
        <f>'平衡係數(4酸)'!AW78</f>
        <v>1.6701626010750448</v>
      </c>
      <c r="AC78">
        <f>'平衡係數(4酸)'!AX78</f>
        <v>1.9882260089936856</v>
      </c>
      <c r="AH78" s="10"/>
      <c r="AI78">
        <v>76</v>
      </c>
      <c r="AJ78">
        <f t="shared" si="6"/>
        <v>-789.85212708199288</v>
      </c>
      <c r="AK78">
        <f t="shared" si="7"/>
        <v>-871.3858069020298</v>
      </c>
      <c r="AL78">
        <f t="shared" si="8"/>
        <v>-874.2695029077654</v>
      </c>
      <c r="AM78">
        <v>93.900343640000003</v>
      </c>
      <c r="AN78">
        <f t="shared" si="9"/>
        <v>-857.04190566414593</v>
      </c>
    </row>
    <row r="79" spans="1:40">
      <c r="A79">
        <v>9.9999999999999995E-7</v>
      </c>
      <c r="B79">
        <v>1</v>
      </c>
      <c r="C79">
        <v>5.7649999999999997E-4</v>
      </c>
      <c r="D79">
        <v>8.9445945945945953E-4</v>
      </c>
      <c r="E79">
        <v>1</v>
      </c>
      <c r="F79">
        <v>1.0000000000000001E-5</v>
      </c>
      <c r="G79">
        <v>0.55964054766159754</v>
      </c>
      <c r="H79">
        <v>0.4092742702596176</v>
      </c>
      <c r="I79">
        <v>306.43316873999999</v>
      </c>
      <c r="J79">
        <v>1.9952623149688761E-7</v>
      </c>
      <c r="K79">
        <v>3.0964999999999999E-2</v>
      </c>
      <c r="P79">
        <f>'平衡係數(4酸)'!AK79</f>
        <v>77</v>
      </c>
      <c r="R79">
        <f>'平衡係數(4酸)'!AM79</f>
        <v>1</v>
      </c>
      <c r="S79">
        <f>'平衡係數(4酸)'!AN79</f>
        <v>2.4815459184800446</v>
      </c>
      <c r="T79">
        <f>'平衡係數(4酸)'!AO79</f>
        <v>0</v>
      </c>
      <c r="U79">
        <f>'平衡係數(4酸)'!AP79</f>
        <v>0</v>
      </c>
      <c r="V79">
        <f>'平衡係數(4酸)'!AQ79</f>
        <v>0.13088057105287443</v>
      </c>
      <c r="W79">
        <f>'平衡係數(4酸)'!AR79</f>
        <v>0.20306948564415284</v>
      </c>
      <c r="X79">
        <f>'平衡係數(4酸)'!AS79</f>
        <v>0</v>
      </c>
      <c r="Y79">
        <f>'平衡係數(4酸)'!AT79</f>
        <v>9.8522582422999846E-5</v>
      </c>
      <c r="Z79">
        <f>'平衡係數(4酸)'!AU79</f>
        <v>5.5137231984242518</v>
      </c>
      <c r="AA79">
        <f>'平衡係數(4酸)'!AV79</f>
        <v>4.0322758025266294</v>
      </c>
      <c r="AB79">
        <f>'平衡係數(4酸)'!AW79</f>
        <v>1.5830314000109105</v>
      </c>
      <c r="AC79">
        <f>'平衡係數(4酸)'!AX79</f>
        <v>1.9169814567079377</v>
      </c>
      <c r="AH79" s="10"/>
      <c r="AI79">
        <v>77</v>
      </c>
      <c r="AJ79">
        <f t="shared" si="6"/>
        <v>-792.15687280718566</v>
      </c>
      <c r="AK79">
        <f t="shared" si="7"/>
        <v>-870.76893783659398</v>
      </c>
      <c r="AL79">
        <f t="shared" si="8"/>
        <v>-873.03878011816619</v>
      </c>
      <c r="AM79">
        <v>93.298969069999998</v>
      </c>
      <c r="AN79">
        <f t="shared" si="9"/>
        <v>-855.70342267141746</v>
      </c>
    </row>
    <row r="80" spans="1:40">
      <c r="A80">
        <v>9.9999999999999995E-7</v>
      </c>
      <c r="B80">
        <v>2.1739130434782607E-5</v>
      </c>
      <c r="C80">
        <v>5.7499999999999999E-4</v>
      </c>
      <c r="D80">
        <v>8.2662162162162162E-4</v>
      </c>
      <c r="E80">
        <v>1</v>
      </c>
      <c r="F80">
        <v>1.0000000000000001E-5</v>
      </c>
      <c r="G80">
        <v>0.56750053686143442</v>
      </c>
      <c r="H80">
        <v>0.40050437537910555</v>
      </c>
      <c r="I80">
        <v>306.26172326</v>
      </c>
      <c r="J80">
        <v>1.9498445997580421E-7</v>
      </c>
      <c r="K80">
        <v>3.0419999999999999E-2</v>
      </c>
      <c r="P80">
        <f>'平衡係數(4酸)'!AK80</f>
        <v>78</v>
      </c>
      <c r="R80">
        <f>'平衡係數(4酸)'!AM80</f>
        <v>1</v>
      </c>
      <c r="S80">
        <f>'平衡係數(4酸)'!AN80</f>
        <v>2.6302400137859863</v>
      </c>
      <c r="T80">
        <f>'平衡係數(4酸)'!AO80</f>
        <v>0</v>
      </c>
      <c r="U80">
        <f>'平衡係數(4酸)'!AP80</f>
        <v>4.9253391321424653E-3</v>
      </c>
      <c r="V80">
        <f>'平衡係數(4酸)'!AQ80</f>
        <v>0.13057803244456462</v>
      </c>
      <c r="W80">
        <f>'平衡係數(4酸)'!AR80</f>
        <v>0.1877016591223489</v>
      </c>
      <c r="X80">
        <f>'平衡係數(4酸)'!AS80</f>
        <v>0</v>
      </c>
      <c r="Y80">
        <f>'平衡係數(4酸)'!AT80</f>
        <v>9.7615560965903781E-5</v>
      </c>
      <c r="Z80">
        <f>'平衡係數(4酸)'!AU80</f>
        <v>5.5396883254180471</v>
      </c>
      <c r="AA80">
        <f>'平衡係數(4酸)'!AV80</f>
        <v>3.9095459271930286</v>
      </c>
      <c r="AB80">
        <f>'平衡係數(4酸)'!AW80</f>
        <v>1.7215793660006051</v>
      </c>
      <c r="AC80">
        <f>'平衡係數(4酸)'!AX80</f>
        <v>2.0447843966996611</v>
      </c>
      <c r="AH80" s="10"/>
      <c r="AI80">
        <v>78</v>
      </c>
      <c r="AJ80">
        <f t="shared" si="6"/>
        <v>-787.01952092326189</v>
      </c>
      <c r="AK80">
        <f t="shared" si="7"/>
        <v>-870.87256154709928</v>
      </c>
      <c r="AL80">
        <f t="shared" si="8"/>
        <v>-874.1157683807304</v>
      </c>
      <c r="AM80">
        <v>93.599656359999997</v>
      </c>
      <c r="AN80">
        <f t="shared" si="9"/>
        <v>-857.01205492019028</v>
      </c>
    </row>
    <row r="81" spans="1:40">
      <c r="A81">
        <v>9.9999999999999995E-7</v>
      </c>
      <c r="B81">
        <v>1</v>
      </c>
      <c r="C81">
        <v>5.5483333333333329E-4</v>
      </c>
      <c r="D81">
        <v>7.5837837837837831E-4</v>
      </c>
      <c r="E81">
        <v>1</v>
      </c>
      <c r="F81">
        <v>1.0000000000000001E-5</v>
      </c>
      <c r="G81">
        <v>0.56657368731930691</v>
      </c>
      <c r="H81">
        <v>0.40150676277508024</v>
      </c>
      <c r="I81">
        <v>306.21480134000001</v>
      </c>
      <c r="J81">
        <v>1.8620871366628614E-7</v>
      </c>
      <c r="K81">
        <v>3.1144999999999999E-2</v>
      </c>
      <c r="P81">
        <f>'平衡係數(4酸)'!AK81</f>
        <v>79</v>
      </c>
      <c r="R81">
        <f>'平衡係數(4酸)'!AM81</f>
        <v>1</v>
      </c>
      <c r="S81">
        <f>'平衡係數(4酸)'!AN81</f>
        <v>2.6156594934274295</v>
      </c>
      <c r="T81">
        <f>'平衡係數(4酸)'!AO81</f>
        <v>0</v>
      </c>
      <c r="U81">
        <f>'平衡係數(4酸)'!AP81</f>
        <v>0</v>
      </c>
      <c r="V81">
        <f>'平衡係數(4酸)'!AQ81</f>
        <v>0.13406251393556551</v>
      </c>
      <c r="W81">
        <f>'平衡係數(4酸)'!AR81</f>
        <v>0.18324521516952622</v>
      </c>
      <c r="X81">
        <f>'平衡係數(4酸)'!AS81</f>
        <v>0</v>
      </c>
      <c r="Y81">
        <f>'平衡係數(4酸)'!AT81</f>
        <v>9.7873127809245693E-5</v>
      </c>
      <c r="Z81">
        <f>'平衡係數(4酸)'!AU81</f>
        <v>5.545233891235811</v>
      </c>
      <c r="AA81">
        <f>'平衡係數(4酸)'!AV81</f>
        <v>3.9296722709361909</v>
      </c>
      <c r="AB81">
        <f>'平衡係數(4酸)'!AW81</f>
        <v>1.7072331644482874</v>
      </c>
      <c r="AC81">
        <f>'平衡係數(4酸)'!AX81</f>
        <v>2.0245408935533793</v>
      </c>
      <c r="AH81" s="10"/>
      <c r="AI81">
        <v>79</v>
      </c>
      <c r="AJ81">
        <f t="shared" si="6"/>
        <v>-788.26138927392674</v>
      </c>
      <c r="AK81">
        <f t="shared" si="7"/>
        <v>-871.28427915207465</v>
      </c>
      <c r="AL81">
        <f t="shared" si="8"/>
        <v>-874.25340654195361</v>
      </c>
      <c r="AM81">
        <v>94.029209620000003</v>
      </c>
      <c r="AN81">
        <f t="shared" si="9"/>
        <v>-857.09935157342102</v>
      </c>
    </row>
    <row r="82" spans="1:40">
      <c r="A82">
        <v>9.9999999999999995E-7</v>
      </c>
      <c r="B82">
        <v>1</v>
      </c>
      <c r="C82">
        <v>5.3766666666666665E-4</v>
      </c>
      <c r="D82">
        <v>6.733783783783783E-4</v>
      </c>
      <c r="E82">
        <v>1</v>
      </c>
      <c r="F82">
        <v>1.0000000000000001E-5</v>
      </c>
      <c r="G82">
        <v>0.56626818337770868</v>
      </c>
      <c r="H82">
        <v>0.40227241966806354</v>
      </c>
      <c r="I82">
        <v>306.06501213000001</v>
      </c>
      <c r="J82">
        <v>1.8197008586099811E-7</v>
      </c>
      <c r="K82">
        <v>3.065E-2</v>
      </c>
      <c r="P82">
        <f>'平衡係數(4酸)'!AK82</f>
        <v>80</v>
      </c>
      <c r="R82">
        <f>'平衡係數(4酸)'!AM82</f>
        <v>1</v>
      </c>
      <c r="S82">
        <f>'平衡係數(4酸)'!AN82</f>
        <v>2.6154981978533876</v>
      </c>
      <c r="T82">
        <f>'平衡係數(4酸)'!AO82</f>
        <v>0</v>
      </c>
      <c r="U82">
        <f>'平衡係數(4酸)'!AP82</f>
        <v>0</v>
      </c>
      <c r="V82">
        <f>'平衡係數(4酸)'!AQ82</f>
        <v>0.13222485294482383</v>
      </c>
      <c r="W82">
        <f>'平衡係數(4酸)'!AR82</f>
        <v>0.16563764833647598</v>
      </c>
      <c r="X82">
        <f>'平衡係數(4酸)'!AS82</f>
        <v>0</v>
      </c>
      <c r="Y82">
        <f>'平衡係數(4酸)'!AT82</f>
        <v>9.8502525844973305E-5</v>
      </c>
      <c r="Z82">
        <f>'平衡係數(4酸)'!AU82</f>
        <v>5.5778846368348818</v>
      </c>
      <c r="AA82">
        <f>'平衡係數(4酸)'!AV82</f>
        <v>3.9624849415073373</v>
      </c>
      <c r="AB82">
        <f>'平衡係數(4酸)'!AW82</f>
        <v>1.6982677707587042</v>
      </c>
      <c r="AC82">
        <f>'平衡係數(4酸)'!AX82</f>
        <v>1.996130272040004</v>
      </c>
      <c r="AH82" s="10"/>
      <c r="AI82">
        <v>80</v>
      </c>
      <c r="AJ82">
        <f t="shared" si="6"/>
        <v>-790.68017258683767</v>
      </c>
      <c r="AK82">
        <f t="shared" si="7"/>
        <v>-872.53799244403172</v>
      </c>
      <c r="AL82">
        <f t="shared" si="8"/>
        <v>-875.31133938903508</v>
      </c>
      <c r="AM82">
        <v>93.943298970000001</v>
      </c>
      <c r="AN82">
        <f t="shared" si="9"/>
        <v>-858.05380800473313</v>
      </c>
    </row>
    <row r="83" spans="1:40">
      <c r="A83">
        <v>9.9999999999999995E-7</v>
      </c>
      <c r="B83">
        <v>1</v>
      </c>
      <c r="C83">
        <v>4.8116666666666669E-4</v>
      </c>
      <c r="D83">
        <v>6.7027027027027029E-4</v>
      </c>
      <c r="E83">
        <v>1</v>
      </c>
      <c r="F83">
        <v>1.0000000000000001E-5</v>
      </c>
      <c r="G83">
        <v>0.56540807147824013</v>
      </c>
      <c r="H83">
        <v>0.40073706510446949</v>
      </c>
      <c r="I83">
        <v>306.24187168000003</v>
      </c>
      <c r="J83">
        <v>1.8620871366628614E-7</v>
      </c>
      <c r="K83">
        <v>3.1370000000000002E-2</v>
      </c>
      <c r="P83">
        <f>'平衡係數(4酸)'!AK83</f>
        <v>81</v>
      </c>
      <c r="R83">
        <f>'平衡係數(4酸)'!AM83</f>
        <v>1</v>
      </c>
      <c r="S83">
        <f>'平衡係數(4酸)'!AN83</f>
        <v>2.6333670526362738</v>
      </c>
      <c r="T83">
        <f>'平衡係數(4酸)'!AO83</f>
        <v>0</v>
      </c>
      <c r="U83">
        <f>'平衡係數(4酸)'!AP83</f>
        <v>0</v>
      </c>
      <c r="V83">
        <f>'平衡係數(4酸)'!AQ83</f>
        <v>0.1140340781672621</v>
      </c>
      <c r="W83">
        <f>'平衡係數(4酸)'!AR83</f>
        <v>0.15886572413097949</v>
      </c>
      <c r="X83">
        <f>'平衡係數(4酸)'!AS83</f>
        <v>0</v>
      </c>
      <c r="Y83">
        <f>'平衡係數(4酸)'!AT83</f>
        <v>9.9183693894187229E-5</v>
      </c>
      <c r="Z83">
        <f>'平衡係數(4酸)'!AU83</f>
        <v>5.6079261086800498</v>
      </c>
      <c r="AA83">
        <f>'平衡係數(4酸)'!AV83</f>
        <v>3.9746582397376677</v>
      </c>
      <c r="AB83">
        <f>'平衡係數(4酸)'!AW83</f>
        <v>1.7127503228548184</v>
      </c>
      <c r="AC83">
        <f>'平衡係數(4酸)'!AX83</f>
        <v>1.9856501251530601</v>
      </c>
      <c r="AH83" s="10"/>
      <c r="AI83">
        <v>81</v>
      </c>
      <c r="AJ83">
        <f t="shared" si="6"/>
        <v>-792.14899268800787</v>
      </c>
      <c r="AK83">
        <f t="shared" si="7"/>
        <v>-873.57704000582157</v>
      </c>
      <c r="AL83">
        <f t="shared" si="8"/>
        <v>-876.07088169874589</v>
      </c>
      <c r="AM83">
        <v>94.630584189999993</v>
      </c>
      <c r="AN83">
        <f t="shared" si="9"/>
        <v>-858.67122546175881</v>
      </c>
    </row>
    <row r="84" spans="1:40">
      <c r="A84">
        <v>9.9999999999999995E-7</v>
      </c>
      <c r="B84">
        <v>3.5869565217391308E-5</v>
      </c>
      <c r="C84">
        <v>6.2016666666666665E-4</v>
      </c>
      <c r="D84">
        <v>8.4094594594594587E-4</v>
      </c>
      <c r="E84">
        <v>1</v>
      </c>
      <c r="F84">
        <v>1.0000000000000001E-5</v>
      </c>
      <c r="G84">
        <v>0.56134788994134621</v>
      </c>
      <c r="H84">
        <v>0.40661590678000242</v>
      </c>
      <c r="I84">
        <v>306.16268191</v>
      </c>
      <c r="J84">
        <v>1.9054607179632443E-7</v>
      </c>
      <c r="K84">
        <v>3.1050000000000001E-2</v>
      </c>
      <c r="P84">
        <f>'平衡係數(4酸)'!AK84</f>
        <v>82</v>
      </c>
      <c r="R84">
        <f>'平衡係數(4酸)'!AM84</f>
        <v>1</v>
      </c>
      <c r="S84">
        <f>'平衡係數(4酸)'!AN84</f>
        <v>2.5181181564150776</v>
      </c>
      <c r="T84">
        <f>'平衡係數(4酸)'!AO84</f>
        <v>0</v>
      </c>
      <c r="U84">
        <f>'平衡係數(4酸)'!AP84</f>
        <v>8.4276561545134649E-3</v>
      </c>
      <c r="V84">
        <f>'平衡係數(4酸)'!AQ84</f>
        <v>0.14546357461653542</v>
      </c>
      <c r="W84">
        <f>'平衡係數(4酸)'!AR84</f>
        <v>0.19726968808877157</v>
      </c>
      <c r="X84">
        <f>'平衡係數(4酸)'!AS84</f>
        <v>0</v>
      </c>
      <c r="Y84">
        <f>'平衡係數(4酸)'!AT84</f>
        <v>9.8106417237278797E-5</v>
      </c>
      <c r="Z84">
        <f>'平衡係數(4酸)'!AU84</f>
        <v>5.5071830305851766</v>
      </c>
      <c r="AA84">
        <f>'平衡係數(4酸)'!AV84</f>
        <v>3.9891629805873374</v>
      </c>
      <c r="AB84">
        <f>'平衡係數(4酸)'!AW84</f>
        <v>1.6124901191735868</v>
      </c>
      <c r="AC84">
        <f>'平衡係數(4酸)'!AX84</f>
        <v>1.9636510380334071</v>
      </c>
      <c r="AH84" s="10"/>
      <c r="AI84">
        <v>82</v>
      </c>
      <c r="AJ84">
        <f t="shared" si="6"/>
        <v>-789.61669401661129</v>
      </c>
      <c r="AK84">
        <f t="shared" si="7"/>
        <v>-870.14259715291155</v>
      </c>
      <c r="AL84">
        <f t="shared" si="8"/>
        <v>-872.97229240030993</v>
      </c>
      <c r="AM84">
        <v>93.599656359999997</v>
      </c>
      <c r="AN84">
        <f t="shared" si="9"/>
        <v>-855.7364883393318</v>
      </c>
    </row>
    <row r="85" spans="1:40">
      <c r="A85">
        <v>9.9999999999999995E-7</v>
      </c>
      <c r="B85">
        <v>1</v>
      </c>
      <c r="C85">
        <v>7.0350000000000002E-4</v>
      </c>
      <c r="D85">
        <v>8.6405405405405404E-4</v>
      </c>
      <c r="E85">
        <v>1</v>
      </c>
      <c r="F85">
        <v>1.0000000000000001E-5</v>
      </c>
      <c r="G85">
        <v>0.55804604694133164</v>
      </c>
      <c r="H85">
        <v>0.4049673220683731</v>
      </c>
      <c r="I85">
        <v>306.34834834999998</v>
      </c>
      <c r="J85">
        <v>1.8620871366628614E-7</v>
      </c>
      <c r="K85">
        <v>3.0915000000000002E-2</v>
      </c>
      <c r="P85">
        <f>'平衡係數(4酸)'!AK85</f>
        <v>83</v>
      </c>
      <c r="R85">
        <f>'平衡係數(4酸)'!AM85</f>
        <v>1</v>
      </c>
      <c r="S85">
        <f>'平衡係數(4酸)'!AN85</f>
        <v>2.5048355318021791</v>
      </c>
      <c r="T85">
        <f>'平衡係數(4酸)'!AO85</f>
        <v>0</v>
      </c>
      <c r="U85">
        <f>'平衡係數(4酸)'!AP85</f>
        <v>0</v>
      </c>
      <c r="V85">
        <f>'平衡係數(4酸)'!AQ85</f>
        <v>0.16336499224748915</v>
      </c>
      <c r="W85">
        <f>'平衡係數(4酸)'!AR85</f>
        <v>0.20063707322074251</v>
      </c>
      <c r="X85">
        <f>'平衡係數(4酸)'!AS85</f>
        <v>0</v>
      </c>
      <c r="Y85">
        <f>'平衡係數(4酸)'!AT85</f>
        <v>9.82982602442456E-5</v>
      </c>
      <c r="Z85">
        <f>'平衡係數(4酸)'!AU85</f>
        <v>5.4854955550511511</v>
      </c>
      <c r="AA85">
        <f>'平衡係數(4酸)'!AV85</f>
        <v>3.9807583215092164</v>
      </c>
      <c r="AB85">
        <f>'平衡係數(4酸)'!AW85</f>
        <v>1.6051049192824283</v>
      </c>
      <c r="AC85">
        <f>'平衡係數(4酸)'!AX85</f>
        <v>1.9691069847506599</v>
      </c>
      <c r="AH85" s="10"/>
      <c r="AI85">
        <v>83</v>
      </c>
      <c r="AJ85">
        <f t="shared" si="6"/>
        <v>-788.85286485589302</v>
      </c>
      <c r="AK85">
        <f t="shared" si="7"/>
        <v>-869.60250684821256</v>
      </c>
      <c r="AL85">
        <f t="shared" si="8"/>
        <v>-872.57033885795897</v>
      </c>
      <c r="AM85">
        <v>93.341924399999996</v>
      </c>
      <c r="AN85">
        <f t="shared" si="9"/>
        <v>-855.25161751404801</v>
      </c>
    </row>
    <row r="86" spans="1:40">
      <c r="A86">
        <v>9.9999999999999995E-7</v>
      </c>
      <c r="B86">
        <v>1</v>
      </c>
      <c r="C86">
        <v>8.8066666666666675E-4</v>
      </c>
      <c r="D86">
        <v>1.0872972972972971E-3</v>
      </c>
      <c r="E86">
        <v>1</v>
      </c>
      <c r="F86">
        <v>1.0000000000000001E-5</v>
      </c>
      <c r="G86">
        <v>0.56230708427176712</v>
      </c>
      <c r="H86">
        <v>0.4050264648235391</v>
      </c>
      <c r="I86">
        <v>306.35376241</v>
      </c>
      <c r="J86">
        <v>1.9498445997580421E-7</v>
      </c>
      <c r="K86">
        <v>3.0405000000000001E-2</v>
      </c>
      <c r="P86">
        <f>'平衡係數(4酸)'!AK86</f>
        <v>84</v>
      </c>
      <c r="R86">
        <f>'平衡係數(4酸)'!AM86</f>
        <v>1</v>
      </c>
      <c r="S86">
        <f>'平衡係數(4酸)'!AN86</f>
        <v>2.4986891498370021</v>
      </c>
      <c r="T86">
        <f>'平衡係數(4酸)'!AO86</f>
        <v>0</v>
      </c>
      <c r="U86">
        <f>'平衡係數(4酸)'!AP86</f>
        <v>0</v>
      </c>
      <c r="V86">
        <f>'平衡係數(4酸)'!AQ86</f>
        <v>0.20320932619005139</v>
      </c>
      <c r="W86">
        <f>'平衡係數(4酸)'!AR86</f>
        <v>0.2508678279373715</v>
      </c>
      <c r="X86">
        <f>'平衡係數(4酸)'!AS86</f>
        <v>0</v>
      </c>
      <c r="Y86">
        <f>'平衡係數(4酸)'!AT86</f>
        <v>9.5281533958882519E-5</v>
      </c>
      <c r="Z86">
        <f>'平衡係數(4酸)'!AU86</f>
        <v>5.3577481545360586</v>
      </c>
      <c r="AA86">
        <f>'平衡係數(4酸)'!AV86</f>
        <v>3.8591542862330175</v>
      </c>
      <c r="AB86">
        <f>'平衡係數(4酸)'!AW86</f>
        <v>1.6240754230387069</v>
      </c>
      <c r="AC86">
        <f>'平衡係數(4酸)'!AX86</f>
        <v>2.0781525771661298</v>
      </c>
      <c r="AH86" s="10"/>
      <c r="AI86">
        <v>84</v>
      </c>
      <c r="AJ86">
        <f t="shared" si="6"/>
        <v>-779.55172548655321</v>
      </c>
      <c r="AK86">
        <f t="shared" si="7"/>
        <v>-864.77313697468037</v>
      </c>
      <c r="AL86">
        <f t="shared" si="8"/>
        <v>-868.77885968339353</v>
      </c>
      <c r="AM86">
        <v>91.494845359999999</v>
      </c>
      <c r="AN86">
        <f t="shared" si="9"/>
        <v>-852.03496826910987</v>
      </c>
    </row>
    <row r="87" spans="1:40">
      <c r="A87">
        <v>9.9999999999999995E-7</v>
      </c>
      <c r="B87">
        <v>2.1521739130434784E-5</v>
      </c>
      <c r="C87">
        <v>5.4116666666666668E-4</v>
      </c>
      <c r="D87">
        <v>6.2027027027027027E-4</v>
      </c>
      <c r="E87">
        <v>1</v>
      </c>
      <c r="F87">
        <v>1.0000000000000001E-5</v>
      </c>
      <c r="G87">
        <v>0.5615259873478804</v>
      </c>
      <c r="H87">
        <v>0.40779342175038885</v>
      </c>
      <c r="I87">
        <v>306.25630919000002</v>
      </c>
      <c r="J87">
        <v>1.7782794100389206E-7</v>
      </c>
      <c r="K87">
        <v>3.1309999999999998E-2</v>
      </c>
      <c r="P87">
        <f>'平衡係數(4酸)'!AK87</f>
        <v>85</v>
      </c>
      <c r="R87">
        <f>'平衡係數(4酸)'!AM87</f>
        <v>1</v>
      </c>
      <c r="S87">
        <f>'平衡係數(4酸)'!AN87</f>
        <v>2.5406209721723236</v>
      </c>
      <c r="T87">
        <f>'平衡係數(4酸)'!AO87</f>
        <v>0</v>
      </c>
      <c r="U87">
        <f>'平衡係數(4酸)'!AP87</f>
        <v>4.8985944652334516E-3</v>
      </c>
      <c r="V87">
        <f>'平衡係數(4酸)'!AQ87</f>
        <v>0.12369376316542006</v>
      </c>
      <c r="W87">
        <f>'平衡係數(4酸)'!AR87</f>
        <v>0.14178637698178245</v>
      </c>
      <c r="X87">
        <f>'平衡係數(4酸)'!AS87</f>
        <v>0</v>
      </c>
      <c r="Y87">
        <f>'平衡係數(4酸)'!AT87</f>
        <v>1.0020783549337755E-4</v>
      </c>
      <c r="Z87">
        <f>'平衡係數(4酸)'!AU87</f>
        <v>5.6269303765412797</v>
      </c>
      <c r="AA87">
        <f>'平衡係數(4酸)'!AV87</f>
        <v>4.0864096122044495</v>
      </c>
      <c r="AB87">
        <f>'平衡係數(4酸)'!AW87</f>
        <v>1.6090147595128508</v>
      </c>
      <c r="AC87">
        <f>'平衡係數(4酸)'!AX87</f>
        <v>1.8793934941252868</v>
      </c>
      <c r="AH87" s="10"/>
      <c r="AI87">
        <v>85</v>
      </c>
      <c r="AJ87">
        <f t="shared" si="6"/>
        <v>-797.61546323208825</v>
      </c>
      <c r="AK87">
        <f t="shared" si="7"/>
        <v>-874.68611149477158</v>
      </c>
      <c r="AL87">
        <f t="shared" si="8"/>
        <v>-876.47349124817993</v>
      </c>
      <c r="AM87">
        <v>95.146048109999995</v>
      </c>
      <c r="AN87">
        <f t="shared" si="9"/>
        <v>-858.86808886050824</v>
      </c>
    </row>
    <row r="88" spans="1:40">
      <c r="A88">
        <v>9.9999999999999995E-7</v>
      </c>
      <c r="B88">
        <v>1</v>
      </c>
      <c r="C88">
        <v>7.9549999999999998E-4</v>
      </c>
      <c r="D88">
        <v>8.6567567567567567E-4</v>
      </c>
      <c r="E88">
        <v>1</v>
      </c>
      <c r="F88">
        <v>1.0000000000000001E-5</v>
      </c>
      <c r="G88">
        <v>0.55342535573590879</v>
      </c>
      <c r="H88">
        <v>0.40841174637938965</v>
      </c>
      <c r="I88">
        <v>306.20599446</v>
      </c>
      <c r="J88">
        <v>1.7378008287493735E-7</v>
      </c>
      <c r="K88">
        <v>3.1519999999999999E-2</v>
      </c>
      <c r="P88">
        <f>'平衡係數(4酸)'!AK88</f>
        <v>86</v>
      </c>
      <c r="R88">
        <f>'平衡係數(4酸)'!AM88</f>
        <v>1</v>
      </c>
      <c r="S88">
        <f>'平衡係數(4酸)'!AN88</f>
        <v>2.4368025915523255</v>
      </c>
      <c r="T88">
        <f>'平衡係數(4酸)'!AO88</f>
        <v>0</v>
      </c>
      <c r="U88">
        <f>'平衡係數(4酸)'!AP88</f>
        <v>0</v>
      </c>
      <c r="V88">
        <f>'平衡係數(4酸)'!AQ88</f>
        <v>0.17801020550129129</v>
      </c>
      <c r="W88">
        <f>'平衡係數(4酸)'!AR88</f>
        <v>0.193700072085978</v>
      </c>
      <c r="X88">
        <f>'平衡係數(4酸)'!AS88</f>
        <v>0</v>
      </c>
      <c r="Y88">
        <f>'平衡係數(4酸)'!AT88</f>
        <v>9.9073702408009894E-5</v>
      </c>
      <c r="Z88">
        <f>'平衡係數(4酸)'!AU88</f>
        <v>5.4829898999226439</v>
      </c>
      <c r="AA88">
        <f>'平衡係數(4酸)'!AV88</f>
        <v>4.0462863820727266</v>
      </c>
      <c r="AB88">
        <f>'平衡係數(4酸)'!AW88</f>
        <v>1.5336030907441112</v>
      </c>
      <c r="AC88">
        <f>'平衡係數(4酸)'!AX88</f>
        <v>1.9053133683313805</v>
      </c>
      <c r="AH88" s="10"/>
      <c r="AI88">
        <v>86</v>
      </c>
      <c r="AJ88">
        <f t="shared" si="6"/>
        <v>-791.74580321991471</v>
      </c>
      <c r="AK88">
        <f t="shared" si="7"/>
        <v>-869.87938030202577</v>
      </c>
      <c r="AL88">
        <f t="shared" si="8"/>
        <v>-872.40269282800114</v>
      </c>
      <c r="AM88">
        <v>92.783505149999996</v>
      </c>
      <c r="AN88">
        <f t="shared" si="9"/>
        <v>-854.91609323673936</v>
      </c>
    </row>
    <row r="89" spans="1:40">
      <c r="A89">
        <v>9.9999999999999995E-7</v>
      </c>
      <c r="B89">
        <v>3.7826086956521736E-5</v>
      </c>
      <c r="C89">
        <v>1.0278333333333333E-3</v>
      </c>
      <c r="D89">
        <v>1.1233783783783783E-3</v>
      </c>
      <c r="E89">
        <v>1</v>
      </c>
      <c r="F89">
        <v>1.0000000000000001E-5</v>
      </c>
      <c r="G89">
        <v>0.55463835109858084</v>
      </c>
      <c r="H89">
        <v>0.41435530501029311</v>
      </c>
      <c r="I89">
        <v>306.17690285999998</v>
      </c>
      <c r="J89">
        <v>1.7782794100389206E-7</v>
      </c>
      <c r="K89">
        <v>3.1440000000000003E-2</v>
      </c>
      <c r="P89">
        <f>'平衡係數(4酸)'!AK89</f>
        <v>87</v>
      </c>
      <c r="R89">
        <f>'平衡係數(4酸)'!AM89</f>
        <v>1</v>
      </c>
      <c r="S89">
        <f>'平衡係數(4酸)'!AN89</f>
        <v>2.3485807433945141</v>
      </c>
      <c r="T89">
        <f>'平衡係數(4酸)'!AO89</f>
        <v>0</v>
      </c>
      <c r="U89">
        <f>'平衡係數(4酸)'!AP89</f>
        <v>8.4118219673016553E-3</v>
      </c>
      <c r="V89">
        <f>'平衡係數(4酸)'!AQ89</f>
        <v>0.22877299117565075</v>
      </c>
      <c r="W89">
        <f>'平衡係數(4酸)'!AR89</f>
        <v>0.25004809422008856</v>
      </c>
      <c r="X89">
        <f>'平衡係數(4酸)'!AS89</f>
        <v>0</v>
      </c>
      <c r="Y89">
        <f>'平衡係數(4酸)'!AT89</f>
        <v>9.6125986354722202E-5</v>
      </c>
      <c r="Z89">
        <f>'平衡係數(4酸)'!AU89</f>
        <v>5.3315158569507792</v>
      </c>
      <c r="AA89">
        <f>'平衡係數(4酸)'!AV89</f>
        <v>3.9830312395426186</v>
      </c>
      <c r="AB89">
        <f>'平衡係數(4酸)'!AW89</f>
        <v>1.4693508165277314</v>
      </c>
      <c r="AC89">
        <f>'平衡係數(4酸)'!AX89</f>
        <v>1.9565837238907724</v>
      </c>
      <c r="AH89" s="10"/>
      <c r="AI89">
        <v>87</v>
      </c>
      <c r="AJ89">
        <f t="shared" si="6"/>
        <v>-784.14196299825551</v>
      </c>
      <c r="AK89">
        <f t="shared" si="7"/>
        <v>-864.37804791173482</v>
      </c>
      <c r="AL89">
        <f t="shared" si="8"/>
        <v>-867.63327423602607</v>
      </c>
      <c r="AM89">
        <v>90.292096220000005</v>
      </c>
      <c r="AN89">
        <f t="shared" si="9"/>
        <v>-850.69697048294643</v>
      </c>
    </row>
    <row r="90" spans="1:40">
      <c r="A90">
        <v>9.9999999999999995E-7</v>
      </c>
      <c r="B90">
        <v>1</v>
      </c>
      <c r="C90">
        <v>9.9350000000000003E-4</v>
      </c>
      <c r="D90">
        <v>1.0324324324324325E-3</v>
      </c>
      <c r="E90">
        <v>1</v>
      </c>
      <c r="F90">
        <v>1.0000000000000001E-5</v>
      </c>
      <c r="G90">
        <v>0.56026042125357411</v>
      </c>
      <c r="H90">
        <v>0.40883842547661237</v>
      </c>
      <c r="I90">
        <v>306.17690285999998</v>
      </c>
      <c r="J90">
        <v>1.7378008287493735E-7</v>
      </c>
      <c r="K90">
        <v>3.1614999999999997E-2</v>
      </c>
      <c r="P90">
        <f>'平衡係數(4酸)'!AK90</f>
        <v>88</v>
      </c>
      <c r="R90">
        <f>'平衡係數(4酸)'!AM90</f>
        <v>1</v>
      </c>
      <c r="S90">
        <f>'平衡係數(4酸)'!AN90</f>
        <v>2.4536062076336815</v>
      </c>
      <c r="T90">
        <f>'平衡係數(4酸)'!AO90</f>
        <v>0</v>
      </c>
      <c r="U90">
        <f>'平衡係數(4酸)'!AP90</f>
        <v>0</v>
      </c>
      <c r="V90">
        <f>'平衡係數(4酸)'!AQ90</f>
        <v>0.22066666272870936</v>
      </c>
      <c r="W90">
        <f>'平衡係數(4酸)'!AR90</f>
        <v>0.22933187541783609</v>
      </c>
      <c r="X90">
        <f>'平衡係數(4酸)'!AS90</f>
        <v>0</v>
      </c>
      <c r="Y90">
        <f>'平衡係數(4酸)'!AT90</f>
        <v>9.5990692071089273E-5</v>
      </c>
      <c r="Z90">
        <f>'平衡係數(4酸)'!AU90</f>
        <v>5.3779785576170598</v>
      </c>
      <c r="AA90">
        <f>'平衡係數(4酸)'!AV90</f>
        <v>3.9244683406754479</v>
      </c>
      <c r="AB90">
        <f>'平衡係數(4酸)'!AW90</f>
        <v>1.5682241499965646</v>
      </c>
      <c r="AC90">
        <f>'平衡係數(4酸)'!AX90</f>
        <v>2.0182226881431102</v>
      </c>
      <c r="AH90" s="10"/>
      <c r="AI90">
        <v>88</v>
      </c>
      <c r="AJ90">
        <f t="shared" si="6"/>
        <v>-783.04394637709993</v>
      </c>
      <c r="AK90">
        <f t="shared" si="7"/>
        <v>-865.80773767458959</v>
      </c>
      <c r="AL90">
        <f t="shared" si="8"/>
        <v>-869.19599220079601</v>
      </c>
      <c r="AM90">
        <v>91.323024050000001</v>
      </c>
      <c r="AN90">
        <f t="shared" si="9"/>
        <v>-852.32548693244655</v>
      </c>
    </row>
    <row r="91" spans="1:40">
      <c r="A91">
        <v>9.9999999999999995E-7</v>
      </c>
      <c r="B91">
        <v>3.6521739130434779E-5</v>
      </c>
      <c r="C91">
        <v>1.1838333333333334E-3</v>
      </c>
      <c r="D91">
        <v>1.1625675675675676E-3</v>
      </c>
      <c r="E91">
        <v>3.2727272727272725E-5</v>
      </c>
      <c r="F91">
        <v>1.0000000000000001E-5</v>
      </c>
      <c r="G91">
        <v>0.55772136201062206</v>
      </c>
      <c r="H91">
        <v>0.40986648442243201</v>
      </c>
      <c r="I91">
        <v>306.21841072000001</v>
      </c>
      <c r="J91">
        <v>1.7378008287493735E-7</v>
      </c>
      <c r="K91">
        <v>3.1385000000000003E-2</v>
      </c>
      <c r="P91">
        <f>'平衡係數(4酸)'!AK91</f>
        <v>89</v>
      </c>
      <c r="R91">
        <f>'平衡係數(4酸)'!AM91</f>
        <v>1</v>
      </c>
      <c r="S91">
        <f>'平衡係數(4酸)'!AN91</f>
        <v>2.4067821299396837</v>
      </c>
      <c r="T91">
        <f>'平衡係數(4酸)'!AO91</f>
        <v>0</v>
      </c>
      <c r="U91">
        <f>'平衡係數(4酸)'!AP91</f>
        <v>7.6699967671806342E-3</v>
      </c>
      <c r="V91">
        <f>'平衡係數(4酸)'!AQ91</f>
        <v>0.248200937116549</v>
      </c>
      <c r="W91">
        <f>'平衡係數(4酸)'!AR91</f>
        <v>0.2437514626643027</v>
      </c>
      <c r="X91">
        <f>'平衡係數(4酸)'!AS91</f>
        <v>6.8591832092332918E-3</v>
      </c>
      <c r="Y91">
        <f>'平衡係數(4酸)'!AT91</f>
        <v>9.5139708150141593E-5</v>
      </c>
      <c r="Z91">
        <f>'平衡係數(4酸)'!AU91</f>
        <v>5.3061447610790049</v>
      </c>
      <c r="AA91">
        <f>'平衡係數(4酸)'!AV91</f>
        <v>3.8994577708474734</v>
      </c>
      <c r="AB91">
        <f>'平衡係數(4酸)'!AW91</f>
        <v>1.5316344762434018</v>
      </c>
      <c r="AC91">
        <f>'平衡係數(4酸)'!AX91</f>
        <v>2.0381160560006673</v>
      </c>
      <c r="AH91" s="10"/>
      <c r="AI91">
        <v>89</v>
      </c>
      <c r="AJ91">
        <f t="shared" si="6"/>
        <v>-779.55223678897664</v>
      </c>
      <c r="AK91">
        <f t="shared" si="7"/>
        <v>-863.13182039483718</v>
      </c>
      <c r="AL91">
        <f t="shared" si="8"/>
        <v>-867.03331075960182</v>
      </c>
      <c r="AM91">
        <v>90.850515459999997</v>
      </c>
      <c r="AN91">
        <f t="shared" si="9"/>
        <v>-850.28702868823541</v>
      </c>
    </row>
    <row r="92" spans="1:40">
      <c r="A92">
        <v>9.9999999999999995E-7</v>
      </c>
      <c r="B92">
        <v>4.2173913043478264E-5</v>
      </c>
      <c r="C92">
        <v>6.4266666666666671E-4</v>
      </c>
      <c r="D92">
        <v>6.3310810810810814E-4</v>
      </c>
      <c r="E92">
        <v>1</v>
      </c>
      <c r="F92">
        <v>1.0000000000000001E-5</v>
      </c>
      <c r="G92">
        <v>0.55903125737390802</v>
      </c>
      <c r="H92">
        <v>0.40905744214357265</v>
      </c>
      <c r="I92">
        <v>306.17509817000001</v>
      </c>
      <c r="J92">
        <v>1.7378008287493735E-7</v>
      </c>
      <c r="K92">
        <v>3.1519999999999999E-2</v>
      </c>
      <c r="P92">
        <f>'平衡係數(4酸)'!AK92</f>
        <v>90</v>
      </c>
      <c r="R92">
        <f>'平衡係數(4酸)'!AM92</f>
        <v>1</v>
      </c>
      <c r="S92">
        <f>'平衡係數(4酸)'!AN92</f>
        <v>2.5011356270077787</v>
      </c>
      <c r="T92">
        <f>'平衡係數(4酸)'!AO92</f>
        <v>0</v>
      </c>
      <c r="U92">
        <f>'平衡係數(4酸)'!AP92</f>
        <v>9.7142156398091536E-3</v>
      </c>
      <c r="V92">
        <f>'平衡係數(4酸)'!AQ92</f>
        <v>0.14772615906769526</v>
      </c>
      <c r="W92">
        <f>'平衡係數(4酸)'!AR92</f>
        <v>0.14552665357221661</v>
      </c>
      <c r="X92">
        <f>'平衡係數(4酸)'!AS92</f>
        <v>0</v>
      </c>
      <c r="Y92">
        <f>'平衡係數(4酸)'!AT92</f>
        <v>1.0008650764767072E-4</v>
      </c>
      <c r="Z92">
        <f>'平衡係數(4酸)'!AU92</f>
        <v>5.5951486216440607</v>
      </c>
      <c r="AA92">
        <f>'平衡係數(4酸)'!AV92</f>
        <v>4.0941130811439299</v>
      </c>
      <c r="AB92">
        <f>'平衡係數(4酸)'!AW92</f>
        <v>1.5689918027201593</v>
      </c>
      <c r="AC92">
        <f>'平衡係數(4酸)'!AX92</f>
        <v>1.8719588309998803</v>
      </c>
      <c r="AH92" s="10"/>
      <c r="AI92">
        <v>90</v>
      </c>
      <c r="AJ92">
        <f t="shared" si="6"/>
        <v>-796.81894660810815</v>
      </c>
      <c r="AK92">
        <f t="shared" si="7"/>
        <v>-873.58471230709176</v>
      </c>
      <c r="AL92">
        <f t="shared" si="8"/>
        <v>-875.56743211785079</v>
      </c>
      <c r="AM92">
        <v>93.298969069999998</v>
      </c>
      <c r="AN92">
        <f t="shared" si="9"/>
        <v>-857.96463615712014</v>
      </c>
    </row>
    <row r="93" spans="1:40">
      <c r="A93">
        <v>9.9999999999999995E-7</v>
      </c>
      <c r="B93">
        <v>3.5000000000000004E-5</v>
      </c>
      <c r="C93">
        <v>1.2256666666666668E-3</v>
      </c>
      <c r="D93">
        <v>1.201081081081081E-3</v>
      </c>
      <c r="E93">
        <v>3.4772727272727276E-5</v>
      </c>
      <c r="F93">
        <v>1.0000000000000001E-5</v>
      </c>
      <c r="G93">
        <v>0.55840264032695097</v>
      </c>
      <c r="H93">
        <v>0.41036709632806234</v>
      </c>
      <c r="I93">
        <v>306.32669206999998</v>
      </c>
      <c r="J93">
        <v>1.7378008287493735E-7</v>
      </c>
      <c r="K93">
        <v>3.1419999999999997E-2</v>
      </c>
      <c r="P93">
        <f>'平衡係數(4酸)'!AK93</f>
        <v>91</v>
      </c>
      <c r="R93">
        <f>'平衡係數(4酸)'!AM93</f>
        <v>1</v>
      </c>
      <c r="S93">
        <f>'平衡係數(4酸)'!AN93</f>
        <v>2.4171591176495397</v>
      </c>
      <c r="T93">
        <f>'平衡係數(4酸)'!AO93</f>
        <v>0</v>
      </c>
      <c r="U93">
        <f>'平衡係數(4酸)'!AP93</f>
        <v>6.6989009989811407E-3</v>
      </c>
      <c r="V93">
        <f>'平衡係數(4酸)'!AQ93</f>
        <v>0.23439224378702611</v>
      </c>
      <c r="W93">
        <f>'平衡係數(4酸)'!AR93</f>
        <v>0.22970459727397949</v>
      </c>
      <c r="X93">
        <f>'平衡係數(4酸)'!AS93</f>
        <v>6.6570502820323526E-3</v>
      </c>
      <c r="Y93">
        <f>'平衡係數(4酸)'!AT93</f>
        <v>9.5724537150552723E-5</v>
      </c>
      <c r="Z93">
        <f>'平衡係數(4酸)'!AU93</f>
        <v>5.3452834288943958</v>
      </c>
      <c r="AA93">
        <f>'平衡係數(4酸)'!AV93</f>
        <v>3.928220035782005</v>
      </c>
      <c r="AB93">
        <f>'平衡係數(4酸)'!AW93</f>
        <v>1.5352711538004971</v>
      </c>
      <c r="AC93">
        <f>'平衡係數(4酸)'!AX93</f>
        <v>2.0127239461425162</v>
      </c>
      <c r="AH93" s="10"/>
      <c r="AI93">
        <v>91</v>
      </c>
      <c r="AJ93">
        <f t="shared" si="6"/>
        <v>-782.05037243643721</v>
      </c>
      <c r="AK93">
        <f t="shared" si="7"/>
        <v>-864.58866991800198</v>
      </c>
      <c r="AL93">
        <f t="shared" si="8"/>
        <v>-868.06452361938716</v>
      </c>
      <c r="AM93">
        <v>91.580756010000002</v>
      </c>
      <c r="AN93">
        <f t="shared" si="9"/>
        <v>-851.217591373</v>
      </c>
    </row>
    <row r="94" spans="1:40">
      <c r="A94">
        <v>9.9999999999999995E-7</v>
      </c>
      <c r="B94">
        <v>2.5652173913043479E-5</v>
      </c>
      <c r="C94">
        <v>9.6983333333333329E-4</v>
      </c>
      <c r="D94">
        <v>8.57027027027027E-4</v>
      </c>
      <c r="E94">
        <v>3.3181818181818181E-5</v>
      </c>
      <c r="F94">
        <v>1.0000000000000001E-5</v>
      </c>
      <c r="G94">
        <v>0.56040328053046762</v>
      </c>
      <c r="H94">
        <v>0.40754273327937507</v>
      </c>
      <c r="I94">
        <v>306.27796546000002</v>
      </c>
      <c r="J94">
        <v>1.6982436524617427E-7</v>
      </c>
      <c r="K94">
        <v>3.1530000000000002E-2</v>
      </c>
      <c r="P94">
        <f>'平衡係數(4酸)'!AK94</f>
        <v>92</v>
      </c>
      <c r="R94">
        <f>'平衡係數(4酸)'!AM94</f>
        <v>1</v>
      </c>
      <c r="S94">
        <f>'平衡係數(4酸)'!AN94</f>
        <v>2.4942461661266986</v>
      </c>
      <c r="T94">
        <f>'平衡係數(4酸)'!AO94</f>
        <v>0</v>
      </c>
      <c r="U94">
        <f>'平衡係數(4酸)'!AP94</f>
        <v>5.2489082530945393E-3</v>
      </c>
      <c r="V94">
        <f>'平衡係數(4酸)'!AQ94</f>
        <v>0.19792688626528723</v>
      </c>
      <c r="W94">
        <f>'平衡係數(4酸)'!AR94</f>
        <v>0.17491158926639724</v>
      </c>
      <c r="X94">
        <f>'平衡係數(4酸)'!AS94</f>
        <v>6.7726559009573528E-3</v>
      </c>
      <c r="Y94">
        <f>'平衡係數(4酸)'!AT94</f>
        <v>9.774585052491339E-5</v>
      </c>
      <c r="Z94">
        <f>'平衡係數(4酸)'!AU94</f>
        <v>5.4777095292402196</v>
      </c>
      <c r="AA94">
        <f>'平衡係數(4酸)'!AV94</f>
        <v>3.9835611089640444</v>
      </c>
      <c r="AB94">
        <f>'平衡係數(4酸)'!AW94</f>
        <v>1.5858012896090461</v>
      </c>
      <c r="AC94">
        <f>'平衡係數(4酸)'!AX94</f>
        <v>1.9706613292947825</v>
      </c>
      <c r="AH94" s="10"/>
      <c r="AI94">
        <v>92</v>
      </c>
      <c r="AJ94">
        <f t="shared" si="6"/>
        <v>-788.45310045618339</v>
      </c>
      <c r="AK94">
        <f t="shared" si="7"/>
        <v>-869.26648340643101</v>
      </c>
      <c r="AL94">
        <f t="shared" si="8"/>
        <v>-872.19276116159165</v>
      </c>
      <c r="AM94">
        <v>90.292096220000005</v>
      </c>
      <c r="AN94">
        <f t="shared" si="9"/>
        <v>-855.00625657603348</v>
      </c>
    </row>
    <row r="95" spans="1:40">
      <c r="A95">
        <v>9.9999999999999995E-7</v>
      </c>
      <c r="B95">
        <v>2.673913043478261E-5</v>
      </c>
      <c r="C95">
        <v>1.2158333333333333E-3</v>
      </c>
      <c r="D95">
        <v>1.3081081081081081E-3</v>
      </c>
      <c r="E95">
        <v>3.0568181818181817E-5</v>
      </c>
      <c r="F95">
        <v>1.0000000000000001E-5</v>
      </c>
      <c r="G95">
        <v>0.55240540484610767</v>
      </c>
      <c r="H95">
        <v>0.40991374444552237</v>
      </c>
      <c r="I95">
        <v>306.37231462</v>
      </c>
      <c r="J95">
        <v>1.7378008287493735E-7</v>
      </c>
      <c r="K95">
        <v>3.1484999999999999E-2</v>
      </c>
      <c r="P95">
        <f>'平衡係數(4酸)'!AK95</f>
        <v>93</v>
      </c>
      <c r="R95">
        <f>'平衡係數(4酸)'!AM95</f>
        <v>1</v>
      </c>
      <c r="S95">
        <f>'平衡係數(4酸)'!AN95</f>
        <v>2.3615595686872197</v>
      </c>
      <c r="T95">
        <f>'平衡係數(4酸)'!AO95</f>
        <v>0</v>
      </c>
      <c r="U95">
        <f>'平衡係數(4酸)'!AP95</f>
        <v>5.3724187854971408E-3</v>
      </c>
      <c r="V95">
        <f>'平衡係數(4酸)'!AQ95</f>
        <v>0.2446165693569578</v>
      </c>
      <c r="W95">
        <f>'平衡係數(4酸)'!AR95</f>
        <v>0.26317360809607032</v>
      </c>
      <c r="X95">
        <f>'平衡係數(4酸)'!AS95</f>
        <v>6.159503176873307E-3</v>
      </c>
      <c r="Y95">
        <f>'平衡係數(4酸)'!AT95</f>
        <v>9.5546926601398945E-5</v>
      </c>
      <c r="Z95">
        <f>'平衡係數(4酸)'!AU95</f>
        <v>5.2780638671047111</v>
      </c>
      <c r="AA95">
        <f>'平衡係數(4酸)'!AV95</f>
        <v>3.9165998453440927</v>
      </c>
      <c r="AB95">
        <f>'平衡係數(4酸)'!AW95</f>
        <v>1.4965718930560785</v>
      </c>
      <c r="AC95">
        <f>'平衡係數(4酸)'!AX95</f>
        <v>2.0158939924714772</v>
      </c>
      <c r="AH95" s="10"/>
      <c r="AI95">
        <v>93</v>
      </c>
      <c r="AJ95">
        <f t="shared" si="6"/>
        <v>-779.67163526909565</v>
      </c>
      <c r="AK95">
        <f t="shared" si="7"/>
        <v>-862.33993081990923</v>
      </c>
      <c r="AL95">
        <f t="shared" si="8"/>
        <v>-866.15111520999676</v>
      </c>
      <c r="AM95">
        <v>89.089347079999996</v>
      </c>
      <c r="AN95">
        <f t="shared" si="9"/>
        <v>-849.27160815556113</v>
      </c>
    </row>
    <row r="96" spans="1:40">
      <c r="A96">
        <v>9.9999999999999995E-7</v>
      </c>
      <c r="B96">
        <v>3.9347826086956518E-5</v>
      </c>
      <c r="C96">
        <v>1.3373333333333332E-3</v>
      </c>
      <c r="D96">
        <v>1.1639189189189189E-3</v>
      </c>
      <c r="E96">
        <v>4.1590909090909098E-5</v>
      </c>
      <c r="F96">
        <v>1.0000000000000001E-5</v>
      </c>
      <c r="G96">
        <v>0.55702643376626793</v>
      </c>
      <c r="H96">
        <v>0.40438294255912138</v>
      </c>
      <c r="I96">
        <v>306.23104353999997</v>
      </c>
      <c r="J96">
        <v>1.6982436524617427E-7</v>
      </c>
      <c r="K96">
        <v>3.1910000000000001E-2</v>
      </c>
      <c r="P96">
        <f>'平衡係數(4酸)'!AK96</f>
        <v>94</v>
      </c>
      <c r="R96">
        <f>'平衡係數(4酸)'!AM96</f>
        <v>1</v>
      </c>
      <c r="S96">
        <f>'平衡係數(4酸)'!AN96</f>
        <v>2.4394795505374969</v>
      </c>
      <c r="T96">
        <f>'平衡係數(4酸)'!AO96</f>
        <v>0</v>
      </c>
      <c r="U96">
        <f>'平衡係數(4酸)'!AP96</f>
        <v>8.4334218555325337E-3</v>
      </c>
      <c r="V96">
        <f>'平衡係數(4酸)'!AQ96</f>
        <v>0.28655746979637292</v>
      </c>
      <c r="W96">
        <f>'平衡係數(4酸)'!AR96</f>
        <v>0.24939090851897744</v>
      </c>
      <c r="X96">
        <f>'平衡係數(4酸)'!AS96</f>
        <v>8.9094706639732523E-3</v>
      </c>
      <c r="Y96">
        <f>'平衡係數(4酸)'!AT96</f>
        <v>9.4297191577765149E-5</v>
      </c>
      <c r="Z96">
        <f>'平衡係數(4酸)'!AU96</f>
        <v>5.2526028338737065</v>
      </c>
      <c r="AA96">
        <f>'平衡係數(4酸)'!AV96</f>
        <v>3.8132175805277866</v>
      </c>
      <c r="AB96">
        <f>'平衡係數(4酸)'!AW96</f>
        <v>1.5688206159374041</v>
      </c>
      <c r="AC96">
        <f>'平衡係數(4酸)'!AX96</f>
        <v>2.1221118867722604</v>
      </c>
      <c r="AH96" s="10"/>
      <c r="AI96">
        <v>94</v>
      </c>
      <c r="AJ96">
        <f t="shared" si="6"/>
        <v>-773.90532826905417</v>
      </c>
      <c r="AK96">
        <f t="shared" si="7"/>
        <v>-860.92943434940742</v>
      </c>
      <c r="AL96">
        <f t="shared" si="8"/>
        <v>-865.69673702060811</v>
      </c>
      <c r="AM96">
        <v>88.402061860000003</v>
      </c>
      <c r="AN96">
        <f t="shared" si="9"/>
        <v>-849.07779149658563</v>
      </c>
    </row>
    <row r="97" spans="1:40">
      <c r="A97">
        <v>9.9999999999999995E-7</v>
      </c>
      <c r="B97">
        <v>2.7391304347826085E-5</v>
      </c>
      <c r="C97">
        <v>9.2383333333333326E-4</v>
      </c>
      <c r="D97">
        <v>7.366216216216216E-4</v>
      </c>
      <c r="E97">
        <v>2.9204545454545453E-5</v>
      </c>
      <c r="F97">
        <v>1.0000000000000001E-5</v>
      </c>
      <c r="G97">
        <v>0.56626415482828352</v>
      </c>
      <c r="H97">
        <v>0.39808494102077374</v>
      </c>
      <c r="I97">
        <v>306.18592631000001</v>
      </c>
      <c r="J97">
        <v>1.6982436524617427E-7</v>
      </c>
      <c r="K97">
        <v>3.1875000000000001E-2</v>
      </c>
      <c r="P97">
        <f>'平衡係數(4酸)'!AK97</f>
        <v>95</v>
      </c>
      <c r="R97">
        <f>'平衡係數(4酸)'!AM97</f>
        <v>1</v>
      </c>
      <c r="S97">
        <f>'平衡係數(4酸)'!AN97</f>
        <v>2.6325780398677807</v>
      </c>
      <c r="T97">
        <f>'平衡係數(4酸)'!AO97</f>
        <v>0</v>
      </c>
      <c r="U97">
        <f>'平衡係數(4酸)'!AP97</f>
        <v>6.011119787116815E-3</v>
      </c>
      <c r="V97">
        <f>'平衡係數(4酸)'!AQ97</f>
        <v>0.2028043809528195</v>
      </c>
      <c r="W97">
        <f>'平衡係數(4酸)'!AR97</f>
        <v>0.16172589425484532</v>
      </c>
      <c r="X97">
        <f>'平衡係數(4酸)'!AS97</f>
        <v>6.4155182670320677E-3</v>
      </c>
      <c r="Y97">
        <f>'平衡係數(4酸)'!AT97</f>
        <v>9.7067939311271285E-5</v>
      </c>
      <c r="Z97">
        <f>'平衡係數(4酸)'!AU97</f>
        <v>5.4966094615020147</v>
      </c>
      <c r="AA97">
        <f>'平衡係數(4酸)'!AV97</f>
        <v>3.8641284895735475</v>
      </c>
      <c r="AB97">
        <f>'平衡係數(4酸)'!AW97</f>
        <v>1.7168024113990192</v>
      </c>
      <c r="AC97">
        <f>'平衡係數(4酸)'!AX97</f>
        <v>2.0937593246608328</v>
      </c>
      <c r="AH97" s="10"/>
      <c r="AI97">
        <v>95</v>
      </c>
      <c r="AJ97">
        <f t="shared" si="6"/>
        <v>-783.39790004359941</v>
      </c>
      <c r="AK97">
        <f t="shared" si="7"/>
        <v>-869.25931701777756</v>
      </c>
      <c r="AL97">
        <f t="shared" si="8"/>
        <v>-873.07905754174715</v>
      </c>
      <c r="AM97">
        <v>90.893470789999995</v>
      </c>
      <c r="AN97">
        <f t="shared" si="9"/>
        <v>-856.0573948437866</v>
      </c>
    </row>
    <row r="98" spans="1:40">
      <c r="A98">
        <v>9.9999999999999995E-7</v>
      </c>
      <c r="B98">
        <v>4.0000000000000003E-5</v>
      </c>
      <c r="C98">
        <v>1.0458333333333333E-3</v>
      </c>
      <c r="D98">
        <v>9.0297297297297285E-4</v>
      </c>
      <c r="E98">
        <v>3.1022727272727273E-5</v>
      </c>
      <c r="F98">
        <v>1.0000000000000001E-5</v>
      </c>
      <c r="G98">
        <v>0.55724610563235466</v>
      </c>
      <c r="H98">
        <v>0.40269530758790617</v>
      </c>
      <c r="I98">
        <v>306.2545045</v>
      </c>
      <c r="J98">
        <v>1.6595869074375559E-7</v>
      </c>
      <c r="K98">
        <v>3.1975000000000003E-2</v>
      </c>
      <c r="P98">
        <f>'平衡係數(4酸)'!AK98</f>
        <v>96</v>
      </c>
      <c r="R98">
        <f>'平衡係數(4酸)'!AM98</f>
        <v>1</v>
      </c>
      <c r="S98">
        <f>'平衡係數(4酸)'!AN98</f>
        <v>2.4904153164507932</v>
      </c>
      <c r="T98">
        <f>'平衡係數(4酸)'!AO98</f>
        <v>0</v>
      </c>
      <c r="U98">
        <f>'平衡係數(4酸)'!AP98</f>
        <v>9.2154503384748038E-3</v>
      </c>
      <c r="V98">
        <f>'平衡係數(4酸)'!AQ98</f>
        <v>0.24145920866994275</v>
      </c>
      <c r="W98">
        <f>'平衡係數(4酸)'!AR98</f>
        <v>0.20848119627706027</v>
      </c>
      <c r="X98">
        <f>'平衡係數(4酸)'!AS98</f>
        <v>7.1594645997827078E-3</v>
      </c>
      <c r="Y98">
        <f>'平衡係數(4酸)'!AT98</f>
        <v>9.6429064504582985E-5</v>
      </c>
      <c r="Z98">
        <f>'平衡係數(4酸)'!AU98</f>
        <v>5.3734720664949993</v>
      </c>
      <c r="AA98">
        <f>'平衡係數(4酸)'!AV98</f>
        <v>3.8831531791087084</v>
      </c>
      <c r="AB98">
        <f>'平衡係數(4酸)'!AW98</f>
        <v>1.5971594394876187</v>
      </c>
      <c r="AC98">
        <f>'平衡係數(4酸)'!AX98</f>
        <v>2.0634747593728795</v>
      </c>
      <c r="AH98" s="10"/>
      <c r="AI98">
        <v>96</v>
      </c>
      <c r="AJ98">
        <f t="shared" si="6"/>
        <v>-780.61819269147827</v>
      </c>
      <c r="AK98">
        <f t="shared" si="7"/>
        <v>-865.23769247993005</v>
      </c>
      <c r="AL98">
        <f t="shared" si="8"/>
        <v>-869.42549483351308</v>
      </c>
      <c r="AM98">
        <v>92.869415810000007</v>
      </c>
      <c r="AN98">
        <f t="shared" si="9"/>
        <v>-852.42793079829164</v>
      </c>
    </row>
    <row r="99" spans="1:40">
      <c r="A99">
        <v>9.9999999999999995E-7</v>
      </c>
      <c r="B99">
        <v>2.6956521739130436E-5</v>
      </c>
      <c r="C99">
        <v>9.369999999999999E-4</v>
      </c>
      <c r="D99">
        <v>9.3162162162162157E-4</v>
      </c>
      <c r="E99">
        <v>3.2954545454545453E-5</v>
      </c>
      <c r="F99">
        <v>1.0000000000000001E-5</v>
      </c>
      <c r="G99">
        <v>0.56821657435257067</v>
      </c>
      <c r="H99">
        <v>0.39460764192667663</v>
      </c>
      <c r="I99">
        <v>306.14622314999997</v>
      </c>
      <c r="J99">
        <v>1.7378008287493735E-7</v>
      </c>
      <c r="K99">
        <v>3.2169999999999997E-2</v>
      </c>
      <c r="P99">
        <f>'平衡係數(4酸)'!AK99</f>
        <v>97</v>
      </c>
      <c r="R99">
        <f>'平衡係數(4酸)'!AM99</f>
        <v>1</v>
      </c>
      <c r="S99">
        <f>'平衡係數(4酸)'!AN99</f>
        <v>2.6517813820186049</v>
      </c>
      <c r="T99">
        <f>'平衡係數(4酸)'!AO99</f>
        <v>0</v>
      </c>
      <c r="U99">
        <f>'平衡係數(4酸)'!AP99</f>
        <v>6.0506838333286685E-3</v>
      </c>
      <c r="V99">
        <f>'平衡係數(4酸)'!AQ99</f>
        <v>0.20954673180685063</v>
      </c>
      <c r="W99">
        <f>'平衡係數(4酸)'!AR99</f>
        <v>0.2083253380256653</v>
      </c>
      <c r="X99">
        <f>'平衡係數(4酸)'!AS99</f>
        <v>7.3721420272679283E-3</v>
      </c>
      <c r="Y99">
        <f>'平衡係數(4酸)'!AT99</f>
        <v>9.513832154932968E-5</v>
      </c>
      <c r="Z99">
        <f>'平衡係數(4酸)'!AU99</f>
        <v>5.4059171160413459</v>
      </c>
      <c r="AA99">
        <f>'平衡係數(4酸)'!AV99</f>
        <v>3.7542308723442908</v>
      </c>
      <c r="AB99">
        <f>'平衡係數(4酸)'!AW99</f>
        <v>1.7602432819812657</v>
      </c>
      <c r="AC99">
        <f>'平衡係數(4酸)'!AX99</f>
        <v>2.1915381776743783</v>
      </c>
      <c r="AH99" s="10"/>
      <c r="AI99">
        <v>97</v>
      </c>
      <c r="AJ99">
        <f t="shared" si="6"/>
        <v>-775.80772181842235</v>
      </c>
      <c r="AK99">
        <f t="shared" si="7"/>
        <v>-865.67887896233674</v>
      </c>
      <c r="AL99">
        <f t="shared" si="8"/>
        <v>-870.35328096330227</v>
      </c>
      <c r="AM99">
        <v>89.175257729999998</v>
      </c>
      <c r="AN99">
        <f t="shared" si="9"/>
        <v>-853.68635411525861</v>
      </c>
    </row>
    <row r="100" spans="1:40">
      <c r="A100">
        <v>9.9999999999999995E-7</v>
      </c>
      <c r="B100">
        <v>3.2826086956521743E-5</v>
      </c>
      <c r="C100">
        <v>7.0950000000000006E-4</v>
      </c>
      <c r="D100">
        <v>5.7945945945945957E-4</v>
      </c>
      <c r="E100">
        <v>1</v>
      </c>
      <c r="F100">
        <v>1.0000000000000001E-5</v>
      </c>
      <c r="G100">
        <v>0.55115741300066956</v>
      </c>
      <c r="H100">
        <v>0.4063709589163354</v>
      </c>
      <c r="I100">
        <v>306.36459055</v>
      </c>
      <c r="J100">
        <v>1.7378008287493735E-7</v>
      </c>
      <c r="K100">
        <v>3.2059999999999998E-2</v>
      </c>
      <c r="P100">
        <f>'平衡係數(4酸)'!AK100</f>
        <v>98</v>
      </c>
      <c r="R100">
        <f>'平衡係數(4酸)'!AM100</f>
        <v>1</v>
      </c>
      <c r="S100">
        <f>'平衡係數(4酸)'!AN100</f>
        <v>2.4680073902074131</v>
      </c>
      <c r="T100">
        <f>'平衡係數(4酸)'!AO100</f>
        <v>0</v>
      </c>
      <c r="U100">
        <f>'平衡係數(4酸)'!AP100</f>
        <v>7.8113120255628001E-3</v>
      </c>
      <c r="V100">
        <f>'平衡係數(4酸)'!AQ100</f>
        <v>0.16883321278079713</v>
      </c>
      <c r="W100">
        <f>'平衡係數(4酸)'!AR100</f>
        <v>0.13789874361547297</v>
      </c>
      <c r="X100">
        <f>'平衡係數(4酸)'!AS100</f>
        <v>0</v>
      </c>
      <c r="Y100">
        <f>'平衡係數(4酸)'!AT100</f>
        <v>1.0138420857684815E-4</v>
      </c>
      <c r="Z100">
        <f>'平衡係數(4酸)'!AU100</f>
        <v>5.5878658118335913</v>
      </c>
      <c r="AA100">
        <f>'平衡係數(4酸)'!AV100</f>
        <v>4.1199598058347533</v>
      </c>
      <c r="AB100">
        <f>'平衡係數(4酸)'!AW100</f>
        <v>1.5330004138980802</v>
      </c>
      <c r="AC100">
        <f>'平衡係數(4酸)'!AX100</f>
        <v>1.8475436823199129</v>
      </c>
      <c r="AH100" s="10"/>
      <c r="AI100">
        <v>98</v>
      </c>
      <c r="AJ100">
        <f t="shared" si="6"/>
        <v>-797.78486222954439</v>
      </c>
      <c r="AK100">
        <f t="shared" si="7"/>
        <v>-873.54940527766917</v>
      </c>
      <c r="AL100">
        <f t="shared" si="8"/>
        <v>-875.66600747260657</v>
      </c>
      <c r="AM100">
        <v>93.041237109999997</v>
      </c>
      <c r="AN100">
        <f t="shared" si="9"/>
        <v>-857.73315820500613</v>
      </c>
    </row>
    <row r="101" spans="1:40">
      <c r="A101">
        <v>9.9999999999999995E-7</v>
      </c>
      <c r="B101" s="14">
        <v>3.4782608695652178E-5</v>
      </c>
      <c r="C101">
        <v>1.0889999999999999E-3</v>
      </c>
      <c r="D101">
        <v>9.0608108108108107E-4</v>
      </c>
      <c r="E101">
        <v>3.2954545454545453E-5</v>
      </c>
      <c r="F101">
        <v>1.0000000000000001E-5</v>
      </c>
      <c r="G101">
        <v>0.54422096002705156</v>
      </c>
      <c r="H101">
        <v>0.40462695109239005</v>
      </c>
      <c r="I101">
        <v>306.10832467</v>
      </c>
      <c r="J101">
        <v>1.6595869074375559E-7</v>
      </c>
      <c r="K101">
        <v>3.2030000000000003E-2</v>
      </c>
      <c r="P101">
        <f>'平衡係數(4酸)'!AK101</f>
        <v>99</v>
      </c>
      <c r="R101">
        <f>'平衡係數(4酸)'!AM101</f>
        <v>1</v>
      </c>
      <c r="S101">
        <f>'平衡係數(4酸)'!AN101</f>
        <v>2.3801760677556523</v>
      </c>
      <c r="T101">
        <f>'平衡係數(4酸)'!AO101</f>
        <v>0</v>
      </c>
      <c r="U101">
        <f>'平衡係數(4酸)'!AP101</f>
        <v>7.8106430851778846E-3</v>
      </c>
      <c r="V101">
        <f>'平衡係數(4酸)'!AQ101</f>
        <v>0.24396373230325669</v>
      </c>
      <c r="W101">
        <f>'平衡係數(4酸)'!AR101</f>
        <v>0.20297925321047419</v>
      </c>
      <c r="X101">
        <f>'平衡係數(4酸)'!AS101</f>
        <v>7.3914457425109849E-3</v>
      </c>
      <c r="Y101">
        <f>'平衡係數(4酸)'!AT101</f>
        <v>9.8863641401702914E-5</v>
      </c>
      <c r="Z101">
        <f>'平衡係數(4酸)'!AU101</f>
        <v>5.3803665835404919</v>
      </c>
      <c r="AA101">
        <f>'平衡係數(4酸)'!AV101</f>
        <v>4.0002893794262437</v>
      </c>
      <c r="AB101">
        <f>'平衡係數(4酸)'!AW101</f>
        <v>1.4851023867401087</v>
      </c>
      <c r="AC101">
        <f>'平衡係數(4酸)'!AX101</f>
        <v>1.9472474610815285</v>
      </c>
      <c r="AH101" s="10"/>
      <c r="AI101">
        <v>99</v>
      </c>
      <c r="AJ101">
        <f t="shared" ref="AJ101:AJ112" si="10">U101*$AG$8+V101*$AG$9+W101*$AG$10+X101*$AG$11+Y101*$AG$4+Z101*$AG$12+AA101*$AG$14+AB101*$AG$3+AC101*$AG$6-R101*$AG$13-S101*$AG$7</f>
        <v>-786.26129794920541</v>
      </c>
      <c r="AK101">
        <f t="shared" ref="AK101:AK112" si="11">U101*$AG$8+V101*$AG$9+W101*$AG$10+X101*$AG$11+Y101*$AG$4+Z101*$AG$12+AA101*$AG$14+AB101*$AG$3+AC101*$AG$5-R101*$AG$13-S101*$AG$7</f>
        <v>-866.11451901362477</v>
      </c>
      <c r="AL101">
        <f t="shared" si="8"/>
        <v>-869.75886084496381</v>
      </c>
      <c r="AM101">
        <v>91.75257732</v>
      </c>
      <c r="AN101">
        <f t="shared" si="9"/>
        <v>-852.21274868429691</v>
      </c>
    </row>
    <row r="102" spans="1:40">
      <c r="A102">
        <v>9.9999999999999995E-7</v>
      </c>
      <c r="B102" s="14">
        <v>3.9565217391304351E-5</v>
      </c>
      <c r="C102">
        <v>1.4378333333333333E-3</v>
      </c>
      <c r="D102">
        <v>9.8918918918918918E-4</v>
      </c>
      <c r="E102">
        <v>3.6704545454545456E-5</v>
      </c>
      <c r="F102">
        <v>1.0000000000000001E-5</v>
      </c>
      <c r="G102">
        <v>0.55304048114799109</v>
      </c>
      <c r="H102">
        <v>0.41044260610343236</v>
      </c>
      <c r="I102">
        <v>306.21480134000001</v>
      </c>
      <c r="J102">
        <v>1.6218100973589288E-7</v>
      </c>
      <c r="K102">
        <v>3.1150000000000001E-2</v>
      </c>
      <c r="P102">
        <f>'平衡係數(4酸)'!AK102</f>
        <v>100</v>
      </c>
      <c r="R102">
        <f>'平衡係數(4酸)'!AM102</f>
        <v>1</v>
      </c>
      <c r="S102">
        <f>'平衡係數(4酸)'!AN102</f>
        <v>2.3667151817277912</v>
      </c>
      <c r="T102">
        <f>'平衡係數(4酸)'!AO102</f>
        <v>0</v>
      </c>
      <c r="U102">
        <f>'平衡係數(4酸)'!AP102</f>
        <v>8.4511371715618854E-3</v>
      </c>
      <c r="V102">
        <f>'平衡係數(4酸)'!AQ102</f>
        <v>0.30762609359709225</v>
      </c>
      <c r="W102">
        <f>'平衡係數(4酸)'!AR102</f>
        <v>0.21164966268839497</v>
      </c>
      <c r="X102">
        <f>'平衡係數(4酸)'!AS102</f>
        <v>7.8641335946903895E-3</v>
      </c>
      <c r="Y102">
        <f>'平衡係數(4酸)'!AT102</f>
        <v>9.5837286776817311E-5</v>
      </c>
      <c r="Z102">
        <f>'平衡係數(4酸)'!AU102</f>
        <v>5.3001899190969048</v>
      </c>
      <c r="AA102">
        <f>'平衡係數(4酸)'!AV102</f>
        <v>3.9335705746558904</v>
      </c>
      <c r="AB102">
        <f>'平衡係數(4酸)'!AW102</f>
        <v>1.4761306594375103</v>
      </c>
      <c r="AC102">
        <f>'平衡係數(4酸)'!AX102</f>
        <v>2.01172168648925</v>
      </c>
      <c r="AH102" s="10"/>
      <c r="AI102">
        <v>100</v>
      </c>
      <c r="AJ102">
        <f t="shared" si="10"/>
        <v>-780.66836475163643</v>
      </c>
      <c r="AK102">
        <f t="shared" si="11"/>
        <v>-863.16556131343839</v>
      </c>
      <c r="AL102">
        <f t="shared" si="8"/>
        <v>-867.21923793839539</v>
      </c>
      <c r="AM102">
        <v>89.733676979999998</v>
      </c>
      <c r="AN102">
        <f t="shared" si="9"/>
        <v>-850.30485277601463</v>
      </c>
    </row>
    <row r="103" spans="1:40">
      <c r="A103">
        <v>9.9999999999999995E-7</v>
      </c>
      <c r="B103" s="14">
        <v>3.3478260869565221E-5</v>
      </c>
      <c r="C103">
        <v>1.1286666666666667E-3</v>
      </c>
      <c r="D103">
        <v>8.5837837837837835E-4</v>
      </c>
      <c r="E103">
        <v>3.0113636363636365E-5</v>
      </c>
      <c r="F103">
        <v>1.0000000000000001E-5</v>
      </c>
      <c r="G103">
        <v>0.56824677311918648</v>
      </c>
      <c r="H103">
        <v>0.38423488614062973</v>
      </c>
      <c r="I103">
        <v>306.20216850999998</v>
      </c>
      <c r="J103">
        <v>1.6218100973589288E-7</v>
      </c>
      <c r="K103">
        <v>3.1544999999999997E-2</v>
      </c>
      <c r="P103">
        <f>'平衡係數(4酸)'!AK103</f>
        <v>101</v>
      </c>
      <c r="R103">
        <f>'平衡係數(4酸)'!AM103</f>
        <v>1</v>
      </c>
      <c r="S103">
        <f>'平衡係數(4酸)'!AN103</f>
        <v>2.7773957821577699</v>
      </c>
      <c r="T103">
        <f>'平衡係數(4酸)'!AO103</f>
        <v>0</v>
      </c>
      <c r="U103">
        <f>'平衡係數(4酸)'!AP103</f>
        <v>6.2897691212507505E-3</v>
      </c>
      <c r="V103">
        <f>'平衡係數(4酸)'!AQ103</f>
        <v>0.212690684428129</v>
      </c>
      <c r="W103">
        <f>'平衡係數(4酸)'!AR103</f>
        <v>0.161758896294456</v>
      </c>
      <c r="X103">
        <f>'平衡係數(4酸)'!AS103</f>
        <v>5.6640988539400612E-3</v>
      </c>
      <c r="Y103">
        <f>'平衡係數(4酸)'!AT103</f>
        <v>9.6586107845143433E-5</v>
      </c>
      <c r="Z103">
        <f>'平衡係數(4酸)'!AU103</f>
        <v>5.4884744111144501</v>
      </c>
      <c r="AA103">
        <f>'平衡係數(4酸)'!AV103</f>
        <v>3.711175215064527</v>
      </c>
      <c r="AB103">
        <f>'平衡係數(4酸)'!AW103</f>
        <v>1.8607461515443884</v>
      </c>
      <c r="AC103">
        <f>'平衡係數(4酸)'!AX103</f>
        <v>2.2471496002421643</v>
      </c>
      <c r="AH103" s="10"/>
      <c r="AI103">
        <v>101</v>
      </c>
      <c r="AJ103">
        <f t="shared" si="10"/>
        <v>-776.04565460344759</v>
      </c>
      <c r="AK103">
        <f t="shared" si="11"/>
        <v>-868.19733916299231</v>
      </c>
      <c r="AL103">
        <f t="shared" si="8"/>
        <v>-873.23353283780762</v>
      </c>
      <c r="AM103">
        <v>91.194158079999994</v>
      </c>
      <c r="AN103">
        <f t="shared" si="9"/>
        <v>-856.29569713207229</v>
      </c>
    </row>
    <row r="104" spans="1:40">
      <c r="A104">
        <v>9.9999999999999995E-7</v>
      </c>
      <c r="B104" s="14">
        <v>3.0217391304347823E-5</v>
      </c>
      <c r="C104">
        <v>1.3413333333333335E-3</v>
      </c>
      <c r="D104">
        <v>1.0004054054054054E-3</v>
      </c>
      <c r="E104">
        <v>4.011363636363636E-5</v>
      </c>
      <c r="F104">
        <v>1.0000000000000001E-5</v>
      </c>
      <c r="G104">
        <v>0.55241670001353349</v>
      </c>
      <c r="H104">
        <v>0.41179850191836315</v>
      </c>
      <c r="I104">
        <v>306.37361399999998</v>
      </c>
      <c r="J104">
        <v>1.5848931924611122E-7</v>
      </c>
      <c r="K104">
        <v>3.1934999999999998E-2</v>
      </c>
      <c r="P104">
        <f>'平衡係數(4酸)'!AK104</f>
        <v>102</v>
      </c>
      <c r="R104">
        <f>'平衡係數(4酸)'!AM104</f>
        <v>1</v>
      </c>
      <c r="S104">
        <f>'平衡係數(4酸)'!AN104</f>
        <v>2.3507640637712051</v>
      </c>
      <c r="T104">
        <f>'平衡係數(4酸)'!AO104</f>
        <v>0</v>
      </c>
      <c r="U104">
        <f>'平衡係數(4酸)'!AP104</f>
        <v>6.8598027031155223E-3</v>
      </c>
      <c r="V104">
        <f>'平衡係數(4酸)'!AQ104</f>
        <v>0.29048610475326453</v>
      </c>
      <c r="W104">
        <f>'平衡係數(4酸)'!AR104</f>
        <v>0.21720602712750162</v>
      </c>
      <c r="X104">
        <f>'平衡係數(4酸)'!AS104</f>
        <v>8.6333063269182619E-3</v>
      </c>
      <c r="Y104">
        <f>'平衡係數(4酸)'!AT104</f>
        <v>9.6052149004787344E-5</v>
      </c>
      <c r="Z104">
        <f>'平衡係數(4酸)'!AU104</f>
        <v>5.3060811182432817</v>
      </c>
      <c r="AA104">
        <f>'平衡係數(4酸)'!AV104</f>
        <v>3.9554131066210818</v>
      </c>
      <c r="AB104">
        <f>'平衡係數(4酸)'!AW104</f>
        <v>1.4645224562358139</v>
      </c>
      <c r="AC104">
        <f>'平衡係數(4酸)'!AX104</f>
        <v>1.9877076971466137</v>
      </c>
      <c r="AH104" s="10"/>
      <c r="AI104">
        <v>102</v>
      </c>
      <c r="AJ104">
        <f t="shared" si="10"/>
        <v>-781.97877137170701</v>
      </c>
      <c r="AK104">
        <f t="shared" si="11"/>
        <v>-863.49119612718107</v>
      </c>
      <c r="AL104">
        <f t="shared" si="8"/>
        <v>-867.23103672083653</v>
      </c>
      <c r="AM104">
        <v>91.323024050000001</v>
      </c>
      <c r="AN104">
        <f t="shared" si="9"/>
        <v>-850.2674116708863</v>
      </c>
    </row>
    <row r="105" spans="1:40">
      <c r="A105">
        <v>9.9999999999999995E-7</v>
      </c>
      <c r="B105" s="14">
        <v>1</v>
      </c>
      <c r="C105">
        <v>1.2784999999999999E-3</v>
      </c>
      <c r="D105">
        <v>8.6013513513513511E-4</v>
      </c>
      <c r="E105">
        <v>3.6363636363636371E-5</v>
      </c>
      <c r="F105">
        <v>1.0000000000000001E-5</v>
      </c>
      <c r="G105">
        <v>0.55602609557089078</v>
      </c>
      <c r="H105">
        <v>0.4091434206785568</v>
      </c>
      <c r="I105">
        <v>305.99823862</v>
      </c>
      <c r="J105">
        <v>1.6218100973589288E-7</v>
      </c>
      <c r="K105">
        <v>3.1559999999999998E-2</v>
      </c>
      <c r="P105">
        <f>'平衡係數(4酸)'!AK105</f>
        <v>103</v>
      </c>
      <c r="R105">
        <f>'平衡係數(4酸)'!AM105</f>
        <v>1</v>
      </c>
      <c r="S105">
        <f>'平衡係數(4酸)'!AN105</f>
        <v>2.4213046793267061</v>
      </c>
      <c r="T105">
        <f>'平衡係數(4酸)'!AO105</f>
        <v>0</v>
      </c>
      <c r="U105">
        <f>'平衡係數(4酸)'!AP105</f>
        <v>0</v>
      </c>
      <c r="V105">
        <f>'平衡係數(4酸)'!AQ105</f>
        <v>0.27571870891980327</v>
      </c>
      <c r="W105">
        <f>'平衡係數(4酸)'!AR105</f>
        <v>0.18550220433145637</v>
      </c>
      <c r="X105">
        <f>'平衡係數(4酸)'!AS105</f>
        <v>7.8515684284163178E-3</v>
      </c>
      <c r="Y105">
        <f>'平衡係數(4酸)'!AT105</f>
        <v>9.6758036462230531E-5</v>
      </c>
      <c r="Z105">
        <f>'平衡係數(4酸)'!AU105</f>
        <v>5.3799993229199927</v>
      </c>
      <c r="AA105">
        <f>'平衡係數(4酸)'!AV105</f>
        <v>3.9587914016297523</v>
      </c>
      <c r="AB105">
        <f>'平衡係數(4酸)'!AW105</f>
        <v>1.521858970902616</v>
      </c>
      <c r="AC105">
        <f>'平衡係數(4酸)'!AX105</f>
        <v>1.9909314525822919</v>
      </c>
      <c r="AH105" s="10"/>
      <c r="AI105">
        <v>103</v>
      </c>
      <c r="AJ105">
        <f t="shared" si="10"/>
        <v>-784.46722248318213</v>
      </c>
      <c r="AK105">
        <f t="shared" si="11"/>
        <v>-866.11184782466682</v>
      </c>
      <c r="AL105">
        <f t="shared" si="8"/>
        <v>-869.58999662087513</v>
      </c>
      <c r="AM105">
        <v>91.580756010000002</v>
      </c>
      <c r="AN105">
        <f t="shared" si="9"/>
        <v>-852.5518955625912</v>
      </c>
    </row>
    <row r="106" spans="1:40">
      <c r="A106">
        <v>9.9999999999999995E-7</v>
      </c>
      <c r="B106" s="14">
        <v>1</v>
      </c>
      <c r="C106">
        <v>1.4081666666666665E-3</v>
      </c>
      <c r="D106">
        <v>9.8932432432432432E-4</v>
      </c>
      <c r="E106">
        <v>3.9204545454545456E-5</v>
      </c>
      <c r="F106">
        <v>1.0000000000000001E-5</v>
      </c>
      <c r="G106">
        <v>0.55980582278545232</v>
      </c>
      <c r="H106">
        <v>0.40815596223432782</v>
      </c>
      <c r="I106">
        <v>306.21841072000001</v>
      </c>
      <c r="J106">
        <v>1.5488166189124805E-7</v>
      </c>
      <c r="K106">
        <v>3.1649999999999998E-2</v>
      </c>
      <c r="P106">
        <f>'平衡係數(4酸)'!AK106</f>
        <v>104</v>
      </c>
      <c r="R106">
        <f>'平衡係數(4酸)'!AM106</f>
        <v>1</v>
      </c>
      <c r="S106">
        <f>'平衡係數(4酸)'!AN106</f>
        <v>2.4357849492564547</v>
      </c>
      <c r="T106">
        <f>'平衡係數(4酸)'!AO106</f>
        <v>0</v>
      </c>
      <c r="U106">
        <f>'平衡係數(4酸)'!AP106</f>
        <v>0</v>
      </c>
      <c r="V106">
        <f>'平衡係數(4酸)'!AQ106</f>
        <v>0.30456369215884682</v>
      </c>
      <c r="W106">
        <f>'平衡係數(4酸)'!AR106</f>
        <v>0.21397601219971243</v>
      </c>
      <c r="X106">
        <f>'平衡係數(4酸)'!AS106</f>
        <v>8.47807874635448E-3</v>
      </c>
      <c r="Y106">
        <f>'平衡係數(4酸)'!AT106</f>
        <v>9.4671387936061871E-5</v>
      </c>
      <c r="Z106">
        <f>'平衡係數(4酸)'!AU106</f>
        <v>5.2997594217787869</v>
      </c>
      <c r="AA106">
        <f>'平衡係數(4酸)'!AV106</f>
        <v>3.864069143910267</v>
      </c>
      <c r="AB106">
        <f>'平衡係數(4酸)'!AW106</f>
        <v>1.5512036984086979</v>
      </c>
      <c r="AC106">
        <f>'平衡係數(4酸)'!AX106</f>
        <v>2.0782214815136113</v>
      </c>
      <c r="AH106" s="10"/>
      <c r="AI106">
        <v>104</v>
      </c>
      <c r="AJ106">
        <f t="shared" si="10"/>
        <v>-777.76240334821296</v>
      </c>
      <c r="AK106">
        <f t="shared" si="11"/>
        <v>-862.9866404834147</v>
      </c>
      <c r="AL106">
        <f t="shared" si="8"/>
        <v>-867.17561576257015</v>
      </c>
      <c r="AM106">
        <v>93.298969069999998</v>
      </c>
      <c r="AN106">
        <f t="shared" si="9"/>
        <v>-850.52839684957701</v>
      </c>
    </row>
    <row r="107" spans="1:40">
      <c r="A107">
        <v>9.9999999999999995E-7</v>
      </c>
      <c r="B107" s="14">
        <v>2.5804347826086956E-4</v>
      </c>
      <c r="C107">
        <v>1.4751666666666667E-3</v>
      </c>
      <c r="D107">
        <v>8.7972972972972965E-4</v>
      </c>
      <c r="E107">
        <v>4.568181818181818E-5</v>
      </c>
      <c r="F107">
        <v>1.0000000000000001E-5</v>
      </c>
      <c r="G107">
        <v>0.55774415130411259</v>
      </c>
      <c r="H107">
        <v>0.40988675981763856</v>
      </c>
      <c r="I107">
        <v>306.10651998000003</v>
      </c>
      <c r="J107">
        <v>1.5488166189124805E-7</v>
      </c>
      <c r="K107">
        <v>3.1734999999999999E-2</v>
      </c>
      <c r="P107">
        <f>'平衡係數(4酸)'!AK107</f>
        <v>105</v>
      </c>
      <c r="R107">
        <f>'平衡係數(4酸)'!AM107</f>
        <v>1</v>
      </c>
      <c r="S107">
        <f>'平衡係數(4酸)'!AN107</f>
        <v>2.4028898304508886</v>
      </c>
      <c r="T107">
        <f>'平衡係數(4酸)'!AO107</f>
        <v>0</v>
      </c>
      <c r="U107">
        <f>'平衡係數(4酸)'!AP107</f>
        <v>5.7246740570004964E-2</v>
      </c>
      <c r="V107">
        <f>'平衡係數(4酸)'!AQ107</f>
        <v>0.32721781262677307</v>
      </c>
      <c r="W107">
        <f>'平衡係數(4酸)'!AR107</f>
        <v>0.19514072351594686</v>
      </c>
      <c r="X107">
        <f>'平衡係數(4酸)'!AS107</f>
        <v>1.0144240104165782E-2</v>
      </c>
      <c r="Y107">
        <f>'平衡係數(4酸)'!AT107</f>
        <v>9.4874861614043838E-5</v>
      </c>
      <c r="Z107">
        <f>'平衡係數(4酸)'!AU107</f>
        <v>5.2915899171020016</v>
      </c>
      <c r="AA107">
        <f>'平衡係數(4酸)'!AV107</f>
        <v>3.8887949615127284</v>
      </c>
      <c r="AB107">
        <f>'平衡係數(4酸)'!AW107</f>
        <v>1.4819336245972166</v>
      </c>
      <c r="AC107">
        <f>'平衡係數(4酸)'!AX107</f>
        <v>2.0716831414141073</v>
      </c>
      <c r="AH107" s="10"/>
      <c r="AI107">
        <v>105</v>
      </c>
      <c r="AJ107">
        <f t="shared" si="10"/>
        <v>-776.54105042537333</v>
      </c>
      <c r="AK107">
        <f t="shared" si="11"/>
        <v>-861.49716164037466</v>
      </c>
      <c r="AL107">
        <f t="shared" si="8"/>
        <v>-866.42726367263504</v>
      </c>
      <c r="AM107">
        <v>90.549828180000006</v>
      </c>
      <c r="AN107">
        <f t="shared" si="9"/>
        <v>-849.73398319657213</v>
      </c>
    </row>
    <row r="108" spans="1:40">
      <c r="A108">
        <v>9.9999999999999995E-7</v>
      </c>
      <c r="B108" s="14">
        <v>1</v>
      </c>
      <c r="C108">
        <v>1.8348333333333333E-3</v>
      </c>
      <c r="D108">
        <v>1.2809459459459461E-3</v>
      </c>
      <c r="E108">
        <v>5.1590909090909091E-5</v>
      </c>
      <c r="F108">
        <v>1.0000000000000001E-5</v>
      </c>
      <c r="G108">
        <v>0.56183780497783653</v>
      </c>
      <c r="H108">
        <v>0.3953125122704606</v>
      </c>
      <c r="I108">
        <v>306.33210614000001</v>
      </c>
      <c r="J108">
        <v>1.5488166189124805E-7</v>
      </c>
      <c r="K108">
        <v>3.1449999999999999E-2</v>
      </c>
      <c r="P108">
        <f>'平衡係數(4酸)'!AK108</f>
        <v>106</v>
      </c>
      <c r="R108">
        <f>'平衡係數(4酸)'!AM108</f>
        <v>1</v>
      </c>
      <c r="S108">
        <f>'平衡係數(4酸)'!AN108</f>
        <v>2.5363919990687052</v>
      </c>
      <c r="T108">
        <f>'平衡係數(4酸)'!AO108</f>
        <v>0</v>
      </c>
      <c r="U108">
        <f>'平衡係數(4酸)'!AP108</f>
        <v>0</v>
      </c>
      <c r="V108">
        <f>'平衡係數(4酸)'!AQ108</f>
        <v>0.35632167005179394</v>
      </c>
      <c r="W108">
        <f>'平衡係數(4酸)'!AR108</f>
        <v>0.24875120118356156</v>
      </c>
      <c r="X108">
        <f>'平衡係數(4酸)'!AS108</f>
        <v>1.0014522587781913E-2</v>
      </c>
      <c r="Y108">
        <f>'平衡係數(4酸)'!AT108</f>
        <v>9.2256240349506254E-5</v>
      </c>
      <c r="Z108">
        <f>'平衡係數(4酸)'!AU108</f>
        <v>5.1833043573474313</v>
      </c>
      <c r="AA108">
        <f>'平衡係數(4酸)'!AV108</f>
        <v>3.6470046145190755</v>
      </c>
      <c r="AB108">
        <f>'平衡係數(4酸)'!AW108</f>
        <v>1.6707359941280939</v>
      </c>
      <c r="AC108">
        <f>'平衡係數(4酸)'!AX108</f>
        <v>2.2858233879512313</v>
      </c>
      <c r="AH108" s="10"/>
      <c r="AI108">
        <v>106</v>
      </c>
      <c r="AJ108">
        <f t="shared" si="10"/>
        <v>-764.30931186033524</v>
      </c>
      <c r="AK108">
        <f t="shared" si="11"/>
        <v>-858.04694098062657</v>
      </c>
      <c r="AL108">
        <f t="shared" si="8"/>
        <v>-864.00442589163936</v>
      </c>
      <c r="AM108">
        <v>88.187285220000007</v>
      </c>
      <c r="AN108">
        <f t="shared" si="9"/>
        <v>-847.76944530390188</v>
      </c>
    </row>
    <row r="109" spans="1:40">
      <c r="A109">
        <v>9.9999999999999995E-7</v>
      </c>
      <c r="B109" s="14">
        <v>4.6739130434782611E-5</v>
      </c>
      <c r="C109">
        <v>1.1819999999999999E-3</v>
      </c>
      <c r="D109">
        <v>8.0743243243243249E-4</v>
      </c>
      <c r="E109">
        <v>3.9545454545454541E-5</v>
      </c>
      <c r="F109">
        <v>1.0000000000000001E-5</v>
      </c>
      <c r="G109">
        <v>0.5411516073007101</v>
      </c>
      <c r="H109">
        <v>0.42653988097773604</v>
      </c>
      <c r="I109">
        <v>306.17690286999999</v>
      </c>
      <c r="J109">
        <v>1.5488166189124805E-7</v>
      </c>
      <c r="K109">
        <v>3.261E-2</v>
      </c>
      <c r="P109">
        <f>'平衡係數(4酸)'!AK109</f>
        <v>107</v>
      </c>
      <c r="R109">
        <f>'平衡係數(4酸)'!AM109</f>
        <v>1</v>
      </c>
      <c r="S109">
        <f>'平衡係數(4酸)'!AN109</f>
        <v>2.1278576536294338</v>
      </c>
      <c r="T109">
        <f>'平衡係數(4酸)'!AO109</f>
        <v>0</v>
      </c>
      <c r="U109">
        <f>'平衡係數(4酸)'!AP109</f>
        <v>1.16389989632836E-2</v>
      </c>
      <c r="V109">
        <f>'平衡係數(4酸)'!AQ109</f>
        <v>0.29494108677209241</v>
      </c>
      <c r="W109">
        <f>'平衡係數(4酸)'!AR109</f>
        <v>0.20147826001204619</v>
      </c>
      <c r="X109">
        <f>'平衡係數(4酸)'!AS109</f>
        <v>9.8803386940031629E-3</v>
      </c>
      <c r="Y109">
        <f>'平衡係數(4酸)'!AT109</f>
        <v>9.8398243492810904E-5</v>
      </c>
      <c r="Z109">
        <f>'平衡係數(4酸)'!AU109</f>
        <v>5.3248367621701256</v>
      </c>
      <c r="AA109">
        <f>'平衡係數(4酸)'!AV109</f>
        <v>4.1970775067841855</v>
      </c>
      <c r="AB109">
        <f>'平衡係數(4酸)'!AW109</f>
        <v>1.2326084237260706</v>
      </c>
      <c r="AC109">
        <f>'平衡係數(4酸)'!AX109</f>
        <v>1.7505471081674959</v>
      </c>
      <c r="AH109" s="10"/>
      <c r="AI109">
        <v>107</v>
      </c>
      <c r="AJ109">
        <f t="shared" si="10"/>
        <v>-793.47789040641726</v>
      </c>
      <c r="AK109">
        <f t="shared" si="11"/>
        <v>-865.26477317607794</v>
      </c>
      <c r="AL109">
        <f t="shared" si="8"/>
        <v>-867.53049032408455</v>
      </c>
      <c r="AM109">
        <v>92.611683850000006</v>
      </c>
      <c r="AN109">
        <f t="shared" si="9"/>
        <v>-850.10003579340196</v>
      </c>
    </row>
    <row r="110" spans="1:40">
      <c r="A110">
        <v>9.9999999999999995E-7</v>
      </c>
      <c r="B110" s="14">
        <v>4.9782608695652176E-5</v>
      </c>
      <c r="C110">
        <v>1.1003333333333332E-3</v>
      </c>
      <c r="D110">
        <v>7.3189189189189186E-4</v>
      </c>
      <c r="E110">
        <v>3.7272727272727269E-5</v>
      </c>
      <c r="F110">
        <v>1.0000000000000001E-5</v>
      </c>
      <c r="G110">
        <v>0.54389489183509609</v>
      </c>
      <c r="H110">
        <v>0.42495396540081415</v>
      </c>
      <c r="I110">
        <v>306.00726207000002</v>
      </c>
      <c r="J110">
        <v>1.6218100973589288E-7</v>
      </c>
      <c r="K110">
        <v>3.2820000000000002E-2</v>
      </c>
      <c r="P110">
        <f>'平衡係數(4酸)'!AK110</f>
        <v>108</v>
      </c>
      <c r="R110">
        <f>'平衡係數(4酸)'!AM110</f>
        <v>1</v>
      </c>
      <c r="S110">
        <f>'平衡係數(4酸)'!AN110</f>
        <v>2.1889309801586929</v>
      </c>
      <c r="T110">
        <f>'平衡係數(4酸)'!AO110</f>
        <v>0</v>
      </c>
      <c r="U110">
        <f>'平衡係數(4酸)'!AP110</f>
        <v>1.1286367199549625E-2</v>
      </c>
      <c r="V110">
        <f>'平衡係數(4酸)'!AQ110</f>
        <v>0.24940202394282512</v>
      </c>
      <c r="W110">
        <f>'平衡係數(4酸)'!AR110</f>
        <v>0.16588489982053276</v>
      </c>
      <c r="X110">
        <f>'平衡係數(4酸)'!AS110</f>
        <v>8.4592271391184526E-3</v>
      </c>
      <c r="Y110">
        <f>'平衡係數(4酸)'!AT110</f>
        <v>9.9951384642267153E-5</v>
      </c>
      <c r="Z110">
        <f>'平衡係數(4酸)'!AU110</f>
        <v>5.4363047538773976</v>
      </c>
      <c r="AA110">
        <f>'平衡係數(4酸)'!AV110</f>
        <v>4.2474737251033456</v>
      </c>
      <c r="AB110">
        <f>'平衡係數(4酸)'!AW110</f>
        <v>1.2746394979159834</v>
      </c>
      <c r="AC110">
        <f>'平衡係數(4酸)'!AX110</f>
        <v>1.7096720160180094</v>
      </c>
      <c r="AH110" s="10"/>
      <c r="AI110">
        <v>108</v>
      </c>
      <c r="AJ110">
        <f t="shared" si="10"/>
        <v>-799.07429876623144</v>
      </c>
      <c r="AK110">
        <f t="shared" si="11"/>
        <v>-869.18496532060487</v>
      </c>
      <c r="AL110">
        <f t="shared" si="8"/>
        <v>-870.66326067002819</v>
      </c>
      <c r="AM110">
        <v>92.912371129999997</v>
      </c>
      <c r="AN110">
        <f t="shared" si="9"/>
        <v>-852.98869910897906</v>
      </c>
    </row>
    <row r="111" spans="1:40">
      <c r="A111">
        <v>9.9999999999999995E-7</v>
      </c>
      <c r="B111" s="14">
        <v>1</v>
      </c>
      <c r="C111">
        <v>7.8666666666666674E-4</v>
      </c>
      <c r="D111">
        <v>5.9891891891891886E-4</v>
      </c>
      <c r="E111">
        <v>3.1590909090909086E-5</v>
      </c>
      <c r="F111">
        <v>1.0000000000000001E-5</v>
      </c>
      <c r="G111">
        <v>0.54740464776357878</v>
      </c>
      <c r="H111">
        <v>0.41404009268085973</v>
      </c>
      <c r="I111">
        <v>305.98872298999999</v>
      </c>
      <c r="J111">
        <v>1.5135612484362046E-7</v>
      </c>
      <c r="K111">
        <v>3.3224999999999998E-2</v>
      </c>
      <c r="P111">
        <f>'平衡係數(4酸)'!AK111</f>
        <v>109</v>
      </c>
      <c r="R111">
        <f>'平衡係數(4酸)'!AM111</f>
        <v>1</v>
      </c>
      <c r="S111">
        <f>'平衡係數(4酸)'!AN111</f>
        <v>2.3581433850858318</v>
      </c>
      <c r="T111">
        <f>'平衡係數(4酸)'!AO111</f>
        <v>0</v>
      </c>
      <c r="U111">
        <f>'平衡係數(4酸)'!AP111</f>
        <v>0</v>
      </c>
      <c r="V111">
        <f>'平衡係數(4酸)'!AQ111</f>
        <v>0.17501053879298645</v>
      </c>
      <c r="W111">
        <f>'平衡係數(4酸)'!AR111</f>
        <v>0.1332595026975551</v>
      </c>
      <c r="X111">
        <f>'平衡係數(4酸)'!AS111</f>
        <v>7.0312782518313667E-3</v>
      </c>
      <c r="Y111">
        <f>'平衡係數(4酸)'!AT111</f>
        <v>1.0182927202595049E-4</v>
      </c>
      <c r="Z111">
        <f>'平衡係數(4酸)'!AU111</f>
        <v>5.5741816785387064</v>
      </c>
      <c r="AA111">
        <f>'平衡係數(4酸)'!AV111</f>
        <v>4.2161401227249007</v>
      </c>
      <c r="AB111">
        <f>'平衡係數(4酸)'!AW111</f>
        <v>1.431753500050428</v>
      </c>
      <c r="AC111">
        <f>'平衡係數(4酸)'!AX111</f>
        <v>1.7470548197928011</v>
      </c>
      <c r="AH111" s="10"/>
      <c r="AI111">
        <v>109</v>
      </c>
      <c r="AJ111">
        <f t="shared" si="10"/>
        <v>-802.13880342992218</v>
      </c>
      <c r="AK111">
        <f t="shared" si="11"/>
        <v>-873.78247354624557</v>
      </c>
      <c r="AL111">
        <f t="shared" si="8"/>
        <v>-874.92530402115665</v>
      </c>
      <c r="AM111">
        <v>92.139175260000002</v>
      </c>
      <c r="AN111">
        <f t="shared" si="9"/>
        <v>-856.91849208314534</v>
      </c>
    </row>
    <row r="112" spans="1:40">
      <c r="A112">
        <v>9.9999999999999995E-7</v>
      </c>
      <c r="B112" s="14">
        <v>1</v>
      </c>
      <c r="C112">
        <v>1.9161666666666665E-3</v>
      </c>
      <c r="D112">
        <v>1.3432432432432433E-3</v>
      </c>
      <c r="E112">
        <v>4.9090909090909098E-5</v>
      </c>
      <c r="F112">
        <v>1.0000000000000001E-5</v>
      </c>
      <c r="G112">
        <v>0.56941183700061204</v>
      </c>
      <c r="H112">
        <v>0.38005038300266297</v>
      </c>
      <c r="I112">
        <v>306.28698890999999</v>
      </c>
      <c r="J112">
        <v>1.479108388168204E-7</v>
      </c>
      <c r="K112">
        <v>3.2210000000000003E-2</v>
      </c>
      <c r="P112">
        <f>'平衡係數(4酸)'!AK112</f>
        <v>110</v>
      </c>
      <c r="R112">
        <f>'平衡係數(4酸)'!AM112</f>
        <v>1</v>
      </c>
      <c r="S112">
        <f>'平衡係數(4酸)'!AN112</f>
        <v>2.7976798615822318</v>
      </c>
      <c r="T112">
        <f>'平衡係數(4酸)'!AO112</f>
        <v>0</v>
      </c>
      <c r="U112">
        <f>'平衡係數(4酸)'!AP112</f>
        <v>0</v>
      </c>
      <c r="V112">
        <f>'平衡係數(4酸)'!AQ112</f>
        <v>0.25957622309611739</v>
      </c>
      <c r="W112">
        <f>'平衡係數(4酸)'!AR112</f>
        <v>0.18195650159649226</v>
      </c>
      <c r="X112">
        <f>'平衡係數(4酸)'!AS112</f>
        <v>6.647924769134169E-3</v>
      </c>
      <c r="Y112">
        <f>'平衡係數(4酸)'!AT112</f>
        <v>9.4928766909172096E-5</v>
      </c>
      <c r="Z112">
        <f>'平衡係數(4酸)'!AU112</f>
        <v>5.4053563549954591</v>
      </c>
      <c r="AA112">
        <f>'平衡係數(4酸)'!AV112</f>
        <v>3.6077714221801371</v>
      </c>
      <c r="AB112">
        <f>'平衡係數(4酸)'!AW112</f>
        <v>1.8952585727661571</v>
      </c>
      <c r="AC112">
        <f>'平衡係數(4酸)'!AX112</f>
        <v>2.343439222227901</v>
      </c>
      <c r="AH112" s="10"/>
      <c r="AI112">
        <v>110</v>
      </c>
      <c r="AJ112">
        <f t="shared" si="10"/>
        <v>-769.00356553890936</v>
      </c>
      <c r="AK112">
        <f t="shared" si="11"/>
        <v>-865.10391950196447</v>
      </c>
      <c r="AL112">
        <f t="shared" si="8"/>
        <v>-870.51431363911183</v>
      </c>
      <c r="AM112">
        <v>90.635738829999994</v>
      </c>
      <c r="AN112">
        <f t="shared" si="9"/>
        <v>-853.87093396170587</v>
      </c>
    </row>
  </sheetData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2DDB5-AF7F-4D16-9E40-2CFDEA597953}">
  <dimension ref="A1:AN112"/>
  <sheetViews>
    <sheetView topLeftCell="AC1" zoomScale="124" zoomScaleNormal="124" workbookViewId="0">
      <selection activeCell="AG6" sqref="AG6"/>
    </sheetView>
  </sheetViews>
  <sheetFormatPr defaultRowHeight="15.75"/>
  <cols>
    <col min="1" max="1" width="10.42578125" bestFit="1" customWidth="1"/>
    <col min="2" max="2" width="20.5703125" bestFit="1" customWidth="1"/>
    <col min="3" max="3" width="19.7109375" bestFit="1" customWidth="1"/>
    <col min="4" max="4" width="22.7109375" bestFit="1" customWidth="1"/>
    <col min="5" max="5" width="20.5703125" bestFit="1" customWidth="1"/>
    <col min="6" max="6" width="14.5703125" bestFit="1" customWidth="1"/>
    <col min="7" max="7" width="12.7109375" bestFit="1" customWidth="1"/>
    <col min="8" max="8" width="14.28515625" bestFit="1" customWidth="1"/>
    <col min="9" max="9" width="14.5703125" bestFit="1" customWidth="1"/>
    <col min="10" max="10" width="12.7109375" bestFit="1" customWidth="1"/>
    <col min="11" max="11" width="14.28515625" bestFit="1" customWidth="1"/>
    <col min="12" max="13" width="23.28515625" bestFit="1" customWidth="1"/>
    <col min="14" max="14" width="102.28515625" bestFit="1" customWidth="1"/>
    <col min="15" max="15" width="13.42578125" bestFit="1" customWidth="1"/>
    <col min="16" max="16" width="15" bestFit="1" customWidth="1"/>
    <col min="19" max="19" width="13.42578125" bestFit="1" customWidth="1"/>
    <col min="20" max="20" width="8.85546875" bestFit="1" customWidth="1"/>
    <col min="23" max="23" width="13.42578125" bestFit="1" customWidth="1"/>
    <col min="29" max="29" width="22.7109375" bestFit="1" customWidth="1"/>
    <col min="30" max="30" width="7.42578125" bestFit="1" customWidth="1"/>
    <col min="32" max="33" width="21.5703125" bestFit="1" customWidth="1"/>
    <col min="34" max="34" width="14.42578125" customWidth="1"/>
    <col min="35" max="36" width="21.5703125" bestFit="1" customWidth="1"/>
    <col min="38" max="38" width="15" bestFit="1" customWidth="1"/>
    <col min="39" max="39" width="12.5703125" customWidth="1"/>
    <col min="40" max="40" width="14" bestFit="1" customWidth="1"/>
    <col min="41" max="41" width="16.28515625" bestFit="1" customWidth="1"/>
    <col min="42" max="42" width="20.85546875" bestFit="1" customWidth="1"/>
    <col min="43" max="43" width="14.42578125" bestFit="1" customWidth="1"/>
    <col min="44" max="44" width="16.28515625" bestFit="1" customWidth="1"/>
    <col min="45" max="45" width="20.85546875" bestFit="1" customWidth="1"/>
    <col min="46" max="46" width="9" customWidth="1"/>
    <col min="49" max="49" width="13.5703125" bestFit="1" customWidth="1"/>
    <col min="50" max="50" width="21.5703125" bestFit="1" customWidth="1"/>
    <col min="52" max="52" width="11.140625" bestFit="1" customWidth="1"/>
    <col min="60" max="60" width="22.42578125" bestFit="1" customWidth="1"/>
    <col min="63" max="63" width="11.5703125" bestFit="1" customWidth="1"/>
    <col min="70" max="70" width="11.5703125" bestFit="1" customWidth="1"/>
  </cols>
  <sheetData>
    <row r="1" spans="1:40" ht="31.5">
      <c r="A1" s="1" t="s">
        <v>60</v>
      </c>
      <c r="B1" t="s">
        <v>15</v>
      </c>
      <c r="C1" t="s">
        <v>16</v>
      </c>
      <c r="D1" t="s">
        <v>17</v>
      </c>
      <c r="E1" t="s">
        <v>18</v>
      </c>
      <c r="F1" s="22" t="s">
        <v>19</v>
      </c>
      <c r="G1" s="22" t="s">
        <v>20</v>
      </c>
      <c r="H1" s="22" t="s">
        <v>45</v>
      </c>
      <c r="I1" t="s">
        <v>21</v>
      </c>
      <c r="J1" t="s">
        <v>22</v>
      </c>
      <c r="K1" t="s">
        <v>23</v>
      </c>
      <c r="N1" s="13" t="s">
        <v>167</v>
      </c>
      <c r="O1" s="1"/>
      <c r="P1" s="1" t="s">
        <v>77</v>
      </c>
      <c r="Q1" s="1" t="s">
        <v>70</v>
      </c>
      <c r="R1" s="28" t="s">
        <v>79</v>
      </c>
      <c r="S1" s="28" t="s">
        <v>80</v>
      </c>
      <c r="U1" s="27" t="s">
        <v>81</v>
      </c>
      <c r="V1" s="27" t="s">
        <v>82</v>
      </c>
      <c r="W1" s="27" t="s">
        <v>83</v>
      </c>
      <c r="X1" s="27" t="s">
        <v>84</v>
      </c>
      <c r="Y1" s="28" t="s">
        <v>85</v>
      </c>
      <c r="Z1" s="27" t="s">
        <v>86</v>
      </c>
      <c r="AA1" s="27" t="s">
        <v>87</v>
      </c>
      <c r="AB1" s="27" t="s">
        <v>31</v>
      </c>
      <c r="AC1" s="27" t="s">
        <v>22</v>
      </c>
      <c r="AI1" t="s">
        <v>44</v>
      </c>
    </row>
    <row r="2" spans="1:40">
      <c r="F2" s="29" t="s">
        <v>361</v>
      </c>
      <c r="N2" s="29" t="s">
        <v>166</v>
      </c>
      <c r="AF2" s="4"/>
      <c r="AG2" s="4" t="s">
        <v>318</v>
      </c>
      <c r="AI2">
        <v>0</v>
      </c>
      <c r="AM2" t="s">
        <v>53</v>
      </c>
    </row>
    <row r="3" spans="1:40">
      <c r="A3">
        <v>9.9999999999999995E-7</v>
      </c>
      <c r="B3">
        <v>1</v>
      </c>
      <c r="C3">
        <v>1</v>
      </c>
      <c r="D3">
        <v>8.3783783783783787E-5</v>
      </c>
      <c r="E3">
        <v>1</v>
      </c>
      <c r="F3">
        <v>4.2576502405145007E-3</v>
      </c>
      <c r="G3">
        <v>6.0884722992641926E-3</v>
      </c>
      <c r="H3">
        <v>1.6507972131880346E-2</v>
      </c>
      <c r="I3">
        <f>33+273</f>
        <v>306</v>
      </c>
      <c r="J3">
        <v>1.2022644346174111E-7</v>
      </c>
      <c r="K3">
        <v>3.6400000000000002E-2</v>
      </c>
      <c r="AF3" s="4" t="s">
        <v>13</v>
      </c>
      <c r="AG3" s="11">
        <v>-584.02718120805366</v>
      </c>
      <c r="AI3">
        <v>1</v>
      </c>
      <c r="AM3">
        <v>90.764604809999994</v>
      </c>
    </row>
    <row r="4" spans="1:40">
      <c r="A4">
        <v>9.9999999999999995E-7</v>
      </c>
      <c r="B4">
        <v>1</v>
      </c>
      <c r="C4">
        <v>6.1033333333333328E-4</v>
      </c>
      <c r="D4">
        <v>1.1351351351351351E-4</v>
      </c>
      <c r="E4">
        <v>1.0136363636363636E-4</v>
      </c>
      <c r="F4">
        <v>1.0000000000000001E-5</v>
      </c>
      <c r="G4">
        <v>0.54317162513729378</v>
      </c>
      <c r="H4">
        <v>0.29656744957108727</v>
      </c>
      <c r="I4">
        <f t="shared" ref="I4:I67" si="0">33+273</f>
        <v>306</v>
      </c>
      <c r="J4">
        <v>2.3442288153199206E-7</v>
      </c>
      <c r="K4">
        <v>3.2599999999999997E-2</v>
      </c>
      <c r="N4" t="s">
        <v>322</v>
      </c>
      <c r="AF4" s="4" t="s">
        <v>14</v>
      </c>
      <c r="AG4" s="11">
        <v>1.0268456374837993E-6</v>
      </c>
      <c r="AI4">
        <v>2</v>
      </c>
      <c r="AJ4" t="s">
        <v>51</v>
      </c>
      <c r="AK4" t="s">
        <v>52</v>
      </c>
      <c r="AL4" s="158" t="s">
        <v>303</v>
      </c>
      <c r="AM4">
        <v>95.790378009999998</v>
      </c>
      <c r="AN4" t="s">
        <v>179</v>
      </c>
    </row>
    <row r="5" spans="1:40">
      <c r="A5">
        <v>9.9999999999999995E-7</v>
      </c>
      <c r="B5">
        <v>1</v>
      </c>
      <c r="C5">
        <v>2.2033333333333334E-4</v>
      </c>
      <c r="D5">
        <v>2.7297297297297298E-4</v>
      </c>
      <c r="E5">
        <v>3.9772727272727275E-5</v>
      </c>
      <c r="F5">
        <v>1.0000000000000001E-5</v>
      </c>
      <c r="G5">
        <v>0.59568122135964996</v>
      </c>
      <c r="H5">
        <v>0.33943151332398069</v>
      </c>
      <c r="I5">
        <f t="shared" si="0"/>
        <v>306</v>
      </c>
      <c r="J5">
        <v>2.454708915685024E-7</v>
      </c>
      <c r="K5">
        <v>3.065E-2</v>
      </c>
      <c r="P5">
        <f>'平衡係數(C2-4) '!AK5</f>
        <v>3</v>
      </c>
      <c r="R5">
        <f>'平衡係數(C2-4) '!AM5</f>
        <v>1</v>
      </c>
      <c r="S5">
        <f>'平衡係數(C2-4) '!AN5</f>
        <v>3.5057446938613186</v>
      </c>
      <c r="T5">
        <f>'平衡係數(C2-4) '!AO5</f>
        <v>0</v>
      </c>
      <c r="U5">
        <f>'平衡係數(C2-4) '!AP5</f>
        <v>0</v>
      </c>
      <c r="V5">
        <f>'平衡係數(C2-4) '!AQ5</f>
        <v>4.8458172233197372E-2</v>
      </c>
      <c r="W5">
        <f>'平衡係數(C2-4) '!AR5</f>
        <v>6.0011947561952959E-2</v>
      </c>
      <c r="X5">
        <f>'平衡係數(C2-4) '!AS5</f>
        <v>8.7355439377469861E-3</v>
      </c>
      <c r="Y5">
        <f>'平衡係數(C2-4) '!AT5</f>
        <v>9.7781454332748294E-5</v>
      </c>
      <c r="Z5">
        <f>'平衡係數(C2-4) '!AU5</f>
        <v>5.8246576143254325</v>
      </c>
      <c r="AA5">
        <f>'平衡係數(C2-4) '!AV5</f>
        <v>3.3190107019184456</v>
      </c>
      <c r="AB5">
        <f>'平衡係數(C2-4) '!AW5</f>
        <v>2.5444373208528774</v>
      </c>
      <c r="AC5">
        <f>'平衡係數(C2-4) '!AX5</f>
        <v>2.6616429845857748</v>
      </c>
      <c r="AF5" s="4" t="s">
        <v>34</v>
      </c>
      <c r="AG5" s="11">
        <v>-41.00825532470725</v>
      </c>
      <c r="AH5" s="10"/>
      <c r="AI5">
        <v>3</v>
      </c>
      <c r="AJ5">
        <f>U5*$AG$8+V5*$AG$9+W5*$AG$10+X5*$AG$11+Y5*$AG$4+Z5*$AG$12+AA5*$AG$14+AB5*$AG$3+AC5*$AG$6-R5*$AG$13-S5*$AG$7</f>
        <v>-768.1135901638371</v>
      </c>
      <c r="AK5">
        <f>U5*$AG$8+V5*$AG$9+W5*$AG$10+X5*$AG$11+Y5*$AG$4+Z5*$AG$12+AA5*$AG$14+AB5*$AG$3+AC5*$AG$5-R5*$AG$13-S5*$AG$7</f>
        <v>-877.26292525894621</v>
      </c>
      <c r="AL5">
        <f>AK5+0.0083145*I5*LN(B5^U5*C5^V5*D5^W5*E5^X5*F5^Y5*G5^Z5*H5^AA5*K5^AB5/A5^R5)</f>
        <v>-883.99472502943138</v>
      </c>
      <c r="AM5">
        <v>96.348797250000004</v>
      </c>
      <c r="AN5">
        <f>AK5+0.0083145*I5*LN(B5^U5*C5^V5*D5^W5*E5^X5*K5^AB5/A5^R5)</f>
        <v>-867.1907461468852</v>
      </c>
    </row>
    <row r="6" spans="1:40">
      <c r="A6">
        <v>9.9999999999999995E-7</v>
      </c>
      <c r="B6">
        <v>1</v>
      </c>
      <c r="C6">
        <v>1.8550000000000004E-4</v>
      </c>
      <c r="D6">
        <v>2.9324324324324325E-4</v>
      </c>
      <c r="E6">
        <v>4.2386363636363639E-5</v>
      </c>
      <c r="F6">
        <v>1.0000000000000001E-5</v>
      </c>
      <c r="G6">
        <v>0.59403341979343327</v>
      </c>
      <c r="H6">
        <v>0.36759939817554188</v>
      </c>
      <c r="I6">
        <f t="shared" si="0"/>
        <v>306</v>
      </c>
      <c r="J6">
        <v>2.5703957827688611E-7</v>
      </c>
      <c r="K6">
        <v>2.9850000000000002E-2</v>
      </c>
      <c r="P6">
        <f>'平衡係數(C2-4) '!AK6</f>
        <v>4</v>
      </c>
      <c r="R6">
        <f>'平衡係數(C2-4) '!AM6</f>
        <v>1</v>
      </c>
      <c r="S6">
        <f>'平衡係數(C2-4) '!AN6</f>
        <v>3.2114239455104325</v>
      </c>
      <c r="T6">
        <f>'平衡係數(C2-4) '!AO6</f>
        <v>0</v>
      </c>
      <c r="U6">
        <f>'平衡係數(C2-4) '!AP6</f>
        <v>0</v>
      </c>
      <c r="V6">
        <f>'平衡係數(C2-4) '!AQ6</f>
        <v>4.5804542449880609E-2</v>
      </c>
      <c r="W6">
        <f>'平衡係數(C2-4) '!AR6</f>
        <v>7.242143697488429E-2</v>
      </c>
      <c r="X6">
        <f>'平衡係數(C2-4) '!AS6</f>
        <v>1.0471029122112403E-2</v>
      </c>
      <c r="Y6">
        <f>'平衡係數(C2-4) '!AT6</f>
        <v>9.76587471689607E-5</v>
      </c>
      <c r="Z6">
        <f>'平衡係數(C2-4) '!AU6</f>
        <v>5.8012559553519987</v>
      </c>
      <c r="AA6">
        <f>'平衡係數(C2-4) '!AV6</f>
        <v>3.5899296685887352</v>
      </c>
      <c r="AB6">
        <f>'平衡係數(C2-4) '!AW6</f>
        <v>2.2580568637464022</v>
      </c>
      <c r="AC6">
        <f>'平衡係數(C2-4) '!AX6</f>
        <v>2.3867538722932795</v>
      </c>
      <c r="AF6" s="4" t="s">
        <v>33</v>
      </c>
      <c r="AG6" s="11"/>
      <c r="AH6" s="10"/>
      <c r="AI6">
        <v>4</v>
      </c>
      <c r="AJ6">
        <f t="shared" ref="AJ6:AJ68" si="1">U6*$AG$8+V6*$AG$9+W6*$AG$10+X6*$AG$11+Y6*$AG$4+Z6*$AG$12+AA6*$AG$14+AB6*$AG$3+AC6*$AG$6-R6*$AG$13-S6*$AG$7</f>
        <v>-780.01721540850417</v>
      </c>
      <c r="AK6">
        <f t="shared" ref="AK6:AK69" si="2">U6*$AG$8+V6*$AG$9+W6*$AG$10+X6*$AG$11+Y6*$AG$4+Z6*$AG$12+AA6*$AG$14+AB6*$AG$3+AC6*$AG$5-R6*$AG$13-S6*$AG$7</f>
        <v>-877.89382760074091</v>
      </c>
      <c r="AL6">
        <f t="shared" ref="AL6:AL69" si="3">AK6+0.0083145*I6*LN(B6^U6*C6^V6*D6^W6*E6^X6*F6^Y6*G6^Z6*H6^AA6*K6^AB6/A6^R6)</f>
        <v>-882.5170296887602</v>
      </c>
      <c r="AM6">
        <v>95.919243989999998</v>
      </c>
      <c r="AN6">
        <f t="shared" ref="AN6:AN69" si="4">AK6+0.0083145*I6*LN(B6^U6*C6^V6*D6^W6*E6^X6*K6^AB6/A6^R6)</f>
        <v>-865.68640272870823</v>
      </c>
    </row>
    <row r="7" spans="1:40">
      <c r="A7">
        <v>9.9999999999999995E-7</v>
      </c>
      <c r="B7">
        <v>1</v>
      </c>
      <c r="C7">
        <v>2.275E-4</v>
      </c>
      <c r="D7">
        <v>4.0337837837837841E-4</v>
      </c>
      <c r="E7">
        <v>3.7613636363636361E-5</v>
      </c>
      <c r="F7">
        <v>1.0000000000000001E-5</v>
      </c>
      <c r="G7">
        <v>0.59088878859392857</v>
      </c>
      <c r="H7">
        <v>0.3754784261020101</v>
      </c>
      <c r="I7">
        <f t="shared" si="0"/>
        <v>306</v>
      </c>
      <c r="J7">
        <v>2.6302679918953789E-7</v>
      </c>
      <c r="K7">
        <v>2.8549999999999999E-2</v>
      </c>
      <c r="P7">
        <f>'平衡係數(C2-4) '!AK7</f>
        <v>5</v>
      </c>
      <c r="R7">
        <f>'平衡係數(C2-4) '!AM7</f>
        <v>1</v>
      </c>
      <c r="S7">
        <f>'平衡係數(C2-4) '!AN7</f>
        <v>3.1045461814546478</v>
      </c>
      <c r="T7">
        <f>'平衡係數(C2-4) '!AO7</f>
        <v>0</v>
      </c>
      <c r="U7">
        <f>'平衡係數(C2-4) '!AP7</f>
        <v>0</v>
      </c>
      <c r="V7">
        <f>'平衡係數(C2-4) '!AQ7</f>
        <v>5.032399643830246E-2</v>
      </c>
      <c r="W7">
        <f>'平衡係數(C2-4) '!AR7</f>
        <v>8.9234591118380835E-2</v>
      </c>
      <c r="X7">
        <f>'平衡係數(C2-4) '!AS7</f>
        <v>8.3245563975585541E-3</v>
      </c>
      <c r="Y7">
        <f>'平衡係數(C2-4) '!AT7</f>
        <v>9.769485842052656E-5</v>
      </c>
      <c r="Z7">
        <f>'平衡係數(C2-4) '!AU7</f>
        <v>5.772679654396029</v>
      </c>
      <c r="AA7">
        <f>'平衡係數(C2-4) '!AV7</f>
        <v>3.6682311677998021</v>
      </c>
      <c r="AB7">
        <f>'平衡係數(C2-4) '!AW7</f>
        <v>2.1574391859821866</v>
      </c>
      <c r="AC7">
        <f>'平衡係數(C2-4) '!AX7</f>
        <v>2.3053223299364287</v>
      </c>
      <c r="AF7" s="4" t="s">
        <v>29</v>
      </c>
      <c r="AG7" s="11">
        <v>-235.87271140939595</v>
      </c>
      <c r="AH7" s="10"/>
      <c r="AI7">
        <v>5</v>
      </c>
      <c r="AJ7">
        <f t="shared" si="1"/>
        <v>-782.82427737013779</v>
      </c>
      <c r="AK7">
        <f t="shared" si="2"/>
        <v>-877.36152408192004</v>
      </c>
      <c r="AL7">
        <f>AK7+0.0083145*I7*LN(B7^U7*C7^V7*D7^W7*E7^X7*F7^Y7*G7^Z7*H7^AA7*K7^AB7/A7^R7)</f>
        <v>-881.6675166539909</v>
      </c>
      <c r="AM7">
        <v>96.434707900000006</v>
      </c>
      <c r="AN7">
        <f t="shared" si="4"/>
        <v>-864.79535432992043</v>
      </c>
    </row>
    <row r="8" spans="1:40">
      <c r="A8">
        <v>9.9999999999999995E-7</v>
      </c>
      <c r="B8">
        <v>1</v>
      </c>
      <c r="C8">
        <v>2.42E-4</v>
      </c>
      <c r="D8">
        <v>3.9027027027027026E-4</v>
      </c>
      <c r="E8">
        <v>5.8522727272727277E-5</v>
      </c>
      <c r="F8">
        <v>1.0000000000000001E-5</v>
      </c>
      <c r="G8">
        <v>0.59314715384452177</v>
      </c>
      <c r="H8">
        <v>0.37650745549293879</v>
      </c>
      <c r="I8">
        <f t="shared" si="0"/>
        <v>306</v>
      </c>
      <c r="J8">
        <v>2.6302679918953789E-7</v>
      </c>
      <c r="K8">
        <v>2.8649999999999998E-2</v>
      </c>
      <c r="P8">
        <f>'平衡係數(C2-4) '!AK8</f>
        <v>6</v>
      </c>
      <c r="R8">
        <f>'平衡係數(C2-4) '!AM8</f>
        <v>1</v>
      </c>
      <c r="S8">
        <f>'平衡係數(C2-4) '!AN8</f>
        <v>3.1053309664917172</v>
      </c>
      <c r="T8">
        <f>'平衡係數(C2-4) '!AO8</f>
        <v>0</v>
      </c>
      <c r="U8">
        <f>'平衡係數(C2-4) '!AP8</f>
        <v>0</v>
      </c>
      <c r="V8">
        <f>'平衡係數(C2-4) '!AQ8</f>
        <v>5.3298194843707118E-2</v>
      </c>
      <c r="W8">
        <f>'平衡係數(C2-4) '!AR8</f>
        <v>8.5974671403551015E-2</v>
      </c>
      <c r="X8">
        <f>'平衡係數(C2-4) '!AS8</f>
        <v>1.2884655237942405E-2</v>
      </c>
      <c r="Y8">
        <f>'平衡係數(C2-4) '!AT8</f>
        <v>9.7176731955340732E-5</v>
      </c>
      <c r="Z8">
        <f>'平衡係數(C2-4) '!AU8</f>
        <v>5.7640101979222331</v>
      </c>
      <c r="AA8">
        <f>'平衡係數(C2-4) '!AV8</f>
        <v>3.6587764081624683</v>
      </c>
      <c r="AB8">
        <f>'平衡係數(C2-4) '!AW8</f>
        <v>2.1611543690654602</v>
      </c>
      <c r="AC8">
        <f>'平衡係數(C2-4) '!AX8</f>
        <v>2.3133118905506609</v>
      </c>
      <c r="AF8" s="4" t="s">
        <v>26</v>
      </c>
      <c r="AG8" s="11">
        <v>-349.03838926174501</v>
      </c>
      <c r="AH8" s="10"/>
      <c r="AI8">
        <v>6</v>
      </c>
      <c r="AJ8">
        <f t="shared" si="1"/>
        <v>-782.15696154187867</v>
      </c>
      <c r="AK8">
        <f t="shared" si="2"/>
        <v>-877.02184619526156</v>
      </c>
      <c r="AL8">
        <f t="shared" si="3"/>
        <v>-881.32683549611909</v>
      </c>
      <c r="AM8">
        <v>97.680412369999999</v>
      </c>
      <c r="AN8">
        <f t="shared" si="4"/>
        <v>-864.57127569771137</v>
      </c>
    </row>
    <row r="9" spans="1:40">
      <c r="A9">
        <v>9.9999999999999995E-7</v>
      </c>
      <c r="B9">
        <v>1</v>
      </c>
      <c r="C9">
        <v>2.4716666666666669E-4</v>
      </c>
      <c r="D9">
        <v>2.6702702702702708E-4</v>
      </c>
      <c r="E9">
        <v>3.818181818181818E-5</v>
      </c>
      <c r="F9">
        <v>1.0000000000000001E-5</v>
      </c>
      <c r="G9">
        <v>0.59498782130302785</v>
      </c>
      <c r="H9">
        <v>0.3745967676820221</v>
      </c>
      <c r="I9">
        <f t="shared" si="0"/>
        <v>306</v>
      </c>
      <c r="J9">
        <v>2.6302679918953789E-7</v>
      </c>
      <c r="K9">
        <v>2.9100000000000001E-2</v>
      </c>
      <c r="P9">
        <f>'平衡係數(C2-4) '!AK9</f>
        <v>7</v>
      </c>
      <c r="R9">
        <f>'平衡係數(C2-4) '!AM9</f>
        <v>1</v>
      </c>
      <c r="S9">
        <f>'平衡係數(C2-4) '!AN9</f>
        <v>3.1610212185708146</v>
      </c>
      <c r="T9">
        <f>'平衡係數(C2-4) '!AO9</f>
        <v>0</v>
      </c>
      <c r="U9">
        <f>'平衡係數(C2-4) '!AP9</f>
        <v>0</v>
      </c>
      <c r="V9">
        <f>'平衡係數(C2-4) '!AQ9</f>
        <v>5.0722263473065084E-2</v>
      </c>
      <c r="W9">
        <f>'平衡係數(C2-4) '!AR9</f>
        <v>5.4774720262317396E-2</v>
      </c>
      <c r="X9">
        <f>'平衡係數(C2-4) '!AS9</f>
        <v>7.8287495685321045E-3</v>
      </c>
      <c r="Y9">
        <f>'平衡係數(C2-4) '!AT9</f>
        <v>9.8049495819871945E-5</v>
      </c>
      <c r="Z9">
        <f>'平衡係數(C2-4) '!AU9</f>
        <v>5.8338255897725935</v>
      </c>
      <c r="AA9">
        <f>'平衡係數(C2-4) '!AV9</f>
        <v>3.672902420697596</v>
      </c>
      <c r="AB9">
        <f>'平衡係數(C2-4) '!AW9</f>
        <v>2.196188303522598</v>
      </c>
      <c r="AC9">
        <f>'平衡係數(C2-4) '!AX9</f>
        <v>2.3095140368265126</v>
      </c>
      <c r="AF9" s="4" t="s">
        <v>25</v>
      </c>
      <c r="AG9" s="11">
        <v>-366.28006711409392</v>
      </c>
      <c r="AH9" s="10"/>
      <c r="AI9">
        <v>7</v>
      </c>
      <c r="AJ9">
        <f t="shared" si="1"/>
        <v>-784.70934793930587</v>
      </c>
      <c r="AK9">
        <f t="shared" si="2"/>
        <v>-879.41848923748307</v>
      </c>
      <c r="AL9">
        <f t="shared" si="3"/>
        <v>-883.3382191989956</v>
      </c>
      <c r="AM9">
        <v>95.962199310000003</v>
      </c>
      <c r="AN9">
        <f t="shared" si="4"/>
        <v>-866.45319587839117</v>
      </c>
    </row>
    <row r="10" spans="1:40">
      <c r="A10">
        <v>9.9999999999999995E-7</v>
      </c>
      <c r="B10">
        <v>1</v>
      </c>
      <c r="C10">
        <v>2.4850000000000002E-4</v>
      </c>
      <c r="D10">
        <v>2.9621621621621623E-4</v>
      </c>
      <c r="E10">
        <v>3.1704545454545456E-5</v>
      </c>
      <c r="F10">
        <v>1.0000000000000001E-5</v>
      </c>
      <c r="G10">
        <v>0.60073196722583222</v>
      </c>
      <c r="H10">
        <v>0.36555551612921194</v>
      </c>
      <c r="I10">
        <f t="shared" si="0"/>
        <v>306</v>
      </c>
      <c r="J10">
        <v>2.9512092266663814E-7</v>
      </c>
      <c r="K10">
        <v>3.1719999999999998E-2</v>
      </c>
      <c r="P10">
        <f>'平衡係數(C2-4) '!AK10</f>
        <v>8</v>
      </c>
      <c r="R10">
        <f>'平衡係數(C2-4) '!AM10</f>
        <v>1</v>
      </c>
      <c r="S10">
        <f>'平衡係數(C2-4) '!AN10</f>
        <v>3.2790921322059532</v>
      </c>
      <c r="T10">
        <f>'平衡係數(C2-4) '!AO10</f>
        <v>0</v>
      </c>
      <c r="U10">
        <f>'平衡係數(C2-4) '!AP10</f>
        <v>0</v>
      </c>
      <c r="V10">
        <f>'平衡係數(C2-4) '!AQ10</f>
        <v>5.2438397709036445E-2</v>
      </c>
      <c r="W10">
        <f>'平衡係數(C2-4) '!AR10</f>
        <v>6.2489169091930537E-2</v>
      </c>
      <c r="X10">
        <f>'平衡係數(C2-4) '!AS10</f>
        <v>6.6970656853973833E-3</v>
      </c>
      <c r="Y10">
        <f>'平衡係數(C2-4) '!AT10</f>
        <v>9.6905758030663313E-5</v>
      </c>
      <c r="Z10">
        <f>'平衡係數(C2-4) '!AU10</f>
        <v>5.8214386657270847</v>
      </c>
      <c r="AA10">
        <f>'平衡係數(C2-4) '!AV10</f>
        <v>3.5424434392791646</v>
      </c>
      <c r="AB10">
        <f>'平衡係數(C2-4) '!AW10</f>
        <v>2.3169853295582983</v>
      </c>
      <c r="AC10">
        <f>'平衡係數(C2-4) '!AX10</f>
        <v>2.4386099620446626</v>
      </c>
      <c r="AF10" s="4" t="s">
        <v>27</v>
      </c>
      <c r="AG10" s="11">
        <v>-357.06067114093958</v>
      </c>
      <c r="AH10" s="10"/>
      <c r="AI10">
        <v>8</v>
      </c>
      <c r="AJ10">
        <f t="shared" si="1"/>
        <v>-778.32658979245764</v>
      </c>
      <c r="AK10">
        <f t="shared" si="2"/>
        <v>-878.32972975335963</v>
      </c>
      <c r="AL10">
        <f t="shared" si="3"/>
        <v>-882.71832744014682</v>
      </c>
      <c r="AM10">
        <v>96.348797250000004</v>
      </c>
      <c r="AN10">
        <f t="shared" si="4"/>
        <v>-866.0977162599238</v>
      </c>
    </row>
    <row r="11" spans="1:40">
      <c r="A11">
        <v>9.9999999999999995E-7</v>
      </c>
      <c r="B11">
        <v>1</v>
      </c>
      <c r="C11">
        <v>2.2549999999999998E-4</v>
      </c>
      <c r="D11">
        <v>2.3689189189189192E-4</v>
      </c>
      <c r="E11">
        <v>2.6704545454545457E-5</v>
      </c>
      <c r="F11">
        <v>1.0000000000000001E-5</v>
      </c>
      <c r="G11">
        <v>0.59949487295385084</v>
      </c>
      <c r="H11">
        <v>0.36429654000849032</v>
      </c>
      <c r="I11">
        <f t="shared" si="0"/>
        <v>306</v>
      </c>
      <c r="J11">
        <v>2.511886431509578E-7</v>
      </c>
      <c r="K11">
        <v>3.2489999999999998E-2</v>
      </c>
      <c r="P11">
        <f>'平衡係數(C2-4) '!AK11</f>
        <v>9</v>
      </c>
      <c r="R11">
        <f>'平衡係數(C2-4) '!AM11</f>
        <v>1</v>
      </c>
      <c r="S11">
        <f>'平衡係數(C2-4) '!AN11</f>
        <v>3.3016215630097037</v>
      </c>
      <c r="T11">
        <f>'平衡係數(C2-4) '!AO11</f>
        <v>0</v>
      </c>
      <c r="U11">
        <f>'平衡係數(C2-4) '!AP11</f>
        <v>0</v>
      </c>
      <c r="V11">
        <f>'平衡係數(C2-4) '!AQ11</f>
        <v>4.2638070429285371E-2</v>
      </c>
      <c r="W11">
        <f>'平衡係數(C2-4) '!AR11</f>
        <v>4.4783491180827764E-2</v>
      </c>
      <c r="X11">
        <f>'平衡係數(C2-4) '!AS11</f>
        <v>5.0534767689877427E-3</v>
      </c>
      <c r="Y11">
        <f>'平衡係數(C2-4) '!AT11</f>
        <v>9.7854592742867419E-5</v>
      </c>
      <c r="Z11">
        <f>'平衡係數(C2-4) '!AU11</f>
        <v>5.8663326644336111</v>
      </c>
      <c r="AA11">
        <f>'平衡係數(C2-4) '!AV11</f>
        <v>3.5648089560166523</v>
      </c>
      <c r="AB11">
        <f>'平衡係數(C2-4) '!AW11</f>
        <v>2.3290178580727323</v>
      </c>
      <c r="AC11">
        <f>'平衡係數(C2-4) '!AX11</f>
        <v>2.4214928964518334</v>
      </c>
      <c r="AF11" s="4" t="s">
        <v>28</v>
      </c>
      <c r="AG11" s="11">
        <v>-347.76315436241606</v>
      </c>
      <c r="AH11" s="10"/>
      <c r="AI11">
        <v>9</v>
      </c>
      <c r="AJ11">
        <f t="shared" si="1"/>
        <v>-780.62676892743934</v>
      </c>
      <c r="AK11">
        <f t="shared" si="2"/>
        <v>-879.92796789210092</v>
      </c>
      <c r="AL11">
        <f t="shared" si="3"/>
        <v>-883.87958680085751</v>
      </c>
      <c r="AM11">
        <v>95.274914089999996</v>
      </c>
      <c r="AN11">
        <f t="shared" si="4"/>
        <v>-867.08141859513046</v>
      </c>
    </row>
    <row r="12" spans="1:40">
      <c r="A12">
        <v>9.9999999999999995E-7</v>
      </c>
      <c r="B12">
        <v>1</v>
      </c>
      <c r="C12">
        <v>2.6983333333333335E-4</v>
      </c>
      <c r="D12">
        <v>3.6648648648648653E-4</v>
      </c>
      <c r="E12">
        <v>3.0454545454545456E-5</v>
      </c>
      <c r="F12">
        <v>1.0000000000000001E-5</v>
      </c>
      <c r="G12">
        <v>0.59273280639257453</v>
      </c>
      <c r="H12">
        <v>0.37759514590238547</v>
      </c>
      <c r="I12">
        <f t="shared" si="0"/>
        <v>306</v>
      </c>
      <c r="J12">
        <v>1.9498445997580421E-7</v>
      </c>
      <c r="K12">
        <v>3.2349999999999997E-2</v>
      </c>
      <c r="P12">
        <f>'平衡係數(C2-4) '!AK12</f>
        <v>10</v>
      </c>
      <c r="R12">
        <f>'平衡係數(C2-4) '!AM12</f>
        <v>1</v>
      </c>
      <c r="S12">
        <f>'平衡係數(C2-4) '!AN12</f>
        <v>3.1033322917337482</v>
      </c>
      <c r="T12">
        <f>'平衡係數(C2-4) '!AO12</f>
        <v>0</v>
      </c>
      <c r="U12">
        <f>'平衡係數(C2-4) '!AP12</f>
        <v>0</v>
      </c>
      <c r="V12">
        <f>'平衡係數(C2-4) '!AQ12</f>
        <v>5.6115900966586536E-2</v>
      </c>
      <c r="W12">
        <f>'平衡係數(C2-4) '!AR12</f>
        <v>7.6195593636677869E-2</v>
      </c>
      <c r="X12">
        <f>'平衡係數(C2-4) '!AS12</f>
        <v>6.3308450473138437E-3</v>
      </c>
      <c r="Y12">
        <f>'平衡係數(C2-4) '!AT12</f>
        <v>9.7762266479753889E-5</v>
      </c>
      <c r="Z12">
        <f>'平衡係數(C2-4) '!AU12</f>
        <v>5.7946902569843228</v>
      </c>
      <c r="AA12">
        <f>'平衡係數(C2-4) '!AV12</f>
        <v>3.691455727517055</v>
      </c>
      <c r="AB12">
        <f>'平衡係數(C2-4) '!AW12</f>
        <v>2.1477120524661601</v>
      </c>
      <c r="AC12">
        <f>'平衡係數(C2-4) '!AX12</f>
        <v>2.2863543921167384</v>
      </c>
      <c r="AF12" s="4" t="s">
        <v>30</v>
      </c>
      <c r="AG12" s="11">
        <v>-50.109731543624164</v>
      </c>
      <c r="AH12" s="10"/>
      <c r="AI12">
        <v>10</v>
      </c>
      <c r="AJ12">
        <f t="shared" si="1"/>
        <v>-784.46438596609312</v>
      </c>
      <c r="AK12">
        <f t="shared" si="2"/>
        <v>-878.22379064078211</v>
      </c>
      <c r="AL12">
        <f t="shared" si="3"/>
        <v>-881.55786869554947</v>
      </c>
      <c r="AM12">
        <v>96.048109969999999</v>
      </c>
      <c r="AN12">
        <f t="shared" si="4"/>
        <v>-864.69709568308963</v>
      </c>
    </row>
    <row r="13" spans="1:40">
      <c r="A13">
        <v>9.9999999999999995E-7</v>
      </c>
      <c r="B13">
        <v>1</v>
      </c>
      <c r="C13">
        <v>3.3683333333333335E-4</v>
      </c>
      <c r="D13">
        <v>3.9743243243243244E-4</v>
      </c>
      <c r="E13">
        <v>3.9090909090909092E-5</v>
      </c>
      <c r="F13">
        <v>1.0000000000000001E-5</v>
      </c>
      <c r="G13">
        <v>0.5966118405597951</v>
      </c>
      <c r="H13">
        <v>0.37382606294411713</v>
      </c>
      <c r="I13">
        <f t="shared" si="0"/>
        <v>306</v>
      </c>
      <c r="J13">
        <v>1.9952623149688761E-7</v>
      </c>
      <c r="K13">
        <v>3.2250000000000001E-2</v>
      </c>
      <c r="P13">
        <f>'平衡係數(C2-4) '!AK13</f>
        <v>11</v>
      </c>
      <c r="R13">
        <f>'平衡係數(C2-4) '!AM13</f>
        <v>1</v>
      </c>
      <c r="S13">
        <f>'平衡係數(C2-4) '!AN13</f>
        <v>3.1463018706194106</v>
      </c>
      <c r="T13">
        <f>'平衡係數(C2-4) '!AO13</f>
        <v>0</v>
      </c>
      <c r="U13">
        <f>'平衡係數(C2-4) '!AP13</f>
        <v>0</v>
      </c>
      <c r="V13">
        <f>'平衡係數(C2-4) '!AQ13</f>
        <v>7.5282629617414956E-2</v>
      </c>
      <c r="W13">
        <f>'平衡係數(C2-4) '!AR13</f>
        <v>8.8792862617910751E-2</v>
      </c>
      <c r="X13">
        <f>'平衡係數(C2-4) '!AS13</f>
        <v>8.7395865914576369E-3</v>
      </c>
      <c r="Y13">
        <f>'平衡係數(C2-4) '!AT13</f>
        <v>9.6334943758304798E-5</v>
      </c>
      <c r="Z13">
        <f>'平衡係數(C2-4) '!AU13</f>
        <v>5.7474568105866579</v>
      </c>
      <c r="AA13">
        <f>'平衡係數(C2-4) '!AV13</f>
        <v>3.6012512749110037</v>
      </c>
      <c r="AB13">
        <f>'平衡係數(C2-4) '!AW13</f>
        <v>2.1993897210479458</v>
      </c>
      <c r="AC13">
        <f>'平衡係數(C2-4) '!AX13</f>
        <v>2.3722047998747291</v>
      </c>
      <c r="AF13" s="4" t="s">
        <v>32</v>
      </c>
      <c r="AG13" s="136">
        <v>-1534.0419463087248</v>
      </c>
      <c r="AH13" s="10"/>
      <c r="AI13">
        <v>11</v>
      </c>
      <c r="AJ13">
        <f t="shared" si="1"/>
        <v>-778.92440055126065</v>
      </c>
      <c r="AK13">
        <f t="shared" si="2"/>
        <v>-876.20438066701956</v>
      </c>
      <c r="AL13">
        <f t="shared" si="3"/>
        <v>-880.36871930419295</v>
      </c>
      <c r="AM13">
        <v>96.262886600000002</v>
      </c>
      <c r="AN13">
        <f t="shared" si="4"/>
        <v>-863.79782694909227</v>
      </c>
    </row>
    <row r="14" spans="1:40">
      <c r="A14">
        <v>9.9999999999999995E-7</v>
      </c>
      <c r="B14">
        <v>1</v>
      </c>
      <c r="C14">
        <v>3.2666666666666673E-4</v>
      </c>
      <c r="D14">
        <v>4.4932432432432436E-4</v>
      </c>
      <c r="E14">
        <v>1</v>
      </c>
      <c r="F14">
        <v>1.0000000000000001E-5</v>
      </c>
      <c r="G14">
        <v>0.58590951231121335</v>
      </c>
      <c r="H14">
        <v>0.38490792761715575</v>
      </c>
      <c r="I14">
        <f t="shared" si="0"/>
        <v>306</v>
      </c>
      <c r="J14">
        <v>1.9498445997580421E-7</v>
      </c>
      <c r="K14">
        <v>3.2024999999999998E-2</v>
      </c>
      <c r="P14">
        <f>'平衡係數(C2-4) '!AK14</f>
        <v>12</v>
      </c>
      <c r="R14">
        <f>'平衡係數(C2-4) '!AM14</f>
        <v>1</v>
      </c>
      <c r="S14">
        <f>'平衡係數(C2-4) '!AN14</f>
        <v>2.9759064486458886</v>
      </c>
      <c r="T14">
        <f>'平衡係數(C2-4) '!AO14</f>
        <v>0</v>
      </c>
      <c r="U14">
        <f>'平衡係數(C2-4) '!AP14</f>
        <v>0</v>
      </c>
      <c r="V14">
        <f>'平衡係數(C2-4) '!AQ14</f>
        <v>7.0621830283707068E-2</v>
      </c>
      <c r="W14">
        <f>'平衡係數(C2-4) '!AR14</f>
        <v>9.712696404952588E-2</v>
      </c>
      <c r="X14">
        <f>'平衡係數(C2-4) '!AS14</f>
        <v>0</v>
      </c>
      <c r="Y14">
        <f>'平衡係數(C2-4) '!AT14</f>
        <v>9.8298137973154467E-5</v>
      </c>
      <c r="Z14">
        <f>'平衡係數(C2-4) '!AU14</f>
        <v>5.7593814080951296</v>
      </c>
      <c r="AA14">
        <f>'平衡係數(C2-4) '!AV14</f>
        <v>3.783573257587213</v>
      </c>
      <c r="AB14">
        <f>'平衡係數(C2-4) '!AW14</f>
        <v>2.0244207816016653</v>
      </c>
      <c r="AC14">
        <f>'平衡係數(C2-4) '!AX14</f>
        <v>2.1921695759348983</v>
      </c>
      <c r="AF14" s="4" t="s">
        <v>50</v>
      </c>
      <c r="AG14" s="167">
        <v>-394.38179194630874</v>
      </c>
      <c r="AH14" s="10"/>
      <c r="AI14">
        <v>12</v>
      </c>
      <c r="AJ14">
        <f t="shared" si="1"/>
        <v>-787.66073861599466</v>
      </c>
      <c r="AK14">
        <f t="shared" si="2"/>
        <v>-877.55778830098802</v>
      </c>
      <c r="AL14">
        <f t="shared" si="3"/>
        <v>-880.50629625688032</v>
      </c>
      <c r="AM14">
        <v>95.403780069999996</v>
      </c>
      <c r="AN14">
        <f t="shared" si="4"/>
        <v>-863.47921976897442</v>
      </c>
    </row>
    <row r="15" spans="1:40">
      <c r="A15">
        <v>9.9999999999999995E-7</v>
      </c>
      <c r="B15">
        <v>1</v>
      </c>
      <c r="C15">
        <v>2.6049999999999999E-4</v>
      </c>
      <c r="D15">
        <v>2.8418918918918923E-4</v>
      </c>
      <c r="E15">
        <v>3.0909090909090909E-5</v>
      </c>
      <c r="F15">
        <v>1.0000000000000001E-5</v>
      </c>
      <c r="G15">
        <v>0.58494491160948348</v>
      </c>
      <c r="H15">
        <v>0.38538390778298209</v>
      </c>
      <c r="I15">
        <f t="shared" si="0"/>
        <v>306</v>
      </c>
      <c r="J15">
        <v>1.9952623149688761E-7</v>
      </c>
      <c r="K15">
        <v>3.1375E-2</v>
      </c>
      <c r="P15">
        <f>'平衡係數(C2-4) '!AK15</f>
        <v>13</v>
      </c>
      <c r="R15">
        <f>'平衡係數(C2-4) '!AM15</f>
        <v>1</v>
      </c>
      <c r="S15">
        <f>'平衡係數(C2-4) '!AN15</f>
        <v>2.9852794944604497</v>
      </c>
      <c r="T15">
        <f>'平衡係數(C2-4) '!AO15</f>
        <v>0</v>
      </c>
      <c r="U15">
        <f>'平衡係數(C2-4) '!AP15</f>
        <v>0</v>
      </c>
      <c r="V15">
        <f>'平衡係數(C2-4) '!AQ15</f>
        <v>5.6480397765803138E-2</v>
      </c>
      <c r="W15">
        <f>'平衡係數(C2-4) '!AR15</f>
        <v>6.1624950844830703E-2</v>
      </c>
      <c r="X15">
        <f>'平衡係數(C2-4) '!AS15</f>
        <v>6.7095987566318949E-3</v>
      </c>
      <c r="Y15">
        <f>'平衡係數(C2-4) '!AT15</f>
        <v>9.947735173925206E-5</v>
      </c>
      <c r="Z15">
        <f>'平衡係數(C2-4) '!AU15</f>
        <v>5.8188770720262291</v>
      </c>
      <c r="AA15">
        <f>'平衡係數(C2-4) '!AV15</f>
        <v>3.8336970549175189</v>
      </c>
      <c r="AB15">
        <f>'平衡係數(C2-4) '!AW15</f>
        <v>2.0227518299636271</v>
      </c>
      <c r="AC15">
        <f>'平衡係數(C2-4) '!AX15</f>
        <v>2.1475667773308929</v>
      </c>
      <c r="AG15" s="10"/>
      <c r="AH15" s="10"/>
      <c r="AI15">
        <v>13</v>
      </c>
      <c r="AJ15">
        <f t="shared" si="1"/>
        <v>-791.70165823733123</v>
      </c>
      <c r="AK15">
        <f t="shared" si="2"/>
        <v>-879.76962496897522</v>
      </c>
      <c r="AL15">
        <f t="shared" si="3"/>
        <v>-882.32072463202337</v>
      </c>
      <c r="AM15">
        <v>97.079037799999995</v>
      </c>
      <c r="AN15">
        <f t="shared" si="4"/>
        <v>-865.07859664351031</v>
      </c>
    </row>
    <row r="16" spans="1:40">
      <c r="A16">
        <v>9.9999999999999995E-7</v>
      </c>
      <c r="B16">
        <v>1</v>
      </c>
      <c r="C16">
        <v>8.2733333333333335E-4</v>
      </c>
      <c r="D16">
        <v>6.5770270270270269E-4</v>
      </c>
      <c r="E16">
        <v>1.3545454545454546E-4</v>
      </c>
      <c r="F16">
        <v>1.0000000000000001E-5</v>
      </c>
      <c r="G16">
        <v>0.58537217651259577</v>
      </c>
      <c r="H16">
        <v>0.38384667682911122</v>
      </c>
      <c r="I16">
        <f t="shared" si="0"/>
        <v>306</v>
      </c>
      <c r="J16">
        <v>2.089296130854039E-7</v>
      </c>
      <c r="K16">
        <v>3.0700000000000002E-2</v>
      </c>
      <c r="P16">
        <f>'平衡係數(C2-4) '!AK16</f>
        <v>14</v>
      </c>
      <c r="R16">
        <f>'平衡係數(C2-4) '!AM16</f>
        <v>1</v>
      </c>
      <c r="S16">
        <f>'平衡係數(C2-4) '!AN16</f>
        <v>2.8993000955532828</v>
      </c>
      <c r="T16">
        <f>'平衡係數(C2-4) '!AO16</f>
        <v>0</v>
      </c>
      <c r="U16">
        <f>'平衡係數(C2-4) '!AP16</f>
        <v>0</v>
      </c>
      <c r="V16">
        <f>'平衡係數(C2-4) '!AQ16</f>
        <v>0.1725961369943875</v>
      </c>
      <c r="W16">
        <f>'平衡係數(C2-4) '!AR16</f>
        <v>0.13719102879890882</v>
      </c>
      <c r="X16">
        <f>'平衡係數(C2-4) '!AS16</f>
        <v>2.8265116426503936E-2</v>
      </c>
      <c r="Y16">
        <f>'平衡係數(C2-4) '!AT16</f>
        <v>9.4241466071048218E-5</v>
      </c>
      <c r="Z16">
        <f>'平衡係數(C2-4) '!AU16</f>
        <v>5.516633211174744</v>
      </c>
      <c r="AA16">
        <f>'平衡係數(C2-4) '!AV16</f>
        <v>3.6174273570875295</v>
      </c>
      <c r="AB16">
        <f>'平衡係數(C2-4) '!AW16</f>
        <v>1.9961136056462079</v>
      </c>
      <c r="AC16">
        <f>'平衡係數(C2-4) '!AX16</f>
        <v>2.3341658878660079</v>
      </c>
      <c r="AG16" s="10" t="s">
        <v>296</v>
      </c>
      <c r="AH16" s="10"/>
      <c r="AI16">
        <v>14</v>
      </c>
      <c r="AJ16">
        <f t="shared" si="1"/>
        <v>-772.99498550678527</v>
      </c>
      <c r="AK16">
        <f t="shared" si="2"/>
        <v>-868.71505620661628</v>
      </c>
      <c r="AL16">
        <f t="shared" si="3"/>
        <v>-873.90233890847242</v>
      </c>
      <c r="AM16">
        <v>90.936426119999993</v>
      </c>
      <c r="AN16">
        <f t="shared" si="4"/>
        <v>-857.57084724088736</v>
      </c>
    </row>
    <row r="17" spans="1:40">
      <c r="A17">
        <v>9.9999999999999995E-7</v>
      </c>
      <c r="B17">
        <v>1</v>
      </c>
      <c r="C17">
        <v>1.0840000000000001E-3</v>
      </c>
      <c r="D17">
        <v>7.1297297297297289E-4</v>
      </c>
      <c r="E17">
        <v>2.218181818181818E-4</v>
      </c>
      <c r="F17">
        <v>1.0000000000000001E-5</v>
      </c>
      <c r="G17">
        <v>0.56474720920689347</v>
      </c>
      <c r="H17">
        <v>0.39655234615459323</v>
      </c>
      <c r="I17">
        <f t="shared" si="0"/>
        <v>306</v>
      </c>
      <c r="J17">
        <v>2.9512092266663814E-7</v>
      </c>
      <c r="K17">
        <v>2.9850000000000002E-2</v>
      </c>
      <c r="P17">
        <f>'平衡係數(C2-4) '!AK17</f>
        <v>15</v>
      </c>
      <c r="R17">
        <f>'平衡係數(C2-4) '!AM17</f>
        <v>1</v>
      </c>
      <c r="S17">
        <f>'平衡係數(C2-4) '!AN17</f>
        <v>2.5937890643011112</v>
      </c>
      <c r="T17">
        <f>'平衡係數(C2-4) '!AO17</f>
        <v>0</v>
      </c>
      <c r="U17">
        <f>'平衡係數(C2-4) '!AP17</f>
        <v>0</v>
      </c>
      <c r="V17">
        <f>'平衡係數(C2-4) '!AQ17</f>
        <v>0.24367549132110916</v>
      </c>
      <c r="W17">
        <f>'平衡係數(C2-4) '!AR17</f>
        <v>0.16027170504405425</v>
      </c>
      <c r="X17">
        <f>'平衡係數(C2-4) '!AS17</f>
        <v>4.9873765451281957E-2</v>
      </c>
      <c r="Y17">
        <f>'平衡係數(C2-4) '!AT17</f>
        <v>9.4752852883067464E-5</v>
      </c>
      <c r="Z17">
        <f>'平衡係數(C2-4) '!AU17</f>
        <v>5.3511409230103704</v>
      </c>
      <c r="AA17">
        <f>'平衡係數(C2-4) '!AV17</f>
        <v>3.7574466115621412</v>
      </c>
      <c r="AB17">
        <f>'平衡係數(C2-4) '!AW17</f>
        <v>1.7237513058479794</v>
      </c>
      <c r="AC17">
        <f>'平衡係數(C2-4) '!AX17</f>
        <v>2.1775722676644249</v>
      </c>
      <c r="AH17" s="10"/>
      <c r="AI17">
        <v>15</v>
      </c>
      <c r="AJ17">
        <f t="shared" si="1"/>
        <v>-774.70882931950325</v>
      </c>
      <c r="AK17">
        <f t="shared" si="2"/>
        <v>-864.00726885988786</v>
      </c>
      <c r="AL17">
        <f t="shared" si="3"/>
        <v>-869.13688274223728</v>
      </c>
      <c r="AM17">
        <v>88.573883159999994</v>
      </c>
      <c r="AN17">
        <f t="shared" si="4"/>
        <v>-852.51271122811636</v>
      </c>
    </row>
    <row r="18" spans="1:40">
      <c r="A18">
        <v>9.9999999999999995E-7</v>
      </c>
      <c r="B18">
        <v>1</v>
      </c>
      <c r="C18">
        <v>5.3249999999999999E-4</v>
      </c>
      <c r="D18">
        <v>3.6256756756756754E-4</v>
      </c>
      <c r="E18">
        <v>2.0306818181818184E-4</v>
      </c>
      <c r="F18">
        <v>2.1323544882920101E-3</v>
      </c>
      <c r="G18">
        <v>0.56785879810769291</v>
      </c>
      <c r="H18">
        <v>0.39484856888868292</v>
      </c>
      <c r="I18">
        <f t="shared" si="0"/>
        <v>306</v>
      </c>
      <c r="J18">
        <v>2.9512092266663814E-7</v>
      </c>
      <c r="K18">
        <v>3.0339999999999999E-2</v>
      </c>
      <c r="P18">
        <f>'平衡係數(C2-4) '!AK18</f>
        <v>16</v>
      </c>
      <c r="R18">
        <f>'平衡係數(C2-4) '!AM18</f>
        <v>1</v>
      </c>
      <c r="S18">
        <f>'平衡係數(C2-4) '!AN18</f>
        <v>2.7225670522120922</v>
      </c>
      <c r="T18">
        <f>'平衡係數(C2-4) '!AO18</f>
        <v>0</v>
      </c>
      <c r="U18">
        <f>'平衡係數(C2-4) '!AP18</f>
        <v>0</v>
      </c>
      <c r="V18">
        <f>'平衡係數(C2-4) '!AQ18</f>
        <v>0.13027286391226439</v>
      </c>
      <c r="W18">
        <f>'平衡係數(C2-4) '!AR18</f>
        <v>8.8721968791051736E-2</v>
      </c>
      <c r="X18">
        <f>'平衡係數(C2-4) '!AS18</f>
        <v>4.9680204563723102E-2</v>
      </c>
      <c r="Y18">
        <f>'平衡係數(C2-4) '!AT18</f>
        <v>2.097219024304741E-2</v>
      </c>
      <c r="Z18">
        <f>'平衡係數(C2-4) '!AU18</f>
        <v>5.5850201317333248</v>
      </c>
      <c r="AA18">
        <f>'平衡係數(C2-4) '!AV18</f>
        <v>3.8834252697642788</v>
      </c>
      <c r="AB18">
        <f>'平衡係數(C2-4) '!AW18</f>
        <v>1.8061221460498194</v>
      </c>
      <c r="AC18">
        <f>'平衡係數(C2-4) '!AX18</f>
        <v>2.0747971833168588</v>
      </c>
      <c r="AH18" s="10"/>
      <c r="AI18">
        <v>16</v>
      </c>
      <c r="AJ18">
        <f t="shared" si="1"/>
        <v>-786.69170689846919</v>
      </c>
      <c r="AK18">
        <f t="shared" si="2"/>
        <v>-871.7755195389102</v>
      </c>
      <c r="AL18">
        <f t="shared" si="3"/>
        <v>-875.59898771743804</v>
      </c>
      <c r="AM18">
        <v>85.910652920000004</v>
      </c>
      <c r="AN18">
        <f t="shared" si="4"/>
        <v>-858.04848584821445</v>
      </c>
    </row>
    <row r="19" spans="1:40">
      <c r="A19">
        <v>9.9999999999999995E-7</v>
      </c>
      <c r="B19">
        <v>1</v>
      </c>
      <c r="C19">
        <v>1.9771666666666666E-3</v>
      </c>
      <c r="D19">
        <v>1.017162162162162E-3</v>
      </c>
      <c r="E19">
        <v>9.0375000000000004E-4</v>
      </c>
      <c r="F19">
        <v>4.7113106304956503E-3</v>
      </c>
      <c r="G19">
        <v>0.56510833171990771</v>
      </c>
      <c r="H19">
        <v>0.39291487790099811</v>
      </c>
      <c r="I19">
        <f t="shared" si="0"/>
        <v>306</v>
      </c>
      <c r="J19">
        <v>2.8840315031266014E-7</v>
      </c>
      <c r="K19">
        <v>3.109E-2</v>
      </c>
      <c r="P19">
        <f>'平衡係數(C2-4) '!AK19</f>
        <v>17</v>
      </c>
      <c r="R19">
        <f>'平衡係數(C2-4) '!AM19</f>
        <v>1</v>
      </c>
      <c r="S19">
        <f>'平衡係數(C2-4) '!AN19</f>
        <v>2.4763798226388918</v>
      </c>
      <c r="T19">
        <f>'平衡係數(C2-4) '!AO19</f>
        <v>0</v>
      </c>
      <c r="U19">
        <f>'平衡係數(C2-4) '!AP19</f>
        <v>0</v>
      </c>
      <c r="V19">
        <f>'平衡係數(C2-4) '!AQ19</f>
        <v>0.41865727658308127</v>
      </c>
      <c r="W19">
        <f>'平衡係數(C2-4) '!AR19</f>
        <v>0.21537489735893839</v>
      </c>
      <c r="X19">
        <f>'平衡係數(C2-4) '!AS19</f>
        <v>0.19137117288262007</v>
      </c>
      <c r="Y19">
        <f>'平衡係數(C2-4) '!AT19</f>
        <v>3.9318805090957414E-2</v>
      </c>
      <c r="Z19">
        <f>'平衡係數(C2-4) '!AU19</f>
        <v>4.7161790195594859</v>
      </c>
      <c r="AA19">
        <f>'平衡係數(C2-4) '!AV19</f>
        <v>3.2791180020115509</v>
      </c>
      <c r="AB19">
        <f>'平衡係數(C2-4) '!AW19</f>
        <v>1.7557790416555037</v>
      </c>
      <c r="AC19">
        <f>'平衡係數(C2-4) '!AX19</f>
        <v>2.5811823884801433</v>
      </c>
      <c r="AH19" s="10"/>
      <c r="AI19">
        <v>17</v>
      </c>
      <c r="AJ19">
        <f t="shared" si="1"/>
        <v>-733.62077664454478</v>
      </c>
      <c r="AK19">
        <f t="shared" si="2"/>
        <v>-839.47056307097614</v>
      </c>
      <c r="AL19">
        <f t="shared" si="3"/>
        <v>-848.82359369961637</v>
      </c>
      <c r="AM19">
        <v>84.579037799999995</v>
      </c>
      <c r="AN19">
        <f t="shared" si="4"/>
        <v>-833.64571378115568</v>
      </c>
    </row>
    <row r="20" spans="1:40">
      <c r="A20">
        <v>9.9999999999999995E-7</v>
      </c>
      <c r="B20">
        <v>1</v>
      </c>
      <c r="C20">
        <v>1.5554999999999998E-3</v>
      </c>
      <c r="D20">
        <v>7.5094594594594596E-4</v>
      </c>
      <c r="E20">
        <v>7.3079545454545456E-4</v>
      </c>
      <c r="F20">
        <v>8.4571491013480538E-3</v>
      </c>
      <c r="G20">
        <v>0.56162400045750183</v>
      </c>
      <c r="H20">
        <v>0.39124312690560503</v>
      </c>
      <c r="I20">
        <f t="shared" si="0"/>
        <v>306</v>
      </c>
      <c r="J20">
        <v>3.0199517204020165E-7</v>
      </c>
      <c r="K20">
        <v>2.9940000000000001E-2</v>
      </c>
      <c r="P20">
        <f>'平衡係數(C2-4) '!AK20</f>
        <v>18</v>
      </c>
      <c r="R20">
        <f>'平衡係數(C2-4) '!AM20</f>
        <v>1</v>
      </c>
      <c r="S20">
        <f>'平衡係數(C2-4) '!AN20</f>
        <v>2.5667287369607994</v>
      </c>
      <c r="T20">
        <f>'平衡係數(C2-4) '!AO20</f>
        <v>0</v>
      </c>
      <c r="U20">
        <f>'平衡係數(C2-4) '!AP20</f>
        <v>0</v>
      </c>
      <c r="V20">
        <f>'平衡係數(C2-4) '!AQ20</f>
        <v>0.35149934844781749</v>
      </c>
      <c r="W20">
        <f>'平衡係數(C2-4) '!AR20</f>
        <v>0.16969299405124919</v>
      </c>
      <c r="X20">
        <f>'平衡係數(C2-4) '!AS20</f>
        <v>0.16514045887499587</v>
      </c>
      <c r="Y20">
        <f>'平衡係數(C2-4) '!AT20</f>
        <v>7.408971723834798E-2</v>
      </c>
      <c r="Z20">
        <f>'平衡係數(C2-4) '!AU20</f>
        <v>4.9201643354654205</v>
      </c>
      <c r="AA20">
        <f>'平衡係數(C2-4) '!AV20</f>
        <v>3.427525315742971</v>
      </c>
      <c r="AB20">
        <f>'平衡係數(C2-4) '!AW20</f>
        <v>1.7796708342422438</v>
      </c>
      <c r="AC20">
        <f>'平衡係數(C2-4) '!AX20</f>
        <v>2.4660036356163064</v>
      </c>
      <c r="AH20" s="10"/>
      <c r="AI20">
        <v>18</v>
      </c>
      <c r="AJ20">
        <f t="shared" si="1"/>
        <v>-744.98228391636485</v>
      </c>
      <c r="AK20">
        <f t="shared" si="2"/>
        <v>-846.10879063737457</v>
      </c>
      <c r="AL20">
        <f t="shared" si="3"/>
        <v>-855.07300024821666</v>
      </c>
      <c r="AM20">
        <v>79.853951890000005</v>
      </c>
      <c r="AN20">
        <f t="shared" si="4"/>
        <v>-838.76788885038877</v>
      </c>
    </row>
    <row r="21" spans="1:40">
      <c r="A21">
        <v>9.9999999999999995E-7</v>
      </c>
      <c r="B21">
        <v>1</v>
      </c>
      <c r="C21">
        <v>1.9193333333333334E-3</v>
      </c>
      <c r="D21">
        <v>8.1905405405405403E-4</v>
      </c>
      <c r="E21">
        <v>9.762499999999999E-4</v>
      </c>
      <c r="F21">
        <v>1.3455379796633589E-2</v>
      </c>
      <c r="G21">
        <v>0.54538995569963966</v>
      </c>
      <c r="H21">
        <v>0.39874149903674239</v>
      </c>
      <c r="I21">
        <f t="shared" si="0"/>
        <v>306</v>
      </c>
      <c r="J21">
        <v>3.0199517204020165E-7</v>
      </c>
      <c r="K21">
        <v>3.0200000000000001E-2</v>
      </c>
      <c r="P21">
        <f>'平衡係數(C2-4) '!AK21</f>
        <v>19</v>
      </c>
      <c r="R21">
        <f>'平衡係數(C2-4) '!AM21</f>
        <v>1</v>
      </c>
      <c r="S21">
        <f>'平衡係數(C2-4) '!AN21</f>
        <v>2.3446402078617439</v>
      </c>
      <c r="T21">
        <f>'平衡係數(C2-4) '!AO21</f>
        <v>0</v>
      </c>
      <c r="U21">
        <f>'平衡係數(C2-4) '!AP21</f>
        <v>0</v>
      </c>
      <c r="V21">
        <f>'平衡係數(C2-4) '!AQ21</f>
        <v>0.4609389317248398</v>
      </c>
      <c r="W21">
        <f>'平衡係數(C2-4) '!AR21</f>
        <v>0.19669964085470676</v>
      </c>
      <c r="X21">
        <f>'平衡係數(C2-4) '!AS21</f>
        <v>0.23444000453927549</v>
      </c>
      <c r="Y21">
        <f>'平衡係數(C2-4) '!AT21</f>
        <v>0.11300569109833521</v>
      </c>
      <c r="Z21">
        <f>'平衡係數(C2-4) '!AU21</f>
        <v>4.5804852626566506</v>
      </c>
      <c r="AA21">
        <f>'平衡係數(C2-4) '!AV21</f>
        <v>3.3488507458932411</v>
      </c>
      <c r="AB21">
        <f>'平衡係數(C2-4) '!AW21</f>
        <v>1.6209271872792064</v>
      </c>
      <c r="AC21">
        <f>'平衡係數(C2-4) '!AX21</f>
        <v>2.5130057643980281</v>
      </c>
      <c r="AH21" s="10"/>
      <c r="AI21">
        <v>19</v>
      </c>
      <c r="AJ21">
        <f t="shared" si="1"/>
        <v>-730.4356356866848</v>
      </c>
      <c r="AK21">
        <f t="shared" si="2"/>
        <v>-833.48961770558037</v>
      </c>
      <c r="AL21">
        <f t="shared" si="3"/>
        <v>-843.93908778821003</v>
      </c>
      <c r="AM21">
        <v>79.853951890000005</v>
      </c>
      <c r="AN21">
        <f t="shared" si="4"/>
        <v>-827.80128909987343</v>
      </c>
    </row>
    <row r="22" spans="1:40">
      <c r="A22">
        <v>9.9999999999999995E-7</v>
      </c>
      <c r="B22">
        <v>1</v>
      </c>
      <c r="C22">
        <v>5.3249999999999999E-4</v>
      </c>
      <c r="D22">
        <v>3.6256756756756754E-4</v>
      </c>
      <c r="E22">
        <v>2.0306818181818184E-4</v>
      </c>
      <c r="F22">
        <v>1.0000000000000001E-5</v>
      </c>
      <c r="G22">
        <v>0.59953156541718877</v>
      </c>
      <c r="H22">
        <v>0.37110489341547853</v>
      </c>
      <c r="I22">
        <f t="shared" si="0"/>
        <v>306</v>
      </c>
      <c r="J22">
        <v>2.454708915685024E-7</v>
      </c>
      <c r="K22">
        <v>3.1605000000000001E-2</v>
      </c>
      <c r="P22">
        <f>'平衡係數(C2-4) '!AK22</f>
        <v>20</v>
      </c>
      <c r="R22">
        <f>'平衡係數(C2-4) '!AM22</f>
        <v>1</v>
      </c>
      <c r="S22">
        <f>'平衡係數(C2-4) '!AN22</f>
        <v>3.1498013943695433</v>
      </c>
      <c r="T22">
        <f>'平衡係數(C2-4) '!AO22</f>
        <v>0</v>
      </c>
      <c r="U22">
        <f>'平衡係數(C2-4) '!AP22</f>
        <v>0</v>
      </c>
      <c r="V22">
        <f>'平衡係數(C2-4) '!AQ22</f>
        <v>0.1137685852048794</v>
      </c>
      <c r="W22">
        <f>'平衡係數(C2-4) '!AR22</f>
        <v>7.7481776041611647E-2</v>
      </c>
      <c r="X22">
        <f>'平衡係數(C2-4) '!AS22</f>
        <v>4.3386215794797345E-2</v>
      </c>
      <c r="Y22">
        <f>'平衡係數(C2-4) '!AT22</f>
        <v>9.4109294078380235E-5</v>
      </c>
      <c r="Z22">
        <f>'平衡係數(C2-4) '!AU22</f>
        <v>5.6421492399117872</v>
      </c>
      <c r="AA22">
        <f>'平衡係數(C2-4) '!AV22</f>
        <v>3.4924419548363219</v>
      </c>
      <c r="AB22">
        <f>'平衡係數(C2-4) '!AW22</f>
        <v>2.231881443538108</v>
      </c>
      <c r="AC22">
        <f>'平衡係數(C2-4) '!AX22</f>
        <v>2.4665180205793966</v>
      </c>
      <c r="AH22" s="10"/>
      <c r="AI22">
        <v>20</v>
      </c>
      <c r="AJ22">
        <f t="shared" si="1"/>
        <v>-770.99237405769827</v>
      </c>
      <c r="AK22">
        <f t="shared" si="2"/>
        <v>-872.13997480860962</v>
      </c>
      <c r="AL22">
        <f t="shared" si="3"/>
        <v>-877.44285330954983</v>
      </c>
      <c r="AM22">
        <v>93.170103089999998</v>
      </c>
      <c r="AN22">
        <f t="shared" si="4"/>
        <v>-861.28796775677051</v>
      </c>
    </row>
    <row r="23" spans="1:40">
      <c r="A23">
        <v>9.9999999999999995E-7</v>
      </c>
      <c r="B23">
        <v>1</v>
      </c>
      <c r="C23">
        <v>3.8416666666666666E-4</v>
      </c>
      <c r="D23">
        <v>4.1202702702702697E-4</v>
      </c>
      <c r="E23">
        <v>4.9886363636363632E-5</v>
      </c>
      <c r="F23">
        <v>1.0000000000000001E-5</v>
      </c>
      <c r="G23">
        <v>0.58975230757045838</v>
      </c>
      <c r="H23">
        <v>0.37798571447167606</v>
      </c>
      <c r="I23">
        <f t="shared" si="0"/>
        <v>306</v>
      </c>
      <c r="J23">
        <v>2.5703957827688611E-7</v>
      </c>
      <c r="K23">
        <v>3.2055E-2</v>
      </c>
      <c r="P23">
        <f>'平衡係數(C2-4) '!AK23</f>
        <v>21</v>
      </c>
      <c r="R23">
        <f>'平衡係數(C2-4) '!AM23</f>
        <v>1</v>
      </c>
      <c r="S23">
        <f>'平衡係數(C2-4) '!AN23</f>
        <v>3.0522790527192463</v>
      </c>
      <c r="T23">
        <f>'平衡係數(C2-4) '!AO23</f>
        <v>0</v>
      </c>
      <c r="U23">
        <f>'平衡係數(C2-4) '!AP23</f>
        <v>0</v>
      </c>
      <c r="V23">
        <f>'平衡係數(C2-4) '!AQ23</f>
        <v>8.8972899335193853E-2</v>
      </c>
      <c r="W23">
        <f>'平衡係數(C2-4) '!AR23</f>
        <v>9.5415755189006732E-2</v>
      </c>
      <c r="X23">
        <f>'平衡係數(C2-4) '!AS23</f>
        <v>1.1547644531065373E-2</v>
      </c>
      <c r="Y23">
        <f>'平衡係數(C2-4) '!AT23</f>
        <v>9.6907737663055584E-5</v>
      </c>
      <c r="Z23">
        <f>'平衡係數(C2-4) '!AU23</f>
        <v>5.7151561908219657</v>
      </c>
      <c r="AA23">
        <f>'平衡係數(C2-4) '!AV23</f>
        <v>3.6629740458403819</v>
      </c>
      <c r="AB23">
        <f>'平衡係數(C2-4) '!AW23</f>
        <v>2.1114861209759841</v>
      </c>
      <c r="AC23">
        <f>'平衡係數(C2-4) '!AX23</f>
        <v>2.3074224200312501</v>
      </c>
      <c r="AH23" s="10"/>
      <c r="AI23">
        <v>21</v>
      </c>
      <c r="AJ23">
        <f t="shared" si="1"/>
        <v>-780.84327385765198</v>
      </c>
      <c r="AK23">
        <f t="shared" si="2"/>
        <v>-875.46664160024727</v>
      </c>
      <c r="AL23">
        <f t="shared" si="3"/>
        <v>-879.50989805901656</v>
      </c>
      <c r="AM23">
        <v>95.103092779999997</v>
      </c>
      <c r="AN23">
        <f t="shared" si="4"/>
        <v>-862.76189220611059</v>
      </c>
    </row>
    <row r="24" spans="1:40">
      <c r="A24">
        <v>9.9999999999999995E-7</v>
      </c>
      <c r="B24">
        <v>1</v>
      </c>
      <c r="C24">
        <v>5.2666666666666671E-4</v>
      </c>
      <c r="D24">
        <v>5.2027027027027033E-4</v>
      </c>
      <c r="E24">
        <v>5.329545454545455E-5</v>
      </c>
      <c r="F24">
        <v>1.0000000000000001E-5</v>
      </c>
      <c r="G24">
        <v>0.58259428876777986</v>
      </c>
      <c r="H24">
        <v>0.37911124060398199</v>
      </c>
      <c r="I24">
        <f t="shared" si="0"/>
        <v>306</v>
      </c>
      <c r="J24">
        <v>2.6302679918953789E-7</v>
      </c>
      <c r="K24">
        <v>3.0939999999999999E-2</v>
      </c>
      <c r="P24">
        <f>'平衡係數(C2-4) '!AK24</f>
        <v>22</v>
      </c>
      <c r="R24">
        <f>'平衡係數(C2-4) '!AM24</f>
        <v>1</v>
      </c>
      <c r="S24">
        <f>'平衡係數(C2-4) '!AN24</f>
        <v>2.9679614683965703</v>
      </c>
      <c r="T24">
        <f>'平衡係數(C2-4) '!AO24</f>
        <v>0</v>
      </c>
      <c r="U24">
        <f>'平衡係數(C2-4) '!AP24</f>
        <v>0</v>
      </c>
      <c r="V24">
        <f>'平衡係數(C2-4) '!AQ24</f>
        <v>0.1226805118220816</v>
      </c>
      <c r="W24">
        <f>'平衡係數(C2-4) '!AR24</f>
        <v>0.12118123583912652</v>
      </c>
      <c r="X24">
        <f>'平衡係數(C2-4) '!AS24</f>
        <v>1.2406187779232872E-2</v>
      </c>
      <c r="Y24">
        <f>'平衡係數(C2-4) '!AT24</f>
        <v>9.6709026974351299E-5</v>
      </c>
      <c r="Z24">
        <f>'平衡係數(C2-4) '!AU24</f>
        <v>5.6342126787546229</v>
      </c>
      <c r="AA24">
        <f>'平衡係數(C2-4) '!AV24</f>
        <v>3.6663479193850277</v>
      </c>
      <c r="AB24">
        <f>'平衡係數(C2-4) '!AW24</f>
        <v>2.0409099195818778</v>
      </c>
      <c r="AC24">
        <f>'平衡係數(C2-4) '!AX24</f>
        <v>2.2971778550223187</v>
      </c>
      <c r="AH24" s="10"/>
      <c r="AI24">
        <v>22</v>
      </c>
      <c r="AJ24">
        <f t="shared" si="1"/>
        <v>-778.63244385049893</v>
      </c>
      <c r="AK24">
        <f t="shared" si="2"/>
        <v>-872.8356998555173</v>
      </c>
      <c r="AL24">
        <f t="shared" si="3"/>
        <v>-877.52652151910672</v>
      </c>
      <c r="AM24">
        <v>94.501718210000007</v>
      </c>
      <c r="AN24">
        <f t="shared" si="4"/>
        <v>-860.73160155505718</v>
      </c>
    </row>
    <row r="25" spans="1:40">
      <c r="A25">
        <v>9.9999999999999995E-7</v>
      </c>
      <c r="B25">
        <v>1</v>
      </c>
      <c r="C25">
        <v>1.2761666666666666E-3</v>
      </c>
      <c r="D25">
        <v>6.9945945945945945E-4</v>
      </c>
      <c r="E25">
        <v>1.4636363636363637E-4</v>
      </c>
      <c r="F25">
        <v>1.0000000000000001E-5</v>
      </c>
      <c r="G25">
        <v>0.56830397456522552</v>
      </c>
      <c r="H25">
        <v>0.39522995736085081</v>
      </c>
      <c r="I25">
        <f t="shared" si="0"/>
        <v>306</v>
      </c>
      <c r="J25">
        <v>2.8183829312644502E-7</v>
      </c>
      <c r="K25">
        <v>3.066E-2</v>
      </c>
      <c r="P25">
        <f>'平衡係數(C2-4) '!AK25</f>
        <v>23</v>
      </c>
      <c r="R25">
        <f>'平衡係數(C2-4) '!AM25</f>
        <v>1</v>
      </c>
      <c r="S25">
        <f>'平衡係數(C2-4) '!AN25</f>
        <v>2.6143104164306461</v>
      </c>
      <c r="T25">
        <f>'平衡係數(C2-4) '!AO25</f>
        <v>0</v>
      </c>
      <c r="U25">
        <f>'平衡係數(C2-4) '!AP25</f>
        <v>0</v>
      </c>
      <c r="V25">
        <f>'平衡係數(C2-4) '!AQ25</f>
        <v>0.31148556360746427</v>
      </c>
      <c r="W25">
        <f>'平衡係數(C2-4) '!AR25</f>
        <v>0.17072224680837694</v>
      </c>
      <c r="X25">
        <f>'平衡係數(C2-4) '!AS25</f>
        <v>3.5720473047407469E-2</v>
      </c>
      <c r="Y25">
        <f>'平衡係數(C2-4) '!AT25</f>
        <v>9.3267445631591456E-5</v>
      </c>
      <c r="Z25">
        <f>'平衡係數(C2-4) '!AU25</f>
        <v>5.3004260049979495</v>
      </c>
      <c r="AA25">
        <f>'平衡係數(C2-4) '!AV25</f>
        <v>3.6862088560129354</v>
      </c>
      <c r="AB25">
        <f>'平衡係數(C2-4) '!AW25</f>
        <v>1.7353453791594258</v>
      </c>
      <c r="AC25">
        <f>'平衡係數(C2-4) '!AX25</f>
        <v>2.2532736626226741</v>
      </c>
      <c r="AH25" s="10"/>
      <c r="AI25">
        <v>23</v>
      </c>
      <c r="AJ25">
        <f t="shared" si="1"/>
        <v>-769.65043336436804</v>
      </c>
      <c r="AK25">
        <f t="shared" si="2"/>
        <v>-862.05325503763709</v>
      </c>
      <c r="AL25">
        <f t="shared" si="3"/>
        <v>-867.8577902330311</v>
      </c>
      <c r="AM25">
        <v>89.991408930000006</v>
      </c>
      <c r="AN25">
        <f t="shared" si="4"/>
        <v>-851.52836831223078</v>
      </c>
    </row>
    <row r="26" spans="1:40">
      <c r="A26">
        <v>9.9999999999999995E-7</v>
      </c>
      <c r="B26">
        <v>1</v>
      </c>
      <c r="C26">
        <v>2.1311666666666666E-3</v>
      </c>
      <c r="D26">
        <v>8.5864864864864862E-4</v>
      </c>
      <c r="E26">
        <v>5.2636363636363633E-4</v>
      </c>
      <c r="F26">
        <v>2.4357303100889303E-3</v>
      </c>
      <c r="G26">
        <v>0.55142209950040555</v>
      </c>
      <c r="H26">
        <v>0.40284059330544453</v>
      </c>
      <c r="I26">
        <f t="shared" si="0"/>
        <v>306</v>
      </c>
      <c r="J26">
        <v>2.9512092266663814E-7</v>
      </c>
      <c r="K26">
        <v>3.1800000000000002E-2</v>
      </c>
      <c r="P26">
        <f>'平衡係數(C2-4) '!AK26</f>
        <v>24</v>
      </c>
      <c r="R26">
        <f>'平衡係數(C2-4) '!AM26</f>
        <v>1</v>
      </c>
      <c r="S26">
        <f>'平衡係數(C2-4) '!AN26</f>
        <v>2.3072536768075977</v>
      </c>
      <c r="T26">
        <f>'平衡係數(C2-4) '!AO26</f>
        <v>0</v>
      </c>
      <c r="U26">
        <f>'平衡係數(C2-4) '!AP26</f>
        <v>0</v>
      </c>
      <c r="V26">
        <f>'平衡係數(C2-4) '!AQ26</f>
        <v>0.52590373230634102</v>
      </c>
      <c r="W26">
        <f>'平衡係數(C2-4) '!AR26</f>
        <v>0.21187794410934124</v>
      </c>
      <c r="X26">
        <f>'平衡係數(C2-4) '!AS26</f>
        <v>0.12990081836046594</v>
      </c>
      <c r="Y26">
        <f>'平衡係數(C2-4) '!AT26</f>
        <v>2.1084463451090774E-2</v>
      </c>
      <c r="Z26">
        <f>'平衡係數(C2-4) '!AU26</f>
        <v>4.7732867037383748</v>
      </c>
      <c r="AA26">
        <f>'平衡係數(C2-4) '!AV26</f>
        <v>3.4871174903818716</v>
      </c>
      <c r="AB26">
        <f>'平衡係數(C2-4) '!AW26</f>
        <v>1.5325512354971857</v>
      </c>
      <c r="AC26">
        <f>'平衡係數(C2-4) '!AX26</f>
        <v>2.4002337302733339</v>
      </c>
      <c r="AH26" s="10"/>
      <c r="AI26">
        <v>24</v>
      </c>
      <c r="AJ26">
        <f t="shared" si="1"/>
        <v>-744.6912646609162</v>
      </c>
      <c r="AK26">
        <f t="shared" si="2"/>
        <v>-843.12066231093968</v>
      </c>
      <c r="AL26">
        <f t="shared" si="3"/>
        <v>-851.56590414149923</v>
      </c>
      <c r="AM26">
        <v>84.278350520000004</v>
      </c>
      <c r="AN26">
        <f t="shared" si="4"/>
        <v>-835.94750858328712</v>
      </c>
    </row>
    <row r="27" spans="1:40">
      <c r="A27">
        <v>9.9999999999999995E-7</v>
      </c>
      <c r="B27">
        <v>1</v>
      </c>
      <c r="C27">
        <v>2.2868333333333334E-3</v>
      </c>
      <c r="D27">
        <v>9.6513513513513517E-4</v>
      </c>
      <c r="E27">
        <v>8.0306818181818181E-4</v>
      </c>
      <c r="F27">
        <v>3.5695037342581108E-3</v>
      </c>
      <c r="G27">
        <v>0.55625067791648031</v>
      </c>
      <c r="H27">
        <v>0.40096246674032743</v>
      </c>
      <c r="I27">
        <f t="shared" si="0"/>
        <v>306</v>
      </c>
      <c r="J27">
        <v>2.8840315031266014E-7</v>
      </c>
      <c r="K27">
        <v>3.0599999999999999E-2</v>
      </c>
      <c r="P27">
        <f>'平衡係數(C2-4) '!AK27</f>
        <v>25</v>
      </c>
      <c r="R27">
        <f>'平衡係數(C2-4) '!AM27</f>
        <v>1</v>
      </c>
      <c r="S27">
        <f>'平衡係數(C2-4) '!AN27</f>
        <v>2.3038883712815057</v>
      </c>
      <c r="T27">
        <f>'平衡係數(C2-4) '!AO27</f>
        <v>0</v>
      </c>
      <c r="U27">
        <f>'平衡係數(C2-4) '!AP27</f>
        <v>0</v>
      </c>
      <c r="V27">
        <f>'平衡係數(C2-4) '!AQ27</f>
        <v>0.54541743850293578</v>
      </c>
      <c r="W27">
        <f>'平衡係數(C2-4) '!AR27</f>
        <v>0.23017700294424898</v>
      </c>
      <c r="X27">
        <f>'平衡係數(C2-4) '!AS27</f>
        <v>0.19151914718153465</v>
      </c>
      <c r="Y27">
        <f>'平衡係數(C2-4) '!AT27</f>
        <v>2.9298132690438409E-2</v>
      </c>
      <c r="Z27">
        <f>'平衡係數(C2-4) '!AU27</f>
        <v>4.5656504052181823</v>
      </c>
      <c r="AA27">
        <f>'平衡係數(C2-4) '!AV27</f>
        <v>3.2910601666271164</v>
      </c>
      <c r="AB27">
        <f>'平衡係數(C2-4) '!AW27</f>
        <v>1.5958469535899447</v>
      </c>
      <c r="AC27">
        <f>'平衡係數(C2-4) '!AX27</f>
        <v>2.5629605422186641</v>
      </c>
      <c r="AH27" s="10"/>
      <c r="AI27">
        <v>25</v>
      </c>
      <c r="AJ27">
        <f t="shared" si="1"/>
        <v>-729.8353706092679</v>
      </c>
      <c r="AK27">
        <f t="shared" si="2"/>
        <v>-834.93791091172113</v>
      </c>
      <c r="AL27">
        <f t="shared" si="3"/>
        <v>-844.80726927677176</v>
      </c>
      <c r="AM27">
        <v>83.505154640000001</v>
      </c>
      <c r="AN27">
        <f t="shared" si="4"/>
        <v>-829.92174620651485</v>
      </c>
    </row>
    <row r="28" spans="1:40">
      <c r="A28">
        <v>9.9999999999999995E-7</v>
      </c>
      <c r="B28">
        <v>1</v>
      </c>
      <c r="C28">
        <v>2.3005E-3</v>
      </c>
      <c r="D28">
        <v>9.5864864864864867E-4</v>
      </c>
      <c r="E28">
        <v>7.3772727272727282E-4</v>
      </c>
      <c r="F28">
        <v>3.4413756825480012E-3</v>
      </c>
      <c r="G28">
        <v>0.54821873800838961</v>
      </c>
      <c r="H28">
        <v>0.40916018971853135</v>
      </c>
      <c r="I28">
        <f t="shared" si="0"/>
        <v>306</v>
      </c>
      <c r="J28">
        <v>2.9512092266663814E-7</v>
      </c>
      <c r="K28">
        <v>3.0775E-2</v>
      </c>
      <c r="P28">
        <f>'平衡係數(C2-4) '!AK28</f>
        <v>26</v>
      </c>
      <c r="R28">
        <f>'平衡係數(C2-4) '!AM28</f>
        <v>1</v>
      </c>
      <c r="S28">
        <f>'平衡係數(C2-4) '!AN28</f>
        <v>2.1968259716132277</v>
      </c>
      <c r="T28">
        <f>'平衡係數(C2-4) '!AO28</f>
        <v>0</v>
      </c>
      <c r="U28">
        <f>'平衡係數(C2-4) '!AP28</f>
        <v>0</v>
      </c>
      <c r="V28">
        <f>'平衡係數(C2-4) '!AQ28</f>
        <v>0.54857997421946592</v>
      </c>
      <c r="W28">
        <f>'平衡係數(C2-4) '!AR28</f>
        <v>0.22858908214278209</v>
      </c>
      <c r="X28">
        <f>'平衡係數(C2-4) '!AS28</f>
        <v>0.17591717890133995</v>
      </c>
      <c r="Y28">
        <f>'平衡係數(C2-4) '!AT28</f>
        <v>2.8903368367755748E-2</v>
      </c>
      <c r="Z28">
        <f>'平衡係數(C2-4) '!AU28</f>
        <v>4.6043703426853773</v>
      </c>
      <c r="AA28">
        <f>'平衡係數(C2-4) '!AV28</f>
        <v>3.4364477394399056</v>
      </c>
      <c r="AB28">
        <f>'平衡係數(C2-4) '!AW28</f>
        <v>1.47258600740208</v>
      </c>
      <c r="AC28">
        <f>'平衡係數(C2-4) '!AX28</f>
        <v>2.4256722426656681</v>
      </c>
      <c r="AH28" s="10"/>
      <c r="AI28">
        <v>26</v>
      </c>
      <c r="AJ28">
        <f t="shared" si="1"/>
        <v>-737.5447833428176</v>
      </c>
      <c r="AK28">
        <f t="shared" si="2"/>
        <v>-837.01737000410651</v>
      </c>
      <c r="AL28">
        <f t="shared" si="3"/>
        <v>-845.92974340340868</v>
      </c>
      <c r="AM28">
        <v>83.161512029999997</v>
      </c>
      <c r="AN28">
        <f t="shared" si="4"/>
        <v>-830.65792980527385</v>
      </c>
    </row>
    <row r="29" spans="1:40">
      <c r="A29">
        <v>9.9999999999999995E-7</v>
      </c>
      <c r="B29">
        <v>1</v>
      </c>
      <c r="C29">
        <v>2.4248333333333335E-3</v>
      </c>
      <c r="D29">
        <v>1.0622972972972973E-3</v>
      </c>
      <c r="E29">
        <v>7.4181818181818181E-4</v>
      </c>
      <c r="F29">
        <v>3.2405712755446112E-3</v>
      </c>
      <c r="G29">
        <v>0.5486453832869963</v>
      </c>
      <c r="H29">
        <v>0.41002430715104182</v>
      </c>
      <c r="I29">
        <f t="shared" si="0"/>
        <v>306</v>
      </c>
      <c r="J29">
        <v>2.9512092266663814E-7</v>
      </c>
      <c r="K29">
        <v>3.0724999999999999E-2</v>
      </c>
      <c r="P29">
        <f>'平衡係數(C2-4) '!AK29</f>
        <v>27</v>
      </c>
      <c r="R29">
        <f>'平衡係數(C2-4) '!AM29</f>
        <v>1</v>
      </c>
      <c r="S29">
        <f>'平衡係數(C2-4) '!AN29</f>
        <v>2.1778432207330205</v>
      </c>
      <c r="T29">
        <f>'平衡係數(C2-4) '!AO29</f>
        <v>0</v>
      </c>
      <c r="U29">
        <f>'平衡係數(C2-4) '!AP29</f>
        <v>0</v>
      </c>
      <c r="V29">
        <f>'平衡係數(C2-4) '!AQ29</f>
        <v>0.56805720852517416</v>
      </c>
      <c r="W29">
        <f>'平衡係數(C2-4) '!AR29</f>
        <v>0.24884008460386942</v>
      </c>
      <c r="X29">
        <f>'平衡係數(C2-4) '!AS29</f>
        <v>0.17379009774185913</v>
      </c>
      <c r="Y29">
        <f>'平衡係數(C2-4) '!AT29</f>
        <v>2.6905685770944932E-2</v>
      </c>
      <c r="Z29">
        <f>'平衡係數(C2-4) '!AU29</f>
        <v>4.5552709776206699</v>
      </c>
      <c r="AA29">
        <f>'平衡係數(C2-4) '!AV29</f>
        <v>3.4043334426585945</v>
      </c>
      <c r="AB29">
        <f>'平衡係數(C2-4) '!AW29</f>
        <v>1.4626005178913419</v>
      </c>
      <c r="AC29">
        <f>'平衡係數(C2-4) '!AX29</f>
        <v>2.4532879087622446</v>
      </c>
      <c r="AH29" s="10"/>
      <c r="AI29">
        <v>27</v>
      </c>
      <c r="AJ29">
        <f t="shared" si="1"/>
        <v>-734.69008782410788</v>
      </c>
      <c r="AK29">
        <f t="shared" si="2"/>
        <v>-835.29514477164707</v>
      </c>
      <c r="AL29">
        <f t="shared" si="3"/>
        <v>-844.4015926151269</v>
      </c>
      <c r="AM29">
        <v>81.743986250000006</v>
      </c>
      <c r="AN29">
        <f t="shared" si="4"/>
        <v>-829.3298843683267</v>
      </c>
    </row>
    <row r="30" spans="1:40">
      <c r="A30">
        <v>9.9999999999999995E-7</v>
      </c>
      <c r="B30">
        <v>1</v>
      </c>
      <c r="C30">
        <v>2.4406666666666665E-3</v>
      </c>
      <c r="D30">
        <v>1.1508108108108108E-3</v>
      </c>
      <c r="E30">
        <v>6.9454545454545442E-4</v>
      </c>
      <c r="F30">
        <v>4.0454802036312314E-3</v>
      </c>
      <c r="G30">
        <v>0.54679387621800146</v>
      </c>
      <c r="H30">
        <v>0.40894350111205158</v>
      </c>
      <c r="I30">
        <f t="shared" si="0"/>
        <v>306</v>
      </c>
      <c r="J30">
        <v>3.0199517204020165E-7</v>
      </c>
      <c r="K30">
        <v>3.1015000000000001E-2</v>
      </c>
      <c r="P30">
        <f>'平衡係數(C2-4) '!AK30</f>
        <v>28</v>
      </c>
      <c r="R30">
        <f>'平衡係數(C2-4) '!AM30</f>
        <v>1</v>
      </c>
      <c r="S30">
        <f>'平衡係數(C2-4) '!AN30</f>
        <v>2.165344759971056</v>
      </c>
      <c r="T30">
        <f>'平衡係數(C2-4) '!AO30</f>
        <v>0</v>
      </c>
      <c r="U30">
        <f>'平衡係數(C2-4) '!AP30</f>
        <v>0</v>
      </c>
      <c r="V30">
        <f>'平衡係數(C2-4) '!AQ30</f>
        <v>0.59305737216273402</v>
      </c>
      <c r="W30">
        <f>'平衡係數(C2-4) '!AR30</f>
        <v>0.27856356482854483</v>
      </c>
      <c r="X30">
        <f>'平衡係數(C2-4) '!AS30</f>
        <v>0.16820364111689384</v>
      </c>
      <c r="Y30">
        <f>'平衡係數(C2-4) '!AT30</f>
        <v>3.3224220302860201E-2</v>
      </c>
      <c r="Z30">
        <f>'平衡係數(C2-4) '!AU30</f>
        <v>4.490641231519362</v>
      </c>
      <c r="AA30">
        <f>'平衡係數(C2-4) '!AV30</f>
        <v>3.3585206918511656</v>
      </c>
      <c r="AB30">
        <f>'平衡係數(C2-4) '!AW30</f>
        <v>1.4562180733507935</v>
      </c>
      <c r="AC30">
        <f>'平衡係數(C2-4) '!AX30</f>
        <v>2.496042651458966</v>
      </c>
      <c r="AH30" s="10"/>
      <c r="AI30">
        <v>28</v>
      </c>
      <c r="AJ30">
        <f t="shared" si="1"/>
        <v>-730.43170220255115</v>
      </c>
      <c r="AK30">
        <f t="shared" si="2"/>
        <v>-832.79005655493984</v>
      </c>
      <c r="AL30">
        <f t="shared" si="3"/>
        <v>-842.49715453394367</v>
      </c>
      <c r="AM30">
        <v>81.743986250000006</v>
      </c>
      <c r="AN30">
        <f t="shared" si="4"/>
        <v>-827.49350327951754</v>
      </c>
    </row>
    <row r="31" spans="1:40">
      <c r="A31">
        <v>9.9999999999999995E-7</v>
      </c>
      <c r="B31">
        <v>1</v>
      </c>
      <c r="C31">
        <v>2.5488333333333335E-3</v>
      </c>
      <c r="D31">
        <v>1.508918918918919E-3</v>
      </c>
      <c r="E31">
        <v>7.139772727272727E-4</v>
      </c>
      <c r="F31">
        <v>3.2890937509212803E-3</v>
      </c>
      <c r="G31">
        <v>0.54359913274118743</v>
      </c>
      <c r="H31">
        <v>0.41559777194901071</v>
      </c>
      <c r="I31">
        <f t="shared" si="0"/>
        <v>306</v>
      </c>
      <c r="J31">
        <v>2.9512092266663814E-7</v>
      </c>
      <c r="K31">
        <v>3.1274999999999997E-2</v>
      </c>
      <c r="P31">
        <f>'平衡係數(C2-4) '!AK31</f>
        <v>29</v>
      </c>
      <c r="R31">
        <f>'平衡係數(C2-4) '!AM31</f>
        <v>1</v>
      </c>
      <c r="S31">
        <f>'平衡係數(C2-4) '!AN31</f>
        <v>2.0655242962869718</v>
      </c>
      <c r="T31">
        <f>'平衡係數(C2-4) '!AO31</f>
        <v>0</v>
      </c>
      <c r="U31">
        <f>'平衡係數(C2-4) '!AP31</f>
        <v>0</v>
      </c>
      <c r="V31">
        <f>'平衡係數(C2-4) '!AQ31</f>
        <v>0.57799229167948707</v>
      </c>
      <c r="W31">
        <f>'平衡係數(C2-4) '!AR31</f>
        <v>0.34217322582708604</v>
      </c>
      <c r="X31">
        <f>'平衡係數(C2-4) '!AS31</f>
        <v>0.1619203282656845</v>
      </c>
      <c r="Y31">
        <f>'平衡係數(C2-4) '!AT31</f>
        <v>2.669355755198358E-2</v>
      </c>
      <c r="Z31">
        <f>'平衡係數(C2-4) '!AU31</f>
        <v>4.4117303530709053</v>
      </c>
      <c r="AA31">
        <f>'平衡係數(C2-4) '!AV31</f>
        <v>3.372899614335918</v>
      </c>
      <c r="AB31">
        <f>'平衡係數(C2-4) '!AW31</f>
        <v>1.3851844586902069</v>
      </c>
      <c r="AC31">
        <f>'平衡係數(C2-4) '!AX31</f>
        <v>2.4672703044624642</v>
      </c>
      <c r="AH31" s="10"/>
      <c r="AI31">
        <v>29</v>
      </c>
      <c r="AJ31">
        <f t="shared" si="1"/>
        <v>-729.21701103191549</v>
      </c>
      <c r="AK31">
        <f t="shared" si="2"/>
        <v>-830.3954616323806</v>
      </c>
      <c r="AL31">
        <f t="shared" si="3"/>
        <v>-839.64408385637284</v>
      </c>
      <c r="AM31">
        <v>78.994845359999999</v>
      </c>
      <c r="AN31">
        <f t="shared" si="4"/>
        <v>-824.87915643343047</v>
      </c>
    </row>
    <row r="32" spans="1:40">
      <c r="A32">
        <v>9.9999999999999995E-7</v>
      </c>
      <c r="B32">
        <v>1</v>
      </c>
      <c r="C32">
        <v>1.0803333333333331E-3</v>
      </c>
      <c r="D32">
        <v>8.3662162162162154E-4</v>
      </c>
      <c r="E32">
        <v>1.7874999999999998E-4</v>
      </c>
      <c r="F32">
        <v>1.0000000000000001E-5</v>
      </c>
      <c r="G32">
        <v>0.58349660096248468</v>
      </c>
      <c r="H32">
        <v>0.38555180915088533</v>
      </c>
      <c r="I32">
        <f t="shared" si="0"/>
        <v>306</v>
      </c>
      <c r="J32">
        <v>2.6302679918953789E-7</v>
      </c>
      <c r="K32">
        <v>3.1899999999999998E-2</v>
      </c>
      <c r="P32">
        <f>'平衡係數(C2-4) '!AK32</f>
        <v>30</v>
      </c>
      <c r="R32">
        <f>'平衡係數(C2-4) '!AM32</f>
        <v>1</v>
      </c>
      <c r="S32">
        <f>'平衡係數(C2-4) '!AN32</f>
        <v>2.8440397639569142</v>
      </c>
      <c r="T32">
        <f>'平衡係數(C2-4) '!AO32</f>
        <v>0</v>
      </c>
      <c r="U32">
        <f>'平衡係數(C2-4) '!AP32</f>
        <v>0</v>
      </c>
      <c r="V32">
        <f>'平衡係數(C2-4) '!AQ32</f>
        <v>0.20386510035804853</v>
      </c>
      <c r="W32">
        <f>'平衡係數(C2-4) '!AR32</f>
        <v>0.15786078805263887</v>
      </c>
      <c r="X32">
        <f>'平衡係數(C2-4) '!AS32</f>
        <v>3.3726607575557892E-2</v>
      </c>
      <c r="Y32">
        <f>'平衡係數(C2-4) '!AT32</f>
        <v>9.3154590857894237E-5</v>
      </c>
      <c r="Z32">
        <f>'平衡係數(C2-4) '!AU32</f>
        <v>5.4355387129632238</v>
      </c>
      <c r="AA32">
        <f>'平衡係數(C2-4) '!AV32</f>
        <v>3.591592103597165</v>
      </c>
      <c r="AB32">
        <f>'平衡係數(C2-4) '!AW32</f>
        <v>1.9566501882633649</v>
      </c>
      <c r="AC32">
        <f>'平衡係數(C2-4) '!AX32</f>
        <v>2.3521026842496102</v>
      </c>
      <c r="AH32" s="10"/>
      <c r="AI32">
        <v>30</v>
      </c>
      <c r="AJ32">
        <f t="shared" si="1"/>
        <v>-769.46196573730958</v>
      </c>
      <c r="AK32">
        <f t="shared" si="2"/>
        <v>-865.91759316294701</v>
      </c>
      <c r="AL32">
        <f t="shared" si="3"/>
        <v>-871.20952527781549</v>
      </c>
      <c r="AM32">
        <v>90.335051550000003</v>
      </c>
      <c r="AN32">
        <f t="shared" si="4"/>
        <v>-855.0476128047128</v>
      </c>
    </row>
    <row r="33" spans="1:40">
      <c r="A33">
        <v>9.9999999999999995E-7</v>
      </c>
      <c r="B33">
        <v>1</v>
      </c>
      <c r="C33">
        <v>1.3261666666666665E-3</v>
      </c>
      <c r="D33">
        <v>8.5189189189189185E-4</v>
      </c>
      <c r="E33">
        <v>1.8375000000000002E-4</v>
      </c>
      <c r="F33">
        <v>1.0000000000000001E-5</v>
      </c>
      <c r="G33">
        <v>0.57142703069887457</v>
      </c>
      <c r="H33">
        <v>0.39322710977279568</v>
      </c>
      <c r="I33">
        <f t="shared" si="0"/>
        <v>306</v>
      </c>
      <c r="J33">
        <v>2.6302679918953789E-7</v>
      </c>
      <c r="K33">
        <v>3.252E-2</v>
      </c>
      <c r="P33">
        <f>'平衡係數(C2-4) '!AK33</f>
        <v>31</v>
      </c>
      <c r="R33">
        <f>'平衡係數(C2-4) '!AM33</f>
        <v>1</v>
      </c>
      <c r="S33">
        <f>'平衡係數(C2-4) '!AN33</f>
        <v>2.6381178581363169</v>
      </c>
      <c r="T33">
        <f>'平衡係數(C2-4) '!AO33</f>
        <v>0</v>
      </c>
      <c r="U33">
        <f>'平衡係數(C2-4) '!AP33</f>
        <v>0</v>
      </c>
      <c r="V33">
        <f>'平衡係數(C2-4) '!AQ33</f>
        <v>0.30251793939875377</v>
      </c>
      <c r="W33">
        <f>'平衡係數(C2-4) '!AR33</f>
        <v>0.19433967639263589</v>
      </c>
      <c r="X33">
        <f>'平衡係數(C2-4) '!AS33</f>
        <v>4.1907221239799453E-2</v>
      </c>
      <c r="Y33">
        <f>'平衡係數(C2-4) '!AT33</f>
        <v>9.1920688232379833E-5</v>
      </c>
      <c r="Z33">
        <f>'平衡係數(C2-4) '!AU33</f>
        <v>5.2525965936425782</v>
      </c>
      <c r="AA33">
        <f>'平衡係數(C2-4) '!AV33</f>
        <v>3.6145706561944952</v>
      </c>
      <c r="AB33">
        <f>'平衡係數(C2-4) '!AW33</f>
        <v>1.7771489572283159</v>
      </c>
      <c r="AC33">
        <f>'平衡係數(C2-4) '!AX33</f>
        <v>2.3159137942595049</v>
      </c>
      <c r="AH33" s="10"/>
      <c r="AI33">
        <v>31</v>
      </c>
      <c r="AJ33">
        <f t="shared" si="1"/>
        <v>-765.09952914999587</v>
      </c>
      <c r="AK33">
        <f t="shared" si="2"/>
        <v>-860.07111333500109</v>
      </c>
      <c r="AL33">
        <f t="shared" si="3"/>
        <v>-865.98764508665124</v>
      </c>
      <c r="AM33">
        <v>89.905498280000003</v>
      </c>
      <c r="AN33">
        <f t="shared" si="4"/>
        <v>-849.92274034217962</v>
      </c>
    </row>
    <row r="34" spans="1:40">
      <c r="A34">
        <v>9.9999999999999995E-7</v>
      </c>
      <c r="B34">
        <v>1</v>
      </c>
      <c r="C34">
        <v>2.0423333333333335E-3</v>
      </c>
      <c r="D34">
        <v>1.0882432432432433E-3</v>
      </c>
      <c r="E34">
        <v>3.9738636363636365E-4</v>
      </c>
      <c r="F34">
        <v>2.5051691810563772E-3</v>
      </c>
      <c r="G34">
        <v>0.55935746043526435</v>
      </c>
      <c r="H34">
        <v>0.40090241039470614</v>
      </c>
      <c r="I34">
        <f t="shared" si="0"/>
        <v>306</v>
      </c>
      <c r="J34">
        <v>2.8183829312644502E-7</v>
      </c>
      <c r="K34">
        <v>3.1375E-2</v>
      </c>
      <c r="P34">
        <f>'平衡係數(C2-4) '!AK34</f>
        <v>32</v>
      </c>
      <c r="R34">
        <f>'平衡係數(C2-4) '!AM34</f>
        <v>1</v>
      </c>
      <c r="S34">
        <f>'平衡係數(C2-4) '!AN34</f>
        <v>2.4017691407977164</v>
      </c>
      <c r="T34">
        <f>'平衡係數(C2-4) '!AO34</f>
        <v>0</v>
      </c>
      <c r="U34">
        <f>'平衡係數(C2-4) '!AP34</f>
        <v>0</v>
      </c>
      <c r="V34">
        <f>'平衡係數(C2-4) '!AQ34</f>
        <v>0.46433411575095135</v>
      </c>
      <c r="W34">
        <f>'平衡係數(C2-4) '!AR34</f>
        <v>0.24741903178401539</v>
      </c>
      <c r="X34">
        <f>'平衡係數(C2-4) '!AS34</f>
        <v>9.0360121834335005E-2</v>
      </c>
      <c r="Y34">
        <f>'平衡係數(C2-4) '!AT34</f>
        <v>2.1816998432683227E-2</v>
      </c>
      <c r="Z34">
        <f>'平衡係數(C2-4) '!AU34</f>
        <v>4.8713280244330139</v>
      </c>
      <c r="AA34">
        <f>'平衡係數(C2-4) '!AV34</f>
        <v>3.4913758820679819</v>
      </c>
      <c r="AB34">
        <f>'平衡係數(C2-4) '!AW34</f>
        <v>1.6049302793077165</v>
      </c>
      <c r="AC34">
        <f>'平衡係數(C2-4) '!AX34</f>
        <v>2.4070435486770183</v>
      </c>
      <c r="AH34" s="10"/>
      <c r="AI34">
        <v>32</v>
      </c>
      <c r="AJ34">
        <f t="shared" si="1"/>
        <v>-747.64903522255054</v>
      </c>
      <c r="AK34">
        <f t="shared" si="2"/>
        <v>-846.35769164438716</v>
      </c>
      <c r="AL34">
        <f t="shared" si="3"/>
        <v>-854.40774397293342</v>
      </c>
      <c r="AM34">
        <v>84.621993130000007</v>
      </c>
      <c r="AN34">
        <f t="shared" si="4"/>
        <v>-838.75560577209092</v>
      </c>
    </row>
    <row r="35" spans="1:40">
      <c r="A35">
        <v>9.9999999999999995E-7</v>
      </c>
      <c r="B35">
        <v>1</v>
      </c>
      <c r="C35">
        <v>1.1841666666666665E-3</v>
      </c>
      <c r="D35">
        <v>6.7702702702702696E-4</v>
      </c>
      <c r="E35">
        <v>2.0920454545454546E-4</v>
      </c>
      <c r="F35">
        <v>1.0000000000000001E-5</v>
      </c>
      <c r="G35">
        <v>0.59050155756261202</v>
      </c>
      <c r="H35">
        <v>0.38196295264918684</v>
      </c>
      <c r="I35">
        <f t="shared" si="0"/>
        <v>306</v>
      </c>
      <c r="J35">
        <v>2.8840315031266014E-7</v>
      </c>
      <c r="K35">
        <v>3.0054999999999998E-2</v>
      </c>
      <c r="P35">
        <f>'平衡係數(C2-4) '!AK35</f>
        <v>33</v>
      </c>
      <c r="R35">
        <f>'平衡係數(C2-4) '!AM35</f>
        <v>1</v>
      </c>
      <c r="S35">
        <f>'平衡係數(C2-4) '!AN35</f>
        <v>2.9145295346896951</v>
      </c>
      <c r="T35">
        <f>'平衡係數(C2-4) '!AO35</f>
        <v>0</v>
      </c>
      <c r="U35">
        <f>'平衡係數(C2-4) '!AP35</f>
        <v>0</v>
      </c>
      <c r="V35">
        <f>'平衡係數(C2-4) '!AQ35</f>
        <v>0.23708416230462256</v>
      </c>
      <c r="W35">
        <f>'平衡係數(C2-4) '!AR35</f>
        <v>0.13555865767197176</v>
      </c>
      <c r="X35">
        <f>'平衡係數(C2-4) '!AS35</f>
        <v>4.1883960794078814E-2</v>
      </c>
      <c r="Y35">
        <f>'平衡係數(C2-4) '!AT35</f>
        <v>9.1802557753118173E-5</v>
      </c>
      <c r="Z35">
        <f>'平衡係數(C2-4) '!AU35</f>
        <v>5.420955334144792</v>
      </c>
      <c r="AA35">
        <f>'平衡係數(C2-4) '!AV35</f>
        <v>3.5065176020128517</v>
      </c>
      <c r="AB35">
        <f>'平衡係數(C2-4) '!AW35</f>
        <v>2.0241469230408824</v>
      </c>
      <c r="AC35">
        <f>'平衡係數(C2-4) '!AX35</f>
        <v>2.4386737038115553</v>
      </c>
      <c r="AH35" s="10"/>
      <c r="AI35">
        <v>33</v>
      </c>
      <c r="AJ35">
        <f t="shared" si="1"/>
        <v>-765.0137700436394</v>
      </c>
      <c r="AK35">
        <f t="shared" si="2"/>
        <v>-865.01952394319324</v>
      </c>
      <c r="AL35">
        <f t="shared" si="3"/>
        <v>-871.25761098408259</v>
      </c>
      <c r="AM35">
        <v>90.936426119999993</v>
      </c>
      <c r="AN35">
        <f t="shared" si="4"/>
        <v>-855.40317876007828</v>
      </c>
    </row>
    <row r="36" spans="1:40">
      <c r="A36">
        <v>9.9999999999999995E-7</v>
      </c>
      <c r="B36">
        <v>1</v>
      </c>
      <c r="C36">
        <v>1.0231666666666668E-3</v>
      </c>
      <c r="D36">
        <v>5.7662162162162172E-4</v>
      </c>
      <c r="E36">
        <v>1.2090909090909091E-4</v>
      </c>
      <c r="F36">
        <v>4.1325025077035502E-5</v>
      </c>
      <c r="G36">
        <v>0.5781216284414995</v>
      </c>
      <c r="H36">
        <v>0.38821136578840226</v>
      </c>
      <c r="I36">
        <f t="shared" si="0"/>
        <v>306</v>
      </c>
      <c r="J36">
        <v>2.6302679918953789E-7</v>
      </c>
      <c r="K36">
        <v>3.0085000000000001E-2</v>
      </c>
      <c r="P36">
        <f>'平衡係數(C2-4) '!AK36</f>
        <v>34</v>
      </c>
      <c r="R36">
        <f>'平衡係數(C2-4) '!AM36</f>
        <v>1</v>
      </c>
      <c r="S36">
        <f>'平衡係數(C2-4) '!AN36</f>
        <v>2.7936719824340308</v>
      </c>
      <c r="T36">
        <f>'平衡係數(C2-4) '!AO36</f>
        <v>0</v>
      </c>
      <c r="U36">
        <f>'平衡係數(C2-4) '!AP36</f>
        <v>0</v>
      </c>
      <c r="V36">
        <f>'平衡係數(C2-4) '!AQ36</f>
        <v>0.2370402171429738</v>
      </c>
      <c r="W36">
        <f>'平衡係數(C2-4) '!AR36</f>
        <v>0.13358948378342672</v>
      </c>
      <c r="X36">
        <f>'平衡係數(C2-4) '!AS36</f>
        <v>2.800098053199028E-2</v>
      </c>
      <c r="Y36">
        <f>'平衡係數(C2-4) '!AT36</f>
        <v>3.9022332247965337E-4</v>
      </c>
      <c r="Z36">
        <f>'平衡係數(C2-4) '!AU36</f>
        <v>5.4590781790754335</v>
      </c>
      <c r="AA36">
        <f>'平衡係數(C2-4) '!AV36</f>
        <v>3.6657964199638813</v>
      </c>
      <c r="AB36">
        <f>'平衡係數(C2-4) '!AW36</f>
        <v>1.8882725931964954</v>
      </c>
      <c r="AC36">
        <f>'平衡係數(C2-4) '!AX36</f>
        <v>2.2869032746548861</v>
      </c>
      <c r="AH36" s="10"/>
      <c r="AI36">
        <v>34</v>
      </c>
      <c r="AJ36">
        <f t="shared" si="1"/>
        <v>-773.34625810350917</v>
      </c>
      <c r="AK36">
        <f t="shared" si="2"/>
        <v>-867.12817149346574</v>
      </c>
      <c r="AL36">
        <f t="shared" si="3"/>
        <v>-872.58647177680928</v>
      </c>
      <c r="AM36">
        <v>91.924398629999999</v>
      </c>
      <c r="AN36">
        <f t="shared" si="4"/>
        <v>-856.14064698302184</v>
      </c>
    </row>
    <row r="37" spans="1:40">
      <c r="A37">
        <v>9.9999999999999995E-7</v>
      </c>
      <c r="B37">
        <v>1</v>
      </c>
      <c r="C37">
        <v>1.1801666666666668E-3</v>
      </c>
      <c r="D37">
        <v>5.8027027027027027E-4</v>
      </c>
      <c r="E37">
        <v>1.3897727272727274E-4</v>
      </c>
      <c r="F37">
        <v>2.0226094586129711E-4</v>
      </c>
      <c r="G37">
        <v>0.56549829198340584</v>
      </c>
      <c r="H37">
        <v>0.39808381136458942</v>
      </c>
      <c r="I37">
        <f t="shared" si="0"/>
        <v>306</v>
      </c>
      <c r="J37">
        <v>2.8840315031266014E-7</v>
      </c>
      <c r="K37">
        <v>3.04E-2</v>
      </c>
      <c r="P37">
        <f>'平衡係數(C2-4) '!AK37</f>
        <v>35</v>
      </c>
      <c r="R37">
        <f>'平衡係數(C2-4) '!AM37</f>
        <v>1</v>
      </c>
      <c r="S37">
        <f>'平衡係數(C2-4) '!AN37</f>
        <v>2.5916482854827514</v>
      </c>
      <c r="T37">
        <f>'平衡係數(C2-4) '!AO37</f>
        <v>0</v>
      </c>
      <c r="U37">
        <f>'平衡係數(C2-4) '!AP37</f>
        <v>0</v>
      </c>
      <c r="V37">
        <f>'平衡係數(C2-4) '!AQ37</f>
        <v>0.29220028309121299</v>
      </c>
      <c r="W37">
        <f>'平衡係數(C2-4) '!AR37</f>
        <v>0.14368718226727731</v>
      </c>
      <c r="X37">
        <f>'平衡係數(C2-4) '!AS37</f>
        <v>3.4412459515090969E-2</v>
      </c>
      <c r="Y37">
        <f>'平衡係數(C2-4) '!AT37</f>
        <v>1.9206213215642992E-3</v>
      </c>
      <c r="Z37">
        <f>'平衡係數(C2-4) '!AU37</f>
        <v>5.3698358438229334</v>
      </c>
      <c r="AA37">
        <f>'平衡係數(C2-4) '!AV37</f>
        <v>3.7801081796617466</v>
      </c>
      <c r="AB37">
        <f>'平衡係數(C2-4) '!AW37</f>
        <v>1.6969440254706982</v>
      </c>
      <c r="AC37">
        <f>'平衡係數(C2-4) '!AX37</f>
        <v>2.1672439503442793</v>
      </c>
      <c r="AH37" s="10"/>
      <c r="AI37">
        <v>35</v>
      </c>
      <c r="AJ37">
        <f t="shared" si="1"/>
        <v>-775.90681815611833</v>
      </c>
      <c r="AK37">
        <f t="shared" si="2"/>
        <v>-864.78171142276369</v>
      </c>
      <c r="AL37">
        <f t="shared" si="3"/>
        <v>-869.9162441188696</v>
      </c>
      <c r="AM37">
        <v>90.206185570000002</v>
      </c>
      <c r="AN37">
        <f t="shared" si="4"/>
        <v>-853.22800586490951</v>
      </c>
    </row>
    <row r="38" spans="1:40">
      <c r="A38">
        <v>9.9999999999999995E-7</v>
      </c>
      <c r="B38">
        <v>1</v>
      </c>
      <c r="C38">
        <v>1.6188333333333335E-3</v>
      </c>
      <c r="D38">
        <v>8.8648648648648643E-4</v>
      </c>
      <c r="E38">
        <v>2.0000000000000001E-4</v>
      </c>
      <c r="F38">
        <v>1.0319766426343737E-5</v>
      </c>
      <c r="G38">
        <v>0.56371483995509108</v>
      </c>
      <c r="H38">
        <v>0.39298875101388175</v>
      </c>
      <c r="I38">
        <f t="shared" si="0"/>
        <v>306</v>
      </c>
      <c r="J38">
        <v>3.0199517204020165E-7</v>
      </c>
      <c r="K38">
        <v>3.2489999999999998E-2</v>
      </c>
      <c r="P38">
        <f>'平衡係數(C2-4) '!AK38</f>
        <v>36</v>
      </c>
      <c r="R38">
        <f>'平衡係數(C2-4) '!AM38</f>
        <v>1</v>
      </c>
      <c r="S38">
        <f>'平衡係數(C2-4) '!AN38</f>
        <v>2.5643168751797525</v>
      </c>
      <c r="T38">
        <f>'平衡係數(C2-4) '!AO38</f>
        <v>0</v>
      </c>
      <c r="U38">
        <f>'平衡係數(C2-4) '!AP38</f>
        <v>0</v>
      </c>
      <c r="V38">
        <f>'平衡係數(C2-4) '!AQ38</f>
        <v>0.3683715980232064</v>
      </c>
      <c r="W38">
        <f>'平衡係數(C2-4) '!AR38</f>
        <v>0.20170640061410749</v>
      </c>
      <c r="X38">
        <f>'平衡係數(C2-4) '!AS38</f>
        <v>4.5505793648644273E-2</v>
      </c>
      <c r="Y38">
        <f>'平衡係數(C2-4) '!AT38</f>
        <v>9.4551507149751783E-5</v>
      </c>
      <c r="Z38">
        <f>'平衡係數(C2-4) '!AU38</f>
        <v>5.1648540789037067</v>
      </c>
      <c r="AA38">
        <f>'平衡係數(C2-4) '!AV38</f>
        <v>3.6006317552311038</v>
      </c>
      <c r="AB38">
        <f>'平衡係數(C2-4) '!AW38</f>
        <v>1.7106285933818766</v>
      </c>
      <c r="AC38">
        <f>'平衡係數(C2-4) '!AX38</f>
        <v>2.3262123856678349</v>
      </c>
      <c r="AH38" s="10"/>
      <c r="AI38">
        <v>36</v>
      </c>
      <c r="AJ38">
        <f t="shared" si="1"/>
        <v>-761.76616480363828</v>
      </c>
      <c r="AK38">
        <f t="shared" si="2"/>
        <v>-857.16007625460134</v>
      </c>
      <c r="AL38">
        <f t="shared" si="3"/>
        <v>-863.63114152682829</v>
      </c>
      <c r="AM38">
        <v>89.132302409999994</v>
      </c>
      <c r="AN38">
        <f t="shared" si="4"/>
        <v>-847.54008321889876</v>
      </c>
    </row>
    <row r="39" spans="1:40">
      <c r="A39">
        <v>9.9999999999999995E-7</v>
      </c>
      <c r="B39">
        <v>1</v>
      </c>
      <c r="C39">
        <v>1.8156666666666666E-3</v>
      </c>
      <c r="D39">
        <v>9.778378378378378E-4</v>
      </c>
      <c r="E39">
        <v>2.528409090909091E-4</v>
      </c>
      <c r="F39">
        <v>7.1074438222334219E-4</v>
      </c>
      <c r="G39">
        <v>0.55842386786234866</v>
      </c>
      <c r="H39">
        <v>0.40217260364115048</v>
      </c>
      <c r="I39">
        <f t="shared" si="0"/>
        <v>306</v>
      </c>
      <c r="J39">
        <v>2.8183829312644502E-7</v>
      </c>
      <c r="K39">
        <v>3.125E-2</v>
      </c>
      <c r="P39">
        <f>'平衡係數(C2-4) '!AK39</f>
        <v>37</v>
      </c>
      <c r="R39">
        <f>'平衡係數(C2-4) '!AM39</f>
        <v>1</v>
      </c>
      <c r="S39">
        <f>'平衡係數(C2-4) '!AN39</f>
        <v>2.3823031415681424</v>
      </c>
      <c r="T39">
        <f>'平衡係數(C2-4) '!AO39</f>
        <v>0</v>
      </c>
      <c r="U39">
        <f>'平衡係數(C2-4) '!AP39</f>
        <v>0</v>
      </c>
      <c r="V39">
        <f>'平衡係數(C2-4) '!AQ39</f>
        <v>0.47176487363093794</v>
      </c>
      <c r="W39">
        <f>'平衡係數(C2-4) '!AR39</f>
        <v>0.25406152126004222</v>
      </c>
      <c r="X39">
        <f>'平衡係數(C2-4) '!AS39</f>
        <v>6.5696648699176838E-2</v>
      </c>
      <c r="Y39">
        <f>'平衡係數(C2-4) '!AT39</f>
        <v>6.2592483438557237E-3</v>
      </c>
      <c r="Z39">
        <f>'平衡係數(C2-4) '!AU39</f>
        <v>4.9178210303300807</v>
      </c>
      <c r="AA39">
        <f>'平衡係數(C2-4) '!AV39</f>
        <v>3.5417771371057949</v>
      </c>
      <c r="AB39">
        <f>'平衡係數(C2-4) '!AW39</f>
        <v>1.5719009267254127</v>
      </c>
      <c r="AC39">
        <f>'平衡係數(C2-4) '!AX39</f>
        <v>2.3634239703155697</v>
      </c>
      <c r="AH39" s="10"/>
      <c r="AI39">
        <v>37</v>
      </c>
      <c r="AJ39">
        <f t="shared" si="1"/>
        <v>-751.67404592397395</v>
      </c>
      <c r="AK39">
        <f t="shared" si="2"/>
        <v>-848.59393953920824</v>
      </c>
      <c r="AL39">
        <f t="shared" si="3"/>
        <v>-856.35732960203495</v>
      </c>
      <c r="AM39">
        <v>87.242268039999999</v>
      </c>
      <c r="AN39">
        <f t="shared" si="4"/>
        <v>-840.74387793015308</v>
      </c>
    </row>
    <row r="40" spans="1:40">
      <c r="A40">
        <v>9.9999999999999995E-7</v>
      </c>
      <c r="B40">
        <v>1</v>
      </c>
      <c r="C40">
        <v>2.4118333333333335E-3</v>
      </c>
      <c r="D40">
        <v>1.4177027027027027E-3</v>
      </c>
      <c r="E40">
        <v>4.0943181818181817E-4</v>
      </c>
      <c r="F40">
        <v>8.9458765761751184E-4</v>
      </c>
      <c r="G40">
        <v>0.55299882919814836</v>
      </c>
      <c r="H40">
        <v>0.40912202985945856</v>
      </c>
      <c r="I40">
        <f t="shared" si="0"/>
        <v>306</v>
      </c>
      <c r="J40">
        <v>2.8183829312644502E-7</v>
      </c>
      <c r="K40">
        <v>3.0599999999999999E-2</v>
      </c>
      <c r="P40">
        <f>'平衡係數(C2-4) '!AK40</f>
        <v>38</v>
      </c>
      <c r="R40">
        <f>'平衡係數(C2-4) '!AM40</f>
        <v>1</v>
      </c>
      <c r="S40">
        <f>'平衡係數(C2-4) '!AN40</f>
        <v>2.2066039690729475</v>
      </c>
      <c r="T40">
        <f>'平衡係數(C2-4) '!AO40</f>
        <v>0</v>
      </c>
      <c r="U40">
        <f>'平衡係數(C2-4) '!AP40</f>
        <v>0</v>
      </c>
      <c r="V40">
        <f>'平衡係數(C2-4) '!AQ40</f>
        <v>0.56628776852219243</v>
      </c>
      <c r="W40">
        <f>'平衡係數(C2-4) '!AR40</f>
        <v>0.33286556668849687</v>
      </c>
      <c r="X40">
        <f>'平衡係數(C2-4) '!AS40</f>
        <v>9.6135443478344559E-2</v>
      </c>
      <c r="Y40">
        <f>'平衡係數(C2-4) '!AT40</f>
        <v>7.4559831245693134E-3</v>
      </c>
      <c r="Z40">
        <f>'平衡係數(C2-4) '!AU40</f>
        <v>4.6089948852959335</v>
      </c>
      <c r="AA40">
        <f>'平衡係數(C2-4) '!AV40</f>
        <v>3.4098468993475555</v>
      </c>
      <c r="AB40">
        <f>'平衡係數(C2-4) '!AW40</f>
        <v>1.4654442043332561</v>
      </c>
      <c r="AC40">
        <f>'平衡係數(C2-4) '!AX40</f>
        <v>2.4607329830222899</v>
      </c>
      <c r="AH40" s="10"/>
      <c r="AI40">
        <v>38</v>
      </c>
      <c r="AJ40">
        <f t="shared" si="1"/>
        <v>-736.7821567532103</v>
      </c>
      <c r="AK40">
        <f t="shared" si="2"/>
        <v>-837.6925232069168</v>
      </c>
      <c r="AL40">
        <f t="shared" si="3"/>
        <v>-846.52275967931928</v>
      </c>
      <c r="AM40">
        <v>84.063573880000007</v>
      </c>
      <c r="AN40">
        <f t="shared" si="4"/>
        <v>-831.68929021710755</v>
      </c>
    </row>
    <row r="41" spans="1:40">
      <c r="A41">
        <v>9.9999999999999995E-7</v>
      </c>
      <c r="B41">
        <v>1</v>
      </c>
      <c r="C41">
        <v>2.2125000000000001E-3</v>
      </c>
      <c r="D41">
        <v>1.5263513513513515E-3</v>
      </c>
      <c r="E41">
        <v>2.7670454545454548E-4</v>
      </c>
      <c r="F41">
        <v>7.4245281815440403E-4</v>
      </c>
      <c r="G41">
        <v>0.55681166969755558</v>
      </c>
      <c r="H41">
        <v>0.40697861149457748</v>
      </c>
      <c r="I41">
        <f t="shared" si="0"/>
        <v>306</v>
      </c>
      <c r="J41">
        <v>2.691534803926908E-7</v>
      </c>
      <c r="K41">
        <v>3.09E-2</v>
      </c>
      <c r="P41">
        <f>'平衡係數(C2-4) '!AK41</f>
        <v>39</v>
      </c>
      <c r="R41">
        <f>'平衡係數(C2-4) '!AM41</f>
        <v>1</v>
      </c>
      <c r="S41">
        <f>'平衡係數(C2-4) '!AN41</f>
        <v>2.2867626158407415</v>
      </c>
      <c r="T41">
        <f>'平衡係數(C2-4) '!AO41</f>
        <v>0</v>
      </c>
      <c r="U41">
        <f>'平衡係數(C2-4) '!AP41</f>
        <v>0</v>
      </c>
      <c r="V41">
        <f>'平衡係數(C2-4) '!AQ41</f>
        <v>0.49210605412485331</v>
      </c>
      <c r="W41">
        <f>'平衡係數(C2-4) '!AR41</f>
        <v>0.33949726420602538</v>
      </c>
      <c r="X41">
        <f>'平衡係數(C2-4) '!AS41</f>
        <v>6.1552399977296876E-2</v>
      </c>
      <c r="Y41">
        <f>'平衡係數(C2-4) '!AT41</f>
        <v>6.3447271335682837E-3</v>
      </c>
      <c r="Z41">
        <f>'平衡係數(C2-4) '!AU41</f>
        <v>4.7583065517879684</v>
      </c>
      <c r="AA41">
        <f>'平衡係數(C2-4) '!AV41</f>
        <v>3.4778886630807975</v>
      </c>
      <c r="AB41">
        <f>'平衡係數(C2-4) '!AW41</f>
        <v>1.5148912843542655</v>
      </c>
      <c r="AC41">
        <f>'平衡係數(C2-4) '!AX41</f>
        <v>2.4080470026624408</v>
      </c>
      <c r="AH41" s="10"/>
      <c r="AI41">
        <v>39</v>
      </c>
      <c r="AJ41">
        <f t="shared" si="1"/>
        <v>-744.23968513745262</v>
      </c>
      <c r="AK41">
        <f t="shared" si="2"/>
        <v>-842.98949145653</v>
      </c>
      <c r="AL41">
        <f t="shared" si="3"/>
        <v>-850.93929798421379</v>
      </c>
      <c r="AM41">
        <v>83.634020620000001</v>
      </c>
      <c r="AN41">
        <f t="shared" si="4"/>
        <v>-835.7796061501416</v>
      </c>
    </row>
    <row r="42" spans="1:40">
      <c r="A42">
        <v>9.9999999999999995E-7</v>
      </c>
      <c r="B42">
        <v>1</v>
      </c>
      <c r="C42">
        <v>1.9846666666666667E-3</v>
      </c>
      <c r="D42">
        <v>1.5095945945945947E-3</v>
      </c>
      <c r="E42">
        <v>2.3397727272727272E-4</v>
      </c>
      <c r="F42">
        <v>1.0000000000000001E-5</v>
      </c>
      <c r="G42">
        <v>0.55955774400689762</v>
      </c>
      <c r="H42">
        <v>0.40482856385340343</v>
      </c>
      <c r="I42">
        <f t="shared" si="0"/>
        <v>306</v>
      </c>
      <c r="J42">
        <v>2.6302679918953789E-7</v>
      </c>
      <c r="K42">
        <v>3.09E-2</v>
      </c>
      <c r="P42">
        <f>'平衡係數(C2-4) '!AK42</f>
        <v>40</v>
      </c>
      <c r="R42">
        <f>'平衡係數(C2-4) '!AM42</f>
        <v>1</v>
      </c>
      <c r="S42">
        <f>'平衡係數(C2-4) '!AN42</f>
        <v>2.2992521131243713</v>
      </c>
      <c r="T42">
        <f>'平衡係數(C2-4) '!AO42</f>
        <v>0</v>
      </c>
      <c r="U42">
        <f>'平衡係數(C2-4) '!AP42</f>
        <v>0</v>
      </c>
      <c r="V42">
        <f>'平衡係數(C2-4) '!AQ42</f>
        <v>0.49572808930726131</v>
      </c>
      <c r="W42">
        <f>'平衡係數(C2-4) '!AR42</f>
        <v>0.37708521869122474</v>
      </c>
      <c r="X42">
        <f>'平衡係數(C2-4) '!AS42</f>
        <v>5.8432370015754666E-2</v>
      </c>
      <c r="Y42">
        <f>'平衡係數(C2-4) '!AT42</f>
        <v>8.3964003934593209E-5</v>
      </c>
      <c r="Z42">
        <f>'平衡係數(C2-4) '!AU42</f>
        <v>4.6982708619427243</v>
      </c>
      <c r="AA42">
        <f>'平衡係數(C2-4) '!AV42</f>
        <v>3.3991027128222879</v>
      </c>
      <c r="AB42">
        <f>'平衡係數(C2-4) '!AW42</f>
        <v>1.5461851104837712</v>
      </c>
      <c r="AC42">
        <f>'平衡係數(C2-4) '!AX42</f>
        <v>2.4774307884980118</v>
      </c>
      <c r="AH42" s="10"/>
      <c r="AI42">
        <v>40</v>
      </c>
      <c r="AJ42">
        <f t="shared" si="1"/>
        <v>-739.15291015862726</v>
      </c>
      <c r="AK42">
        <f t="shared" si="2"/>
        <v>-840.7480244826445</v>
      </c>
      <c r="AL42">
        <f t="shared" si="3"/>
        <v>-849.36223138195692</v>
      </c>
      <c r="AM42">
        <v>84.278350520000004</v>
      </c>
      <c r="AN42">
        <f t="shared" si="4"/>
        <v>-834.59903429247208</v>
      </c>
    </row>
    <row r="43" spans="1:40">
      <c r="A43">
        <v>9.9999999999999995E-7</v>
      </c>
      <c r="B43">
        <v>1</v>
      </c>
      <c r="C43">
        <v>2.0088333333333334E-3</v>
      </c>
      <c r="D43">
        <v>1.8593243243243242E-3</v>
      </c>
      <c r="E43">
        <v>1.8386363636363636E-4</v>
      </c>
      <c r="F43">
        <v>1.0000000000000001E-5</v>
      </c>
      <c r="G43">
        <v>0.55417997469079827</v>
      </c>
      <c r="H43">
        <v>0.40870473119638812</v>
      </c>
      <c r="I43">
        <f t="shared" si="0"/>
        <v>306</v>
      </c>
      <c r="J43">
        <v>2.6302679918953789E-7</v>
      </c>
      <c r="K43">
        <v>3.0365E-2</v>
      </c>
      <c r="P43">
        <f>'平衡係數(C2-4) '!AK43</f>
        <v>41</v>
      </c>
      <c r="R43">
        <f>'平衡係數(C2-4) '!AM43</f>
        <v>1</v>
      </c>
      <c r="S43">
        <f>'平衡係數(C2-4) '!AN43</f>
        <v>2.2429542129716253</v>
      </c>
      <c r="T43">
        <f>'平衡係數(C2-4) '!AO43</f>
        <v>0</v>
      </c>
      <c r="U43">
        <f>'平衡係數(C2-4) '!AP43</f>
        <v>0</v>
      </c>
      <c r="V43">
        <f>'平衡係數(C2-4) '!AQ43</f>
        <v>0.44419369030480277</v>
      </c>
      <c r="W43">
        <f>'平衡係數(C2-4) '!AR43</f>
        <v>0.41114482354691295</v>
      </c>
      <c r="X43">
        <f>'平衡係數(C2-4) '!AS43</f>
        <v>4.0656381107971901E-2</v>
      </c>
      <c r="Y43">
        <f>'平衡係數(C2-4) '!AT43</f>
        <v>8.5435071153410906E-5</v>
      </c>
      <c r="Z43">
        <f>'平衡係數(C2-4) '!AU43</f>
        <v>4.7346405569503807</v>
      </c>
      <c r="AA43">
        <f>'平衡係數(C2-4) '!AV43</f>
        <v>3.4917717790499099</v>
      </c>
      <c r="AB43">
        <f>'平衡係數(C2-4) '!AW43</f>
        <v>1.4891402883174765</v>
      </c>
      <c r="AC43">
        <f>'平衡係數(C2-4) '!AX43</f>
        <v>2.3851351832771641</v>
      </c>
      <c r="AH43" s="10"/>
      <c r="AI43">
        <v>41</v>
      </c>
      <c r="AJ43">
        <f t="shared" si="1"/>
        <v>-744.58927814079209</v>
      </c>
      <c r="AK43">
        <f t="shared" si="2"/>
        <v>-842.39951072056431</v>
      </c>
      <c r="AL43">
        <f t="shared" si="3"/>
        <v>-850.03615052431269</v>
      </c>
      <c r="AM43">
        <v>83.075601370000001</v>
      </c>
      <c r="AN43">
        <f t="shared" si="4"/>
        <v>-834.97430385592099</v>
      </c>
    </row>
    <row r="44" spans="1:40">
      <c r="A44">
        <v>9.9999999999999995E-7</v>
      </c>
      <c r="B44">
        <v>1</v>
      </c>
      <c r="C44">
        <v>1.8749999999999999E-3</v>
      </c>
      <c r="D44">
        <v>1.7887837837837839E-3</v>
      </c>
      <c r="E44">
        <v>1.3795454545454546E-4</v>
      </c>
      <c r="F44">
        <v>1.0000000000000001E-5</v>
      </c>
      <c r="G44">
        <v>0.55778808235185839</v>
      </c>
      <c r="H44">
        <v>0.4052971722510969</v>
      </c>
      <c r="I44">
        <f t="shared" si="0"/>
        <v>306</v>
      </c>
      <c r="J44">
        <v>2.7542287033381632E-7</v>
      </c>
      <c r="K44">
        <v>2.9815000000000001E-2</v>
      </c>
      <c r="P44">
        <f>'平衡係數(C2-4) '!AK44</f>
        <v>42</v>
      </c>
      <c r="R44">
        <f>'平衡係數(C2-4) '!AM44</f>
        <v>1</v>
      </c>
      <c r="S44">
        <f>'平衡係數(C2-4) '!AN44</f>
        <v>2.305467141405213</v>
      </c>
      <c r="T44">
        <f>'平衡係數(C2-4) '!AO44</f>
        <v>0</v>
      </c>
      <c r="U44">
        <f>'平衡係數(C2-4) '!AP44</f>
        <v>0</v>
      </c>
      <c r="V44">
        <f>'平衡係數(C2-4) '!AQ44</f>
        <v>0.42935702476692128</v>
      </c>
      <c r="W44">
        <f>'平衡係數(C2-4) '!AR44</f>
        <v>0.4095929339409291</v>
      </c>
      <c r="X44">
        <f>'平衡係數(C2-4) '!AS44</f>
        <v>3.1580349052121974E-2</v>
      </c>
      <c r="Y44">
        <f>'平衡係數(C2-4) '!AT44</f>
        <v>8.5603891841868775E-5</v>
      </c>
      <c r="Z44">
        <f>'平衡係數(C2-4) '!AU44</f>
        <v>4.774883067233187</v>
      </c>
      <c r="AA44">
        <f>'平衡係數(C2-4) '!AV44</f>
        <v>3.4695015297198157</v>
      </c>
      <c r="AB44">
        <f>'平衡係數(C2-4) '!AW44</f>
        <v>1.5418011554818787</v>
      </c>
      <c r="AC44">
        <f>'平衡係數(C2-4) '!AX44</f>
        <v>2.4123314632418511</v>
      </c>
      <c r="AH44" s="10"/>
      <c r="AI44">
        <v>42</v>
      </c>
      <c r="AJ44">
        <f t="shared" si="1"/>
        <v>-744.68831944198632</v>
      </c>
      <c r="AK44">
        <f t="shared" si="2"/>
        <v>-843.61382401443257</v>
      </c>
      <c r="AL44">
        <f t="shared" si="3"/>
        <v>-851.47600630869044</v>
      </c>
      <c r="AM44">
        <v>84.106529210000005</v>
      </c>
      <c r="AN44">
        <f t="shared" si="4"/>
        <v>-836.40935079291228</v>
      </c>
    </row>
    <row r="45" spans="1:40">
      <c r="A45">
        <v>9.9999999999999995E-7</v>
      </c>
      <c r="B45">
        <v>1</v>
      </c>
      <c r="C45">
        <v>1.5455E-3</v>
      </c>
      <c r="D45">
        <v>1.8443243243243242E-3</v>
      </c>
      <c r="E45">
        <v>8.9886363636363642E-5</v>
      </c>
      <c r="F45">
        <v>1.0000000000000001E-5</v>
      </c>
      <c r="G45">
        <v>0.56132095991219888</v>
      </c>
      <c r="H45">
        <v>0.3996690429556144</v>
      </c>
      <c r="I45">
        <f t="shared" si="0"/>
        <v>306</v>
      </c>
      <c r="J45">
        <v>2.7542287033381632E-7</v>
      </c>
      <c r="K45">
        <v>3.0370000000000001E-2</v>
      </c>
      <c r="P45">
        <f>'平衡係數(C2-4) '!AK45</f>
        <v>43</v>
      </c>
      <c r="R45">
        <f>'平衡係數(C2-4) '!AM45</f>
        <v>1</v>
      </c>
      <c r="S45">
        <f>'平衡係數(C2-4) '!AN45</f>
        <v>2.3873499787988379</v>
      </c>
      <c r="T45">
        <f>'平衡係數(C2-4) '!AO45</f>
        <v>0</v>
      </c>
      <c r="U45">
        <f>'平衡係數(C2-4) '!AP45</f>
        <v>0</v>
      </c>
      <c r="V45">
        <f>'平衡係數(C2-4) '!AQ45</f>
        <v>0.36576653766922335</v>
      </c>
      <c r="W45">
        <f>'平衡係數(C2-4) '!AR45</f>
        <v>0.43649302220607022</v>
      </c>
      <c r="X45">
        <f>'平衡係數(C2-4) '!AS45</f>
        <v>2.1282363380975867E-2</v>
      </c>
      <c r="Y45">
        <f>'平衡係數(C2-4) '!AT45</f>
        <v>8.5817983908443918E-5</v>
      </c>
      <c r="Z45">
        <f>'平衡係數(C2-4) '!AU45</f>
        <v>4.8171433105217369</v>
      </c>
      <c r="AA45">
        <f>'平衡係數(C2-4) '!AV45</f>
        <v>3.4298791497068088</v>
      </c>
      <c r="AB45">
        <f>'平衡係數(C2-4) '!AW45</f>
        <v>1.6268359442908935</v>
      </c>
      <c r="AC45">
        <f>'平衡係數(C2-4) '!AX45</f>
        <v>2.450377867547163</v>
      </c>
      <c r="AH45" s="10"/>
      <c r="AI45">
        <v>43</v>
      </c>
      <c r="AJ45">
        <f t="shared" si="1"/>
        <v>-744.26010050342074</v>
      </c>
      <c r="AK45">
        <f t="shared" si="2"/>
        <v>-844.74582173780664</v>
      </c>
      <c r="AL45">
        <f t="shared" si="3"/>
        <v>-852.66128946670096</v>
      </c>
      <c r="AM45">
        <v>86.211340210000003</v>
      </c>
      <c r="AN45">
        <f t="shared" si="4"/>
        <v>-837.57825685104422</v>
      </c>
    </row>
    <row r="46" spans="1:40">
      <c r="A46">
        <v>9.9999999999999995E-7</v>
      </c>
      <c r="B46">
        <v>1</v>
      </c>
      <c r="C46">
        <v>1.6688333333333331E-3</v>
      </c>
      <c r="D46">
        <v>2.0078378378378379E-3</v>
      </c>
      <c r="E46">
        <v>7.8295454545454548E-5</v>
      </c>
      <c r="F46">
        <v>1.0000000000000001E-5</v>
      </c>
      <c r="G46">
        <v>0.55579163732833903</v>
      </c>
      <c r="H46">
        <v>0.40841295088978113</v>
      </c>
      <c r="I46">
        <f t="shared" si="0"/>
        <v>306</v>
      </c>
      <c r="J46">
        <v>2.8183829312644502E-7</v>
      </c>
      <c r="K46">
        <v>2.9475000000000001E-2</v>
      </c>
      <c r="P46">
        <f>'平衡係數(C2-4) '!AK46</f>
        <v>44</v>
      </c>
      <c r="R46">
        <f>'平衡係數(C2-4) '!AM46</f>
        <v>1</v>
      </c>
      <c r="S46">
        <f>'平衡係數(C2-4) '!AN46</f>
        <v>2.2432577098801296</v>
      </c>
      <c r="T46">
        <f>'平衡係數(C2-4) '!AO46</f>
        <v>0</v>
      </c>
      <c r="U46">
        <f>'平衡係數(C2-4) '!AP46</f>
        <v>0</v>
      </c>
      <c r="V46">
        <f>'平衡係數(C2-4) '!AQ46</f>
        <v>0.40700769862127872</v>
      </c>
      <c r="W46">
        <f>'平衡係數(C2-4) '!AR46</f>
        <v>0.48971188824342282</v>
      </c>
      <c r="X46">
        <f>'平衡係數(C2-4) '!AS46</f>
        <v>1.9097683801602084E-2</v>
      </c>
      <c r="Y46">
        <f>'平衡係數(C2-4) '!AT46</f>
        <v>8.4352316308783048E-5</v>
      </c>
      <c r="Z46">
        <f>'平衡係數(C2-4) '!AU46</f>
        <v>4.6882311993696488</v>
      </c>
      <c r="AA46">
        <f>'平衡係數(C2-4) '!AV46</f>
        <v>3.4450578418058293</v>
      </c>
      <c r="AB46">
        <f>'平衡係數(C2-4) '!AW46</f>
        <v>1.5071691616452878</v>
      </c>
      <c r="AC46">
        <f>'平衡係數(C2-4) '!AX46</f>
        <v>2.4229864323115913</v>
      </c>
      <c r="AH46" s="10"/>
      <c r="AI46">
        <v>44</v>
      </c>
      <c r="AJ46">
        <f t="shared" si="1"/>
        <v>-741.23375758476459</v>
      </c>
      <c r="AK46">
        <f t="shared" si="2"/>
        <v>-840.59620384929985</v>
      </c>
      <c r="AL46">
        <f t="shared" si="3"/>
        <v>-848.63801198351587</v>
      </c>
      <c r="AM46">
        <v>84.879725089999994</v>
      </c>
      <c r="AN46">
        <f t="shared" si="4"/>
        <v>-833.78061595861527</v>
      </c>
    </row>
    <row r="47" spans="1:40">
      <c r="A47">
        <v>9.9999999999999995E-7</v>
      </c>
      <c r="B47">
        <v>1</v>
      </c>
      <c r="C47">
        <v>1.3786666666666667E-3</v>
      </c>
      <c r="D47">
        <v>1.9371621621621623E-3</v>
      </c>
      <c r="E47">
        <v>5.4090909090909084E-5</v>
      </c>
      <c r="F47">
        <v>1.0000000000000001E-5</v>
      </c>
      <c r="G47">
        <v>0.55922510733102193</v>
      </c>
      <c r="H47">
        <v>0.40383434553486558</v>
      </c>
      <c r="I47">
        <f t="shared" si="0"/>
        <v>306</v>
      </c>
      <c r="J47">
        <v>2.691534803926908E-7</v>
      </c>
      <c r="K47">
        <v>2.9575000000000001E-2</v>
      </c>
      <c r="P47">
        <f>'平衡係數(C2-4) '!AK47</f>
        <v>45</v>
      </c>
      <c r="R47">
        <f>'平衡係數(C2-4) '!AM47</f>
        <v>1</v>
      </c>
      <c r="S47">
        <f>'平衡係數(C2-4) '!AN47</f>
        <v>2.3361259104969481</v>
      </c>
      <c r="T47">
        <f>'平衡係數(C2-4) '!AO47</f>
        <v>0</v>
      </c>
      <c r="U47">
        <f>'平衡係數(C2-4) '!AP47</f>
        <v>0</v>
      </c>
      <c r="V47">
        <f>'平衡係數(C2-4) '!AQ47</f>
        <v>0.33505903592417507</v>
      </c>
      <c r="W47">
        <f>'平衡係數(C2-4) '!AR47</f>
        <v>0.47078937860900527</v>
      </c>
      <c r="X47">
        <f>'平衡係數(C2-4) '!AS47</f>
        <v>1.3142396796557231E-2</v>
      </c>
      <c r="Y47">
        <f>'平衡係數(C2-4) '!AT47</f>
        <v>8.597936683538169E-5</v>
      </c>
      <c r="Z47">
        <f>'平衡係數(C2-4) '!AU47</f>
        <v>4.8081820646769637</v>
      </c>
      <c r="AA47">
        <f>'平衡係數(C2-4) '!AV47</f>
        <v>3.4721421335468494</v>
      </c>
      <c r="AB47">
        <f>'平衡係數(C2-4) '!AW47</f>
        <v>1.5846200069145913</v>
      </c>
      <c r="AC47">
        <f>'平衡係數(C2-4) '!AX47</f>
        <v>2.4036108182443288</v>
      </c>
      <c r="AH47" s="10"/>
      <c r="AI47">
        <v>45</v>
      </c>
      <c r="AJ47">
        <f t="shared" si="1"/>
        <v>-746.07346493056173</v>
      </c>
      <c r="AK47">
        <f t="shared" si="2"/>
        <v>-844.64135106635365</v>
      </c>
      <c r="AL47">
        <f t="shared" si="3"/>
        <v>-852.23432905422999</v>
      </c>
      <c r="AM47">
        <v>85.609965639999999</v>
      </c>
      <c r="AN47">
        <f t="shared" si="4"/>
        <v>-837.11167101497028</v>
      </c>
    </row>
    <row r="48" spans="1:40">
      <c r="A48">
        <v>9.9999999999999995E-7</v>
      </c>
      <c r="B48">
        <v>1</v>
      </c>
      <c r="C48">
        <v>1.2098333333333334E-3</v>
      </c>
      <c r="D48">
        <v>2.1079729729729731E-3</v>
      </c>
      <c r="E48">
        <v>4.6477272727272727E-5</v>
      </c>
      <c r="F48">
        <v>1.0000000000000001E-5</v>
      </c>
      <c r="G48">
        <v>0.55824943050186915</v>
      </c>
      <c r="H48">
        <v>0.40448416730050829</v>
      </c>
      <c r="I48">
        <f t="shared" si="0"/>
        <v>306</v>
      </c>
      <c r="J48">
        <v>2.6302679918953789E-7</v>
      </c>
      <c r="K48">
        <v>2.9624999999999999E-2</v>
      </c>
      <c r="P48">
        <f>'平衡係數(C2-4) '!AK48</f>
        <v>46</v>
      </c>
      <c r="R48">
        <f>'平衡係數(C2-4) '!AM48</f>
        <v>1</v>
      </c>
      <c r="S48">
        <f>'平衡係數(C2-4) '!AN48</f>
        <v>2.3269772270749982</v>
      </c>
      <c r="T48">
        <f>'平衡係數(C2-4) '!AO48</f>
        <v>0</v>
      </c>
      <c r="U48">
        <f>'平衡係數(C2-4) '!AP48</f>
        <v>0</v>
      </c>
      <c r="V48">
        <f>'平衡係數(C2-4) '!AQ48</f>
        <v>0.28529471997848033</v>
      </c>
      <c r="W48">
        <f>'平衡係數(C2-4) '!AR48</f>
        <v>0.49711950902722285</v>
      </c>
      <c r="X48">
        <f>'平衡係數(C2-4) '!AS48</f>
        <v>1.0962787820499734E-2</v>
      </c>
      <c r="Y48">
        <f>'平衡係數(C2-4) '!AT48</f>
        <v>8.6293282771845282E-5</v>
      </c>
      <c r="Z48">
        <f>'平衡係數(C2-4) '!AU48</f>
        <v>4.8173175963519386</v>
      </c>
      <c r="AA48">
        <f>'平衡係數(C2-4) '!AV48</f>
        <v>3.4904266625597131</v>
      </c>
      <c r="AB48">
        <f>'平衡係數(C2-4) '!AW48</f>
        <v>1.5864566227677217</v>
      </c>
      <c r="AC48">
        <f>'平衡係數(C2-4) '!AX48</f>
        <v>2.3798336395939246</v>
      </c>
      <c r="AH48" s="10"/>
      <c r="AI48">
        <v>46</v>
      </c>
      <c r="AJ48">
        <f t="shared" si="1"/>
        <v>-747.388676992608</v>
      </c>
      <c r="AK48">
        <f t="shared" si="2"/>
        <v>-844.98150251540301</v>
      </c>
      <c r="AL48">
        <f t="shared" si="3"/>
        <v>-852.16913738215658</v>
      </c>
      <c r="AM48">
        <v>85.43814433</v>
      </c>
      <c r="AN48">
        <f t="shared" si="4"/>
        <v>-836.98365507715857</v>
      </c>
    </row>
    <row r="49" spans="1:40">
      <c r="A49">
        <v>9.9999999999999995E-7</v>
      </c>
      <c r="B49">
        <v>1</v>
      </c>
      <c r="C49">
        <v>9.9516666666666655E-4</v>
      </c>
      <c r="D49">
        <v>1.8821621621621623E-3</v>
      </c>
      <c r="E49">
        <v>3.5909090909090908E-5</v>
      </c>
      <c r="F49">
        <v>1.0000000000000001E-5</v>
      </c>
      <c r="G49">
        <v>0.55649227747399965</v>
      </c>
      <c r="H49">
        <v>0.40748928918027277</v>
      </c>
      <c r="I49">
        <f t="shared" si="0"/>
        <v>306</v>
      </c>
      <c r="J49">
        <v>2.5703957827688611E-7</v>
      </c>
      <c r="K49">
        <v>2.9739999999999999E-2</v>
      </c>
      <c r="P49">
        <f>'平衡係數(C2-4) '!AK49</f>
        <v>47</v>
      </c>
      <c r="R49">
        <f>'平衡係數(C2-4) '!AM49</f>
        <v>1</v>
      </c>
      <c r="S49">
        <f>'平衡係數(C2-4) '!AN49</f>
        <v>2.3133247330225295</v>
      </c>
      <c r="T49">
        <f>'平衡係數(C2-4) '!AO49</f>
        <v>0</v>
      </c>
      <c r="U49">
        <f>'平衡係數(C2-4) '!AP49</f>
        <v>0</v>
      </c>
      <c r="V49">
        <f>'平衡係數(C2-4) '!AQ49</f>
        <v>0.24893325953022541</v>
      </c>
      <c r="W49">
        <f>'平衡係數(C2-4) '!AR49</f>
        <v>0.47082788710263479</v>
      </c>
      <c r="X49">
        <f>'平衡係數(C2-4) '!AS49</f>
        <v>8.9823380010922976E-3</v>
      </c>
      <c r="Y49">
        <f>'平衡係數(C2-4) '!AT49</f>
        <v>8.8134916832469069E-5</v>
      </c>
      <c r="Z49">
        <f>'平衡係數(C2-4) '!AU49</f>
        <v>4.9046400593082256</v>
      </c>
      <c r="AA49">
        <f>'平衡係數(C2-4) '!AV49</f>
        <v>3.5914034612025274</v>
      </c>
      <c r="AB49">
        <f>'平衡係數(C2-4) '!AW49</f>
        <v>1.5576769471165235</v>
      </c>
      <c r="AC49">
        <f>'平衡係數(C2-4) '!AX49</f>
        <v>2.2864204317504759</v>
      </c>
      <c r="AH49" s="10"/>
      <c r="AI49">
        <v>47</v>
      </c>
      <c r="AJ49">
        <f t="shared" si="1"/>
        <v>-754.60502108644926</v>
      </c>
      <c r="AK49">
        <f t="shared" si="2"/>
        <v>-848.36713393130015</v>
      </c>
      <c r="AL49">
        <f t="shared" si="3"/>
        <v>-854.79698987308552</v>
      </c>
      <c r="AM49">
        <v>85.30927835</v>
      </c>
      <c r="AN49">
        <f t="shared" si="4"/>
        <v>-839.27769684313512</v>
      </c>
    </row>
    <row r="50" spans="1:40">
      <c r="A50">
        <v>9.9999999999999995E-7</v>
      </c>
      <c r="B50">
        <v>1</v>
      </c>
      <c r="C50">
        <v>8.8133333333333336E-4</v>
      </c>
      <c r="D50">
        <v>1.8440540540540541E-3</v>
      </c>
      <c r="E50">
        <v>3.3409090909090909E-5</v>
      </c>
      <c r="F50">
        <v>1.0000000000000001E-5</v>
      </c>
      <c r="G50">
        <v>0.55481141133327094</v>
      </c>
      <c r="H50">
        <v>0.40838712224304219</v>
      </c>
      <c r="I50">
        <f t="shared" si="0"/>
        <v>306</v>
      </c>
      <c r="J50">
        <v>2.5703957827688611E-7</v>
      </c>
      <c r="K50">
        <v>3.0085000000000001E-2</v>
      </c>
      <c r="P50">
        <f>'平衡係數(C2-4) '!AK50</f>
        <v>48</v>
      </c>
      <c r="R50">
        <f>'平衡係數(C2-4) '!AM50</f>
        <v>1</v>
      </c>
      <c r="S50">
        <f>'平衡係數(C2-4) '!AN50</f>
        <v>2.3138556767964698</v>
      </c>
      <c r="T50">
        <f>'平衡係數(C2-4) '!AO50</f>
        <v>0</v>
      </c>
      <c r="U50">
        <f>'平衡係數(C2-4) '!AP50</f>
        <v>0</v>
      </c>
      <c r="V50">
        <f>'平衡係數(C2-4) '!AQ50</f>
        <v>0.21488585154204989</v>
      </c>
      <c r="W50">
        <f>'平衡係數(C2-4) '!AR50</f>
        <v>0.44960018370202198</v>
      </c>
      <c r="X50">
        <f>'平衡係數(C2-4) '!AS50</f>
        <v>8.1377796176824464E-3</v>
      </c>
      <c r="Y50">
        <f>'平衡係數(C2-4) '!AT50</f>
        <v>8.9723225684314019E-5</v>
      </c>
      <c r="Z50">
        <f>'平衡係數(C2-4) '!AU50</f>
        <v>4.9779469471287845</v>
      </c>
      <c r="AA50">
        <f>'平衡係數(C2-4) '!AV50</f>
        <v>3.6641809935580012</v>
      </c>
      <c r="AB50">
        <f>'平衡係數(C2-4) '!AW50</f>
        <v>1.5467486866523192</v>
      </c>
      <c r="AC50">
        <f>'平衡係數(C2-4) '!AX50</f>
        <v>2.2193725015140737</v>
      </c>
      <c r="AH50" s="10"/>
      <c r="AI50">
        <v>48</v>
      </c>
      <c r="AJ50">
        <f t="shared" si="1"/>
        <v>-760.12873568380371</v>
      </c>
      <c r="AK50">
        <f t="shared" si="2"/>
        <v>-851.14132988652716</v>
      </c>
      <c r="AL50">
        <f t="shared" si="3"/>
        <v>-856.85303289784304</v>
      </c>
      <c r="AM50">
        <v>85.867697590000006</v>
      </c>
      <c r="AN50">
        <f t="shared" si="4"/>
        <v>-841.04035650988624</v>
      </c>
    </row>
    <row r="51" spans="1:40">
      <c r="A51">
        <v>9.9999999999999995E-7</v>
      </c>
      <c r="B51">
        <v>1</v>
      </c>
      <c r="C51">
        <v>6.5900000000000008E-4</v>
      </c>
      <c r="D51">
        <v>1.7535135135135133E-3</v>
      </c>
      <c r="E51">
        <v>1</v>
      </c>
      <c r="F51">
        <v>1.0000000000000001E-5</v>
      </c>
      <c r="G51">
        <v>0.55917985049659946</v>
      </c>
      <c r="H51">
        <v>0.40328054243569156</v>
      </c>
      <c r="I51">
        <f t="shared" si="0"/>
        <v>306</v>
      </c>
      <c r="J51">
        <v>2.454708915685024E-7</v>
      </c>
      <c r="K51">
        <v>3.0085000000000001E-2</v>
      </c>
      <c r="P51">
        <f>'平衡係數(C2-4) '!AK51</f>
        <v>49</v>
      </c>
      <c r="R51">
        <f>'平衡係數(C2-4) '!AM51</f>
        <v>1</v>
      </c>
      <c r="S51">
        <f>'平衡係數(C2-4) '!AN51</f>
        <v>2.4273234717052503</v>
      </c>
      <c r="T51">
        <f>'平衡係數(C2-4) '!AO51</f>
        <v>0</v>
      </c>
      <c r="U51">
        <f>'平衡係數(C2-4) '!AP51</f>
        <v>0</v>
      </c>
      <c r="V51">
        <f>'平衡係數(C2-4) '!AQ51</f>
        <v>0.15571319269770456</v>
      </c>
      <c r="W51">
        <f>'平衡係數(C2-4) '!AR51</f>
        <v>0.41432372196688777</v>
      </c>
      <c r="X51">
        <f>'平衡係數(C2-4) '!AS51</f>
        <v>0</v>
      </c>
      <c r="Y51">
        <f>'平衡係數(C2-4) '!AT51</f>
        <v>9.1548316739860589E-5</v>
      </c>
      <c r="Z51">
        <f>'平衡係數(C2-4) '!AU51</f>
        <v>5.1191974067810566</v>
      </c>
      <c r="AA51">
        <f>'平衡係數(C2-4) '!AV51</f>
        <v>3.6919654833925466</v>
      </c>
      <c r="AB51">
        <f>'平衡係數(C2-4) '!AW51</f>
        <v>1.6344395585303237</v>
      </c>
      <c r="AC51">
        <f>'平衡係數(C2-4) '!AX51</f>
        <v>2.2044764731949158</v>
      </c>
      <c r="AH51" s="10"/>
      <c r="AI51">
        <v>49</v>
      </c>
      <c r="AJ51">
        <f t="shared" si="1"/>
        <v>-765.51472899965859</v>
      </c>
      <c r="AK51">
        <f t="shared" si="2"/>
        <v>-855.91646306974565</v>
      </c>
      <c r="AL51">
        <f t="shared" si="3"/>
        <v>-861.03180940021741</v>
      </c>
      <c r="AM51">
        <v>87.242268039999999</v>
      </c>
      <c r="AN51">
        <f t="shared" si="4"/>
        <v>-844.92800971800114</v>
      </c>
    </row>
    <row r="52" spans="1:40">
      <c r="A52">
        <v>9.9999999999999995E-7</v>
      </c>
      <c r="B52">
        <v>1</v>
      </c>
      <c r="C52">
        <v>6.2299999999999996E-4</v>
      </c>
      <c r="D52">
        <v>1.8622972972972974E-3</v>
      </c>
      <c r="E52">
        <v>1</v>
      </c>
      <c r="F52">
        <v>1.0000000000000001E-5</v>
      </c>
      <c r="G52">
        <v>0.56168272654428142</v>
      </c>
      <c r="H52">
        <v>0.40265274213366892</v>
      </c>
      <c r="I52">
        <f t="shared" si="0"/>
        <v>306</v>
      </c>
      <c r="J52">
        <v>2.089296130854039E-7</v>
      </c>
      <c r="K52">
        <v>2.945E-2</v>
      </c>
      <c r="P52">
        <f>'平衡係數(C2-4) '!AK52</f>
        <v>50</v>
      </c>
      <c r="R52">
        <f>'平衡係數(C2-4) '!AM52</f>
        <v>1</v>
      </c>
      <c r="S52">
        <f>'平衡係數(C2-4) '!AN52</f>
        <v>2.4386539100112294</v>
      </c>
      <c r="T52">
        <f>'平衡係數(C2-4) '!AO52</f>
        <v>0</v>
      </c>
      <c r="U52">
        <f>'平衡係數(C2-4) '!AP52</f>
        <v>0</v>
      </c>
      <c r="V52">
        <f>'平衡係數(C2-4) '!AQ52</f>
        <v>0.14749993904264919</v>
      </c>
      <c r="W52">
        <f>'平衡係數(C2-4) '!AR52</f>
        <v>0.44089854528110173</v>
      </c>
      <c r="X52">
        <f>'平衡係數(C2-4) '!AS52</f>
        <v>0</v>
      </c>
      <c r="Y52">
        <f>'平衡係數(C2-4) '!AT52</f>
        <v>9.0458629969233483E-5</v>
      </c>
      <c r="Z52">
        <f>'平衡係數(C2-4) '!AU52</f>
        <v>5.0809049920579303</v>
      </c>
      <c r="AA52">
        <f>'平衡係數(C2-4) '!AV52</f>
        <v>3.6423415406766737</v>
      </c>
      <c r="AB52">
        <f>'平衡係數(C2-4) '!AW52</f>
        <v>1.6590579533367931</v>
      </c>
      <c r="AC52">
        <f>'平衡係數(C2-4) '!AX52</f>
        <v>2.2474564376605439</v>
      </c>
      <c r="AH52" s="10"/>
      <c r="AI52">
        <v>50</v>
      </c>
      <c r="AJ52">
        <f t="shared" si="1"/>
        <v>-762.21087059402726</v>
      </c>
      <c r="AK52">
        <f t="shared" si="2"/>
        <v>-854.37513802076774</v>
      </c>
      <c r="AL52">
        <f t="shared" si="3"/>
        <v>-859.81495507022146</v>
      </c>
      <c r="AM52">
        <v>87.671821309999999</v>
      </c>
      <c r="AN52">
        <f t="shared" si="4"/>
        <v>-843.92576851663875</v>
      </c>
    </row>
    <row r="53" spans="1:40">
      <c r="A53">
        <v>9.9999999999999995E-7</v>
      </c>
      <c r="B53">
        <v>1</v>
      </c>
      <c r="C53">
        <v>2.5483333333333331E-4</v>
      </c>
      <c r="D53">
        <v>9.6648648648648642E-4</v>
      </c>
      <c r="E53">
        <v>1</v>
      </c>
      <c r="F53">
        <v>1.0000000000000001E-5</v>
      </c>
      <c r="G53">
        <v>0.60003195767345197</v>
      </c>
      <c r="H53">
        <v>0.35016477170553484</v>
      </c>
      <c r="I53">
        <f t="shared" si="0"/>
        <v>306</v>
      </c>
      <c r="J53">
        <v>2.089296130854039E-7</v>
      </c>
      <c r="K53">
        <v>3.0779999999999998E-2</v>
      </c>
      <c r="P53">
        <f>'平衡係數(C2-4) '!AK53</f>
        <v>51</v>
      </c>
      <c r="R53">
        <f>'平衡係數(C2-4) '!AM53</f>
        <v>1</v>
      </c>
      <c r="S53">
        <f>'平衡係數(C2-4) '!AN53</f>
        <v>3.2664740300451953</v>
      </c>
      <c r="T53">
        <f>'平衡係數(C2-4) '!AO53</f>
        <v>0</v>
      </c>
      <c r="U53">
        <f>'平衡係數(C2-4) '!AP53</f>
        <v>0</v>
      </c>
      <c r="V53">
        <f>'平衡係數(C2-4) '!AQ53</f>
        <v>7.301627452760677E-2</v>
      </c>
      <c r="W53">
        <f>'平衡係數(C2-4) '!AR53</f>
        <v>0.27683428030713447</v>
      </c>
      <c r="X53">
        <f>'平衡係數(C2-4) '!AS53</f>
        <v>0</v>
      </c>
      <c r="Y53">
        <f>'平衡係數(C2-4) '!AT53</f>
        <v>9.0703519861801246E-5</v>
      </c>
      <c r="Z53">
        <f>'平衡係數(C2-4) '!AU53</f>
        <v>5.4425010590549423</v>
      </c>
      <c r="AA53">
        <f>'平衡係數(C2-4) '!AV53</f>
        <v>3.1761177325296077</v>
      </c>
      <c r="AB53">
        <f>'平衡係數(C2-4) '!AW53</f>
        <v>2.4048458184388326</v>
      </c>
      <c r="AC53">
        <f>'平衡係數(C2-4) '!AX53</f>
        <v>2.7546963732735739</v>
      </c>
      <c r="AH53" s="10"/>
      <c r="AI53">
        <v>51</v>
      </c>
      <c r="AJ53">
        <f t="shared" si="1"/>
        <v>-750.89760169713554</v>
      </c>
      <c r="AK53">
        <f t="shared" si="2"/>
        <v>-863.86289391438322</v>
      </c>
      <c r="AL53">
        <f t="shared" si="3"/>
        <v>-871.99229934783307</v>
      </c>
      <c r="AM53">
        <v>93.986254299999999</v>
      </c>
      <c r="AN53">
        <f t="shared" si="4"/>
        <v>-856.4373758384927</v>
      </c>
    </row>
    <row r="54" spans="1:40">
      <c r="A54">
        <v>9.9999999999999995E-7</v>
      </c>
      <c r="B54">
        <v>1</v>
      </c>
      <c r="C54">
        <v>3.055E-4</v>
      </c>
      <c r="D54">
        <v>8.8540540540540534E-4</v>
      </c>
      <c r="E54">
        <v>1</v>
      </c>
      <c r="F54">
        <v>1.0000000000000001E-5</v>
      </c>
      <c r="G54">
        <v>0.56640968297708871</v>
      </c>
      <c r="H54">
        <v>0.39439698073249452</v>
      </c>
      <c r="I54">
        <f t="shared" si="0"/>
        <v>306</v>
      </c>
      <c r="J54">
        <v>2.3442288153199206E-7</v>
      </c>
      <c r="K54">
        <v>3.0689999999999999E-2</v>
      </c>
      <c r="P54">
        <f>'平衡係數(C2-4) '!AK54</f>
        <v>52</v>
      </c>
      <c r="R54">
        <f>'平衡係數(C2-4) '!AM54</f>
        <v>1</v>
      </c>
      <c r="S54">
        <f>'平衡係數(C2-4) '!AN54</f>
        <v>2.6676819860813161</v>
      </c>
      <c r="T54">
        <f>'平衡係數(C2-4) '!AO54</f>
        <v>0</v>
      </c>
      <c r="U54">
        <f>'平衡係數(C2-4) '!AP54</f>
        <v>0</v>
      </c>
      <c r="V54">
        <f>'平衡係數(C2-4) '!AQ54</f>
        <v>8.3826392291751234E-2</v>
      </c>
      <c r="W54">
        <f>'平衡係數(C2-4) '!AR54</f>
        <v>0.24289410888924562</v>
      </c>
      <c r="X54">
        <f>'平衡係數(C2-4) '!AS54</f>
        <v>0</v>
      </c>
      <c r="Y54">
        <f>'平衡係數(C2-4) '!AT54</f>
        <v>9.6945459193524867E-5</v>
      </c>
      <c r="Z54">
        <f>'平衡係數(C2-4) '!AU54</f>
        <v>5.4910846807872709</v>
      </c>
      <c r="AA54">
        <f>'平衡係數(C2-4) '!AV54</f>
        <v>3.8234996401651453</v>
      </c>
      <c r="AB54">
        <f>'平衡係數(C2-4) '!AW54</f>
        <v>1.7890805677963444</v>
      </c>
      <c r="AC54">
        <f>'平衡係數(C2-4) '!AX54</f>
        <v>2.1158010689773414</v>
      </c>
      <c r="AH54" s="10"/>
      <c r="AI54">
        <v>52</v>
      </c>
      <c r="AJ54">
        <f t="shared" si="1"/>
        <v>-782.10364038305988</v>
      </c>
      <c r="AK54">
        <f t="shared" si="2"/>
        <v>-868.86895083597119</v>
      </c>
      <c r="AL54">
        <f t="shared" si="3"/>
        <v>-872.6421052387949</v>
      </c>
      <c r="AM54">
        <v>92.654639180000004</v>
      </c>
      <c r="AN54">
        <f t="shared" si="4"/>
        <v>-855.64703679966726</v>
      </c>
    </row>
    <row r="55" spans="1:40">
      <c r="A55">
        <v>9.9999999999999995E-7</v>
      </c>
      <c r="B55">
        <v>1</v>
      </c>
      <c r="C55">
        <v>3.8433333333333332E-4</v>
      </c>
      <c r="D55">
        <v>1.1702702702702701E-3</v>
      </c>
      <c r="E55">
        <v>1</v>
      </c>
      <c r="F55">
        <v>1.0000000000000001E-5</v>
      </c>
      <c r="G55">
        <v>0.56761051673483454</v>
      </c>
      <c r="H55">
        <v>0.39862479497692255</v>
      </c>
      <c r="I55">
        <f t="shared" si="0"/>
        <v>306</v>
      </c>
      <c r="J55">
        <v>2.454708915685024E-7</v>
      </c>
      <c r="K55">
        <v>3.0079999999999999E-2</v>
      </c>
      <c r="P55">
        <f>'平衡係數(C2-4) '!AK55</f>
        <v>53</v>
      </c>
      <c r="R55">
        <f>'平衡係數(C2-4) '!AM55</f>
        <v>1</v>
      </c>
      <c r="S55">
        <f>'平衡係數(C2-4) '!AN55</f>
        <v>2.6083067130064599</v>
      </c>
      <c r="T55">
        <f>'平衡係數(C2-4) '!AO55</f>
        <v>0</v>
      </c>
      <c r="U55">
        <f>'平衡係數(C2-4) '!AP55</f>
        <v>0</v>
      </c>
      <c r="V55">
        <f>'平衡係數(C2-4) '!AQ55</f>
        <v>9.450612420749302E-2</v>
      </c>
      <c r="W55">
        <f>'平衡係數(C2-4) '!AR55</f>
        <v>0.28777524673982047</v>
      </c>
      <c r="X55">
        <f>'平衡係數(C2-4) '!AS55</f>
        <v>0</v>
      </c>
      <c r="Y55">
        <f>'平衡係數(C2-4) '!AT55</f>
        <v>9.5168486886927051E-5</v>
      </c>
      <c r="Z55">
        <f>'平衡係數(C2-4) '!AU55</f>
        <v>5.4018634018760991</v>
      </c>
      <c r="AA55">
        <f>'平衡係數(C2-4) '!AV55</f>
        <v>3.7936518573565237</v>
      </c>
      <c r="AB55">
        <f>'平衡係數(C2-4) '!AW55</f>
        <v>1.7521467521329279</v>
      </c>
      <c r="AC55">
        <f>'平衡係數(C2-4) '!AX55</f>
        <v>2.1344281230802413</v>
      </c>
      <c r="AH55" s="10"/>
      <c r="AI55">
        <v>53</v>
      </c>
      <c r="AJ55">
        <f t="shared" si="1"/>
        <v>-778.23308050218554</v>
      </c>
      <c r="AK55">
        <f t="shared" si="2"/>
        <v>-865.76225394569553</v>
      </c>
      <c r="AL55">
        <f t="shared" si="3"/>
        <v>-869.72894138992842</v>
      </c>
      <c r="AM55">
        <v>92.482817870000005</v>
      </c>
      <c r="AN55">
        <f t="shared" si="4"/>
        <v>-853.06563663466545</v>
      </c>
    </row>
    <row r="56" spans="1:40">
      <c r="A56">
        <v>9.9999999999999995E-7</v>
      </c>
      <c r="B56">
        <v>1</v>
      </c>
      <c r="C56">
        <v>4.4799999999999999E-4</v>
      </c>
      <c r="D56">
        <v>1.2908108108108107E-3</v>
      </c>
      <c r="E56">
        <v>1</v>
      </c>
      <c r="F56">
        <v>1.0000000000000001E-5</v>
      </c>
      <c r="G56">
        <v>0.56210496836041945</v>
      </c>
      <c r="H56">
        <v>0.39770281483385711</v>
      </c>
      <c r="I56">
        <f t="shared" si="0"/>
        <v>306</v>
      </c>
      <c r="J56">
        <v>2.5703957827688611E-7</v>
      </c>
      <c r="K56">
        <v>3.0079999999999999E-2</v>
      </c>
      <c r="P56">
        <f>'平衡係數(C2-4) '!AK56</f>
        <v>54</v>
      </c>
      <c r="R56">
        <f>'平衡係數(C2-4) '!AM56</f>
        <v>1</v>
      </c>
      <c r="S56">
        <f>'平衡係數(C2-4) '!AN56</f>
        <v>2.5561830888948727</v>
      </c>
      <c r="T56">
        <f>'平衡係數(C2-4) '!AO56</f>
        <v>0</v>
      </c>
      <c r="U56">
        <f>'平衡係數(C2-4) '!AP56</f>
        <v>0</v>
      </c>
      <c r="V56">
        <f>'平衡係數(C2-4) '!AQ56</f>
        <v>0.11246395505529848</v>
      </c>
      <c r="W56">
        <f>'平衡係數(C2-4) '!AR56</f>
        <v>0.3240648289267884</v>
      </c>
      <c r="X56">
        <f>'平衡係數(C2-4) '!AS56</f>
        <v>0</v>
      </c>
      <c r="Y56">
        <f>'平衡係數(C2-4) '!AT56</f>
        <v>9.465134149243154E-5</v>
      </c>
      <c r="Z56">
        <f>'平衡係數(C2-4) '!AU56</f>
        <v>5.320398931487448</v>
      </c>
      <c r="AA56">
        <f>'平衡係數(C2-4) '!AV56</f>
        <v>3.7643104939340679</v>
      </c>
      <c r="AB56">
        <f>'平衡係數(C2-4) '!AW56</f>
        <v>1.7181681776875206</v>
      </c>
      <c r="AC56">
        <f>'平衡係數(C2-4) '!AX56</f>
        <v>2.1546969616696074</v>
      </c>
      <c r="AH56" s="10"/>
      <c r="AI56">
        <v>54</v>
      </c>
      <c r="AJ56">
        <f t="shared" si="1"/>
        <v>-774.5645258280972</v>
      </c>
      <c r="AK56">
        <f t="shared" si="2"/>
        <v>-862.92488897961562</v>
      </c>
      <c r="AL56">
        <f t="shared" si="3"/>
        <v>-867.41460651643183</v>
      </c>
      <c r="AM56">
        <v>91.365979379999999</v>
      </c>
      <c r="AN56">
        <f t="shared" si="4"/>
        <v>-850.78324056504141</v>
      </c>
    </row>
    <row r="57" spans="1:40">
      <c r="A57">
        <v>9.9999999999999995E-7</v>
      </c>
      <c r="B57">
        <v>1</v>
      </c>
      <c r="C57">
        <v>5.2700000000000002E-4</v>
      </c>
      <c r="D57">
        <v>1.4874324324324324E-3</v>
      </c>
      <c r="E57">
        <v>1</v>
      </c>
      <c r="F57">
        <v>1.0000000000000001E-5</v>
      </c>
      <c r="G57">
        <v>0.56499646017675142</v>
      </c>
      <c r="H57">
        <v>0.39378015399281435</v>
      </c>
      <c r="I57">
        <f t="shared" si="0"/>
        <v>306</v>
      </c>
      <c r="J57">
        <v>2.454708915685024E-7</v>
      </c>
      <c r="K57">
        <v>2.9819999999999999E-2</v>
      </c>
      <c r="P57">
        <f>'平衡係數(C2-4) '!AK57</f>
        <v>55</v>
      </c>
      <c r="R57">
        <f>'平衡係數(C2-4) '!AM57</f>
        <v>1</v>
      </c>
      <c r="S57">
        <f>'平衡係數(C2-4) '!AN57</f>
        <v>2.5738307262274951</v>
      </c>
      <c r="T57">
        <f>'平衡係數(C2-4) '!AO57</f>
        <v>0</v>
      </c>
      <c r="U57">
        <f>'平衡係數(C2-4) '!AP57</f>
        <v>0</v>
      </c>
      <c r="V57">
        <f>'平衡係數(C2-4) '!AQ57</f>
        <v>0.13584600206626163</v>
      </c>
      <c r="W57">
        <f>'平衡係數(C2-4) '!AR57</f>
        <v>0.38340138167384863</v>
      </c>
      <c r="X57">
        <f>'平衡係數(C2-4) '!AS57</f>
        <v>0</v>
      </c>
      <c r="Y57">
        <f>'平衡係數(C2-4) '!AT57</f>
        <v>9.1915241372831705E-5</v>
      </c>
      <c r="Z57">
        <f>'平衡係數(C2-4) '!AU57</f>
        <v>5.193178601194159</v>
      </c>
      <c r="AA57">
        <f>'平衡係數(C2-4) '!AV57</f>
        <v>3.6194397902080362</v>
      </c>
      <c r="AB57">
        <f>'平衡係數(C2-4) '!AW57</f>
        <v>1.7654854594437339</v>
      </c>
      <c r="AC57">
        <f>'平衡係數(C2-4) '!AX57</f>
        <v>2.2847328431838441</v>
      </c>
      <c r="AH57" s="10"/>
      <c r="AI57">
        <v>55</v>
      </c>
      <c r="AJ57">
        <f t="shared" si="1"/>
        <v>-764.27829120860588</v>
      </c>
      <c r="AK57">
        <f t="shared" si="2"/>
        <v>-857.97119899063318</v>
      </c>
      <c r="AL57">
        <f t="shared" si="3"/>
        <v>-863.68739701820732</v>
      </c>
      <c r="AM57">
        <v>91.408934709999997</v>
      </c>
      <c r="AN57">
        <f t="shared" si="4"/>
        <v>-847.55893916308173</v>
      </c>
    </row>
    <row r="58" spans="1:40">
      <c r="A58">
        <v>9.9999999999999995E-7</v>
      </c>
      <c r="B58">
        <v>1</v>
      </c>
      <c r="C58">
        <v>5.7199999999999992E-4</v>
      </c>
      <c r="D58">
        <v>1.5374324324324323E-3</v>
      </c>
      <c r="E58">
        <v>1</v>
      </c>
      <c r="F58">
        <v>1.0000000000000001E-5</v>
      </c>
      <c r="G58">
        <v>0.59057882974574794</v>
      </c>
      <c r="H58">
        <v>0.37334144600277086</v>
      </c>
      <c r="I58">
        <f t="shared" si="0"/>
        <v>306</v>
      </c>
      <c r="J58">
        <v>1.9952623149688761E-7</v>
      </c>
      <c r="K58">
        <v>3.1510000000000003E-2</v>
      </c>
      <c r="P58">
        <f>'平衡係數(C2-4) '!AK58</f>
        <v>56</v>
      </c>
      <c r="R58">
        <f>'平衡係數(C2-4) '!AM58</f>
        <v>1</v>
      </c>
      <c r="S58">
        <f>'平衡係數(C2-4) '!AN58</f>
        <v>2.9091811910007124</v>
      </c>
      <c r="T58">
        <f>'平衡係數(C2-4) '!AO58</f>
        <v>0</v>
      </c>
      <c r="U58">
        <f>'平衡係數(C2-4) '!AP58</f>
        <v>0</v>
      </c>
      <c r="V58">
        <f>'平衡係數(C2-4) '!AQ58</f>
        <v>0.1420089298252715</v>
      </c>
      <c r="W58">
        <f>'平衡係數(C2-4) '!AR58</f>
        <v>0.38167539690297742</v>
      </c>
      <c r="X58">
        <f>'平衡係數(C2-4) '!AS58</f>
        <v>0</v>
      </c>
      <c r="Y58">
        <f>'平衡係數(C2-4) '!AT58</f>
        <v>8.7880514743479915E-5</v>
      </c>
      <c r="Z58">
        <f>'平衡係數(C2-4) '!AU58</f>
        <v>5.1900371554658316</v>
      </c>
      <c r="AA58">
        <f>'平衡係數(C2-4) '!AV58</f>
        <v>3.2809438449798614</v>
      </c>
      <c r="AB58">
        <f>'平衡係數(C2-4) '!AW58</f>
        <v>2.0999749491948303</v>
      </c>
      <c r="AC58">
        <f>'平衡係數(C2-4) '!AX58</f>
        <v>2.623659275923079</v>
      </c>
      <c r="AH58" s="10"/>
      <c r="AI58">
        <v>56</v>
      </c>
      <c r="AJ58">
        <f t="shared" si="1"/>
        <v>-748.51624351797386</v>
      </c>
      <c r="AK58">
        <f t="shared" si="2"/>
        <v>-856.10793299006423</v>
      </c>
      <c r="AL58">
        <f t="shared" si="3"/>
        <v>-863.59979816854548</v>
      </c>
      <c r="AM58">
        <v>91.237113399999998</v>
      </c>
      <c r="AN58">
        <f t="shared" si="4"/>
        <v>-848.41847618637894</v>
      </c>
    </row>
    <row r="59" spans="1:40">
      <c r="A59">
        <v>9.9999999999999995E-7</v>
      </c>
      <c r="B59">
        <v>1</v>
      </c>
      <c r="C59">
        <v>8.2683333333333328E-4</v>
      </c>
      <c r="D59">
        <v>1.5160810810810809E-3</v>
      </c>
      <c r="E59">
        <v>3.5795454545454544E-5</v>
      </c>
      <c r="F59">
        <v>1.0000000000000001E-5</v>
      </c>
      <c r="G59">
        <v>0.58582902899191014</v>
      </c>
      <c r="H59">
        <v>0.37899726622801055</v>
      </c>
      <c r="I59">
        <f t="shared" si="0"/>
        <v>306</v>
      </c>
      <c r="J59">
        <v>2.1379620895022279E-7</v>
      </c>
      <c r="K59">
        <v>3.1539999999999999E-2</v>
      </c>
      <c r="P59">
        <f>'平衡係數(C2-4) '!AK59</f>
        <v>57</v>
      </c>
      <c r="R59">
        <f>'平衡係數(C2-4) '!AM59</f>
        <v>1</v>
      </c>
      <c r="S59">
        <f>'平衡係數(C2-4) '!AN59</f>
        <v>2.7679006840823845</v>
      </c>
      <c r="T59">
        <f>'平衡係數(C2-4) '!AO59</f>
        <v>0</v>
      </c>
      <c r="U59">
        <f>'平衡係數(C2-4) '!AP59</f>
        <v>0</v>
      </c>
      <c r="V59">
        <f>'平衡係數(C2-4) '!AQ59</f>
        <v>0.22999290650026577</v>
      </c>
      <c r="W59">
        <f>'平衡係數(C2-4) '!AR59</f>
        <v>0.42167637230887073</v>
      </c>
      <c r="X59">
        <f>'平衡係數(C2-4) '!AS59</f>
        <v>9.961199637035326E-3</v>
      </c>
      <c r="Y59">
        <f>'平衡係數(C2-4) '!AT59</f>
        <v>8.5471166966429488E-5</v>
      </c>
      <c r="Z59">
        <f>'平衡係數(C2-4) '!AU59</f>
        <v>5.0071490750748806</v>
      </c>
      <c r="AA59">
        <f>'平衡係數(C2-4) '!AV59</f>
        <v>3.2393338621594614</v>
      </c>
      <c r="AB59">
        <f>'平衡係數(C2-4) '!AW59</f>
        <v>1.9886573342903726</v>
      </c>
      <c r="AC59">
        <f>'平衡係數(C2-4) '!AX59</f>
        <v>2.6502878127365443</v>
      </c>
      <c r="AH59" s="10"/>
      <c r="AI59">
        <v>57</v>
      </c>
      <c r="AJ59">
        <f t="shared" si="1"/>
        <v>-741.22694491736991</v>
      </c>
      <c r="AK59">
        <f t="shared" si="2"/>
        <v>-849.91062422602988</v>
      </c>
      <c r="AL59">
        <f t="shared" si="3"/>
        <v>-858.43744275349786</v>
      </c>
      <c r="AM59">
        <v>89.56185567</v>
      </c>
      <c r="AN59">
        <f t="shared" si="4"/>
        <v>-843.62659919365319</v>
      </c>
    </row>
    <row r="60" spans="1:40">
      <c r="A60">
        <v>9.9999999999999995E-7</v>
      </c>
      <c r="B60">
        <v>1</v>
      </c>
      <c r="C60">
        <v>4.9633333333333333E-4</v>
      </c>
      <c r="D60">
        <v>1.4579729729729729E-3</v>
      </c>
      <c r="E60">
        <v>1</v>
      </c>
      <c r="F60">
        <v>1.0000000000000001E-5</v>
      </c>
      <c r="G60">
        <v>0.53020596616451598</v>
      </c>
      <c r="H60">
        <v>0.43657444926628292</v>
      </c>
      <c r="I60">
        <f t="shared" si="0"/>
        <v>306</v>
      </c>
      <c r="J60">
        <v>2.5703957827688611E-7</v>
      </c>
      <c r="K60">
        <v>3.073E-2</v>
      </c>
      <c r="P60">
        <f>'平衡係數(C2-4) '!AK60</f>
        <v>58</v>
      </c>
      <c r="R60">
        <f>'平衡係數(C2-4) '!AM60</f>
        <v>1</v>
      </c>
      <c r="S60">
        <f>'平衡係數(C2-4) '!AN60</f>
        <v>1.9374886619518534</v>
      </c>
      <c r="T60">
        <f>'平衡係數(C2-4) '!AO60</f>
        <v>0</v>
      </c>
      <c r="U60">
        <f>'平衡係數(C2-4) '!AP60</f>
        <v>0</v>
      </c>
      <c r="V60">
        <f>'平衡係數(C2-4) '!AQ60</f>
        <v>0.1126620936846613</v>
      </c>
      <c r="W60">
        <f>'平衡係數(C2-4) '!AR60</f>
        <v>0.33095714889953681</v>
      </c>
      <c r="X60">
        <f>'平衡係數(C2-4) '!AS60</f>
        <v>0</v>
      </c>
      <c r="Y60">
        <f>'平衡係數(C2-4) '!AT60</f>
        <v>1.0011463857112577E-4</v>
      </c>
      <c r="Z60">
        <f>'平衡係數(C2-4) '!AU60</f>
        <v>5.3081378670815056</v>
      </c>
      <c r="AA60">
        <f>'平衡係數(C2-4) '!AV60</f>
        <v>4.3707493197682199</v>
      </c>
      <c r="AB60">
        <f>'平衡係數(C2-4) '!AW60</f>
        <v>1.1029171790823387</v>
      </c>
      <c r="AC60">
        <f>'平衡係數(C2-4) '!AX60</f>
        <v>1.5465364216665367</v>
      </c>
      <c r="AH60" s="10"/>
      <c r="AI60">
        <v>58</v>
      </c>
      <c r="AJ60">
        <f t="shared" si="1"/>
        <v>-802.26193421231528</v>
      </c>
      <c r="AK60">
        <f t="shared" si="2"/>
        <v>-865.68269466097581</v>
      </c>
      <c r="AL60">
        <f t="shared" si="3"/>
        <v>-865.77310703506521</v>
      </c>
      <c r="AM60">
        <v>90.420962200000005</v>
      </c>
      <c r="AN60">
        <f t="shared" si="4"/>
        <v>-847.9848890616048</v>
      </c>
    </row>
    <row r="61" spans="1:40">
      <c r="A61">
        <v>9.9999999999999995E-7</v>
      </c>
      <c r="B61">
        <v>1</v>
      </c>
      <c r="C61">
        <v>6.3883333333333327E-4</v>
      </c>
      <c r="D61">
        <v>1.7779729729729729E-3</v>
      </c>
      <c r="E61">
        <v>1</v>
      </c>
      <c r="F61">
        <v>1.0000000000000001E-5</v>
      </c>
      <c r="G61">
        <v>0.55270872090126622</v>
      </c>
      <c r="H61">
        <v>0.41376355796893582</v>
      </c>
      <c r="I61">
        <f t="shared" si="0"/>
        <v>306</v>
      </c>
      <c r="J61">
        <v>2.511886431509578E-7</v>
      </c>
      <c r="K61">
        <v>3.1175000000000001E-2</v>
      </c>
      <c r="P61">
        <f>'平衡係數(C2-4) '!AK61</f>
        <v>59</v>
      </c>
      <c r="R61">
        <f>'平衡係數(C2-4) '!AM61</f>
        <v>1</v>
      </c>
      <c r="S61">
        <f>'平衡係數(C2-4) '!AN61</f>
        <v>2.3119961790165178</v>
      </c>
      <c r="T61">
        <f>'平衡係數(C2-4) '!AO61</f>
        <v>0</v>
      </c>
      <c r="U61">
        <f>'平衡係數(C2-4) '!AP61</f>
        <v>0</v>
      </c>
      <c r="V61">
        <f>'平衡係數(C2-4) '!AQ61</f>
        <v>0.13308724750054302</v>
      </c>
      <c r="W61">
        <f>'平衡係數(C2-4) '!AR61</f>
        <v>0.37044963943896964</v>
      </c>
      <c r="X61">
        <f>'平衡係數(C2-4) '!AS61</f>
        <v>0</v>
      </c>
      <c r="Y61">
        <f>'平衡係數(C2-4) '!AT61</f>
        <v>9.4418670838120937E-5</v>
      </c>
      <c r="Z61">
        <f>'平衡係數(C2-4) '!AU61</f>
        <v>5.2186022788135515</v>
      </c>
      <c r="AA61">
        <f>'平衡係數(C2-4) '!AV61</f>
        <v>3.906700518467872</v>
      </c>
      <c r="AB61">
        <f>'平衡係數(C2-4) '!AW61</f>
        <v>1.4971737894005828</v>
      </c>
      <c r="AC61">
        <f>'平衡係數(C2-4) '!AX61</f>
        <v>2.0007106763400957</v>
      </c>
      <c r="AH61" s="10"/>
      <c r="AI61">
        <v>59</v>
      </c>
      <c r="AJ61">
        <f t="shared" si="1"/>
        <v>-778.26594730434329</v>
      </c>
      <c r="AK61">
        <f t="shared" si="2"/>
        <v>-860.3116015505658</v>
      </c>
      <c r="AL61">
        <f t="shared" si="3"/>
        <v>-863.47788132770177</v>
      </c>
      <c r="AM61">
        <v>90.206185570000002</v>
      </c>
      <c r="AN61">
        <f t="shared" si="4"/>
        <v>-846.83136725505278</v>
      </c>
    </row>
    <row r="62" spans="1:40">
      <c r="A62">
        <v>9.9999999999999995E-7</v>
      </c>
      <c r="B62">
        <v>1</v>
      </c>
      <c r="C62">
        <v>6.4133333333333327E-4</v>
      </c>
      <c r="D62">
        <v>1.6175675675675677E-3</v>
      </c>
      <c r="E62">
        <v>1</v>
      </c>
      <c r="F62">
        <v>1.0000000000000001E-5</v>
      </c>
      <c r="G62">
        <v>0.55887962033938121</v>
      </c>
      <c r="H62">
        <v>0.4056154171207203</v>
      </c>
      <c r="I62">
        <f t="shared" si="0"/>
        <v>306</v>
      </c>
      <c r="J62">
        <v>2.3442288153199206E-7</v>
      </c>
      <c r="K62">
        <v>3.1144999999999999E-2</v>
      </c>
      <c r="P62">
        <f>'平衡係數(C2-4) '!AK62</f>
        <v>60</v>
      </c>
      <c r="R62">
        <f>'平衡係數(C2-4) '!AM62</f>
        <v>1</v>
      </c>
      <c r="S62">
        <f>'平衡係數(C2-4) '!AN62</f>
        <v>2.4264534235272226</v>
      </c>
      <c r="T62">
        <f>'平衡係數(C2-4) '!AO62</f>
        <v>0</v>
      </c>
      <c r="U62">
        <f>'平衡係數(C2-4) '!AP62</f>
        <v>0</v>
      </c>
      <c r="V62">
        <f>'平衡係數(C2-4) '!AQ62</f>
        <v>0.14753092534165796</v>
      </c>
      <c r="W62">
        <f>'平衡係數(C2-4) '!AR62</f>
        <v>0.37211823470740824</v>
      </c>
      <c r="X62">
        <f>'平衡係數(C2-4) '!AS62</f>
        <v>0</v>
      </c>
      <c r="Y62">
        <f>'平衡係數(C2-4) '!AT62</f>
        <v>9.3065460043021423E-5</v>
      </c>
      <c r="Z62">
        <f>'平衡係數(C2-4) '!AU62</f>
        <v>5.2012388975553661</v>
      </c>
      <c r="AA62">
        <f>'平衡係數(C2-4) '!AV62</f>
        <v>3.7748785394881859</v>
      </c>
      <c r="AB62">
        <f>'平衡係數(C2-4) '!AW62</f>
        <v>1.6124660081509066</v>
      </c>
      <c r="AC62">
        <f>'平衡係數(C2-4) '!AX62</f>
        <v>2.1321151681999728</v>
      </c>
      <c r="AH62" s="10"/>
      <c r="AI62">
        <v>60</v>
      </c>
      <c r="AJ62">
        <f t="shared" si="1"/>
        <v>-771.63035460710501</v>
      </c>
      <c r="AK62">
        <f t="shared" si="2"/>
        <v>-859.06467780633068</v>
      </c>
      <c r="AL62">
        <f t="shared" si="3"/>
        <v>-863.35936021692703</v>
      </c>
      <c r="AM62">
        <v>90.463917530000003</v>
      </c>
      <c r="AN62">
        <f t="shared" si="4"/>
        <v>-846.99095206266793</v>
      </c>
    </row>
    <row r="63" spans="1:40">
      <c r="A63">
        <v>9.9999999999999995E-7</v>
      </c>
      <c r="B63">
        <v>1</v>
      </c>
      <c r="C63">
        <v>5.5783333333333325E-4</v>
      </c>
      <c r="D63">
        <v>1.3664864864864866E-3</v>
      </c>
      <c r="E63">
        <v>1</v>
      </c>
      <c r="F63">
        <v>1.0000000000000001E-5</v>
      </c>
      <c r="G63">
        <v>0.56291694248871293</v>
      </c>
      <c r="H63">
        <v>0.40255906910217931</v>
      </c>
      <c r="I63">
        <f t="shared" si="0"/>
        <v>306</v>
      </c>
      <c r="J63">
        <v>2.2387211385683346E-7</v>
      </c>
      <c r="K63">
        <v>3.0114999999999999E-2</v>
      </c>
      <c r="P63">
        <f>'平衡係數(C2-4) '!AK63</f>
        <v>61</v>
      </c>
      <c r="R63">
        <f>'平衡係數(C2-4) '!AM63</f>
        <v>1</v>
      </c>
      <c r="S63">
        <f>'平衡係數(C2-4) '!AN63</f>
        <v>2.5060374909523908</v>
      </c>
      <c r="T63">
        <f>'平衡係數(C2-4) '!AO63</f>
        <v>0</v>
      </c>
      <c r="U63">
        <f>'平衡係數(C2-4) '!AP63</f>
        <v>0</v>
      </c>
      <c r="V63">
        <f>'平衡係數(C2-4) '!AQ63</f>
        <v>0.13495694669625424</v>
      </c>
      <c r="W63">
        <f>'平衡係數(C2-4) '!AR63</f>
        <v>0.33062089430600278</v>
      </c>
      <c r="X63">
        <f>'平衡係數(C2-4) '!AS63</f>
        <v>0</v>
      </c>
      <c r="Y63">
        <f>'平衡係數(C2-4) '!AT63</f>
        <v>9.3911421231009237E-5</v>
      </c>
      <c r="Z63">
        <f>'平衡係數(C2-4) '!AU63</f>
        <v>5.2864330104129325</v>
      </c>
      <c r="AA63">
        <f>'平衡係數(C2-4) '!AV63</f>
        <v>3.7804894308817718</v>
      </c>
      <c r="AB63">
        <f>'平衡係數(C2-4) '!AW63</f>
        <v>1.6713009823947778</v>
      </c>
      <c r="AC63">
        <f>'平衡係數(C2-4) '!AX63</f>
        <v>2.1368788233970348</v>
      </c>
      <c r="AH63" s="10"/>
      <c r="AI63">
        <v>61</v>
      </c>
      <c r="AJ63">
        <f t="shared" si="1"/>
        <v>-774.27909057282682</v>
      </c>
      <c r="AK63">
        <f t="shared" si="2"/>
        <v>-861.90876296065221</v>
      </c>
      <c r="AL63">
        <f t="shared" si="3"/>
        <v>-866.25674313993295</v>
      </c>
      <c r="AM63">
        <v>92.010309280000001</v>
      </c>
      <c r="AN63">
        <f t="shared" si="4"/>
        <v>-849.77337880899631</v>
      </c>
    </row>
    <row r="64" spans="1:40">
      <c r="A64">
        <v>9.9999999999999995E-7</v>
      </c>
      <c r="B64">
        <v>1</v>
      </c>
      <c r="C64">
        <v>5.9500000000000004E-4</v>
      </c>
      <c r="D64">
        <v>1.3683783783783785E-3</v>
      </c>
      <c r="E64">
        <v>1</v>
      </c>
      <c r="F64">
        <v>1.0000000000000001E-5</v>
      </c>
      <c r="G64">
        <v>0.56056488807164229</v>
      </c>
      <c r="H64">
        <v>0.40397038507786931</v>
      </c>
      <c r="I64">
        <f t="shared" si="0"/>
        <v>306</v>
      </c>
      <c r="J64">
        <v>2.2387211385683346E-7</v>
      </c>
      <c r="K64">
        <v>2.9600000000000001E-2</v>
      </c>
      <c r="P64">
        <f>'平衡係數(C2-4) '!AK64</f>
        <v>62</v>
      </c>
      <c r="R64">
        <f>'平衡係數(C2-4) '!AM64</f>
        <v>1</v>
      </c>
      <c r="S64">
        <f>'平衡係數(C2-4) '!AN64</f>
        <v>2.4670304557600282</v>
      </c>
      <c r="T64">
        <f>'平衡係數(C2-4) '!AO64</f>
        <v>0</v>
      </c>
      <c r="U64">
        <f>'平衡係數(C2-4) '!AP64</f>
        <v>0</v>
      </c>
      <c r="V64">
        <f>'平衡係數(C2-4) '!AQ64</f>
        <v>0.14900532832246616</v>
      </c>
      <c r="W64">
        <f>'平衡係數(C2-4) '!AR64</f>
        <v>0.34271111521544145</v>
      </c>
      <c r="X64">
        <f>'平衡係數(C2-4) '!AS64</f>
        <v>0</v>
      </c>
      <c r="Y64">
        <f>'平衡係數(C2-4) '!AT64</f>
        <v>9.3677412061284309E-5</v>
      </c>
      <c r="Z64">
        <f>'平衡係數(C2-4) '!AU64</f>
        <v>5.2512268006974949</v>
      </c>
      <c r="AA64">
        <f>'平衡係數(C2-4) '!AV64</f>
        <v>3.7842900223495257</v>
      </c>
      <c r="AB64">
        <f>'平衡係數(C2-4) '!AW64</f>
        <v>1.6383391746617202</v>
      </c>
      <c r="AC64">
        <f>'平衡係數(C2-4) '!AX64</f>
        <v>2.130055618199628</v>
      </c>
      <c r="AH64" s="10"/>
      <c r="AI64">
        <v>62</v>
      </c>
      <c r="AJ64">
        <f t="shared" si="1"/>
        <v>-773.42648898289133</v>
      </c>
      <c r="AK64">
        <f t="shared" si="2"/>
        <v>-860.77635362984881</v>
      </c>
      <c r="AL64">
        <f t="shared" si="3"/>
        <v>-865.32703501095136</v>
      </c>
      <c r="AM64">
        <v>90.764604809999994</v>
      </c>
      <c r="AN64">
        <f t="shared" si="4"/>
        <v>-848.86410456439478</v>
      </c>
    </row>
    <row r="65" spans="1:40">
      <c r="A65">
        <v>9.9999999999999995E-7</v>
      </c>
      <c r="B65">
        <v>1</v>
      </c>
      <c r="C65">
        <v>5.9150000000000001E-4</v>
      </c>
      <c r="D65">
        <v>1.3936486486486486E-3</v>
      </c>
      <c r="E65">
        <v>1</v>
      </c>
      <c r="F65">
        <v>1.0000000000000001E-5</v>
      </c>
      <c r="G65">
        <v>0.56467272505126742</v>
      </c>
      <c r="H65">
        <v>0.40120055619573641</v>
      </c>
      <c r="I65">
        <f t="shared" si="0"/>
        <v>306</v>
      </c>
      <c r="J65">
        <v>2.2908676527677716E-7</v>
      </c>
      <c r="K65">
        <v>3.0345E-2</v>
      </c>
      <c r="P65">
        <f>'平衡係數(C2-4) '!AK65</f>
        <v>63</v>
      </c>
      <c r="R65">
        <f>'平衡係數(C2-4) '!AM65</f>
        <v>1</v>
      </c>
      <c r="S65">
        <f>'平衡係數(C2-4) '!AN65</f>
        <v>2.5300609297698351</v>
      </c>
      <c r="T65">
        <f>'平衡係數(C2-4) '!AO65</f>
        <v>0</v>
      </c>
      <c r="U65">
        <f>'平衡係數(C2-4) '!AP65</f>
        <v>0</v>
      </c>
      <c r="V65">
        <f>'平衡係數(C2-4) '!AQ65</f>
        <v>0.1395868522818226</v>
      </c>
      <c r="W65">
        <f>'平衡係數(C2-4) '!AR65</f>
        <v>0.32886260869446787</v>
      </c>
      <c r="X65">
        <f>'平衡係數(C2-4) '!AS65</f>
        <v>0</v>
      </c>
      <c r="Y65">
        <f>'平衡係數(C2-4) '!AT65</f>
        <v>9.3591915282329561E-5</v>
      </c>
      <c r="Z65">
        <f>'平衡係數(C2-4) '!AU65</f>
        <v>5.2848801845240381</v>
      </c>
      <c r="AA65">
        <f>'平衡係數(C2-4) '!AV65</f>
        <v>3.7549128466694857</v>
      </c>
      <c r="AB65">
        <f>'平衡係數(C2-4) '!AW65</f>
        <v>1.6944454381594272</v>
      </c>
      <c r="AC65">
        <f>'平衡係數(C2-4) '!AX65</f>
        <v>2.1628948991357175</v>
      </c>
      <c r="AH65" s="10"/>
      <c r="AI65">
        <v>63</v>
      </c>
      <c r="AJ65">
        <f t="shared" si="1"/>
        <v>-773.03288486856979</v>
      </c>
      <c r="AK65">
        <f t="shared" si="2"/>
        <v>-861.72943113283407</v>
      </c>
      <c r="AL65">
        <f t="shared" si="3"/>
        <v>-866.20126049339171</v>
      </c>
      <c r="AM65">
        <v>90.764604809999994</v>
      </c>
      <c r="AN65">
        <f t="shared" si="4"/>
        <v>-849.7889659822099</v>
      </c>
    </row>
    <row r="66" spans="1:40">
      <c r="A66">
        <v>9.9999999999999995E-7</v>
      </c>
      <c r="B66">
        <v>1</v>
      </c>
      <c r="C66">
        <v>7.0966666666666671E-4</v>
      </c>
      <c r="D66">
        <v>1.5808108108108108E-3</v>
      </c>
      <c r="E66">
        <v>1</v>
      </c>
      <c r="F66">
        <v>1.0000000000000001E-5</v>
      </c>
      <c r="G66">
        <v>0.55703102740980792</v>
      </c>
      <c r="H66">
        <v>0.40745532626925285</v>
      </c>
      <c r="I66">
        <f t="shared" si="0"/>
        <v>306</v>
      </c>
      <c r="J66">
        <v>2.2908676527677716E-7</v>
      </c>
      <c r="K66">
        <v>3.0159999999999999E-2</v>
      </c>
      <c r="P66">
        <f>'平衡係數(C2-4) '!AK66</f>
        <v>64</v>
      </c>
      <c r="R66">
        <f>'平衡係數(C2-4) '!AM66</f>
        <v>1</v>
      </c>
      <c r="S66">
        <f>'平衡係數(C2-4) '!AN66</f>
        <v>2.389929953218779</v>
      </c>
      <c r="T66">
        <f>'平衡係數(C2-4) '!AO66</f>
        <v>0</v>
      </c>
      <c r="U66">
        <f>'平衡係數(C2-4) '!AP66</f>
        <v>0</v>
      </c>
      <c r="V66">
        <f>'平衡係數(C2-4) '!AQ66</f>
        <v>0.16823605192576635</v>
      </c>
      <c r="W66">
        <f>'平衡係數(C2-4) '!AR66</f>
        <v>0.37479103423395449</v>
      </c>
      <c r="X66">
        <f>'平衡係數(C2-4) '!AS66</f>
        <v>0</v>
      </c>
      <c r="Y66">
        <f>'平衡係數(C2-4) '!AT66</f>
        <v>9.2918637451367171E-5</v>
      </c>
      <c r="Z66">
        <f>'平衡係數(C2-4) '!AU66</f>
        <v>5.1758564085054504</v>
      </c>
      <c r="AA66">
        <f>'平衡係數(C2-4) '!AV66</f>
        <v>3.7860193739241224</v>
      </c>
      <c r="AB66">
        <f>'平衡係數(C2-4) '!AW66</f>
        <v>1.5772790110170303</v>
      </c>
      <c r="AC66">
        <f>'平衡係數(C2-4) '!AX66</f>
        <v>2.1203060971767513</v>
      </c>
      <c r="AH66" s="10"/>
      <c r="AI66">
        <v>64</v>
      </c>
      <c r="AJ66">
        <f t="shared" si="1"/>
        <v>-771.35514111159284</v>
      </c>
      <c r="AK66">
        <f t="shared" si="2"/>
        <v>-858.30519491115058</v>
      </c>
      <c r="AL66">
        <f t="shared" si="3"/>
        <v>-862.81588616014824</v>
      </c>
      <c r="AM66">
        <v>89.475945019999997</v>
      </c>
      <c r="AN66">
        <f t="shared" si="4"/>
        <v>-846.45944430860413</v>
      </c>
    </row>
    <row r="67" spans="1:40">
      <c r="A67">
        <v>9.9999999999999995E-7</v>
      </c>
      <c r="B67">
        <v>1</v>
      </c>
      <c r="C67">
        <v>6.9983333333333345E-4</v>
      </c>
      <c r="D67">
        <v>1.4389189189189188E-3</v>
      </c>
      <c r="E67">
        <v>1</v>
      </c>
      <c r="F67">
        <v>1.0000000000000001E-5</v>
      </c>
      <c r="G67">
        <v>0.5501693150308784</v>
      </c>
      <c r="H67">
        <v>0.41605394207137036</v>
      </c>
      <c r="I67">
        <f t="shared" si="0"/>
        <v>306</v>
      </c>
      <c r="J67">
        <v>2.2908676527677716E-7</v>
      </c>
      <c r="K67">
        <v>3.0020000000000002E-2</v>
      </c>
      <c r="P67">
        <f>'平衡係數(C2-4) '!AK67</f>
        <v>65</v>
      </c>
      <c r="R67">
        <f>'平衡係數(C2-4) '!AM67</f>
        <v>1</v>
      </c>
      <c r="S67">
        <f>'平衡係數(C2-4) '!AN67</f>
        <v>2.2762444853859449</v>
      </c>
      <c r="T67">
        <f>'平衡係數(C2-4) '!AO67</f>
        <v>0</v>
      </c>
      <c r="U67">
        <f>'平衡係數(C2-4) '!AP67</f>
        <v>0</v>
      </c>
      <c r="V67">
        <f>'平衡係數(C2-4) '!AQ67</f>
        <v>0.16635000279481724</v>
      </c>
      <c r="W67">
        <f>'平衡係數(C2-4) '!AR67</f>
        <v>0.3420541111047074</v>
      </c>
      <c r="X67">
        <f>'平衡係數(C2-4) '!AS67</f>
        <v>0</v>
      </c>
      <c r="Y67">
        <f>'平衡係數(C2-4) '!AT67</f>
        <v>9.5153098718409019E-5</v>
      </c>
      <c r="Z67">
        <f>'平衡係數(C2-4) '!AU67</f>
        <v>5.2350315144972637</v>
      </c>
      <c r="AA67">
        <f>'平衡係數(C2-4) '!AV67</f>
        <v>3.9588821822100333</v>
      </c>
      <c r="AB67">
        <f>'平衡係數(C2-4) '!AW67</f>
        <v>1.4472239643889431</v>
      </c>
      <c r="AC67">
        <f>'平衡係數(C2-4) '!AX67</f>
        <v>1.9556280782884676</v>
      </c>
      <c r="AH67" s="10"/>
      <c r="AI67">
        <v>65</v>
      </c>
      <c r="AJ67">
        <f t="shared" si="1"/>
        <v>-780.9740611951845</v>
      </c>
      <c r="AK67">
        <f t="shared" si="2"/>
        <v>-861.17095674980442</v>
      </c>
      <c r="AL67">
        <f t="shared" si="3"/>
        <v>-864.49377030828953</v>
      </c>
      <c r="AM67">
        <v>90.206185570000002</v>
      </c>
      <c r="AN67">
        <f t="shared" si="4"/>
        <v>-847.69955889074879</v>
      </c>
    </row>
    <row r="68" spans="1:40">
      <c r="A68">
        <v>9.9999999999999995E-7</v>
      </c>
      <c r="B68">
        <v>1</v>
      </c>
      <c r="C68">
        <v>9.078333333333333E-4</v>
      </c>
      <c r="D68">
        <v>1.7149999999999999E-3</v>
      </c>
      <c r="E68">
        <v>1</v>
      </c>
      <c r="F68">
        <v>1.0000000000000001E-5</v>
      </c>
      <c r="G68">
        <v>0.54831276743115742</v>
      </c>
      <c r="H68">
        <v>0.41980877466841493</v>
      </c>
      <c r="I68">
        <f t="shared" ref="I68:I112" si="5">33+273</f>
        <v>306</v>
      </c>
      <c r="J68">
        <v>2.2908676527677716E-7</v>
      </c>
      <c r="K68">
        <v>2.9975000000000002E-2</v>
      </c>
      <c r="P68">
        <f>'平衡係數(C2-4) '!AK68</f>
        <v>66</v>
      </c>
      <c r="R68">
        <f>'平衡係數(C2-4) '!AM68</f>
        <v>1</v>
      </c>
      <c r="S68">
        <f>'平衡係數(C2-4) '!AN68</f>
        <v>2.203274310143712</v>
      </c>
      <c r="T68">
        <f>'平衡係數(C2-4) '!AO68</f>
        <v>0</v>
      </c>
      <c r="U68">
        <f>'平衡係數(C2-4) '!AP68</f>
        <v>0</v>
      </c>
      <c r="V68">
        <f>'平衡係數(C2-4) '!AQ68</f>
        <v>0.20114919382715751</v>
      </c>
      <c r="W68">
        <f>'平衡係數(C2-4) '!AR68</f>
        <v>0.37999106351900863</v>
      </c>
      <c r="X68">
        <f>'平衡係數(C2-4) '!AS68</f>
        <v>0</v>
      </c>
      <c r="Y68">
        <f>'平衡係數(C2-4) '!AT68</f>
        <v>9.3629828493862796E-5</v>
      </c>
      <c r="Z68">
        <f>'平衡係數(C2-4) '!AU68</f>
        <v>5.1338430375574546</v>
      </c>
      <c r="AA68">
        <f>'平衡係數(C2-4) '!AV68</f>
        <v>3.9306623572422383</v>
      </c>
      <c r="AB68">
        <f>'平衡係數(C2-4) '!AW68</f>
        <v>1.3932230269889676</v>
      </c>
      <c r="AC68">
        <f>'平衡係數(C2-4) '!AX68</f>
        <v>1.9743632843351338</v>
      </c>
      <c r="AH68" s="10"/>
      <c r="AI68">
        <v>66</v>
      </c>
      <c r="AJ68">
        <f t="shared" si="1"/>
        <v>-776.73985019225154</v>
      </c>
      <c r="AK68">
        <f t="shared" si="2"/>
        <v>-857.70504385999436</v>
      </c>
      <c r="AL68">
        <f t="shared" si="3"/>
        <v>-861.26090792852699</v>
      </c>
      <c r="AM68">
        <v>88.144329900000002</v>
      </c>
      <c r="AN68">
        <f t="shared" si="4"/>
        <v>-844.72923339806755</v>
      </c>
    </row>
    <row r="69" spans="1:40">
      <c r="A69">
        <v>9.9999999999999995E-7</v>
      </c>
      <c r="B69">
        <v>1</v>
      </c>
      <c r="C69">
        <v>8.6183333333333337E-4</v>
      </c>
      <c r="D69">
        <v>1.5337837837837837E-3</v>
      </c>
      <c r="E69">
        <v>3.0568181818181817E-5</v>
      </c>
      <c r="F69">
        <v>1.0000000000000001E-5</v>
      </c>
      <c r="G69">
        <v>0.55282656237487482</v>
      </c>
      <c r="H69">
        <v>0.41630511216100652</v>
      </c>
      <c r="I69">
        <f t="shared" si="5"/>
        <v>306</v>
      </c>
      <c r="J69">
        <v>2.1877616239495479E-7</v>
      </c>
      <c r="K69">
        <v>3.0724999999999999E-2</v>
      </c>
      <c r="P69">
        <f>'平衡係數(C2-4) '!AK69</f>
        <v>67</v>
      </c>
      <c r="R69">
        <f>'平衡係數(C2-4) '!AM69</f>
        <v>1</v>
      </c>
      <c r="S69">
        <f>'平衡係數(C2-4) '!AN69</f>
        <v>2.2853775033935868</v>
      </c>
      <c r="T69">
        <f>'平衡係數(C2-4) '!AO69</f>
        <v>0</v>
      </c>
      <c r="U69">
        <f>'平衡係數(C2-4) '!AP69</f>
        <v>0</v>
      </c>
      <c r="V69">
        <f>'平衡係數(C2-4) '!AQ69</f>
        <v>0.18921609119059232</v>
      </c>
      <c r="W69">
        <f>'平衡係數(C2-4) '!AR69</f>
        <v>0.33677570491249986</v>
      </c>
      <c r="X69">
        <f>'平衡係數(C2-4) '!AS69</f>
        <v>6.7233799006830618E-3</v>
      </c>
      <c r="Y69">
        <f>'平衡係數(C2-4) '!AT69</f>
        <v>9.4145158597533395E-5</v>
      </c>
      <c r="Z69">
        <f>'平衡係數(C2-4) '!AU69</f>
        <v>5.2045944391711769</v>
      </c>
      <c r="AA69">
        <f>'平衡係數(C2-4) '!AV69</f>
        <v>3.9193110809361884</v>
      </c>
      <c r="AB69">
        <f>'平衡係數(C2-4) '!AW69</f>
        <v>1.4604416631712196</v>
      </c>
      <c r="AC69">
        <f>'平衡係數(C2-4) '!AX69</f>
        <v>1.9931568391749948</v>
      </c>
      <c r="AH69" s="10"/>
      <c r="AI69">
        <v>67</v>
      </c>
      <c r="AJ69">
        <f t="shared" ref="AJ69:AJ112" si="6">U69*$AG$8+V69*$AG$9+W69*$AG$10+X69*$AG$11+Y69*$AG$4+Z69*$AG$12+AA69*$AG$14+AB69*$AG$3+AC69*$AG$6-R69*$AG$13-S69*$AG$7</f>
        <v>-778.23683626994693</v>
      </c>
      <c r="AK69">
        <f t="shared" si="2"/>
        <v>-859.97272083302164</v>
      </c>
      <c r="AL69">
        <f t="shared" si="3"/>
        <v>-863.48040566048178</v>
      </c>
      <c r="AM69">
        <v>88.530927840000004</v>
      </c>
      <c r="AN69">
        <f t="shared" si="4"/>
        <v>-846.89060463922954</v>
      </c>
    </row>
    <row r="70" spans="1:40">
      <c r="A70">
        <v>9.9999999999999995E-7</v>
      </c>
      <c r="B70">
        <v>1</v>
      </c>
      <c r="C70">
        <v>8.008333333333333E-4</v>
      </c>
      <c r="D70">
        <v>1.3644594594594594E-3</v>
      </c>
      <c r="E70">
        <v>1</v>
      </c>
      <c r="F70">
        <v>1.0000000000000001E-5</v>
      </c>
      <c r="G70">
        <v>0.55941292184140301</v>
      </c>
      <c r="H70">
        <v>0.40812279666197504</v>
      </c>
      <c r="I70">
        <f t="shared" si="5"/>
        <v>306</v>
      </c>
      <c r="J70">
        <v>2.1877616239495479E-7</v>
      </c>
      <c r="K70">
        <v>3.015E-2</v>
      </c>
      <c r="P70">
        <f>'平衡係數(C2-4) '!AK70</f>
        <v>68</v>
      </c>
      <c r="R70">
        <f>'平衡係數(C2-4) '!AM70</f>
        <v>1</v>
      </c>
      <c r="S70">
        <f>'平衡係數(C2-4) '!AN70</f>
        <v>2.4435393897644744</v>
      </c>
      <c r="T70">
        <f>'平衡係數(C2-4) '!AO70</f>
        <v>0</v>
      </c>
      <c r="U70">
        <f>'平衡係數(C2-4) '!AP70</f>
        <v>0</v>
      </c>
      <c r="V70">
        <f>'平衡係數(C2-4) '!AQ70</f>
        <v>0.16642082815481779</v>
      </c>
      <c r="W70">
        <f>'平衡係數(C2-4) '!AR70</f>
        <v>0.28357284544954736</v>
      </c>
      <c r="X70">
        <f>'平衡係數(C2-4) '!AS70</f>
        <v>0</v>
      </c>
      <c r="Y70">
        <f>'平衡係數(C2-4) '!AT70</f>
        <v>9.54090016814308E-5</v>
      </c>
      <c r="Z70">
        <f>'平衡係數(C2-4) '!AU70</f>
        <v>5.3373028400580536</v>
      </c>
      <c r="AA70">
        <f>'平衡係數(C2-4) '!AV70</f>
        <v>3.8938588592952614</v>
      </c>
      <c r="AB70">
        <f>'平衡係數(C2-4) '!AW70</f>
        <v>1.5852781079884075</v>
      </c>
      <c r="AC70">
        <f>'平衡係數(C2-4) '!AX70</f>
        <v>2.0352717815927726</v>
      </c>
      <c r="AH70" s="10"/>
      <c r="AI70">
        <v>68</v>
      </c>
      <c r="AJ70">
        <f t="shared" si="6"/>
        <v>-780.76648684757367</v>
      </c>
      <c r="AK70">
        <f t="shared" ref="AK70:AK112" si="7">U70*$AG$8+V70*$AG$9+W70*$AG$10+X70*$AG$11+Y70*$AG$4+Z70*$AG$12+AA70*$AG$14+AB70*$AG$3+AC70*$AG$5-R70*$AG$13-S70*$AG$7</f>
        <v>-864.22943172230191</v>
      </c>
      <c r="AL70">
        <f t="shared" ref="AL70:AL112" si="8">AK70+0.0083145*I70*LN(B70^U70*C70^V70*D70^W70*E70^X70*F70^Y70*G70^Z70*H70^AA70*K70^AB70/A70^R70)</f>
        <v>-867.74996451656148</v>
      </c>
      <c r="AM70">
        <v>89.518900340000002</v>
      </c>
      <c r="AN70">
        <f t="shared" ref="AN70:AN112" si="9">AK70+0.0083145*I70*LN(B70^U70*C70^V70*D70^W70*E70^X70*K70^AB70/A70^R70)</f>
        <v>-850.98092379915693</v>
      </c>
    </row>
    <row r="71" spans="1:40">
      <c r="A71">
        <v>9.9999999999999995E-7</v>
      </c>
      <c r="B71">
        <v>1</v>
      </c>
      <c r="C71">
        <v>8.1283333333333338E-4</v>
      </c>
      <c r="D71">
        <v>1.3101351351351351E-3</v>
      </c>
      <c r="E71">
        <v>1</v>
      </c>
      <c r="F71">
        <v>1.0000000000000001E-5</v>
      </c>
      <c r="G71">
        <v>0.56510786135285895</v>
      </c>
      <c r="H71">
        <v>0.39649712526079894</v>
      </c>
      <c r="I71">
        <f t="shared" si="5"/>
        <v>306</v>
      </c>
      <c r="J71">
        <v>2.089296130854039E-7</v>
      </c>
      <c r="K71">
        <v>3.031E-2</v>
      </c>
      <c r="P71">
        <f>'平衡係數(C2-4) '!AK71</f>
        <v>69</v>
      </c>
      <c r="R71">
        <f>'平衡係數(C2-4) '!AM71</f>
        <v>1</v>
      </c>
      <c r="S71">
        <f>'平衡係數(C2-4) '!AN71</f>
        <v>2.5716020208698058</v>
      </c>
      <c r="T71">
        <f>'平衡係數(C2-4) '!AO71</f>
        <v>0</v>
      </c>
      <c r="U71">
        <f>'平衡係數(C2-4) '!AP71</f>
        <v>0</v>
      </c>
      <c r="V71">
        <f>'平衡係數(C2-4) '!AQ71</f>
        <v>0.19184010252847819</v>
      </c>
      <c r="W71">
        <f>'平衡係數(C2-4) '!AR71</f>
        <v>0.30922348816694462</v>
      </c>
      <c r="X71">
        <f>'平衡係數(C2-4) '!AS71</f>
        <v>0</v>
      </c>
      <c r="Y71">
        <f>'平衡係數(C2-4) '!AT71</f>
        <v>9.3203366163208717E-5</v>
      </c>
      <c r="Z71">
        <f>'平衡係數(C2-4) '!AU71</f>
        <v>5.2669954923378279</v>
      </c>
      <c r="AA71">
        <f>'平衡係數(C2-4) '!AV71</f>
        <v>3.6954866748341866</v>
      </c>
      <c r="AB71">
        <f>'平衡係數(C2-4) '!AW71</f>
        <v>1.7261671632701958</v>
      </c>
      <c r="AC71">
        <f>'平衡係數(C2-4) '!AX71</f>
        <v>2.2272307539656184</v>
      </c>
      <c r="AH71" s="10"/>
      <c r="AI71">
        <v>69</v>
      </c>
      <c r="AJ71">
        <f t="shared" si="6"/>
        <v>-769.55499396540768</v>
      </c>
      <c r="AK71">
        <f t="shared" si="7"/>
        <v>-860.88984139106992</v>
      </c>
      <c r="AL71">
        <f t="shared" si="8"/>
        <v>-866.13833186889974</v>
      </c>
      <c r="AM71">
        <v>90.549828180000006</v>
      </c>
      <c r="AN71">
        <f t="shared" si="9"/>
        <v>-849.78958446929425</v>
      </c>
    </row>
    <row r="72" spans="1:40">
      <c r="A72">
        <v>9.9999999999999995E-7</v>
      </c>
      <c r="B72">
        <v>1</v>
      </c>
      <c r="C72">
        <v>8.3266666666666667E-4</v>
      </c>
      <c r="D72">
        <v>1.3550000000000001E-3</v>
      </c>
      <c r="E72">
        <v>1</v>
      </c>
      <c r="F72">
        <v>1.0000000000000001E-5</v>
      </c>
      <c r="G72">
        <v>0.56128893927335777</v>
      </c>
      <c r="H72">
        <v>0.40440549895879924</v>
      </c>
      <c r="I72">
        <f t="shared" si="5"/>
        <v>306</v>
      </c>
      <c r="J72">
        <v>2.089296130854039E-7</v>
      </c>
      <c r="K72">
        <v>3.1119999999999998E-2</v>
      </c>
      <c r="P72">
        <f>'平衡係數(C2-4) '!AK72</f>
        <v>70</v>
      </c>
      <c r="R72">
        <f>'平衡係數(C2-4) '!AM72</f>
        <v>1</v>
      </c>
      <c r="S72">
        <f>'平衡係數(C2-4) '!AN72</f>
        <v>2.4469316043496363</v>
      </c>
      <c r="T72">
        <f>'平衡係數(C2-4) '!AO72</f>
        <v>0</v>
      </c>
      <c r="U72">
        <f>'平衡係數(C2-4) '!AP72</f>
        <v>0</v>
      </c>
      <c r="V72">
        <f>'平衡係數(C2-4) '!AQ72</f>
        <v>0.21404539488037574</v>
      </c>
      <c r="W72">
        <f>'平衡係數(C2-4) '!AR72</f>
        <v>0.34829099136635866</v>
      </c>
      <c r="X72">
        <f>'平衡係數(C2-4) '!AS72</f>
        <v>0</v>
      </c>
      <c r="Y72">
        <f>'平衡係數(C2-4) '!AT72</f>
        <v>9.2223843230708648E-5</v>
      </c>
      <c r="Z72">
        <f>'平衡係數(C2-4) '!AU72</f>
        <v>5.1764223142676888</v>
      </c>
      <c r="AA72">
        <f>'平衡係數(C2-4) '!AV72</f>
        <v>3.7295829337612809</v>
      </c>
      <c r="AB72">
        <f>'平衡係數(C2-4) '!AW72</f>
        <v>1.6210309881112022</v>
      </c>
      <c r="AC72">
        <f>'平衡係數(C2-4) '!AX72</f>
        <v>2.1833673743579367</v>
      </c>
      <c r="AH72" s="10"/>
      <c r="AI72">
        <v>70</v>
      </c>
      <c r="AJ72">
        <f t="shared" si="6"/>
        <v>-768.5501300627667</v>
      </c>
      <c r="AK72">
        <f t="shared" si="7"/>
        <v>-858.08621681807256</v>
      </c>
      <c r="AL72">
        <f t="shared" si="8"/>
        <v>-863.16007688771754</v>
      </c>
      <c r="AM72">
        <v>89.518900340000002</v>
      </c>
      <c r="AN72">
        <f t="shared" si="9"/>
        <v>-846.9607251505887</v>
      </c>
    </row>
    <row r="73" spans="1:40">
      <c r="A73">
        <v>9.9999999999999995E-7</v>
      </c>
      <c r="B73">
        <v>1</v>
      </c>
      <c r="C73">
        <v>8.746666666666666E-4</v>
      </c>
      <c r="D73">
        <v>1.3785135135135137E-3</v>
      </c>
      <c r="E73">
        <v>1</v>
      </c>
      <c r="F73">
        <v>1.0000000000000001E-5</v>
      </c>
      <c r="G73">
        <v>0.55870985722988664</v>
      </c>
      <c r="H73">
        <v>0.40776026817488242</v>
      </c>
      <c r="I73">
        <f t="shared" si="5"/>
        <v>306</v>
      </c>
      <c r="J73">
        <v>1.9952623149688761E-7</v>
      </c>
      <c r="K73">
        <v>3.1304999999999999E-2</v>
      </c>
      <c r="P73">
        <f>'平衡係數(C2-4) '!AK73</f>
        <v>71</v>
      </c>
      <c r="R73">
        <f>'平衡係數(C2-4) '!AM73</f>
        <v>1</v>
      </c>
      <c r="S73">
        <f>'平衡係數(C2-4) '!AN73</f>
        <v>2.4092091378441243</v>
      </c>
      <c r="T73">
        <f>'平衡係數(C2-4) '!AO73</f>
        <v>0</v>
      </c>
      <c r="U73">
        <f>'平衡係數(C2-4) '!AP73</f>
        <v>0</v>
      </c>
      <c r="V73">
        <f>'平衡係數(C2-4) '!AQ73</f>
        <v>0.20872651885949631</v>
      </c>
      <c r="W73">
        <f>'平衡係數(C2-4) '!AR73</f>
        <v>0.32896488061038814</v>
      </c>
      <c r="X73">
        <f>'平衡係數(C2-4) '!AS73</f>
        <v>0</v>
      </c>
      <c r="Y73">
        <f>'平衡係數(C2-4) '!AT73</f>
        <v>9.3350091018773213E-5</v>
      </c>
      <c r="Z73">
        <f>'平衡係數(C2-4) '!AU73</f>
        <v>5.2155616025495695</v>
      </c>
      <c r="AA73">
        <f>'平衡係數(C2-4) '!AV73</f>
        <v>3.8064458147964646</v>
      </c>
      <c r="AB73">
        <f>'平衡係數(C2-4) '!AW73</f>
        <v>1.5736449031038091</v>
      </c>
      <c r="AC73">
        <f>'平衡係數(C2-4) '!AX73</f>
        <v>2.1113363025736938</v>
      </c>
      <c r="AH73" s="10"/>
      <c r="AI73">
        <v>71</v>
      </c>
      <c r="AJ73">
        <f t="shared" si="6"/>
        <v>-773.19885650557251</v>
      </c>
      <c r="AK73">
        <f t="shared" si="7"/>
        <v>-859.78107467783809</v>
      </c>
      <c r="AL73">
        <f t="shared" si="8"/>
        <v>-864.16735456973538</v>
      </c>
      <c r="AM73">
        <v>86.039518900000004</v>
      </c>
      <c r="AN73">
        <f t="shared" si="9"/>
        <v>-847.75230875534373</v>
      </c>
    </row>
    <row r="74" spans="1:40">
      <c r="A74">
        <v>9.9999999999999995E-7</v>
      </c>
      <c r="B74">
        <v>1</v>
      </c>
      <c r="C74">
        <v>4.6033333333333337E-4</v>
      </c>
      <c r="D74">
        <v>1.0385135135135134E-3</v>
      </c>
      <c r="E74">
        <v>1</v>
      </c>
      <c r="F74">
        <v>1.0000000000000001E-5</v>
      </c>
      <c r="G74">
        <v>0.57416201144268475</v>
      </c>
      <c r="H74">
        <v>0.39620837164496714</v>
      </c>
      <c r="I74">
        <f t="shared" si="5"/>
        <v>306</v>
      </c>
      <c r="J74">
        <v>1.9054607179632443E-7</v>
      </c>
      <c r="K74">
        <v>3.1359999999999999E-2</v>
      </c>
      <c r="P74">
        <f>'平衡係數(C2-4) '!AK74</f>
        <v>72</v>
      </c>
      <c r="R74">
        <f>'平衡係數(C2-4) '!AM74</f>
        <v>1</v>
      </c>
      <c r="S74">
        <f>'平衡係數(C2-4) '!AN74</f>
        <v>2.717434937483663</v>
      </c>
      <c r="T74">
        <f>'平衡係數(C2-4) '!AO74</f>
        <v>0</v>
      </c>
      <c r="U74">
        <f>'平衡係數(C2-4) '!AP74</f>
        <v>0</v>
      </c>
      <c r="V74">
        <f>'平衡係數(C2-4) '!AQ74</f>
        <v>9.2761663329019584E-2</v>
      </c>
      <c r="W74">
        <f>'平衡係數(C2-4) '!AR74</f>
        <v>0.20929939494789462</v>
      </c>
      <c r="X74">
        <f>'平衡係數(C2-4) '!AS74</f>
        <v>0</v>
      </c>
      <c r="Y74">
        <f>'平衡係數(C2-4) '!AT74</f>
        <v>9.6504821964519584E-5</v>
      </c>
      <c r="Z74">
        <f>'平衡係數(C2-4) '!AU74</f>
        <v>5.5409402693066738</v>
      </c>
      <c r="AA74">
        <f>'平衡係數(C2-4) '!AV74</f>
        <v>3.8236018366449755</v>
      </c>
      <c r="AB74">
        <f>'平衡係數(C2-4) '!AW74</f>
        <v>1.8220363825466279</v>
      </c>
      <c r="AC74">
        <f>'平衡係數(C2-4) '!AX74</f>
        <v>2.124097440823542</v>
      </c>
      <c r="AH74" s="10"/>
      <c r="AI74">
        <v>72</v>
      </c>
      <c r="AJ74">
        <f t="shared" si="6"/>
        <v>-783.43138358422107</v>
      </c>
      <c r="AK74">
        <f t="shared" si="7"/>
        <v>-870.53691377207019</v>
      </c>
      <c r="AL74">
        <f t="shared" si="8"/>
        <v>-873.7396451317876</v>
      </c>
      <c r="AM74">
        <v>93.900343640000003</v>
      </c>
      <c r="AN74">
        <f t="shared" si="9"/>
        <v>-856.9084622981328</v>
      </c>
    </row>
    <row r="75" spans="1:40">
      <c r="A75">
        <v>9.9999999999999995E-7</v>
      </c>
      <c r="B75">
        <v>1</v>
      </c>
      <c r="C75">
        <v>3.5716666666666671E-4</v>
      </c>
      <c r="D75">
        <v>6.7094594594594597E-4</v>
      </c>
      <c r="E75">
        <v>1</v>
      </c>
      <c r="F75">
        <v>1.0000000000000001E-5</v>
      </c>
      <c r="G75">
        <v>0.57313041145719301</v>
      </c>
      <c r="H75">
        <v>0.39579637694578085</v>
      </c>
      <c r="I75">
        <f t="shared" si="5"/>
        <v>306</v>
      </c>
      <c r="J75">
        <v>1.8197008586099811E-7</v>
      </c>
      <c r="K75">
        <v>3.1539999999999999E-2</v>
      </c>
      <c r="P75">
        <f>'平衡係數(C2-4) '!AK75</f>
        <v>73</v>
      </c>
      <c r="R75">
        <f>'平衡係數(C2-4) '!AM75</f>
        <v>1</v>
      </c>
      <c r="S75">
        <f>'平衡係數(C2-4) '!AN75</f>
        <v>2.7492630926075687</v>
      </c>
      <c r="T75">
        <f>'平衡係數(C2-4) '!AO75</f>
        <v>0</v>
      </c>
      <c r="U75">
        <f>'平衡係數(C2-4) '!AP75</f>
        <v>0</v>
      </c>
      <c r="V75">
        <f>'平衡係數(C2-4) '!AQ75</f>
        <v>8.0892665162191679E-2</v>
      </c>
      <c r="W75">
        <f>'平衡係數(C2-4) '!AR75</f>
        <v>0.15195042119399571</v>
      </c>
      <c r="X75">
        <f>'平衡係數(C2-4) '!AS75</f>
        <v>0</v>
      </c>
      <c r="Y75">
        <f>'平衡係數(C2-4) '!AT75</f>
        <v>9.863670336737504E-5</v>
      </c>
      <c r="Z75">
        <f>'平衡係數(C2-4) '!AU75</f>
        <v>5.6531694385724744</v>
      </c>
      <c r="AA75">
        <f>'平衡係數(C2-4) '!AV75</f>
        <v>3.9040049826682743</v>
      </c>
      <c r="AB75">
        <f>'平衡係數(C2-4) '!AW75</f>
        <v>1.8251889848528822</v>
      </c>
      <c r="AC75">
        <f>'平衡係數(C2-4) '!AX75</f>
        <v>2.0580320712090696</v>
      </c>
      <c r="AH75" s="10"/>
      <c r="AI75">
        <v>73</v>
      </c>
      <c r="AJ75">
        <f t="shared" si="6"/>
        <v>-790.27406562150406</v>
      </c>
      <c r="AK75">
        <f t="shared" si="7"/>
        <v>-874.6703702640815</v>
      </c>
      <c r="AL75">
        <f t="shared" si="8"/>
        <v>-877.24506858262771</v>
      </c>
      <c r="AM75">
        <v>94.802405500000006</v>
      </c>
      <c r="AN75">
        <f t="shared" si="9"/>
        <v>-860.02980643278931</v>
      </c>
    </row>
    <row r="76" spans="1:40">
      <c r="A76">
        <v>9.9999999999999995E-7</v>
      </c>
      <c r="B76">
        <v>1</v>
      </c>
      <c r="C76">
        <v>4.7983333333333336E-4</v>
      </c>
      <c r="D76">
        <v>6.5459459459459458E-4</v>
      </c>
      <c r="E76">
        <v>1</v>
      </c>
      <c r="F76">
        <v>1.0000000000000001E-5</v>
      </c>
      <c r="G76">
        <v>0.56370429816789813</v>
      </c>
      <c r="H76">
        <v>0.40313961927279585</v>
      </c>
      <c r="I76">
        <f t="shared" si="5"/>
        <v>306</v>
      </c>
      <c r="J76">
        <v>1.8620871366628614E-7</v>
      </c>
      <c r="K76">
        <v>3.1620000000000002E-2</v>
      </c>
      <c r="P76">
        <f>'平衡係數(C2-4) '!AK76</f>
        <v>74</v>
      </c>
      <c r="R76">
        <f>'平衡係數(C2-4) '!AM76</f>
        <v>1</v>
      </c>
      <c r="S76">
        <f>'平衡係數(C2-4) '!AN76</f>
        <v>2.5960149905387695</v>
      </c>
      <c r="T76">
        <f>'平衡係數(C2-4) '!AO76</f>
        <v>0</v>
      </c>
      <c r="U76">
        <f>'平衡係數(C2-4) '!AP76</f>
        <v>0</v>
      </c>
      <c r="V76">
        <f>'平衡係數(C2-4) '!AQ76</f>
        <v>0.11723293621844912</v>
      </c>
      <c r="W76">
        <f>'平衡係數(C2-4) '!AR76</f>
        <v>0.15992178822446174</v>
      </c>
      <c r="X76">
        <f>'平衡係數(C2-4) '!AS76</f>
        <v>0</v>
      </c>
      <c r="Y76">
        <f>'平衡係數(C2-4) '!AT76</f>
        <v>9.9393939413161683E-5</v>
      </c>
      <c r="Z76">
        <f>'平衡係數(C2-4) '!AU76</f>
        <v>5.6028790859038891</v>
      </c>
      <c r="AA76">
        <f>'平衡係數(C2-4) '!AV76</f>
        <v>4.0069634893045336</v>
      </c>
      <c r="AB76">
        <f>'平衡係數(C2-4) '!AW76</f>
        <v>1.6759261876812934</v>
      </c>
      <c r="AC76">
        <f>'平衡係數(C2-4) '!AX76</f>
        <v>1.9530809121242043</v>
      </c>
      <c r="AH76" s="10"/>
      <c r="AI76">
        <v>74</v>
      </c>
      <c r="AJ76">
        <f t="shared" si="6"/>
        <v>-793.48948313856897</v>
      </c>
      <c r="AK76">
        <f t="shared" si="7"/>
        <v>-873.5819238527705</v>
      </c>
      <c r="AL76">
        <f t="shared" si="8"/>
        <v>-875.85779853813131</v>
      </c>
      <c r="AM76">
        <v>94.544673540000005</v>
      </c>
      <c r="AN76">
        <f t="shared" si="9"/>
        <v>-858.42195741870273</v>
      </c>
    </row>
    <row r="77" spans="1:40">
      <c r="A77">
        <v>9.9999999999999995E-7</v>
      </c>
      <c r="B77">
        <v>1</v>
      </c>
      <c r="C77">
        <v>4.3483333333333335E-4</v>
      </c>
      <c r="D77">
        <v>8.1364864864864861E-4</v>
      </c>
      <c r="E77">
        <v>1</v>
      </c>
      <c r="F77">
        <v>1.0000000000000001E-5</v>
      </c>
      <c r="G77">
        <v>0.56736481182893794</v>
      </c>
      <c r="H77">
        <v>0.3983138826051203</v>
      </c>
      <c r="I77">
        <f t="shared" si="5"/>
        <v>306</v>
      </c>
      <c r="J77">
        <v>1.9054607179632443E-7</v>
      </c>
      <c r="K77">
        <v>3.09E-2</v>
      </c>
      <c r="P77">
        <f>'平衡係數(C2-4) '!AK77</f>
        <v>75</v>
      </c>
      <c r="R77">
        <f>'平衡係數(C2-4) '!AM77</f>
        <v>1</v>
      </c>
      <c r="S77">
        <f>'平衡係數(C2-4) '!AN77</f>
        <v>2.6616306887633332</v>
      </c>
      <c r="T77">
        <f>'平衡係數(C2-4) '!AO77</f>
        <v>0</v>
      </c>
      <c r="U77">
        <f>'平衡係數(C2-4) '!AP77</f>
        <v>0</v>
      </c>
      <c r="V77">
        <f>'平衡係數(C2-4) '!AQ77</f>
        <v>9.9098999115622546E-2</v>
      </c>
      <c r="W77">
        <f>'平衡係數(C2-4) '!AR77</f>
        <v>0.18541707193294366</v>
      </c>
      <c r="X77">
        <f>'平衡係數(C2-4) '!AS77</f>
        <v>0</v>
      </c>
      <c r="Y77">
        <f>'平衡係數(C2-4) '!AT77</f>
        <v>9.828590771339727E-5</v>
      </c>
      <c r="Z77">
        <f>'平衡係數(C2-4) '!AU77</f>
        <v>5.5763965535247992</v>
      </c>
      <c r="AA77">
        <f>'平衡係數(C2-4) '!AV77</f>
        <v>3.9148641506691799</v>
      </c>
      <c r="AB77">
        <f>'平衡係數(C2-4) '!AW77</f>
        <v>1.754290081775947</v>
      </c>
      <c r="AC77">
        <f>'平衡係數(C2-4) '!AX77</f>
        <v>2.0388061528245132</v>
      </c>
      <c r="AH77" s="10"/>
      <c r="AI77">
        <v>75</v>
      </c>
      <c r="AJ77">
        <f t="shared" si="6"/>
        <v>-788.59110328052975</v>
      </c>
      <c r="AK77">
        <f t="shared" si="7"/>
        <v>-872.19898655314137</v>
      </c>
      <c r="AL77">
        <f t="shared" si="8"/>
        <v>-875.08809334756279</v>
      </c>
      <c r="AM77">
        <v>94.845360819999996</v>
      </c>
      <c r="AN77">
        <f t="shared" si="9"/>
        <v>-857.8756667649792</v>
      </c>
    </row>
    <row r="78" spans="1:40">
      <c r="A78">
        <v>9.9999999999999995E-7</v>
      </c>
      <c r="B78">
        <v>1</v>
      </c>
      <c r="C78">
        <v>4.9566666666666661E-4</v>
      </c>
      <c r="D78">
        <v>7.6148648648648653E-4</v>
      </c>
      <c r="E78">
        <v>1</v>
      </c>
      <c r="F78">
        <v>1.0000000000000001E-5</v>
      </c>
      <c r="G78">
        <v>0.56467611130286388</v>
      </c>
      <c r="H78">
        <v>0.40367342830626834</v>
      </c>
      <c r="I78">
        <f t="shared" si="5"/>
        <v>306</v>
      </c>
      <c r="J78">
        <v>1.9498445997580421E-7</v>
      </c>
      <c r="K78">
        <v>3.0859999999999999E-2</v>
      </c>
      <c r="P78">
        <f>'平衡係數(C2-4) '!AK78</f>
        <v>76</v>
      </c>
      <c r="R78">
        <f>'平衡係數(C2-4) '!AM78</f>
        <v>1</v>
      </c>
      <c r="S78">
        <f>'平衡係數(C2-4) '!AN78</f>
        <v>2.5834616984093373</v>
      </c>
      <c r="T78">
        <f>'平衡係數(C2-4) '!AO78</f>
        <v>0</v>
      </c>
      <c r="U78">
        <f>'平衡係數(C2-4) '!AP78</f>
        <v>0</v>
      </c>
      <c r="V78">
        <f>'平衡係數(C2-4) '!AQ78</f>
        <v>0.12113226045768685</v>
      </c>
      <c r="W78">
        <f>'平衡係數(C2-4) '!AR78</f>
        <v>0.18605567086338903</v>
      </c>
      <c r="X78">
        <f>'平衡係數(C2-4) '!AS78</f>
        <v>0</v>
      </c>
      <c r="Y78">
        <f>'平衡係數(C2-4) '!AT78</f>
        <v>9.8343911109338993E-5</v>
      </c>
      <c r="Z78">
        <f>'平衡係數(C2-4) '!AU78</f>
        <v>5.5532457295536055</v>
      </c>
      <c r="AA78">
        <f>'平衡係數(C2-4) '!AV78</f>
        <v>3.969882375055378</v>
      </c>
      <c r="AB78">
        <f>'平衡係數(C2-4) '!AW78</f>
        <v>1.6764403618854762</v>
      </c>
      <c r="AC78">
        <f>'平衡係數(C2-4) '!AX78</f>
        <v>1.9836282932065521</v>
      </c>
      <c r="AH78" s="10"/>
      <c r="AI78">
        <v>76</v>
      </c>
      <c r="AJ78">
        <f t="shared" si="6"/>
        <v>-790.39914987272402</v>
      </c>
      <c r="AK78">
        <f t="shared" si="7"/>
        <v>-871.74428538985137</v>
      </c>
      <c r="AL78">
        <f t="shared" si="8"/>
        <v>-874.41430763441645</v>
      </c>
      <c r="AM78">
        <v>93.900343640000003</v>
      </c>
      <c r="AN78">
        <f t="shared" si="9"/>
        <v>-857.17429374852964</v>
      </c>
    </row>
    <row r="79" spans="1:40">
      <c r="A79">
        <v>9.9999999999999995E-7</v>
      </c>
      <c r="B79">
        <v>1</v>
      </c>
      <c r="C79">
        <v>5.7649999999999997E-4</v>
      </c>
      <c r="D79">
        <v>8.9445945945945953E-4</v>
      </c>
      <c r="E79">
        <v>1</v>
      </c>
      <c r="F79">
        <v>1.0000000000000001E-5</v>
      </c>
      <c r="G79">
        <v>0.55964054766159754</v>
      </c>
      <c r="H79">
        <v>0.4092742702596176</v>
      </c>
      <c r="I79">
        <f t="shared" si="5"/>
        <v>306</v>
      </c>
      <c r="J79">
        <v>1.9952623149688761E-7</v>
      </c>
      <c r="K79">
        <v>3.0964999999999999E-2</v>
      </c>
      <c r="P79">
        <f>'平衡係數(C2-4) '!AK79</f>
        <v>77</v>
      </c>
      <c r="R79">
        <f>'平衡係數(C2-4) '!AM79</f>
        <v>1</v>
      </c>
      <c r="S79">
        <f>'平衡係數(C2-4) '!AN79</f>
        <v>2.4815459184800446</v>
      </c>
      <c r="T79">
        <f>'平衡係數(C2-4) '!AO79</f>
        <v>0</v>
      </c>
      <c r="U79">
        <f>'平衡係數(C2-4) '!AP79</f>
        <v>0</v>
      </c>
      <c r="V79">
        <f>'平衡係數(C2-4) '!AQ79</f>
        <v>0.13088057105287443</v>
      </c>
      <c r="W79">
        <f>'平衡係數(C2-4) '!AR79</f>
        <v>0.20306948564415284</v>
      </c>
      <c r="X79">
        <f>'平衡係數(C2-4) '!AS79</f>
        <v>0</v>
      </c>
      <c r="Y79">
        <f>'平衡係數(C2-4) '!AT79</f>
        <v>9.8522582422999846E-5</v>
      </c>
      <c r="Z79">
        <f>'平衡係數(C2-4) '!AU79</f>
        <v>5.5137231984242518</v>
      </c>
      <c r="AA79">
        <f>'平衡係數(C2-4) '!AV79</f>
        <v>4.0322758025266294</v>
      </c>
      <c r="AB79">
        <f>'平衡係數(C2-4) '!AW79</f>
        <v>1.5830314000109105</v>
      </c>
      <c r="AC79">
        <f>'平衡係數(C2-4) '!AX79</f>
        <v>1.9169814567079377</v>
      </c>
      <c r="AH79" s="10"/>
      <c r="AI79">
        <v>77</v>
      </c>
      <c r="AJ79">
        <f t="shared" si="6"/>
        <v>-792.15687280718566</v>
      </c>
      <c r="AK79">
        <f t="shared" si="7"/>
        <v>-870.76893783659398</v>
      </c>
      <c r="AL79">
        <f t="shared" si="8"/>
        <v>-873.03557150754102</v>
      </c>
      <c r="AM79">
        <v>93.298969069999998</v>
      </c>
      <c r="AN79">
        <f t="shared" si="9"/>
        <v>-855.72471902862446</v>
      </c>
    </row>
    <row r="80" spans="1:40">
      <c r="A80">
        <v>9.9999999999999995E-7</v>
      </c>
      <c r="B80">
        <v>1</v>
      </c>
      <c r="C80">
        <v>5.7499999999999999E-4</v>
      </c>
      <c r="D80">
        <v>8.2662162162162162E-4</v>
      </c>
      <c r="E80">
        <v>1</v>
      </c>
      <c r="F80">
        <v>1.0000000000000001E-5</v>
      </c>
      <c r="G80">
        <v>0.56750053686143442</v>
      </c>
      <c r="H80">
        <v>0.40050437537910555</v>
      </c>
      <c r="I80">
        <f t="shared" si="5"/>
        <v>306</v>
      </c>
      <c r="J80">
        <v>1.9498445997580421E-7</v>
      </c>
      <c r="K80">
        <v>3.0419999999999999E-2</v>
      </c>
      <c r="P80">
        <f>'平衡係數(C2-4) '!AK80</f>
        <v>78</v>
      </c>
      <c r="R80">
        <f>'平衡係數(C2-4) '!AM80</f>
        <v>1</v>
      </c>
      <c r="S80">
        <f>'平衡係數(C2-4) '!AN80</f>
        <v>2.6305746443319684</v>
      </c>
      <c r="T80">
        <f>'平衡係數(C2-4) '!AO80</f>
        <v>0</v>
      </c>
      <c r="U80">
        <f>'平衡係數(C2-4) '!AP80</f>
        <v>0</v>
      </c>
      <c r="V80">
        <f>'平衡係數(C2-4) '!AQ80</f>
        <v>0.13060483549069335</v>
      </c>
      <c r="W80">
        <f>'平衡係數(C2-4) '!AR80</f>
        <v>0.18774018762621522</v>
      </c>
      <c r="X80">
        <f>'平衡係數(C2-4) '!AS80</f>
        <v>0</v>
      </c>
      <c r="Y80">
        <f>'平衡係數(C2-4) '!AT80</f>
        <v>9.7635597983880467E-5</v>
      </c>
      <c r="Z80">
        <f>'平衡係數(C2-4) '!AU80</f>
        <v>5.5408254272639343</v>
      </c>
      <c r="AA80">
        <f>'平衡係數(C2-4) '!AV80</f>
        <v>3.9103484185299497</v>
      </c>
      <c r="AB80">
        <f>'平衡係數(C2-4) '!AW80</f>
        <v>1.7243959203460835</v>
      </c>
      <c r="AC80">
        <f>'平衡係數(C2-4) '!AX80</f>
        <v>2.042740943462992</v>
      </c>
      <c r="AH80" s="10"/>
      <c r="AI80">
        <v>78</v>
      </c>
      <c r="AJ80">
        <f t="shared" si="6"/>
        <v>-787.26344484161359</v>
      </c>
      <c r="AK80">
        <f t="shared" si="7"/>
        <v>-871.03268701337743</v>
      </c>
      <c r="AL80">
        <f t="shared" si="8"/>
        <v>-874.16832272090505</v>
      </c>
      <c r="AM80">
        <v>93.599656359999997</v>
      </c>
      <c r="AN80">
        <f t="shared" si="9"/>
        <v>-857.07571786014591</v>
      </c>
    </row>
    <row r="81" spans="1:40">
      <c r="A81">
        <v>9.9999999999999995E-7</v>
      </c>
      <c r="B81">
        <v>1</v>
      </c>
      <c r="C81">
        <v>5.5483333333333329E-4</v>
      </c>
      <c r="D81">
        <v>7.5837837837837831E-4</v>
      </c>
      <c r="E81">
        <v>1</v>
      </c>
      <c r="F81">
        <v>1.0000000000000001E-5</v>
      </c>
      <c r="G81">
        <v>0.56657368731930691</v>
      </c>
      <c r="H81">
        <v>0.40150676277508024</v>
      </c>
      <c r="I81">
        <f t="shared" si="5"/>
        <v>306</v>
      </c>
      <c r="J81">
        <v>1.8620871366628614E-7</v>
      </c>
      <c r="K81">
        <v>3.1144999999999999E-2</v>
      </c>
      <c r="P81">
        <f>'平衡係數(C2-4) '!AK81</f>
        <v>79</v>
      </c>
      <c r="R81">
        <f>'平衡係數(C2-4) '!AM81</f>
        <v>1</v>
      </c>
      <c r="S81">
        <f>'平衡係數(C2-4) '!AN81</f>
        <v>2.6156594934274295</v>
      </c>
      <c r="T81">
        <f>'平衡係數(C2-4) '!AO81</f>
        <v>0</v>
      </c>
      <c r="U81">
        <f>'平衡係數(C2-4) '!AP81</f>
        <v>0</v>
      </c>
      <c r="V81">
        <f>'平衡係數(C2-4) '!AQ81</f>
        <v>0.13406251393556551</v>
      </c>
      <c r="W81">
        <f>'平衡係數(C2-4) '!AR81</f>
        <v>0.18324521516952622</v>
      </c>
      <c r="X81">
        <f>'平衡係數(C2-4) '!AS81</f>
        <v>0</v>
      </c>
      <c r="Y81">
        <f>'平衡係數(C2-4) '!AT81</f>
        <v>9.7873127809245693E-5</v>
      </c>
      <c r="Z81">
        <f>'平衡係數(C2-4) '!AU81</f>
        <v>5.545233891235811</v>
      </c>
      <c r="AA81">
        <f>'平衡係數(C2-4) '!AV81</f>
        <v>3.9296722709361909</v>
      </c>
      <c r="AB81">
        <f>'平衡係數(C2-4) '!AW81</f>
        <v>1.7072331644482874</v>
      </c>
      <c r="AC81">
        <f>'平衡係數(C2-4) '!AX81</f>
        <v>2.0245408935533793</v>
      </c>
      <c r="AH81" s="10"/>
      <c r="AI81">
        <v>79</v>
      </c>
      <c r="AJ81">
        <f t="shared" si="6"/>
        <v>-788.26138927392674</v>
      </c>
      <c r="AK81">
        <f t="shared" si="7"/>
        <v>-871.28427915207465</v>
      </c>
      <c r="AL81">
        <f t="shared" si="8"/>
        <v>-874.25132377998659</v>
      </c>
      <c r="AM81">
        <v>94.029209620000003</v>
      </c>
      <c r="AN81">
        <f t="shared" si="9"/>
        <v>-857.10930191363434</v>
      </c>
    </row>
    <row r="82" spans="1:40">
      <c r="A82">
        <v>9.9999999999999995E-7</v>
      </c>
      <c r="B82">
        <v>1</v>
      </c>
      <c r="C82">
        <v>5.3766666666666665E-4</v>
      </c>
      <c r="D82">
        <v>6.733783783783783E-4</v>
      </c>
      <c r="E82">
        <v>1</v>
      </c>
      <c r="F82">
        <v>1.0000000000000001E-5</v>
      </c>
      <c r="G82">
        <v>0.56626818337770868</v>
      </c>
      <c r="H82">
        <v>0.40227241966806354</v>
      </c>
      <c r="I82">
        <f t="shared" si="5"/>
        <v>306</v>
      </c>
      <c r="J82">
        <v>1.8197008586099811E-7</v>
      </c>
      <c r="K82">
        <v>3.065E-2</v>
      </c>
      <c r="P82">
        <f>'平衡係數(C2-4) '!AK82</f>
        <v>80</v>
      </c>
      <c r="R82">
        <f>'平衡係數(C2-4) '!AM82</f>
        <v>1</v>
      </c>
      <c r="S82">
        <f>'平衡係數(C2-4) '!AN82</f>
        <v>2.6154981978533876</v>
      </c>
      <c r="T82">
        <f>'平衡係數(C2-4) '!AO82</f>
        <v>0</v>
      </c>
      <c r="U82">
        <f>'平衡係數(C2-4) '!AP82</f>
        <v>0</v>
      </c>
      <c r="V82">
        <f>'平衡係數(C2-4) '!AQ82</f>
        <v>0.13222485294482383</v>
      </c>
      <c r="W82">
        <f>'平衡係數(C2-4) '!AR82</f>
        <v>0.16563764833647598</v>
      </c>
      <c r="X82">
        <f>'平衡係數(C2-4) '!AS82</f>
        <v>0</v>
      </c>
      <c r="Y82">
        <f>'平衡係數(C2-4) '!AT82</f>
        <v>9.8502525844973305E-5</v>
      </c>
      <c r="Z82">
        <f>'平衡係數(C2-4) '!AU82</f>
        <v>5.5778846368348818</v>
      </c>
      <c r="AA82">
        <f>'平衡係數(C2-4) '!AV82</f>
        <v>3.9624849415073373</v>
      </c>
      <c r="AB82">
        <f>'平衡係數(C2-4) '!AW82</f>
        <v>1.6982677707587042</v>
      </c>
      <c r="AC82">
        <f>'平衡係數(C2-4) '!AX82</f>
        <v>1.996130272040004</v>
      </c>
      <c r="AH82" s="10"/>
      <c r="AI82">
        <v>80</v>
      </c>
      <c r="AJ82">
        <f t="shared" si="6"/>
        <v>-790.68017258683767</v>
      </c>
      <c r="AK82">
        <f t="shared" si="7"/>
        <v>-872.53799244403172</v>
      </c>
      <c r="AL82">
        <f t="shared" si="8"/>
        <v>-875.31075029461078</v>
      </c>
      <c r="AM82">
        <v>93.943298970000001</v>
      </c>
      <c r="AN82">
        <f t="shared" si="9"/>
        <v>-858.05688463108504</v>
      </c>
    </row>
    <row r="83" spans="1:40">
      <c r="A83">
        <v>9.9999999999999995E-7</v>
      </c>
      <c r="B83">
        <v>1</v>
      </c>
      <c r="C83">
        <v>4.8116666666666669E-4</v>
      </c>
      <c r="D83">
        <v>6.7027027027027029E-4</v>
      </c>
      <c r="E83">
        <v>1</v>
      </c>
      <c r="F83">
        <v>1.0000000000000001E-5</v>
      </c>
      <c r="G83">
        <v>0.56540807147824013</v>
      </c>
      <c r="H83">
        <v>0.40073706510446949</v>
      </c>
      <c r="I83">
        <f t="shared" si="5"/>
        <v>306</v>
      </c>
      <c r="J83">
        <v>1.8620871366628614E-7</v>
      </c>
      <c r="K83">
        <v>3.1370000000000002E-2</v>
      </c>
      <c r="P83">
        <f>'平衡係數(C2-4) '!AK83</f>
        <v>81</v>
      </c>
      <c r="R83">
        <f>'平衡係數(C2-4) '!AM83</f>
        <v>1</v>
      </c>
      <c r="S83">
        <f>'平衡係數(C2-4) '!AN83</f>
        <v>2.6333670526362738</v>
      </c>
      <c r="T83">
        <f>'平衡係數(C2-4) '!AO83</f>
        <v>0</v>
      </c>
      <c r="U83">
        <f>'平衡係數(C2-4) '!AP83</f>
        <v>0</v>
      </c>
      <c r="V83">
        <f>'平衡係數(C2-4) '!AQ83</f>
        <v>0.1140340781672621</v>
      </c>
      <c r="W83">
        <f>'平衡係數(C2-4) '!AR83</f>
        <v>0.15886572413097949</v>
      </c>
      <c r="X83">
        <f>'平衡係數(C2-4) '!AS83</f>
        <v>0</v>
      </c>
      <c r="Y83">
        <f>'平衡係數(C2-4) '!AT83</f>
        <v>9.9183693894187229E-5</v>
      </c>
      <c r="Z83">
        <f>'平衡係數(C2-4) '!AU83</f>
        <v>5.6079261086800498</v>
      </c>
      <c r="AA83">
        <f>'平衡係數(C2-4) '!AV83</f>
        <v>3.9746582397376677</v>
      </c>
      <c r="AB83">
        <f>'平衡係數(C2-4) '!AW83</f>
        <v>1.7127503228548184</v>
      </c>
      <c r="AC83">
        <f>'平衡係數(C2-4) '!AX83</f>
        <v>1.9856501251530601</v>
      </c>
      <c r="AH83" s="10"/>
      <c r="AI83">
        <v>81</v>
      </c>
      <c r="AJ83">
        <f t="shared" si="6"/>
        <v>-792.14899268800787</v>
      </c>
      <c r="AK83">
        <f t="shared" si="7"/>
        <v>-873.57704000582157</v>
      </c>
      <c r="AL83">
        <f t="shared" si="8"/>
        <v>-876.06891204751366</v>
      </c>
      <c r="AM83">
        <v>94.630584189999993</v>
      </c>
      <c r="AN83">
        <f t="shared" si="9"/>
        <v>-858.68299816411911</v>
      </c>
    </row>
    <row r="84" spans="1:40">
      <c r="A84">
        <v>9.9999999999999995E-7</v>
      </c>
      <c r="B84">
        <v>1</v>
      </c>
      <c r="C84">
        <v>6.2016666666666665E-4</v>
      </c>
      <c r="D84">
        <v>8.4094594594594587E-4</v>
      </c>
      <c r="E84">
        <v>1</v>
      </c>
      <c r="F84">
        <v>1.0000000000000001E-5</v>
      </c>
      <c r="G84">
        <v>0.56134788994134621</v>
      </c>
      <c r="H84">
        <v>0.40661590678000242</v>
      </c>
      <c r="I84">
        <f t="shared" si="5"/>
        <v>306</v>
      </c>
      <c r="J84">
        <v>1.9054607179632443E-7</v>
      </c>
      <c r="K84">
        <v>3.1050000000000001E-2</v>
      </c>
      <c r="P84">
        <f>'平衡係數(C2-4) '!AK84</f>
        <v>82</v>
      </c>
      <c r="R84">
        <f>'平衡係數(C2-4) '!AM84</f>
        <v>1</v>
      </c>
      <c r="S84">
        <f>'平衡係數(C2-4) '!AN84</f>
        <v>2.518651434419569</v>
      </c>
      <c r="T84">
        <f>'平衡係數(C2-4) '!AO84</f>
        <v>0</v>
      </c>
      <c r="U84">
        <f>'平衡係數(C2-4) '!AP84</f>
        <v>0</v>
      </c>
      <c r="V84">
        <f>'平衡係數(C2-4) '!AQ84</f>
        <v>0.14551467243423175</v>
      </c>
      <c r="W84">
        <f>'平衡係數(C2-4) '!AR84</f>
        <v>0.1973389841347786</v>
      </c>
      <c r="X84">
        <f>'平衡係數(C2-4) '!AS84</f>
        <v>0</v>
      </c>
      <c r="Y84">
        <f>'平衡係數(C2-4) '!AT84</f>
        <v>9.8140879636790469E-5</v>
      </c>
      <c r="Z84">
        <f>'平衡係數(C2-4) '!AU84</f>
        <v>5.5091175701099964</v>
      </c>
      <c r="AA84">
        <f>'平衡係數(C2-4) '!AV84</f>
        <v>3.9905642765700633</v>
      </c>
      <c r="AB84">
        <f>'平衡係數(C2-4) '!AW84</f>
        <v>1.6172718560471409</v>
      </c>
      <c r="AC84">
        <f>'平衡係數(C2-4) '!AX84</f>
        <v>1.9601255126161512</v>
      </c>
      <c r="AH84" s="10"/>
      <c r="AI84">
        <v>82</v>
      </c>
      <c r="AJ84">
        <f t="shared" si="6"/>
        <v>-790.03504094762809</v>
      </c>
      <c r="AK84">
        <f t="shared" si="7"/>
        <v>-870.4163684374638</v>
      </c>
      <c r="AL84">
        <f t="shared" si="8"/>
        <v>-873.07559005906512</v>
      </c>
      <c r="AM84">
        <v>93.599656359999997</v>
      </c>
      <c r="AN84">
        <f t="shared" si="9"/>
        <v>-855.84289307407187</v>
      </c>
    </row>
    <row r="85" spans="1:40">
      <c r="A85">
        <v>9.9999999999999995E-7</v>
      </c>
      <c r="B85">
        <v>1</v>
      </c>
      <c r="C85">
        <v>7.0350000000000002E-4</v>
      </c>
      <c r="D85">
        <v>8.6405405405405404E-4</v>
      </c>
      <c r="E85">
        <v>1</v>
      </c>
      <c r="F85">
        <v>1.0000000000000001E-5</v>
      </c>
      <c r="G85">
        <v>0.55804604694133164</v>
      </c>
      <c r="H85">
        <v>0.4049673220683731</v>
      </c>
      <c r="I85">
        <f t="shared" si="5"/>
        <v>306</v>
      </c>
      <c r="J85">
        <v>1.8620871366628614E-7</v>
      </c>
      <c r="K85">
        <v>3.0915000000000002E-2</v>
      </c>
      <c r="P85">
        <f>'平衡係數(C2-4) '!AK85</f>
        <v>83</v>
      </c>
      <c r="R85">
        <f>'平衡係數(C2-4) '!AM85</f>
        <v>1</v>
      </c>
      <c r="S85">
        <f>'平衡係數(C2-4) '!AN85</f>
        <v>2.5048355318021791</v>
      </c>
      <c r="T85">
        <f>'平衡係數(C2-4) '!AO85</f>
        <v>0</v>
      </c>
      <c r="U85">
        <f>'平衡係數(C2-4) '!AP85</f>
        <v>0</v>
      </c>
      <c r="V85">
        <f>'平衡係數(C2-4) '!AQ85</f>
        <v>0.16336499224748915</v>
      </c>
      <c r="W85">
        <f>'平衡係數(C2-4) '!AR85</f>
        <v>0.20063707322074251</v>
      </c>
      <c r="X85">
        <f>'平衡係數(C2-4) '!AS85</f>
        <v>0</v>
      </c>
      <c r="Y85">
        <f>'平衡係數(C2-4) '!AT85</f>
        <v>9.82982602442456E-5</v>
      </c>
      <c r="Z85">
        <f>'平衡係數(C2-4) '!AU85</f>
        <v>5.4854955550511511</v>
      </c>
      <c r="AA85">
        <f>'平衡係數(C2-4) '!AV85</f>
        <v>3.9807583215092164</v>
      </c>
      <c r="AB85">
        <f>'平衡係數(C2-4) '!AW85</f>
        <v>1.6051049192824283</v>
      </c>
      <c r="AC85">
        <f>'平衡係數(C2-4) '!AX85</f>
        <v>1.9691069847506599</v>
      </c>
      <c r="AH85" s="10"/>
      <c r="AI85">
        <v>83</v>
      </c>
      <c r="AJ85">
        <f t="shared" si="6"/>
        <v>-788.85286485589302</v>
      </c>
      <c r="AK85">
        <f t="shared" si="7"/>
        <v>-869.60250684821256</v>
      </c>
      <c r="AL85">
        <f t="shared" si="8"/>
        <v>-872.56696413963834</v>
      </c>
      <c r="AM85">
        <v>93.341924399999996</v>
      </c>
      <c r="AN85">
        <f t="shared" si="9"/>
        <v>-855.26793589359045</v>
      </c>
    </row>
    <row r="86" spans="1:40">
      <c r="A86">
        <v>9.9999999999999995E-7</v>
      </c>
      <c r="B86">
        <v>1</v>
      </c>
      <c r="C86">
        <v>8.8066666666666675E-4</v>
      </c>
      <c r="D86">
        <v>1.0872972972972971E-3</v>
      </c>
      <c r="E86">
        <v>1</v>
      </c>
      <c r="F86">
        <v>1.0000000000000001E-5</v>
      </c>
      <c r="G86">
        <v>0.56230708427176712</v>
      </c>
      <c r="H86">
        <v>0.4050264648235391</v>
      </c>
      <c r="I86">
        <f t="shared" si="5"/>
        <v>306</v>
      </c>
      <c r="J86">
        <v>1.9498445997580421E-7</v>
      </c>
      <c r="K86">
        <v>3.0405000000000001E-2</v>
      </c>
      <c r="P86">
        <f>'平衡係數(C2-4) '!AK86</f>
        <v>84</v>
      </c>
      <c r="R86">
        <f>'平衡係數(C2-4) '!AM86</f>
        <v>1</v>
      </c>
      <c r="S86">
        <f>'平衡係數(C2-4) '!AN86</f>
        <v>2.4986891498370021</v>
      </c>
      <c r="T86">
        <f>'平衡係數(C2-4) '!AO86</f>
        <v>0</v>
      </c>
      <c r="U86">
        <f>'平衡係數(C2-4) '!AP86</f>
        <v>0</v>
      </c>
      <c r="V86">
        <f>'平衡係數(C2-4) '!AQ86</f>
        <v>0.20320932619005139</v>
      </c>
      <c r="W86">
        <f>'平衡係數(C2-4) '!AR86</f>
        <v>0.2508678279373715</v>
      </c>
      <c r="X86">
        <f>'平衡係數(C2-4) '!AS86</f>
        <v>0</v>
      </c>
      <c r="Y86">
        <f>'平衡係數(C2-4) '!AT86</f>
        <v>9.5281533958882519E-5</v>
      </c>
      <c r="Z86">
        <f>'平衡係數(C2-4) '!AU86</f>
        <v>5.3577481545360586</v>
      </c>
      <c r="AA86">
        <f>'平衡係數(C2-4) '!AV86</f>
        <v>3.8591542862330175</v>
      </c>
      <c r="AB86">
        <f>'平衡係數(C2-4) '!AW86</f>
        <v>1.6240754230387069</v>
      </c>
      <c r="AC86">
        <f>'平衡係數(C2-4) '!AX86</f>
        <v>2.0781525771661298</v>
      </c>
      <c r="AH86" s="10"/>
      <c r="AI86">
        <v>84</v>
      </c>
      <c r="AJ86">
        <f t="shared" si="6"/>
        <v>-779.55172548655321</v>
      </c>
      <c r="AK86">
        <f t="shared" si="7"/>
        <v>-864.77313697468037</v>
      </c>
      <c r="AL86">
        <f t="shared" si="8"/>
        <v>-868.77423406982814</v>
      </c>
      <c r="AM86">
        <v>91.494845359999999</v>
      </c>
      <c r="AN86">
        <f t="shared" si="9"/>
        <v>-852.04967768617348</v>
      </c>
    </row>
    <row r="87" spans="1:40">
      <c r="A87">
        <v>9.9999999999999995E-7</v>
      </c>
      <c r="B87">
        <v>1</v>
      </c>
      <c r="C87">
        <v>5.4116666666666668E-4</v>
      </c>
      <c r="D87">
        <v>6.2027027027027027E-4</v>
      </c>
      <c r="E87">
        <v>1</v>
      </c>
      <c r="F87">
        <v>1.0000000000000001E-5</v>
      </c>
      <c r="G87">
        <v>0.5615259873478804</v>
      </c>
      <c r="H87">
        <v>0.40779342175038885</v>
      </c>
      <c r="I87">
        <f t="shared" si="5"/>
        <v>306</v>
      </c>
      <c r="J87">
        <v>1.7782794100389206E-7</v>
      </c>
      <c r="K87">
        <v>3.1309999999999998E-2</v>
      </c>
      <c r="P87">
        <f>'平衡係數(C2-4) '!AK87</f>
        <v>85</v>
      </c>
      <c r="R87">
        <f>'平衡係數(C2-4) '!AM87</f>
        <v>1</v>
      </c>
      <c r="S87">
        <f>'平衡係數(C2-4) '!AN87</f>
        <v>2.5409354895915151</v>
      </c>
      <c r="T87">
        <f>'平衡係數(C2-4) '!AO87</f>
        <v>0</v>
      </c>
      <c r="U87">
        <f>'平衡係數(C2-4) '!AP87</f>
        <v>0</v>
      </c>
      <c r="V87">
        <f>'平衡係數(C2-4) '!AQ87</f>
        <v>0.12371901521888654</v>
      </c>
      <c r="W87">
        <f>'平衡係數(C2-4) '!AR87</f>
        <v>0.14181532263822247</v>
      </c>
      <c r="X87">
        <f>'平衡係數(C2-4) '!AS87</f>
        <v>0</v>
      </c>
      <c r="Y87">
        <f>'平衡係數(C2-4) '!AT87</f>
        <v>1.0022829290008006E-4</v>
      </c>
      <c r="Z87">
        <f>'平衡係數(C2-4) '!AU87</f>
        <v>5.6280791130909993</v>
      </c>
      <c r="AA87">
        <f>'平衡係數(C2-4) '!AV87</f>
        <v>4.087243851792385</v>
      </c>
      <c r="AB87">
        <f>'平衡係數(C2-4) '!AW87</f>
        <v>1.6117930367641757</v>
      </c>
      <c r="AC87">
        <f>'平衡係數(C2-4) '!AX87</f>
        <v>1.8773273746212849</v>
      </c>
      <c r="AH87" s="10"/>
      <c r="AI87">
        <v>85</v>
      </c>
      <c r="AJ87">
        <f t="shared" si="6"/>
        <v>-797.86022552862926</v>
      </c>
      <c r="AK87">
        <f t="shared" si="7"/>
        <v>-874.84614583516134</v>
      </c>
      <c r="AL87">
        <f t="shared" si="8"/>
        <v>-876.52719735457777</v>
      </c>
      <c r="AM87">
        <v>95.146048109999995</v>
      </c>
      <c r="AN87">
        <f t="shared" si="9"/>
        <v>-858.93293798609761</v>
      </c>
    </row>
    <row r="88" spans="1:40">
      <c r="A88">
        <v>9.9999999999999995E-7</v>
      </c>
      <c r="B88">
        <v>1</v>
      </c>
      <c r="C88">
        <v>7.9549999999999998E-4</v>
      </c>
      <c r="D88">
        <v>8.6567567567567567E-4</v>
      </c>
      <c r="E88">
        <v>1</v>
      </c>
      <c r="F88">
        <v>1.0000000000000001E-5</v>
      </c>
      <c r="G88">
        <v>0.55342535573590879</v>
      </c>
      <c r="H88">
        <v>0.40841174637938965</v>
      </c>
      <c r="I88">
        <f t="shared" si="5"/>
        <v>306</v>
      </c>
      <c r="J88">
        <v>1.7378008287493735E-7</v>
      </c>
      <c r="K88">
        <v>3.1519999999999999E-2</v>
      </c>
      <c r="P88">
        <f>'平衡係數(C2-4) '!AK88</f>
        <v>86</v>
      </c>
      <c r="R88">
        <f>'平衡係數(C2-4) '!AM88</f>
        <v>1</v>
      </c>
      <c r="S88">
        <f>'平衡係數(C2-4) '!AN88</f>
        <v>2.4368025915523255</v>
      </c>
      <c r="T88">
        <f>'平衡係數(C2-4) '!AO88</f>
        <v>0</v>
      </c>
      <c r="U88">
        <f>'平衡係數(C2-4) '!AP88</f>
        <v>0</v>
      </c>
      <c r="V88">
        <f>'平衡係數(C2-4) '!AQ88</f>
        <v>0.17801020550129129</v>
      </c>
      <c r="W88">
        <f>'平衡係數(C2-4) '!AR88</f>
        <v>0.193700072085978</v>
      </c>
      <c r="X88">
        <f>'平衡係數(C2-4) '!AS88</f>
        <v>0</v>
      </c>
      <c r="Y88">
        <f>'平衡係數(C2-4) '!AT88</f>
        <v>9.9073702408009894E-5</v>
      </c>
      <c r="Z88">
        <f>'平衡係數(C2-4) '!AU88</f>
        <v>5.4829898999226439</v>
      </c>
      <c r="AA88">
        <f>'平衡係數(C2-4) '!AV88</f>
        <v>4.0462863820727266</v>
      </c>
      <c r="AB88">
        <f>'平衡係數(C2-4) '!AW88</f>
        <v>1.5336030907441112</v>
      </c>
      <c r="AC88">
        <f>'平衡係數(C2-4) '!AX88</f>
        <v>1.9053133683313805</v>
      </c>
      <c r="AH88" s="10"/>
      <c r="AI88">
        <v>86</v>
      </c>
      <c r="AJ88">
        <f t="shared" si="6"/>
        <v>-791.74580321991471</v>
      </c>
      <c r="AK88">
        <f t="shared" si="7"/>
        <v>-869.87938030202577</v>
      </c>
      <c r="AL88">
        <f t="shared" si="8"/>
        <v>-872.40099531583417</v>
      </c>
      <c r="AM88">
        <v>92.783505149999996</v>
      </c>
      <c r="AN88">
        <f t="shared" si="9"/>
        <v>-854.92615951334597</v>
      </c>
    </row>
    <row r="89" spans="1:40">
      <c r="A89">
        <v>9.9999999999999995E-7</v>
      </c>
      <c r="B89">
        <v>1</v>
      </c>
      <c r="C89">
        <v>1.0278333333333333E-3</v>
      </c>
      <c r="D89">
        <v>1.1233783783783783E-3</v>
      </c>
      <c r="E89">
        <v>1</v>
      </c>
      <c r="F89">
        <v>1.0000000000000001E-5</v>
      </c>
      <c r="G89">
        <v>0.55463835109858084</v>
      </c>
      <c r="H89">
        <v>0.41435530501029311</v>
      </c>
      <c r="I89">
        <f t="shared" si="5"/>
        <v>306</v>
      </c>
      <c r="J89">
        <v>1.7782794100389206E-7</v>
      </c>
      <c r="K89">
        <v>3.1440000000000003E-2</v>
      </c>
      <c r="P89">
        <f>'平衡係數(C2-4) '!AK89</f>
        <v>87</v>
      </c>
      <c r="R89">
        <f>'平衡係數(C2-4) '!AM89</f>
        <v>1</v>
      </c>
      <c r="S89">
        <f>'平衡係數(C2-4) '!AN89</f>
        <v>2.3490535766658205</v>
      </c>
      <c r="T89">
        <f>'平衡係數(C2-4) '!AO89</f>
        <v>0</v>
      </c>
      <c r="U89">
        <f>'平衡係數(C2-4) '!AP89</f>
        <v>0</v>
      </c>
      <c r="V89">
        <f>'平衡係數(C2-4) '!AQ89</f>
        <v>0.22885320252549626</v>
      </c>
      <c r="W89">
        <f>'平衡係數(C2-4) '!AR89</f>
        <v>0.25013576495018924</v>
      </c>
      <c r="X89">
        <f>'平衡係數(C2-4) '!AS89</f>
        <v>0</v>
      </c>
      <c r="Y89">
        <f>'平衡係數(C2-4) '!AT89</f>
        <v>9.6159689612616061E-5</v>
      </c>
      <c r="Z89">
        <f>'平衡係數(C2-4) '!AU89</f>
        <v>5.3333851688892695</v>
      </c>
      <c r="AA89">
        <f>'平衡係數(C2-4) '!AV89</f>
        <v>3.9844277519130635</v>
      </c>
      <c r="AB89">
        <f>'平衡係數(C2-4) '!AW89</f>
        <v>1.4740733792961067</v>
      </c>
      <c r="AC89">
        <f>'平衡係數(C2-4) '!AX89</f>
        <v>1.9530623467717922</v>
      </c>
      <c r="AH89" s="10"/>
      <c r="AI89">
        <v>87</v>
      </c>
      <c r="AJ89">
        <f t="shared" si="6"/>
        <v>-784.55760412285088</v>
      </c>
      <c r="AK89">
        <f t="shared" si="7"/>
        <v>-864.64928350434036</v>
      </c>
      <c r="AL89">
        <f t="shared" si="8"/>
        <v>-867.7351290439218</v>
      </c>
      <c r="AM89">
        <v>90.292096220000005</v>
      </c>
      <c r="AN89">
        <f t="shared" si="9"/>
        <v>-850.80267604754374</v>
      </c>
    </row>
    <row r="90" spans="1:40">
      <c r="A90">
        <v>9.9999999999999995E-7</v>
      </c>
      <c r="B90">
        <v>1</v>
      </c>
      <c r="C90">
        <v>9.9350000000000003E-4</v>
      </c>
      <c r="D90">
        <v>1.0324324324324325E-3</v>
      </c>
      <c r="E90">
        <v>1</v>
      </c>
      <c r="F90">
        <v>1.0000000000000001E-5</v>
      </c>
      <c r="G90">
        <v>0.56026042125357411</v>
      </c>
      <c r="H90">
        <v>0.40883842547661237</v>
      </c>
      <c r="I90">
        <f t="shared" si="5"/>
        <v>306</v>
      </c>
      <c r="J90">
        <v>1.7378008287493735E-7</v>
      </c>
      <c r="K90">
        <v>3.1614999999999997E-2</v>
      </c>
      <c r="P90">
        <f>'平衡係數(C2-4) '!AK90</f>
        <v>88</v>
      </c>
      <c r="R90">
        <f>'平衡係數(C2-4) '!AM90</f>
        <v>1</v>
      </c>
      <c r="S90">
        <f>'平衡係數(C2-4) '!AN90</f>
        <v>2.4536062076336815</v>
      </c>
      <c r="T90">
        <f>'平衡係數(C2-4) '!AO90</f>
        <v>0</v>
      </c>
      <c r="U90">
        <f>'平衡係數(C2-4) '!AP90</f>
        <v>0</v>
      </c>
      <c r="V90">
        <f>'平衡係數(C2-4) '!AQ90</f>
        <v>0.22066666272870936</v>
      </c>
      <c r="W90">
        <f>'平衡係數(C2-4) '!AR90</f>
        <v>0.22933187541783609</v>
      </c>
      <c r="X90">
        <f>'平衡係數(C2-4) '!AS90</f>
        <v>0</v>
      </c>
      <c r="Y90">
        <f>'平衡係數(C2-4) '!AT90</f>
        <v>9.5990692071089273E-5</v>
      </c>
      <c r="Z90">
        <f>'平衡係數(C2-4) '!AU90</f>
        <v>5.3779785576170598</v>
      </c>
      <c r="AA90">
        <f>'平衡係數(C2-4) '!AV90</f>
        <v>3.9244683406754479</v>
      </c>
      <c r="AB90">
        <f>'平衡係數(C2-4) '!AW90</f>
        <v>1.5682241499965646</v>
      </c>
      <c r="AC90">
        <f>'平衡係數(C2-4) '!AX90</f>
        <v>2.0182226881431102</v>
      </c>
      <c r="AH90" s="10"/>
      <c r="AI90">
        <v>88</v>
      </c>
      <c r="AJ90">
        <f t="shared" si="6"/>
        <v>-783.04394637709993</v>
      </c>
      <c r="AK90">
        <f t="shared" si="7"/>
        <v>-865.80773767458959</v>
      </c>
      <c r="AL90">
        <f t="shared" si="8"/>
        <v>-869.19403453543816</v>
      </c>
      <c r="AM90">
        <v>91.323024050000001</v>
      </c>
      <c r="AN90">
        <f t="shared" si="9"/>
        <v>-852.33327670591814</v>
      </c>
    </row>
    <row r="91" spans="1:40">
      <c r="A91">
        <v>9.9999999999999995E-7</v>
      </c>
      <c r="B91">
        <v>1</v>
      </c>
      <c r="C91">
        <v>1.1838333333333334E-3</v>
      </c>
      <c r="D91">
        <v>1.1625675675675676E-3</v>
      </c>
      <c r="E91">
        <v>3.2727272727272725E-5</v>
      </c>
      <c r="F91">
        <v>1.0000000000000001E-5</v>
      </c>
      <c r="G91">
        <v>0.55772136201062206</v>
      </c>
      <c r="H91">
        <v>0.40986648442243201</v>
      </c>
      <c r="I91">
        <f t="shared" si="5"/>
        <v>306</v>
      </c>
      <c r="J91">
        <v>1.7378008287493735E-7</v>
      </c>
      <c r="K91">
        <v>3.1385000000000003E-2</v>
      </c>
      <c r="P91">
        <f>'平衡係數(C2-4) '!AK91</f>
        <v>89</v>
      </c>
      <c r="R91">
        <f>'平衡係數(C2-4) '!AM91</f>
        <v>1</v>
      </c>
      <c r="S91">
        <f>'平衡係數(C2-4) '!AN91</f>
        <v>2.4072318575979512</v>
      </c>
      <c r="T91">
        <f>'平衡係數(C2-4) '!AO91</f>
        <v>0</v>
      </c>
      <c r="U91">
        <f>'平衡係數(C2-4) '!AP91</f>
        <v>0</v>
      </c>
      <c r="V91">
        <f>'平衡係數(C2-4) '!AQ91</f>
        <v>0.24828028332365101</v>
      </c>
      <c r="W91">
        <f>'平衡係數(C2-4) '!AR91</f>
        <v>0.24382938643954172</v>
      </c>
      <c r="X91">
        <f>'平衡係數(C2-4) '!AS91</f>
        <v>6.8613759897191073E-3</v>
      </c>
      <c r="Y91">
        <f>'平衡係數(C2-4) '!AT91</f>
        <v>9.5170122922439424E-5</v>
      </c>
      <c r="Z91">
        <f>'平衡係數(C2-4) '!AU91</f>
        <v>5.3078410579021229</v>
      </c>
      <c r="AA91">
        <f>'平衡係數(C2-4) '!AV91</f>
        <v>3.9007043704270949</v>
      </c>
      <c r="AB91">
        <f>'平衡係數(C2-4) '!AW91</f>
        <v>1.5359603417459791</v>
      </c>
      <c r="AC91">
        <f>'平衡係數(C2-4) '!AX91</f>
        <v>2.034931387498891</v>
      </c>
      <c r="AH91" s="10"/>
      <c r="AI91">
        <v>89</v>
      </c>
      <c r="AJ91">
        <f t="shared" si="6"/>
        <v>-779.92974419760253</v>
      </c>
      <c r="AK91">
        <f t="shared" si="7"/>
        <v>-863.37873010441785</v>
      </c>
      <c r="AL91">
        <f t="shared" si="8"/>
        <v>-867.12425242525978</v>
      </c>
      <c r="AM91">
        <v>90.850515459999997</v>
      </c>
      <c r="AN91">
        <f t="shared" si="9"/>
        <v>-850.38456494069362</v>
      </c>
    </row>
    <row r="92" spans="1:40">
      <c r="A92">
        <v>9.9999999999999995E-7</v>
      </c>
      <c r="B92">
        <v>1</v>
      </c>
      <c r="C92">
        <v>6.4266666666666671E-4</v>
      </c>
      <c r="D92">
        <v>6.3310810810810814E-4</v>
      </c>
      <c r="E92">
        <v>1</v>
      </c>
      <c r="F92">
        <v>1.0000000000000001E-5</v>
      </c>
      <c r="G92">
        <v>0.55903125737390802</v>
      </c>
      <c r="H92">
        <v>0.40905744214357265</v>
      </c>
      <c r="I92">
        <f t="shared" si="5"/>
        <v>306</v>
      </c>
      <c r="J92">
        <v>1.7378008287493735E-7</v>
      </c>
      <c r="K92">
        <v>3.1519999999999999E-2</v>
      </c>
      <c r="P92">
        <f>'平衡係數(C2-4) '!AK92</f>
        <v>90</v>
      </c>
      <c r="R92">
        <f>'平衡係數(C2-4) '!AM92</f>
        <v>1</v>
      </c>
      <c r="S92">
        <f>'平衡係數(C2-4) '!AN92</f>
        <v>2.5017434711708901</v>
      </c>
      <c r="T92">
        <f>'平衡係數(C2-4) '!AO92</f>
        <v>0</v>
      </c>
      <c r="U92">
        <f>'平衡係數(C2-4) '!AP92</f>
        <v>0</v>
      </c>
      <c r="V92">
        <f>'平衡係數(C2-4) '!AQ92</f>
        <v>0.14778597676964861</v>
      </c>
      <c r="W92">
        <f>'平衡係數(C2-4) '!AR92</f>
        <v>0.1455855806440676</v>
      </c>
      <c r="X92">
        <f>'平衡係數(C2-4) '!AS92</f>
        <v>0</v>
      </c>
      <c r="Y92">
        <f>'平衡係數(C2-4) '!AT92</f>
        <v>1.0012703496471329E-4</v>
      </c>
      <c r="Z92">
        <f>'平衡係數(C2-4) '!AU92</f>
        <v>5.5974142253444921</v>
      </c>
      <c r="AA92">
        <f>'平衡係數(C2-4) '!AV92</f>
        <v>4.0957708812085674</v>
      </c>
      <c r="AB92">
        <f>'平衡係數(C2-4) '!AW92</f>
        <v>1.5744861979754408</v>
      </c>
      <c r="AC92">
        <f>'平衡係數(C2-4) '!AX92</f>
        <v>1.8678577553891569</v>
      </c>
      <c r="AH92" s="10"/>
      <c r="AI92">
        <v>90</v>
      </c>
      <c r="AJ92">
        <f t="shared" si="6"/>
        <v>-797.304100275868</v>
      </c>
      <c r="AK92">
        <f t="shared" si="7"/>
        <v>-873.9016880191009</v>
      </c>
      <c r="AL92">
        <f t="shared" si="8"/>
        <v>-875.69197340325104</v>
      </c>
      <c r="AM92">
        <v>93.298969069999998</v>
      </c>
      <c r="AN92">
        <f t="shared" si="9"/>
        <v>-858.09212058929734</v>
      </c>
    </row>
    <row r="93" spans="1:40">
      <c r="A93">
        <v>9.9999999999999995E-7</v>
      </c>
      <c r="B93">
        <v>1</v>
      </c>
      <c r="C93">
        <v>1.2256666666666668E-3</v>
      </c>
      <c r="D93">
        <v>1.201081081081081E-3</v>
      </c>
      <c r="E93">
        <v>3.4772727272727276E-5</v>
      </c>
      <c r="F93">
        <v>1.0000000000000001E-5</v>
      </c>
      <c r="G93">
        <v>0.55840264032695097</v>
      </c>
      <c r="H93">
        <v>0.41036709632806234</v>
      </c>
      <c r="I93">
        <f t="shared" si="5"/>
        <v>306</v>
      </c>
      <c r="J93">
        <v>1.7378008287493735E-7</v>
      </c>
      <c r="K93">
        <v>3.1419999999999997E-2</v>
      </c>
      <c r="P93">
        <f>'平衡係數(C2-4) '!AK93</f>
        <v>91</v>
      </c>
      <c r="R93">
        <f>'平衡係數(C2-4) '!AM93</f>
        <v>1</v>
      </c>
      <c r="S93">
        <f>'平衡係數(C2-4) '!AN93</f>
        <v>2.417554786781924</v>
      </c>
      <c r="T93">
        <f>'平衡係數(C2-4) '!AO93</f>
        <v>0</v>
      </c>
      <c r="U93">
        <f>'平衡係數(C2-4) '!AP93</f>
        <v>0</v>
      </c>
      <c r="V93">
        <f>'平衡係數(C2-4) '!AQ93</f>
        <v>0.23445768582143311</v>
      </c>
      <c r="W93">
        <f>'平衡係數(C2-4) '!AR93</f>
        <v>0.229768730523081</v>
      </c>
      <c r="X93">
        <f>'平衡係數(C2-4) '!AS93</f>
        <v>6.6589089225170687E-3</v>
      </c>
      <c r="Y93">
        <f>'平衡係數(C2-4) '!AT93</f>
        <v>9.5751263326950846E-5</v>
      </c>
      <c r="Z93">
        <f>'平衡係數(C2-4) '!AU93</f>
        <v>5.3467758256410507</v>
      </c>
      <c r="AA93">
        <f>'平衡係數(C2-4) '!AV93</f>
        <v>3.9293167901224497</v>
      </c>
      <c r="AB93">
        <f>'平衡係數(C2-4) '!AW93</f>
        <v>1.5390501853343208</v>
      </c>
      <c r="AC93">
        <f>'平衡係數(C2-4) '!AX93</f>
        <v>2.0099355106013519</v>
      </c>
      <c r="AH93" s="10"/>
      <c r="AI93">
        <v>91</v>
      </c>
      <c r="AJ93">
        <f t="shared" si="6"/>
        <v>-782.38076788808723</v>
      </c>
      <c r="AK93">
        <f t="shared" si="7"/>
        <v>-864.80471649302319</v>
      </c>
      <c r="AL93">
        <f t="shared" si="8"/>
        <v>-868.14222394504839</v>
      </c>
      <c r="AM93">
        <v>91.580756010000002</v>
      </c>
      <c r="AN93">
        <f t="shared" si="9"/>
        <v>-851.30856003082954</v>
      </c>
    </row>
    <row r="94" spans="1:40">
      <c r="A94">
        <v>9.9999999999999995E-7</v>
      </c>
      <c r="B94">
        <v>1</v>
      </c>
      <c r="C94">
        <v>9.6983333333333329E-4</v>
      </c>
      <c r="D94">
        <v>8.57027027027027E-4</v>
      </c>
      <c r="E94">
        <v>3.3181818181818181E-5</v>
      </c>
      <c r="F94">
        <v>1.0000000000000001E-5</v>
      </c>
      <c r="G94">
        <v>0.56040328053046762</v>
      </c>
      <c r="H94">
        <v>0.40754273327937507</v>
      </c>
      <c r="I94">
        <f t="shared" si="5"/>
        <v>306</v>
      </c>
      <c r="J94">
        <v>1.6982436524617427E-7</v>
      </c>
      <c r="K94">
        <v>3.1530000000000002E-2</v>
      </c>
      <c r="P94">
        <f>'平衡係數(C2-4) '!AK94</f>
        <v>92</v>
      </c>
      <c r="R94">
        <f>'平衡係數(C2-4) '!AM94</f>
        <v>1</v>
      </c>
      <c r="S94">
        <f>'平衡係數(C2-4) '!AN94</f>
        <v>2.4945730359910119</v>
      </c>
      <c r="T94">
        <f>'平衡係數(C2-4) '!AO94</f>
        <v>0</v>
      </c>
      <c r="U94">
        <f>'平衡係數(C2-4) '!AP94</f>
        <v>0</v>
      </c>
      <c r="V94">
        <f>'平衡係數(C2-4) '!AQ94</f>
        <v>0.19797018323731475</v>
      </c>
      <c r="W94">
        <f>'平衡係數(C2-4) '!AR94</f>
        <v>0.17494985158805881</v>
      </c>
      <c r="X94">
        <f>'平衡係數(C2-4) '!AS94</f>
        <v>6.7741374353695229E-3</v>
      </c>
      <c r="Y94">
        <f>'平衡係數(C2-4) '!AT94</f>
        <v>9.7767232659679609E-5</v>
      </c>
      <c r="Z94">
        <f>'平衡係數(C2-4) '!AU94</f>
        <v>5.4789077910869928</v>
      </c>
      <c r="AA94">
        <f>'平衡係數(C2-4) '!AV94</f>
        <v>3.9844325223286416</v>
      </c>
      <c r="AB94">
        <f>'平衡係數(C2-4) '!AW94</f>
        <v>1.5887732156040806</v>
      </c>
      <c r="AC94">
        <f>'平衡係數(C2-4) '!AX94</f>
        <v>1.9684673878648238</v>
      </c>
      <c r="AH94" s="10"/>
      <c r="AI94">
        <v>92</v>
      </c>
      <c r="AJ94">
        <f t="shared" si="6"/>
        <v>-788.71336600947518</v>
      </c>
      <c r="AK94">
        <f t="shared" si="7"/>
        <v>-869.4367792493955</v>
      </c>
      <c r="AL94">
        <f t="shared" si="8"/>
        <v>-872.25061755355057</v>
      </c>
      <c r="AM94">
        <v>90.292096220000005</v>
      </c>
      <c r="AN94">
        <f t="shared" si="9"/>
        <v>-855.07595456627348</v>
      </c>
    </row>
    <row r="95" spans="1:40">
      <c r="A95">
        <v>9.9999999999999995E-7</v>
      </c>
      <c r="B95">
        <v>1</v>
      </c>
      <c r="C95">
        <v>1.2158333333333333E-3</v>
      </c>
      <c r="D95">
        <v>1.3081081081081081E-3</v>
      </c>
      <c r="E95">
        <v>3.0568181818181817E-5</v>
      </c>
      <c r="F95">
        <v>1.0000000000000001E-5</v>
      </c>
      <c r="G95">
        <v>0.55240540484610767</v>
      </c>
      <c r="H95">
        <v>0.40991374444552237</v>
      </c>
      <c r="I95">
        <f t="shared" si="5"/>
        <v>306</v>
      </c>
      <c r="J95">
        <v>1.7378008287493735E-7</v>
      </c>
      <c r="K95">
        <v>3.1484999999999999E-2</v>
      </c>
      <c r="P95">
        <f>'平衡係數(C2-4) '!AK95</f>
        <v>93</v>
      </c>
      <c r="R95">
        <f>'平衡係數(C2-4) '!AM95</f>
        <v>1</v>
      </c>
      <c r="S95">
        <f>'平衡係數(C2-4) '!AN95</f>
        <v>2.3618644231043024</v>
      </c>
      <c r="T95">
        <f>'平衡係數(C2-4) '!AO95</f>
        <v>0</v>
      </c>
      <c r="U95">
        <f>'平衡係數(C2-4) '!AP95</f>
        <v>0</v>
      </c>
      <c r="V95">
        <f>'平衡係數(C2-4) '!AQ95</f>
        <v>0.24467133922775527</v>
      </c>
      <c r="W95">
        <f>'平衡係數(C2-4) '!AR95</f>
        <v>0.26323253290460075</v>
      </c>
      <c r="X95">
        <f>'平衡係數(C2-4) '!AS95</f>
        <v>6.1608822951973877E-3</v>
      </c>
      <c r="Y95">
        <f>'平衡係數(C2-4) '!AT95</f>
        <v>9.5568319644555471E-5</v>
      </c>
      <c r="Z95">
        <f>'平衡係數(C2-4) '!AU95</f>
        <v>5.279245630371288</v>
      </c>
      <c r="AA95">
        <f>'平衡係數(C2-4) '!AV95</f>
        <v>3.9174767755866302</v>
      </c>
      <c r="AB95">
        <f>'平衡係數(C2-4) '!AW95</f>
        <v>1.4995937876919783</v>
      </c>
      <c r="AC95">
        <f>'平衡係數(C2-4) '!AX95</f>
        <v>2.0136585421195319</v>
      </c>
      <c r="AH95" s="10"/>
      <c r="AI95">
        <v>93</v>
      </c>
      <c r="AJ95">
        <f t="shared" si="6"/>
        <v>-779.93606024860708</v>
      </c>
      <c r="AK95">
        <f t="shared" si="7"/>
        <v>-862.5126838806226</v>
      </c>
      <c r="AL95">
        <f t="shared" si="8"/>
        <v>-866.20764406350531</v>
      </c>
      <c r="AM95">
        <v>89.089347079999996</v>
      </c>
      <c r="AN95">
        <f t="shared" si="9"/>
        <v>-849.34487484707495</v>
      </c>
    </row>
    <row r="96" spans="1:40">
      <c r="A96">
        <v>9.9999999999999995E-7</v>
      </c>
      <c r="B96">
        <v>1</v>
      </c>
      <c r="C96">
        <v>1.3373333333333332E-3</v>
      </c>
      <c r="D96">
        <v>1.1639189189189189E-3</v>
      </c>
      <c r="E96">
        <v>4.1590909090909098E-5</v>
      </c>
      <c r="F96">
        <v>1.0000000000000001E-5</v>
      </c>
      <c r="G96">
        <v>0.55702643376626793</v>
      </c>
      <c r="H96">
        <v>0.40438294255912138</v>
      </c>
      <c r="I96">
        <f t="shared" si="5"/>
        <v>306</v>
      </c>
      <c r="J96">
        <v>1.6982436524617427E-7</v>
      </c>
      <c r="K96">
        <v>3.1910000000000001E-2</v>
      </c>
      <c r="P96">
        <f>'平衡係數(C2-4) '!AK96</f>
        <v>94</v>
      </c>
      <c r="R96">
        <f>'平衡係數(C2-4) '!AM96</f>
        <v>1</v>
      </c>
      <c r="S96">
        <f>'平衡係數(C2-4) '!AN96</f>
        <v>2.4399855507714783</v>
      </c>
      <c r="T96">
        <f>'平衡係數(C2-4) '!AO96</f>
        <v>0</v>
      </c>
      <c r="U96">
        <f>'平衡係數(C2-4) '!AP96</f>
        <v>0</v>
      </c>
      <c r="V96">
        <f>'平衡係數(C2-4) '!AQ96</f>
        <v>0.28665819935985409</v>
      </c>
      <c r="W96">
        <f>'平衡係數(C2-4) '!AR96</f>
        <v>0.24947857343788232</v>
      </c>
      <c r="X96">
        <f>'平衡係數(C2-4) '!AS96</f>
        <v>8.9126024863314963E-3</v>
      </c>
      <c r="Y96">
        <f>'平衡係數(C2-4) '!AT96</f>
        <v>9.4330338558550118E-5</v>
      </c>
      <c r="Z96">
        <f>'平衡係數(C2-4) '!AU96</f>
        <v>5.2544492083233836</v>
      </c>
      <c r="AA96">
        <f>'平衡係數(C2-4) '!AV96</f>
        <v>3.8145579878904639</v>
      </c>
      <c r="AB96">
        <f>'平衡係數(C2-4) '!AW96</f>
        <v>1.5735902748074713</v>
      </c>
      <c r="AC96">
        <f>'平衡係數(C2-4) '!AX96</f>
        <v>2.1186396500915392</v>
      </c>
      <c r="AH96" s="10"/>
      <c r="AI96">
        <v>94</v>
      </c>
      <c r="AJ96">
        <f t="shared" si="6"/>
        <v>-774.31843871078763</v>
      </c>
      <c r="AK96">
        <f t="shared" si="7"/>
        <v>-861.20015442279009</v>
      </c>
      <c r="AL96">
        <f t="shared" si="8"/>
        <v>-865.79714829917691</v>
      </c>
      <c r="AM96">
        <v>88.402061860000003</v>
      </c>
      <c r="AN96">
        <f t="shared" si="9"/>
        <v>-849.18490392784486</v>
      </c>
    </row>
    <row r="97" spans="1:40">
      <c r="A97">
        <v>9.9999999999999995E-7</v>
      </c>
      <c r="B97">
        <v>1</v>
      </c>
      <c r="C97">
        <v>9.2383333333333326E-4</v>
      </c>
      <c r="D97">
        <v>7.366216216216216E-4</v>
      </c>
      <c r="E97">
        <v>2.9204545454545453E-5</v>
      </c>
      <c r="F97">
        <v>1.0000000000000001E-5</v>
      </c>
      <c r="G97">
        <v>0.56626415482828352</v>
      </c>
      <c r="H97">
        <v>0.39808494102077374</v>
      </c>
      <c r="I97">
        <f t="shared" si="5"/>
        <v>306</v>
      </c>
      <c r="J97">
        <v>1.6982436524617427E-7</v>
      </c>
      <c r="K97">
        <v>3.1875000000000001E-2</v>
      </c>
      <c r="P97">
        <f>'平衡係數(C2-4) '!AK97</f>
        <v>95</v>
      </c>
      <c r="R97">
        <f>'平衡係數(C2-4) '!AM97</f>
        <v>1</v>
      </c>
      <c r="S97">
        <f>'平衡係數(C2-4) '!AN97</f>
        <v>2.6329870432314326</v>
      </c>
      <c r="T97">
        <f>'平衡係數(C2-4) '!AO97</f>
        <v>0</v>
      </c>
      <c r="U97">
        <f>'平衡係數(C2-4) '!AP97</f>
        <v>0</v>
      </c>
      <c r="V97">
        <f>'平衡係數(C2-4) '!AQ97</f>
        <v>0.20285518873777533</v>
      </c>
      <c r="W97">
        <f>'平衡係數(C2-4) '!AR97</f>
        <v>0.16176641080788273</v>
      </c>
      <c r="X97">
        <f>'平衡係數(C2-4) '!AS97</f>
        <v>6.4171255216237105E-3</v>
      </c>
      <c r="Y97">
        <f>'平衡係數(C2-4) '!AT97</f>
        <v>9.7092257360829504E-5</v>
      </c>
      <c r="Z97">
        <f>'平衡係數(C2-4) '!AU97</f>
        <v>5.4979865054800303</v>
      </c>
      <c r="AA97">
        <f>'平衡係數(C2-4) '!AV97</f>
        <v>3.8650965545059601</v>
      </c>
      <c r="AB97">
        <f>'平衡係數(C2-4) '!AW97</f>
        <v>1.7202388280283163</v>
      </c>
      <c r="AC97">
        <f>'平衡係數(C2-4) '!AX97</f>
        <v>2.091277553095598</v>
      </c>
      <c r="AH97" s="10"/>
      <c r="AI97">
        <v>95</v>
      </c>
      <c r="AJ97">
        <f t="shared" si="6"/>
        <v>-783.69470263780681</v>
      </c>
      <c r="AK97">
        <f t="shared" si="7"/>
        <v>-869.45434648998003</v>
      </c>
      <c r="AL97">
        <f t="shared" si="8"/>
        <v>-873.14718196992692</v>
      </c>
      <c r="AM97">
        <v>90.893470789999995</v>
      </c>
      <c r="AN97">
        <f t="shared" si="9"/>
        <v>-856.13159361263718</v>
      </c>
    </row>
    <row r="98" spans="1:40">
      <c r="A98">
        <v>9.9999999999999995E-7</v>
      </c>
      <c r="B98">
        <v>1</v>
      </c>
      <c r="C98">
        <v>1.0458333333333333E-3</v>
      </c>
      <c r="D98">
        <v>9.0297297297297285E-4</v>
      </c>
      <c r="E98">
        <v>3.1022727272727273E-5</v>
      </c>
      <c r="F98">
        <v>1.0000000000000001E-5</v>
      </c>
      <c r="G98">
        <v>0.55724610563235466</v>
      </c>
      <c r="H98">
        <v>0.40269530758790617</v>
      </c>
      <c r="I98">
        <f t="shared" si="5"/>
        <v>306</v>
      </c>
      <c r="J98">
        <v>1.6595869074375559E-7</v>
      </c>
      <c r="K98">
        <v>3.1975000000000003E-2</v>
      </c>
      <c r="P98">
        <f>'平衡係數(C2-4) '!AK98</f>
        <v>96</v>
      </c>
      <c r="R98">
        <f>'平衡係數(C2-4) '!AM98</f>
        <v>1</v>
      </c>
      <c r="S98">
        <f>'平衡係數(C2-4) '!AN98</f>
        <v>2.4909878216268559</v>
      </c>
      <c r="T98">
        <f>'平衡係數(C2-4) '!AO98</f>
        <v>0</v>
      </c>
      <c r="U98">
        <f>'平衡係數(C2-4) '!AP98</f>
        <v>0</v>
      </c>
      <c r="V98">
        <f>'平衡係數(C2-4) '!AQ98</f>
        <v>0.24155195909007426</v>
      </c>
      <c r="W98">
        <f>'平衡係數(C2-4) '!AR98</f>
        <v>0.20856127903162047</v>
      </c>
      <c r="X98">
        <f>'平衡係數(C2-4) '!AS98</f>
        <v>7.1622147262044925E-3</v>
      </c>
      <c r="Y98">
        <f>'平衡係數(C2-4) '!AT98</f>
        <v>9.6466105279689285E-5</v>
      </c>
      <c r="Z98">
        <f>'平衡係數(C2-4) '!AU98</f>
        <v>5.375536149262758</v>
      </c>
      <c r="AA98">
        <f>'平衡係數(C2-4) '!AV98</f>
        <v>3.884644793741181</v>
      </c>
      <c r="AB98">
        <f>'平衡係數(C2-4) '!AW98</f>
        <v>1.6023824428162319</v>
      </c>
      <c r="AC98">
        <f>'平衡係數(C2-4) '!AX98</f>
        <v>2.0596578956641309</v>
      </c>
      <c r="AH98" s="10"/>
      <c r="AI98">
        <v>96</v>
      </c>
      <c r="AJ98">
        <f t="shared" si="6"/>
        <v>-781.07220402215592</v>
      </c>
      <c r="AK98">
        <f t="shared" si="7"/>
        <v>-865.53518088909971</v>
      </c>
      <c r="AL98">
        <f t="shared" si="8"/>
        <v>-869.53746516518686</v>
      </c>
      <c r="AM98">
        <v>92.869415810000007</v>
      </c>
      <c r="AN98">
        <f t="shared" si="9"/>
        <v>-852.54750273810555</v>
      </c>
    </row>
    <row r="99" spans="1:40">
      <c r="A99">
        <v>9.9999999999999995E-7</v>
      </c>
      <c r="B99">
        <v>1</v>
      </c>
      <c r="C99">
        <v>9.369999999999999E-4</v>
      </c>
      <c r="D99">
        <v>9.3162162162162157E-4</v>
      </c>
      <c r="E99">
        <v>3.2954545454545453E-5</v>
      </c>
      <c r="F99">
        <v>1.0000000000000001E-5</v>
      </c>
      <c r="G99">
        <v>0.56821657435257067</v>
      </c>
      <c r="H99">
        <v>0.39460764192667663</v>
      </c>
      <c r="I99">
        <f t="shared" si="5"/>
        <v>306</v>
      </c>
      <c r="J99">
        <v>1.7378008287493735E-7</v>
      </c>
      <c r="K99">
        <v>3.2169999999999997E-2</v>
      </c>
      <c r="P99">
        <f>'平衡係數(C2-4) '!AK99</f>
        <v>97</v>
      </c>
      <c r="R99">
        <f>'平衡係數(C2-4) '!AM99</f>
        <v>1</v>
      </c>
      <c r="S99">
        <f>'平衡係數(C2-4) '!AN99</f>
        <v>2.6521979206539381</v>
      </c>
      <c r="T99">
        <f>'平衡係數(C2-4) '!AO99</f>
        <v>0</v>
      </c>
      <c r="U99">
        <f>'平衡係數(C2-4) '!AP99</f>
        <v>0</v>
      </c>
      <c r="V99">
        <f>'平衡係數(C2-4) '!AQ99</f>
        <v>0.20959957433834736</v>
      </c>
      <c r="W99">
        <f>'平衡係數(C2-4) '!AR99</f>
        <v>0.20837787255169332</v>
      </c>
      <c r="X99">
        <f>'平衡係數(C2-4) '!AS99</f>
        <v>7.374001100153081E-3</v>
      </c>
      <c r="Y99">
        <f>'平衡係數(C2-4) '!AT99</f>
        <v>9.5162313093887169E-5</v>
      </c>
      <c r="Z99">
        <f>'平衡係數(C2-4) '!AU99</f>
        <v>5.4072803553675337</v>
      </c>
      <c r="AA99">
        <f>'平衡係數(C2-4) '!AV99</f>
        <v>3.7551775970266914</v>
      </c>
      <c r="AB99">
        <f>'平衡係數(C2-4) '!AW99</f>
        <v>1.7637132768733896</v>
      </c>
      <c r="AC99">
        <f>'平衡係數(C2-4) '!AX99</f>
        <v>2.1890647248635835</v>
      </c>
      <c r="AH99" s="10"/>
      <c r="AI99">
        <v>97</v>
      </c>
      <c r="AJ99">
        <f t="shared" si="6"/>
        <v>-776.10456434718185</v>
      </c>
      <c r="AK99">
        <f t="shared" si="7"/>
        <v>-865.87428950669778</v>
      </c>
      <c r="AL99">
        <f t="shared" si="8"/>
        <v>-870.42095136225419</v>
      </c>
      <c r="AM99">
        <v>89.175257729999998</v>
      </c>
      <c r="AN99">
        <f t="shared" si="9"/>
        <v>-853.75778407688415</v>
      </c>
    </row>
    <row r="100" spans="1:40">
      <c r="A100">
        <v>9.9999999999999995E-7</v>
      </c>
      <c r="B100">
        <v>1</v>
      </c>
      <c r="C100">
        <v>7.0950000000000006E-4</v>
      </c>
      <c r="D100">
        <v>5.7945945945945957E-4</v>
      </c>
      <c r="E100">
        <v>1</v>
      </c>
      <c r="F100">
        <v>1.0000000000000001E-5</v>
      </c>
      <c r="G100">
        <v>0.55115741300066956</v>
      </c>
      <c r="H100">
        <v>0.4063709589163354</v>
      </c>
      <c r="I100">
        <f t="shared" si="5"/>
        <v>306</v>
      </c>
      <c r="J100">
        <v>1.7378008287493735E-7</v>
      </c>
      <c r="K100">
        <v>3.2059999999999998E-2</v>
      </c>
      <c r="P100">
        <f>'平衡係數(C2-4) '!AK100</f>
        <v>98</v>
      </c>
      <c r="R100">
        <f>'平衡係數(C2-4) '!AM100</f>
        <v>1</v>
      </c>
      <c r="S100">
        <f>'平衡係數(C2-4) '!AN100</f>
        <v>2.4684853400905986</v>
      </c>
      <c r="T100">
        <f>'平衡係數(C2-4) '!AO100</f>
        <v>0</v>
      </c>
      <c r="U100">
        <f>'平衡係數(C2-4) '!AP100</f>
        <v>0</v>
      </c>
      <c r="V100">
        <f>'平衡係數(C2-4) '!AQ100</f>
        <v>0.16888818104244513</v>
      </c>
      <c r="W100">
        <f>'平衡係數(C2-4) '!AR100</f>
        <v>0.13794364031615841</v>
      </c>
      <c r="X100">
        <f>'平衡係數(C2-4) '!AS100</f>
        <v>0</v>
      </c>
      <c r="Y100">
        <f>'平衡係數(C2-4) '!AT100</f>
        <v>1.0141721697378756E-4</v>
      </c>
      <c r="Z100">
        <f>'平衡係數(C2-4) '!AU100</f>
        <v>5.5896850941000338</v>
      </c>
      <c r="AA100">
        <f>'平衡係數(C2-4) '!AV100</f>
        <v>4.1213011712264098</v>
      </c>
      <c r="AB100">
        <f>'平衡係數(C2-4) '!AW100</f>
        <v>1.5374064516401906</v>
      </c>
      <c r="AC100">
        <f>'平衡係數(C2-4) '!AX100</f>
        <v>1.8442382729987941</v>
      </c>
      <c r="AH100" s="10"/>
      <c r="AI100">
        <v>98</v>
      </c>
      <c r="AJ100">
        <f t="shared" si="6"/>
        <v>-798.17526338751145</v>
      </c>
      <c r="AK100">
        <f t="shared" si="7"/>
        <v>-873.80425736624306</v>
      </c>
      <c r="AL100">
        <f t="shared" si="8"/>
        <v>-875.75941865634377</v>
      </c>
      <c r="AM100">
        <v>93.041237109999997</v>
      </c>
      <c r="AN100">
        <f t="shared" si="9"/>
        <v>-857.8420788756614</v>
      </c>
    </row>
    <row r="101" spans="1:40">
      <c r="A101">
        <v>9.9999999999999995E-7</v>
      </c>
      <c r="B101">
        <v>1</v>
      </c>
      <c r="C101">
        <v>1.0889999999999999E-3</v>
      </c>
      <c r="D101">
        <v>9.0608108108108107E-4</v>
      </c>
      <c r="E101">
        <v>3.2954545454545453E-5</v>
      </c>
      <c r="F101">
        <v>1.0000000000000001E-5</v>
      </c>
      <c r="G101">
        <v>0.54422096002705156</v>
      </c>
      <c r="H101">
        <v>0.40462695109239005</v>
      </c>
      <c r="I101">
        <f t="shared" si="5"/>
        <v>306</v>
      </c>
      <c r="J101">
        <v>1.6595869074375559E-7</v>
      </c>
      <c r="K101">
        <v>3.2030000000000003E-2</v>
      </c>
      <c r="P101">
        <f>'平衡係數(C2-4) '!AK101</f>
        <v>99</v>
      </c>
      <c r="R101">
        <f>'平衡係數(C2-4) '!AM101</f>
        <v>1</v>
      </c>
      <c r="S101">
        <f>'平衡係數(C2-4) '!AN101</f>
        <v>2.3806253832599413</v>
      </c>
      <c r="T101">
        <f>'平衡係數(C2-4) '!AO101</f>
        <v>0</v>
      </c>
      <c r="U101">
        <f>'平衡係數(C2-4) '!AP101</f>
        <v>0</v>
      </c>
      <c r="V101">
        <f>'平衡係數(C2-4) '!AQ101</f>
        <v>0.24404315455232287</v>
      </c>
      <c r="W101">
        <f>'平衡係數(C2-4) '!AR101</f>
        <v>0.20304533298656038</v>
      </c>
      <c r="X101">
        <f>'平衡係數(C2-4) '!AS101</f>
        <v>7.3938520233100971E-3</v>
      </c>
      <c r="Y101">
        <f>'平衡係數(C2-4) '!AT101</f>
        <v>9.8895826401812834E-5</v>
      </c>
      <c r="Z101">
        <f>'平衡係數(C2-4) '!AU101</f>
        <v>5.3821181587063212</v>
      </c>
      <c r="AA101">
        <f>'平衡係數(C2-4) '!AV101</f>
        <v>4.0015916712727817</v>
      </c>
      <c r="AB101">
        <f>'平衡係數(C2-4) '!AW101</f>
        <v>1.4894924538633305</v>
      </c>
      <c r="AC101">
        <f>'平衡係數(C2-4) '!AX101</f>
        <v>1.9439747934255238</v>
      </c>
      <c r="AH101" s="10"/>
      <c r="AI101">
        <v>99</v>
      </c>
      <c r="AJ101">
        <f t="shared" si="6"/>
        <v>-786.6479141738015</v>
      </c>
      <c r="AK101">
        <f t="shared" si="7"/>
        <v>-866.36692884739034</v>
      </c>
      <c r="AL101">
        <f t="shared" si="8"/>
        <v>-869.85273052239631</v>
      </c>
      <c r="AM101">
        <v>91.75257732</v>
      </c>
      <c r="AN101">
        <f t="shared" si="9"/>
        <v>-852.30711742072594</v>
      </c>
    </row>
    <row r="102" spans="1:40">
      <c r="A102">
        <v>9.9999999999999995E-7</v>
      </c>
      <c r="B102">
        <v>1</v>
      </c>
      <c r="C102">
        <v>1.4378333333333333E-3</v>
      </c>
      <c r="D102">
        <v>9.8918918918918918E-4</v>
      </c>
      <c r="E102">
        <v>3.6704545454545456E-5</v>
      </c>
      <c r="F102">
        <v>1.0000000000000001E-5</v>
      </c>
      <c r="G102">
        <v>0.55304048114799109</v>
      </c>
      <c r="H102">
        <v>0.41044260610343236</v>
      </c>
      <c r="I102">
        <f t="shared" si="5"/>
        <v>306</v>
      </c>
      <c r="J102">
        <v>1.6218100973589288E-7</v>
      </c>
      <c r="K102">
        <v>3.1150000000000001E-2</v>
      </c>
      <c r="P102">
        <f>'平衡係數(C2-4) '!AK102</f>
        <v>100</v>
      </c>
      <c r="R102">
        <f>'平衡係數(C2-4) '!AM102</f>
        <v>1</v>
      </c>
      <c r="S102">
        <f>'平衡係數(C2-4) '!AN102</f>
        <v>2.3671966136495612</v>
      </c>
      <c r="T102">
        <f>'平衡係數(C2-4) '!AO102</f>
        <v>0</v>
      </c>
      <c r="U102">
        <f>'平衡係數(C2-4) '!AP102</f>
        <v>0</v>
      </c>
      <c r="V102">
        <f>'平衡係數(C2-4) '!AQ102</f>
        <v>0.30773445635138569</v>
      </c>
      <c r="W102">
        <f>'平衡係數(C2-4) '!AR102</f>
        <v>0.21172421728851365</v>
      </c>
      <c r="X102">
        <f>'平衡係數(C2-4) '!AS102</f>
        <v>7.8669037731446557E-3</v>
      </c>
      <c r="Y102">
        <f>'平衡係數(C2-4) '!AT102</f>
        <v>9.5871045916810004E-5</v>
      </c>
      <c r="Z102">
        <f>'平衡係數(C2-4) '!AU102</f>
        <v>5.3020569361993752</v>
      </c>
      <c r="AA102">
        <f>'平衡係數(C2-4) '!AV102</f>
        <v>3.9349561935957316</v>
      </c>
      <c r="AB102">
        <f>'平衡係數(C2-4) '!AW102</f>
        <v>1.4808776905440033</v>
      </c>
      <c r="AC102">
        <f>'平衡係數(C2-4) '!AX102</f>
        <v>2.0082032679570472</v>
      </c>
      <c r="AH102" s="10"/>
      <c r="AI102">
        <v>100</v>
      </c>
      <c r="AJ102">
        <f t="shared" si="6"/>
        <v>-781.08472559403913</v>
      </c>
      <c r="AK102">
        <f t="shared" si="7"/>
        <v>-863.43763795033306</v>
      </c>
      <c r="AL102">
        <f t="shared" si="8"/>
        <v>-867.32153536396208</v>
      </c>
      <c r="AM102">
        <v>89.733676979999998</v>
      </c>
      <c r="AN102">
        <f t="shared" si="9"/>
        <v>-850.4130611888138</v>
      </c>
    </row>
    <row r="103" spans="1:40">
      <c r="A103">
        <v>9.9999999999999995E-7</v>
      </c>
      <c r="B103">
        <v>1</v>
      </c>
      <c r="C103">
        <v>1.1286666666666667E-3</v>
      </c>
      <c r="D103">
        <v>8.5837837837837835E-4</v>
      </c>
      <c r="E103">
        <v>3.0113636363636365E-5</v>
      </c>
      <c r="F103">
        <v>1.0000000000000001E-5</v>
      </c>
      <c r="G103">
        <v>0.56824677311918648</v>
      </c>
      <c r="H103">
        <v>0.38423488614062973</v>
      </c>
      <c r="I103">
        <f t="shared" si="5"/>
        <v>306</v>
      </c>
      <c r="J103">
        <v>1.6218100973589288E-7</v>
      </c>
      <c r="K103">
        <v>3.1544999999999997E-2</v>
      </c>
      <c r="P103">
        <f>'平衡係數(C2-4) '!AK103</f>
        <v>101</v>
      </c>
      <c r="R103">
        <f>'平衡係數(C2-4) '!AM103</f>
        <v>1</v>
      </c>
      <c r="S103">
        <f>'平衡係數(C2-4) '!AN103</f>
        <v>2.7778617129787726</v>
      </c>
      <c r="T103">
        <f>'平衡係數(C2-4) '!AO103</f>
        <v>0</v>
      </c>
      <c r="U103">
        <f>'平衡係數(C2-4) '!AP103</f>
        <v>0</v>
      </c>
      <c r="V103">
        <f>'平衡係數(C2-4) '!AQ103</f>
        <v>0.21274643967758478</v>
      </c>
      <c r="W103">
        <f>'平衡係數(C2-4) '!AR103</f>
        <v>0.16180130016202002</v>
      </c>
      <c r="X103">
        <f>'平衡係數(C2-4) '!AS103</f>
        <v>5.6655836544868875E-3</v>
      </c>
      <c r="Y103">
        <f>'平衡係數(C2-4) '!AT103</f>
        <v>9.661142716061485E-5</v>
      </c>
      <c r="Z103">
        <f>'平衡係數(C2-4) '!AU103</f>
        <v>5.4899131730458723</v>
      </c>
      <c r="AA103">
        <f>'平衡係數(C2-4) '!AV103</f>
        <v>3.712148071494259</v>
      </c>
      <c r="AB103">
        <f>'平衡係數(C2-4) '!AW103</f>
        <v>1.8643796410006903</v>
      </c>
      <c r="AC103">
        <f>'平衡係數(C2-4) '!AX103</f>
        <v>2.2445929644947822</v>
      </c>
      <c r="AH103" s="10"/>
      <c r="AI103">
        <v>101</v>
      </c>
      <c r="AJ103">
        <f t="shared" si="6"/>
        <v>-776.35429194462063</v>
      </c>
      <c r="AK103">
        <f t="shared" si="7"/>
        <v>-868.40113333266413</v>
      </c>
      <c r="AL103">
        <f t="shared" si="8"/>
        <v>-873.30725357495578</v>
      </c>
      <c r="AM103">
        <v>91.194158079999994</v>
      </c>
      <c r="AN103">
        <f t="shared" si="9"/>
        <v>-856.37616380026475</v>
      </c>
    </row>
    <row r="104" spans="1:40">
      <c r="A104">
        <v>9.9999999999999995E-7</v>
      </c>
      <c r="B104">
        <v>1</v>
      </c>
      <c r="C104">
        <v>1.3413333333333335E-3</v>
      </c>
      <c r="D104">
        <v>1.0004054054054054E-3</v>
      </c>
      <c r="E104">
        <v>4.011363636363636E-5</v>
      </c>
      <c r="F104">
        <v>1.0000000000000001E-5</v>
      </c>
      <c r="G104">
        <v>0.55241670001353349</v>
      </c>
      <c r="H104">
        <v>0.41179850191836315</v>
      </c>
      <c r="I104">
        <f t="shared" si="5"/>
        <v>306</v>
      </c>
      <c r="J104">
        <v>1.5848931924611122E-7</v>
      </c>
      <c r="K104">
        <v>3.1934999999999998E-2</v>
      </c>
      <c r="P104">
        <f>'平衡係數(C2-4) '!AK104</f>
        <v>102</v>
      </c>
      <c r="R104">
        <f>'平衡係數(C2-4) '!AM104</f>
        <v>1</v>
      </c>
      <c r="S104">
        <f>'平衡係數(C2-4) '!AN104</f>
        <v>2.3511502564454361</v>
      </c>
      <c r="T104">
        <f>'平衡係數(C2-4) '!AO104</f>
        <v>0</v>
      </c>
      <c r="U104">
        <f>'平衡係數(C2-4) '!AP104</f>
        <v>0</v>
      </c>
      <c r="V104">
        <f>'平衡係數(C2-4) '!AQ104</f>
        <v>0.29056915671520944</v>
      </c>
      <c r="W104">
        <f>'平衡係數(C2-4) '!AR104</f>
        <v>0.21726812781460511</v>
      </c>
      <c r="X104">
        <f>'平衡係數(C2-4) '!AS104</f>
        <v>8.6357746481797257E-3</v>
      </c>
      <c r="Y104">
        <f>'平衡係數(C2-4) '!AT104</f>
        <v>9.6079610970414397E-5</v>
      </c>
      <c r="Z104">
        <f>'平衡係數(C2-4) '!AU104</f>
        <v>5.3075981630860403</v>
      </c>
      <c r="AA104">
        <f>'平衡係數(C2-4) '!AV104</f>
        <v>3.9565439862515772</v>
      </c>
      <c r="AB104">
        <f>'平衡係數(C2-4) '!AW104</f>
        <v>1.4683720551954307</v>
      </c>
      <c r="AC104">
        <f>'平衡係數(C2-4) '!AX104</f>
        <v>1.9848451143734249</v>
      </c>
      <c r="AH104" s="10"/>
      <c r="AI104">
        <v>102</v>
      </c>
      <c r="AJ104">
        <f t="shared" si="6"/>
        <v>-782.31708442888669</v>
      </c>
      <c r="AK104">
        <f t="shared" si="7"/>
        <v>-863.71211965910982</v>
      </c>
      <c r="AL104">
        <f t="shared" si="8"/>
        <v>-867.30689367960213</v>
      </c>
      <c r="AM104">
        <v>91.323024050000001</v>
      </c>
      <c r="AN104">
        <f t="shared" si="9"/>
        <v>-850.3591111911544</v>
      </c>
    </row>
    <row r="105" spans="1:40">
      <c r="A105">
        <v>9.9999999999999995E-7</v>
      </c>
      <c r="B105">
        <v>1</v>
      </c>
      <c r="C105">
        <v>1.2784999999999999E-3</v>
      </c>
      <c r="D105">
        <v>8.6013513513513511E-4</v>
      </c>
      <c r="E105">
        <v>3.6363636363636371E-5</v>
      </c>
      <c r="F105">
        <v>1.0000000000000001E-5</v>
      </c>
      <c r="G105">
        <v>0.55602609557089078</v>
      </c>
      <c r="H105">
        <v>0.4091434206785568</v>
      </c>
      <c r="I105">
        <f t="shared" si="5"/>
        <v>306</v>
      </c>
      <c r="J105">
        <v>1.6218100973589288E-7</v>
      </c>
      <c r="K105">
        <v>3.1559999999999998E-2</v>
      </c>
      <c r="P105">
        <f>'平衡係數(C2-4) '!AK105</f>
        <v>103</v>
      </c>
      <c r="R105">
        <f>'平衡係數(C2-4) '!AM105</f>
        <v>1</v>
      </c>
      <c r="S105">
        <f>'平衡係數(C2-4) '!AN105</f>
        <v>2.4213046793267061</v>
      </c>
      <c r="T105">
        <f>'平衡係數(C2-4) '!AO105</f>
        <v>0</v>
      </c>
      <c r="U105">
        <f>'平衡係數(C2-4) '!AP105</f>
        <v>0</v>
      </c>
      <c r="V105">
        <f>'平衡係數(C2-4) '!AQ105</f>
        <v>0.27571870891980327</v>
      </c>
      <c r="W105">
        <f>'平衡係數(C2-4) '!AR105</f>
        <v>0.18550220433145637</v>
      </c>
      <c r="X105">
        <f>'平衡係數(C2-4) '!AS105</f>
        <v>7.8515684284163178E-3</v>
      </c>
      <c r="Y105">
        <f>'平衡係數(C2-4) '!AT105</f>
        <v>9.6758036462230531E-5</v>
      </c>
      <c r="Z105">
        <f>'平衡係數(C2-4) '!AU105</f>
        <v>5.3799993229199927</v>
      </c>
      <c r="AA105">
        <f>'平衡係數(C2-4) '!AV105</f>
        <v>3.9587914016297523</v>
      </c>
      <c r="AB105">
        <f>'平衡係數(C2-4) '!AW105</f>
        <v>1.521858970902616</v>
      </c>
      <c r="AC105">
        <f>'平衡係數(C2-4) '!AX105</f>
        <v>1.9909314525822919</v>
      </c>
      <c r="AH105" s="10"/>
      <c r="AI105">
        <v>103</v>
      </c>
      <c r="AJ105">
        <f t="shared" si="6"/>
        <v>-784.46722248318213</v>
      </c>
      <c r="AK105">
        <f t="shared" si="7"/>
        <v>-866.11184782466682</v>
      </c>
      <c r="AL105">
        <f t="shared" si="8"/>
        <v>-869.5900166417149</v>
      </c>
      <c r="AM105">
        <v>91.580756010000002</v>
      </c>
      <c r="AN105">
        <f t="shared" si="9"/>
        <v>-852.55181750910685</v>
      </c>
    </row>
    <row r="106" spans="1:40">
      <c r="A106">
        <v>9.9999999999999995E-7</v>
      </c>
      <c r="B106">
        <v>1</v>
      </c>
      <c r="C106">
        <v>1.4081666666666665E-3</v>
      </c>
      <c r="D106">
        <v>9.8932432432432432E-4</v>
      </c>
      <c r="E106">
        <v>3.9204545454545456E-5</v>
      </c>
      <c r="F106">
        <v>1.0000000000000001E-5</v>
      </c>
      <c r="G106">
        <v>0.55980582278545232</v>
      </c>
      <c r="H106">
        <v>0.40815596223432782</v>
      </c>
      <c r="I106">
        <f t="shared" si="5"/>
        <v>306</v>
      </c>
      <c r="J106">
        <v>1.5488166189124805E-7</v>
      </c>
      <c r="K106">
        <v>3.1649999999999998E-2</v>
      </c>
      <c r="P106">
        <f>'平衡係數(C2-4) '!AK106</f>
        <v>104</v>
      </c>
      <c r="R106">
        <f>'平衡係數(C2-4) '!AM106</f>
        <v>1</v>
      </c>
      <c r="S106">
        <f>'平衡係數(C2-4) '!AN106</f>
        <v>2.4357849492564547</v>
      </c>
      <c r="T106">
        <f>'平衡係數(C2-4) '!AO106</f>
        <v>0</v>
      </c>
      <c r="U106">
        <f>'平衡係數(C2-4) '!AP106</f>
        <v>0</v>
      </c>
      <c r="V106">
        <f>'平衡係數(C2-4) '!AQ106</f>
        <v>0.30456369215884682</v>
      </c>
      <c r="W106">
        <f>'平衡係數(C2-4) '!AR106</f>
        <v>0.21397601219971243</v>
      </c>
      <c r="X106">
        <f>'平衡係數(C2-4) '!AS106</f>
        <v>8.47807874635448E-3</v>
      </c>
      <c r="Y106">
        <f>'平衡係數(C2-4) '!AT106</f>
        <v>9.4671387936061871E-5</v>
      </c>
      <c r="Z106">
        <f>'平衡係數(C2-4) '!AU106</f>
        <v>5.2997594217787869</v>
      </c>
      <c r="AA106">
        <f>'平衡係數(C2-4) '!AV106</f>
        <v>3.864069143910267</v>
      </c>
      <c r="AB106">
        <f>'平衡係數(C2-4) '!AW106</f>
        <v>1.5512036984086979</v>
      </c>
      <c r="AC106">
        <f>'平衡係數(C2-4) '!AX106</f>
        <v>2.0782214815136113</v>
      </c>
      <c r="AH106" s="10"/>
      <c r="AI106">
        <v>104</v>
      </c>
      <c r="AJ106">
        <f t="shared" si="6"/>
        <v>-777.76240334821296</v>
      </c>
      <c r="AK106">
        <f t="shared" si="7"/>
        <v>-862.9866404834147</v>
      </c>
      <c r="AL106">
        <f t="shared" si="8"/>
        <v>-867.17262796995306</v>
      </c>
      <c r="AM106">
        <v>93.298969069999998</v>
      </c>
      <c r="AN106">
        <f t="shared" si="9"/>
        <v>-850.537282709691</v>
      </c>
    </row>
    <row r="107" spans="1:40">
      <c r="A107">
        <v>9.9999999999999995E-7</v>
      </c>
      <c r="B107">
        <v>1</v>
      </c>
      <c r="C107">
        <v>1.4751666666666667E-3</v>
      </c>
      <c r="D107">
        <v>8.7972972972972965E-4</v>
      </c>
      <c r="E107">
        <v>4.568181818181818E-5</v>
      </c>
      <c r="F107">
        <v>1.0000000000000001E-5</v>
      </c>
      <c r="G107">
        <v>0.55774415130411259</v>
      </c>
      <c r="H107">
        <v>0.40988675981763856</v>
      </c>
      <c r="I107">
        <f t="shared" si="5"/>
        <v>306</v>
      </c>
      <c r="J107">
        <v>1.5488166189124805E-7</v>
      </c>
      <c r="K107">
        <v>3.1734999999999999E-2</v>
      </c>
      <c r="P107">
        <f>'平衡係數(C2-4) '!AK107</f>
        <v>105</v>
      </c>
      <c r="R107">
        <f>'平衡係數(C2-4) '!AM107</f>
        <v>1</v>
      </c>
      <c r="S107">
        <f>'平衡係數(C2-4) '!AN107</f>
        <v>2.4062441176250449</v>
      </c>
      <c r="T107">
        <f>'平衡係數(C2-4) '!AO107</f>
        <v>0</v>
      </c>
      <c r="U107">
        <f>'平衡係數(C2-4) '!AP107</f>
        <v>0</v>
      </c>
      <c r="V107">
        <f>'平衡係數(C2-4) '!AQ107</f>
        <v>0.3280001851896257</v>
      </c>
      <c r="W107">
        <f>'平衡係數(C2-4) '!AR107</f>
        <v>0.19560730186859976</v>
      </c>
      <c r="X107">
        <f>'平衡係數(C2-4) '!AS107</f>
        <v>1.0168494820205772E-2</v>
      </c>
      <c r="Y107">
        <f>'平衡係數(C2-4) '!AT107</f>
        <v>9.5101705892585402E-5</v>
      </c>
      <c r="Z107">
        <f>'平衡係數(C2-4) '!AU107</f>
        <v>5.3042420240633374</v>
      </c>
      <c r="AA107">
        <f>'平衡係數(C2-4) '!AV107</f>
        <v>3.8980930081441856</v>
      </c>
      <c r="AB107">
        <f>'平衡係數(C2-4) '!AW107</f>
        <v>1.5141687125266032</v>
      </c>
      <c r="AC107">
        <f>'平衡係數(C2-4) '!AX107</f>
        <v>2.0479446944050346</v>
      </c>
      <c r="AH107" s="10"/>
      <c r="AI107">
        <v>105</v>
      </c>
      <c r="AJ107">
        <f t="shared" si="6"/>
        <v>-779.3572961616477</v>
      </c>
      <c r="AK107">
        <f t="shared" si="7"/>
        <v>-863.33993508068886</v>
      </c>
      <c r="AL107">
        <f t="shared" si="8"/>
        <v>-867.40973097237963</v>
      </c>
      <c r="AM107">
        <v>90.549828180000006</v>
      </c>
      <c r="AN107">
        <f t="shared" si="9"/>
        <v>-850.68236000263687</v>
      </c>
    </row>
    <row r="108" spans="1:40">
      <c r="A108">
        <v>9.9999999999999995E-7</v>
      </c>
      <c r="B108">
        <v>1</v>
      </c>
      <c r="C108">
        <v>1.8348333333333333E-3</v>
      </c>
      <c r="D108">
        <v>1.2809459459459461E-3</v>
      </c>
      <c r="E108">
        <v>5.1590909090909091E-5</v>
      </c>
      <c r="F108">
        <v>1.0000000000000001E-5</v>
      </c>
      <c r="G108">
        <v>0.56183780497783653</v>
      </c>
      <c r="H108">
        <v>0.3953125122704606</v>
      </c>
      <c r="I108">
        <f t="shared" si="5"/>
        <v>306</v>
      </c>
      <c r="J108">
        <v>1.5488166189124805E-7</v>
      </c>
      <c r="K108">
        <v>3.1449999999999999E-2</v>
      </c>
      <c r="P108">
        <f>'平衡係數(C2-4) '!AK108</f>
        <v>106</v>
      </c>
      <c r="R108">
        <f>'平衡係數(C2-4) '!AM108</f>
        <v>1</v>
      </c>
      <c r="S108">
        <f>'平衡係數(C2-4) '!AN108</f>
        <v>2.5363919990687052</v>
      </c>
      <c r="T108">
        <f>'平衡係數(C2-4) '!AO108</f>
        <v>0</v>
      </c>
      <c r="U108">
        <f>'平衡係數(C2-4) '!AP108</f>
        <v>0</v>
      </c>
      <c r="V108">
        <f>'平衡係數(C2-4) '!AQ108</f>
        <v>0.35632167005179394</v>
      </c>
      <c r="W108">
        <f>'平衡係數(C2-4) '!AR108</f>
        <v>0.24875120118356156</v>
      </c>
      <c r="X108">
        <f>'平衡係數(C2-4) '!AS108</f>
        <v>1.0014522587781913E-2</v>
      </c>
      <c r="Y108">
        <f>'平衡係數(C2-4) '!AT108</f>
        <v>9.2256240349506254E-5</v>
      </c>
      <c r="Z108">
        <f>'平衡係數(C2-4) '!AU108</f>
        <v>5.1833043573474313</v>
      </c>
      <c r="AA108">
        <f>'平衡係數(C2-4) '!AV108</f>
        <v>3.6470046145190755</v>
      </c>
      <c r="AB108">
        <f>'平衡係數(C2-4) '!AW108</f>
        <v>1.6707359941280939</v>
      </c>
      <c r="AC108">
        <f>'平衡係數(C2-4) '!AX108</f>
        <v>2.2858233879512313</v>
      </c>
      <c r="AH108" s="10"/>
      <c r="AI108">
        <v>106</v>
      </c>
      <c r="AJ108">
        <f t="shared" si="6"/>
        <v>-764.30931186033524</v>
      </c>
      <c r="AK108">
        <f t="shared" si="7"/>
        <v>-858.04694098062657</v>
      </c>
      <c r="AL108">
        <f t="shared" si="8"/>
        <v>-863.99796715852506</v>
      </c>
      <c r="AM108">
        <v>88.187285220000007</v>
      </c>
      <c r="AN108">
        <f t="shared" si="9"/>
        <v>-847.78058752291724</v>
      </c>
    </row>
    <row r="109" spans="1:40">
      <c r="A109">
        <v>9.9999999999999995E-7</v>
      </c>
      <c r="B109">
        <v>1</v>
      </c>
      <c r="C109">
        <v>1.1819999999999999E-3</v>
      </c>
      <c r="D109">
        <v>8.0743243243243249E-4</v>
      </c>
      <c r="E109">
        <v>3.9545454545454541E-5</v>
      </c>
      <c r="F109">
        <v>1.0000000000000001E-5</v>
      </c>
      <c r="G109">
        <v>0.5411516073007101</v>
      </c>
      <c r="H109">
        <v>0.42653988097773604</v>
      </c>
      <c r="I109">
        <f t="shared" si="5"/>
        <v>306</v>
      </c>
      <c r="J109">
        <v>1.5488166189124805E-7</v>
      </c>
      <c r="K109">
        <v>3.261E-2</v>
      </c>
      <c r="P109">
        <f>'平衡係數(C2-4) '!AK109</f>
        <v>107</v>
      </c>
      <c r="R109">
        <f>'平衡係數(C2-4) '!AM109</f>
        <v>1</v>
      </c>
      <c r="S109">
        <f>'平衡係數(C2-4) '!AN109</f>
        <v>2.1284048829320419</v>
      </c>
      <c r="T109">
        <f>'平衡係數(C2-4) '!AO109</f>
        <v>0</v>
      </c>
      <c r="U109">
        <f>'平衡係數(C2-4) '!AP109</f>
        <v>0</v>
      </c>
      <c r="V109">
        <f>'平衡係數(C2-4) '!AQ109</f>
        <v>0.29508419029646499</v>
      </c>
      <c r="W109">
        <f>'平衡係數(C2-4) '!AR109</f>
        <v>0.2015760159720846</v>
      </c>
      <c r="X109">
        <f>'平衡係數(C2-4) '!AS109</f>
        <v>9.8851325709925671E-3</v>
      </c>
      <c r="Y109">
        <f>'平衡係數(C2-4) '!AT109</f>
        <v>9.8445985689701813E-5</v>
      </c>
      <c r="Z109">
        <f>'平衡係數(C2-4) '!AU109</f>
        <v>5.3274203388284835</v>
      </c>
      <c r="AA109">
        <f>'平衡係數(C2-4) '!AV109</f>
        <v>4.1991139018821313</v>
      </c>
      <c r="AB109">
        <f>'平衡係數(C2-4) '!AW109</f>
        <v>1.2390288004962311</v>
      </c>
      <c r="AC109">
        <f>'平衡係數(C2-4) '!AX109</f>
        <v>1.7455741393357733</v>
      </c>
      <c r="AH109" s="10"/>
      <c r="AI109">
        <v>107</v>
      </c>
      <c r="AJ109">
        <f t="shared" si="6"/>
        <v>-794.0575984352605</v>
      </c>
      <c r="AK109">
        <f t="shared" si="7"/>
        <v>-865.64054842934786</v>
      </c>
      <c r="AL109">
        <f t="shared" si="8"/>
        <v>-867.67841176205536</v>
      </c>
      <c r="AM109">
        <v>92.611683850000006</v>
      </c>
      <c r="AN109">
        <f t="shared" si="9"/>
        <v>-850.2495759397799</v>
      </c>
    </row>
    <row r="110" spans="1:40">
      <c r="A110">
        <v>9.9999999999999995E-7</v>
      </c>
      <c r="B110">
        <v>1</v>
      </c>
      <c r="C110">
        <v>1.1003333333333332E-3</v>
      </c>
      <c r="D110">
        <v>7.3189189189189186E-4</v>
      </c>
      <c r="E110">
        <v>3.7272727272727269E-5</v>
      </c>
      <c r="F110">
        <v>1.0000000000000001E-5</v>
      </c>
      <c r="G110">
        <v>0.54389489183509609</v>
      </c>
      <c r="H110">
        <v>0.42495396540081415</v>
      </c>
      <c r="I110">
        <f t="shared" si="5"/>
        <v>306</v>
      </c>
      <c r="J110">
        <v>1.6218100973589288E-7</v>
      </c>
      <c r="K110">
        <v>3.2820000000000002E-2</v>
      </c>
      <c r="P110">
        <f>'平衡係數(C2-4) '!AK110</f>
        <v>108</v>
      </c>
      <c r="R110">
        <f>'平衡係數(C2-4) '!AM110</f>
        <v>1</v>
      </c>
      <c r="S110">
        <f>'平衡係數(C2-4) '!AN110</f>
        <v>2.1894903561978758</v>
      </c>
      <c r="T110">
        <f>'平衡係數(C2-4) '!AO110</f>
        <v>0</v>
      </c>
      <c r="U110">
        <f>'平衡係數(C2-4) '!AP110</f>
        <v>0</v>
      </c>
      <c r="V110">
        <f>'平衡係數(C2-4) '!AQ110</f>
        <v>0.24951936424150131</v>
      </c>
      <c r="W110">
        <f>'平衡係數(C2-4) '!AR110</f>
        <v>0.16596294643532397</v>
      </c>
      <c r="X110">
        <f>'平衡係數(C2-4) '!AS110</f>
        <v>8.4632070917402547E-3</v>
      </c>
      <c r="Y110">
        <f>'平衡係數(C2-4) '!AT110</f>
        <v>9.9998410424743196E-5</v>
      </c>
      <c r="Z110">
        <f>'平衡係數(C2-4) '!AU110</f>
        <v>5.4388624621647246</v>
      </c>
      <c r="AA110">
        <f>'平衡係數(C2-4) '!AV110</f>
        <v>4.249472104377273</v>
      </c>
      <c r="AB110">
        <f>'平衡係數(C2-4) '!AW110</f>
        <v>1.2808850373020664</v>
      </c>
      <c r="AC110">
        <f>'平衡係數(C2-4) '!AX110</f>
        <v>1.704830555070632</v>
      </c>
      <c r="AH110" s="10"/>
      <c r="AI110">
        <v>108</v>
      </c>
      <c r="AJ110">
        <f t="shared" si="6"/>
        <v>-799.63906790269698</v>
      </c>
      <c r="AK110">
        <f t="shared" si="7"/>
        <v>-869.55119459039565</v>
      </c>
      <c r="AL110">
        <f t="shared" si="8"/>
        <v>-870.81112732316944</v>
      </c>
      <c r="AM110">
        <v>92.912371129999997</v>
      </c>
      <c r="AN110">
        <f t="shared" si="9"/>
        <v>-853.12866976315718</v>
      </c>
    </row>
    <row r="111" spans="1:40">
      <c r="A111">
        <v>9.9999999999999995E-7</v>
      </c>
      <c r="B111">
        <v>1</v>
      </c>
      <c r="C111">
        <v>7.8666666666666674E-4</v>
      </c>
      <c r="D111">
        <v>5.9891891891891886E-4</v>
      </c>
      <c r="E111">
        <v>3.1590909090909086E-5</v>
      </c>
      <c r="F111">
        <v>1.0000000000000001E-5</v>
      </c>
      <c r="G111">
        <v>0.54740464776357878</v>
      </c>
      <c r="H111">
        <v>0.41404009268085973</v>
      </c>
      <c r="I111">
        <f t="shared" si="5"/>
        <v>306</v>
      </c>
      <c r="J111">
        <v>1.5135612484362046E-7</v>
      </c>
      <c r="K111">
        <v>3.3224999999999998E-2</v>
      </c>
      <c r="P111">
        <f>'平衡係數(C2-4) '!AK111</f>
        <v>109</v>
      </c>
      <c r="R111">
        <f>'平衡係數(C2-4) '!AM111</f>
        <v>1</v>
      </c>
      <c r="S111">
        <f>'平衡係數(C2-4) '!AN111</f>
        <v>2.3581433850858318</v>
      </c>
      <c r="T111">
        <f>'平衡係數(C2-4) '!AO111</f>
        <v>0</v>
      </c>
      <c r="U111">
        <f>'平衡係數(C2-4) '!AP111</f>
        <v>0</v>
      </c>
      <c r="V111">
        <f>'平衡係數(C2-4) '!AQ111</f>
        <v>0.17501053879298645</v>
      </c>
      <c r="W111">
        <f>'平衡係數(C2-4) '!AR111</f>
        <v>0.1332595026975551</v>
      </c>
      <c r="X111">
        <f>'平衡係數(C2-4) '!AS111</f>
        <v>7.0312782518313667E-3</v>
      </c>
      <c r="Y111">
        <f>'平衡係數(C2-4) '!AT111</f>
        <v>1.0182927202595049E-4</v>
      </c>
      <c r="Z111">
        <f>'平衡係數(C2-4) '!AU111</f>
        <v>5.5741816785387064</v>
      </c>
      <c r="AA111">
        <f>'平衡係數(C2-4) '!AV111</f>
        <v>4.2161401227249007</v>
      </c>
      <c r="AB111">
        <f>'平衡係數(C2-4) '!AW111</f>
        <v>1.431753500050428</v>
      </c>
      <c r="AC111">
        <f>'平衡係數(C2-4) '!AX111</f>
        <v>1.7470548197928011</v>
      </c>
      <c r="AH111" s="10"/>
      <c r="AI111">
        <v>109</v>
      </c>
      <c r="AJ111">
        <f t="shared" si="6"/>
        <v>-802.13880342992218</v>
      </c>
      <c r="AK111">
        <f t="shared" si="7"/>
        <v>-873.78247354624557</v>
      </c>
      <c r="AL111">
        <f t="shared" si="8"/>
        <v>-874.92534613941041</v>
      </c>
      <c r="AM111">
        <v>92.139175260000002</v>
      </c>
      <c r="AN111">
        <f t="shared" si="9"/>
        <v>-856.91787057237286</v>
      </c>
    </row>
    <row r="112" spans="1:40">
      <c r="A112">
        <v>9.9999999999999995E-7</v>
      </c>
      <c r="B112">
        <v>1</v>
      </c>
      <c r="C112">
        <v>1.9161666666666665E-3</v>
      </c>
      <c r="D112">
        <v>1.3432432432432433E-3</v>
      </c>
      <c r="E112">
        <v>4.9090909090909098E-5</v>
      </c>
      <c r="F112">
        <v>1.0000000000000001E-5</v>
      </c>
      <c r="G112">
        <v>0.56941183700061204</v>
      </c>
      <c r="H112">
        <v>0.38005038300266297</v>
      </c>
      <c r="I112">
        <f t="shared" si="5"/>
        <v>306</v>
      </c>
      <c r="J112">
        <v>1.479108388168204E-7</v>
      </c>
      <c r="K112">
        <v>3.2210000000000003E-2</v>
      </c>
      <c r="P112">
        <f>'平衡係數(C2-4) '!AK112</f>
        <v>110</v>
      </c>
      <c r="R112">
        <f>'平衡係數(C2-4) '!AM112</f>
        <v>1</v>
      </c>
      <c r="S112">
        <f>'平衡係數(C2-4) '!AN112</f>
        <v>2.7976798615822318</v>
      </c>
      <c r="T112">
        <f>'平衡係數(C2-4) '!AO112</f>
        <v>0</v>
      </c>
      <c r="U112">
        <f>'平衡係數(C2-4) '!AP112</f>
        <v>0</v>
      </c>
      <c r="V112">
        <f>'平衡係數(C2-4) '!AQ112</f>
        <v>0.25957622309611739</v>
      </c>
      <c r="W112">
        <f>'平衡係數(C2-4) '!AR112</f>
        <v>0.18195650159649226</v>
      </c>
      <c r="X112">
        <f>'平衡係數(C2-4) '!AS112</f>
        <v>6.647924769134169E-3</v>
      </c>
      <c r="Y112">
        <f>'平衡係數(C2-4) '!AT112</f>
        <v>9.4928766909172096E-5</v>
      </c>
      <c r="Z112">
        <f>'平衡係數(C2-4) '!AU112</f>
        <v>5.4053563549954591</v>
      </c>
      <c r="AA112">
        <f>'平衡係數(C2-4) '!AV112</f>
        <v>3.6077714221801371</v>
      </c>
      <c r="AB112">
        <f>'平衡係數(C2-4) '!AW112</f>
        <v>1.8952585727661571</v>
      </c>
      <c r="AC112">
        <f>'平衡係數(C2-4) '!AX112</f>
        <v>2.343439222227901</v>
      </c>
      <c r="AH112" s="10"/>
      <c r="AI112">
        <v>110</v>
      </c>
      <c r="AJ112">
        <f t="shared" si="6"/>
        <v>-769.00356553890936</v>
      </c>
      <c r="AK112">
        <f t="shared" si="7"/>
        <v>-865.10391950196447</v>
      </c>
      <c r="AL112">
        <f t="shared" si="8"/>
        <v>-870.50924413510972</v>
      </c>
      <c r="AM112">
        <v>90.635738829999994</v>
      </c>
      <c r="AN112">
        <f t="shared" si="9"/>
        <v>-853.88145919585872</v>
      </c>
    </row>
  </sheetData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O112"/>
  <sheetViews>
    <sheetView zoomScale="131" zoomScaleNormal="131" workbookViewId="0">
      <selection activeCell="H1" sqref="H1:J1048576"/>
    </sheetView>
  </sheetViews>
  <sheetFormatPr defaultRowHeight="15.75"/>
  <cols>
    <col min="1" max="1" width="10.42578125" bestFit="1" customWidth="1"/>
    <col min="2" max="2" width="20.5703125" bestFit="1" customWidth="1"/>
    <col min="3" max="3" width="19.7109375" bestFit="1" customWidth="1"/>
    <col min="4" max="4" width="22.7109375" bestFit="1" customWidth="1"/>
    <col min="5" max="5" width="20.5703125" bestFit="1" customWidth="1"/>
    <col min="6" max="6" width="18.5703125" bestFit="1" customWidth="1"/>
    <col min="7" max="7" width="17.85546875" bestFit="1" customWidth="1"/>
    <col min="8" max="8" width="14.5703125" bestFit="1" customWidth="1"/>
    <col min="9" max="9" width="12.7109375" bestFit="1" customWidth="1"/>
    <col min="10" max="11" width="14.28515625" bestFit="1" customWidth="1"/>
    <col min="12" max="13" width="23.28515625" bestFit="1" customWidth="1"/>
    <col min="14" max="14" width="102.28515625" bestFit="1" customWidth="1"/>
    <col min="15" max="15" width="13.42578125" bestFit="1" customWidth="1"/>
    <col min="16" max="16" width="15" bestFit="1" customWidth="1"/>
    <col min="19" max="19" width="13.42578125" bestFit="1" customWidth="1"/>
    <col min="20" max="20" width="8.85546875" bestFit="1" customWidth="1"/>
    <col min="23" max="23" width="17.28515625" bestFit="1" customWidth="1"/>
    <col min="24" max="24" width="22.140625" bestFit="1" customWidth="1"/>
    <col min="29" max="29" width="22.7109375" bestFit="1" customWidth="1"/>
    <col min="30" max="30" width="7.42578125" bestFit="1" customWidth="1"/>
    <col min="31" max="31" width="22.7109375" bestFit="1" customWidth="1"/>
    <col min="32" max="33" width="21.5703125" bestFit="1" customWidth="1"/>
    <col min="34" max="34" width="14.42578125" customWidth="1"/>
    <col min="35" max="36" width="21.5703125" bestFit="1" customWidth="1"/>
    <col min="38" max="38" width="15" bestFit="1" customWidth="1"/>
    <col min="39" max="39" width="12.5703125" customWidth="1"/>
    <col min="40" max="40" width="14" bestFit="1" customWidth="1"/>
    <col min="41" max="41" width="16.28515625" bestFit="1" customWidth="1"/>
    <col min="42" max="42" width="20.85546875" bestFit="1" customWidth="1"/>
    <col min="43" max="43" width="14.42578125" bestFit="1" customWidth="1"/>
    <col min="44" max="44" width="16.28515625" bestFit="1" customWidth="1"/>
    <col min="45" max="45" width="20.85546875" bestFit="1" customWidth="1"/>
    <col min="46" max="46" width="9" customWidth="1"/>
    <col min="49" max="49" width="13.5703125" bestFit="1" customWidth="1"/>
    <col min="50" max="50" width="21.5703125" bestFit="1" customWidth="1"/>
    <col min="52" max="52" width="11.140625" bestFit="1" customWidth="1"/>
    <col min="60" max="60" width="22.42578125" bestFit="1" customWidth="1"/>
    <col min="63" max="63" width="11.5703125" bestFit="1" customWidth="1"/>
    <col min="70" max="70" width="11.5703125" bestFit="1" customWidth="1"/>
  </cols>
  <sheetData>
    <row r="1" spans="1:41" ht="31.5">
      <c r="A1" s="1" t="s">
        <v>60</v>
      </c>
      <c r="B1" t="s">
        <v>96</v>
      </c>
      <c r="C1" t="s">
        <v>94</v>
      </c>
      <c r="D1" t="s">
        <v>93</v>
      </c>
      <c r="E1" t="s">
        <v>91</v>
      </c>
      <c r="F1" t="s">
        <v>89</v>
      </c>
      <c r="G1" t="s">
        <v>90</v>
      </c>
      <c r="H1" s="22" t="s">
        <v>19</v>
      </c>
      <c r="I1" s="22" t="s">
        <v>20</v>
      </c>
      <c r="J1" s="22" t="s">
        <v>45</v>
      </c>
      <c r="K1" t="s">
        <v>21</v>
      </c>
      <c r="L1" t="s">
        <v>22</v>
      </c>
      <c r="M1" t="s">
        <v>23</v>
      </c>
      <c r="P1" s="1" t="s">
        <v>77</v>
      </c>
      <c r="Q1" s="1" t="s">
        <v>70</v>
      </c>
      <c r="R1" s="28" t="s">
        <v>79</v>
      </c>
      <c r="S1" s="28" t="s">
        <v>80</v>
      </c>
      <c r="U1" s="27" t="s">
        <v>81</v>
      </c>
      <c r="V1" s="27" t="s">
        <v>82</v>
      </c>
      <c r="W1" s="27" t="s">
        <v>83</v>
      </c>
      <c r="X1" s="27" t="s">
        <v>84</v>
      </c>
      <c r="Y1" s="27" t="s">
        <v>120</v>
      </c>
      <c r="Z1" s="27" t="s">
        <v>122</v>
      </c>
      <c r="AA1" s="28" t="s">
        <v>85</v>
      </c>
      <c r="AB1" s="27" t="s">
        <v>86</v>
      </c>
      <c r="AC1" s="27" t="s">
        <v>87</v>
      </c>
      <c r="AD1" s="27" t="s">
        <v>31</v>
      </c>
      <c r="AE1" s="27" t="s">
        <v>22</v>
      </c>
      <c r="AK1" t="s">
        <v>44</v>
      </c>
    </row>
    <row r="2" spans="1:41">
      <c r="H2" s="29" t="s">
        <v>361</v>
      </c>
      <c r="AH2" s="4"/>
      <c r="AI2" s="4" t="s">
        <v>318</v>
      </c>
      <c r="AK2">
        <v>0</v>
      </c>
      <c r="AO2" t="s">
        <v>53</v>
      </c>
    </row>
    <row r="3" spans="1:41">
      <c r="A3">
        <v>9.9999999999999995E-7</v>
      </c>
      <c r="B3">
        <v>1</v>
      </c>
      <c r="C3">
        <v>1</v>
      </c>
      <c r="D3">
        <v>8.3783783783783787E-5</v>
      </c>
      <c r="E3">
        <v>1</v>
      </c>
      <c r="F3">
        <v>2.712683738</v>
      </c>
      <c r="G3">
        <v>1</v>
      </c>
      <c r="H3">
        <v>4.2576502405145007E-3</v>
      </c>
      <c r="I3">
        <v>6.0884722992641926E-3</v>
      </c>
      <c r="J3">
        <v>1.6507972131880346E-2</v>
      </c>
      <c r="K3">
        <v>306.59060984000001</v>
      </c>
      <c r="L3">
        <v>1.2022644346174111E-7</v>
      </c>
      <c r="M3">
        <v>3.6400000000000002E-2</v>
      </c>
      <c r="AH3" s="4" t="s">
        <v>13</v>
      </c>
      <c r="AI3" s="11">
        <v>-584.02718120805366</v>
      </c>
      <c r="AK3">
        <v>1</v>
      </c>
      <c r="AO3">
        <v>90.764604809999994</v>
      </c>
    </row>
    <row r="4" spans="1:41">
      <c r="A4">
        <v>9.9999999999999995E-7</v>
      </c>
      <c r="B4">
        <v>2.8260869565217392E-5</v>
      </c>
      <c r="C4">
        <v>6.1033333333333328E-4</v>
      </c>
      <c r="D4">
        <v>1.1351351351351351E-4</v>
      </c>
      <c r="E4">
        <v>1.0136363636363636E-4</v>
      </c>
      <c r="F4">
        <v>7.9806076699999995</v>
      </c>
      <c r="G4">
        <v>1</v>
      </c>
      <c r="H4">
        <v>1.0000000000000001E-5</v>
      </c>
      <c r="I4">
        <v>0.54317162513729378</v>
      </c>
      <c r="J4">
        <v>0.29656744957108727</v>
      </c>
      <c r="K4">
        <v>306.68762994000002</v>
      </c>
      <c r="L4">
        <v>2.3442288153199206E-7</v>
      </c>
      <c r="M4">
        <v>3.2599999999999997E-2</v>
      </c>
      <c r="AH4" s="4" t="s">
        <v>14</v>
      </c>
      <c r="AI4" s="11">
        <v>1.0268456374837993E-6</v>
      </c>
      <c r="AK4">
        <v>2</v>
      </c>
      <c r="AL4" t="s">
        <v>51</v>
      </c>
      <c r="AM4" t="s">
        <v>52</v>
      </c>
      <c r="AN4" t="s">
        <v>78</v>
      </c>
      <c r="AO4">
        <v>95.790378009999998</v>
      </c>
    </row>
    <row r="5" spans="1:41">
      <c r="A5">
        <v>9.9999999999999995E-7</v>
      </c>
      <c r="B5">
        <v>2.9565217391304352E-5</v>
      </c>
      <c r="C5">
        <v>2.2033333333333334E-4</v>
      </c>
      <c r="D5">
        <v>2.7297297297297298E-4</v>
      </c>
      <c r="E5">
        <v>3.9772727272727275E-5</v>
      </c>
      <c r="F5">
        <v>4.4982037939999993</v>
      </c>
      <c r="G5">
        <v>1</v>
      </c>
      <c r="H5">
        <v>1.0000000000000001E-5</v>
      </c>
      <c r="I5">
        <v>0.59568122135964996</v>
      </c>
      <c r="J5">
        <v>0.33943151332398069</v>
      </c>
      <c r="K5">
        <v>306.25931701000002</v>
      </c>
      <c r="L5">
        <v>2.454708915685024E-7</v>
      </c>
      <c r="M5">
        <v>3.065E-2</v>
      </c>
      <c r="P5">
        <v>3</v>
      </c>
      <c r="R5">
        <v>1</v>
      </c>
      <c r="S5">
        <v>3.8766004700285936</v>
      </c>
      <c r="U5">
        <v>6.15202148687283E-3</v>
      </c>
      <c r="V5">
        <v>4.5735532980499018E-2</v>
      </c>
      <c r="W5">
        <v>5.6640155425907147E-2</v>
      </c>
      <c r="X5">
        <v>8.2447343648203476E-3</v>
      </c>
      <c r="Y5">
        <v>1.0606528303996702E-2</v>
      </c>
      <c r="Z5">
        <v>0</v>
      </c>
      <c r="AA5">
        <v>1.2000942374135615E-3</v>
      </c>
      <c r="AB5">
        <v>5.806178009421048</v>
      </c>
      <c r="AC5">
        <v>2.9307776336298659</v>
      </c>
      <c r="AD5">
        <v>2.9200957525482236</v>
      </c>
      <c r="AE5" s="9">
        <v>3.0474747251103196</v>
      </c>
      <c r="AH5" s="4" t="s">
        <v>34</v>
      </c>
      <c r="AI5" s="11">
        <v>-41.00825532470725</v>
      </c>
      <c r="AJ5" s="10"/>
      <c r="AK5">
        <v>3</v>
      </c>
      <c r="AL5">
        <f>U5*$AI$8+V5*$AI$9+W5*$AI$10+X5*$AI$11+AA5*$AI$4+AB5*$AI$12+AC5*$AI$14+AD5*$AI$3+AE5*$AI$6+Y5*$AI$15+Z5*$AI$16-R5*$AI$13-S5*$AI$7</f>
        <v>-749.5111098609085</v>
      </c>
      <c r="AM5">
        <f>U5*$AI$8+V5*$AI$9+W5*$AI$10+X5*$AI$11+AA5*$AI$4+AB5*$AI$12+AC5*$AI$14+AD5*$AI$3+AE5*$AI$5+Y5*$AI$15+Z5*$AI$16-R5*$AI$13-S5*$AI$7</f>
        <v>-874.4827314838243</v>
      </c>
      <c r="AN5">
        <f>AM5+0.0083145*K5*LN(B5^U5*C5^V5*D5^W5*E5^X5*H5^AA5*I5^AB5*J5^AC5*M5^AD5*F5^Y5*G5^Z5/A5^R5)</f>
        <v>-883.4750568308624</v>
      </c>
      <c r="AO5">
        <v>96.348797250000004</v>
      </c>
    </row>
    <row r="6" spans="1:41">
      <c r="A6">
        <v>9.9999999999999995E-7</v>
      </c>
      <c r="B6">
        <v>1</v>
      </c>
      <c r="C6">
        <v>1.8550000000000004E-4</v>
      </c>
      <c r="D6">
        <v>2.9324324324324325E-4</v>
      </c>
      <c r="E6">
        <v>4.2386363636363639E-5</v>
      </c>
      <c r="F6">
        <v>3.1711307150000003</v>
      </c>
      <c r="G6">
        <v>1</v>
      </c>
      <c r="H6">
        <v>1.0000000000000001E-5</v>
      </c>
      <c r="I6">
        <v>0.59403341979343327</v>
      </c>
      <c r="J6">
        <v>0.36759939817554188</v>
      </c>
      <c r="K6">
        <v>306.93848174999999</v>
      </c>
      <c r="L6">
        <v>2.5703957827688611E-7</v>
      </c>
      <c r="M6">
        <v>2.9850000000000002E-2</v>
      </c>
      <c r="P6">
        <v>4</v>
      </c>
      <c r="R6">
        <v>1</v>
      </c>
      <c r="S6">
        <v>3.6173297931233783</v>
      </c>
      <c r="U6">
        <v>0</v>
      </c>
      <c r="V6">
        <v>4.3423663544877138E-2</v>
      </c>
      <c r="W6">
        <v>6.8657035840385239E-2</v>
      </c>
      <c r="X6">
        <v>9.9267544494029622E-3</v>
      </c>
      <c r="Y6">
        <v>8.4360588279653211E-3</v>
      </c>
      <c r="Z6">
        <v>0</v>
      </c>
      <c r="AA6">
        <v>1.7817430052868462E-3</v>
      </c>
      <c r="AB6">
        <v>5.7900740547897076</v>
      </c>
      <c r="AC6">
        <v>3.1745260046716162</v>
      </c>
      <c r="AD6">
        <v>2.6691302528182947</v>
      </c>
      <c r="AE6" s="9">
        <v>2.7995737654809254</v>
      </c>
      <c r="AH6" s="4" t="s">
        <v>33</v>
      </c>
      <c r="AI6" s="11"/>
      <c r="AJ6" s="10"/>
      <c r="AK6">
        <v>4</v>
      </c>
      <c r="AL6">
        <f t="shared" ref="AL6:AL69" si="0">U6*$AI$8+V6*$AI$9+W6*$AI$10+X6*$AI$11+AA6*$AI$4+AB6*$AI$12+AC6*$AI$14+AD6*$AI$3+AE6*$AI$6+Y6*$AI$15+Z6*$AI$16-R6*$AI$13-S6*$AI$7</f>
        <v>-760.53451251750073</v>
      </c>
      <c r="AM6">
        <f t="shared" ref="AM6:AM69" si="1">U6*$AI$8+V6*$AI$9+W6*$AI$10+X6*$AI$11+AA6*$AI$4+AB6*$AI$12+AC6*$AI$14+AD6*$AI$3+AE6*$AI$5+Y6*$AI$15+Z6*$AI$16-R6*$AI$13-S6*$AI$7</f>
        <v>-875.34014829269461</v>
      </c>
      <c r="AN6">
        <f t="shared" ref="AN6:AN69" si="2">AM6+0.0083145*K6*LN(B6^U6*C6^V6*D6^W6*E6^X6*H6^AA6*I6^AB6*J6^AC6*M6^AD6*F6^Y6*G6^Z6/A6^R6)</f>
        <v>-882.4659289796308</v>
      </c>
      <c r="AO6">
        <v>95.919243989999998</v>
      </c>
    </row>
    <row r="7" spans="1:41">
      <c r="A7">
        <v>9.9999999999999995E-7</v>
      </c>
      <c r="B7">
        <v>3.4130434782608693E-5</v>
      </c>
      <c r="C7">
        <v>2.275E-4</v>
      </c>
      <c r="D7">
        <v>4.0337837837837841E-4</v>
      </c>
      <c r="E7">
        <v>3.7613636363636361E-5</v>
      </c>
      <c r="F7">
        <v>1</v>
      </c>
      <c r="G7">
        <v>1</v>
      </c>
      <c r="H7">
        <v>1.0000000000000001E-5</v>
      </c>
      <c r="I7">
        <v>0.59088878859392857</v>
      </c>
      <c r="J7">
        <v>0.3754784261020101</v>
      </c>
      <c r="K7">
        <v>306.23102190999998</v>
      </c>
      <c r="L7">
        <v>2.6302679918953789E-7</v>
      </c>
      <c r="M7">
        <v>2.8549999999999999E-2</v>
      </c>
      <c r="P7">
        <v>5</v>
      </c>
      <c r="R7">
        <v>1</v>
      </c>
      <c r="S7">
        <v>3.5277952234402505</v>
      </c>
      <c r="U7">
        <v>7.1613223949920091E-3</v>
      </c>
      <c r="V7">
        <v>4.7883522096548697E-2</v>
      </c>
      <c r="W7">
        <v>8.4907138105218632E-2</v>
      </c>
      <c r="X7">
        <v>7.9208550277829817E-3</v>
      </c>
      <c r="Y7">
        <v>0</v>
      </c>
      <c r="Z7">
        <v>0</v>
      </c>
      <c r="AA7">
        <v>1.5416576765611418E-3</v>
      </c>
      <c r="AB7">
        <v>5.7815511036319736</v>
      </c>
      <c r="AC7">
        <v>3.2552975378682847</v>
      </c>
      <c r="AD7">
        <v>2.5738181574848653</v>
      </c>
      <c r="AE7" s="9">
        <v>2.7216909951094075</v>
      </c>
      <c r="AH7" s="4" t="s">
        <v>29</v>
      </c>
      <c r="AI7" s="11">
        <v>-235.87271140939595</v>
      </c>
      <c r="AJ7" s="10"/>
      <c r="AK7">
        <v>5</v>
      </c>
      <c r="AL7">
        <f t="shared" si="0"/>
        <v>-763.67917987649037</v>
      </c>
      <c r="AM7">
        <f t="shared" si="1"/>
        <v>-875.29097911889369</v>
      </c>
      <c r="AN7">
        <f>AM7+0.0083145*K7*LN(B7^U7*C7^V7*D7^W7*E7^X7*H7^AA7*I7^AB7*J7^AC7*M7^AD7*F7^Y7*G7^Z7/A7^R7)</f>
        <v>-882.43342301553582</v>
      </c>
      <c r="AO7">
        <v>96.434707900000006</v>
      </c>
    </row>
    <row r="8" spans="1:41">
      <c r="A8">
        <v>9.9999999999999995E-7</v>
      </c>
      <c r="B8">
        <v>2.3478260869565219E-5</v>
      </c>
      <c r="C8">
        <v>2.42E-4</v>
      </c>
      <c r="D8">
        <v>3.9027027027027026E-4</v>
      </c>
      <c r="E8">
        <v>5.8522727272727277E-5</v>
      </c>
      <c r="F8">
        <v>1</v>
      </c>
      <c r="G8">
        <v>1</v>
      </c>
      <c r="H8">
        <v>1.0000000000000001E-5</v>
      </c>
      <c r="I8">
        <v>0.59314715384452177</v>
      </c>
      <c r="J8">
        <v>0.37650745549293879</v>
      </c>
      <c r="K8">
        <v>306.23102190999998</v>
      </c>
      <c r="L8">
        <v>2.6302679918953789E-7</v>
      </c>
      <c r="M8">
        <v>2.8649999999999998E-2</v>
      </c>
      <c r="P8">
        <v>6</v>
      </c>
      <c r="R8">
        <v>1</v>
      </c>
      <c r="S8">
        <v>3.5282831608741265</v>
      </c>
      <c r="U8">
        <v>4.9450051554034095E-3</v>
      </c>
      <c r="V8">
        <v>5.0751323828509193E-2</v>
      </c>
      <c r="W8">
        <v>8.1866344671642499E-2</v>
      </c>
      <c r="X8">
        <v>1.226895793219757E-2</v>
      </c>
      <c r="Y8">
        <v>0</v>
      </c>
      <c r="Z8">
        <v>0</v>
      </c>
      <c r="AA8">
        <v>1.2419024972665396E-3</v>
      </c>
      <c r="AB8">
        <v>5.7737634512524556</v>
      </c>
      <c r="AC8">
        <v>3.2467221928755952</v>
      </c>
      <c r="AD8">
        <v>2.5783918373158103</v>
      </c>
      <c r="AE8" s="9">
        <v>2.7282234689035629</v>
      </c>
      <c r="AH8" s="4" t="s">
        <v>26</v>
      </c>
      <c r="AI8" s="11">
        <v>-349.03838926174501</v>
      </c>
      <c r="AJ8" s="10"/>
      <c r="AK8">
        <v>6</v>
      </c>
      <c r="AL8">
        <f t="shared" si="0"/>
        <v>-763.16624604460992</v>
      </c>
      <c r="AM8">
        <f t="shared" si="1"/>
        <v>-875.04593064026574</v>
      </c>
      <c r="AN8">
        <f t="shared" si="2"/>
        <v>-882.13281493576767</v>
      </c>
      <c r="AO8">
        <v>97.680412369999999</v>
      </c>
    </row>
    <row r="9" spans="1:41">
      <c r="A9">
        <v>9.9999999999999995E-7</v>
      </c>
      <c r="B9">
        <v>3.9130434782608699E-5</v>
      </c>
      <c r="C9">
        <v>2.4716666666666669E-4</v>
      </c>
      <c r="D9">
        <v>2.6702702702702708E-4</v>
      </c>
      <c r="E9">
        <v>3.818181818181818E-5</v>
      </c>
      <c r="F9">
        <v>3.3119920459999999</v>
      </c>
      <c r="G9">
        <v>1</v>
      </c>
      <c r="H9">
        <v>1.0000000000000001E-5</v>
      </c>
      <c r="I9">
        <v>0.59498782130302785</v>
      </c>
      <c r="J9">
        <v>0.3745967676820221</v>
      </c>
      <c r="K9">
        <v>306.02711364999999</v>
      </c>
      <c r="L9">
        <v>2.6302679918953789E-7</v>
      </c>
      <c r="M9">
        <v>2.9100000000000001E-2</v>
      </c>
      <c r="P9">
        <v>7</v>
      </c>
      <c r="R9">
        <v>1</v>
      </c>
      <c r="S9">
        <v>3.5798822501560856</v>
      </c>
      <c r="U9">
        <v>7.6364762569448522E-3</v>
      </c>
      <c r="V9">
        <v>4.8142242051146249E-2</v>
      </c>
      <c r="W9">
        <v>5.1988567950099804E-2</v>
      </c>
      <c r="X9">
        <v>7.4305350526444897E-3</v>
      </c>
      <c r="Y9">
        <v>7.3286082892228465E-3</v>
      </c>
      <c r="Z9">
        <v>0</v>
      </c>
      <c r="AA9">
        <v>5.8119101025186698E-3</v>
      </c>
      <c r="AB9">
        <v>5.8206178090916447</v>
      </c>
      <c r="AC9">
        <v>3.2465474690380756</v>
      </c>
      <c r="AD9">
        <v>2.6139114842932725</v>
      </c>
      <c r="AE9" s="9">
        <v>2.7364379138933308</v>
      </c>
      <c r="AH9" s="4" t="s">
        <v>25</v>
      </c>
      <c r="AI9" s="11">
        <v>-366.28006711409392</v>
      </c>
      <c r="AJ9" s="10"/>
      <c r="AK9">
        <v>7</v>
      </c>
      <c r="AL9">
        <f t="shared" si="0"/>
        <v>-764.23607465872351</v>
      </c>
      <c r="AM9">
        <f t="shared" si="1"/>
        <v>-876.45261931187065</v>
      </c>
      <c r="AN9">
        <f t="shared" si="2"/>
        <v>-883.2685455107121</v>
      </c>
      <c r="AO9">
        <v>95.962199310000003</v>
      </c>
    </row>
    <row r="10" spans="1:41">
      <c r="A10">
        <v>9.9999999999999995E-7</v>
      </c>
      <c r="B10">
        <v>3.760869565217391E-5</v>
      </c>
      <c r="C10">
        <v>2.4850000000000002E-4</v>
      </c>
      <c r="D10">
        <v>2.9621621621621623E-4</v>
      </c>
      <c r="E10">
        <v>3.1704545454545456E-5</v>
      </c>
      <c r="F10">
        <v>2.2691271080000002</v>
      </c>
      <c r="G10">
        <v>1</v>
      </c>
      <c r="H10">
        <v>1.0000000000000001E-5</v>
      </c>
      <c r="I10">
        <v>0.60073196722583222</v>
      </c>
      <c r="J10">
        <v>0.36555551612921194</v>
      </c>
      <c r="K10">
        <v>306.23102190999998</v>
      </c>
      <c r="L10">
        <v>2.9512092266663814E-7</v>
      </c>
      <c r="M10">
        <v>3.1719999999999998E-2</v>
      </c>
      <c r="P10">
        <v>8</v>
      </c>
      <c r="R10">
        <v>1</v>
      </c>
      <c r="S10">
        <v>3.6808853986264758</v>
      </c>
      <c r="U10">
        <v>7.5524665927795935E-3</v>
      </c>
      <c r="V10">
        <v>4.9819795428854396E-2</v>
      </c>
      <c r="W10">
        <v>5.9368664121912877E-2</v>
      </c>
      <c r="X10">
        <v>6.3626361024872154E-3</v>
      </c>
      <c r="Y10">
        <v>5.168978393958466E-3</v>
      </c>
      <c r="Z10">
        <v>0</v>
      </c>
      <c r="AA10">
        <v>7.3257299361720893E-4</v>
      </c>
      <c r="AB10">
        <v>5.8153847462200856</v>
      </c>
      <c r="AC10">
        <v>3.1352319205872266</v>
      </c>
      <c r="AD10">
        <v>2.7179588253906792</v>
      </c>
      <c r="AE10" s="9">
        <v>2.8462313660306719</v>
      </c>
      <c r="AH10" s="4" t="s">
        <v>27</v>
      </c>
      <c r="AI10" s="11">
        <v>-357.06067114093958</v>
      </c>
      <c r="AJ10" s="10"/>
      <c r="AK10">
        <v>8</v>
      </c>
      <c r="AL10">
        <f t="shared" si="0"/>
        <v>-759.10295832216673</v>
      </c>
      <c r="AM10">
        <f t="shared" si="1"/>
        <v>-875.821940893543</v>
      </c>
      <c r="AN10">
        <f t="shared" si="2"/>
        <v>-882.76073186284987</v>
      </c>
      <c r="AO10">
        <v>96.348797250000004</v>
      </c>
    </row>
    <row r="11" spans="1:41">
      <c r="A11">
        <v>9.9999999999999995E-7</v>
      </c>
      <c r="B11">
        <v>3.8043478260869569E-5</v>
      </c>
      <c r="C11">
        <v>2.2549999999999998E-4</v>
      </c>
      <c r="D11">
        <v>2.3689189189189192E-4</v>
      </c>
      <c r="E11">
        <v>2.6704545454545457E-5</v>
      </c>
      <c r="F11">
        <v>0.83797178000000005</v>
      </c>
      <c r="G11">
        <v>1</v>
      </c>
      <c r="H11">
        <v>1.0000000000000001E-5</v>
      </c>
      <c r="I11">
        <v>0.59949487295385084</v>
      </c>
      <c r="J11">
        <v>0.36429654000849032</v>
      </c>
      <c r="K11">
        <v>306.23102190999998</v>
      </c>
      <c r="L11">
        <v>2.511886431509578E-7</v>
      </c>
      <c r="M11">
        <v>3.2489999999999998E-2</v>
      </c>
      <c r="P11">
        <v>9</v>
      </c>
      <c r="R11">
        <v>1</v>
      </c>
      <c r="S11">
        <v>3.7089864738623106</v>
      </c>
      <c r="U11">
        <v>6.8254772557857449E-3</v>
      </c>
      <c r="V11">
        <v>4.0534228951551225E-2</v>
      </c>
      <c r="W11">
        <v>4.2573790664003838E-2</v>
      </c>
      <c r="X11">
        <v>4.8041288522944932E-3</v>
      </c>
      <c r="Y11">
        <v>1.7117946698028839E-3</v>
      </c>
      <c r="Z11">
        <v>0</v>
      </c>
      <c r="AA11">
        <v>5.1099620947820529E-4</v>
      </c>
      <c r="AB11">
        <v>5.8668377102148819</v>
      </c>
      <c r="AC11">
        <v>3.1583622325620495</v>
      </c>
      <c r="AD11">
        <v>2.7331210559837782</v>
      </c>
      <c r="AE11" s="9">
        <v>2.8295704763772163</v>
      </c>
      <c r="AH11" s="4" t="s">
        <v>28</v>
      </c>
      <c r="AI11" s="11">
        <v>-347.76315436241606</v>
      </c>
      <c r="AJ11" s="10"/>
      <c r="AK11">
        <v>9</v>
      </c>
      <c r="AL11">
        <f t="shared" si="0"/>
        <v>-761.61755242254912</v>
      </c>
      <c r="AM11">
        <f t="shared" si="1"/>
        <v>-877.65330097707965</v>
      </c>
      <c r="AN11">
        <f t="shared" si="2"/>
        <v>-884.1805558692696</v>
      </c>
      <c r="AO11">
        <v>95.274914089999996</v>
      </c>
    </row>
    <row r="12" spans="1:41">
      <c r="A12">
        <v>9.9999999999999995E-7</v>
      </c>
      <c r="B12">
        <v>1</v>
      </c>
      <c r="C12">
        <v>2.6983333333333335E-4</v>
      </c>
      <c r="D12">
        <v>3.6648648648648653E-4</v>
      </c>
      <c r="E12">
        <v>3.0454545454545456E-5</v>
      </c>
      <c r="F12">
        <v>2.5955658649999998</v>
      </c>
      <c r="G12">
        <v>1</v>
      </c>
      <c r="H12">
        <v>1.0000000000000001E-5</v>
      </c>
      <c r="I12">
        <v>0.59273280639257453</v>
      </c>
      <c r="J12">
        <v>0.37759514590238547</v>
      </c>
      <c r="K12">
        <v>305.39999999999998</v>
      </c>
      <c r="L12">
        <v>1.9498445997580421E-7</v>
      </c>
      <c r="M12">
        <v>3.2349999999999997E-2</v>
      </c>
      <c r="P12">
        <v>10</v>
      </c>
      <c r="R12">
        <v>1</v>
      </c>
      <c r="S12">
        <v>3.5229942097960212</v>
      </c>
      <c r="U12">
        <v>0</v>
      </c>
      <c r="V12">
        <v>5.3309120434690251E-2</v>
      </c>
      <c r="W12">
        <v>7.2384475840261281E-2</v>
      </c>
      <c r="X12">
        <v>6.0141916153421638E-3</v>
      </c>
      <c r="Y12">
        <v>5.8253997867513214E-3</v>
      </c>
      <c r="Z12">
        <v>0</v>
      </c>
      <c r="AA12">
        <v>1.5321753944332395E-3</v>
      </c>
      <c r="AB12">
        <v>5.7900360244910116</v>
      </c>
      <c r="AC12">
        <v>3.2685739900894237</v>
      </c>
      <c r="AD12">
        <v>2.5702599514210278</v>
      </c>
      <c r="AE12" s="9">
        <v>2.7077931390980727</v>
      </c>
      <c r="AH12" s="4" t="s">
        <v>30</v>
      </c>
      <c r="AI12" s="11">
        <v>-50.109731543624164</v>
      </c>
      <c r="AJ12" s="10"/>
      <c r="AK12">
        <v>10</v>
      </c>
      <c r="AL12">
        <f t="shared" si="0"/>
        <v>-764.8021923898184</v>
      </c>
      <c r="AM12">
        <f t="shared" si="1"/>
        <v>-875.84406480444272</v>
      </c>
      <c r="AN12">
        <f t="shared" si="2"/>
        <v>-881.68540248472675</v>
      </c>
      <c r="AO12">
        <v>96.048109969999999</v>
      </c>
    </row>
    <row r="13" spans="1:41">
      <c r="A13">
        <v>9.9999999999999995E-7</v>
      </c>
      <c r="B13">
        <v>1</v>
      </c>
      <c r="C13">
        <v>3.3683333333333335E-4</v>
      </c>
      <c r="D13">
        <v>3.9743243243243244E-4</v>
      </c>
      <c r="E13">
        <v>3.9090909090909092E-5</v>
      </c>
      <c r="F13">
        <v>3.5705194070000004</v>
      </c>
      <c r="G13">
        <v>1</v>
      </c>
      <c r="H13">
        <v>1.0000000000000001E-5</v>
      </c>
      <c r="I13">
        <v>0.5966118405597951</v>
      </c>
      <c r="J13">
        <v>0.37382606294411713</v>
      </c>
      <c r="K13">
        <v>305</v>
      </c>
      <c r="L13">
        <v>1.9952623149688761E-7</v>
      </c>
      <c r="M13">
        <v>3.2250000000000001E-2</v>
      </c>
      <c r="P13">
        <v>11</v>
      </c>
      <c r="R13">
        <v>1</v>
      </c>
      <c r="S13">
        <v>3.5550397179781115</v>
      </c>
      <c r="U13">
        <v>0</v>
      </c>
      <c r="V13">
        <v>7.1490871356797936E-2</v>
      </c>
      <c r="W13">
        <v>8.4320634800865796E-2</v>
      </c>
      <c r="X13">
        <v>8.2994000594389487E-3</v>
      </c>
      <c r="Y13">
        <v>8.6095928354758648E-3</v>
      </c>
      <c r="Z13">
        <v>0</v>
      </c>
      <c r="AA13">
        <v>1.9424720383205551E-3</v>
      </c>
      <c r="AB13">
        <v>5.7381899174948199</v>
      </c>
      <c r="AC13">
        <v>3.185092671555029</v>
      </c>
      <c r="AD13">
        <v>2.6131377922542991</v>
      </c>
      <c r="AE13" s="9">
        <v>2.7858582913068775</v>
      </c>
      <c r="AH13" s="4" t="s">
        <v>32</v>
      </c>
      <c r="AI13" s="11">
        <v>-1534.0419463087248</v>
      </c>
      <c r="AJ13" s="10"/>
      <c r="AK13">
        <v>11</v>
      </c>
      <c r="AL13">
        <f t="shared" si="0"/>
        <v>-759.46189667232863</v>
      </c>
      <c r="AM13">
        <f t="shared" si="1"/>
        <v>-873.70508478069394</v>
      </c>
      <c r="AN13">
        <f t="shared" si="2"/>
        <v>-880.25765842623071</v>
      </c>
      <c r="AO13">
        <v>96.262886600000002</v>
      </c>
    </row>
    <row r="14" spans="1:41">
      <c r="A14">
        <v>9.9999999999999995E-7</v>
      </c>
      <c r="B14">
        <v>3.6521739130434779E-5</v>
      </c>
      <c r="C14">
        <v>3.2666666666666673E-4</v>
      </c>
      <c r="D14">
        <v>4.4932432432432436E-4</v>
      </c>
      <c r="E14">
        <v>1</v>
      </c>
      <c r="F14">
        <v>4.9125654319999992</v>
      </c>
      <c r="G14">
        <v>1</v>
      </c>
      <c r="H14">
        <v>1.0000000000000001E-5</v>
      </c>
      <c r="I14">
        <v>0.58590951231121335</v>
      </c>
      <c r="J14">
        <v>0.38490792761715575</v>
      </c>
      <c r="K14">
        <v>305.89999999999998</v>
      </c>
      <c r="L14">
        <v>1.9498445997580421E-7</v>
      </c>
      <c r="M14">
        <v>3.2024999999999998E-2</v>
      </c>
      <c r="P14">
        <v>12</v>
      </c>
      <c r="R14">
        <v>1</v>
      </c>
      <c r="S14">
        <v>3.4030797381220665</v>
      </c>
      <c r="U14">
        <v>7.4959935213040722E-3</v>
      </c>
      <c r="V14">
        <v>6.6873694880243431E-2</v>
      </c>
      <c r="W14">
        <v>9.1972113047753476E-2</v>
      </c>
      <c r="X14">
        <v>0</v>
      </c>
      <c r="Y14">
        <v>1.1426464912587109E-2</v>
      </c>
      <c r="Z14">
        <v>0</v>
      </c>
      <c r="AA14">
        <v>2.108370068790999E-3</v>
      </c>
      <c r="AB14">
        <v>5.7412078541071967</v>
      </c>
      <c r="AC14">
        <v>3.3402364860539238</v>
      </c>
      <c r="AD14">
        <v>2.4556900777634803</v>
      </c>
      <c r="AE14" s="9">
        <v>2.6334583441253683</v>
      </c>
      <c r="AH14" s="4" t="s">
        <v>50</v>
      </c>
      <c r="AI14" s="11">
        <v>-394.38179194630874</v>
      </c>
      <c r="AJ14" s="10"/>
      <c r="AK14">
        <v>12</v>
      </c>
      <c r="AL14">
        <f t="shared" si="0"/>
        <v>-766.45282763922125</v>
      </c>
      <c r="AM14">
        <f t="shared" si="1"/>
        <v>-874.44635980209534</v>
      </c>
      <c r="AN14">
        <f t="shared" si="2"/>
        <v>-880.09712725215854</v>
      </c>
      <c r="AO14">
        <v>95.403780069999996</v>
      </c>
    </row>
    <row r="15" spans="1:41">
      <c r="A15">
        <v>9.9999999999999995E-7</v>
      </c>
      <c r="B15">
        <v>2.3478260869565219E-5</v>
      </c>
      <c r="C15">
        <v>2.6049999999999999E-4</v>
      </c>
      <c r="D15">
        <v>2.8418918918918923E-4</v>
      </c>
      <c r="E15">
        <v>3.0909090909090909E-5</v>
      </c>
      <c r="F15">
        <v>1</v>
      </c>
      <c r="G15">
        <v>1</v>
      </c>
      <c r="H15">
        <v>1.0000000000000001E-5</v>
      </c>
      <c r="I15">
        <v>0.58494491160948348</v>
      </c>
      <c r="J15">
        <v>0.38538390778298209</v>
      </c>
      <c r="K15">
        <v>305.60000000000002</v>
      </c>
      <c r="L15">
        <v>1.9952623149688761E-7</v>
      </c>
      <c r="M15">
        <v>3.1375E-2</v>
      </c>
      <c r="P15">
        <v>13</v>
      </c>
      <c r="R15">
        <v>1</v>
      </c>
      <c r="S15">
        <v>3.4282757462518703</v>
      </c>
      <c r="U15">
        <v>4.8580787071300603E-3</v>
      </c>
      <c r="V15">
        <v>5.3709998642385577E-2</v>
      </c>
      <c r="W15">
        <v>5.8602208149053564E-2</v>
      </c>
      <c r="X15">
        <v>6.3804887069659373E-3</v>
      </c>
      <c r="Y15">
        <v>0</v>
      </c>
      <c r="Z15">
        <v>0</v>
      </c>
      <c r="AA15">
        <v>2.0247528627868948E-3</v>
      </c>
      <c r="AB15">
        <v>5.8260642074368763</v>
      </c>
      <c r="AC15">
        <v>3.3998132140477915</v>
      </c>
      <c r="AD15">
        <v>2.4605159232484053</v>
      </c>
      <c r="AE15" s="9">
        <v>2.5840666974539404</v>
      </c>
      <c r="AH15" s="30" t="s">
        <v>130</v>
      </c>
      <c r="AI15" s="31">
        <v>-352.63</v>
      </c>
      <c r="AJ15" s="10"/>
      <c r="AK15">
        <v>13</v>
      </c>
      <c r="AL15">
        <f t="shared" si="0"/>
        <v>-771.6084784889066</v>
      </c>
      <c r="AM15">
        <f t="shared" si="1"/>
        <v>-877.57654539417069</v>
      </c>
      <c r="AN15">
        <f t="shared" si="2"/>
        <v>-882.99185927916574</v>
      </c>
      <c r="AO15">
        <v>97.079037799999995</v>
      </c>
    </row>
    <row r="16" spans="1:41">
      <c r="A16">
        <v>9.9999999999999995E-7</v>
      </c>
      <c r="B16">
        <v>2.2608695652173914E-5</v>
      </c>
      <c r="C16">
        <v>8.2733333333333335E-4</v>
      </c>
      <c r="D16">
        <v>6.5770270270270269E-4</v>
      </c>
      <c r="E16">
        <v>1.3545454545454546E-4</v>
      </c>
      <c r="F16">
        <v>4.9345592929999995</v>
      </c>
      <c r="G16">
        <v>0.32442807299999987</v>
      </c>
      <c r="H16">
        <v>1.0000000000000001E-5</v>
      </c>
      <c r="I16">
        <v>0.58537217651259577</v>
      </c>
      <c r="J16">
        <v>0.38384667682911122</v>
      </c>
      <c r="K16">
        <v>305.38825364000002</v>
      </c>
      <c r="L16">
        <v>2.089296130854039E-7</v>
      </c>
      <c r="M16">
        <v>3.0700000000000002E-2</v>
      </c>
      <c r="P16">
        <v>14</v>
      </c>
      <c r="R16">
        <v>1</v>
      </c>
      <c r="S16">
        <v>3.3119456408448897</v>
      </c>
      <c r="U16">
        <v>4.4720812180296604E-3</v>
      </c>
      <c r="V16">
        <v>0.16372288702206295</v>
      </c>
      <c r="W16">
        <v>0.13013797237660499</v>
      </c>
      <c r="X16">
        <v>2.6811993269075549E-2</v>
      </c>
      <c r="Y16">
        <v>1.1096007834505015E-2</v>
      </c>
      <c r="Z16">
        <v>6.2938923470582059E-4</v>
      </c>
      <c r="AA16">
        <v>2.1404225085727446E-3</v>
      </c>
      <c r="AB16">
        <v>5.5100670176154809</v>
      </c>
      <c r="AC16">
        <v>3.2002617992791622</v>
      </c>
      <c r="AD16">
        <v>2.4125604601255319</v>
      </c>
      <c r="AE16" s="9">
        <v>2.749430791080516</v>
      </c>
      <c r="AH16" s="30" t="s">
        <v>131</v>
      </c>
      <c r="AI16" s="31">
        <v>-344.34</v>
      </c>
      <c r="AJ16" s="10"/>
      <c r="AK16">
        <v>14</v>
      </c>
      <c r="AL16">
        <f t="shared" si="0"/>
        <v>-753.44454481571915</v>
      </c>
      <c r="AM16">
        <f t="shared" si="1"/>
        <v>-866.1939046939608</v>
      </c>
      <c r="AN16">
        <f t="shared" si="2"/>
        <v>-873.84529506948377</v>
      </c>
      <c r="AO16">
        <v>90.936426119999993</v>
      </c>
    </row>
    <row r="17" spans="1:41">
      <c r="A17">
        <v>9.9999999999999995E-7</v>
      </c>
      <c r="B17">
        <v>3.3478260869565221E-5</v>
      </c>
      <c r="C17">
        <v>1.0840000000000001E-3</v>
      </c>
      <c r="D17">
        <v>7.1297297297297289E-4</v>
      </c>
      <c r="E17">
        <v>2.218181818181818E-4</v>
      </c>
      <c r="F17">
        <v>5.9022966859999997</v>
      </c>
      <c r="G17">
        <v>0.53140281899999986</v>
      </c>
      <c r="H17">
        <v>1.0000000000000001E-5</v>
      </c>
      <c r="I17">
        <v>0.56474720920689347</v>
      </c>
      <c r="J17">
        <v>0.39655234615459323</v>
      </c>
      <c r="K17">
        <v>305.84484003</v>
      </c>
      <c r="L17">
        <v>2.9512092266663814E-7</v>
      </c>
      <c r="M17">
        <v>2.9850000000000002E-2</v>
      </c>
      <c r="P17">
        <v>15</v>
      </c>
      <c r="R17">
        <v>1</v>
      </c>
      <c r="S17">
        <v>3.025337924774032</v>
      </c>
      <c r="U17">
        <v>7.1371006720471865E-3</v>
      </c>
      <c r="V17">
        <v>0.23039299079551737</v>
      </c>
      <c r="W17">
        <v>0.15153545916662273</v>
      </c>
      <c r="X17">
        <v>4.7155197768383818E-2</v>
      </c>
      <c r="Y17">
        <v>1.4255943638139493E-2</v>
      </c>
      <c r="Z17">
        <v>1.1073407647196336E-3</v>
      </c>
      <c r="AA17">
        <v>4.8458362772657434E-3</v>
      </c>
      <c r="AB17">
        <v>5.3442975104239192</v>
      </c>
      <c r="AC17">
        <v>3.3238054219271551</v>
      </c>
      <c r="AD17">
        <v>2.1581863384362872</v>
      </c>
      <c r="AE17" s="9">
        <v>2.6097703712417175</v>
      </c>
      <c r="AJ17" s="10"/>
      <c r="AK17">
        <v>15</v>
      </c>
      <c r="AL17">
        <f t="shared" si="0"/>
        <v>-754.24658056595001</v>
      </c>
      <c r="AM17">
        <f t="shared" si="1"/>
        <v>-861.26871028868629</v>
      </c>
      <c r="AN17">
        <f t="shared" si="2"/>
        <v>-869.05900555919322</v>
      </c>
      <c r="AO17">
        <v>88.573883159999994</v>
      </c>
    </row>
    <row r="18" spans="1:41">
      <c r="A18">
        <v>9.9999999999999995E-7</v>
      </c>
      <c r="B18">
        <v>3.6956521739130438E-5</v>
      </c>
      <c r="C18">
        <v>5.3249999999999999E-4</v>
      </c>
      <c r="D18">
        <v>3.6256756756756754E-4</v>
      </c>
      <c r="E18">
        <v>2.0306818181818184E-4</v>
      </c>
      <c r="F18">
        <v>1</v>
      </c>
      <c r="G18">
        <v>1</v>
      </c>
      <c r="H18">
        <v>2.1323544882920101E-3</v>
      </c>
      <c r="I18">
        <v>0.56785879810769291</v>
      </c>
      <c r="J18">
        <v>0.39484856888868292</v>
      </c>
      <c r="K18">
        <v>306.21841072000001</v>
      </c>
      <c r="L18">
        <v>2.9512092266663814E-7</v>
      </c>
      <c r="M18">
        <v>3.0339999999999999E-2</v>
      </c>
      <c r="P18">
        <v>16</v>
      </c>
      <c r="R18">
        <v>1</v>
      </c>
      <c r="S18">
        <v>3.1801331147247005</v>
      </c>
      <c r="U18">
        <v>8.5836154524693859E-3</v>
      </c>
      <c r="V18">
        <v>0.12383753635867251</v>
      </c>
      <c r="W18">
        <v>8.4339206999966082E-2</v>
      </c>
      <c r="X18">
        <v>4.7226060395123844E-2</v>
      </c>
      <c r="Y18">
        <v>0</v>
      </c>
      <c r="Z18">
        <v>0</v>
      </c>
      <c r="AA18">
        <v>2.7650358068512591E-2</v>
      </c>
      <c r="AB18">
        <v>5.6014452070233318</v>
      </c>
      <c r="AC18">
        <v>3.4489624503671426</v>
      </c>
      <c r="AD18">
        <v>2.2514117918593173</v>
      </c>
      <c r="AE18" s="9">
        <v>2.5153982110655493</v>
      </c>
      <c r="AJ18" s="10"/>
      <c r="AK18">
        <v>16</v>
      </c>
      <c r="AL18">
        <f t="shared" si="0"/>
        <v>-766.52495292600668</v>
      </c>
      <c r="AM18">
        <f t="shared" si="1"/>
        <v>-869.67704500869456</v>
      </c>
      <c r="AN18">
        <f t="shared" si="2"/>
        <v>-876.52430086063293</v>
      </c>
      <c r="AO18">
        <v>85.910652920000004</v>
      </c>
    </row>
    <row r="19" spans="1:41">
      <c r="A19">
        <v>9.9999999999999995E-7</v>
      </c>
      <c r="B19">
        <v>4.0652173913043481E-5</v>
      </c>
      <c r="C19">
        <v>1.9771666666666666E-3</v>
      </c>
      <c r="D19">
        <v>1.017162162162162E-3</v>
      </c>
      <c r="E19">
        <v>9.0375000000000004E-4</v>
      </c>
      <c r="F19">
        <v>1</v>
      </c>
      <c r="G19">
        <v>1</v>
      </c>
      <c r="H19">
        <v>4.7113106304956503E-3</v>
      </c>
      <c r="I19">
        <v>0.56510833171990771</v>
      </c>
      <c r="J19">
        <v>0.39291487790099811</v>
      </c>
      <c r="K19">
        <v>306.45843439999999</v>
      </c>
      <c r="L19">
        <v>2.8840315031266014E-7</v>
      </c>
      <c r="M19">
        <v>3.109E-2</v>
      </c>
      <c r="P19">
        <v>17</v>
      </c>
      <c r="R19">
        <v>1</v>
      </c>
      <c r="S19">
        <v>2.872750606973975</v>
      </c>
      <c r="U19">
        <v>8.2394118391798127E-3</v>
      </c>
      <c r="V19">
        <v>0.40081003013276334</v>
      </c>
      <c r="W19">
        <v>0.2061935237453017</v>
      </c>
      <c r="X19">
        <v>0.18321307155019351</v>
      </c>
      <c r="Y19">
        <v>0</v>
      </c>
      <c r="Z19">
        <v>0</v>
      </c>
      <c r="AA19">
        <v>4.0240419786049843E-2</v>
      </c>
      <c r="AB19">
        <v>4.768198666531168</v>
      </c>
      <c r="AC19">
        <v>2.9356884793432432</v>
      </c>
      <c r="AD19">
        <v>2.134820524584204</v>
      </c>
      <c r="AE19" s="9">
        <v>2.9332765618516423</v>
      </c>
      <c r="AJ19" s="10"/>
      <c r="AK19">
        <v>17</v>
      </c>
      <c r="AL19">
        <f t="shared" si="0"/>
        <v>-718.88597977406948</v>
      </c>
      <c r="AM19">
        <f t="shared" si="1"/>
        <v>-839.17453396046108</v>
      </c>
      <c r="AN19">
        <f t="shared" si="2"/>
        <v>-850.7867931473985</v>
      </c>
      <c r="AO19">
        <v>84.579037799999995</v>
      </c>
    </row>
    <row r="20" spans="1:41">
      <c r="A20">
        <v>9.9999999999999995E-7</v>
      </c>
      <c r="B20">
        <v>3.6521739130434779E-5</v>
      </c>
      <c r="C20">
        <v>1.5554999999999998E-3</v>
      </c>
      <c r="D20">
        <v>7.5094594594594596E-4</v>
      </c>
      <c r="E20">
        <v>7.3079545454545456E-4</v>
      </c>
      <c r="F20">
        <v>10.795318775</v>
      </c>
      <c r="G20">
        <v>1.2113856150000002</v>
      </c>
      <c r="H20">
        <v>8.4571491013480538E-3</v>
      </c>
      <c r="I20">
        <v>0.56162400045750183</v>
      </c>
      <c r="J20">
        <v>0.39124312690560503</v>
      </c>
      <c r="K20">
        <v>306.31405925000001</v>
      </c>
      <c r="L20">
        <v>3.0199517204020165E-7</v>
      </c>
      <c r="M20">
        <v>2.9940000000000001E-2</v>
      </c>
      <c r="P20">
        <v>18</v>
      </c>
      <c r="R20">
        <v>1</v>
      </c>
      <c r="S20">
        <v>2.944978863869288</v>
      </c>
      <c r="U20">
        <v>7.7860985048666901E-3</v>
      </c>
      <c r="V20">
        <v>0.33158240934204586</v>
      </c>
      <c r="W20">
        <v>0.16007771298708939</v>
      </c>
      <c r="X20">
        <v>0.15578313722465215</v>
      </c>
      <c r="Y20">
        <v>2.6149131710106792E-2</v>
      </c>
      <c r="Z20">
        <v>2.5315511923116297E-3</v>
      </c>
      <c r="AA20">
        <v>6.5966823715601364E-2</v>
      </c>
      <c r="AB20">
        <v>4.9067851486635208</v>
      </c>
      <c r="AC20">
        <v>3.0277731085098343</v>
      </c>
      <c r="AD20">
        <v>2.1738708549758252</v>
      </c>
      <c r="AE20" s="9">
        <v>2.8577808959368975</v>
      </c>
      <c r="AJ20" s="10"/>
      <c r="AK20">
        <v>18</v>
      </c>
      <c r="AL20">
        <f t="shared" si="0"/>
        <v>-726.48929029644387</v>
      </c>
      <c r="AM20">
        <f t="shared" si="1"/>
        <v>-843.68189893909494</v>
      </c>
      <c r="AN20">
        <f t="shared" si="2"/>
        <v>-854.47064735569472</v>
      </c>
      <c r="AO20">
        <v>79.853951890000005</v>
      </c>
    </row>
    <row r="21" spans="1:41">
      <c r="A21">
        <v>9.9999999999999995E-7</v>
      </c>
      <c r="B21">
        <v>4.9130434782608691E-5</v>
      </c>
      <c r="C21">
        <v>1.9193333333333334E-3</v>
      </c>
      <c r="D21">
        <v>8.1905405405405403E-4</v>
      </c>
      <c r="E21">
        <v>9.762499999999999E-4</v>
      </c>
      <c r="F21">
        <v>12.484370708</v>
      </c>
      <c r="G21">
        <v>0.98307981599999994</v>
      </c>
      <c r="H21">
        <v>1.3455379796633589E-2</v>
      </c>
      <c r="I21">
        <v>0.54538995569963966</v>
      </c>
      <c r="J21">
        <v>0.39874149903674239</v>
      </c>
      <c r="K21">
        <v>306.16246534999999</v>
      </c>
      <c r="L21">
        <v>3.0199517204020165E-7</v>
      </c>
      <c r="M21">
        <v>3.0200000000000001E-2</v>
      </c>
      <c r="P21">
        <v>19</v>
      </c>
      <c r="R21">
        <v>1</v>
      </c>
      <c r="S21">
        <v>2.7092464521924562</v>
      </c>
      <c r="U21">
        <v>1.1096727056545436E-2</v>
      </c>
      <c r="V21">
        <v>0.43416555099167364</v>
      </c>
      <c r="W21">
        <v>0.18527445193657072</v>
      </c>
      <c r="X21">
        <v>0.22082268764845109</v>
      </c>
      <c r="Y21">
        <v>3.2091194107327359E-2</v>
      </c>
      <c r="Z21">
        <v>2.1801707129127106E-3</v>
      </c>
      <c r="AA21">
        <v>9.5774880585575206E-2</v>
      </c>
      <c r="AB21">
        <v>4.575515997002384</v>
      </c>
      <c r="AC21">
        <v>2.9620444253955038</v>
      </c>
      <c r="AD21">
        <v>2.0046320121648287</v>
      </c>
      <c r="AE21" s="9">
        <v>2.8902627946183097</v>
      </c>
      <c r="AJ21" s="10"/>
      <c r="AK21">
        <v>19</v>
      </c>
      <c r="AL21">
        <f t="shared" si="0"/>
        <v>-713.0492202777184</v>
      </c>
      <c r="AM21">
        <f t="shared" si="1"/>
        <v>-831.57385491492801</v>
      </c>
      <c r="AN21">
        <f t="shared" si="2"/>
        <v>-843.54621963183445</v>
      </c>
      <c r="AO21">
        <v>79.853951890000005</v>
      </c>
    </row>
    <row r="22" spans="1:41">
      <c r="A22">
        <v>9.9999999999999995E-7</v>
      </c>
      <c r="B22">
        <v>3.6956521739130438E-5</v>
      </c>
      <c r="C22">
        <v>5.3249999999999999E-4</v>
      </c>
      <c r="D22">
        <v>3.6256756756756754E-4</v>
      </c>
      <c r="E22">
        <v>2.0306818181818184E-4</v>
      </c>
      <c r="F22">
        <v>15.193219931</v>
      </c>
      <c r="G22">
        <v>1.0658279399999997</v>
      </c>
      <c r="H22">
        <v>1.0000000000000001E-5</v>
      </c>
      <c r="I22">
        <v>0.59953156541718877</v>
      </c>
      <c r="J22">
        <v>0.37110489341547853</v>
      </c>
      <c r="K22">
        <v>306.58656733999999</v>
      </c>
      <c r="L22">
        <v>2.454708915685024E-7</v>
      </c>
      <c r="M22">
        <v>3.1605000000000001E-2</v>
      </c>
      <c r="P22">
        <v>20</v>
      </c>
      <c r="R22">
        <v>1</v>
      </c>
      <c r="S22">
        <v>3.5202594054822427</v>
      </c>
      <c r="U22">
        <v>7.4065330805228617E-3</v>
      </c>
      <c r="V22">
        <v>0.10685553363030646</v>
      </c>
      <c r="W22">
        <v>7.2773661645176332E-2</v>
      </c>
      <c r="X22">
        <v>4.0749889194841335E-2</v>
      </c>
      <c r="Y22">
        <v>3.4649218708362954E-2</v>
      </c>
      <c r="Z22">
        <v>2.0970714270815063E-3</v>
      </c>
      <c r="AA22">
        <v>5.3528057135637319E-3</v>
      </c>
      <c r="AB22">
        <v>5.5672874718960879</v>
      </c>
      <c r="AC22">
        <v>3.0523808721274062</v>
      </c>
      <c r="AD22">
        <v>2.6288112819516165</v>
      </c>
      <c r="AE22" s="9">
        <v>2.8933431896379078</v>
      </c>
      <c r="AJ22" s="10"/>
      <c r="AK22">
        <v>20</v>
      </c>
      <c r="AL22">
        <f t="shared" si="0"/>
        <v>-748.52148292064385</v>
      </c>
      <c r="AM22">
        <f t="shared" si="1"/>
        <v>-867.17243918331815</v>
      </c>
      <c r="AN22">
        <f t="shared" si="2"/>
        <v>-874.59245578246646</v>
      </c>
      <c r="AO22">
        <v>93.170103089999998</v>
      </c>
    </row>
    <row r="23" spans="1:41">
      <c r="A23">
        <v>9.9999999999999995E-7</v>
      </c>
      <c r="B23">
        <v>1</v>
      </c>
      <c r="C23">
        <v>3.8416666666666666E-4</v>
      </c>
      <c r="D23">
        <v>4.1202702702702697E-4</v>
      </c>
      <c r="E23">
        <v>4.9886363636363632E-5</v>
      </c>
      <c r="F23">
        <v>7.4700857779999996</v>
      </c>
      <c r="G23">
        <v>0.13068188700000005</v>
      </c>
      <c r="H23">
        <v>1.0000000000000001E-5</v>
      </c>
      <c r="I23">
        <v>0.58975230757045838</v>
      </c>
      <c r="J23">
        <v>0.37798571447167606</v>
      </c>
      <c r="K23">
        <v>306.40970778000002</v>
      </c>
      <c r="L23">
        <v>2.5703957827688611E-7</v>
      </c>
      <c r="M23">
        <v>3.2055E-2</v>
      </c>
      <c r="P23">
        <v>21</v>
      </c>
      <c r="R23">
        <v>1</v>
      </c>
      <c r="S23">
        <v>3.4621515101976073</v>
      </c>
      <c r="U23">
        <v>0</v>
      </c>
      <c r="V23">
        <v>8.40768058846105E-2</v>
      </c>
      <c r="W23">
        <v>9.0165117550422225E-2</v>
      </c>
      <c r="X23">
        <v>1.0912188710465296E-2</v>
      </c>
      <c r="Y23">
        <v>1.857698403396809E-2</v>
      </c>
      <c r="Z23">
        <v>2.8038031307671732E-4</v>
      </c>
      <c r="AA23">
        <v>6.1572737902956254E-3</v>
      </c>
      <c r="AB23">
        <v>5.6819607520759936</v>
      </c>
      <c r="AC23">
        <v>3.2259665156686812</v>
      </c>
      <c r="AD23">
        <v>2.5340651752917194</v>
      </c>
      <c r="AE23" s="9">
        <v>2.7380766517842621</v>
      </c>
      <c r="AJ23" s="10"/>
      <c r="AK23">
        <v>21</v>
      </c>
      <c r="AL23">
        <f t="shared" si="0"/>
        <v>-759.71019481582607</v>
      </c>
      <c r="AM23">
        <f t="shared" si="1"/>
        <v>-871.99394125081471</v>
      </c>
      <c r="AN23">
        <f t="shared" si="2"/>
        <v>-878.48419055973488</v>
      </c>
      <c r="AO23">
        <v>95.103092779999997</v>
      </c>
    </row>
    <row r="24" spans="1:41">
      <c r="A24">
        <v>9.9999999999999995E-7</v>
      </c>
      <c r="B24">
        <v>4.0217391304347829E-5</v>
      </c>
      <c r="C24">
        <v>5.2666666666666671E-4</v>
      </c>
      <c r="D24">
        <v>5.2027027027027033E-4</v>
      </c>
      <c r="E24">
        <v>5.329545454545455E-5</v>
      </c>
      <c r="F24">
        <v>8.6480826799999999</v>
      </c>
      <c r="G24">
        <v>0.60432525599999998</v>
      </c>
      <c r="H24">
        <v>1.0000000000000001E-5</v>
      </c>
      <c r="I24">
        <v>0.58259428876777986</v>
      </c>
      <c r="J24">
        <v>0.37911124060398199</v>
      </c>
      <c r="K24">
        <v>306.16066066000002</v>
      </c>
      <c r="L24">
        <v>2.6302679918953789E-7</v>
      </c>
      <c r="M24">
        <v>3.0939999999999999E-2</v>
      </c>
      <c r="P24">
        <v>22</v>
      </c>
      <c r="R24">
        <v>1</v>
      </c>
      <c r="S24">
        <v>3.3750713296060653</v>
      </c>
      <c r="U24">
        <v>8.8232153627797547E-3</v>
      </c>
      <c r="V24">
        <v>0.11556311732215069</v>
      </c>
      <c r="W24">
        <v>0.11415082286932191</v>
      </c>
      <c r="X24">
        <v>1.1686434239297534E-2</v>
      </c>
      <c r="Y24">
        <v>2.1564013780631563E-2</v>
      </c>
      <c r="Z24">
        <v>1.300058852088703E-3</v>
      </c>
      <c r="AA24">
        <v>4.9769406610144897E-3</v>
      </c>
      <c r="AB24">
        <v>5.5938715923314764</v>
      </c>
      <c r="AC24">
        <v>3.2237772033864234</v>
      </c>
      <c r="AD24">
        <v>2.460447199326893</v>
      </c>
      <c r="AE24" s="9">
        <v>2.7335348617531632</v>
      </c>
      <c r="AJ24" s="10"/>
      <c r="AK24">
        <v>22</v>
      </c>
      <c r="AL24">
        <f t="shared" si="0"/>
        <v>-756.82807274535105</v>
      </c>
      <c r="AM24">
        <f t="shared" si="1"/>
        <v>-868.92556829511329</v>
      </c>
      <c r="AN24">
        <f t="shared" si="2"/>
        <v>-876.14605863535292</v>
      </c>
      <c r="AO24">
        <v>94.501718210000007</v>
      </c>
    </row>
    <row r="25" spans="1:41">
      <c r="A25">
        <v>9.9999999999999995E-7</v>
      </c>
      <c r="B25">
        <v>3.760869565217391E-5</v>
      </c>
      <c r="C25">
        <v>1.2761666666666666E-3</v>
      </c>
      <c r="D25">
        <v>6.9945945945945945E-4</v>
      </c>
      <c r="E25">
        <v>1.4636363636363637E-4</v>
      </c>
      <c r="F25">
        <v>1</v>
      </c>
      <c r="G25">
        <v>1</v>
      </c>
      <c r="H25">
        <v>1.0000000000000001E-5</v>
      </c>
      <c r="I25">
        <v>0.56830397456522552</v>
      </c>
      <c r="J25">
        <v>0.39522995736085081</v>
      </c>
      <c r="K25">
        <v>306.33210614000001</v>
      </c>
      <c r="L25">
        <v>2.8183829312644502E-7</v>
      </c>
      <c r="M25">
        <v>3.066E-2</v>
      </c>
      <c r="P25">
        <v>23</v>
      </c>
      <c r="R25">
        <v>1</v>
      </c>
      <c r="S25">
        <v>3.0547589817097531</v>
      </c>
      <c r="U25">
        <v>8.7318102700684637E-3</v>
      </c>
      <c r="V25">
        <v>0.29679850457990858</v>
      </c>
      <c r="W25">
        <v>0.16267241076733524</v>
      </c>
      <c r="X25">
        <v>3.4036193718171445E-2</v>
      </c>
      <c r="Y25">
        <v>0</v>
      </c>
      <c r="Z25">
        <v>0</v>
      </c>
      <c r="AA25">
        <v>7.9973708977345639E-3</v>
      </c>
      <c r="AB25">
        <v>5.3292519969898757</v>
      </c>
      <c r="AC25">
        <v>3.2824903861778605</v>
      </c>
      <c r="AD25">
        <v>2.1617667902276878</v>
      </c>
      <c r="AE25" s="9">
        <v>2.6640057095631713</v>
      </c>
      <c r="AJ25" s="10"/>
      <c r="AK25">
        <v>23</v>
      </c>
      <c r="AL25">
        <f t="shared" si="0"/>
        <v>-751.23572975919444</v>
      </c>
      <c r="AM25">
        <f t="shared" si="1"/>
        <v>-860.48195608343906</v>
      </c>
      <c r="AN25">
        <f t="shared" si="2"/>
        <v>-869.18681288481309</v>
      </c>
      <c r="AO25">
        <v>89.991408930000006</v>
      </c>
    </row>
    <row r="26" spans="1:41">
      <c r="A26">
        <v>9.9999999999999995E-7</v>
      </c>
      <c r="B26">
        <v>1</v>
      </c>
      <c r="C26">
        <v>2.1311666666666666E-3</v>
      </c>
      <c r="D26">
        <v>8.5864864864864862E-4</v>
      </c>
      <c r="E26">
        <v>5.2636363636363633E-4</v>
      </c>
      <c r="F26">
        <v>11.891963171</v>
      </c>
      <c r="G26">
        <v>5.9546424569999994</v>
      </c>
      <c r="H26">
        <v>2.4357303100889303E-3</v>
      </c>
      <c r="I26">
        <v>0.55142209950040555</v>
      </c>
      <c r="J26">
        <v>0.40284059330544453</v>
      </c>
      <c r="K26">
        <v>306.23826229999997</v>
      </c>
      <c r="L26">
        <v>2.9512092266663814E-7</v>
      </c>
      <c r="M26">
        <v>3.1800000000000002E-2</v>
      </c>
      <c r="P26">
        <v>24</v>
      </c>
      <c r="R26">
        <v>1</v>
      </c>
      <c r="S26">
        <v>2.6956207118390694</v>
      </c>
      <c r="U26">
        <v>0</v>
      </c>
      <c r="V26">
        <v>0.49225029099889611</v>
      </c>
      <c r="W26">
        <v>0.1983195273908375</v>
      </c>
      <c r="X26">
        <v>0.12158825220446741</v>
      </c>
      <c r="Y26">
        <v>3.1213817872275489E-2</v>
      </c>
      <c r="Z26">
        <v>1.3484396882302553E-2</v>
      </c>
      <c r="AA26">
        <v>2.5916519249474766E-2</v>
      </c>
      <c r="AB26">
        <v>4.7283819411954298</v>
      </c>
      <c r="AC26">
        <v>3.0586777486058372</v>
      </c>
      <c r="AD26">
        <v>1.954850881309945</v>
      </c>
      <c r="AE26" s="9">
        <v>2.8117071666587239</v>
      </c>
      <c r="AJ26" s="10"/>
      <c r="AK26">
        <v>24</v>
      </c>
      <c r="AL26">
        <f t="shared" si="0"/>
        <v>-724.09313162920216</v>
      </c>
      <c r="AM26">
        <f t="shared" si="1"/>
        <v>-839.39633701785215</v>
      </c>
      <c r="AN26">
        <f t="shared" si="2"/>
        <v>-849.38146084372761</v>
      </c>
      <c r="AO26">
        <v>84.278350520000004</v>
      </c>
    </row>
    <row r="27" spans="1:41">
      <c r="A27">
        <v>9.9999999999999995E-7</v>
      </c>
      <c r="B27">
        <v>4.1521739130434786E-5</v>
      </c>
      <c r="C27">
        <v>2.2868333333333334E-3</v>
      </c>
      <c r="D27">
        <v>9.6513513513513517E-4</v>
      </c>
      <c r="E27">
        <v>8.0306818181818181E-4</v>
      </c>
      <c r="F27">
        <v>17.795336228</v>
      </c>
      <c r="G27">
        <v>4.1660367089999992</v>
      </c>
      <c r="H27">
        <v>3.5695037342581108E-3</v>
      </c>
      <c r="I27">
        <v>0.55625067791648031</v>
      </c>
      <c r="J27">
        <v>0.40096246674032743</v>
      </c>
      <c r="K27">
        <v>306.31586393999999</v>
      </c>
      <c r="L27">
        <v>2.8840315031266014E-7</v>
      </c>
      <c r="M27">
        <v>3.0599999999999999E-2</v>
      </c>
      <c r="P27">
        <v>25</v>
      </c>
      <c r="R27">
        <v>1</v>
      </c>
      <c r="S27">
        <v>2.6643145159787984</v>
      </c>
      <c r="U27">
        <v>9.2415791557572766E-3</v>
      </c>
      <c r="V27">
        <v>0.50993610784078902</v>
      </c>
      <c r="W27">
        <v>0.21520317597108951</v>
      </c>
      <c r="X27">
        <v>0.17906015025629463</v>
      </c>
      <c r="Y27">
        <v>4.509161473894651E-2</v>
      </c>
      <c r="Z27">
        <v>9.1074161714505188E-3</v>
      </c>
      <c r="AA27">
        <v>3.1654783120339612E-2</v>
      </c>
      <c r="AB27">
        <v>4.513255728595464</v>
      </c>
      <c r="AC27">
        <v>2.8805959957370075</v>
      </c>
      <c r="AD27">
        <v>1.9892808120787098</v>
      </c>
      <c r="AE27" s="9">
        <v>2.9569208562130371</v>
      </c>
      <c r="AJ27" s="10"/>
      <c r="AK27">
        <v>25</v>
      </c>
      <c r="AL27">
        <f t="shared" si="0"/>
        <v>-709.67858827089367</v>
      </c>
      <c r="AM27">
        <f t="shared" si="1"/>
        <v>-830.93675371742984</v>
      </c>
      <c r="AN27">
        <f t="shared" si="2"/>
        <v>-842.14361621377031</v>
      </c>
      <c r="AO27">
        <v>83.505154640000001</v>
      </c>
    </row>
    <row r="28" spans="1:41">
      <c r="A28">
        <v>9.9999999999999995E-7</v>
      </c>
      <c r="B28">
        <v>1</v>
      </c>
      <c r="C28">
        <v>2.3005E-3</v>
      </c>
      <c r="D28">
        <v>9.5864864864864867E-4</v>
      </c>
      <c r="E28">
        <v>7.3772727272727282E-4</v>
      </c>
      <c r="F28">
        <v>9.6015079189999994</v>
      </c>
      <c r="G28">
        <v>3.8333645339999998</v>
      </c>
      <c r="H28">
        <v>3.4413756825480012E-3</v>
      </c>
      <c r="I28">
        <v>0.54821873800838961</v>
      </c>
      <c r="J28">
        <v>0.40916018971853135</v>
      </c>
      <c r="K28">
        <v>306.34834834999998</v>
      </c>
      <c r="L28">
        <v>2.9512092266663814E-7</v>
      </c>
      <c r="M28">
        <v>3.0775E-2</v>
      </c>
      <c r="P28">
        <v>26</v>
      </c>
      <c r="R28">
        <v>1</v>
      </c>
      <c r="S28">
        <v>2.5903859503553406</v>
      </c>
      <c r="U28">
        <v>0</v>
      </c>
      <c r="V28">
        <v>0.51720095418431244</v>
      </c>
      <c r="W28">
        <v>0.21551368434215784</v>
      </c>
      <c r="X28">
        <v>0.16585463753874832</v>
      </c>
      <c r="Y28">
        <v>2.4528903875276137E-2</v>
      </c>
      <c r="Z28">
        <v>8.4489223300910909E-3</v>
      </c>
      <c r="AA28">
        <v>3.1947834008771062E-2</v>
      </c>
      <c r="AB28">
        <v>4.594245288606861</v>
      </c>
      <c r="AC28">
        <v>3.0358071722602897</v>
      </c>
      <c r="AD28">
        <v>1.8852258004311968</v>
      </c>
      <c r="AE28" s="9">
        <v>2.8167729027017829</v>
      </c>
      <c r="AJ28" s="10"/>
      <c r="AK28">
        <v>26</v>
      </c>
      <c r="AL28">
        <f t="shared" si="0"/>
        <v>-719.09219896116213</v>
      </c>
      <c r="AM28">
        <f t="shared" si="1"/>
        <v>-834.60314134687371</v>
      </c>
      <c r="AN28">
        <f t="shared" si="2"/>
        <v>-845.22886520262489</v>
      </c>
      <c r="AO28">
        <v>83.161512029999997</v>
      </c>
    </row>
    <row r="29" spans="1:41">
      <c r="A29">
        <v>9.9999999999999995E-7</v>
      </c>
      <c r="B29">
        <v>2.1739130434782607E-5</v>
      </c>
      <c r="C29">
        <v>2.4248333333333335E-3</v>
      </c>
      <c r="D29">
        <v>1.0622972972972973E-3</v>
      </c>
      <c r="E29">
        <v>7.4181818181818181E-4</v>
      </c>
      <c r="F29">
        <v>7.5893136800000001</v>
      </c>
      <c r="G29">
        <v>3.249175659</v>
      </c>
      <c r="H29">
        <v>3.2405712755446112E-3</v>
      </c>
      <c r="I29">
        <v>0.5486453832869963</v>
      </c>
      <c r="J29">
        <v>0.41002430715104182</v>
      </c>
      <c r="K29">
        <v>306.36098117</v>
      </c>
      <c r="L29">
        <v>2.9512092266663814E-7</v>
      </c>
      <c r="M29">
        <v>3.0724999999999999E-2</v>
      </c>
      <c r="P29">
        <v>27</v>
      </c>
      <c r="R29">
        <v>1</v>
      </c>
      <c r="S29">
        <v>2.5731389110486518</v>
      </c>
      <c r="U29">
        <v>4.817021264092506E-3</v>
      </c>
      <c r="V29">
        <v>0.53742067918593994</v>
      </c>
      <c r="W29">
        <v>0.23541961138685522</v>
      </c>
      <c r="X29">
        <v>0.16441722939615117</v>
      </c>
      <c r="Y29">
        <v>1.9113577422034355E-2</v>
      </c>
      <c r="Z29">
        <v>7.0598450325835439E-3</v>
      </c>
      <c r="AA29">
        <v>3.0385630737066696E-2</v>
      </c>
      <c r="AB29">
        <v>4.5600228244854133</v>
      </c>
      <c r="AC29">
        <v>3.017269544173828</v>
      </c>
      <c r="AD29">
        <v>1.8673679651085604</v>
      </c>
      <c r="AE29" s="9">
        <v>2.835615928796217</v>
      </c>
      <c r="AJ29" s="10"/>
      <c r="AK29">
        <v>27</v>
      </c>
      <c r="AL29">
        <f t="shared" si="0"/>
        <v>-717.01229439914096</v>
      </c>
      <c r="AM29">
        <f t="shared" si="1"/>
        <v>-833.29595641002334</v>
      </c>
      <c r="AN29">
        <f t="shared" si="2"/>
        <v>-844.31878678152827</v>
      </c>
      <c r="AO29">
        <v>81.743986250000006</v>
      </c>
    </row>
    <row r="30" spans="1:41">
      <c r="A30">
        <v>9.9999999999999995E-7</v>
      </c>
      <c r="B30">
        <v>3.5000000000000004E-5</v>
      </c>
      <c r="C30">
        <v>2.4406666666666665E-3</v>
      </c>
      <c r="D30">
        <v>1.1508108108108108E-3</v>
      </c>
      <c r="E30">
        <v>6.9454545454545442E-4</v>
      </c>
      <c r="F30">
        <v>8.0242199419999984</v>
      </c>
      <c r="G30">
        <v>3.6319074899999992</v>
      </c>
      <c r="H30">
        <v>4.0454802036312314E-3</v>
      </c>
      <c r="I30">
        <v>0.54679387621800146</v>
      </c>
      <c r="J30">
        <v>0.40894350111205158</v>
      </c>
      <c r="K30">
        <v>306.1371997</v>
      </c>
      <c r="L30">
        <v>3.0199517204020165E-7</v>
      </c>
      <c r="M30">
        <v>3.1015000000000001E-2</v>
      </c>
      <c r="P30">
        <v>28</v>
      </c>
      <c r="R30">
        <v>1</v>
      </c>
      <c r="S30">
        <v>2.5526308200260068</v>
      </c>
      <c r="U30">
        <v>9.3692753952516125E-3</v>
      </c>
      <c r="V30">
        <v>0.56032620987240167</v>
      </c>
      <c r="W30">
        <v>0.26318948859823582</v>
      </c>
      <c r="X30">
        <v>0.15892038972564199</v>
      </c>
      <c r="Y30">
        <v>2.0865275051035546E-2</v>
      </c>
      <c r="Z30">
        <v>8.1477663838581699E-3</v>
      </c>
      <c r="AA30">
        <v>3.5058084661206614E-2</v>
      </c>
      <c r="AB30">
        <v>4.4920409423773382</v>
      </c>
      <c r="AC30">
        <v>2.9744682070125386</v>
      </c>
      <c r="AD30">
        <v>1.8540191986493597</v>
      </c>
      <c r="AE30" s="9">
        <v>2.8748376036757843</v>
      </c>
      <c r="AJ30" s="10"/>
      <c r="AK30">
        <v>28</v>
      </c>
      <c r="AL30">
        <f t="shared" si="0"/>
        <v>-712.7419285036209</v>
      </c>
      <c r="AM30">
        <f t="shared" si="1"/>
        <v>-830.63400297222699</v>
      </c>
      <c r="AN30">
        <f t="shared" si="2"/>
        <v>-842.18561014888803</v>
      </c>
      <c r="AO30">
        <v>81.743986250000006</v>
      </c>
    </row>
    <row r="31" spans="1:41">
      <c r="A31">
        <v>9.9999999999999995E-7</v>
      </c>
      <c r="B31">
        <v>5.0217391304347822E-5</v>
      </c>
      <c r="C31">
        <v>2.5488333333333335E-3</v>
      </c>
      <c r="D31">
        <v>1.508918918918919E-3</v>
      </c>
      <c r="E31">
        <v>7.139772727272727E-4</v>
      </c>
      <c r="F31">
        <v>1</v>
      </c>
      <c r="G31">
        <v>1</v>
      </c>
      <c r="H31">
        <v>3.2890937509212803E-3</v>
      </c>
      <c r="I31">
        <v>0.54359913274118743</v>
      </c>
      <c r="J31">
        <v>0.41559777194901071</v>
      </c>
      <c r="K31">
        <v>306.2545045</v>
      </c>
      <c r="L31">
        <v>2.9512092266663814E-7</v>
      </c>
      <c r="M31">
        <v>3.1274999999999997E-2</v>
      </c>
      <c r="P31">
        <v>29</v>
      </c>
      <c r="R31">
        <v>1</v>
      </c>
      <c r="S31">
        <v>2.4758823697797538</v>
      </c>
      <c r="U31">
        <v>1.0915836536176449E-2</v>
      </c>
      <c r="V31">
        <v>0.55371848024288539</v>
      </c>
      <c r="W31">
        <v>0.32780305431797147</v>
      </c>
      <c r="X31">
        <v>0.1551201968925599</v>
      </c>
      <c r="Y31">
        <v>0</v>
      </c>
      <c r="Z31">
        <v>0</v>
      </c>
      <c r="AA31">
        <v>3.0271541265380508E-2</v>
      </c>
      <c r="AB31">
        <v>4.474528838018875</v>
      </c>
      <c r="AC31">
        <v>3.0289180095044985</v>
      </c>
      <c r="AD31">
        <v>1.7743104049305236</v>
      </c>
      <c r="AE31" s="9">
        <v>2.821867972920117</v>
      </c>
      <c r="AJ31" s="10"/>
      <c r="AK31">
        <v>29</v>
      </c>
      <c r="AL31">
        <f t="shared" si="0"/>
        <v>-714.59477711458476</v>
      </c>
      <c r="AM31">
        <f t="shared" si="1"/>
        <v>-830.31465944070715</v>
      </c>
      <c r="AN31">
        <f t="shared" si="2"/>
        <v>-841.92756007487264</v>
      </c>
      <c r="AO31">
        <v>78.994845359999999</v>
      </c>
    </row>
    <row r="32" spans="1:41">
      <c r="A32">
        <v>9.9999999999999995E-7</v>
      </c>
      <c r="B32">
        <v>2.891304347826087E-5</v>
      </c>
      <c r="C32">
        <v>1.0803333333333331E-3</v>
      </c>
      <c r="D32">
        <v>8.3662162162162154E-4</v>
      </c>
      <c r="E32">
        <v>1.7874999999999998E-4</v>
      </c>
      <c r="F32">
        <v>8.2485212810000004</v>
      </c>
      <c r="G32">
        <v>3.7973602229999996</v>
      </c>
      <c r="H32">
        <v>1.0000000000000001E-5</v>
      </c>
      <c r="I32">
        <v>0.58349660096248468</v>
      </c>
      <c r="J32">
        <v>0.38555180915088533</v>
      </c>
      <c r="K32">
        <v>306.37000462000003</v>
      </c>
      <c r="L32">
        <v>2.6302679918953789E-7</v>
      </c>
      <c r="M32">
        <v>3.1899999999999998E-2</v>
      </c>
      <c r="P32">
        <v>30</v>
      </c>
      <c r="R32">
        <v>1</v>
      </c>
      <c r="S32">
        <v>3.2498367940380799</v>
      </c>
      <c r="U32">
        <v>5.1582540596005243E-3</v>
      </c>
      <c r="V32">
        <v>0.19247040137992125</v>
      </c>
      <c r="W32">
        <v>0.14903742320426325</v>
      </c>
      <c r="X32">
        <v>3.1841515226735291E-2</v>
      </c>
      <c r="Y32">
        <v>1.669826508909851E-2</v>
      </c>
      <c r="Z32">
        <v>6.6322295511924735E-3</v>
      </c>
      <c r="AA32">
        <v>9.9802388554914873E-3</v>
      </c>
      <c r="AB32">
        <v>5.4000252879528858</v>
      </c>
      <c r="AC32">
        <v>3.1601687327703005</v>
      </c>
      <c r="AD32">
        <v>2.3752743838252854</v>
      </c>
      <c r="AE32" s="9">
        <v>2.7771124723360967</v>
      </c>
      <c r="AJ32" s="10"/>
      <c r="AK32">
        <v>30</v>
      </c>
      <c r="AL32">
        <f t="shared" si="0"/>
        <v>-748.30112509983735</v>
      </c>
      <c r="AM32">
        <f t="shared" si="1"/>
        <v>-862.18566243082512</v>
      </c>
      <c r="AN32">
        <f t="shared" si="2"/>
        <v>-869.97767033450793</v>
      </c>
      <c r="AO32">
        <v>90.335051550000003</v>
      </c>
    </row>
    <row r="33" spans="1:41">
      <c r="A33">
        <v>9.9999999999999995E-7</v>
      </c>
      <c r="B33">
        <v>1</v>
      </c>
      <c r="C33">
        <v>1.3261666666666665E-3</v>
      </c>
      <c r="D33">
        <v>8.5189189189189185E-4</v>
      </c>
      <c r="E33">
        <v>1.8375000000000002E-4</v>
      </c>
      <c r="F33">
        <v>7.8754816699999992</v>
      </c>
      <c r="G33">
        <v>3.6849696809999997</v>
      </c>
      <c r="H33">
        <v>1.0000000000000001E-5</v>
      </c>
      <c r="I33">
        <v>0.57142703069887457</v>
      </c>
      <c r="J33">
        <v>0.39322710977279568</v>
      </c>
      <c r="K33">
        <v>305.94770732000001</v>
      </c>
      <c r="L33">
        <v>2.6302679918953789E-7</v>
      </c>
      <c r="M33">
        <v>3.252E-2</v>
      </c>
      <c r="P33">
        <v>31</v>
      </c>
      <c r="R33">
        <v>1</v>
      </c>
      <c r="S33">
        <v>3.0554315643292522</v>
      </c>
      <c r="U33">
        <v>0</v>
      </c>
      <c r="V33">
        <v>0.2850339385451881</v>
      </c>
      <c r="W33">
        <v>0.18310782986253049</v>
      </c>
      <c r="X33">
        <v>3.9485196637280166E-2</v>
      </c>
      <c r="Y33">
        <v>1.9234682798024771E-2</v>
      </c>
      <c r="Z33">
        <v>7.7646936024751752E-3</v>
      </c>
      <c r="AA33">
        <v>1.8483351986544973E-2</v>
      </c>
      <c r="AB33">
        <v>5.2178715684024404</v>
      </c>
      <c r="AC33">
        <v>3.180923356059731</v>
      </c>
      <c r="AD33">
        <v>2.2081107231062642</v>
      </c>
      <c r="AE33" s="9">
        <v>2.742737064551763</v>
      </c>
      <c r="AJ33" s="10"/>
      <c r="AK33">
        <v>31</v>
      </c>
      <c r="AL33">
        <f t="shared" si="0"/>
        <v>-743.79697629293617</v>
      </c>
      <c r="AM33">
        <f t="shared" si="1"/>
        <v>-856.27183812461283</v>
      </c>
      <c r="AN33">
        <f t="shared" si="2"/>
        <v>-864.72633292023249</v>
      </c>
      <c r="AO33">
        <v>89.905498280000003</v>
      </c>
    </row>
    <row r="34" spans="1:41">
      <c r="A34">
        <v>9.9999999999999995E-7</v>
      </c>
      <c r="B34">
        <v>2.6521739130434784E-5</v>
      </c>
      <c r="C34">
        <v>2.0423333333333335E-3</v>
      </c>
      <c r="D34">
        <v>1.0882432432432433E-3</v>
      </c>
      <c r="E34">
        <v>3.9738636363636365E-4</v>
      </c>
      <c r="F34">
        <v>10.001767655</v>
      </c>
      <c r="G34">
        <v>4.0540726139999999</v>
      </c>
      <c r="H34">
        <v>2.5051691810563772E-3</v>
      </c>
      <c r="I34">
        <v>0.55935746043526435</v>
      </c>
      <c r="J34">
        <v>0.40090241039470614</v>
      </c>
      <c r="K34">
        <v>306.26352795000003</v>
      </c>
      <c r="L34">
        <v>2.8183829312644502E-7</v>
      </c>
      <c r="M34">
        <v>3.1375E-2</v>
      </c>
      <c r="P34">
        <v>32</v>
      </c>
      <c r="R34">
        <v>1</v>
      </c>
      <c r="S34">
        <v>2.7945801068096934</v>
      </c>
      <c r="U34">
        <v>5.6666907320417417E-3</v>
      </c>
      <c r="V34">
        <v>0.43723664838080395</v>
      </c>
      <c r="W34">
        <v>0.23298022810128796</v>
      </c>
      <c r="X34">
        <v>8.5086913663945649E-2</v>
      </c>
      <c r="Y34">
        <v>2.4333065135162722E-2</v>
      </c>
      <c r="Z34">
        <v>8.5093048113866789E-3</v>
      </c>
      <c r="AA34">
        <v>2.5696322840677046E-2</v>
      </c>
      <c r="AB34">
        <v>4.8460020114139848</v>
      </c>
      <c r="AC34">
        <v>3.0771182274449673</v>
      </c>
      <c r="AD34">
        <v>2.0175726500901674</v>
      </c>
      <c r="AE34" s="9">
        <v>2.8113855009147963</v>
      </c>
      <c r="AJ34" s="10"/>
      <c r="AK34">
        <v>32</v>
      </c>
      <c r="AL34">
        <f t="shared" si="0"/>
        <v>-727.91918915349868</v>
      </c>
      <c r="AM34">
        <f t="shared" si="1"/>
        <v>-843.2092035911927</v>
      </c>
      <c r="AN34">
        <f t="shared" si="2"/>
        <v>-853.1568146596145</v>
      </c>
      <c r="AO34">
        <v>84.621993130000007</v>
      </c>
    </row>
    <row r="35" spans="1:41">
      <c r="A35">
        <v>9.9999999999999995E-7</v>
      </c>
      <c r="B35">
        <v>1</v>
      </c>
      <c r="C35">
        <v>1.1841666666666665E-3</v>
      </c>
      <c r="D35">
        <v>6.7702702702702696E-4</v>
      </c>
      <c r="E35">
        <v>2.0920454545454546E-4</v>
      </c>
      <c r="F35">
        <v>9.1944900829999998</v>
      </c>
      <c r="G35">
        <v>4.0849943729999998</v>
      </c>
      <c r="H35">
        <v>1.0000000000000001E-5</v>
      </c>
      <c r="I35">
        <v>0.59050155756261202</v>
      </c>
      <c r="J35">
        <v>0.38196295264918684</v>
      </c>
      <c r="K35">
        <v>306.58295795999999</v>
      </c>
      <c r="L35">
        <v>2.8840315031266014E-7</v>
      </c>
      <c r="M35">
        <v>3.0054999999999998E-2</v>
      </c>
      <c r="P35">
        <v>33</v>
      </c>
      <c r="R35">
        <v>1</v>
      </c>
      <c r="S35">
        <v>3.3004300607379733</v>
      </c>
      <c r="U35">
        <v>0</v>
      </c>
      <c r="V35">
        <v>0.22373719570642372</v>
      </c>
      <c r="W35">
        <v>0.12792720368340982</v>
      </c>
      <c r="X35">
        <v>3.9526047805354729E-2</v>
      </c>
      <c r="Y35">
        <v>1.9741934997230284E-2</v>
      </c>
      <c r="Z35">
        <v>7.5672142783211891E-3</v>
      </c>
      <c r="AA35">
        <v>5.2646323317581123E-3</v>
      </c>
      <c r="AB35">
        <v>5.3783106363536621</v>
      </c>
      <c r="AC35">
        <v>3.0831452079474468</v>
      </c>
      <c r="AD35">
        <v>2.4323801506338665</v>
      </c>
      <c r="AE35" s="9">
        <v>2.8508797471046061</v>
      </c>
      <c r="AJ35" s="10"/>
      <c r="AK35">
        <v>33</v>
      </c>
      <c r="AL35">
        <f t="shared" si="0"/>
        <v>-744.43606796112408</v>
      </c>
      <c r="AM35">
        <f t="shared" si="1"/>
        <v>-861.34567253042678</v>
      </c>
      <c r="AN35">
        <f t="shared" si="2"/>
        <v>-869.7376609858095</v>
      </c>
      <c r="AO35">
        <v>90.936426119999993</v>
      </c>
    </row>
    <row r="36" spans="1:41">
      <c r="A36">
        <v>9.9999999999999995E-7</v>
      </c>
      <c r="B36">
        <v>2.8478260869565222E-5</v>
      </c>
      <c r="C36">
        <v>1.0231666666666668E-3</v>
      </c>
      <c r="D36">
        <v>5.7662162162162172E-4</v>
      </c>
      <c r="E36">
        <v>1.2090909090909091E-4</v>
      </c>
      <c r="F36">
        <v>5.9492955169999995</v>
      </c>
      <c r="G36">
        <v>3.0277539329999996</v>
      </c>
      <c r="H36">
        <v>4.1325025077035502E-5</v>
      </c>
      <c r="I36">
        <v>0.5781216284414995</v>
      </c>
      <c r="J36">
        <v>0.38821136578840226</v>
      </c>
      <c r="K36">
        <v>306.45374220000002</v>
      </c>
      <c r="L36">
        <v>2.6302679918953789E-7</v>
      </c>
      <c r="M36">
        <v>3.0085000000000001E-2</v>
      </c>
      <c r="P36">
        <v>34</v>
      </c>
      <c r="R36">
        <v>1</v>
      </c>
      <c r="S36">
        <v>3.2078537582685414</v>
      </c>
      <c r="U36">
        <v>6.2262757537707896E-3</v>
      </c>
      <c r="V36">
        <v>0.223756390042438</v>
      </c>
      <c r="W36">
        <v>0.12610307651288952</v>
      </c>
      <c r="X36">
        <v>2.6431794557915361E-2</v>
      </c>
      <c r="Y36">
        <v>1.4783746079869592E-2</v>
      </c>
      <c r="Z36">
        <v>6.4911557528947936E-3</v>
      </c>
      <c r="AA36">
        <v>9.9926023235155127E-3</v>
      </c>
      <c r="AB36">
        <v>5.427373398749312</v>
      </c>
      <c r="AC36">
        <v>3.2295122428042862</v>
      </c>
      <c r="AD36">
        <v>2.3137481317534707</v>
      </c>
      <c r="AE36" s="9">
        <v>2.7175405704532487</v>
      </c>
      <c r="AJ36" s="10"/>
      <c r="AK36">
        <v>34</v>
      </c>
      <c r="AL36">
        <f t="shared" si="0"/>
        <v>-752.02726391259716</v>
      </c>
      <c r="AM36">
        <f t="shared" si="1"/>
        <v>-863.46886148099452</v>
      </c>
      <c r="AN36">
        <f t="shared" si="2"/>
        <v>-871.55372739869074</v>
      </c>
      <c r="AO36">
        <v>91.924398629999999</v>
      </c>
    </row>
    <row r="37" spans="1:41">
      <c r="A37">
        <v>9.9999999999999995E-7</v>
      </c>
      <c r="B37">
        <v>2.6304347826086954E-5</v>
      </c>
      <c r="C37">
        <v>1.1801666666666668E-3</v>
      </c>
      <c r="D37">
        <v>5.8027027027027027E-4</v>
      </c>
      <c r="E37">
        <v>1.3897727272727274E-4</v>
      </c>
      <c r="F37">
        <v>5.3176309279999998</v>
      </c>
      <c r="G37">
        <v>1.4894203560000001</v>
      </c>
      <c r="H37">
        <v>2.0226094586129711E-4</v>
      </c>
      <c r="I37">
        <v>0.56549829198340584</v>
      </c>
      <c r="J37">
        <v>0.39808381136458942</v>
      </c>
      <c r="K37">
        <v>306.42053592000002</v>
      </c>
      <c r="L37">
        <v>2.8840315031266014E-7</v>
      </c>
      <c r="M37">
        <v>3.04E-2</v>
      </c>
      <c r="P37">
        <v>35</v>
      </c>
      <c r="R37">
        <v>1</v>
      </c>
      <c r="S37">
        <v>3.025140925734835</v>
      </c>
      <c r="U37">
        <v>6.1767694185523971E-3</v>
      </c>
      <c r="V37">
        <v>0.27611196351577239</v>
      </c>
      <c r="W37">
        <v>0.13577587813452627</v>
      </c>
      <c r="X37">
        <v>3.2517736347136783E-2</v>
      </c>
      <c r="Y37">
        <v>1.4138221954767254E-2</v>
      </c>
      <c r="Z37">
        <v>3.4164603835459477E-3</v>
      </c>
      <c r="AA37">
        <v>1.100011542103493E-2</v>
      </c>
      <c r="AB37">
        <v>5.3542426365376254</v>
      </c>
      <c r="AC37">
        <v>3.3401018262238242</v>
      </c>
      <c r="AD37">
        <v>2.1362210712595284</v>
      </c>
      <c r="AE37" s="9">
        <v>2.6043581010138293</v>
      </c>
      <c r="AJ37" s="10"/>
      <c r="AK37">
        <v>35</v>
      </c>
      <c r="AL37">
        <f t="shared" si="0"/>
        <v>-754.83695655084625</v>
      </c>
      <c r="AM37">
        <f t="shared" si="1"/>
        <v>-861.63713851419129</v>
      </c>
      <c r="AN37">
        <f t="shared" si="2"/>
        <v>-869.46273187339511</v>
      </c>
      <c r="AO37">
        <v>90.206185570000002</v>
      </c>
    </row>
    <row r="38" spans="1:41">
      <c r="A38">
        <v>9.9999999999999995E-7</v>
      </c>
      <c r="B38">
        <v>3.4565217391304352E-5</v>
      </c>
      <c r="C38">
        <v>1.6188333333333335E-3</v>
      </c>
      <c r="D38">
        <v>8.8648648648648643E-4</v>
      </c>
      <c r="E38">
        <v>2.0000000000000001E-4</v>
      </c>
      <c r="F38">
        <v>9.4125138980000003</v>
      </c>
      <c r="G38">
        <v>3.5252609279999993</v>
      </c>
      <c r="H38">
        <v>1.0319766426343737E-5</v>
      </c>
      <c r="I38">
        <v>0.56371483995509108</v>
      </c>
      <c r="J38">
        <v>0.39298875101388175</v>
      </c>
      <c r="K38">
        <v>306.36819993</v>
      </c>
      <c r="L38">
        <v>3.0199517204020165E-7</v>
      </c>
      <c r="M38">
        <v>3.2489999999999998E-2</v>
      </c>
      <c r="P38">
        <v>36</v>
      </c>
      <c r="R38">
        <v>1</v>
      </c>
      <c r="S38">
        <v>2.969542011008933</v>
      </c>
      <c r="U38">
        <v>7.3810496366680444E-3</v>
      </c>
      <c r="V38">
        <v>0.34633956828194129</v>
      </c>
      <c r="W38">
        <v>0.18964249166677982</v>
      </c>
      <c r="X38">
        <v>4.2784126168178956E-2</v>
      </c>
      <c r="Y38">
        <v>2.2882771617317617E-2</v>
      </c>
      <c r="Z38">
        <v>7.3939543270735222E-3</v>
      </c>
      <c r="AA38">
        <v>9.1176430636793655E-3</v>
      </c>
      <c r="AB38">
        <v>5.1294638020993766</v>
      </c>
      <c r="AC38">
        <v>3.1690394341541221</v>
      </c>
      <c r="AD38">
        <v>2.1328717397682562</v>
      </c>
      <c r="AE38" s="9">
        <v>2.7492957014662154</v>
      </c>
      <c r="AJ38" s="10"/>
      <c r="AK38">
        <v>36</v>
      </c>
      <c r="AL38">
        <f t="shared" si="0"/>
        <v>-740.66805683593816</v>
      </c>
      <c r="AM38">
        <f t="shared" si="1"/>
        <v>-853.41187692478502</v>
      </c>
      <c r="AN38">
        <f t="shared" si="2"/>
        <v>-862.16501648574354</v>
      </c>
      <c r="AO38">
        <v>89.132302409999994</v>
      </c>
    </row>
    <row r="39" spans="1:41">
      <c r="A39">
        <v>9.9999999999999995E-7</v>
      </c>
      <c r="B39">
        <v>3.4347826086956526E-5</v>
      </c>
      <c r="C39">
        <v>1.8156666666666666E-3</v>
      </c>
      <c r="D39">
        <v>9.778378378378378E-4</v>
      </c>
      <c r="E39">
        <v>2.528409090909091E-4</v>
      </c>
      <c r="F39">
        <v>5.5970032729999994</v>
      </c>
      <c r="G39">
        <v>2.6133431819999999</v>
      </c>
      <c r="H39">
        <v>7.1074438222334219E-4</v>
      </c>
      <c r="I39">
        <v>0.55842386786234866</v>
      </c>
      <c r="J39">
        <v>0.40217260364115048</v>
      </c>
      <c r="K39">
        <v>306.35195772999998</v>
      </c>
      <c r="L39">
        <v>2.8183829312644502E-7</v>
      </c>
      <c r="M39">
        <v>3.125E-2</v>
      </c>
      <c r="P39">
        <v>37</v>
      </c>
      <c r="R39">
        <v>1</v>
      </c>
      <c r="S39">
        <v>2.7913613527945031</v>
      </c>
      <c r="U39">
        <v>8.4638145619679219E-3</v>
      </c>
      <c r="V39">
        <v>0.44610479385303181</v>
      </c>
      <c r="W39">
        <v>0.24024269059159173</v>
      </c>
      <c r="X39">
        <v>6.2123298199833081E-2</v>
      </c>
      <c r="Y39">
        <v>1.5626281084329115E-2</v>
      </c>
      <c r="Z39">
        <v>6.2947576785078651E-3</v>
      </c>
      <c r="AA39">
        <v>1.3678607622229458E-2</v>
      </c>
      <c r="AB39">
        <v>4.913102981400078</v>
      </c>
      <c r="AC39">
        <v>3.1354202362278039</v>
      </c>
      <c r="AD39">
        <v>1.9876032028001247</v>
      </c>
      <c r="AE39" s="9">
        <v>2.7664588387693865</v>
      </c>
      <c r="AJ39" s="10"/>
      <c r="AK39">
        <v>37</v>
      </c>
      <c r="AL39">
        <f t="shared" si="0"/>
        <v>-732.53003434664504</v>
      </c>
      <c r="AM39">
        <f t="shared" si="1"/>
        <v>-845.97768475219334</v>
      </c>
      <c r="AN39">
        <f t="shared" si="2"/>
        <v>-856.01274541491694</v>
      </c>
      <c r="AO39">
        <v>87.242268039999999</v>
      </c>
    </row>
    <row r="40" spans="1:41">
      <c r="A40">
        <v>9.9999999999999995E-7</v>
      </c>
      <c r="B40">
        <v>1</v>
      </c>
      <c r="C40">
        <v>2.4118333333333335E-3</v>
      </c>
      <c r="D40">
        <v>1.4177027027027027E-3</v>
      </c>
      <c r="E40">
        <v>4.0943181818181817E-4</v>
      </c>
      <c r="F40">
        <v>11.204228878999999</v>
      </c>
      <c r="G40">
        <v>4.7426104589999998</v>
      </c>
      <c r="H40">
        <v>8.9458765761751184E-4</v>
      </c>
      <c r="I40">
        <v>0.55299882919814836</v>
      </c>
      <c r="J40">
        <v>0.40912202985945856</v>
      </c>
      <c r="K40">
        <v>306.50174693999998</v>
      </c>
      <c r="L40">
        <v>2.8183829312644502E-7</v>
      </c>
      <c r="M40">
        <v>3.0599999999999999E-2</v>
      </c>
      <c r="P40">
        <v>38</v>
      </c>
      <c r="R40">
        <v>1</v>
      </c>
      <c r="S40">
        <v>2.5934170661656442</v>
      </c>
      <c r="U40">
        <v>0</v>
      </c>
      <c r="V40">
        <v>0.53299042793134954</v>
      </c>
      <c r="W40">
        <v>0.31329329484883689</v>
      </c>
      <c r="X40">
        <v>9.0482743945907607E-2</v>
      </c>
      <c r="Y40">
        <v>2.8137413998041799E-2</v>
      </c>
      <c r="Z40">
        <v>1.0275481075359747E-2</v>
      </c>
      <c r="AA40">
        <v>1.4047103208775872E-2</v>
      </c>
      <c r="AB40">
        <v>4.5852888219261994</v>
      </c>
      <c r="AC40">
        <v>3.0059188589693333</v>
      </c>
      <c r="AD40">
        <v>1.8770735415426618</v>
      </c>
      <c r="AE40" s="9">
        <v>2.8522529033421575</v>
      </c>
      <c r="AJ40" s="10"/>
      <c r="AK40">
        <v>38</v>
      </c>
      <c r="AL40">
        <f t="shared" si="0"/>
        <v>-717.76636955273125</v>
      </c>
      <c r="AM40">
        <f t="shared" si="1"/>
        <v>-834.73228486362405</v>
      </c>
      <c r="AN40">
        <f t="shared" si="2"/>
        <v>-845.23173691033014</v>
      </c>
      <c r="AO40">
        <v>84.063573880000007</v>
      </c>
    </row>
    <row r="41" spans="1:41">
      <c r="A41">
        <v>9.9999999999999995E-7</v>
      </c>
      <c r="B41">
        <v>1</v>
      </c>
      <c r="C41">
        <v>2.2125000000000001E-3</v>
      </c>
      <c r="D41">
        <v>1.5263513513513515E-3</v>
      </c>
      <c r="E41">
        <v>2.7670454545454548E-4</v>
      </c>
      <c r="F41">
        <v>9.3816143630000006</v>
      </c>
      <c r="G41">
        <v>5.6649543989999991</v>
      </c>
      <c r="H41">
        <v>7.4245281815440403E-4</v>
      </c>
      <c r="I41">
        <v>0.55681166969755558</v>
      </c>
      <c r="J41">
        <v>0.40697861149457748</v>
      </c>
      <c r="K41">
        <v>306.43316873999999</v>
      </c>
      <c r="L41">
        <v>2.691534803926908E-7</v>
      </c>
      <c r="M41">
        <v>3.09E-2</v>
      </c>
      <c r="P41">
        <v>39</v>
      </c>
      <c r="R41">
        <v>1</v>
      </c>
      <c r="S41">
        <v>2.6811515949356082</v>
      </c>
      <c r="U41">
        <v>0</v>
      </c>
      <c r="V41">
        <v>0.46358178434589109</v>
      </c>
      <c r="W41">
        <v>0.31981875898898665</v>
      </c>
      <c r="X41">
        <v>5.7984597370971794E-2</v>
      </c>
      <c r="Y41">
        <v>2.2337733048664356E-2</v>
      </c>
      <c r="Z41">
        <v>1.1636984025588569E-2</v>
      </c>
      <c r="AA41">
        <v>1.323891528861296E-2</v>
      </c>
      <c r="AB41">
        <v>4.7347996344689767</v>
      </c>
      <c r="AC41">
        <v>3.066886954821979</v>
      </c>
      <c r="AD41">
        <v>1.932219323243815</v>
      </c>
      <c r="AE41" s="9">
        <v>2.8075791810239172</v>
      </c>
      <c r="AJ41" s="10"/>
      <c r="AK41">
        <v>39</v>
      </c>
      <c r="AL41">
        <f t="shared" si="0"/>
        <v>-724.84448182759058</v>
      </c>
      <c r="AM41">
        <f t="shared" si="1"/>
        <v>-839.97840572735174</v>
      </c>
      <c r="AN41">
        <f t="shared" si="2"/>
        <v>-849.76385514636581</v>
      </c>
      <c r="AO41">
        <v>83.634020620000001</v>
      </c>
    </row>
    <row r="42" spans="1:41">
      <c r="A42">
        <v>9.9999999999999995E-7</v>
      </c>
      <c r="B42">
        <v>3.0652173913043476E-5</v>
      </c>
      <c r="C42">
        <v>1.9846666666666667E-3</v>
      </c>
      <c r="D42">
        <v>1.5095945945945947E-3</v>
      </c>
      <c r="E42">
        <v>2.3397727272727272E-4</v>
      </c>
      <c r="F42">
        <v>7.5850485679999995</v>
      </c>
      <c r="G42">
        <v>6.4285817280000002</v>
      </c>
      <c r="H42">
        <v>1.0000000000000001E-5</v>
      </c>
      <c r="I42">
        <v>0.55955774400689762</v>
      </c>
      <c r="J42">
        <v>0.40482856385340343</v>
      </c>
      <c r="K42">
        <v>306.39707496</v>
      </c>
      <c r="L42">
        <v>2.6302679918953789E-7</v>
      </c>
      <c r="M42">
        <v>3.09E-2</v>
      </c>
      <c r="P42">
        <v>40</v>
      </c>
      <c r="R42">
        <v>1</v>
      </c>
      <c r="S42">
        <v>2.6820720005514165</v>
      </c>
      <c r="U42">
        <v>7.1957167460435442E-3</v>
      </c>
      <c r="V42">
        <v>0.46675919857170334</v>
      </c>
      <c r="W42">
        <v>0.35504946817822658</v>
      </c>
      <c r="X42">
        <v>5.5017754263858236E-2</v>
      </c>
      <c r="Y42">
        <v>2.0271694255135097E-2</v>
      </c>
      <c r="Z42">
        <v>1.482276936931203E-2</v>
      </c>
      <c r="AA42">
        <v>5.5686107971328102E-3</v>
      </c>
      <c r="AB42">
        <v>4.6723155284828586</v>
      </c>
      <c r="AC42">
        <v>2.9958121387285783</v>
      </c>
      <c r="AD42">
        <v>1.9507381734419007</v>
      </c>
      <c r="AE42" s="9">
        <v>2.8698547748261793</v>
      </c>
      <c r="AJ42" s="10"/>
      <c r="AK42">
        <v>40</v>
      </c>
      <c r="AL42">
        <f t="shared" si="0"/>
        <v>-719.87281293224589</v>
      </c>
      <c r="AM42">
        <f t="shared" si="1"/>
        <v>-837.56055028314825</v>
      </c>
      <c r="AN42">
        <f t="shared" si="2"/>
        <v>-848.08180858847572</v>
      </c>
      <c r="AO42">
        <v>84.278350520000004</v>
      </c>
    </row>
    <row r="43" spans="1:41">
      <c r="A43">
        <v>9.9999999999999995E-7</v>
      </c>
      <c r="B43">
        <v>2.9347826086956523E-5</v>
      </c>
      <c r="C43">
        <v>2.0088333333333334E-3</v>
      </c>
      <c r="D43">
        <v>1.8593243243243242E-3</v>
      </c>
      <c r="E43">
        <v>1.8386363636363636E-4</v>
      </c>
      <c r="F43">
        <v>9.1933186790000008</v>
      </c>
      <c r="G43">
        <v>5.0652567780000002</v>
      </c>
      <c r="H43">
        <v>1.0000000000000001E-5</v>
      </c>
      <c r="I43">
        <v>0.55417997469079827</v>
      </c>
      <c r="J43">
        <v>0.40870473119638812</v>
      </c>
      <c r="K43">
        <v>306.35015304000001</v>
      </c>
      <c r="L43">
        <v>2.6302679918953789E-7</v>
      </c>
      <c r="M43">
        <v>3.0365E-2</v>
      </c>
      <c r="P43">
        <v>41</v>
      </c>
      <c r="R43">
        <v>1</v>
      </c>
      <c r="S43">
        <v>2.6387938700184534</v>
      </c>
      <c r="U43">
        <v>6.1228057736012996E-3</v>
      </c>
      <c r="V43">
        <v>0.41857229426339571</v>
      </c>
      <c r="W43">
        <v>0.38742970875714311</v>
      </c>
      <c r="X43">
        <v>3.8311293222407977E-2</v>
      </c>
      <c r="Y43">
        <v>2.1768530970084857E-2</v>
      </c>
      <c r="Z43">
        <v>1.0347627205184494E-2</v>
      </c>
      <c r="AA43">
        <v>4.6703097232323213E-3</v>
      </c>
      <c r="AB43">
        <v>4.7168980876393141</v>
      </c>
      <c r="AC43">
        <v>3.082774527344093</v>
      </c>
      <c r="AD43">
        <v>1.9027134316488774</v>
      </c>
      <c r="AE43" s="9">
        <v>2.7852656918406948</v>
      </c>
      <c r="AJ43" s="10"/>
      <c r="AK43">
        <v>41</v>
      </c>
      <c r="AL43">
        <f t="shared" si="0"/>
        <v>-725.27787933315278</v>
      </c>
      <c r="AM43">
        <f t="shared" si="1"/>
        <v>-839.49676597130349</v>
      </c>
      <c r="AN43">
        <f t="shared" si="2"/>
        <v>-849.1594798578401</v>
      </c>
      <c r="AO43">
        <v>83.075601370000001</v>
      </c>
    </row>
    <row r="44" spans="1:41">
      <c r="A44">
        <v>9.9999999999999995E-7</v>
      </c>
      <c r="B44">
        <v>3.8260869565217388E-5</v>
      </c>
      <c r="C44">
        <v>1.8749999999999999E-3</v>
      </c>
      <c r="D44">
        <v>1.7887837837837839E-3</v>
      </c>
      <c r="E44">
        <v>1.3795454545454546E-4</v>
      </c>
      <c r="F44">
        <v>6.6571839649999998</v>
      </c>
      <c r="G44">
        <v>4.3473463079999997</v>
      </c>
      <c r="H44">
        <v>1.0000000000000001E-5</v>
      </c>
      <c r="I44">
        <v>0.55778808235185839</v>
      </c>
      <c r="J44">
        <v>0.4052971722510969</v>
      </c>
      <c r="K44">
        <v>306.29420766999999</v>
      </c>
      <c r="L44">
        <v>2.7542287033381632E-7</v>
      </c>
      <c r="M44">
        <v>2.9815000000000001E-2</v>
      </c>
      <c r="P44">
        <v>42</v>
      </c>
      <c r="R44">
        <v>1</v>
      </c>
      <c r="S44">
        <v>2.6944985576493679</v>
      </c>
      <c r="U44">
        <v>8.2912491589260603E-3</v>
      </c>
      <c r="V44">
        <v>0.40590815431000354</v>
      </c>
      <c r="W44">
        <v>0.38722345797098645</v>
      </c>
      <c r="X44">
        <v>2.9855622376671744E-2</v>
      </c>
      <c r="Y44">
        <v>1.637666398052446E-2</v>
      </c>
      <c r="Z44">
        <v>9.2265983928640685E-3</v>
      </c>
      <c r="AA44">
        <v>3.2824149379838906E-3</v>
      </c>
      <c r="AB44">
        <v>4.7679902175467426</v>
      </c>
      <c r="AC44">
        <v>3.0767740748353578</v>
      </c>
      <c r="AD44">
        <v>1.9423956385329</v>
      </c>
      <c r="AE44" s="9">
        <v>2.7992773847228762</v>
      </c>
      <c r="AJ44" s="10"/>
      <c r="AK44">
        <v>42</v>
      </c>
      <c r="AL44">
        <f t="shared" si="0"/>
        <v>-726.32457878311368</v>
      </c>
      <c r="AM44">
        <f t="shared" si="1"/>
        <v>-841.11806050050825</v>
      </c>
      <c r="AN44">
        <f t="shared" si="2"/>
        <v>-851.07843511322301</v>
      </c>
      <c r="AO44">
        <v>84.106529210000005</v>
      </c>
    </row>
    <row r="45" spans="1:41">
      <c r="A45">
        <v>9.9999999999999995E-7</v>
      </c>
      <c r="B45">
        <v>2.8043478260869566E-5</v>
      </c>
      <c r="C45">
        <v>1.5455E-3</v>
      </c>
      <c r="D45">
        <v>1.8443243243243242E-3</v>
      </c>
      <c r="E45">
        <v>8.9886363636363642E-5</v>
      </c>
      <c r="F45">
        <v>8.2009893109999989</v>
      </c>
      <c r="G45">
        <v>3.6339962099999998</v>
      </c>
      <c r="H45">
        <v>1.0000000000000001E-5</v>
      </c>
      <c r="I45">
        <v>0.56132095991219888</v>
      </c>
      <c r="J45">
        <v>0.3996690429556144</v>
      </c>
      <c r="K45">
        <v>305.98380111</v>
      </c>
      <c r="L45">
        <v>2.7542287033381632E-7</v>
      </c>
      <c r="M45">
        <v>3.0370000000000001E-2</v>
      </c>
      <c r="P45">
        <v>43</v>
      </c>
      <c r="R45">
        <v>1</v>
      </c>
      <c r="S45">
        <v>2.7752915191107803</v>
      </c>
      <c r="U45">
        <v>6.2702254754303782E-3</v>
      </c>
      <c r="V45">
        <v>0.34514599374068966</v>
      </c>
      <c r="W45">
        <v>0.41188518465960117</v>
      </c>
      <c r="X45">
        <v>2.0082543649523828E-2</v>
      </c>
      <c r="Y45">
        <v>2.0811841569987093E-2</v>
      </c>
      <c r="Z45">
        <v>7.9563015662418891E-3</v>
      </c>
      <c r="AA45">
        <v>2.893436161130125E-3</v>
      </c>
      <c r="AB45">
        <v>4.8036700745568037</v>
      </c>
      <c r="AC45">
        <v>3.0312719916071535</v>
      </c>
      <c r="AD45">
        <v>2.0294811181911752</v>
      </c>
      <c r="AE45" s="9">
        <v>2.8416332088526493</v>
      </c>
      <c r="AJ45" s="10"/>
      <c r="AK45">
        <v>43</v>
      </c>
      <c r="AL45">
        <f t="shared" si="0"/>
        <v>-725.54292160381499</v>
      </c>
      <c r="AM45">
        <f t="shared" si="1"/>
        <v>-842.07334177161135</v>
      </c>
      <c r="AN45">
        <f t="shared" si="2"/>
        <v>-851.96778993800604</v>
      </c>
      <c r="AO45">
        <v>86.211340210000003</v>
      </c>
    </row>
    <row r="46" spans="1:41">
      <c r="A46">
        <v>9.9999999999999995E-7</v>
      </c>
      <c r="B46">
        <v>5.0434782608695648E-5</v>
      </c>
      <c r="C46">
        <v>1.6688333333333331E-3</v>
      </c>
      <c r="D46">
        <v>2.0078378378378379E-3</v>
      </c>
      <c r="E46">
        <v>7.8295454545454548E-5</v>
      </c>
      <c r="F46">
        <v>6.0713392939999995</v>
      </c>
      <c r="G46">
        <v>3.4887170310000006</v>
      </c>
      <c r="H46">
        <v>1.0000000000000001E-5</v>
      </c>
      <c r="I46">
        <v>0.55579163732833903</v>
      </c>
      <c r="J46">
        <v>0.40841295088978113</v>
      </c>
      <c r="K46">
        <v>306.19855912999998</v>
      </c>
      <c r="L46">
        <v>2.8183829312644502E-7</v>
      </c>
      <c r="M46">
        <v>2.9475000000000001E-2</v>
      </c>
      <c r="P46">
        <v>44</v>
      </c>
      <c r="R46">
        <v>1</v>
      </c>
      <c r="S46">
        <v>2.6382590413801363</v>
      </c>
      <c r="U46">
        <v>1.162895676348414E-2</v>
      </c>
      <c r="V46">
        <v>0.38514610797355542</v>
      </c>
      <c r="W46">
        <v>0.46340801027657591</v>
      </c>
      <c r="X46">
        <v>1.8071890562298347E-2</v>
      </c>
      <c r="Y46">
        <v>1.5923364961947468E-2</v>
      </c>
      <c r="Z46">
        <v>7.8940267013110094E-3</v>
      </c>
      <c r="AA46">
        <v>2.727102737177957E-3</v>
      </c>
      <c r="AB46">
        <v>4.6896571335773958</v>
      </c>
      <c r="AC46">
        <v>3.0541251949344348</v>
      </c>
      <c r="AD46">
        <v>1.9086213123443072</v>
      </c>
      <c r="AE46" s="9">
        <v>2.8106936695834794</v>
      </c>
      <c r="AJ46" s="10"/>
      <c r="AK46">
        <v>44</v>
      </c>
      <c r="AL46">
        <f t="shared" si="0"/>
        <v>-723.05338522601448</v>
      </c>
      <c r="AM46">
        <f t="shared" si="1"/>
        <v>-838.31502886783198</v>
      </c>
      <c r="AN46">
        <f t="shared" si="2"/>
        <v>-848.55048986491329</v>
      </c>
      <c r="AO46">
        <v>84.879725089999994</v>
      </c>
    </row>
    <row r="47" spans="1:41">
      <c r="A47">
        <v>9.9999999999999995E-7</v>
      </c>
      <c r="B47">
        <v>1</v>
      </c>
      <c r="C47">
        <v>1.3786666666666667E-3</v>
      </c>
      <c r="D47">
        <v>1.9371621621621623E-3</v>
      </c>
      <c r="E47">
        <v>5.4090909090909084E-5</v>
      </c>
      <c r="F47">
        <v>2.0580566270000005</v>
      </c>
      <c r="G47">
        <v>2.7289190220000004</v>
      </c>
      <c r="H47">
        <v>1.0000000000000001E-5</v>
      </c>
      <c r="I47">
        <v>0.55922510733102193</v>
      </c>
      <c r="J47">
        <v>0.40383434553486558</v>
      </c>
      <c r="K47">
        <v>306.37902807</v>
      </c>
      <c r="L47">
        <v>2.691534803926908E-7</v>
      </c>
      <c r="M47">
        <v>2.9575000000000001E-2</v>
      </c>
      <c r="P47">
        <v>45</v>
      </c>
      <c r="R47">
        <v>1</v>
      </c>
      <c r="S47">
        <v>2.7419220252110748</v>
      </c>
      <c r="U47">
        <v>0</v>
      </c>
      <c r="V47">
        <v>0.31863692262971771</v>
      </c>
      <c r="W47">
        <v>0.44771476881070715</v>
      </c>
      <c r="X47">
        <v>1.249825380677492E-2</v>
      </c>
      <c r="Y47">
        <v>5.405034302977528E-3</v>
      </c>
      <c r="Z47">
        <v>6.1832140825291131E-3</v>
      </c>
      <c r="AA47">
        <v>2.3439760235370016E-3</v>
      </c>
      <c r="AB47">
        <v>4.8324225719030593</v>
      </c>
      <c r="AC47">
        <v>3.0928445227155228</v>
      </c>
      <c r="AD47">
        <v>1.9917855308382049</v>
      </c>
      <c r="AE47" s="9">
        <v>2.7822237244709114</v>
      </c>
      <c r="AJ47" s="10"/>
      <c r="AK47">
        <v>45</v>
      </c>
      <c r="AL47">
        <f t="shared" si="0"/>
        <v>-729.33654972730551</v>
      </c>
      <c r="AM47">
        <f t="shared" si="1"/>
        <v>-843.43069059086679</v>
      </c>
      <c r="AN47">
        <f t="shared" si="2"/>
        <v>-853.22631268075486</v>
      </c>
      <c r="AO47">
        <v>85.609965639999999</v>
      </c>
    </row>
    <row r="48" spans="1:41">
      <c r="A48">
        <v>9.9999999999999995E-7</v>
      </c>
      <c r="B48">
        <v>1</v>
      </c>
      <c r="C48">
        <v>1.2098333333333334E-3</v>
      </c>
      <c r="D48">
        <v>2.1079729729729731E-3</v>
      </c>
      <c r="E48">
        <v>4.6477272727272727E-5</v>
      </c>
      <c r="F48">
        <v>4.2728962489999995</v>
      </c>
      <c r="G48">
        <v>2.827889538</v>
      </c>
      <c r="H48">
        <v>1.0000000000000001E-5</v>
      </c>
      <c r="I48">
        <v>0.55824943050186915</v>
      </c>
      <c r="J48">
        <v>0.40448416730050829</v>
      </c>
      <c r="K48">
        <v>306.43136406000002</v>
      </c>
      <c r="L48">
        <v>2.6302679918953789E-7</v>
      </c>
      <c r="M48">
        <v>2.9624999999999999E-2</v>
      </c>
      <c r="P48">
        <v>46</v>
      </c>
      <c r="R48">
        <v>1</v>
      </c>
      <c r="S48">
        <v>2.7307145721579396</v>
      </c>
      <c r="U48">
        <v>0</v>
      </c>
      <c r="V48">
        <v>0.2706276656138038</v>
      </c>
      <c r="W48">
        <v>0.4715625030469035</v>
      </c>
      <c r="X48">
        <v>1.0399188869338593E-2</v>
      </c>
      <c r="Y48">
        <v>1.0862012144506682E-2</v>
      </c>
      <c r="Z48">
        <v>6.2020159366226622E-3</v>
      </c>
      <c r="AA48">
        <v>2.2204966071125011E-3</v>
      </c>
      <c r="AB48">
        <v>4.8302732755737008</v>
      </c>
      <c r="AC48">
        <v>3.1017792000228761</v>
      </c>
      <c r="AD48">
        <v>1.9959498002966118</v>
      </c>
      <c r="AE48" s="9">
        <v>2.765603185907787</v>
      </c>
      <c r="AJ48" s="10"/>
      <c r="AK48">
        <v>46</v>
      </c>
      <c r="AL48">
        <f t="shared" si="0"/>
        <v>-729.95914699804007</v>
      </c>
      <c r="AM48">
        <f t="shared" si="1"/>
        <v>-843.37170857257024</v>
      </c>
      <c r="AN48">
        <f t="shared" si="2"/>
        <v>-852.70341586284565</v>
      </c>
      <c r="AO48">
        <v>85.43814433</v>
      </c>
    </row>
    <row r="49" spans="1:41">
      <c r="A49">
        <v>9.9999999999999995E-7</v>
      </c>
      <c r="B49">
        <v>1</v>
      </c>
      <c r="C49">
        <v>9.9516666666666655E-4</v>
      </c>
      <c r="D49">
        <v>1.8821621621621623E-3</v>
      </c>
      <c r="E49">
        <v>3.5909090909090908E-5</v>
      </c>
      <c r="F49">
        <v>1.2798539030000002</v>
      </c>
      <c r="G49">
        <v>2.4300318929999998</v>
      </c>
      <c r="H49">
        <v>1.0000000000000001E-5</v>
      </c>
      <c r="I49">
        <v>0.55649227747399965</v>
      </c>
      <c r="J49">
        <v>0.40748928918027277</v>
      </c>
      <c r="K49">
        <v>306.3898562</v>
      </c>
      <c r="L49">
        <v>2.5703957827688611E-7</v>
      </c>
      <c r="M49">
        <v>2.9739999999999999E-2</v>
      </c>
      <c r="P49">
        <v>47</v>
      </c>
      <c r="R49">
        <v>1</v>
      </c>
      <c r="S49">
        <v>2.7337039267200769</v>
      </c>
      <c r="U49">
        <v>0</v>
      </c>
      <c r="V49">
        <v>0.23672202296965761</v>
      </c>
      <c r="W49">
        <v>0.44773177403372411</v>
      </c>
      <c r="X49">
        <v>8.5417160673044688E-3</v>
      </c>
      <c r="Y49">
        <v>3.4597644702663781E-3</v>
      </c>
      <c r="Z49">
        <v>5.6673575275927113E-3</v>
      </c>
      <c r="AA49">
        <v>2.0657914037449879E-3</v>
      </c>
      <c r="AB49">
        <v>4.930808311311786</v>
      </c>
      <c r="AC49">
        <v>3.1991701759954543</v>
      </c>
      <c r="AD49">
        <v>1.9770394348640257</v>
      </c>
      <c r="AE49" s="9">
        <v>2.6791620699325711</v>
      </c>
      <c r="AJ49" s="10"/>
      <c r="AK49">
        <v>47</v>
      </c>
      <c r="AL49">
        <f t="shared" si="0"/>
        <v>-737.288587054907</v>
      </c>
      <c r="AM49">
        <f t="shared" si="1"/>
        <v>-847.15634927497319</v>
      </c>
      <c r="AN49">
        <f t="shared" si="2"/>
        <v>-855.93911856565649</v>
      </c>
      <c r="AO49">
        <v>85.30927835</v>
      </c>
    </row>
    <row r="50" spans="1:41">
      <c r="A50">
        <v>9.9999999999999995E-7</v>
      </c>
      <c r="B50">
        <v>1</v>
      </c>
      <c r="C50">
        <v>8.8133333333333336E-4</v>
      </c>
      <c r="D50">
        <v>1.8440540540540541E-3</v>
      </c>
      <c r="E50">
        <v>3.3409090909090909E-5</v>
      </c>
      <c r="F50">
        <v>1.2779991799999997</v>
      </c>
      <c r="G50">
        <v>2.054627988</v>
      </c>
      <c r="H50">
        <v>1.0000000000000001E-5</v>
      </c>
      <c r="I50">
        <v>0.55481141133327094</v>
      </c>
      <c r="J50">
        <v>0.40838712224304219</v>
      </c>
      <c r="K50">
        <v>306.49994225</v>
      </c>
      <c r="L50">
        <v>2.5703957827688611E-7</v>
      </c>
      <c r="M50">
        <v>3.0085000000000001E-2</v>
      </c>
      <c r="P50">
        <v>48</v>
      </c>
      <c r="R50">
        <v>1</v>
      </c>
      <c r="S50">
        <v>2.7416574131585101</v>
      </c>
      <c r="U50">
        <v>0</v>
      </c>
      <c r="V50">
        <v>0.20427797413034723</v>
      </c>
      <c r="W50">
        <v>0.42740559248643067</v>
      </c>
      <c r="X50">
        <v>7.7360567123894693E-3</v>
      </c>
      <c r="Y50">
        <v>3.3659030009573995E-3</v>
      </c>
      <c r="Z50">
        <v>4.6686005969794817E-3</v>
      </c>
      <c r="AA50">
        <v>1.647331908159003E-3</v>
      </c>
      <c r="AB50">
        <v>5.0044225548178085</v>
      </c>
      <c r="AC50">
        <v>3.2644124735674591</v>
      </c>
      <c r="AD50">
        <v>1.9726414040564608</v>
      </c>
      <c r="AE50" s="9">
        <v>2.6200955309835652</v>
      </c>
      <c r="AJ50" s="10"/>
      <c r="AK50">
        <v>48</v>
      </c>
      <c r="AL50">
        <f t="shared" si="0"/>
        <v>-742.46469393421148</v>
      </c>
      <c r="AM50">
        <f t="shared" si="1"/>
        <v>-849.91024044390997</v>
      </c>
      <c r="AN50">
        <f t="shared" si="2"/>
        <v>-858.03965272758614</v>
      </c>
      <c r="AO50">
        <v>85.867697590000006</v>
      </c>
    </row>
    <row r="51" spans="1:41">
      <c r="A51">
        <v>9.9999999999999995E-7</v>
      </c>
      <c r="B51">
        <v>3.0652173913043476E-5</v>
      </c>
      <c r="C51">
        <v>6.5900000000000008E-4</v>
      </c>
      <c r="D51">
        <v>1.7535135135135133E-3</v>
      </c>
      <c r="E51">
        <v>1</v>
      </c>
      <c r="F51">
        <v>2.4373211990000003</v>
      </c>
      <c r="G51">
        <v>2.0820598440000002</v>
      </c>
      <c r="H51">
        <v>1.0000000000000001E-5</v>
      </c>
      <c r="I51">
        <v>0.55917985049659946</v>
      </c>
      <c r="J51">
        <v>0.40328054243569156</v>
      </c>
      <c r="K51">
        <v>306.46565314999998</v>
      </c>
      <c r="L51">
        <v>2.454708915685024E-7</v>
      </c>
      <c r="M51">
        <v>3.0085000000000001E-2</v>
      </c>
      <c r="P51">
        <v>49</v>
      </c>
      <c r="R51">
        <v>1</v>
      </c>
      <c r="S51">
        <v>2.8536244601192688</v>
      </c>
      <c r="U51">
        <v>6.8918116734565348E-3</v>
      </c>
      <c r="V51">
        <v>0.14768419273017938</v>
      </c>
      <c r="W51">
        <v>0.3929600526940138</v>
      </c>
      <c r="X51">
        <v>0</v>
      </c>
      <c r="Y51">
        <v>6.2069863485908917E-3</v>
      </c>
      <c r="Z51">
        <v>4.5745010634853107E-3</v>
      </c>
      <c r="AA51">
        <v>1.8183597101466941E-3</v>
      </c>
      <c r="AB51">
        <v>5.1320735778815907</v>
      </c>
      <c r="AC51">
        <v>3.2802674774724689</v>
      </c>
      <c r="AD51">
        <v>2.0588181387182929</v>
      </c>
      <c r="AE51" s="9">
        <v>2.6171356832280188</v>
      </c>
      <c r="AJ51" s="10"/>
      <c r="AK51">
        <v>49</v>
      </c>
      <c r="AL51">
        <f t="shared" si="0"/>
        <v>-746.69008050042885</v>
      </c>
      <c r="AM51">
        <f t="shared" si="1"/>
        <v>-854.01424881764569</v>
      </c>
      <c r="AN51">
        <f t="shared" si="2"/>
        <v>-861.7077933579202</v>
      </c>
      <c r="AO51">
        <v>87.242268039999999</v>
      </c>
    </row>
    <row r="52" spans="1:41">
      <c r="A52">
        <v>9.9999999999999995E-7</v>
      </c>
      <c r="B52">
        <v>1</v>
      </c>
      <c r="C52">
        <v>6.2299999999999996E-4</v>
      </c>
      <c r="D52">
        <v>1.8622972972972974E-3</v>
      </c>
      <c r="E52">
        <v>1</v>
      </c>
      <c r="F52">
        <v>2.2494685460000001</v>
      </c>
      <c r="G52">
        <v>2.0946791940000002</v>
      </c>
      <c r="H52">
        <v>1.0000000000000001E-5</v>
      </c>
      <c r="I52">
        <v>0.56168272654428142</v>
      </c>
      <c r="J52">
        <v>0.40265274213366892</v>
      </c>
      <c r="K52">
        <v>306.53242666</v>
      </c>
      <c r="L52">
        <v>2.089296130854039E-7</v>
      </c>
      <c r="M52">
        <v>2.945E-2</v>
      </c>
      <c r="P52">
        <v>50</v>
      </c>
      <c r="R52">
        <v>1</v>
      </c>
      <c r="S52">
        <v>2.8607296753454285</v>
      </c>
      <c r="U52">
        <v>0</v>
      </c>
      <c r="V52">
        <v>0.14006765099404977</v>
      </c>
      <c r="W52">
        <v>0.41868236668464759</v>
      </c>
      <c r="X52">
        <v>0</v>
      </c>
      <c r="Y52">
        <v>5.747052519357837E-3</v>
      </c>
      <c r="Z52">
        <v>4.6170572579730656E-3</v>
      </c>
      <c r="AA52">
        <v>1.6370990511660204E-3</v>
      </c>
      <c r="AB52">
        <v>5.097455865158218</v>
      </c>
      <c r="AC52">
        <v>3.2383632888639555</v>
      </c>
      <c r="AD52">
        <v>2.0819249475684871</v>
      </c>
      <c r="AE52" s="9">
        <v>2.6510390750245154</v>
      </c>
      <c r="AJ52" s="10"/>
      <c r="AK52">
        <v>50</v>
      </c>
      <c r="AL52">
        <f t="shared" si="0"/>
        <v>-744.08982504157711</v>
      </c>
      <c r="AM52">
        <f t="shared" si="1"/>
        <v>-852.80431230595832</v>
      </c>
      <c r="AN52">
        <f t="shared" si="2"/>
        <v>-860.66950852360378</v>
      </c>
      <c r="AO52">
        <v>87.671821309999999</v>
      </c>
    </row>
    <row r="53" spans="1:41">
      <c r="A53">
        <v>9.9999999999999995E-7</v>
      </c>
      <c r="B53">
        <v>2.4782608695652172E-5</v>
      </c>
      <c r="C53">
        <v>2.5483333333333331E-4</v>
      </c>
      <c r="D53">
        <v>9.6648648648648642E-4</v>
      </c>
      <c r="E53">
        <v>1</v>
      </c>
      <c r="F53">
        <v>3.9090776899999997</v>
      </c>
      <c r="G53">
        <v>1</v>
      </c>
      <c r="H53">
        <v>1.0000000000000001E-5</v>
      </c>
      <c r="I53">
        <v>0.60003195767345197</v>
      </c>
      <c r="J53">
        <v>0.35016477170553484</v>
      </c>
      <c r="K53">
        <v>306.08847308999998</v>
      </c>
      <c r="L53">
        <v>2.089296130854039E-7</v>
      </c>
      <c r="M53">
        <v>3.0779999999999998E-2</v>
      </c>
      <c r="P53">
        <v>51</v>
      </c>
      <c r="R53">
        <v>1</v>
      </c>
      <c r="S53">
        <v>3.6271914769507703</v>
      </c>
      <c r="U53">
        <v>6.7224050206627058E-3</v>
      </c>
      <c r="V53">
        <v>6.9266605483361637E-2</v>
      </c>
      <c r="W53">
        <v>0.26261776572912665</v>
      </c>
      <c r="X53">
        <v>0</v>
      </c>
      <c r="Y53">
        <v>1.2071029053982591E-2</v>
      </c>
      <c r="Z53">
        <v>0</v>
      </c>
      <c r="AA53">
        <v>1.5237156550003256E-3</v>
      </c>
      <c r="AB53">
        <v>5.4389132016867938</v>
      </c>
      <c r="AC53">
        <v>2.8132454403910199</v>
      </c>
      <c r="AD53">
        <v>2.7664483285314878</v>
      </c>
      <c r="AE53" s="9">
        <v>3.1171261338186214</v>
      </c>
      <c r="AJ53" s="10"/>
      <c r="AK53">
        <v>51</v>
      </c>
      <c r="AL53">
        <f t="shared" si="0"/>
        <v>-733.86327986771892</v>
      </c>
      <c r="AM53">
        <f t="shared" si="1"/>
        <v>-861.6911842426706</v>
      </c>
      <c r="AN53">
        <f t="shared" si="2"/>
        <v>-871.90397390013663</v>
      </c>
      <c r="AO53">
        <v>93.986254299999999</v>
      </c>
    </row>
    <row r="54" spans="1:41">
      <c r="A54">
        <v>9.9999999999999995E-7</v>
      </c>
      <c r="B54">
        <v>2.9347826086956523E-5</v>
      </c>
      <c r="C54">
        <v>3.055E-4</v>
      </c>
      <c r="D54">
        <v>8.8540540540540534E-4</v>
      </c>
      <c r="E54">
        <v>1</v>
      </c>
      <c r="F54">
        <v>0.54810185299999981</v>
      </c>
      <c r="G54">
        <v>1</v>
      </c>
      <c r="H54">
        <v>1.0000000000000001E-5</v>
      </c>
      <c r="I54">
        <v>0.56640968297708871</v>
      </c>
      <c r="J54">
        <v>0.39439698073249452</v>
      </c>
      <c r="K54">
        <v>306.18693694000001</v>
      </c>
      <c r="L54">
        <v>2.3442288153199206E-7</v>
      </c>
      <c r="M54">
        <v>3.0689999999999999E-2</v>
      </c>
      <c r="P54">
        <v>52</v>
      </c>
      <c r="R54">
        <v>1</v>
      </c>
      <c r="S54">
        <v>3.1125050069734517</v>
      </c>
      <c r="U54">
        <v>7.675935247037453E-3</v>
      </c>
      <c r="V54">
        <v>7.9626656413548297E-2</v>
      </c>
      <c r="W54">
        <v>0.23072501660437253</v>
      </c>
      <c r="X54">
        <v>0</v>
      </c>
      <c r="Y54">
        <v>1.6231008566023914E-3</v>
      </c>
      <c r="Z54">
        <v>0</v>
      </c>
      <c r="AA54">
        <v>1.8568648311239621E-3</v>
      </c>
      <c r="AB54">
        <v>5.5101636123677533</v>
      </c>
      <c r="AC54">
        <v>3.3995154702254258</v>
      </c>
      <c r="AD54">
        <v>2.2247242160931595</v>
      </c>
      <c r="AE54" s="9">
        <v>2.5443749252147203</v>
      </c>
      <c r="AJ54" s="10"/>
      <c r="AK54">
        <v>52</v>
      </c>
      <c r="AL54">
        <f t="shared" si="0"/>
        <v>-762.72233004605482</v>
      </c>
      <c r="AM54">
        <f t="shared" si="1"/>
        <v>-867.06270662104293</v>
      </c>
      <c r="AN54">
        <f t="shared" si="2"/>
        <v>-873.67898368501426</v>
      </c>
      <c r="AO54">
        <v>92.654639180000004</v>
      </c>
    </row>
    <row r="55" spans="1:41">
      <c r="A55">
        <v>9.9999999999999995E-7</v>
      </c>
      <c r="B55">
        <v>1</v>
      </c>
      <c r="C55">
        <v>3.8433333333333332E-4</v>
      </c>
      <c r="D55">
        <v>1.1702702702702701E-3</v>
      </c>
      <c r="E55">
        <v>1</v>
      </c>
      <c r="F55">
        <v>3.102243149</v>
      </c>
      <c r="G55">
        <v>0.12848873099999991</v>
      </c>
      <c r="H55">
        <v>1.0000000000000001E-5</v>
      </c>
      <c r="I55">
        <v>0.56761051673483454</v>
      </c>
      <c r="J55">
        <v>0.39862479497692255</v>
      </c>
      <c r="K55">
        <v>306.26352795000003</v>
      </c>
      <c r="L55">
        <v>2.454708915685024E-7</v>
      </c>
      <c r="M55">
        <v>3.0079999999999999E-2</v>
      </c>
      <c r="P55">
        <v>53</v>
      </c>
      <c r="R55">
        <v>1</v>
      </c>
      <c r="S55">
        <v>3.0499556174808848</v>
      </c>
      <c r="U55">
        <v>0</v>
      </c>
      <c r="V55">
        <v>8.9703196873430494E-2</v>
      </c>
      <c r="W55">
        <v>0.27315012471493816</v>
      </c>
      <c r="X55">
        <v>0</v>
      </c>
      <c r="Y55">
        <v>8.2285344362543218E-3</v>
      </c>
      <c r="Z55">
        <v>2.9403172860912897E-4</v>
      </c>
      <c r="AA55">
        <v>6.7716946217128001E-3</v>
      </c>
      <c r="AB55">
        <v>5.4090642220113825</v>
      </c>
      <c r="AC55">
        <v>3.3658802991522072</v>
      </c>
      <c r="AD55">
        <v>2.1918144145566689</v>
      </c>
      <c r="AE55" s="9">
        <v>2.5631903023099012</v>
      </c>
      <c r="AJ55" s="10"/>
      <c r="AK55">
        <v>53</v>
      </c>
      <c r="AL55">
        <f t="shared" si="0"/>
        <v>-758.51514150691821</v>
      </c>
      <c r="AM55">
        <f t="shared" si="1"/>
        <v>-863.62710386985611</v>
      </c>
      <c r="AN55">
        <f t="shared" si="2"/>
        <v>-870.35460047471452</v>
      </c>
      <c r="AO55">
        <v>92.482817870000005</v>
      </c>
    </row>
    <row r="56" spans="1:41">
      <c r="A56">
        <v>9.9999999999999995E-7</v>
      </c>
      <c r="B56">
        <v>1</v>
      </c>
      <c r="C56">
        <v>4.4799999999999999E-4</v>
      </c>
      <c r="D56">
        <v>1.2908108108108107E-3</v>
      </c>
      <c r="E56">
        <v>1</v>
      </c>
      <c r="F56">
        <v>4.1435387059999993</v>
      </c>
      <c r="G56">
        <v>0.41212820399999994</v>
      </c>
      <c r="H56">
        <v>1.0000000000000001E-5</v>
      </c>
      <c r="I56">
        <v>0.56210496836041945</v>
      </c>
      <c r="J56">
        <v>0.39770281483385711</v>
      </c>
      <c r="K56">
        <v>306.06140275000001</v>
      </c>
      <c r="L56">
        <v>2.5703957827688611E-7</v>
      </c>
      <c r="M56">
        <v>3.0079999999999999E-2</v>
      </c>
      <c r="P56">
        <v>54</v>
      </c>
      <c r="R56">
        <v>1</v>
      </c>
      <c r="S56">
        <v>2.9901820595091557</v>
      </c>
      <c r="U56">
        <v>0</v>
      </c>
      <c r="V56">
        <v>0.10650621117373379</v>
      </c>
      <c r="W56">
        <v>0.30689759298155106</v>
      </c>
      <c r="X56">
        <v>0</v>
      </c>
      <c r="Y56">
        <v>1.1194727245680729E-2</v>
      </c>
      <c r="Z56">
        <v>9.6063178758370527E-4</v>
      </c>
      <c r="AA56">
        <v>4.4748873227002522E-3</v>
      </c>
      <c r="AB56">
        <v>5.3241954078540266</v>
      </c>
      <c r="AC56">
        <v>3.3384882356675694</v>
      </c>
      <c r="AD56">
        <v>2.1540290872656396</v>
      </c>
      <c r="AE56" s="9">
        <v>2.5795882504541887</v>
      </c>
      <c r="AJ56" s="10"/>
      <c r="AK56">
        <v>54</v>
      </c>
      <c r="AL56">
        <f t="shared" si="0"/>
        <v>-754.9707584427365</v>
      </c>
      <c r="AM56">
        <f t="shared" si="1"/>
        <v>-860.75517204997686</v>
      </c>
      <c r="AN56">
        <f t="shared" si="2"/>
        <v>-867.82105466099563</v>
      </c>
      <c r="AO56">
        <v>91.365979379999999</v>
      </c>
    </row>
    <row r="57" spans="1:41">
      <c r="A57">
        <v>9.9999999999999995E-7</v>
      </c>
      <c r="B57">
        <v>1</v>
      </c>
      <c r="C57">
        <v>5.2700000000000002E-4</v>
      </c>
      <c r="D57">
        <v>1.4874324324324324E-3</v>
      </c>
      <c r="E57">
        <v>1</v>
      </c>
      <c r="F57">
        <v>2.5966096160000003</v>
      </c>
      <c r="G57">
        <v>2.2215776370000002</v>
      </c>
      <c r="H57">
        <v>1.0000000000000001E-5</v>
      </c>
      <c r="I57">
        <v>0.56499646017675142</v>
      </c>
      <c r="J57">
        <v>0.39378015399281435</v>
      </c>
      <c r="K57">
        <v>306.33571552000001</v>
      </c>
      <c r="L57">
        <v>2.454708915685024E-7</v>
      </c>
      <c r="M57">
        <v>2.9819999999999999E-2</v>
      </c>
      <c r="P57">
        <v>55</v>
      </c>
      <c r="R57">
        <v>1</v>
      </c>
      <c r="S57">
        <v>2.9899539331234557</v>
      </c>
      <c r="U57">
        <v>0</v>
      </c>
      <c r="V57">
        <v>0.12871784702325731</v>
      </c>
      <c r="W57">
        <v>0.36328342125761037</v>
      </c>
      <c r="X57">
        <v>0</v>
      </c>
      <c r="Y57">
        <v>7.2066972444419777E-3</v>
      </c>
      <c r="Z57">
        <v>5.3195342805001135E-3</v>
      </c>
      <c r="AA57">
        <v>2.2010588254124607E-3</v>
      </c>
      <c r="AB57">
        <v>5.199680671546842</v>
      </c>
      <c r="AC57">
        <v>3.2119277972488005</v>
      </c>
      <c r="AD57">
        <v>2.1856811130047449</v>
      </c>
      <c r="AE57" s="9">
        <v>2.6902086128105545</v>
      </c>
      <c r="AJ57" s="10"/>
      <c r="AK57">
        <v>55</v>
      </c>
      <c r="AL57">
        <f t="shared" si="0"/>
        <v>-745.7211647253007</v>
      </c>
      <c r="AM57">
        <f t="shared" si="1"/>
        <v>-856.04192639616258</v>
      </c>
      <c r="AN57">
        <f t="shared" si="2"/>
        <v>-864.12871932505288</v>
      </c>
      <c r="AO57">
        <v>91.408934709999997</v>
      </c>
    </row>
    <row r="58" spans="1:41">
      <c r="A58">
        <v>9.9999999999999995E-7</v>
      </c>
      <c r="B58">
        <v>4.3043478260869568E-5</v>
      </c>
      <c r="C58">
        <v>5.7199999999999992E-4</v>
      </c>
      <c r="D58">
        <v>1.5374324324324323E-3</v>
      </c>
      <c r="E58">
        <v>1</v>
      </c>
      <c r="F58">
        <v>3.9211221259999998</v>
      </c>
      <c r="G58">
        <v>4.0026291809999996</v>
      </c>
      <c r="H58">
        <v>1.0000000000000001E-5</v>
      </c>
      <c r="I58">
        <v>0.59057882974574794</v>
      </c>
      <c r="J58">
        <v>0.37334144600277086</v>
      </c>
      <c r="K58">
        <v>306.19134037999999</v>
      </c>
      <c r="L58">
        <v>1.9952623149688761E-7</v>
      </c>
      <c r="M58">
        <v>3.1510000000000003E-2</v>
      </c>
      <c r="P58">
        <v>56</v>
      </c>
      <c r="R58">
        <v>1</v>
      </c>
      <c r="S58">
        <v>3.2827421747905419</v>
      </c>
      <c r="U58">
        <v>1.0101413469981229E-2</v>
      </c>
      <c r="V58">
        <v>0.13452465087694088</v>
      </c>
      <c r="W58">
        <v>0.36156000597895999</v>
      </c>
      <c r="X58">
        <v>0</v>
      </c>
      <c r="Y58">
        <v>1.0478700425759541E-2</v>
      </c>
      <c r="Z58">
        <v>9.2283681850276206E-3</v>
      </c>
      <c r="AA58">
        <v>8.6615739592254548E-3</v>
      </c>
      <c r="AB58">
        <v>5.1718656441368385</v>
      </c>
      <c r="AC58">
        <v>2.8977850433055217</v>
      </c>
      <c r="AD58">
        <v>2.4784619367687202</v>
      </c>
      <c r="AE58" s="9">
        <v>3.0043550757053894</v>
      </c>
      <c r="AJ58" s="10"/>
      <c r="AK58">
        <v>56</v>
      </c>
      <c r="AL58">
        <f t="shared" si="0"/>
        <v>-729.90348984355398</v>
      </c>
      <c r="AM58">
        <f t="shared" si="1"/>
        <v>-853.10684987416073</v>
      </c>
      <c r="AN58">
        <f t="shared" si="2"/>
        <v>-862.9162362208134</v>
      </c>
      <c r="AO58">
        <v>91.237113399999998</v>
      </c>
    </row>
    <row r="59" spans="1:41">
      <c r="A59">
        <v>9.9999999999999995E-7</v>
      </c>
      <c r="B59">
        <v>7.3478260869565211E-5</v>
      </c>
      <c r="C59">
        <v>8.2683333333333328E-4</v>
      </c>
      <c r="D59">
        <v>1.5160810810810809E-3</v>
      </c>
      <c r="E59">
        <v>3.5795454545454544E-5</v>
      </c>
      <c r="F59">
        <v>3.3273179149999996</v>
      </c>
      <c r="G59">
        <v>4.5197614409999991</v>
      </c>
      <c r="H59">
        <v>1.0000000000000001E-5</v>
      </c>
      <c r="I59">
        <v>0.58582902899191014</v>
      </c>
      <c r="J59">
        <v>0.37899726622801055</v>
      </c>
      <c r="K59">
        <v>306.50174693999998</v>
      </c>
      <c r="L59">
        <v>2.1379620895022279E-7</v>
      </c>
      <c r="M59">
        <v>3.1539999999999999E-2</v>
      </c>
      <c r="P59">
        <v>57</v>
      </c>
      <c r="R59">
        <v>1</v>
      </c>
      <c r="S59">
        <v>3.1329594166384709</v>
      </c>
      <c r="U59">
        <v>1.9354106206887659E-2</v>
      </c>
      <c r="V59">
        <v>0.21772959667343267</v>
      </c>
      <c r="W59">
        <v>0.3991924266995624</v>
      </c>
      <c r="X59">
        <v>9.4300646587669387E-3</v>
      </c>
      <c r="Y59">
        <v>9.95571918460199E-3</v>
      </c>
      <c r="Z59">
        <v>1.1667460869590654E-2</v>
      </c>
      <c r="AA59">
        <v>3.6509165409188654E-3</v>
      </c>
      <c r="AB59">
        <v>4.99154869348079</v>
      </c>
      <c r="AC59">
        <v>2.8622401933832378</v>
      </c>
      <c r="AD59">
        <v>2.3579400937621036</v>
      </c>
      <c r="AE59" s="9">
        <v>3.0252694680549457</v>
      </c>
      <c r="AJ59" s="10"/>
      <c r="AK59">
        <v>57</v>
      </c>
      <c r="AL59">
        <f t="shared" si="0"/>
        <v>-722.86905012475052</v>
      </c>
      <c r="AM59">
        <f t="shared" si="1"/>
        <v>-846.93007289678906</v>
      </c>
      <c r="AN59">
        <f t="shared" si="2"/>
        <v>-857.66118244457925</v>
      </c>
      <c r="AO59">
        <v>89.56185567</v>
      </c>
    </row>
    <row r="60" spans="1:41">
      <c r="A60">
        <v>9.9999999999999995E-7</v>
      </c>
      <c r="B60">
        <v>1</v>
      </c>
      <c r="C60">
        <v>4.9633333333333333E-4</v>
      </c>
      <c r="D60">
        <v>1.4579729729729729E-3</v>
      </c>
      <c r="E60">
        <v>1</v>
      </c>
      <c r="F60">
        <v>4.9443885739999995</v>
      </c>
      <c r="G60">
        <v>2.510195226</v>
      </c>
      <c r="H60">
        <v>1.0000000000000001E-5</v>
      </c>
      <c r="I60">
        <v>0.53020596616451598</v>
      </c>
      <c r="J60">
        <v>0.43657444926628292</v>
      </c>
      <c r="K60">
        <v>306.67680180000002</v>
      </c>
      <c r="L60">
        <v>2.5703957827688611E-7</v>
      </c>
      <c r="M60">
        <v>3.073E-2</v>
      </c>
      <c r="P60">
        <v>58</v>
      </c>
      <c r="R60">
        <v>1</v>
      </c>
      <c r="S60">
        <v>2.435953145926133</v>
      </c>
      <c r="U60">
        <v>0</v>
      </c>
      <c r="V60">
        <v>0.10611712860571169</v>
      </c>
      <c r="W60">
        <v>0.31173060240698658</v>
      </c>
      <c r="X60">
        <v>0</v>
      </c>
      <c r="Y60">
        <v>1.2013716068796825E-2</v>
      </c>
      <c r="Z60">
        <v>5.2620475615039698E-3</v>
      </c>
      <c r="AA60">
        <v>2.6498691097657273E-3</v>
      </c>
      <c r="AB60">
        <v>5.3005559051577409</v>
      </c>
      <c r="AC60">
        <v>3.8672526283413742</v>
      </c>
      <c r="AD60">
        <v>1.6104002999857951</v>
      </c>
      <c r="AE60" s="9">
        <v>2.0455237946287941</v>
      </c>
      <c r="AJ60" s="10"/>
      <c r="AK60">
        <v>58</v>
      </c>
      <c r="AL60">
        <f t="shared" si="0"/>
        <v>-778.90784027671828</v>
      </c>
      <c r="AM60">
        <f t="shared" si="1"/>
        <v>-862.79120231962008</v>
      </c>
      <c r="AN60">
        <f t="shared" si="2"/>
        <v>-865.87832220948656</v>
      </c>
      <c r="AO60">
        <v>90.420962200000005</v>
      </c>
    </row>
    <row r="61" spans="1:41">
      <c r="A61">
        <v>9.9999999999999995E-7</v>
      </c>
      <c r="B61">
        <v>2.543478260869565E-5</v>
      </c>
      <c r="C61">
        <v>6.3883333333333327E-4</v>
      </c>
      <c r="D61">
        <v>1.7779729729729729E-3</v>
      </c>
      <c r="E61">
        <v>1</v>
      </c>
      <c r="F61">
        <v>5.7867406849999989</v>
      </c>
      <c r="G61">
        <v>2.8672358010000001</v>
      </c>
      <c r="H61">
        <v>1.0000000000000001E-5</v>
      </c>
      <c r="I61">
        <v>0.55270872090126622</v>
      </c>
      <c r="J61">
        <v>0.41376355796893582</v>
      </c>
      <c r="K61">
        <v>306.40068434</v>
      </c>
      <c r="L61">
        <v>2.511886431509578E-7</v>
      </c>
      <c r="M61">
        <v>3.1175000000000001E-2</v>
      </c>
      <c r="P61">
        <v>59</v>
      </c>
      <c r="R61">
        <v>1</v>
      </c>
      <c r="S61">
        <v>2.7554676520583072</v>
      </c>
      <c r="U61">
        <v>5.0154143751863119E-3</v>
      </c>
      <c r="V61">
        <v>0.1256739272983779</v>
      </c>
      <c r="W61">
        <v>0.34981459102137802</v>
      </c>
      <c r="X61">
        <v>0</v>
      </c>
      <c r="Y61">
        <v>1.2937462599003821E-2</v>
      </c>
      <c r="Z61">
        <v>5.5304567096629859E-3</v>
      </c>
      <c r="AA61">
        <v>2.3209613822694737E-3</v>
      </c>
      <c r="AB61">
        <v>5.2099988036709322</v>
      </c>
      <c r="AC61">
        <v>3.4568521129948948</v>
      </c>
      <c r="AD61">
        <v>1.9479399073537671</v>
      </c>
      <c r="AE61" s="9">
        <v>2.4469117593573761</v>
      </c>
      <c r="AJ61" s="10"/>
      <c r="AK61">
        <v>59</v>
      </c>
      <c r="AL61">
        <f t="shared" si="0"/>
        <v>-757.21340708739422</v>
      </c>
      <c r="AM61">
        <f t="shared" si="1"/>
        <v>-857.5569892721503</v>
      </c>
      <c r="AN61">
        <f t="shared" si="2"/>
        <v>-863.34173591684851</v>
      </c>
      <c r="AO61">
        <v>90.206185570000002</v>
      </c>
    </row>
    <row r="62" spans="1:41">
      <c r="A62">
        <v>9.9999999999999995E-7</v>
      </c>
      <c r="B62">
        <v>4.4782608695652177E-5</v>
      </c>
      <c r="C62">
        <v>6.4133333333333327E-4</v>
      </c>
      <c r="D62">
        <v>1.6175675675675677E-3</v>
      </c>
      <c r="E62">
        <v>1</v>
      </c>
      <c r="F62">
        <v>4.2762828079999995</v>
      </c>
      <c r="G62">
        <v>2.6024122140000001</v>
      </c>
      <c r="H62">
        <v>1.0000000000000001E-5</v>
      </c>
      <c r="I62">
        <v>0.55887962033938121</v>
      </c>
      <c r="J62">
        <v>0.4056154171207203</v>
      </c>
      <c r="K62">
        <v>306.13539501000002</v>
      </c>
      <c r="L62">
        <v>2.3442288153199206E-7</v>
      </c>
      <c r="M62">
        <v>3.1144999999999999E-2</v>
      </c>
      <c r="P62">
        <v>60</v>
      </c>
      <c r="R62">
        <v>1</v>
      </c>
      <c r="S62">
        <v>2.8568813308741063</v>
      </c>
      <c r="U62">
        <v>9.7387570859039582E-3</v>
      </c>
      <c r="V62">
        <v>0.1394952442053142</v>
      </c>
      <c r="W62">
        <v>0.35184978270520606</v>
      </c>
      <c r="X62">
        <v>0</v>
      </c>
      <c r="Y62">
        <v>1.05702290877762E-2</v>
      </c>
      <c r="Z62">
        <v>5.5497902504831479E-3</v>
      </c>
      <c r="AA62">
        <v>2.0195613328717905E-3</v>
      </c>
      <c r="AB62">
        <v>5.1973656654223719</v>
      </c>
      <c r="AC62">
        <v>3.3425038958811411</v>
      </c>
      <c r="AD62">
        <v>2.0458219774808186</v>
      </c>
      <c r="AE62" s="9">
        <v>2.5630257808155021</v>
      </c>
      <c r="AJ62" s="10"/>
      <c r="AK62">
        <v>60</v>
      </c>
      <c r="AL62">
        <f t="shared" si="0"/>
        <v>-751.33826674402178</v>
      </c>
      <c r="AM62">
        <f t="shared" si="1"/>
        <v>-856.44348236751091</v>
      </c>
      <c r="AN62">
        <f t="shared" si="2"/>
        <v>-863.33796979358829</v>
      </c>
      <c r="AO62">
        <v>90.463917530000003</v>
      </c>
    </row>
    <row r="63" spans="1:41">
      <c r="A63">
        <v>9.9999999999999995E-7</v>
      </c>
      <c r="B63">
        <v>4.2608695652173916E-5</v>
      </c>
      <c r="C63">
        <v>5.5783333333333325E-4</v>
      </c>
      <c r="D63">
        <v>1.3664864864864866E-3</v>
      </c>
      <c r="E63">
        <v>1</v>
      </c>
      <c r="F63">
        <v>3.6696231889999997</v>
      </c>
      <c r="G63">
        <v>0.54659825699999998</v>
      </c>
      <c r="H63">
        <v>1.0000000000000001E-5</v>
      </c>
      <c r="I63">
        <v>0.56291694248871293</v>
      </c>
      <c r="J63">
        <v>0.40255906910217931</v>
      </c>
      <c r="K63">
        <v>306.06320743999999</v>
      </c>
      <c r="L63">
        <v>2.2387211385683346E-7</v>
      </c>
      <c r="M63">
        <v>3.0114999999999999E-2</v>
      </c>
      <c r="P63">
        <v>61</v>
      </c>
      <c r="R63">
        <v>1</v>
      </c>
      <c r="S63">
        <v>2.9403879147439334</v>
      </c>
      <c r="U63">
        <v>9.7922261019931182E-3</v>
      </c>
      <c r="V63">
        <v>0.12793924687613104</v>
      </c>
      <c r="W63">
        <v>0.31342875824114169</v>
      </c>
      <c r="X63">
        <v>0</v>
      </c>
      <c r="Y63">
        <v>9.5651877404534843E-3</v>
      </c>
      <c r="Z63">
        <v>1.2292006178962432E-3</v>
      </c>
      <c r="AA63">
        <v>2.2564437672754909E-3</v>
      </c>
      <c r="AB63">
        <v>5.2926403873752577</v>
      </c>
      <c r="AC63">
        <v>3.3545089163986015</v>
      </c>
      <c r="AD63">
        <v>2.1024869475971664</v>
      </c>
      <c r="AE63" s="9">
        <v>2.5644415671747818</v>
      </c>
      <c r="AJ63" s="10"/>
      <c r="AK63">
        <v>61</v>
      </c>
      <c r="AL63">
        <f t="shared" si="0"/>
        <v>-754.46911231663125</v>
      </c>
      <c r="AM63">
        <f t="shared" si="1"/>
        <v>-859.63238686862724</v>
      </c>
      <c r="AN63">
        <f t="shared" si="2"/>
        <v>-866.70943945362512</v>
      </c>
      <c r="AO63">
        <v>92.010309280000001</v>
      </c>
    </row>
    <row r="64" spans="1:41">
      <c r="A64">
        <v>9.9999999999999995E-7</v>
      </c>
      <c r="B64">
        <v>1</v>
      </c>
      <c r="C64">
        <v>5.9500000000000004E-4</v>
      </c>
      <c r="D64">
        <v>1.3683783783783785E-3</v>
      </c>
      <c r="E64">
        <v>1</v>
      </c>
      <c r="F64">
        <v>3.8519717450000006</v>
      </c>
      <c r="G64">
        <v>1.099143024</v>
      </c>
      <c r="H64">
        <v>1.0000000000000001E-5</v>
      </c>
      <c r="I64">
        <v>0.56056488807164229</v>
      </c>
      <c r="J64">
        <v>0.40397038507786931</v>
      </c>
      <c r="K64">
        <v>305.93507449999998</v>
      </c>
      <c r="L64">
        <v>2.2387211385683346E-7</v>
      </c>
      <c r="M64">
        <v>2.9600000000000001E-2</v>
      </c>
      <c r="P64">
        <v>62</v>
      </c>
      <c r="R64">
        <v>1</v>
      </c>
      <c r="S64">
        <v>2.9017826038788854</v>
      </c>
      <c r="U64">
        <v>0</v>
      </c>
      <c r="V64">
        <v>0.14114835203345977</v>
      </c>
      <c r="W64">
        <v>0.32464012985846558</v>
      </c>
      <c r="X64">
        <v>0</v>
      </c>
      <c r="Y64">
        <v>1.0384492333833484E-2</v>
      </c>
      <c r="Z64">
        <v>2.5564593150352016E-3</v>
      </c>
      <c r="AA64">
        <v>2.0128273595122472E-3</v>
      </c>
      <c r="AB64">
        <v>5.2559584902658996</v>
      </c>
      <c r="AC64">
        <v>3.3561887137465276</v>
      </c>
      <c r="AD64">
        <v>2.0773154364347475</v>
      </c>
      <c r="AE64" s="9">
        <v>2.5560448699755414</v>
      </c>
      <c r="AJ64" s="10"/>
      <c r="AK64">
        <v>62</v>
      </c>
      <c r="AL64">
        <f t="shared" si="0"/>
        <v>-753.86801503625509</v>
      </c>
      <c r="AM64">
        <f t="shared" si="1"/>
        <v>-858.68695568562032</v>
      </c>
      <c r="AN64">
        <f t="shared" si="2"/>
        <v>-865.75549934352375</v>
      </c>
      <c r="AO64">
        <v>90.764604809999994</v>
      </c>
    </row>
    <row r="65" spans="1:41">
      <c r="A65">
        <v>9.9999999999999995E-7</v>
      </c>
      <c r="B65">
        <v>4.1956521739130431E-5</v>
      </c>
      <c r="C65">
        <v>5.9150000000000001E-4</v>
      </c>
      <c r="D65">
        <v>1.3936486486486486E-3</v>
      </c>
      <c r="E65">
        <v>1</v>
      </c>
      <c r="F65">
        <v>4.8887844289999993</v>
      </c>
      <c r="G65">
        <v>0.67909272899999984</v>
      </c>
      <c r="H65">
        <v>1.0000000000000001E-5</v>
      </c>
      <c r="I65">
        <v>0.56467272505126742</v>
      </c>
      <c r="J65">
        <v>0.40120055619573641</v>
      </c>
      <c r="K65">
        <v>306.25269981000002</v>
      </c>
      <c r="L65">
        <v>2.2908676527677716E-7</v>
      </c>
      <c r="M65">
        <v>3.0345E-2</v>
      </c>
      <c r="P65">
        <v>63</v>
      </c>
      <c r="R65">
        <v>1</v>
      </c>
      <c r="S65">
        <v>2.9582565107980656</v>
      </c>
      <c r="U65">
        <v>9.3885334388955841E-3</v>
      </c>
      <c r="V65">
        <v>0.1321804494014602</v>
      </c>
      <c r="W65">
        <v>0.31141333655699893</v>
      </c>
      <c r="X65">
        <v>0</v>
      </c>
      <c r="Y65">
        <v>1.2413657853063392E-2</v>
      </c>
      <c r="Z65">
        <v>1.4876832202540859E-3</v>
      </c>
      <c r="AA65">
        <v>1.4822198253172172E-3</v>
      </c>
      <c r="AB65">
        <v>5.2842594082092544</v>
      </c>
      <c r="AC65">
        <v>3.3274851172365052</v>
      </c>
      <c r="AD65">
        <v>2.123172985127904</v>
      </c>
      <c r="AE65" s="9">
        <v>2.5900566455985761</v>
      </c>
      <c r="AJ65" s="10"/>
      <c r="AK65">
        <v>63</v>
      </c>
      <c r="AL65">
        <f t="shared" si="0"/>
        <v>-753.04434115634467</v>
      </c>
      <c r="AM65">
        <f t="shared" si="1"/>
        <v>-859.25804538450575</v>
      </c>
      <c r="AN65">
        <f t="shared" si="2"/>
        <v>-866.35484118675163</v>
      </c>
      <c r="AO65">
        <v>90.764604809999994</v>
      </c>
    </row>
    <row r="66" spans="1:41">
      <c r="A66">
        <v>9.9999999999999995E-7</v>
      </c>
      <c r="B66">
        <v>4.2608695652173916E-5</v>
      </c>
      <c r="C66">
        <v>7.0966666666666671E-4</v>
      </c>
      <c r="D66">
        <v>1.5808108108108108E-3</v>
      </c>
      <c r="E66">
        <v>1</v>
      </c>
      <c r="F66">
        <v>2.1613879759999999</v>
      </c>
      <c r="G66">
        <v>1.0203895769999995</v>
      </c>
      <c r="H66">
        <v>1.0000000000000001E-5</v>
      </c>
      <c r="I66">
        <v>0.55703102740980792</v>
      </c>
      <c r="J66">
        <v>0.40745532626925285</v>
      </c>
      <c r="K66">
        <v>306.31340955999997</v>
      </c>
      <c r="L66">
        <v>2.2908676527677716E-7</v>
      </c>
      <c r="M66">
        <v>3.0159999999999999E-2</v>
      </c>
      <c r="P66">
        <v>64</v>
      </c>
      <c r="R66">
        <v>1</v>
      </c>
      <c r="S66">
        <v>2.8286701451530369</v>
      </c>
      <c r="U66">
        <v>9.5755586202598813E-3</v>
      </c>
      <c r="V66">
        <v>0.1597030186842551</v>
      </c>
      <c r="W66">
        <v>0.35578140866838381</v>
      </c>
      <c r="X66">
        <v>0</v>
      </c>
      <c r="Y66">
        <v>5.5278238680289016E-3</v>
      </c>
      <c r="Z66">
        <v>2.2514897791230349E-3</v>
      </c>
      <c r="AA66">
        <v>1.6858691670459918E-3</v>
      </c>
      <c r="AB66">
        <v>5.1937272577470246</v>
      </c>
      <c r="AC66">
        <v>3.366742981761031</v>
      </c>
      <c r="AD66">
        <v>2.0098351941302912</v>
      </c>
      <c r="AE66" s="9">
        <v>2.5426744937503418</v>
      </c>
      <c r="AJ66" s="10"/>
      <c r="AK66">
        <v>64</v>
      </c>
      <c r="AL66">
        <f t="shared" si="0"/>
        <v>-752.18712179504109</v>
      </c>
      <c r="AM66">
        <f t="shared" si="1"/>
        <v>-856.45776664237565</v>
      </c>
      <c r="AN66">
        <f t="shared" si="2"/>
        <v>-863.70945766896068</v>
      </c>
      <c r="AO66">
        <v>89.475945019999997</v>
      </c>
    </row>
    <row r="67" spans="1:41">
      <c r="A67">
        <v>9.9999999999999995E-7</v>
      </c>
      <c r="B67">
        <v>4.2173913043478264E-5</v>
      </c>
      <c r="C67">
        <v>6.9983333333333345E-4</v>
      </c>
      <c r="D67">
        <v>1.4389189189189188E-3</v>
      </c>
      <c r="E67">
        <v>1</v>
      </c>
      <c r="F67">
        <v>3.9025223329999998</v>
      </c>
      <c r="G67">
        <v>1.5199504799999999</v>
      </c>
      <c r="H67">
        <v>1.0000000000000001E-5</v>
      </c>
      <c r="I67">
        <v>0.5501693150308784</v>
      </c>
      <c r="J67">
        <v>0.41605394207137036</v>
      </c>
      <c r="K67">
        <v>306.26713732999997</v>
      </c>
      <c r="L67">
        <v>2.2908676527677716E-7</v>
      </c>
      <c r="M67">
        <v>3.0020000000000002E-2</v>
      </c>
      <c r="P67">
        <v>65</v>
      </c>
      <c r="R67">
        <v>1</v>
      </c>
      <c r="S67">
        <v>2.7298912940361451</v>
      </c>
      <c r="U67">
        <v>9.4685662398748833E-3</v>
      </c>
      <c r="V67">
        <v>0.15734630948233189</v>
      </c>
      <c r="W67">
        <v>0.32354043355184159</v>
      </c>
      <c r="X67">
        <v>0</v>
      </c>
      <c r="Y67">
        <v>9.9711876520710944E-3</v>
      </c>
      <c r="Z67">
        <v>3.3505293889193634E-3</v>
      </c>
      <c r="AA67">
        <v>1.5879997618215781E-3</v>
      </c>
      <c r="AB67">
        <v>5.2378766006573549</v>
      </c>
      <c r="AC67">
        <v>3.5095733063830328</v>
      </c>
      <c r="AD67">
        <v>1.9011302095466669</v>
      </c>
      <c r="AE67" s="9">
        <v>2.4048072358617056</v>
      </c>
      <c r="AJ67" s="10"/>
      <c r="AK67">
        <v>65</v>
      </c>
      <c r="AL67">
        <f t="shared" si="0"/>
        <v>-760.07444500240285</v>
      </c>
      <c r="AM67">
        <f t="shared" si="1"/>
        <v>-858.69139413732296</v>
      </c>
      <c r="AN67">
        <f t="shared" si="2"/>
        <v>-864.84382969760463</v>
      </c>
      <c r="AO67">
        <v>90.206185570000002</v>
      </c>
    </row>
    <row r="68" spans="1:41">
      <c r="A68">
        <v>9.9999999999999995E-7</v>
      </c>
      <c r="B68">
        <v>4.6304347826086952E-5</v>
      </c>
      <c r="C68">
        <v>9.078333333333333E-4</v>
      </c>
      <c r="D68">
        <v>1.7149999999999999E-3</v>
      </c>
      <c r="E68">
        <v>1</v>
      </c>
      <c r="F68">
        <v>5.3733101629999993</v>
      </c>
      <c r="G68">
        <v>2.5968771060000004</v>
      </c>
      <c r="H68">
        <v>1.0000000000000001E-5</v>
      </c>
      <c r="I68">
        <v>0.54831276743115742</v>
      </c>
      <c r="J68">
        <v>0.41980877466841493</v>
      </c>
      <c r="K68">
        <v>306.13539501000002</v>
      </c>
      <c r="L68">
        <v>2.2908676527677716E-7</v>
      </c>
      <c r="M68">
        <v>2.9975000000000002E-2</v>
      </c>
      <c r="P68">
        <v>66</v>
      </c>
      <c r="R68">
        <v>1</v>
      </c>
      <c r="S68">
        <v>2.6513038901126471</v>
      </c>
      <c r="U68">
        <v>9.6805355940282646E-3</v>
      </c>
      <c r="V68">
        <v>0.19001517136600307</v>
      </c>
      <c r="W68">
        <v>0.35895777496457348</v>
      </c>
      <c r="X68">
        <v>0</v>
      </c>
      <c r="Y68">
        <v>1.2779865272371986E-2</v>
      </c>
      <c r="Z68">
        <v>5.3286631029402856E-3</v>
      </c>
      <c r="AA68">
        <v>1.7287480222174156E-3</v>
      </c>
      <c r="AB68">
        <v>5.1296885832764456</v>
      </c>
      <c r="AC68">
        <v>3.4801134411860142</v>
      </c>
      <c r="AD68">
        <v>1.8458509957135951</v>
      </c>
      <c r="AE68" s="9">
        <v>2.422613006013512</v>
      </c>
      <c r="AJ68" s="10"/>
      <c r="AK68">
        <v>66</v>
      </c>
      <c r="AL68">
        <f t="shared" si="0"/>
        <v>-755.6444512923307</v>
      </c>
      <c r="AM68">
        <f t="shared" si="1"/>
        <v>-854.9915839958893</v>
      </c>
      <c r="AN68">
        <f t="shared" si="2"/>
        <v>-861.27490420753202</v>
      </c>
      <c r="AO68">
        <v>88.144329900000002</v>
      </c>
    </row>
    <row r="69" spans="1:41">
      <c r="A69">
        <v>9.9999999999999995E-7</v>
      </c>
      <c r="B69">
        <v>2.5652173913043479E-5</v>
      </c>
      <c r="C69">
        <v>8.6183333333333337E-4</v>
      </c>
      <c r="D69">
        <v>1.5337837837837837E-3</v>
      </c>
      <c r="E69">
        <v>3.0568181818181817E-5</v>
      </c>
      <c r="F69">
        <v>4.5752536429999999</v>
      </c>
      <c r="G69">
        <v>3.5569398480000003</v>
      </c>
      <c r="H69">
        <v>1.0000000000000001E-5</v>
      </c>
      <c r="I69">
        <v>0.55282656237487482</v>
      </c>
      <c r="J69">
        <v>0.41630511216100652</v>
      </c>
      <c r="K69">
        <v>306.00906676</v>
      </c>
      <c r="L69">
        <v>2.1877616239495479E-7</v>
      </c>
      <c r="M69">
        <v>3.0724999999999999E-2</v>
      </c>
      <c r="P69">
        <v>67</v>
      </c>
      <c r="R69">
        <v>1</v>
      </c>
      <c r="S69">
        <v>2.7323303524884537</v>
      </c>
      <c r="U69">
        <v>5.3187733205170111E-3</v>
      </c>
      <c r="V69">
        <v>0.17874442273757865</v>
      </c>
      <c r="W69">
        <v>0.31813773653104011</v>
      </c>
      <c r="X69">
        <v>6.3512920684030251E-3</v>
      </c>
      <c r="Y69">
        <v>1.078370710348976E-2</v>
      </c>
      <c r="Z69">
        <v>7.2328911478071771E-3</v>
      </c>
      <c r="AA69">
        <v>3.4173993974320354E-3</v>
      </c>
      <c r="AB69">
        <v>5.1959861009935091</v>
      </c>
      <c r="AC69">
        <v>3.4670731479024886</v>
      </c>
      <c r="AD69">
        <v>1.9150154702886015</v>
      </c>
      <c r="AE69" s="9">
        <v>2.4415842931974372</v>
      </c>
      <c r="AJ69" s="10"/>
      <c r="AK69">
        <v>67</v>
      </c>
      <c r="AL69">
        <f t="shared" si="0"/>
        <v>-757.04038825448015</v>
      </c>
      <c r="AM69">
        <f t="shared" si="1"/>
        <v>-857.16550034671536</v>
      </c>
      <c r="AN69">
        <f t="shared" si="2"/>
        <v>-863.35014123864187</v>
      </c>
      <c r="AO69">
        <v>88.530927840000004</v>
      </c>
    </row>
    <row r="70" spans="1:41">
      <c r="A70">
        <v>9.9999999999999995E-7</v>
      </c>
      <c r="B70">
        <v>2.7173913043478258E-5</v>
      </c>
      <c r="C70">
        <v>8.008333333333333E-4</v>
      </c>
      <c r="D70">
        <v>1.3644594594594594E-3</v>
      </c>
      <c r="E70">
        <v>1</v>
      </c>
      <c r="F70">
        <v>1.9972337269999998</v>
      </c>
      <c r="G70">
        <v>1.5067219199999999</v>
      </c>
      <c r="H70">
        <v>1.0000000000000001E-5</v>
      </c>
      <c r="I70">
        <v>0.55941292184140301</v>
      </c>
      <c r="J70">
        <v>0.40812279666197504</v>
      </c>
      <c r="K70">
        <v>305.94048856000001</v>
      </c>
      <c r="L70">
        <v>2.1877616239495479E-7</v>
      </c>
      <c r="M70">
        <v>3.015E-2</v>
      </c>
      <c r="P70">
        <v>68</v>
      </c>
      <c r="R70">
        <v>1</v>
      </c>
      <c r="S70">
        <v>2.8922814054968704</v>
      </c>
      <c r="U70">
        <v>5.3525872430033568E-3</v>
      </c>
      <c r="V70">
        <v>0.15788044828232461</v>
      </c>
      <c r="W70">
        <v>0.26902046130079188</v>
      </c>
      <c r="X70">
        <v>0</v>
      </c>
      <c r="Y70">
        <v>4.474631767718523E-3</v>
      </c>
      <c r="Z70">
        <v>2.9123530230159727E-3</v>
      </c>
      <c r="AA70">
        <v>1.4935814422956909E-3</v>
      </c>
      <c r="AB70">
        <v>5.3489704755258662</v>
      </c>
      <c r="AC70">
        <v>3.4581826514712959</v>
      </c>
      <c r="AD70">
        <v>2.032211713106856</v>
      </c>
      <c r="AE70" s="9">
        <v>2.4718521947237102</v>
      </c>
      <c r="AJ70" s="10"/>
      <c r="AK70">
        <v>68</v>
      </c>
      <c r="AL70">
        <f t="shared" ref="AL70:AL112" si="3">U70*$AI$8+V70*$AI$9+W70*$AI$10+X70*$AI$11+AA70*$AI$4+AB70*$AI$12+AC70*$AI$14+AD70*$AI$3+AE70*$AI$6+Y70*$AI$15+Z70*$AI$16-R70*$AI$13-S70*$AI$7</f>
        <v>-760.8284954936986</v>
      </c>
      <c r="AM70">
        <f t="shared" ref="AM70:AM112" si="4">U70*$AI$8+V70*$AI$9+W70*$AI$10+X70*$AI$11+AA70*$AI$4+AB70*$AI$12+AC70*$AI$14+AD70*$AI$3+AE70*$AI$5+Y70*$AI$15+Z70*$AI$16-R70*$AI$13-S70*$AI$7</f>
        <v>-862.19484141986652</v>
      </c>
      <c r="AN70">
        <f t="shared" ref="AN70:AN112" si="5">AM70+0.0083145*K70*LN(B70^U70*C70^V70*D70^W70*E70^X70*H70^AA70*I70^AB70*J70^AC70*M70^AD70*F70^Y70*G70^Z70/A70^R70)</f>
        <v>-868.49369366359565</v>
      </c>
      <c r="AO70">
        <v>89.518900340000002</v>
      </c>
    </row>
    <row r="71" spans="1:41">
      <c r="A71">
        <v>9.9999999999999995E-7</v>
      </c>
      <c r="B71">
        <v>4.4999999999999996E-5</v>
      </c>
      <c r="C71">
        <v>8.1283333333333338E-4</v>
      </c>
      <c r="D71">
        <v>1.3101351351351351E-3</v>
      </c>
      <c r="E71">
        <v>1</v>
      </c>
      <c r="F71">
        <v>4.1980915909999998</v>
      </c>
      <c r="G71">
        <v>2.8920045390000002</v>
      </c>
      <c r="H71">
        <v>1.0000000000000001E-5</v>
      </c>
      <c r="I71">
        <v>0.56510786135285895</v>
      </c>
      <c r="J71">
        <v>0.39649712526079894</v>
      </c>
      <c r="K71">
        <v>306.51798914</v>
      </c>
      <c r="L71">
        <v>2.089296130854039E-7</v>
      </c>
      <c r="M71">
        <v>3.031E-2</v>
      </c>
      <c r="P71">
        <v>69</v>
      </c>
      <c r="R71">
        <v>1</v>
      </c>
      <c r="S71">
        <v>2.9901461260190594</v>
      </c>
      <c r="U71">
        <v>1.0040994066305533E-2</v>
      </c>
      <c r="V71">
        <v>0.18125726651758664</v>
      </c>
      <c r="W71">
        <v>0.2921652119105459</v>
      </c>
      <c r="X71">
        <v>0</v>
      </c>
      <c r="Y71">
        <v>1.0638781029876563E-2</v>
      </c>
      <c r="Z71">
        <v>6.3229745150306218E-3</v>
      </c>
      <c r="AA71">
        <v>1.4644523700017818E-3</v>
      </c>
      <c r="AB71">
        <v>5.2574306312813404</v>
      </c>
      <c r="AC71">
        <v>3.2687489576322828</v>
      </c>
      <c r="AD71">
        <v>2.1505992515586012</v>
      </c>
      <c r="AE71" s="9">
        <v>2.6510244795979463</v>
      </c>
      <c r="AJ71" s="10"/>
      <c r="AK71">
        <v>69</v>
      </c>
      <c r="AL71">
        <f t="shared" si="3"/>
        <v>-749.40123629601146</v>
      </c>
      <c r="AM71">
        <f t="shared" si="4"/>
        <v>-858.11512502741323</v>
      </c>
      <c r="AN71">
        <f t="shared" si="5"/>
        <v>-865.89425707846158</v>
      </c>
      <c r="AO71">
        <v>90.549828180000006</v>
      </c>
    </row>
    <row r="72" spans="1:41">
      <c r="A72">
        <v>9.9999999999999995E-7</v>
      </c>
      <c r="B72">
        <v>1</v>
      </c>
      <c r="C72">
        <v>8.3266666666666667E-4</v>
      </c>
      <c r="D72">
        <v>1.3550000000000001E-3</v>
      </c>
      <c r="E72">
        <v>1</v>
      </c>
      <c r="F72">
        <v>3.6637586599999996</v>
      </c>
      <c r="G72">
        <v>0.95777149199999989</v>
      </c>
      <c r="H72">
        <v>1.0000000000000001E-5</v>
      </c>
      <c r="I72">
        <v>0.56128893927335777</v>
      </c>
      <c r="J72">
        <v>0.40440549895879924</v>
      </c>
      <c r="K72">
        <v>306.11012935999997</v>
      </c>
      <c r="L72">
        <v>2.089296130854039E-7</v>
      </c>
      <c r="M72">
        <v>3.1119999999999998E-2</v>
      </c>
      <c r="P72">
        <v>70</v>
      </c>
      <c r="R72">
        <v>1</v>
      </c>
      <c r="S72">
        <v>2.8796144412276679</v>
      </c>
      <c r="U72">
        <v>0</v>
      </c>
      <c r="V72">
        <v>0.20302229192880983</v>
      </c>
      <c r="W72">
        <v>0.33035438751146157</v>
      </c>
      <c r="X72">
        <v>0</v>
      </c>
      <c r="Y72">
        <v>1.0150636860229722E-2</v>
      </c>
      <c r="Z72">
        <v>2.2893428636159363E-3</v>
      </c>
      <c r="AA72">
        <v>4.9603112645437535E-3</v>
      </c>
      <c r="AB72">
        <v>5.1848004956526719</v>
      </c>
      <c r="AC72">
        <v>3.3101463656895489</v>
      </c>
      <c r="AD72">
        <v>2.0558961305067789</v>
      </c>
      <c r="AE72" s="9">
        <v>2.6017127896708958</v>
      </c>
      <c r="AJ72" s="10"/>
      <c r="AK72">
        <v>70</v>
      </c>
      <c r="AL72">
        <f t="shared" si="3"/>
        <v>-749.39253525640675</v>
      </c>
      <c r="AM72">
        <f t="shared" si="4"/>
        <v>-856.08423761678728</v>
      </c>
      <c r="AN72">
        <f t="shared" si="5"/>
        <v>-863.65518081096104</v>
      </c>
      <c r="AO72">
        <v>89.518900340000002</v>
      </c>
    </row>
    <row r="73" spans="1:41">
      <c r="A73">
        <v>9.9999999999999995E-7</v>
      </c>
      <c r="B73">
        <v>1</v>
      </c>
      <c r="C73">
        <v>8.746666666666666E-4</v>
      </c>
      <c r="D73">
        <v>1.3785135135135137E-3</v>
      </c>
      <c r="E73">
        <v>1</v>
      </c>
      <c r="F73">
        <v>3.757726286</v>
      </c>
      <c r="G73">
        <v>1.114703988</v>
      </c>
      <c r="H73">
        <v>1.0000000000000001E-5</v>
      </c>
      <c r="I73">
        <v>0.55870985722988664</v>
      </c>
      <c r="J73">
        <v>0.40776026817488242</v>
      </c>
      <c r="K73">
        <v>306.39527026999997</v>
      </c>
      <c r="L73">
        <v>1.9952623149688761E-7</v>
      </c>
      <c r="M73">
        <v>3.1304999999999999E-2</v>
      </c>
      <c r="P73">
        <v>71</v>
      </c>
      <c r="R73">
        <v>1</v>
      </c>
      <c r="S73">
        <v>2.8520820229734838</v>
      </c>
      <c r="U73">
        <v>0</v>
      </c>
      <c r="V73">
        <v>0.1979067592571582</v>
      </c>
      <c r="W73">
        <v>0.3119123232963259</v>
      </c>
      <c r="X73">
        <v>0</v>
      </c>
      <c r="Y73">
        <v>9.6622224459069397E-3</v>
      </c>
      <c r="Z73">
        <v>2.4728281967982321E-3</v>
      </c>
      <c r="AA73">
        <v>6.7566716862815304E-3</v>
      </c>
      <c r="AB73">
        <v>5.2223652592983392</v>
      </c>
      <c r="AC73">
        <v>3.3770399080111382</v>
      </c>
      <c r="AD73">
        <v>2.0180313135196091</v>
      </c>
      <c r="AE73" s="9">
        <v>2.5399854467157983</v>
      </c>
      <c r="AJ73" s="10"/>
      <c r="AK73">
        <v>71</v>
      </c>
      <c r="AL73">
        <f t="shared" si="3"/>
        <v>-753.46885266859533</v>
      </c>
      <c r="AM73">
        <f t="shared" si="4"/>
        <v>-857.62922438855719</v>
      </c>
      <c r="AN73">
        <f t="shared" si="5"/>
        <v>-864.65337372962551</v>
      </c>
      <c r="AO73">
        <v>86.039518900000004</v>
      </c>
    </row>
    <row r="74" spans="1:41">
      <c r="A74">
        <v>9.9999999999999995E-7</v>
      </c>
      <c r="B74">
        <v>2.9565217391304352E-5</v>
      </c>
      <c r="C74">
        <v>4.6033333333333337E-4</v>
      </c>
      <c r="D74">
        <v>1.0385135135135134E-3</v>
      </c>
      <c r="E74">
        <v>1</v>
      </c>
      <c r="F74">
        <v>3.3276107659999998</v>
      </c>
      <c r="G74">
        <v>1</v>
      </c>
      <c r="H74">
        <v>1.0000000000000001E-5</v>
      </c>
      <c r="I74">
        <v>0.57416201144268475</v>
      </c>
      <c r="J74">
        <v>0.39620837164496714</v>
      </c>
      <c r="K74">
        <v>306.36098117</v>
      </c>
      <c r="L74">
        <v>1.9054607179632443E-7</v>
      </c>
      <c r="M74">
        <v>3.1359999999999999E-2</v>
      </c>
      <c r="P74">
        <v>72</v>
      </c>
      <c r="R74">
        <v>1</v>
      </c>
      <c r="S74">
        <v>3.154573113545192</v>
      </c>
      <c r="U74">
        <v>5.6386456284466258E-3</v>
      </c>
      <c r="V74">
        <v>8.8054532178781689E-2</v>
      </c>
      <c r="W74">
        <v>0.19867863130127117</v>
      </c>
      <c r="X74">
        <v>0</v>
      </c>
      <c r="Y74">
        <v>7.2342316171649787E-3</v>
      </c>
      <c r="Z74">
        <v>0</v>
      </c>
      <c r="AA74">
        <v>1.2498000151612595E-3</v>
      </c>
      <c r="AB74">
        <v>5.5444501725901789</v>
      </c>
      <c r="AC74">
        <v>3.3911268590601473</v>
      </c>
      <c r="AD74">
        <v>2.2577024379911896</v>
      </c>
      <c r="AE74" s="9">
        <v>2.5573084787168541</v>
      </c>
      <c r="AJ74" s="10"/>
      <c r="AK74">
        <v>72</v>
      </c>
      <c r="AL74">
        <f t="shared" si="3"/>
        <v>-763.38158429721614</v>
      </c>
      <c r="AM74">
        <f t="shared" si="4"/>
        <v>-868.25234333647575</v>
      </c>
      <c r="AN74">
        <f t="shared" si="5"/>
        <v>-874.16957764210053</v>
      </c>
      <c r="AO74">
        <v>93.900343640000003</v>
      </c>
    </row>
    <row r="75" spans="1:41">
      <c r="A75">
        <v>9.9999999999999995E-7</v>
      </c>
      <c r="B75">
        <v>3.8043478260869569E-5</v>
      </c>
      <c r="C75">
        <v>3.5716666666666671E-4</v>
      </c>
      <c r="D75">
        <v>6.7094594594594597E-4</v>
      </c>
      <c r="E75">
        <v>1</v>
      </c>
      <c r="F75">
        <v>1</v>
      </c>
      <c r="G75">
        <v>1</v>
      </c>
      <c r="H75">
        <v>1.0000000000000001E-5</v>
      </c>
      <c r="I75">
        <v>0.57313041145719301</v>
      </c>
      <c r="J75">
        <v>0.39579637694578085</v>
      </c>
      <c r="K75">
        <v>306.20758258000001</v>
      </c>
      <c r="L75">
        <v>1.8197008586099811E-7</v>
      </c>
      <c r="M75">
        <v>3.1539999999999999E-2</v>
      </c>
      <c r="P75">
        <v>73</v>
      </c>
      <c r="R75">
        <v>1</v>
      </c>
      <c r="S75">
        <v>3.2005989949534506</v>
      </c>
      <c r="U75">
        <v>8.2044274778279511E-3</v>
      </c>
      <c r="V75">
        <v>7.6915486917883927E-2</v>
      </c>
      <c r="W75">
        <v>0.14447960899891651</v>
      </c>
      <c r="X75">
        <v>0</v>
      </c>
      <c r="Y75">
        <v>0</v>
      </c>
      <c r="Z75">
        <v>0</v>
      </c>
      <c r="AA75">
        <v>1.6976661331228229E-3</v>
      </c>
      <c r="AB75">
        <v>5.667769673931276</v>
      </c>
      <c r="AC75">
        <v>3.4688683451109501</v>
      </c>
      <c r="AD75">
        <v>2.267887752647431</v>
      </c>
      <c r="AE75" s="9">
        <v>2.4974872760420594</v>
      </c>
      <c r="AJ75" s="10"/>
      <c r="AK75">
        <v>73</v>
      </c>
      <c r="AL75">
        <f t="shared" si="3"/>
        <v>-770.22536889049934</v>
      </c>
      <c r="AM75">
        <f t="shared" si="4"/>
        <v>-872.64296477663993</v>
      </c>
      <c r="AN75">
        <f t="shared" si="5"/>
        <v>-878.14918741010933</v>
      </c>
      <c r="AO75">
        <v>94.802405500000006</v>
      </c>
    </row>
    <row r="76" spans="1:41">
      <c r="A76">
        <v>9.9999999999999995E-7</v>
      </c>
      <c r="B76">
        <v>4.9782608695652176E-5</v>
      </c>
      <c r="C76">
        <v>4.7983333333333336E-4</v>
      </c>
      <c r="D76">
        <v>6.5459459459459458E-4</v>
      </c>
      <c r="E76">
        <v>1</v>
      </c>
      <c r="F76">
        <v>1</v>
      </c>
      <c r="G76">
        <v>1</v>
      </c>
      <c r="H76">
        <v>1.0000000000000001E-5</v>
      </c>
      <c r="I76">
        <v>0.56370429816789813</v>
      </c>
      <c r="J76">
        <v>0.40313961927279585</v>
      </c>
      <c r="K76">
        <v>305.8542966</v>
      </c>
      <c r="L76">
        <v>1.8620871366628614E-7</v>
      </c>
      <c r="M76">
        <v>3.1620000000000002E-2</v>
      </c>
      <c r="P76">
        <v>74</v>
      </c>
      <c r="R76">
        <v>1</v>
      </c>
      <c r="S76">
        <v>3.0618558542838965</v>
      </c>
      <c r="U76">
        <v>1.1528344006655053E-2</v>
      </c>
      <c r="V76">
        <v>0.1113570871478891</v>
      </c>
      <c r="W76">
        <v>0.15190632498510356</v>
      </c>
      <c r="X76">
        <v>0</v>
      </c>
      <c r="Y76">
        <v>0</v>
      </c>
      <c r="Z76">
        <v>0</v>
      </c>
      <c r="AA76">
        <v>3.2087958034594803E-3</v>
      </c>
      <c r="AB76">
        <v>5.6191225591756524</v>
      </c>
      <c r="AC76">
        <v>3.5604755006952158</v>
      </c>
      <c r="AD76">
        <v>2.1304404468713898</v>
      </c>
      <c r="AE76" s="9">
        <v>2.4052322030110376</v>
      </c>
      <c r="AJ76" s="10"/>
      <c r="AK76">
        <v>74</v>
      </c>
      <c r="AL76">
        <f t="shared" si="3"/>
        <v>-772.79586173418545</v>
      </c>
      <c r="AM76">
        <f t="shared" si="4"/>
        <v>-871.43023803047015</v>
      </c>
      <c r="AN76">
        <f t="shared" si="5"/>
        <v>-876.8073068779064</v>
      </c>
      <c r="AO76">
        <v>94.544673540000005</v>
      </c>
    </row>
    <row r="77" spans="1:41">
      <c r="A77">
        <v>9.9999999999999995E-7</v>
      </c>
      <c r="B77">
        <v>3.260869565217391E-5</v>
      </c>
      <c r="C77">
        <v>4.3483333333333335E-4</v>
      </c>
      <c r="D77">
        <v>8.1364864864864861E-4</v>
      </c>
      <c r="E77">
        <v>1</v>
      </c>
      <c r="F77">
        <v>2.9748529640000001</v>
      </c>
      <c r="G77">
        <v>1</v>
      </c>
      <c r="H77">
        <v>1.0000000000000001E-5</v>
      </c>
      <c r="I77">
        <v>0.56736481182893794</v>
      </c>
      <c r="J77">
        <v>0.3983138826051203</v>
      </c>
      <c r="K77">
        <v>306.3497921</v>
      </c>
      <c r="L77">
        <v>1.9054607179632443E-7</v>
      </c>
      <c r="M77">
        <v>3.09E-2</v>
      </c>
      <c r="P77">
        <v>75</v>
      </c>
      <c r="R77">
        <v>1</v>
      </c>
      <c r="S77">
        <v>3.109766113282852</v>
      </c>
      <c r="U77">
        <v>7.0365325467351084E-3</v>
      </c>
      <c r="V77">
        <v>9.3901501648903762E-2</v>
      </c>
      <c r="W77">
        <v>0.17569240498112612</v>
      </c>
      <c r="X77">
        <v>0</v>
      </c>
      <c r="Y77">
        <v>7.2995121589942043E-3</v>
      </c>
      <c r="Z77">
        <v>0</v>
      </c>
      <c r="AA77">
        <v>1.2807007556426965E-3</v>
      </c>
      <c r="AB77">
        <v>5.5783087009110464</v>
      </c>
      <c r="AC77">
        <v>3.4698232883838345</v>
      </c>
      <c r="AD77">
        <v>2.200753211281222</v>
      </c>
      <c r="AE77" s="9">
        <v>2.4846831626169812</v>
      </c>
      <c r="AJ77" s="10"/>
      <c r="AK77">
        <v>75</v>
      </c>
      <c r="AL77">
        <f t="shared" si="3"/>
        <v>-767.86860422171264</v>
      </c>
      <c r="AM77">
        <f t="shared" si="4"/>
        <v>-869.76112575531113</v>
      </c>
      <c r="AN77">
        <f t="shared" si="5"/>
        <v>-875.48775742849693</v>
      </c>
      <c r="AO77">
        <v>94.845360819999996</v>
      </c>
    </row>
    <row r="78" spans="1:41">
      <c r="A78">
        <v>9.9999999999999995E-7</v>
      </c>
      <c r="B78">
        <v>4.4999999999999996E-5</v>
      </c>
      <c r="C78">
        <v>4.9566666666666661E-4</v>
      </c>
      <c r="D78">
        <v>7.6148648648648653E-4</v>
      </c>
      <c r="E78">
        <v>1</v>
      </c>
      <c r="F78">
        <v>2.878835381</v>
      </c>
      <c r="G78">
        <v>1</v>
      </c>
      <c r="H78">
        <v>1.0000000000000001E-5</v>
      </c>
      <c r="I78">
        <v>0.56467611130286388</v>
      </c>
      <c r="J78">
        <v>0.40367342830626834</v>
      </c>
      <c r="K78">
        <v>305.92003541999998</v>
      </c>
      <c r="L78">
        <v>1.9498445997580421E-7</v>
      </c>
      <c r="M78">
        <v>3.0859999999999999E-2</v>
      </c>
      <c r="P78">
        <v>76</v>
      </c>
      <c r="R78">
        <v>1</v>
      </c>
      <c r="S78">
        <v>3.0391764864598034</v>
      </c>
      <c r="U78">
        <v>1.0442126449399196E-2</v>
      </c>
      <c r="V78">
        <v>0.11476420267688874</v>
      </c>
      <c r="W78">
        <v>0.17627451712262243</v>
      </c>
      <c r="X78">
        <v>0</v>
      </c>
      <c r="Y78">
        <v>7.5734504825418283E-3</v>
      </c>
      <c r="Z78">
        <v>0</v>
      </c>
      <c r="AA78">
        <v>1.4994013039313584E-3</v>
      </c>
      <c r="AB78">
        <v>5.5548363842138357</v>
      </c>
      <c r="AC78">
        <v>3.5171592990579645</v>
      </c>
      <c r="AD78">
        <v>2.12891643162699</v>
      </c>
      <c r="AE78" s="9">
        <v>2.437970728358442</v>
      </c>
      <c r="AJ78" s="10"/>
      <c r="AK78">
        <v>76</v>
      </c>
      <c r="AL78">
        <f t="shared" si="3"/>
        <v>-769.1911309598737</v>
      </c>
      <c r="AM78">
        <f t="shared" si="4"/>
        <v>-869.16805706255911</v>
      </c>
      <c r="AN78">
        <f t="shared" si="5"/>
        <v>-874.78287161854053</v>
      </c>
      <c r="AO78">
        <v>93.900343640000003</v>
      </c>
    </row>
    <row r="79" spans="1:41">
      <c r="A79">
        <v>9.9999999999999995E-7</v>
      </c>
      <c r="B79">
        <v>1</v>
      </c>
      <c r="C79">
        <v>5.7649999999999997E-4</v>
      </c>
      <c r="D79">
        <v>8.9445945945945953E-4</v>
      </c>
      <c r="E79">
        <v>1</v>
      </c>
      <c r="F79">
        <v>3.6253501250000002</v>
      </c>
      <c r="G79">
        <v>1.2251463000000018E-2</v>
      </c>
      <c r="H79">
        <v>1.0000000000000001E-5</v>
      </c>
      <c r="I79">
        <v>0.55964054766159754</v>
      </c>
      <c r="J79">
        <v>0.4092742702596176</v>
      </c>
      <c r="K79">
        <v>306.43316873999999</v>
      </c>
      <c r="L79">
        <v>1.9952623149688761E-7</v>
      </c>
      <c r="M79">
        <v>3.0964999999999999E-2</v>
      </c>
      <c r="P79">
        <v>77</v>
      </c>
      <c r="R79">
        <v>1</v>
      </c>
      <c r="S79">
        <v>2.9471016048302339</v>
      </c>
      <c r="U79">
        <v>0</v>
      </c>
      <c r="V79">
        <v>0.12400154031231406</v>
      </c>
      <c r="W79">
        <v>0.19239623427476837</v>
      </c>
      <c r="X79">
        <v>0</v>
      </c>
      <c r="Y79">
        <v>8.8614723135485643E-3</v>
      </c>
      <c r="Z79">
        <v>2.5836065824035555E-5</v>
      </c>
      <c r="AA79">
        <v>5.0325624727946367E-3</v>
      </c>
      <c r="AB79">
        <v>5.515809261090844</v>
      </c>
      <c r="AC79">
        <v>3.5737402187334064</v>
      </c>
      <c r="AD79">
        <v>2.0496836671435035</v>
      </c>
      <c r="AE79" s="9">
        <v>2.3749687501099586</v>
      </c>
      <c r="AJ79" s="10"/>
      <c r="AK79">
        <v>77</v>
      </c>
      <c r="AL79">
        <f t="shared" si="3"/>
        <v>-770.95211299541324</v>
      </c>
      <c r="AM79">
        <f t="shared" si="4"/>
        <v>-868.34543788812334</v>
      </c>
      <c r="AN79">
        <f t="shared" si="5"/>
        <v>-873.50049752016628</v>
      </c>
      <c r="AO79">
        <v>93.298969069999998</v>
      </c>
    </row>
    <row r="80" spans="1:41">
      <c r="A80">
        <v>9.9999999999999995E-7</v>
      </c>
      <c r="B80">
        <v>2.1739130434782607E-5</v>
      </c>
      <c r="C80">
        <v>5.7499999999999999E-4</v>
      </c>
      <c r="D80">
        <v>8.2662162162162162E-4</v>
      </c>
      <c r="E80">
        <v>1</v>
      </c>
      <c r="F80">
        <v>1</v>
      </c>
      <c r="G80">
        <v>1</v>
      </c>
      <c r="H80">
        <v>1.0000000000000001E-5</v>
      </c>
      <c r="I80">
        <v>0.56750053686143442</v>
      </c>
      <c r="J80">
        <v>0.40050437537910555</v>
      </c>
      <c r="K80">
        <v>306.26172326</v>
      </c>
      <c r="L80">
        <v>1.9498445997580421E-7</v>
      </c>
      <c r="M80">
        <v>3.0419999999999999E-2</v>
      </c>
      <c r="P80">
        <v>78</v>
      </c>
      <c r="R80">
        <v>1</v>
      </c>
      <c r="S80">
        <v>3.0854295233862494</v>
      </c>
      <c r="U80">
        <v>4.6853102317171496E-3</v>
      </c>
      <c r="V80">
        <v>0.12421451092726832</v>
      </c>
      <c r="W80">
        <v>0.17855430466849487</v>
      </c>
      <c r="X80">
        <v>0</v>
      </c>
      <c r="Y80">
        <v>0</v>
      </c>
      <c r="Z80">
        <v>0</v>
      </c>
      <c r="AA80">
        <v>1.0555539702834934E-3</v>
      </c>
      <c r="AB80">
        <v>5.561880239852365</v>
      </c>
      <c r="AC80">
        <v>3.4775062704363973</v>
      </c>
      <c r="AD80">
        <v>2.1718362436194982</v>
      </c>
      <c r="AE80" s="9">
        <v>2.4792903694469786</v>
      </c>
      <c r="AJ80" s="10"/>
      <c r="AK80">
        <v>78</v>
      </c>
      <c r="AL80">
        <f t="shared" si="3"/>
        <v>-767.65767808457201</v>
      </c>
      <c r="AM80">
        <f t="shared" si="4"/>
        <v>-869.32905057894129</v>
      </c>
      <c r="AN80">
        <f t="shared" si="5"/>
        <v>-875.33735018697132</v>
      </c>
      <c r="AO80">
        <v>93.599656359999997</v>
      </c>
    </row>
    <row r="81" spans="1:41">
      <c r="A81">
        <v>9.9999999999999995E-7</v>
      </c>
      <c r="B81">
        <v>1</v>
      </c>
      <c r="C81">
        <v>5.5483333333333329E-4</v>
      </c>
      <c r="D81">
        <v>7.5837837837837831E-4</v>
      </c>
      <c r="E81">
        <v>1</v>
      </c>
      <c r="F81">
        <v>4.6214940649999994</v>
      </c>
      <c r="G81">
        <v>1</v>
      </c>
      <c r="H81">
        <v>1.0000000000000001E-5</v>
      </c>
      <c r="I81">
        <v>0.56657368731930691</v>
      </c>
      <c r="J81">
        <v>0.40150676277508024</v>
      </c>
      <c r="K81">
        <v>306.21480134000001</v>
      </c>
      <c r="L81">
        <v>1.8620871366628614E-7</v>
      </c>
      <c r="M81">
        <v>3.1144999999999999E-2</v>
      </c>
      <c r="P81">
        <v>79</v>
      </c>
      <c r="R81">
        <v>1</v>
      </c>
      <c r="S81">
        <v>3.0626069343420426</v>
      </c>
      <c r="U81">
        <v>0</v>
      </c>
      <c r="V81">
        <v>0.12687281084044541</v>
      </c>
      <c r="W81">
        <v>0.17341786931426714</v>
      </c>
      <c r="X81">
        <v>0</v>
      </c>
      <c r="Y81">
        <v>1.2008241947236009E-2</v>
      </c>
      <c r="Z81">
        <v>0</v>
      </c>
      <c r="AA81">
        <v>1.0335606579797471E-3</v>
      </c>
      <c r="AB81">
        <v>5.5393669228270026</v>
      </c>
      <c r="AC81">
        <v>3.4777935491429393</v>
      </c>
      <c r="AD81">
        <v>2.160807330617422</v>
      </c>
      <c r="AE81" s="9">
        <v>2.4731062527193703</v>
      </c>
      <c r="AJ81" s="10"/>
      <c r="AK81">
        <v>79</v>
      </c>
      <c r="AL81">
        <f t="shared" si="3"/>
        <v>-767.32365672735818</v>
      </c>
      <c r="AM81">
        <f t="shared" si="4"/>
        <v>-868.74142938400405</v>
      </c>
      <c r="AN81">
        <f t="shared" si="5"/>
        <v>-874.32200377168124</v>
      </c>
      <c r="AO81">
        <v>94.029209620000003</v>
      </c>
    </row>
    <row r="82" spans="1:41">
      <c r="A82">
        <v>9.9999999999999995E-7</v>
      </c>
      <c r="B82">
        <v>1</v>
      </c>
      <c r="C82">
        <v>5.3766666666666665E-4</v>
      </c>
      <c r="D82">
        <v>6.733783783783783E-4</v>
      </c>
      <c r="E82">
        <v>1</v>
      </c>
      <c r="F82">
        <v>1</v>
      </c>
      <c r="G82">
        <v>1</v>
      </c>
      <c r="H82">
        <v>1.0000000000000001E-5</v>
      </c>
      <c r="I82">
        <v>0.56626818337770868</v>
      </c>
      <c r="J82">
        <v>0.40227241966806354</v>
      </c>
      <c r="K82">
        <v>306.06501213000001</v>
      </c>
      <c r="L82">
        <v>1.8197008586099811E-7</v>
      </c>
      <c r="M82">
        <v>3.065E-2</v>
      </c>
      <c r="P82">
        <v>80</v>
      </c>
      <c r="R82">
        <v>1</v>
      </c>
      <c r="S82">
        <v>3.0756722907871001</v>
      </c>
      <c r="U82">
        <v>0</v>
      </c>
      <c r="V82">
        <v>0.12573248978773174</v>
      </c>
      <c r="W82">
        <v>0.15750468587490413</v>
      </c>
      <c r="X82">
        <v>0</v>
      </c>
      <c r="Y82">
        <v>0</v>
      </c>
      <c r="Z82">
        <v>0</v>
      </c>
      <c r="AA82">
        <v>1.0669916416555137E-3</v>
      </c>
      <c r="AB82">
        <v>5.5983675620207718</v>
      </c>
      <c r="AC82">
        <v>3.5237622628753247</v>
      </c>
      <c r="AD82">
        <v>2.1538911379037269</v>
      </c>
      <c r="AE82" s="9">
        <v>2.4371283135663626</v>
      </c>
      <c r="AJ82" s="10"/>
      <c r="AK82">
        <v>80</v>
      </c>
      <c r="AL82">
        <f t="shared" si="3"/>
        <v>-770.95426583955225</v>
      </c>
      <c r="AM82">
        <f t="shared" si="4"/>
        <v>-870.89664598135471</v>
      </c>
      <c r="AN82">
        <f t="shared" si="5"/>
        <v>-876.4766705873534</v>
      </c>
      <c r="AO82">
        <v>93.943298970000001</v>
      </c>
    </row>
    <row r="83" spans="1:41">
      <c r="A83">
        <v>9.9999999999999995E-7</v>
      </c>
      <c r="B83">
        <v>1</v>
      </c>
      <c r="C83">
        <v>4.8116666666666669E-4</v>
      </c>
      <c r="D83">
        <v>6.7027027027027029E-4</v>
      </c>
      <c r="E83">
        <v>1</v>
      </c>
      <c r="F83">
        <v>4.0683360710000001</v>
      </c>
      <c r="G83">
        <v>1</v>
      </c>
      <c r="H83">
        <v>1.0000000000000001E-5</v>
      </c>
      <c r="I83">
        <v>0.56540807147824013</v>
      </c>
      <c r="J83">
        <v>0.40073706510446949</v>
      </c>
      <c r="K83">
        <v>306.24187168000003</v>
      </c>
      <c r="L83">
        <v>1.8620871366628614E-7</v>
      </c>
      <c r="M83">
        <v>3.1370000000000002E-2</v>
      </c>
      <c r="P83">
        <v>81</v>
      </c>
      <c r="R83">
        <v>1</v>
      </c>
      <c r="S83">
        <v>3.0852920246747573</v>
      </c>
      <c r="U83">
        <v>0</v>
      </c>
      <c r="V83">
        <v>0.10789788264838766</v>
      </c>
      <c r="W83">
        <v>0.15031712918302539</v>
      </c>
      <c r="X83">
        <v>0</v>
      </c>
      <c r="Y83">
        <v>1.0367000294565921E-2</v>
      </c>
      <c r="Z83">
        <v>0</v>
      </c>
      <c r="AA83">
        <v>1.0108429996247626E-3</v>
      </c>
      <c r="AB83">
        <v>5.6028769297949967</v>
      </c>
      <c r="AC83">
        <v>3.5185957481198646</v>
      </c>
      <c r="AD83">
        <v>2.1703121680610233</v>
      </c>
      <c r="AE83" s="9">
        <v>2.4388941801870025</v>
      </c>
      <c r="AJ83" s="10"/>
      <c r="AK83">
        <v>81</v>
      </c>
      <c r="AL83">
        <f t="shared" si="3"/>
        <v>-771.02080533866695</v>
      </c>
      <c r="AM83">
        <f t="shared" si="4"/>
        <v>-871.035600589718</v>
      </c>
      <c r="AN83">
        <f t="shared" si="5"/>
        <v>-876.20481098981008</v>
      </c>
      <c r="AO83">
        <v>94.630584189999993</v>
      </c>
    </row>
    <row r="84" spans="1:41">
      <c r="A84">
        <v>9.9999999999999995E-7</v>
      </c>
      <c r="B84">
        <v>3.5869565217391308E-5</v>
      </c>
      <c r="C84">
        <v>6.2016666666666665E-4</v>
      </c>
      <c r="D84">
        <v>8.4094594594594587E-4</v>
      </c>
      <c r="E84">
        <v>1</v>
      </c>
      <c r="F84">
        <v>3.3552288680000006</v>
      </c>
      <c r="G84">
        <v>1</v>
      </c>
      <c r="H84">
        <v>1.0000000000000001E-5</v>
      </c>
      <c r="I84">
        <v>0.56134788994134621</v>
      </c>
      <c r="J84">
        <v>0.40661590678000242</v>
      </c>
      <c r="K84">
        <v>306.16268191</v>
      </c>
      <c r="L84">
        <v>1.9054607179632443E-7</v>
      </c>
      <c r="M84">
        <v>3.1050000000000001E-2</v>
      </c>
      <c r="P84">
        <v>82</v>
      </c>
      <c r="R84">
        <v>1</v>
      </c>
      <c r="S84">
        <v>2.9761207781718007</v>
      </c>
      <c r="U84">
        <v>7.985472860664802E-3</v>
      </c>
      <c r="V84">
        <v>0.13783137399281956</v>
      </c>
      <c r="W84">
        <v>0.18691931796731431</v>
      </c>
      <c r="X84">
        <v>0</v>
      </c>
      <c r="Y84">
        <v>8.4749120958754025E-3</v>
      </c>
      <c r="Z84">
        <v>0</v>
      </c>
      <c r="AA84">
        <v>1.4110817768166219E-3</v>
      </c>
      <c r="AB84">
        <v>5.5115234006653218</v>
      </c>
      <c r="AC84">
        <v>3.5368137042703407</v>
      </c>
      <c r="AD84">
        <v>2.0733570719325898</v>
      </c>
      <c r="AE84" s="9">
        <v>2.4145681488492636</v>
      </c>
      <c r="AJ84" s="10"/>
      <c r="AK84">
        <v>82</v>
      </c>
      <c r="AL84">
        <f t="shared" si="3"/>
        <v>-768.90731396959893</v>
      </c>
      <c r="AM84">
        <f t="shared" si="4"/>
        <v>-867.92454111651534</v>
      </c>
      <c r="AN84">
        <f t="shared" si="5"/>
        <v>-873.4686443923041</v>
      </c>
      <c r="AO84">
        <v>93.599656359999997</v>
      </c>
    </row>
    <row r="85" spans="1:41">
      <c r="A85">
        <v>9.9999999999999995E-7</v>
      </c>
      <c r="B85">
        <v>1</v>
      </c>
      <c r="C85">
        <v>7.0350000000000002E-4</v>
      </c>
      <c r="D85">
        <v>8.6405405405405404E-4</v>
      </c>
      <c r="E85">
        <v>1</v>
      </c>
      <c r="F85">
        <v>2.5404648230000002</v>
      </c>
      <c r="G85">
        <v>0.40882976699999973</v>
      </c>
      <c r="H85">
        <v>1.0000000000000001E-5</v>
      </c>
      <c r="I85">
        <v>0.55804604694133164</v>
      </c>
      <c r="J85">
        <v>0.4049673220683731</v>
      </c>
      <c r="K85">
        <v>306.34834834999998</v>
      </c>
      <c r="L85">
        <v>1.8620871366628614E-7</v>
      </c>
      <c r="M85">
        <v>3.0915000000000002E-2</v>
      </c>
      <c r="P85">
        <v>83</v>
      </c>
      <c r="R85">
        <v>1</v>
      </c>
      <c r="S85">
        <v>2.965792665754762</v>
      </c>
      <c r="U85">
        <v>0</v>
      </c>
      <c r="V85">
        <v>0.15475677845373917</v>
      </c>
      <c r="W85">
        <v>0.19006487658622784</v>
      </c>
      <c r="X85">
        <v>0</v>
      </c>
      <c r="Y85">
        <v>6.3507399666625436E-3</v>
      </c>
      <c r="Z85">
        <v>8.8173109081280082E-4</v>
      </c>
      <c r="AA85">
        <v>3.7324058983981179E-3</v>
      </c>
      <c r="AB85">
        <v>5.4929541100839634</v>
      </c>
      <c r="AC85">
        <v>3.5308938502275966</v>
      </c>
      <c r="AD85">
        <v>2.0666322377015613</v>
      </c>
      <c r="AE85" s="9">
        <v>2.4186863637990035</v>
      </c>
      <c r="AJ85" s="10"/>
      <c r="AK85">
        <v>83</v>
      </c>
      <c r="AL85">
        <f t="shared" si="3"/>
        <v>-768.24068848986678</v>
      </c>
      <c r="AM85">
        <f t="shared" si="4"/>
        <v>-867.42679644692396</v>
      </c>
      <c r="AN85">
        <f t="shared" si="5"/>
        <v>-873.20117016230938</v>
      </c>
      <c r="AO85">
        <v>93.341924399999996</v>
      </c>
    </row>
    <row r="86" spans="1:41">
      <c r="A86">
        <v>9.9999999999999995E-7</v>
      </c>
      <c r="B86">
        <v>1</v>
      </c>
      <c r="C86">
        <v>8.8066666666666675E-4</v>
      </c>
      <c r="D86">
        <v>1.0872972972972971E-3</v>
      </c>
      <c r="E86">
        <v>1</v>
      </c>
      <c r="F86">
        <v>4.8101952349999992</v>
      </c>
      <c r="G86">
        <v>1.0819371929999999</v>
      </c>
      <c r="H86">
        <v>1.0000000000000001E-5</v>
      </c>
      <c r="I86">
        <v>0.56230708427176712</v>
      </c>
      <c r="J86">
        <v>0.4050264648235391</v>
      </c>
      <c r="K86">
        <v>306.35376241</v>
      </c>
      <c r="L86">
        <v>1.9498445997580421E-7</v>
      </c>
      <c r="M86">
        <v>3.0405000000000001E-2</v>
      </c>
      <c r="P86">
        <v>84</v>
      </c>
      <c r="R86">
        <v>1</v>
      </c>
      <c r="S86">
        <v>2.9418807466335011</v>
      </c>
      <c r="U86">
        <v>0</v>
      </c>
      <c r="V86">
        <v>0.19231450292764457</v>
      </c>
      <c r="W86">
        <v>0.23741785150742478</v>
      </c>
      <c r="X86">
        <v>0</v>
      </c>
      <c r="Y86">
        <v>1.1936038340231549E-2</v>
      </c>
      <c r="Z86">
        <v>2.3162319729211666E-3</v>
      </c>
      <c r="AA86">
        <v>4.0962445682396756E-3</v>
      </c>
      <c r="AB86">
        <v>5.3538123460297298</v>
      </c>
      <c r="AC86">
        <v>3.4160278439644669</v>
      </c>
      <c r="AD86">
        <v>2.0739519364027079</v>
      </c>
      <c r="AE86" s="9">
        <v>2.5179365611509299</v>
      </c>
      <c r="AJ86" s="10"/>
      <c r="AK86">
        <v>84</v>
      </c>
      <c r="AL86">
        <f t="shared" si="3"/>
        <v>-759.01037350637148</v>
      </c>
      <c r="AM86">
        <f t="shared" si="4"/>
        <v>-862.26655889746439</v>
      </c>
      <c r="AN86">
        <f t="shared" si="5"/>
        <v>-868.88931840605494</v>
      </c>
      <c r="AO86">
        <v>91.494845359999999</v>
      </c>
    </row>
    <row r="87" spans="1:41">
      <c r="A87">
        <v>9.9999999999999995E-7</v>
      </c>
      <c r="B87">
        <v>2.1521739130434784E-5</v>
      </c>
      <c r="C87">
        <v>5.4116666666666668E-4</v>
      </c>
      <c r="D87">
        <v>6.2027027027027027E-4</v>
      </c>
      <c r="E87">
        <v>1</v>
      </c>
      <c r="F87">
        <v>3.7728419030000002</v>
      </c>
      <c r="G87">
        <v>0.20650242299999977</v>
      </c>
      <c r="H87">
        <v>1.0000000000000001E-5</v>
      </c>
      <c r="I87">
        <v>0.5615259873478804</v>
      </c>
      <c r="J87">
        <v>0.40779342175038885</v>
      </c>
      <c r="K87">
        <v>306.25630919000002</v>
      </c>
      <c r="L87">
        <v>1.7782794100389206E-7</v>
      </c>
      <c r="M87">
        <v>3.1309999999999998E-2</v>
      </c>
      <c r="P87">
        <v>85</v>
      </c>
      <c r="R87">
        <v>1</v>
      </c>
      <c r="S87">
        <v>3.006057915017168</v>
      </c>
      <c r="U87">
        <v>4.6348649745511982E-3</v>
      </c>
      <c r="V87">
        <v>0.11703436455798034</v>
      </c>
      <c r="W87">
        <v>0.13415291206598329</v>
      </c>
      <c r="X87">
        <v>0</v>
      </c>
      <c r="Y87">
        <v>9.2731685826244799E-3</v>
      </c>
      <c r="Z87">
        <v>4.3789219102863399E-4</v>
      </c>
      <c r="AA87">
        <v>1.3034791822736085E-3</v>
      </c>
      <c r="AB87">
        <v>5.622107382209939</v>
      </c>
      <c r="AC87">
        <v>3.6173529463750462</v>
      </c>
      <c r="AD87">
        <v>2.0800952058409132</v>
      </c>
      <c r="AE87" s="9">
        <v>2.3456284082130812</v>
      </c>
      <c r="AJ87" s="10"/>
      <c r="AK87">
        <v>85</v>
      </c>
      <c r="AL87">
        <f t="shared" si="3"/>
        <v>-775.89020182069135</v>
      </c>
      <c r="AM87">
        <f t="shared" si="4"/>
        <v>-872.08033048157995</v>
      </c>
      <c r="AN87">
        <f t="shared" si="5"/>
        <v>-876.67162406001239</v>
      </c>
      <c r="AO87">
        <v>95.146048109999995</v>
      </c>
    </row>
    <row r="88" spans="1:41">
      <c r="A88">
        <v>9.9999999999999995E-7</v>
      </c>
      <c r="B88">
        <v>1</v>
      </c>
      <c r="C88">
        <v>7.9549999999999998E-4</v>
      </c>
      <c r="D88">
        <v>8.6567567567567567E-4</v>
      </c>
      <c r="E88">
        <v>1</v>
      </c>
      <c r="F88">
        <v>3.1253633600000001</v>
      </c>
      <c r="G88">
        <v>1.2852914909999997</v>
      </c>
      <c r="H88">
        <v>1.0000000000000001E-5</v>
      </c>
      <c r="I88">
        <v>0.55342535573590879</v>
      </c>
      <c r="J88">
        <v>0.40841174637938965</v>
      </c>
      <c r="K88">
        <v>306.20599446</v>
      </c>
      <c r="L88">
        <v>1.7378008287493735E-7</v>
      </c>
      <c r="M88">
        <v>3.1519999999999999E-2</v>
      </c>
      <c r="P88">
        <v>86</v>
      </c>
      <c r="R88">
        <v>1</v>
      </c>
      <c r="S88">
        <v>2.9025169557936987</v>
      </c>
      <c r="U88">
        <v>0</v>
      </c>
      <c r="V88">
        <v>0.16827652055006659</v>
      </c>
      <c r="W88">
        <v>0.18310845756924318</v>
      </c>
      <c r="X88">
        <v>0</v>
      </c>
      <c r="Y88">
        <v>7.512764700007054E-3</v>
      </c>
      <c r="Z88">
        <v>2.6655289474940848E-3</v>
      </c>
      <c r="AA88">
        <v>3.5976801570510122E-3</v>
      </c>
      <c r="AB88">
        <v>5.4829393778351205</v>
      </c>
      <c r="AC88">
        <v>3.5840201021984734</v>
      </c>
      <c r="AD88">
        <v>2.0037834026210435</v>
      </c>
      <c r="AE88" s="9">
        <v>2.3653466743878546</v>
      </c>
      <c r="AJ88" s="10"/>
      <c r="AK88">
        <v>86</v>
      </c>
      <c r="AL88">
        <f t="shared" si="3"/>
        <v>-770.40261081294068</v>
      </c>
      <c r="AM88">
        <f t="shared" si="4"/>
        <v>-867.40135116768499</v>
      </c>
      <c r="AN88">
        <f t="shared" si="5"/>
        <v>-872.72110473712814</v>
      </c>
      <c r="AO88">
        <v>92.783505149999996</v>
      </c>
    </row>
    <row r="89" spans="1:41">
      <c r="A89">
        <v>9.9999999999999995E-7</v>
      </c>
      <c r="B89">
        <v>3.7826086956521736E-5</v>
      </c>
      <c r="C89">
        <v>1.0278333333333333E-3</v>
      </c>
      <c r="D89">
        <v>1.1233783783783783E-3</v>
      </c>
      <c r="E89">
        <v>1</v>
      </c>
      <c r="F89">
        <v>7.2202162939999992</v>
      </c>
      <c r="G89">
        <v>1.7128176629999996</v>
      </c>
      <c r="H89">
        <v>1.0000000000000001E-5</v>
      </c>
      <c r="I89">
        <v>0.55463835109858084</v>
      </c>
      <c r="J89">
        <v>0.41435530501029311</v>
      </c>
      <c r="K89">
        <v>306.17690285999998</v>
      </c>
      <c r="L89">
        <v>1.7782794100389206E-7</v>
      </c>
      <c r="M89">
        <v>3.1440000000000003E-2</v>
      </c>
      <c r="P89">
        <v>87</v>
      </c>
      <c r="R89">
        <v>1</v>
      </c>
      <c r="S89">
        <v>2.7987145339782344</v>
      </c>
      <c r="U89">
        <v>7.9332886228435651E-3</v>
      </c>
      <c r="V89">
        <v>0.21575850929354279</v>
      </c>
      <c r="W89">
        <v>0.23582331018784947</v>
      </c>
      <c r="X89">
        <v>0</v>
      </c>
      <c r="Y89">
        <v>1.7222947376101503E-2</v>
      </c>
      <c r="Z89">
        <v>3.524933271873604E-3</v>
      </c>
      <c r="AA89">
        <v>1.1202912502558575E-3</v>
      </c>
      <c r="AB89">
        <v>5.3147739013356032</v>
      </c>
      <c r="AC89">
        <v>3.5171796586076263</v>
      </c>
      <c r="AD89">
        <v>1.93460974641952</v>
      </c>
      <c r="AE89" s="9">
        <v>2.414872735171731</v>
      </c>
      <c r="AJ89" s="10"/>
      <c r="AK89">
        <v>87</v>
      </c>
      <c r="AL89">
        <f t="shared" si="3"/>
        <v>-762.40325121794831</v>
      </c>
      <c r="AM89">
        <f t="shared" si="4"/>
        <v>-861.4329689185447</v>
      </c>
      <c r="AN89">
        <f t="shared" si="5"/>
        <v>-867.1681472435281</v>
      </c>
      <c r="AO89">
        <v>90.292096220000005</v>
      </c>
    </row>
    <row r="90" spans="1:41">
      <c r="A90">
        <v>9.9999999999999995E-7</v>
      </c>
      <c r="B90">
        <v>1</v>
      </c>
      <c r="C90">
        <v>9.9350000000000003E-4</v>
      </c>
      <c r="D90">
        <v>1.0324324324324325E-3</v>
      </c>
      <c r="E90">
        <v>1</v>
      </c>
      <c r="F90">
        <v>3.6535614380000001</v>
      </c>
      <c r="G90">
        <v>1.9104105749999998</v>
      </c>
      <c r="H90">
        <v>1.0000000000000001E-5</v>
      </c>
      <c r="I90">
        <v>0.56026042125357411</v>
      </c>
      <c r="J90">
        <v>0.40883842547661237</v>
      </c>
      <c r="K90">
        <v>306.17690285999998</v>
      </c>
      <c r="L90">
        <v>1.7378008287493735E-7</v>
      </c>
      <c r="M90">
        <v>3.1614999999999997E-2</v>
      </c>
      <c r="P90">
        <v>88</v>
      </c>
      <c r="R90">
        <v>1</v>
      </c>
      <c r="S90">
        <v>2.90191010205994</v>
      </c>
      <c r="U90">
        <v>0</v>
      </c>
      <c r="V90">
        <v>0.20885591015710728</v>
      </c>
      <c r="W90">
        <v>0.21705733424406803</v>
      </c>
      <c r="X90">
        <v>0</v>
      </c>
      <c r="Y90">
        <v>8.7285610168588122E-3</v>
      </c>
      <c r="Z90">
        <v>3.9376349511155298E-3</v>
      </c>
      <c r="AA90">
        <v>1.0853037246340302E-3</v>
      </c>
      <c r="AB90">
        <v>5.3764037128513431</v>
      </c>
      <c r="AC90">
        <v>3.4755789145160376</v>
      </c>
      <c r="AD90">
        <v>2.0245311307631884</v>
      </c>
      <c r="AE90" s="9">
        <v>2.4631105711323382</v>
      </c>
      <c r="AJ90" s="10"/>
      <c r="AK90">
        <v>88</v>
      </c>
      <c r="AL90">
        <f t="shared" si="3"/>
        <v>-762.40927821852347</v>
      </c>
      <c r="AM90">
        <f t="shared" si="4"/>
        <v>-863.41714541250394</v>
      </c>
      <c r="AN90">
        <f t="shared" si="5"/>
        <v>-869.36433680562243</v>
      </c>
      <c r="AO90">
        <v>91.323024050000001</v>
      </c>
    </row>
    <row r="91" spans="1:41">
      <c r="A91">
        <v>9.9999999999999995E-7</v>
      </c>
      <c r="B91">
        <v>3.6521739130434779E-5</v>
      </c>
      <c r="C91">
        <v>1.1838333333333334E-3</v>
      </c>
      <c r="D91">
        <v>1.1625675675675676E-3</v>
      </c>
      <c r="E91">
        <v>3.2727272727272725E-5</v>
      </c>
      <c r="F91">
        <v>5.9081987600000003</v>
      </c>
      <c r="G91">
        <v>1.6152570329999998</v>
      </c>
      <c r="H91">
        <v>1.0000000000000001E-5</v>
      </c>
      <c r="I91">
        <v>0.55772136201062206</v>
      </c>
      <c r="J91">
        <v>0.40986648442243201</v>
      </c>
      <c r="K91">
        <v>306.21841072000001</v>
      </c>
      <c r="L91">
        <v>1.7378008287493735E-7</v>
      </c>
      <c r="M91">
        <v>3.1385000000000003E-2</v>
      </c>
      <c r="P91">
        <v>89</v>
      </c>
      <c r="R91">
        <v>1</v>
      </c>
      <c r="S91">
        <v>2.8500538255519334</v>
      </c>
      <c r="U91">
        <v>7.2504796267570532E-3</v>
      </c>
      <c r="V91">
        <v>0.23462537110912521</v>
      </c>
      <c r="W91">
        <v>0.23041926452980702</v>
      </c>
      <c r="X91">
        <v>6.4840142211716788E-3</v>
      </c>
      <c r="Y91">
        <v>1.3307196671841409E-2</v>
      </c>
      <c r="Z91">
        <v>3.1387420046220557E-3</v>
      </c>
      <c r="AA91">
        <v>9.8157374581152616E-4</v>
      </c>
      <c r="AB91">
        <v>5.3004039638730154</v>
      </c>
      <c r="AC91">
        <v>3.4513317120668923</v>
      </c>
      <c r="AD91">
        <v>1.9856467550304997</v>
      </c>
      <c r="AE91" s="9">
        <v>2.4808718231938243</v>
      </c>
      <c r="AJ91" s="10"/>
      <c r="AK91">
        <v>89</v>
      </c>
      <c r="AL91">
        <f t="shared" si="3"/>
        <v>-758.89517438487428</v>
      </c>
      <c r="AM91">
        <f t="shared" si="4"/>
        <v>-860.6313995382784</v>
      </c>
      <c r="AN91">
        <f t="shared" si="5"/>
        <v>-866.98680520815731</v>
      </c>
      <c r="AO91">
        <v>90.850515459999997</v>
      </c>
    </row>
    <row r="92" spans="1:41">
      <c r="A92">
        <v>9.9999999999999995E-7</v>
      </c>
      <c r="B92">
        <v>4.2173913043478264E-5</v>
      </c>
      <c r="C92">
        <v>6.4266666666666671E-4</v>
      </c>
      <c r="D92">
        <v>6.3310810810810814E-4</v>
      </c>
      <c r="E92">
        <v>1</v>
      </c>
      <c r="F92">
        <v>5.0268524120000002</v>
      </c>
      <c r="G92">
        <v>0.31190445599999983</v>
      </c>
      <c r="H92">
        <v>1.0000000000000001E-5</v>
      </c>
      <c r="I92">
        <v>0.55903125737390802</v>
      </c>
      <c r="J92">
        <v>0.40905744214357265</v>
      </c>
      <c r="K92">
        <v>306.17509817000001</v>
      </c>
      <c r="L92">
        <v>1.7378008287493735E-7</v>
      </c>
      <c r="M92">
        <v>3.1519999999999999E-2</v>
      </c>
      <c r="P92">
        <v>90</v>
      </c>
      <c r="R92">
        <v>1</v>
      </c>
      <c r="S92">
        <v>2.9662448482487456</v>
      </c>
      <c r="U92">
        <v>9.1757209847368217E-3</v>
      </c>
      <c r="V92">
        <v>0.13953715544435366</v>
      </c>
      <c r="W92">
        <v>0.13745957661769051</v>
      </c>
      <c r="X92">
        <v>0</v>
      </c>
      <c r="Y92">
        <v>1.240324427056848E-2</v>
      </c>
      <c r="Z92">
        <v>6.6396202676318871E-4</v>
      </c>
      <c r="AA92">
        <v>1.0240493359136679E-3</v>
      </c>
      <c r="AB92">
        <v>5.5841926556311243</v>
      </c>
      <c r="AC92">
        <v>3.6189718567182965</v>
      </c>
      <c r="AD92">
        <v>2.0432739387079755</v>
      </c>
      <c r="AE92" s="9">
        <v>2.3425135980520881</v>
      </c>
      <c r="AJ92" s="10"/>
      <c r="AK92">
        <v>90</v>
      </c>
      <c r="AL92">
        <f t="shared" si="3"/>
        <v>-774.70450913369461</v>
      </c>
      <c r="AM92">
        <f t="shared" si="4"/>
        <v>-870.76690486421342</v>
      </c>
      <c r="AN92">
        <f t="shared" si="5"/>
        <v>-875.48602288103177</v>
      </c>
      <c r="AO92">
        <v>93.298969069999998</v>
      </c>
    </row>
    <row r="93" spans="1:41">
      <c r="A93">
        <v>9.9999999999999995E-7</v>
      </c>
      <c r="B93">
        <v>3.5000000000000004E-5</v>
      </c>
      <c r="C93">
        <v>1.2256666666666668E-3</v>
      </c>
      <c r="D93">
        <v>1.201081081081081E-3</v>
      </c>
      <c r="E93">
        <v>3.4772727272727276E-5</v>
      </c>
      <c r="F93">
        <v>7.502764946000001</v>
      </c>
      <c r="G93">
        <v>2.3250650099999999</v>
      </c>
      <c r="H93">
        <v>1.0000000000000001E-5</v>
      </c>
      <c r="I93">
        <v>0.55840264032695097</v>
      </c>
      <c r="J93">
        <v>0.41036709632806234</v>
      </c>
      <c r="K93">
        <v>306.32669206999998</v>
      </c>
      <c r="L93">
        <v>1.7378008287493735E-7</v>
      </c>
      <c r="M93">
        <v>3.1419999999999997E-2</v>
      </c>
      <c r="P93">
        <v>91</v>
      </c>
      <c r="R93">
        <v>1</v>
      </c>
      <c r="S93">
        <v>2.8618995067838142</v>
      </c>
      <c r="U93">
        <v>6.3222344797067807E-3</v>
      </c>
      <c r="V93">
        <v>0.22121281172412588</v>
      </c>
      <c r="W93">
        <v>0.21678874269877857</v>
      </c>
      <c r="X93">
        <v>6.2827369493306312E-3</v>
      </c>
      <c r="Y93">
        <v>1.5388736378950624E-2</v>
      </c>
      <c r="Z93">
        <v>4.1143309256970375E-3</v>
      </c>
      <c r="AA93">
        <v>1.3745862900773557E-3</v>
      </c>
      <c r="AB93">
        <v>5.3299324245313482</v>
      </c>
      <c r="AC93">
        <v>3.4694075040376129</v>
      </c>
      <c r="AD93">
        <v>1.994288437465136</v>
      </c>
      <c r="AE93" s="9">
        <v>2.4643980306217252</v>
      </c>
      <c r="AJ93" s="10"/>
      <c r="AK93">
        <v>91</v>
      </c>
      <c r="AL93">
        <f t="shared" si="3"/>
        <v>-760.6527865331384</v>
      </c>
      <c r="AM93">
        <f t="shared" si="4"/>
        <v>-861.71345019457999</v>
      </c>
      <c r="AN93">
        <f t="shared" si="5"/>
        <v>-867.65488784936827</v>
      </c>
      <c r="AO93">
        <v>91.580756010000002</v>
      </c>
    </row>
    <row r="94" spans="1:41">
      <c r="A94">
        <v>9.9999999999999995E-7</v>
      </c>
      <c r="B94">
        <v>2.5652173913043479E-5</v>
      </c>
      <c r="C94">
        <v>9.6983333333333329E-4</v>
      </c>
      <c r="D94">
        <v>8.57027027027027E-4</v>
      </c>
      <c r="E94">
        <v>3.3181818181818181E-5</v>
      </c>
      <c r="F94">
        <v>0.65521773800000005</v>
      </c>
      <c r="G94">
        <v>0.31608189599999992</v>
      </c>
      <c r="H94">
        <v>1.0000000000000001E-5</v>
      </c>
      <c r="I94">
        <v>0.56040328053046762</v>
      </c>
      <c r="J94">
        <v>0.40754273327937507</v>
      </c>
      <c r="K94">
        <v>306.27796546000002</v>
      </c>
      <c r="L94">
        <v>1.6982436524617427E-7</v>
      </c>
      <c r="M94">
        <v>3.1530000000000002E-2</v>
      </c>
      <c r="P94">
        <v>92</v>
      </c>
      <c r="R94">
        <v>1</v>
      </c>
      <c r="S94">
        <v>2.957596449234023</v>
      </c>
      <c r="U94">
        <v>4.9871025618195321E-3</v>
      </c>
      <c r="V94">
        <v>0.18805466469425039</v>
      </c>
      <c r="W94">
        <v>0.16618732750912579</v>
      </c>
      <c r="X94">
        <v>6.4348485371360214E-3</v>
      </c>
      <c r="Y94">
        <v>1.4438476901354697E-3</v>
      </c>
      <c r="Z94">
        <v>6.0092166027716815E-4</v>
      </c>
      <c r="AA94">
        <v>1.3558443908435343E-3</v>
      </c>
      <c r="AB94">
        <v>5.4978820394625343</v>
      </c>
      <c r="AC94">
        <v>3.541641434619355</v>
      </c>
      <c r="AD94">
        <v>2.0462987182299415</v>
      </c>
      <c r="AE94" s="9">
        <v>2.4140074308826858</v>
      </c>
      <c r="AJ94" s="10"/>
      <c r="AK94">
        <v>92</v>
      </c>
      <c r="AL94">
        <f t="shared" si="3"/>
        <v>-768.60631349090329</v>
      </c>
      <c r="AM94">
        <f t="shared" si="4"/>
        <v>-867.60054657228113</v>
      </c>
      <c r="AN94">
        <f t="shared" si="5"/>
        <v>-873.29312032963878</v>
      </c>
      <c r="AO94">
        <v>90.292096220000005</v>
      </c>
    </row>
    <row r="95" spans="1:41">
      <c r="A95">
        <v>9.9999999999999995E-7</v>
      </c>
      <c r="B95">
        <v>2.673913043478261E-5</v>
      </c>
      <c r="C95">
        <v>1.2158333333333333E-3</v>
      </c>
      <c r="D95">
        <v>1.3081081081081081E-3</v>
      </c>
      <c r="E95">
        <v>3.0568181818181817E-5</v>
      </c>
      <c r="F95">
        <v>6.0259849340000002</v>
      </c>
      <c r="G95">
        <v>0.40407792899999972</v>
      </c>
      <c r="H95">
        <v>1.0000000000000001E-5</v>
      </c>
      <c r="I95">
        <v>0.55240540484610767</v>
      </c>
      <c r="J95">
        <v>0.40991374444552237</v>
      </c>
      <c r="K95">
        <v>306.37231462</v>
      </c>
      <c r="L95">
        <v>1.7378008287493735E-7</v>
      </c>
      <c r="M95">
        <v>3.1484999999999999E-2</v>
      </c>
      <c r="P95">
        <v>93</v>
      </c>
      <c r="R95">
        <v>1</v>
      </c>
      <c r="S95">
        <v>2.8133587109029072</v>
      </c>
      <c r="U95">
        <v>5.080062139750376E-3</v>
      </c>
      <c r="V95">
        <v>0.23130500848155905</v>
      </c>
      <c r="W95">
        <v>0.24885220904212055</v>
      </c>
      <c r="X95">
        <v>5.8243149199342899E-3</v>
      </c>
      <c r="Y95">
        <v>1.3027181201603536E-2</v>
      </c>
      <c r="Z95">
        <v>7.5365058832693006E-4</v>
      </c>
      <c r="AA95">
        <v>1.1886723292519399E-3</v>
      </c>
      <c r="AB95">
        <v>5.2820583373615726</v>
      </c>
      <c r="AC95">
        <v>3.4698882987879194</v>
      </c>
      <c r="AD95">
        <v>1.9546324201934928</v>
      </c>
      <c r="AE95" s="9">
        <v>2.4594748465667875</v>
      </c>
      <c r="AJ95" s="10"/>
      <c r="AK95">
        <v>93</v>
      </c>
      <c r="AL95">
        <f t="shared" si="3"/>
        <v>-759.29491604988971</v>
      </c>
      <c r="AM95">
        <f t="shared" si="4"/>
        <v>-860.15368852259553</v>
      </c>
      <c r="AN95">
        <f t="shared" si="5"/>
        <v>-866.47895791141082</v>
      </c>
      <c r="AO95">
        <v>89.089347079999996</v>
      </c>
    </row>
    <row r="96" spans="1:41">
      <c r="A96">
        <v>9.9999999999999995E-7</v>
      </c>
      <c r="B96">
        <v>3.9347826086956518E-5</v>
      </c>
      <c r="C96">
        <v>1.3373333333333332E-3</v>
      </c>
      <c r="D96">
        <v>1.1639189189189189E-3</v>
      </c>
      <c r="E96">
        <v>4.1590909090909098E-5</v>
      </c>
      <c r="F96">
        <v>3.4710627019999998</v>
      </c>
      <c r="G96">
        <v>2.1181337789999999</v>
      </c>
      <c r="H96">
        <v>1.0000000000000001E-5</v>
      </c>
      <c r="I96">
        <v>0.55702643376626793</v>
      </c>
      <c r="J96">
        <v>0.40438294255912138</v>
      </c>
      <c r="K96">
        <v>306.23104353999997</v>
      </c>
      <c r="L96">
        <v>1.6982436524617427E-7</v>
      </c>
      <c r="M96">
        <v>3.1910000000000001E-2</v>
      </c>
      <c r="P96">
        <v>94</v>
      </c>
      <c r="R96">
        <v>1</v>
      </c>
      <c r="S96">
        <v>2.8817868126256059</v>
      </c>
      <c r="U96">
        <v>7.9805266989460485E-3</v>
      </c>
      <c r="V96">
        <v>0.27116864040094596</v>
      </c>
      <c r="W96">
        <v>0.23599801338106241</v>
      </c>
      <c r="X96">
        <v>8.4310105346704876E-3</v>
      </c>
      <c r="Y96">
        <v>7.9977285838286599E-3</v>
      </c>
      <c r="Z96">
        <v>4.2105622184808273E-3</v>
      </c>
      <c r="AA96">
        <v>1.3357698024055746E-3</v>
      </c>
      <c r="AB96">
        <v>5.2587495870505476</v>
      </c>
      <c r="AC96">
        <v>3.3782985442273468</v>
      </c>
      <c r="AD96">
        <v>2.0178722535116815</v>
      </c>
      <c r="AE96" s="9">
        <v>2.5536587353296158</v>
      </c>
      <c r="AJ96" s="10"/>
      <c r="AK96">
        <v>94</v>
      </c>
      <c r="AL96">
        <f t="shared" si="3"/>
        <v>-754.14627829102028</v>
      </c>
      <c r="AM96">
        <f t="shared" si="4"/>
        <v>-858.86736772158611</v>
      </c>
      <c r="AN96">
        <f t="shared" si="5"/>
        <v>-866.06926073719319</v>
      </c>
      <c r="AO96">
        <v>88.402061860000003</v>
      </c>
    </row>
    <row r="97" spans="1:41">
      <c r="A97">
        <v>9.9999999999999995E-7</v>
      </c>
      <c r="B97">
        <v>2.7391304347826085E-5</v>
      </c>
      <c r="C97">
        <v>9.2383333333333326E-4</v>
      </c>
      <c r="D97">
        <v>7.366216216216216E-4</v>
      </c>
      <c r="E97">
        <v>2.9204545454545453E-5</v>
      </c>
      <c r="F97">
        <v>0.35349109999999995</v>
      </c>
      <c r="G97">
        <v>1</v>
      </c>
      <c r="H97">
        <v>1.0000000000000001E-5</v>
      </c>
      <c r="I97">
        <v>0.56626415482828352</v>
      </c>
      <c r="J97">
        <v>0.39808494102077374</v>
      </c>
      <c r="K97">
        <v>306.18592631000001</v>
      </c>
      <c r="L97">
        <v>1.6982436524617427E-7</v>
      </c>
      <c r="M97">
        <v>3.1875000000000001E-2</v>
      </c>
      <c r="P97">
        <v>95</v>
      </c>
      <c r="R97">
        <v>1</v>
      </c>
      <c r="S97">
        <v>3.0904376520967354</v>
      </c>
      <c r="U97">
        <v>5.7116819470831009E-3</v>
      </c>
      <c r="V97">
        <v>0.19270188625423784</v>
      </c>
      <c r="W97">
        <v>0.15366968273881773</v>
      </c>
      <c r="X97">
        <v>6.0959357265719426E-3</v>
      </c>
      <c r="Y97">
        <v>8.3792193480397873E-4</v>
      </c>
      <c r="Z97">
        <v>0</v>
      </c>
      <c r="AA97">
        <v>9.7497148602152331E-4</v>
      </c>
      <c r="AB97">
        <v>5.519369861441116</v>
      </c>
      <c r="AC97">
        <v>3.4299071808304045</v>
      </c>
      <c r="AD97">
        <v>2.1708630244109655</v>
      </c>
      <c r="AE97" s="9">
        <v>2.52988013301248</v>
      </c>
      <c r="AJ97" s="10"/>
      <c r="AK97">
        <v>95</v>
      </c>
      <c r="AL97">
        <f t="shared" si="3"/>
        <v>-763.97951481491793</v>
      </c>
      <c r="AM97">
        <f t="shared" si="4"/>
        <v>-867.72548525039804</v>
      </c>
      <c r="AN97">
        <f t="shared" si="5"/>
        <v>-874.22707221379176</v>
      </c>
      <c r="AO97">
        <v>90.893470789999995</v>
      </c>
    </row>
    <row r="98" spans="1:41">
      <c r="A98">
        <v>9.9999999999999995E-7</v>
      </c>
      <c r="B98">
        <v>4.0000000000000003E-5</v>
      </c>
      <c r="C98">
        <v>1.0458333333333333E-3</v>
      </c>
      <c r="D98">
        <v>9.0297297297297285E-4</v>
      </c>
      <c r="E98">
        <v>3.1022727272727273E-5</v>
      </c>
      <c r="F98">
        <v>7.7280799999999985</v>
      </c>
      <c r="G98">
        <v>0.86583299999999974</v>
      </c>
      <c r="H98">
        <v>1.0000000000000001E-5</v>
      </c>
      <c r="I98">
        <v>0.55724610563235466</v>
      </c>
      <c r="J98">
        <v>0.40269530758790617</v>
      </c>
      <c r="K98">
        <v>306.2545045</v>
      </c>
      <c r="L98">
        <v>1.6595869074375559E-7</v>
      </c>
      <c r="M98">
        <v>3.1975000000000003E-2</v>
      </c>
      <c r="P98">
        <v>96</v>
      </c>
      <c r="R98">
        <v>1</v>
      </c>
      <c r="S98">
        <v>2.9314764861456499</v>
      </c>
      <c r="U98">
        <v>8.6802964910139696E-3</v>
      </c>
      <c r="V98">
        <v>0.22743734106949792</v>
      </c>
      <c r="W98">
        <v>0.19637440711179294</v>
      </c>
      <c r="X98">
        <v>6.7437046655842593E-3</v>
      </c>
      <c r="Y98">
        <v>1.9097623942717433E-2</v>
      </c>
      <c r="Z98">
        <v>1.8459688269287136E-3</v>
      </c>
      <c r="AA98">
        <v>8.4909806239195646E-4</v>
      </c>
      <c r="AB98">
        <v>5.3559223776382403</v>
      </c>
      <c r="AC98">
        <v>3.4252949895549825</v>
      </c>
      <c r="AD98">
        <v>2.0535092742735381</v>
      </c>
      <c r="AE98" s="9">
        <v>2.5136886163810734</v>
      </c>
      <c r="AJ98" s="10"/>
      <c r="AK98">
        <v>96</v>
      </c>
      <c r="AL98">
        <f t="shared" si="3"/>
        <v>-759.23413484460173</v>
      </c>
      <c r="AM98">
        <f t="shared" si="4"/>
        <v>-862.31611943196697</v>
      </c>
      <c r="AN98">
        <f t="shared" si="5"/>
        <v>-868.85535054786715</v>
      </c>
      <c r="AO98">
        <v>92.869415810000007</v>
      </c>
    </row>
    <row r="99" spans="1:41">
      <c r="A99">
        <v>9.9999999999999995E-7</v>
      </c>
      <c r="B99">
        <v>2.6956521739130436E-5</v>
      </c>
      <c r="C99">
        <v>9.369999999999999E-4</v>
      </c>
      <c r="D99">
        <v>9.3162162162162157E-4</v>
      </c>
      <c r="E99">
        <v>3.2954545454545453E-5</v>
      </c>
      <c r="F99">
        <v>1.9689172880000001</v>
      </c>
      <c r="G99">
        <v>5.0379305999999846E-2</v>
      </c>
      <c r="H99">
        <v>1.0000000000000001E-5</v>
      </c>
      <c r="I99">
        <v>0.56821657435257067</v>
      </c>
      <c r="J99">
        <v>0.39460764192667663</v>
      </c>
      <c r="K99">
        <v>306.14622314999997</v>
      </c>
      <c r="L99">
        <v>1.7378008287493735E-7</v>
      </c>
      <c r="M99">
        <v>3.2169999999999997E-2</v>
      </c>
      <c r="P99">
        <v>97</v>
      </c>
      <c r="R99">
        <v>1</v>
      </c>
      <c r="S99">
        <v>3.087409236914489</v>
      </c>
      <c r="U99">
        <v>5.7479557734963693E-3</v>
      </c>
      <c r="V99">
        <v>0.19906268119183293</v>
      </c>
      <c r="W99">
        <v>0.19790239623402273</v>
      </c>
      <c r="X99">
        <v>7.003298717288664E-3</v>
      </c>
      <c r="Y99">
        <v>4.7530917995893393E-3</v>
      </c>
      <c r="Z99">
        <v>1.0492607100726856E-4</v>
      </c>
      <c r="AA99">
        <v>9.3959601395656183E-4</v>
      </c>
      <c r="AB99">
        <v>5.4232042514287961</v>
      </c>
      <c r="AC99">
        <v>3.336734610528266</v>
      </c>
      <c r="AD99">
        <v>2.1949304387611606</v>
      </c>
      <c r="AE99" s="9">
        <v>2.609504788548398</v>
      </c>
      <c r="AJ99" s="10"/>
      <c r="AK99">
        <v>97</v>
      </c>
      <c r="AL99">
        <f t="shared" si="3"/>
        <v>-757.05400106980926</v>
      </c>
      <c r="AM99">
        <f t="shared" si="4"/>
        <v>-864.06523970964838</v>
      </c>
      <c r="AN99">
        <f t="shared" si="5"/>
        <v>-871.20730195029807</v>
      </c>
      <c r="AO99">
        <v>89.175257729999998</v>
      </c>
    </row>
    <row r="100" spans="1:41">
      <c r="A100">
        <v>9.9999999999999995E-7</v>
      </c>
      <c r="B100">
        <v>3.2826086956521743E-5</v>
      </c>
      <c r="C100">
        <v>7.0950000000000006E-4</v>
      </c>
      <c r="D100">
        <v>5.7945945945945957E-4</v>
      </c>
      <c r="E100">
        <v>1</v>
      </c>
      <c r="F100">
        <v>3.529084745</v>
      </c>
      <c r="G100">
        <v>0.35251265399999998</v>
      </c>
      <c r="H100">
        <v>1.0000000000000001E-5</v>
      </c>
      <c r="I100">
        <v>0.55115741300066956</v>
      </c>
      <c r="J100">
        <v>0.4063709589163354</v>
      </c>
      <c r="K100">
        <v>306.36459055</v>
      </c>
      <c r="L100">
        <v>1.7378008287493735E-7</v>
      </c>
      <c r="M100">
        <v>3.2059999999999998E-2</v>
      </c>
      <c r="P100">
        <v>98</v>
      </c>
      <c r="R100">
        <v>1</v>
      </c>
      <c r="S100">
        <v>2.9426999035158463</v>
      </c>
      <c r="U100">
        <v>7.371299741931737E-3</v>
      </c>
      <c r="V100">
        <v>0.15932281462164855</v>
      </c>
      <c r="W100">
        <v>0.13013088837047307</v>
      </c>
      <c r="X100">
        <v>0</v>
      </c>
      <c r="Y100">
        <v>9.0061728829086782E-3</v>
      </c>
      <c r="Z100">
        <v>7.7613166757032812E-4</v>
      </c>
      <c r="AA100">
        <v>1.2289536755944841E-3</v>
      </c>
      <c r="AB100">
        <v>5.5857602072487671</v>
      </c>
      <c r="AC100">
        <v>3.6442892574085151</v>
      </c>
      <c r="AD100">
        <v>2.013635591376584</v>
      </c>
      <c r="AE100" s="9">
        <v>2.3202428986611161</v>
      </c>
      <c r="AJ100" s="10"/>
      <c r="AK100">
        <v>98</v>
      </c>
      <c r="AL100">
        <f t="shared" si="3"/>
        <v>-775.85299923614025</v>
      </c>
      <c r="AM100">
        <f t="shared" si="4"/>
        <v>-871.00211243977424</v>
      </c>
      <c r="AN100">
        <f t="shared" si="5"/>
        <v>-875.90771700814503</v>
      </c>
      <c r="AO100">
        <v>93.041237109999997</v>
      </c>
    </row>
    <row r="101" spans="1:41">
      <c r="A101">
        <v>9.9999999999999995E-7</v>
      </c>
      <c r="B101" s="14">
        <v>3.4782608695652178E-5</v>
      </c>
      <c r="C101">
        <v>1.0889999999999999E-3</v>
      </c>
      <c r="D101">
        <v>9.0608108108108107E-4</v>
      </c>
      <c r="E101">
        <v>3.2954545454545453E-5</v>
      </c>
      <c r="F101">
        <v>4.979252861</v>
      </c>
      <c r="G101">
        <v>1.3270919999999999</v>
      </c>
      <c r="H101">
        <v>1.0000000000000001E-5</v>
      </c>
      <c r="I101">
        <v>0.54422096002705156</v>
      </c>
      <c r="J101">
        <v>0.40462695109239005</v>
      </c>
      <c r="K101">
        <v>306.10832467</v>
      </c>
      <c r="L101">
        <v>1.6595869074375559E-7</v>
      </c>
      <c r="M101">
        <v>3.2030000000000003E-2</v>
      </c>
      <c r="P101">
        <v>99</v>
      </c>
      <c r="R101">
        <v>1</v>
      </c>
      <c r="S101">
        <v>2.8377744685050814</v>
      </c>
      <c r="U101">
        <v>7.3568348966096377E-3</v>
      </c>
      <c r="V101">
        <v>0.22978913256472974</v>
      </c>
      <c r="W101">
        <v>0.19118590326324858</v>
      </c>
      <c r="X101">
        <v>6.9619934468767393E-3</v>
      </c>
      <c r="Y101">
        <v>1.1939846454100168E-2</v>
      </c>
      <c r="Z101">
        <v>2.7454787826928497E-3</v>
      </c>
      <c r="AA101">
        <v>1.0395726315767422E-3</v>
      </c>
      <c r="AB101">
        <v>5.3773590290463433</v>
      </c>
      <c r="AC101">
        <v>3.5406241331728396</v>
      </c>
      <c r="AD101">
        <v>1.9521892744476288</v>
      </c>
      <c r="AE101" s="9">
        <v>2.4021684638558867</v>
      </c>
      <c r="AJ101" s="10"/>
      <c r="AK101">
        <v>99</v>
      </c>
      <c r="AL101">
        <f t="shared" si="3"/>
        <v>-765.12861683706319</v>
      </c>
      <c r="AM101">
        <f t="shared" si="4"/>
        <v>-863.63735453582535</v>
      </c>
      <c r="AN101">
        <f t="shared" si="5"/>
        <v>-869.80651077191078</v>
      </c>
      <c r="AO101">
        <v>91.75257732</v>
      </c>
    </row>
    <row r="102" spans="1:41">
      <c r="A102">
        <v>9.9999999999999995E-7</v>
      </c>
      <c r="B102" s="14">
        <v>3.9565217391304351E-5</v>
      </c>
      <c r="C102">
        <v>1.4378333333333333E-3</v>
      </c>
      <c r="D102">
        <v>9.8918918918918918E-4</v>
      </c>
      <c r="E102">
        <v>3.6704545454545456E-5</v>
      </c>
      <c r="F102">
        <v>0.65468459899999998</v>
      </c>
      <c r="G102">
        <v>8.2562999999999831E-2</v>
      </c>
      <c r="H102">
        <v>1.0000000000000001E-5</v>
      </c>
      <c r="I102">
        <v>0.55304048114799109</v>
      </c>
      <c r="J102">
        <v>0.41044260610343236</v>
      </c>
      <c r="K102">
        <v>306.21480134000001</v>
      </c>
      <c r="L102">
        <v>1.6218100973589288E-7</v>
      </c>
      <c r="M102">
        <v>3.1150000000000001E-2</v>
      </c>
      <c r="P102">
        <v>100</v>
      </c>
      <c r="R102">
        <v>1</v>
      </c>
      <c r="S102">
        <v>2.8272311356640643</v>
      </c>
      <c r="U102">
        <v>8.0335684875233061E-3</v>
      </c>
      <c r="V102">
        <v>0.29242636124491622</v>
      </c>
      <c r="W102">
        <v>0.20119210303318133</v>
      </c>
      <c r="X102">
        <v>7.4755686182173429E-3</v>
      </c>
      <c r="Y102">
        <v>1.5131315898295847E-3</v>
      </c>
      <c r="Z102">
        <v>1.6463134983862542E-4</v>
      </c>
      <c r="AA102">
        <v>1.0963142635422554E-3</v>
      </c>
      <c r="AB102">
        <v>5.3301981853521578</v>
      </c>
      <c r="AC102">
        <v>3.5040633639516385</v>
      </c>
      <c r="AD102">
        <v>1.9324978930379246</v>
      </c>
      <c r="AE102" s="9">
        <v>2.4433032573614311</v>
      </c>
      <c r="AJ102" s="10"/>
      <c r="AK102">
        <v>100</v>
      </c>
      <c r="AL102">
        <f t="shared" si="3"/>
        <v>-761.69801625217053</v>
      </c>
      <c r="AM102">
        <f t="shared" si="4"/>
        <v>-861.89362006573685</v>
      </c>
      <c r="AN102">
        <f t="shared" si="5"/>
        <v>-868.62301782223278</v>
      </c>
      <c r="AO102">
        <v>89.733676979999998</v>
      </c>
    </row>
    <row r="103" spans="1:41">
      <c r="A103">
        <v>9.9999999999999995E-7</v>
      </c>
      <c r="B103" s="14">
        <v>3.3478260869565221E-5</v>
      </c>
      <c r="C103">
        <v>1.1286666666666667E-3</v>
      </c>
      <c r="D103">
        <v>8.5837837837837835E-4</v>
      </c>
      <c r="E103">
        <v>3.0113636363636365E-5</v>
      </c>
      <c r="F103">
        <v>1.3221746269999999</v>
      </c>
      <c r="G103">
        <v>1</v>
      </c>
      <c r="H103">
        <v>1.0000000000000001E-5</v>
      </c>
      <c r="I103">
        <v>0.56824677311918648</v>
      </c>
      <c r="J103">
        <v>0.38423488614062973</v>
      </c>
      <c r="K103">
        <v>306.20216850999998</v>
      </c>
      <c r="L103">
        <v>1.6218100973589288E-7</v>
      </c>
      <c r="M103">
        <v>3.1544999999999997E-2</v>
      </c>
      <c r="P103">
        <v>101</v>
      </c>
      <c r="R103">
        <v>1</v>
      </c>
      <c r="S103">
        <v>3.2092959777710064</v>
      </c>
      <c r="U103">
        <v>5.9687905908653426E-3</v>
      </c>
      <c r="V103">
        <v>0.20183668613370004</v>
      </c>
      <c r="W103">
        <v>0.15350404117840122</v>
      </c>
      <c r="X103">
        <v>5.375049432403611E-3</v>
      </c>
      <c r="Y103">
        <v>2.6866864649114247E-3</v>
      </c>
      <c r="Z103">
        <v>0</v>
      </c>
      <c r="AA103">
        <v>5.8164800993626181E-4</v>
      </c>
      <c r="AB103">
        <v>5.5077392924106086</v>
      </c>
      <c r="AC103">
        <v>3.2990249626495385</v>
      </c>
      <c r="AD103">
        <v>2.2908345149571221</v>
      </c>
      <c r="AE103" s="9">
        <v>2.6602057687574039</v>
      </c>
      <c r="AJ103" s="10"/>
      <c r="AK103">
        <v>101</v>
      </c>
      <c r="AL103">
        <f t="shared" si="3"/>
        <v>-757.58804623979336</v>
      </c>
      <c r="AM103">
        <f t="shared" si="4"/>
        <v>-866.67844362125629</v>
      </c>
      <c r="AN103">
        <f t="shared" si="5"/>
        <v>-874.18359022217146</v>
      </c>
      <c r="AO103">
        <v>91.194158079999994</v>
      </c>
    </row>
    <row r="104" spans="1:41">
      <c r="A104">
        <v>9.9999999999999995E-7</v>
      </c>
      <c r="B104" s="14">
        <v>3.0217391304347823E-5</v>
      </c>
      <c r="C104">
        <v>1.3413333333333335E-3</v>
      </c>
      <c r="D104">
        <v>1.0004054054054054E-3</v>
      </c>
      <c r="E104">
        <v>4.011363636363636E-5</v>
      </c>
      <c r="F104">
        <v>6.7632786259999991</v>
      </c>
      <c r="G104">
        <v>2.130004671</v>
      </c>
      <c r="H104">
        <v>1.0000000000000001E-5</v>
      </c>
      <c r="I104">
        <v>0.55241670001353349</v>
      </c>
      <c r="J104">
        <v>0.41179850191836315</v>
      </c>
      <c r="K104">
        <v>306.37361399999998</v>
      </c>
      <c r="L104">
        <v>1.5848931924611122E-7</v>
      </c>
      <c r="M104">
        <v>3.1934999999999998E-2</v>
      </c>
      <c r="P104">
        <v>102</v>
      </c>
      <c r="R104">
        <v>1</v>
      </c>
      <c r="S104">
        <v>2.799007857151004</v>
      </c>
      <c r="U104">
        <v>6.4678875030859274E-3</v>
      </c>
      <c r="V104">
        <v>0.27389001230318749</v>
      </c>
      <c r="W104">
        <v>0.20479658224206101</v>
      </c>
      <c r="X104">
        <v>8.1400670717288615E-3</v>
      </c>
      <c r="Y104">
        <v>1.5582379066171303E-2</v>
      </c>
      <c r="Z104">
        <v>4.2338897211030629E-3</v>
      </c>
      <c r="AA104">
        <v>1.0288491632115863E-3</v>
      </c>
      <c r="AB104">
        <v>5.2927755276682955</v>
      </c>
      <c r="AC104">
        <v>3.4947965196805004</v>
      </c>
      <c r="AD104">
        <v>1.927731060658443</v>
      </c>
      <c r="AE104" s="9">
        <v>2.4408418785657808</v>
      </c>
      <c r="AJ104" s="10"/>
      <c r="AK104">
        <v>102</v>
      </c>
      <c r="AL104">
        <f t="shared" si="3"/>
        <v>-760.58581892808161</v>
      </c>
      <c r="AM104">
        <f t="shared" si="4"/>
        <v>-860.68048589154523</v>
      </c>
      <c r="AN104">
        <f t="shared" si="5"/>
        <v>-866.84525802011535</v>
      </c>
      <c r="AO104">
        <v>91.323024050000001</v>
      </c>
    </row>
    <row r="105" spans="1:41">
      <c r="A105">
        <v>9.9999999999999995E-7</v>
      </c>
      <c r="B105" s="14">
        <v>1</v>
      </c>
      <c r="C105">
        <v>1.2784999999999999E-3</v>
      </c>
      <c r="D105">
        <v>8.6013513513513511E-4</v>
      </c>
      <c r="E105">
        <v>3.6363636363636371E-5</v>
      </c>
      <c r="F105">
        <v>4.2881995909999997</v>
      </c>
      <c r="G105">
        <v>1.6191124619999999</v>
      </c>
      <c r="H105">
        <v>1.0000000000000001E-5</v>
      </c>
      <c r="I105">
        <v>0.55602609557089078</v>
      </c>
      <c r="J105">
        <v>0.4091434206785568</v>
      </c>
      <c r="K105">
        <v>305.99823862</v>
      </c>
      <c r="L105">
        <v>1.6218100973589288E-7</v>
      </c>
      <c r="M105">
        <v>3.1559999999999998E-2</v>
      </c>
      <c r="P105">
        <v>103</v>
      </c>
      <c r="R105">
        <v>1</v>
      </c>
      <c r="S105">
        <v>2.8745220015306945</v>
      </c>
      <c r="U105">
        <v>0</v>
      </c>
      <c r="V105">
        <v>0.26066906856688271</v>
      </c>
      <c r="W105">
        <v>0.17537687960902554</v>
      </c>
      <c r="X105">
        <v>7.4230038180678028E-3</v>
      </c>
      <c r="Y105">
        <v>9.9357421766430205E-3</v>
      </c>
      <c r="Z105">
        <v>3.2365687624230262E-3</v>
      </c>
      <c r="AA105">
        <v>1.1524004347647269E-3</v>
      </c>
      <c r="AB105">
        <v>5.3782175785439801</v>
      </c>
      <c r="AC105">
        <v>3.504847977448053</v>
      </c>
      <c r="AD105">
        <v>1.9838478402561679</v>
      </c>
      <c r="AE105" s="9">
        <v>2.44048910318921</v>
      </c>
      <c r="AJ105" s="10"/>
      <c r="AK105">
        <v>103</v>
      </c>
      <c r="AL105">
        <f t="shared" si="3"/>
        <v>-763.6047205020426</v>
      </c>
      <c r="AM105">
        <f t="shared" si="4"/>
        <v>-863.68492076279142</v>
      </c>
      <c r="AN105">
        <f t="shared" si="5"/>
        <v>-869.73237360847531</v>
      </c>
      <c r="AO105">
        <v>91.580756010000002</v>
      </c>
    </row>
    <row r="106" spans="1:41">
      <c r="A106">
        <v>9.9999999999999995E-7</v>
      </c>
      <c r="B106" s="14">
        <v>1</v>
      </c>
      <c r="C106">
        <v>1.4081666666666665E-3</v>
      </c>
      <c r="D106">
        <v>9.8932432432432432E-4</v>
      </c>
      <c r="E106">
        <v>3.9204545454545456E-5</v>
      </c>
      <c r="F106">
        <v>4.7240820229999994</v>
      </c>
      <c r="G106">
        <v>2.8426237169999995</v>
      </c>
      <c r="H106">
        <v>1.0000000000000001E-5</v>
      </c>
      <c r="I106">
        <v>0.55980582278545232</v>
      </c>
      <c r="J106">
        <v>0.40815596223432782</v>
      </c>
      <c r="K106">
        <v>306.21841072000001</v>
      </c>
      <c r="L106">
        <v>1.5488166189124805E-7</v>
      </c>
      <c r="M106">
        <v>3.1649999999999998E-2</v>
      </c>
      <c r="P106">
        <v>104</v>
      </c>
      <c r="R106">
        <v>1</v>
      </c>
      <c r="S106">
        <v>2.8755521550121319</v>
      </c>
      <c r="U106">
        <v>0</v>
      </c>
      <c r="V106">
        <v>0.28785692023398413</v>
      </c>
      <c r="W106">
        <v>0.20223840681453817</v>
      </c>
      <c r="X106">
        <v>8.013015668834075E-3</v>
      </c>
      <c r="Y106">
        <v>1.0973650571755896E-2</v>
      </c>
      <c r="Z106">
        <v>5.6968603445516196E-3</v>
      </c>
      <c r="AA106">
        <v>1.1764136990302775E-3</v>
      </c>
      <c r="AB106">
        <v>5.2919503026945494</v>
      </c>
      <c r="AC106">
        <v>3.4175745613814472</v>
      </c>
      <c r="AD106">
        <v>2.0036151083273035</v>
      </c>
      <c r="AE106" s="9">
        <v>2.5183939619609674</v>
      </c>
      <c r="AJ106" s="10"/>
      <c r="AK106">
        <v>104</v>
      </c>
      <c r="AL106">
        <f t="shared" si="3"/>
        <v>-757.13240289579164</v>
      </c>
      <c r="AM106">
        <f t="shared" si="4"/>
        <v>-860.40734549608817</v>
      </c>
      <c r="AN106">
        <f t="shared" si="5"/>
        <v>-867.01863070194133</v>
      </c>
      <c r="AO106">
        <v>93.298969069999998</v>
      </c>
    </row>
    <row r="107" spans="1:41">
      <c r="A107">
        <v>9.9999999999999995E-7</v>
      </c>
      <c r="B107" s="14">
        <v>2.5804347826086956E-4</v>
      </c>
      <c r="C107">
        <v>1.4751666666666667E-3</v>
      </c>
      <c r="D107">
        <v>8.7972972972972965E-4</v>
      </c>
      <c r="E107">
        <v>4.568181818181818E-5</v>
      </c>
      <c r="F107">
        <v>3.9456990829999996</v>
      </c>
      <c r="G107">
        <v>2.6935587330000001</v>
      </c>
      <c r="H107">
        <v>1.0000000000000001E-5</v>
      </c>
      <c r="I107">
        <v>0.55774415130411259</v>
      </c>
      <c r="J107">
        <v>0.40988675981763856</v>
      </c>
      <c r="K107">
        <v>306.10651998000003</v>
      </c>
      <c r="L107">
        <v>1.5488166189124805E-7</v>
      </c>
      <c r="M107">
        <v>3.1734999999999999E-2</v>
      </c>
      <c r="P107">
        <v>105</v>
      </c>
      <c r="R107">
        <v>1</v>
      </c>
      <c r="S107">
        <v>2.8501345104326354</v>
      </c>
      <c r="U107">
        <v>5.4149466985926743E-2</v>
      </c>
      <c r="V107">
        <v>0.30951404334318544</v>
      </c>
      <c r="W107">
        <v>0.18458284367674882</v>
      </c>
      <c r="X107">
        <v>9.5953968583785774E-3</v>
      </c>
      <c r="Y107">
        <v>9.4076505358372791E-3</v>
      </c>
      <c r="Z107">
        <v>5.5407195147994899E-3</v>
      </c>
      <c r="AA107">
        <v>4.9113490033703992E-3</v>
      </c>
      <c r="AB107">
        <v>5.2871858193165426</v>
      </c>
      <c r="AC107">
        <v>3.4419626578872777</v>
      </c>
      <c r="AD107">
        <v>1.9402096509427755</v>
      </c>
      <c r="AE107" s="9">
        <v>2.5129997718576518</v>
      </c>
      <c r="AJ107" s="10"/>
      <c r="AK107">
        <v>105</v>
      </c>
      <c r="AL107">
        <f t="shared" si="3"/>
        <v>-755.9497130728148</v>
      </c>
      <c r="AM107">
        <f t="shared" si="4"/>
        <v>-859.00344934808459</v>
      </c>
      <c r="AN107">
        <f t="shared" si="5"/>
        <v>-866.4694964060684</v>
      </c>
      <c r="AO107">
        <v>90.549828180000006</v>
      </c>
    </row>
    <row r="108" spans="1:41">
      <c r="A108">
        <v>9.9999999999999995E-7</v>
      </c>
      <c r="B108" s="14">
        <v>1</v>
      </c>
      <c r="C108">
        <v>1.8348333333333333E-3</v>
      </c>
      <c r="D108">
        <v>1.2809459459459461E-3</v>
      </c>
      <c r="E108">
        <v>5.1590909090909091E-5</v>
      </c>
      <c r="F108">
        <v>4.8759515479999997</v>
      </c>
      <c r="G108">
        <v>4.5249223199999991</v>
      </c>
      <c r="H108">
        <v>1.0000000000000001E-5</v>
      </c>
      <c r="I108">
        <v>0.56183780497783653</v>
      </c>
      <c r="J108">
        <v>0.3953125122704606</v>
      </c>
      <c r="K108">
        <v>306.33210614000001</v>
      </c>
      <c r="L108">
        <v>1.5488166189124805E-7</v>
      </c>
      <c r="M108">
        <v>3.1449999999999999E-2</v>
      </c>
      <c r="P108">
        <v>106</v>
      </c>
      <c r="R108">
        <v>1</v>
      </c>
      <c r="S108">
        <v>2.9530285106686343</v>
      </c>
      <c r="U108">
        <v>0</v>
      </c>
      <c r="V108">
        <v>0.33652627096741355</v>
      </c>
      <c r="W108">
        <v>0.23493186401152868</v>
      </c>
      <c r="X108">
        <v>9.4581672270881087E-3</v>
      </c>
      <c r="Y108">
        <v>1.0162616184781587E-2</v>
      </c>
      <c r="Z108">
        <v>8.1365401293034441E-3</v>
      </c>
      <c r="AA108">
        <v>3.2747121548669933E-3</v>
      </c>
      <c r="AB108">
        <v>5.1760285750237838</v>
      </c>
      <c r="AC108">
        <v>3.2262747765100146</v>
      </c>
      <c r="AD108">
        <v>2.1006826802027914</v>
      </c>
      <c r="AE108" s="9">
        <v>2.6998981387229071</v>
      </c>
      <c r="AJ108" s="10"/>
      <c r="AK108">
        <v>106</v>
      </c>
      <c r="AL108">
        <f t="shared" si="3"/>
        <v>-744.85080216112374</v>
      </c>
      <c r="AM108">
        <f t="shared" si="4"/>
        <v>-855.56891438457478</v>
      </c>
      <c r="AN108">
        <f t="shared" si="5"/>
        <v>-863.76437283791961</v>
      </c>
      <c r="AO108">
        <v>88.187285220000007</v>
      </c>
    </row>
    <row r="109" spans="1:41">
      <c r="A109">
        <v>9.9999999999999995E-7</v>
      </c>
      <c r="B109" s="14">
        <v>4.6739130434782611E-5</v>
      </c>
      <c r="C109">
        <v>1.1819999999999999E-3</v>
      </c>
      <c r="D109">
        <v>8.0743243243243249E-4</v>
      </c>
      <c r="E109">
        <v>3.9545454545454541E-5</v>
      </c>
      <c r="F109">
        <v>3.742483016</v>
      </c>
      <c r="G109">
        <v>1.9886592479999998</v>
      </c>
      <c r="H109">
        <v>1.0000000000000001E-5</v>
      </c>
      <c r="I109">
        <v>0.5411516073007101</v>
      </c>
      <c r="J109">
        <v>0.42653988097773604</v>
      </c>
      <c r="K109">
        <v>306.17690286999999</v>
      </c>
      <c r="L109">
        <v>1.5488166189124805E-7</v>
      </c>
      <c r="M109">
        <v>3.261E-2</v>
      </c>
      <c r="P109">
        <v>107</v>
      </c>
      <c r="R109">
        <v>1</v>
      </c>
      <c r="S109">
        <v>2.6132139191784134</v>
      </c>
      <c r="U109">
        <v>1.0986765951033163E-2</v>
      </c>
      <c r="V109">
        <v>0.27841300612970804</v>
      </c>
      <c r="W109">
        <v>0.19018770376703042</v>
      </c>
      <c r="X109">
        <v>9.3266585116461246E-3</v>
      </c>
      <c r="Y109">
        <v>1.0017908301667973E-2</v>
      </c>
      <c r="Z109">
        <v>4.5926155138937101E-3</v>
      </c>
      <c r="AA109">
        <v>4.7817989445575332E-3</v>
      </c>
      <c r="AB109">
        <v>5.3215289536006507</v>
      </c>
      <c r="AC109">
        <v>3.7130968333667944</v>
      </c>
      <c r="AD109">
        <v>1.7266569786982886</v>
      </c>
      <c r="AE109" s="9">
        <v>2.2301816368732679</v>
      </c>
      <c r="AJ109" s="10"/>
      <c r="AK109">
        <v>107</v>
      </c>
      <c r="AL109">
        <f t="shared" si="3"/>
        <v>-771.10297056459024</v>
      </c>
      <c r="AM109">
        <f t="shared" si="4"/>
        <v>-862.55882854996264</v>
      </c>
      <c r="AN109">
        <f t="shared" si="5"/>
        <v>-867.65129425494035</v>
      </c>
      <c r="AO109">
        <v>92.611683850000006</v>
      </c>
    </row>
    <row r="110" spans="1:41">
      <c r="A110">
        <v>9.9999999999999995E-7</v>
      </c>
      <c r="B110" s="14">
        <v>4.9782608695652176E-5</v>
      </c>
      <c r="C110">
        <v>1.1003333333333332E-3</v>
      </c>
      <c r="D110">
        <v>7.3189189189189186E-4</v>
      </c>
      <c r="E110">
        <v>3.7272727272727269E-5</v>
      </c>
      <c r="F110">
        <v>4.0518087619999994</v>
      </c>
      <c r="G110">
        <v>1.6806600780000003</v>
      </c>
      <c r="H110">
        <v>1.0000000000000001E-5</v>
      </c>
      <c r="I110">
        <v>0.54389489183509609</v>
      </c>
      <c r="J110">
        <v>0.42495396540081415</v>
      </c>
      <c r="K110">
        <v>306.00726207000002</v>
      </c>
      <c r="L110">
        <v>1.6218100973589288E-7</v>
      </c>
      <c r="M110">
        <v>3.2820000000000002E-2</v>
      </c>
      <c r="P110">
        <v>108</v>
      </c>
      <c r="R110">
        <v>1</v>
      </c>
      <c r="S110">
        <v>2.6751807574468067</v>
      </c>
      <c r="U110">
        <v>1.0653361911415584E-2</v>
      </c>
      <c r="V110">
        <v>0.23541410407136812</v>
      </c>
      <c r="W110">
        <v>0.15658110729354738</v>
      </c>
      <c r="X110">
        <v>7.9847843518234714E-3</v>
      </c>
      <c r="Y110">
        <v>9.8511744043944111E-3</v>
      </c>
      <c r="Z110">
        <v>3.5253436068824139E-3</v>
      </c>
      <c r="AA110">
        <v>1.4754394932954263E-3</v>
      </c>
      <c r="AB110">
        <v>5.431489494200834</v>
      </c>
      <c r="AC110">
        <v>3.7577841762473225</v>
      </c>
      <c r="AD110">
        <v>1.7705308845577663</v>
      </c>
      <c r="AE110" s="9">
        <v>2.1945407601971976</v>
      </c>
      <c r="AJ110" s="10"/>
      <c r="AK110">
        <v>108</v>
      </c>
      <c r="AL110">
        <f t="shared" si="3"/>
        <v>-776.4856459027186</v>
      </c>
      <c r="AM110">
        <f t="shared" si="4"/>
        <v>-866.47993371736254</v>
      </c>
      <c r="AN110">
        <f t="shared" si="5"/>
        <v>-870.75435298152865</v>
      </c>
      <c r="AO110">
        <v>92.912371129999997</v>
      </c>
    </row>
    <row r="111" spans="1:41">
      <c r="A111">
        <v>9.9999999999999995E-7</v>
      </c>
      <c r="B111" s="14">
        <v>1</v>
      </c>
      <c r="C111">
        <v>7.8666666666666674E-4</v>
      </c>
      <c r="D111">
        <v>5.9891891891891886E-4</v>
      </c>
      <c r="E111">
        <v>3.1590909090909086E-5</v>
      </c>
      <c r="F111">
        <v>3.8235802160000003</v>
      </c>
      <c r="G111">
        <v>1.0942171259999998</v>
      </c>
      <c r="H111">
        <v>1.0000000000000001E-5</v>
      </c>
      <c r="I111">
        <v>0.54740464776357878</v>
      </c>
      <c r="J111">
        <v>0.41404009268085973</v>
      </c>
      <c r="K111">
        <v>305.98872298999999</v>
      </c>
      <c r="L111">
        <v>1.5135612484362046E-7</v>
      </c>
      <c r="M111">
        <v>3.3224999999999998E-2</v>
      </c>
      <c r="P111">
        <v>109</v>
      </c>
      <c r="R111">
        <v>1</v>
      </c>
      <c r="S111">
        <v>2.8464344529012191</v>
      </c>
      <c r="U111">
        <v>0</v>
      </c>
      <c r="V111">
        <v>0.16512819924497368</v>
      </c>
      <c r="W111">
        <v>0.12573472354574475</v>
      </c>
      <c r="X111">
        <v>6.6342422811956382E-3</v>
      </c>
      <c r="Y111">
        <v>9.1212097213081312E-3</v>
      </c>
      <c r="Z111">
        <v>2.2519992618316637E-3</v>
      </c>
      <c r="AA111">
        <v>7.9764550656904153E-3</v>
      </c>
      <c r="AB111">
        <v>5.5661342931763382</v>
      </c>
      <c r="AC111">
        <v>3.727676295340808</v>
      </c>
      <c r="AD111">
        <v>1.9244470380364986</v>
      </c>
      <c r="AE111" s="9">
        <v>2.2333174120915524</v>
      </c>
      <c r="AJ111" s="10"/>
      <c r="AK111">
        <v>109</v>
      </c>
      <c r="AL111">
        <f t="shared" si="3"/>
        <v>-779.21347606510983</v>
      </c>
      <c r="AM111">
        <f t="shared" si="4"/>
        <v>-870.79792672127462</v>
      </c>
      <c r="AN111">
        <f t="shared" si="5"/>
        <v>-874.9668014381183</v>
      </c>
      <c r="AO111">
        <v>92.139175260000002</v>
      </c>
    </row>
    <row r="112" spans="1:41">
      <c r="A112">
        <v>9.9999999999999995E-7</v>
      </c>
      <c r="B112" s="14">
        <v>1</v>
      </c>
      <c r="C112">
        <v>1.9161666666666665E-3</v>
      </c>
      <c r="D112">
        <v>1.3432432432432433E-3</v>
      </c>
      <c r="E112">
        <v>4.9090909090909098E-5</v>
      </c>
      <c r="F112">
        <v>4.7895229580000001</v>
      </c>
      <c r="G112">
        <v>3.8219374949999998</v>
      </c>
      <c r="H112">
        <v>1.0000000000000001E-5</v>
      </c>
      <c r="I112">
        <v>0.56941183700061204</v>
      </c>
      <c r="J112">
        <v>0.38005038300266297</v>
      </c>
      <c r="K112">
        <v>306.28698890999999</v>
      </c>
      <c r="L112">
        <v>1.479108388168204E-7</v>
      </c>
      <c r="M112">
        <v>3.2210000000000003E-2</v>
      </c>
      <c r="P112">
        <v>110</v>
      </c>
      <c r="R112">
        <v>1</v>
      </c>
      <c r="S112">
        <v>3.210748832636142</v>
      </c>
      <c r="U112">
        <v>0</v>
      </c>
      <c r="V112">
        <v>0.24537452300547691</v>
      </c>
      <c r="W112">
        <v>0.17200146166874558</v>
      </c>
      <c r="X112">
        <v>6.2842095078892114E-3</v>
      </c>
      <c r="Y112">
        <v>6.9693847965793003E-3</v>
      </c>
      <c r="Z112">
        <v>4.7980886180728237E-3</v>
      </c>
      <c r="AA112">
        <v>9.2271320054158553E-4</v>
      </c>
      <c r="AB112">
        <v>5.4046644670041752</v>
      </c>
      <c r="AC112">
        <v>3.1948383475685747</v>
      </c>
      <c r="AD112">
        <v>2.3167389341018212</v>
      </c>
      <c r="AE112" s="9">
        <v>2.7521666016985851</v>
      </c>
      <c r="AJ112" s="10"/>
      <c r="AK112">
        <v>110</v>
      </c>
      <c r="AL112">
        <f t="shared" si="3"/>
        <v>-750.06684679005082</v>
      </c>
      <c r="AM112">
        <f t="shared" si="4"/>
        <v>-862.92839748863832</v>
      </c>
      <c r="AN112">
        <f t="shared" si="5"/>
        <v>-870.58486275331541</v>
      </c>
      <c r="AO112">
        <v>90.635738829999994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S112"/>
  <sheetViews>
    <sheetView zoomScale="91" zoomScaleNormal="91" workbookViewId="0">
      <selection activeCell="BZ2" sqref="BZ2:CA14"/>
    </sheetView>
  </sheetViews>
  <sheetFormatPr defaultRowHeight="15.75"/>
  <cols>
    <col min="1" max="1" width="41.140625" bestFit="1" customWidth="1"/>
    <col min="2" max="3" width="23.28515625" bestFit="1" customWidth="1"/>
    <col min="4" max="5" width="13.42578125" bestFit="1" customWidth="1"/>
    <col min="6" max="6" width="15" bestFit="1" customWidth="1"/>
    <col min="7" max="7" width="10.140625" bestFit="1" customWidth="1"/>
    <col min="8" max="8" width="13" bestFit="1" customWidth="1"/>
    <col min="10" max="10" width="41.140625" bestFit="1" customWidth="1"/>
    <col min="11" max="12" width="23.28515625" bestFit="1" customWidth="1"/>
    <col min="13" max="14" width="13.42578125" bestFit="1" customWidth="1"/>
    <col min="15" max="15" width="15" bestFit="1" customWidth="1"/>
    <col min="16" max="16" width="10.140625" bestFit="1" customWidth="1"/>
    <col min="17" max="17" width="13" bestFit="1" customWidth="1"/>
    <col min="18" max="18" width="10.140625" bestFit="1" customWidth="1"/>
    <col min="19" max="19" width="8.7109375" bestFit="1" customWidth="1"/>
    <col min="20" max="21" width="8.85546875" bestFit="1" customWidth="1"/>
    <col min="22" max="22" width="13.42578125" bestFit="1" customWidth="1"/>
    <col min="23" max="23" width="12.28515625" bestFit="1" customWidth="1"/>
    <col min="29" max="29" width="8.85546875" bestFit="1" customWidth="1"/>
    <col min="31" max="32" width="21.5703125" bestFit="1" customWidth="1"/>
    <col min="33" max="33" width="14.42578125" customWidth="1"/>
    <col min="34" max="35" width="21.5703125" bestFit="1" customWidth="1"/>
    <col min="36" max="36" width="14.7109375" bestFit="1" customWidth="1"/>
    <col min="37" max="37" width="9.85546875" bestFit="1" customWidth="1"/>
    <col min="38" max="38" width="15" bestFit="1" customWidth="1"/>
    <col min="39" max="39" width="13" bestFit="1" customWidth="1"/>
    <col min="40" max="40" width="16.28515625" bestFit="1" customWidth="1"/>
    <col min="41" max="41" width="20.85546875" bestFit="1" customWidth="1"/>
    <col min="42" max="42" width="14.42578125" bestFit="1" customWidth="1"/>
    <col min="43" max="43" width="16.28515625" bestFit="1" customWidth="1"/>
    <col min="44" max="44" width="20.85546875" bestFit="1" customWidth="1"/>
    <col min="45" max="45" width="9" customWidth="1"/>
    <col min="48" max="48" width="13.5703125" bestFit="1" customWidth="1"/>
    <col min="49" max="49" width="21.5703125" bestFit="1" customWidth="1"/>
    <col min="50" max="50" width="13.85546875" customWidth="1"/>
    <col min="51" max="51" width="11.140625" bestFit="1" customWidth="1"/>
    <col min="54" max="54" width="38.28515625" bestFit="1" customWidth="1"/>
    <col min="55" max="55" width="14.7109375" bestFit="1" customWidth="1"/>
    <col min="56" max="56" width="21.42578125" bestFit="1" customWidth="1"/>
    <col min="59" max="59" width="22.42578125" bestFit="1" customWidth="1"/>
    <col min="61" max="61" width="22.42578125" bestFit="1" customWidth="1"/>
    <col min="62" max="62" width="11.5703125" bestFit="1" customWidth="1"/>
    <col min="66" max="66" width="22.140625" bestFit="1" customWidth="1"/>
    <col min="69" max="69" width="11.5703125" bestFit="1" customWidth="1"/>
    <col min="73" max="73" width="17.5703125" bestFit="1" customWidth="1"/>
    <col min="74" max="74" width="11.42578125" bestFit="1" customWidth="1"/>
    <col min="79" max="79" width="16.140625" bestFit="1" customWidth="1"/>
    <col min="80" max="80" width="12.85546875" customWidth="1"/>
    <col min="82" max="82" width="10.42578125" bestFit="1" customWidth="1"/>
    <col min="84" max="84" width="41.140625" bestFit="1" customWidth="1"/>
    <col min="85" max="85" width="13.42578125" bestFit="1" customWidth="1"/>
    <col min="86" max="86" width="11.42578125" bestFit="1" customWidth="1"/>
    <col min="90" max="90" width="8.28515625" bestFit="1" customWidth="1"/>
  </cols>
  <sheetData>
    <row r="1" spans="1:97" ht="63.75" thickBot="1">
      <c r="A1" t="s">
        <v>187</v>
      </c>
      <c r="B1" s="105" t="s">
        <v>188</v>
      </c>
      <c r="C1" s="105" t="s">
        <v>189</v>
      </c>
      <c r="D1" s="105" t="s">
        <v>190</v>
      </c>
      <c r="E1" s="105" t="s">
        <v>191</v>
      </c>
      <c r="F1" s="106" t="s">
        <v>43</v>
      </c>
      <c r="G1" s="106" t="s">
        <v>192</v>
      </c>
      <c r="H1" s="106" t="s">
        <v>50</v>
      </c>
      <c r="J1" t="s">
        <v>193</v>
      </c>
      <c r="K1" s="105" t="s">
        <v>194</v>
      </c>
      <c r="L1" s="105" t="s">
        <v>189</v>
      </c>
      <c r="M1" s="105" t="s">
        <v>195</v>
      </c>
      <c r="N1" s="105" t="s">
        <v>191</v>
      </c>
      <c r="O1" s="106" t="s">
        <v>196</v>
      </c>
      <c r="P1" s="106" t="s">
        <v>35</v>
      </c>
      <c r="Q1" s="106" t="s">
        <v>50</v>
      </c>
      <c r="S1" s="1" t="s">
        <v>47</v>
      </c>
      <c r="T1" s="1" t="s">
        <v>72</v>
      </c>
      <c r="U1" s="1" t="s">
        <v>73</v>
      </c>
      <c r="V1" s="1" t="s">
        <v>197</v>
      </c>
      <c r="W1" s="1" t="s">
        <v>75</v>
      </c>
      <c r="X1" s="1" t="s">
        <v>198</v>
      </c>
      <c r="Y1" s="1" t="s">
        <v>48</v>
      </c>
      <c r="Z1" s="1" t="s">
        <v>199</v>
      </c>
      <c r="AB1" s="1" t="s">
        <v>36</v>
      </c>
      <c r="AC1" s="1"/>
      <c r="AE1" s="1" t="s">
        <v>61</v>
      </c>
      <c r="AF1" s="1" t="s">
        <v>200</v>
      </c>
      <c r="AG1" s="1" t="s">
        <v>201</v>
      </c>
      <c r="AH1" s="1" t="s">
        <v>202</v>
      </c>
      <c r="AI1" s="1"/>
      <c r="AJ1" s="1" t="s">
        <v>203</v>
      </c>
      <c r="AK1" s="1" t="s">
        <v>204</v>
      </c>
      <c r="AL1" s="1" t="s">
        <v>205</v>
      </c>
      <c r="AM1" s="1" t="s">
        <v>206</v>
      </c>
      <c r="AN1" s="1"/>
      <c r="AO1" s="7" t="s">
        <v>207</v>
      </c>
      <c r="AP1" s="1" t="s">
        <v>208</v>
      </c>
      <c r="AQ1" s="1" t="s">
        <v>209</v>
      </c>
      <c r="AR1" s="1" t="s">
        <v>210</v>
      </c>
      <c r="AS1" s="1" t="s">
        <v>211</v>
      </c>
      <c r="AT1" s="1" t="s">
        <v>212</v>
      </c>
      <c r="AU1" s="1" t="s">
        <v>213</v>
      </c>
      <c r="AV1" s="1" t="s">
        <v>214</v>
      </c>
      <c r="AW1" s="1" t="s">
        <v>215</v>
      </c>
      <c r="AX1" s="1" t="s">
        <v>216</v>
      </c>
      <c r="BB1" s="1" t="s">
        <v>217</v>
      </c>
      <c r="BC1" s="1" t="s">
        <v>76</v>
      </c>
      <c r="BD1" s="1" t="s">
        <v>218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43</v>
      </c>
      <c r="BK1" t="s">
        <v>219</v>
      </c>
      <c r="BL1" t="s">
        <v>220</v>
      </c>
      <c r="BM1" t="s">
        <v>13</v>
      </c>
      <c r="BN1" t="s">
        <v>11</v>
      </c>
      <c r="BQ1" s="6" t="s">
        <v>221</v>
      </c>
      <c r="BR1" s="6" t="s">
        <v>222</v>
      </c>
      <c r="BS1" s="1" t="s">
        <v>223</v>
      </c>
      <c r="BT1" s="1" t="s">
        <v>224</v>
      </c>
      <c r="BU1" s="6" t="s">
        <v>225</v>
      </c>
      <c r="BV1" s="6" t="s">
        <v>226</v>
      </c>
      <c r="BW1" s="1" t="s">
        <v>227</v>
      </c>
      <c r="BX1" s="1" t="s">
        <v>228</v>
      </c>
      <c r="CC1" t="s">
        <v>229</v>
      </c>
      <c r="CD1" t="s">
        <v>52</v>
      </c>
      <c r="CF1" t="s">
        <v>230</v>
      </c>
      <c r="CG1" s="106" t="s">
        <v>79</v>
      </c>
      <c r="CH1" s="106" t="s">
        <v>80</v>
      </c>
      <c r="CI1" s="106"/>
      <c r="CJ1" s="106" t="s">
        <v>231</v>
      </c>
      <c r="CK1" s="106" t="s">
        <v>232</v>
      </c>
      <c r="CL1" s="106" t="s">
        <v>233</v>
      </c>
      <c r="CM1" s="106" t="s">
        <v>234</v>
      </c>
      <c r="CN1" s="107" t="s">
        <v>85</v>
      </c>
      <c r="CO1" s="107" t="s">
        <v>86</v>
      </c>
      <c r="CP1" s="107" t="s">
        <v>87</v>
      </c>
      <c r="CQ1" s="107" t="s">
        <v>31</v>
      </c>
      <c r="CR1" s="107" t="s">
        <v>22</v>
      </c>
    </row>
    <row r="2" spans="1:97" ht="16.5" thickBot="1">
      <c r="A2" t="s">
        <v>235</v>
      </c>
      <c r="B2" s="108">
        <v>0</v>
      </c>
      <c r="C2" s="109">
        <v>1</v>
      </c>
      <c r="D2" s="109">
        <v>0</v>
      </c>
      <c r="E2" s="110">
        <v>0</v>
      </c>
      <c r="F2" s="111">
        <v>0</v>
      </c>
      <c r="G2" s="111">
        <v>0</v>
      </c>
      <c r="H2" s="111">
        <v>0</v>
      </c>
      <c r="J2" t="s">
        <v>235</v>
      </c>
      <c r="K2" s="108">
        <f>B2</f>
        <v>0</v>
      </c>
      <c r="L2" s="109">
        <f>C2/2</f>
        <v>0.5</v>
      </c>
      <c r="M2" s="109">
        <f>D2/3</f>
        <v>0</v>
      </c>
      <c r="N2" s="110">
        <f>E2/4</f>
        <v>0</v>
      </c>
      <c r="O2" s="111">
        <f>F2</f>
        <v>0</v>
      </c>
      <c r="P2" s="111">
        <f>G2</f>
        <v>0</v>
      </c>
      <c r="Q2" s="111">
        <f>H2</f>
        <v>0</v>
      </c>
      <c r="T2">
        <f t="shared" ref="T2:Z17" si="0">K2</f>
        <v>0</v>
      </c>
      <c r="U2">
        <f t="shared" si="0"/>
        <v>0.5</v>
      </c>
      <c r="V2">
        <f t="shared" si="0"/>
        <v>0</v>
      </c>
      <c r="W2">
        <f t="shared" si="0"/>
        <v>0</v>
      </c>
      <c r="X2">
        <f t="shared" si="0"/>
        <v>0</v>
      </c>
      <c r="Y2">
        <f t="shared" si="0"/>
        <v>0</v>
      </c>
      <c r="Z2">
        <f t="shared" si="0"/>
        <v>0</v>
      </c>
      <c r="AE2">
        <f t="shared" ref="AE2:AE49" si="1">1*T2+2*U2+3*V2+4*W2</f>
        <v>1</v>
      </c>
      <c r="AF2">
        <f t="shared" ref="AF2:AF49" si="2">1*T2+3*U2+5*V2+7*W2</f>
        <v>1.5</v>
      </c>
      <c r="AG2">
        <f t="shared" ref="AG2:AG49" si="3">T2*2+U2*2+V2*2+W2*2</f>
        <v>1</v>
      </c>
      <c r="AH2" s="5">
        <f t="shared" ref="AH2:AH49" si="4">-(T2+U2+V2+W2)</f>
        <v>-0.5</v>
      </c>
      <c r="AK2">
        <f t="shared" ref="AK2:AK49" si="5">2*X2+4*Y2</f>
        <v>0</v>
      </c>
      <c r="AL2">
        <f t="shared" ref="AL2:AL49" si="6">2*Z2</f>
        <v>0</v>
      </c>
      <c r="AO2" s="112">
        <f t="shared" ref="AO2:AO9" si="7">AF2-AH2</f>
        <v>2</v>
      </c>
      <c r="AP2">
        <f t="shared" ref="AP2:AP49" si="8">AK2</f>
        <v>0</v>
      </c>
      <c r="AQ2" s="8">
        <f t="shared" ref="AQ2:AQ49" si="9">AO2-AG2*2</f>
        <v>0</v>
      </c>
      <c r="AR2">
        <f t="shared" ref="AR2:AR49" si="10">AP2-AL2*2</f>
        <v>0</v>
      </c>
      <c r="AS2" s="8">
        <f t="shared" ref="AS2:AS49" si="11">AQ2+AE2*4</f>
        <v>4</v>
      </c>
      <c r="AT2" s="8">
        <f t="shared" ref="AT2:AT49" si="12">AR2+(Y2+Z2)*4</f>
        <v>0</v>
      </c>
      <c r="AU2" s="8">
        <f t="shared" ref="AU2:AU49" si="13">(12*4-AT2)/AS2</f>
        <v>12</v>
      </c>
      <c r="AV2">
        <f t="shared" ref="AV2:AV49" si="14">12-AE2*AU2-Y2-Z2</f>
        <v>0</v>
      </c>
      <c r="AW2">
        <f t="shared" ref="AW2:AW49" si="15">-AH2*AU2+AV2</f>
        <v>6</v>
      </c>
      <c r="AX2">
        <f t="shared" ref="AX2:AX49" si="16">AG2*AU2+Z2*2+3*AV2-11</f>
        <v>1</v>
      </c>
      <c r="BB2" t="s">
        <v>235</v>
      </c>
      <c r="BC2">
        <v>1</v>
      </c>
      <c r="BD2" s="8">
        <f t="shared" ref="BD2:BD49" si="17">AX2</f>
        <v>1</v>
      </c>
      <c r="BF2">
        <f t="shared" ref="BF2:BI49" si="18">T2*$AU2</f>
        <v>0</v>
      </c>
      <c r="BG2">
        <f t="shared" si="18"/>
        <v>6</v>
      </c>
      <c r="BH2">
        <f t="shared" si="18"/>
        <v>0</v>
      </c>
      <c r="BI2">
        <f t="shared" si="18"/>
        <v>0</v>
      </c>
      <c r="BJ2">
        <f>X2</f>
        <v>0</v>
      </c>
      <c r="BK2">
        <f>Y2</f>
        <v>0</v>
      </c>
      <c r="BL2">
        <f>Z2</f>
        <v>0</v>
      </c>
      <c r="BM2" s="8">
        <f>AV2</f>
        <v>0</v>
      </c>
      <c r="BN2" s="9">
        <f>AW2</f>
        <v>6</v>
      </c>
      <c r="BQ2">
        <f t="shared" ref="BQ2:BQ49" si="19">12*BC2</f>
        <v>12</v>
      </c>
      <c r="BR2">
        <f t="shared" ref="BR2:BR49" si="20">BF2*1+BG2*2+BH2*3+BI2*4+BK2+BL2+BM2</f>
        <v>12</v>
      </c>
      <c r="BS2">
        <f t="shared" ref="BS2:BS49" si="21">BC2*22+BD2*2</f>
        <v>24</v>
      </c>
      <c r="BT2">
        <f t="shared" ref="BT2:BT49" si="22">BF2*1+BG2*3+BH2*5+BI2*7+BJ2*2+BK2*4+BM2*1+BN2</f>
        <v>24</v>
      </c>
      <c r="BU2">
        <f t="shared" ref="BU2:BU49" si="23">BC2*11+BD2</f>
        <v>12</v>
      </c>
      <c r="BV2">
        <f t="shared" ref="BV2:BV49" si="24">BF2*2+BG2*2+BH2*2+BI2*2+BL2*2+BM2*3</f>
        <v>12</v>
      </c>
      <c r="BW2">
        <f>0</f>
        <v>0</v>
      </c>
      <c r="BX2" s="10">
        <f t="shared" ref="BX2:BX49" si="25">-(BF2+BG2+BH2+BI2+BM2)+BN2</f>
        <v>0</v>
      </c>
      <c r="BZ2" s="4"/>
      <c r="CA2" s="4" t="s">
        <v>318</v>
      </c>
      <c r="CC2">
        <v>1</v>
      </c>
      <c r="CD2">
        <f t="shared" ref="CD2:CD21" si="26">BF2*$CA$8+BG2*$CA$9+BH2*$CA$10+BI2*$CA$11+BJ2*$CA$4+BK2*$CA$12+BL2*$CA$14+BM2*$CA$3+BN2*$CA$5-BC2*$CA$13-BD2*$CA$7</f>
        <v>-673.81527691468602</v>
      </c>
      <c r="CF2" t="s">
        <v>235</v>
      </c>
      <c r="CG2" s="119">
        <f>BC2</f>
        <v>1</v>
      </c>
      <c r="CH2" s="120">
        <f t="shared" ref="CH2:CR17" si="27">BD2</f>
        <v>1</v>
      </c>
      <c r="CI2" s="119"/>
      <c r="CJ2" s="121">
        <f t="shared" si="27"/>
        <v>0</v>
      </c>
      <c r="CK2" s="121">
        <f t="shared" si="27"/>
        <v>6</v>
      </c>
      <c r="CL2" s="121">
        <f t="shared" si="27"/>
        <v>0</v>
      </c>
      <c r="CM2" s="121">
        <f t="shared" si="27"/>
        <v>0</v>
      </c>
      <c r="CN2" s="121">
        <f t="shared" si="27"/>
        <v>0</v>
      </c>
      <c r="CO2" s="121">
        <f t="shared" si="27"/>
        <v>0</v>
      </c>
      <c r="CP2" s="121">
        <f t="shared" si="27"/>
        <v>0</v>
      </c>
      <c r="CQ2" s="121">
        <f t="shared" si="27"/>
        <v>0</v>
      </c>
      <c r="CR2" s="121">
        <f t="shared" si="27"/>
        <v>6</v>
      </c>
    </row>
    <row r="3" spans="1:97" ht="16.5" thickBot="1">
      <c r="A3" t="s">
        <v>236</v>
      </c>
      <c r="B3" s="113">
        <v>0</v>
      </c>
      <c r="C3" s="111">
        <v>0</v>
      </c>
      <c r="D3" s="111">
        <v>1</v>
      </c>
      <c r="E3" s="114">
        <v>0</v>
      </c>
      <c r="F3" s="111">
        <v>0</v>
      </c>
      <c r="G3" s="111">
        <v>0</v>
      </c>
      <c r="H3" s="111">
        <v>0</v>
      </c>
      <c r="J3" t="s">
        <v>236</v>
      </c>
      <c r="K3" s="108">
        <f t="shared" ref="K3:K17" si="28">B3</f>
        <v>0</v>
      </c>
      <c r="L3" s="109">
        <f t="shared" ref="L3:L17" si="29">C3/2</f>
        <v>0</v>
      </c>
      <c r="M3" s="109">
        <f t="shared" ref="M3:M17" si="30">D3/3</f>
        <v>0.33333333333333331</v>
      </c>
      <c r="N3" s="110">
        <f t="shared" ref="N3:N17" si="31">E3/4</f>
        <v>0</v>
      </c>
      <c r="O3" s="111">
        <f t="shared" ref="O3:O17" si="32">F3</f>
        <v>0</v>
      </c>
      <c r="P3" s="111">
        <f t="shared" ref="P3:P17" si="33">G3</f>
        <v>0</v>
      </c>
      <c r="Q3" s="111">
        <f t="shared" ref="Q3:Q17" si="34">H3</f>
        <v>0</v>
      </c>
      <c r="T3">
        <f t="shared" si="0"/>
        <v>0</v>
      </c>
      <c r="U3">
        <f t="shared" si="0"/>
        <v>0</v>
      </c>
      <c r="V3">
        <f t="shared" si="0"/>
        <v>0.33333333333333331</v>
      </c>
      <c r="W3">
        <f t="shared" si="0"/>
        <v>0</v>
      </c>
      <c r="X3">
        <f t="shared" si="0"/>
        <v>0</v>
      </c>
      <c r="Y3">
        <f t="shared" si="0"/>
        <v>0</v>
      </c>
      <c r="Z3">
        <f t="shared" si="0"/>
        <v>0</v>
      </c>
      <c r="AE3">
        <f t="shared" si="1"/>
        <v>1</v>
      </c>
      <c r="AF3">
        <f t="shared" si="2"/>
        <v>1.6666666666666665</v>
      </c>
      <c r="AG3">
        <f t="shared" si="3"/>
        <v>0.66666666666666663</v>
      </c>
      <c r="AH3" s="5">
        <f t="shared" si="4"/>
        <v>-0.33333333333333331</v>
      </c>
      <c r="AK3">
        <f t="shared" si="5"/>
        <v>0</v>
      </c>
      <c r="AL3">
        <f t="shared" si="6"/>
        <v>0</v>
      </c>
      <c r="AO3" s="112">
        <f t="shared" si="7"/>
        <v>1.9999999999999998</v>
      </c>
      <c r="AP3">
        <f t="shared" si="8"/>
        <v>0</v>
      </c>
      <c r="AQ3" s="8">
        <f t="shared" si="9"/>
        <v>0.66666666666666652</v>
      </c>
      <c r="AR3">
        <f t="shared" si="10"/>
        <v>0</v>
      </c>
      <c r="AS3" s="8">
        <f t="shared" si="11"/>
        <v>4.6666666666666661</v>
      </c>
      <c r="AT3" s="8">
        <f t="shared" si="12"/>
        <v>0</v>
      </c>
      <c r="AU3" s="8">
        <f t="shared" si="13"/>
        <v>10.285714285714286</v>
      </c>
      <c r="AV3">
        <f t="shared" si="14"/>
        <v>1.7142857142857135</v>
      </c>
      <c r="AW3">
        <f t="shared" si="15"/>
        <v>5.1428571428571423</v>
      </c>
      <c r="AX3">
        <f t="shared" si="16"/>
        <v>0.99999999999999822</v>
      </c>
      <c r="BB3" t="s">
        <v>236</v>
      </c>
      <c r="BC3">
        <v>1</v>
      </c>
      <c r="BD3" s="8">
        <f t="shared" si="17"/>
        <v>0.99999999999999822</v>
      </c>
      <c r="BF3">
        <f t="shared" si="18"/>
        <v>0</v>
      </c>
      <c r="BG3">
        <f t="shared" si="18"/>
        <v>0</v>
      </c>
      <c r="BH3">
        <f t="shared" si="18"/>
        <v>3.4285714285714288</v>
      </c>
      <c r="BI3">
        <f t="shared" si="18"/>
        <v>0</v>
      </c>
      <c r="BJ3">
        <f t="shared" ref="BJ3:BL18" si="35">X3</f>
        <v>0</v>
      </c>
      <c r="BK3">
        <f t="shared" si="35"/>
        <v>0</v>
      </c>
      <c r="BL3">
        <f t="shared" si="35"/>
        <v>0</v>
      </c>
      <c r="BM3" s="8">
        <f t="shared" ref="BM3:BN18" si="36">AV3</f>
        <v>1.7142857142857135</v>
      </c>
      <c r="BN3" s="9">
        <f t="shared" si="36"/>
        <v>5.1428571428571423</v>
      </c>
      <c r="BQ3">
        <f t="shared" si="19"/>
        <v>12</v>
      </c>
      <c r="BR3">
        <f t="shared" si="20"/>
        <v>12</v>
      </c>
      <c r="BS3">
        <f t="shared" si="21"/>
        <v>23.999999999999996</v>
      </c>
      <c r="BT3">
        <f t="shared" si="22"/>
        <v>24.000000000000004</v>
      </c>
      <c r="BU3">
        <f t="shared" si="23"/>
        <v>11.999999999999998</v>
      </c>
      <c r="BV3">
        <f t="shared" si="24"/>
        <v>11.999999999999998</v>
      </c>
      <c r="BW3">
        <f>0</f>
        <v>0</v>
      </c>
      <c r="BX3" s="10">
        <f t="shared" si="25"/>
        <v>0</v>
      </c>
      <c r="BZ3" s="4" t="s">
        <v>13</v>
      </c>
      <c r="CA3" s="11">
        <v>-584.02718120805366</v>
      </c>
      <c r="CC3">
        <v>2</v>
      </c>
      <c r="CD3">
        <f t="shared" si="26"/>
        <v>-666.3824099345444</v>
      </c>
      <c r="CF3" t="s">
        <v>236</v>
      </c>
      <c r="CG3" s="119">
        <f t="shared" ref="CG3:CH18" si="37">BC3</f>
        <v>1</v>
      </c>
      <c r="CH3" s="120">
        <f t="shared" si="27"/>
        <v>0.99999999999999822</v>
      </c>
      <c r="CI3" s="119"/>
      <c r="CJ3" s="121">
        <f t="shared" si="27"/>
        <v>0</v>
      </c>
      <c r="CK3" s="121">
        <f t="shared" si="27"/>
        <v>0</v>
      </c>
      <c r="CL3" s="121">
        <f t="shared" si="27"/>
        <v>3.4285714285714288</v>
      </c>
      <c r="CM3" s="121">
        <f t="shared" si="27"/>
        <v>0</v>
      </c>
      <c r="CN3" s="121">
        <f t="shared" si="27"/>
        <v>0</v>
      </c>
      <c r="CO3" s="121">
        <f t="shared" si="27"/>
        <v>0</v>
      </c>
      <c r="CP3" s="121">
        <f t="shared" si="27"/>
        <v>0</v>
      </c>
      <c r="CQ3" s="121">
        <f t="shared" si="27"/>
        <v>1.7142857142857135</v>
      </c>
      <c r="CR3" s="121">
        <f t="shared" si="27"/>
        <v>5.1428571428571423</v>
      </c>
    </row>
    <row r="4" spans="1:97" ht="16.5" thickBot="1">
      <c r="A4" t="s">
        <v>237</v>
      </c>
      <c r="B4" s="113">
        <v>0</v>
      </c>
      <c r="C4" s="111">
        <v>0</v>
      </c>
      <c r="D4" s="111">
        <v>0</v>
      </c>
      <c r="E4" s="114">
        <v>1</v>
      </c>
      <c r="F4" s="111">
        <v>0</v>
      </c>
      <c r="G4" s="111">
        <v>0</v>
      </c>
      <c r="H4" s="111">
        <v>0</v>
      </c>
      <c r="J4" t="s">
        <v>237</v>
      </c>
      <c r="K4" s="108">
        <f t="shared" si="28"/>
        <v>0</v>
      </c>
      <c r="L4" s="109">
        <f t="shared" si="29"/>
        <v>0</v>
      </c>
      <c r="M4" s="109">
        <f t="shared" si="30"/>
        <v>0</v>
      </c>
      <c r="N4" s="110">
        <f t="shared" si="31"/>
        <v>0.25</v>
      </c>
      <c r="O4" s="111">
        <f t="shared" si="32"/>
        <v>0</v>
      </c>
      <c r="P4" s="111">
        <f t="shared" si="33"/>
        <v>0</v>
      </c>
      <c r="Q4" s="111">
        <f t="shared" si="34"/>
        <v>0</v>
      </c>
      <c r="T4">
        <f t="shared" si="0"/>
        <v>0</v>
      </c>
      <c r="U4">
        <f t="shared" si="0"/>
        <v>0</v>
      </c>
      <c r="V4">
        <f t="shared" si="0"/>
        <v>0</v>
      </c>
      <c r="W4">
        <f t="shared" si="0"/>
        <v>0.25</v>
      </c>
      <c r="X4">
        <f t="shared" si="0"/>
        <v>0</v>
      </c>
      <c r="Y4">
        <f t="shared" si="0"/>
        <v>0</v>
      </c>
      <c r="Z4">
        <f t="shared" si="0"/>
        <v>0</v>
      </c>
      <c r="AE4">
        <f t="shared" si="1"/>
        <v>1</v>
      </c>
      <c r="AF4">
        <f t="shared" si="2"/>
        <v>1.75</v>
      </c>
      <c r="AG4">
        <f t="shared" si="3"/>
        <v>0.5</v>
      </c>
      <c r="AH4" s="5">
        <f t="shared" si="4"/>
        <v>-0.25</v>
      </c>
      <c r="AK4">
        <f t="shared" si="5"/>
        <v>0</v>
      </c>
      <c r="AL4">
        <f t="shared" si="6"/>
        <v>0</v>
      </c>
      <c r="AO4" s="112">
        <f t="shared" si="7"/>
        <v>2</v>
      </c>
      <c r="AP4">
        <f t="shared" si="8"/>
        <v>0</v>
      </c>
      <c r="AQ4" s="8">
        <f t="shared" si="9"/>
        <v>1</v>
      </c>
      <c r="AR4">
        <f t="shared" si="10"/>
        <v>0</v>
      </c>
      <c r="AS4" s="8">
        <f t="shared" si="11"/>
        <v>5</v>
      </c>
      <c r="AT4" s="8">
        <f t="shared" si="12"/>
        <v>0</v>
      </c>
      <c r="AU4" s="8">
        <f t="shared" si="13"/>
        <v>9.6</v>
      </c>
      <c r="AV4">
        <f t="shared" si="14"/>
        <v>2.4000000000000004</v>
      </c>
      <c r="AW4">
        <f t="shared" si="15"/>
        <v>4.8000000000000007</v>
      </c>
      <c r="AX4">
        <f t="shared" si="16"/>
        <v>1</v>
      </c>
      <c r="BB4" t="s">
        <v>237</v>
      </c>
      <c r="BC4">
        <v>1</v>
      </c>
      <c r="BD4" s="8">
        <f t="shared" si="17"/>
        <v>1</v>
      </c>
      <c r="BF4">
        <f t="shared" si="18"/>
        <v>0</v>
      </c>
      <c r="BG4">
        <f t="shared" si="18"/>
        <v>0</v>
      </c>
      <c r="BH4">
        <f t="shared" si="18"/>
        <v>0</v>
      </c>
      <c r="BI4">
        <f t="shared" si="18"/>
        <v>2.4</v>
      </c>
      <c r="BJ4">
        <f t="shared" si="35"/>
        <v>0</v>
      </c>
      <c r="BK4">
        <f t="shared" si="35"/>
        <v>0</v>
      </c>
      <c r="BL4">
        <f t="shared" si="35"/>
        <v>0</v>
      </c>
      <c r="BM4" s="8">
        <f t="shared" si="36"/>
        <v>2.4000000000000004</v>
      </c>
      <c r="BN4" s="9">
        <f t="shared" si="36"/>
        <v>4.8000000000000007</v>
      </c>
      <c r="BQ4">
        <f t="shared" si="19"/>
        <v>12</v>
      </c>
      <c r="BR4">
        <f t="shared" si="20"/>
        <v>12</v>
      </c>
      <c r="BS4">
        <f t="shared" si="21"/>
        <v>24</v>
      </c>
      <c r="BT4">
        <f t="shared" si="22"/>
        <v>24.000000000000004</v>
      </c>
      <c r="BU4">
        <f t="shared" si="23"/>
        <v>12</v>
      </c>
      <c r="BV4">
        <f t="shared" si="24"/>
        <v>12</v>
      </c>
      <c r="BW4">
        <f>0</f>
        <v>0</v>
      </c>
      <c r="BX4" s="10">
        <f t="shared" si="25"/>
        <v>0</v>
      </c>
      <c r="BZ4" s="4" t="s">
        <v>14</v>
      </c>
      <c r="CA4" s="11">
        <v>1.0268456374837993E-6</v>
      </c>
      <c r="CC4">
        <v>3</v>
      </c>
      <c r="CD4">
        <f t="shared" si="26"/>
        <v>-663.22177320960157</v>
      </c>
      <c r="CF4" t="s">
        <v>237</v>
      </c>
      <c r="CG4" s="119">
        <f t="shared" si="37"/>
        <v>1</v>
      </c>
      <c r="CH4" s="120">
        <f t="shared" si="27"/>
        <v>1</v>
      </c>
      <c r="CI4" s="119"/>
      <c r="CJ4" s="121">
        <f t="shared" si="27"/>
        <v>0</v>
      </c>
      <c r="CK4" s="121">
        <f t="shared" si="27"/>
        <v>0</v>
      </c>
      <c r="CL4" s="121">
        <f t="shared" si="27"/>
        <v>0</v>
      </c>
      <c r="CM4" s="121">
        <f t="shared" si="27"/>
        <v>2.4</v>
      </c>
      <c r="CN4" s="121">
        <f t="shared" si="27"/>
        <v>0</v>
      </c>
      <c r="CO4" s="121">
        <f t="shared" si="27"/>
        <v>0</v>
      </c>
      <c r="CP4" s="121">
        <f t="shared" si="27"/>
        <v>0</v>
      </c>
      <c r="CQ4" s="121">
        <f t="shared" si="27"/>
        <v>2.4000000000000004</v>
      </c>
      <c r="CR4" s="121">
        <f t="shared" si="27"/>
        <v>4.8000000000000007</v>
      </c>
    </row>
    <row r="5" spans="1:97" ht="16.5" thickBot="1">
      <c r="A5" s="13" t="s">
        <v>238</v>
      </c>
      <c r="B5" s="113">
        <v>0</v>
      </c>
      <c r="C5" s="111">
        <v>2</v>
      </c>
      <c r="D5" s="111">
        <v>0</v>
      </c>
      <c r="E5" s="114">
        <v>4</v>
      </c>
      <c r="F5" s="111">
        <v>0</v>
      </c>
      <c r="G5" s="111">
        <v>0</v>
      </c>
      <c r="H5" s="111">
        <v>0</v>
      </c>
      <c r="J5" s="13" t="s">
        <v>238</v>
      </c>
      <c r="K5" s="108">
        <f>B5</f>
        <v>0</v>
      </c>
      <c r="L5" s="109">
        <f>C5/2</f>
        <v>1</v>
      </c>
      <c r="M5" s="109">
        <f>D5/3</f>
        <v>0</v>
      </c>
      <c r="N5" s="110">
        <f>E5/4</f>
        <v>1</v>
      </c>
      <c r="O5" s="111">
        <f t="shared" si="32"/>
        <v>0</v>
      </c>
      <c r="P5" s="111">
        <f t="shared" si="33"/>
        <v>0</v>
      </c>
      <c r="Q5" s="111">
        <f t="shared" si="34"/>
        <v>0</v>
      </c>
      <c r="T5">
        <f t="shared" si="0"/>
        <v>0</v>
      </c>
      <c r="U5">
        <f t="shared" si="0"/>
        <v>1</v>
      </c>
      <c r="V5">
        <f t="shared" si="0"/>
        <v>0</v>
      </c>
      <c r="W5">
        <f t="shared" si="0"/>
        <v>1</v>
      </c>
      <c r="X5">
        <f t="shared" si="0"/>
        <v>0</v>
      </c>
      <c r="Y5">
        <f t="shared" si="0"/>
        <v>0</v>
      </c>
      <c r="Z5">
        <f t="shared" si="0"/>
        <v>0</v>
      </c>
      <c r="AE5">
        <f t="shared" si="1"/>
        <v>6</v>
      </c>
      <c r="AF5">
        <f t="shared" si="2"/>
        <v>10</v>
      </c>
      <c r="AG5">
        <f t="shared" si="3"/>
        <v>4</v>
      </c>
      <c r="AH5" s="5">
        <f t="shared" si="4"/>
        <v>-2</v>
      </c>
      <c r="AK5">
        <f t="shared" si="5"/>
        <v>0</v>
      </c>
      <c r="AL5">
        <f t="shared" si="6"/>
        <v>0</v>
      </c>
      <c r="AO5" s="112">
        <f t="shared" si="7"/>
        <v>12</v>
      </c>
      <c r="AP5">
        <f t="shared" si="8"/>
        <v>0</v>
      </c>
      <c r="AQ5" s="8">
        <f t="shared" si="9"/>
        <v>4</v>
      </c>
      <c r="AR5">
        <f t="shared" si="10"/>
        <v>0</v>
      </c>
      <c r="AS5" s="8">
        <f t="shared" si="11"/>
        <v>28</v>
      </c>
      <c r="AT5" s="8">
        <f t="shared" si="12"/>
        <v>0</v>
      </c>
      <c r="AU5" s="8">
        <f t="shared" si="13"/>
        <v>1.7142857142857142</v>
      </c>
      <c r="AV5">
        <f t="shared" si="14"/>
        <v>1.7142857142857153</v>
      </c>
      <c r="AW5">
        <f t="shared" si="15"/>
        <v>5.1428571428571441</v>
      </c>
      <c r="AX5">
        <f t="shared" si="16"/>
        <v>1.0000000000000036</v>
      </c>
      <c r="BB5" s="13" t="s">
        <v>238</v>
      </c>
      <c r="BC5">
        <v>1</v>
      </c>
      <c r="BD5" s="8">
        <f t="shared" si="17"/>
        <v>1.0000000000000036</v>
      </c>
      <c r="BF5">
        <f t="shared" si="18"/>
        <v>0</v>
      </c>
      <c r="BG5">
        <f t="shared" si="18"/>
        <v>1.7142857142857142</v>
      </c>
      <c r="BH5">
        <f t="shared" si="18"/>
        <v>0</v>
      </c>
      <c r="BI5">
        <f t="shared" si="18"/>
        <v>1.7142857142857142</v>
      </c>
      <c r="BJ5">
        <f t="shared" si="35"/>
        <v>0</v>
      </c>
      <c r="BK5">
        <f t="shared" si="35"/>
        <v>0</v>
      </c>
      <c r="BL5">
        <f t="shared" si="35"/>
        <v>0</v>
      </c>
      <c r="BM5" s="115">
        <f>AV5</f>
        <v>1.7142857142857153</v>
      </c>
      <c r="BN5" s="9">
        <f t="shared" si="36"/>
        <v>5.1428571428571441</v>
      </c>
      <c r="BQ5">
        <f t="shared" si="19"/>
        <v>12</v>
      </c>
      <c r="BR5">
        <f t="shared" si="20"/>
        <v>12</v>
      </c>
      <c r="BS5">
        <f t="shared" si="21"/>
        <v>24.000000000000007</v>
      </c>
      <c r="BT5">
        <f t="shared" si="22"/>
        <v>24</v>
      </c>
      <c r="BU5">
        <f t="shared" si="23"/>
        <v>12.000000000000004</v>
      </c>
      <c r="BV5">
        <f t="shared" si="24"/>
        <v>12.000000000000004</v>
      </c>
      <c r="BW5">
        <f>0</f>
        <v>0</v>
      </c>
      <c r="BX5" s="10">
        <f t="shared" si="25"/>
        <v>0</v>
      </c>
      <c r="BZ5" s="4" t="s">
        <v>34</v>
      </c>
      <c r="CA5" s="11">
        <v>-41.00825532470725</v>
      </c>
      <c r="CB5" s="10"/>
      <c r="CC5">
        <v>4</v>
      </c>
      <c r="CD5">
        <f t="shared" si="26"/>
        <v>-666.24848855391133</v>
      </c>
      <c r="CE5" s="13"/>
      <c r="CF5" s="13" t="s">
        <v>238</v>
      </c>
      <c r="CG5" s="125">
        <f t="shared" si="37"/>
        <v>1</v>
      </c>
      <c r="CH5" s="125">
        <f t="shared" si="27"/>
        <v>1.0000000000000036</v>
      </c>
      <c r="CI5" s="125"/>
      <c r="CJ5" s="126">
        <f t="shared" si="27"/>
        <v>0</v>
      </c>
      <c r="CK5" s="126">
        <f t="shared" si="27"/>
        <v>1.7142857142857142</v>
      </c>
      <c r="CL5" s="126">
        <f t="shared" si="27"/>
        <v>0</v>
      </c>
      <c r="CM5" s="126">
        <f t="shared" si="27"/>
        <v>1.7142857142857142</v>
      </c>
      <c r="CN5" s="126">
        <f t="shared" si="27"/>
        <v>0</v>
      </c>
      <c r="CO5" s="126">
        <f t="shared" si="27"/>
        <v>0</v>
      </c>
      <c r="CP5" s="126">
        <f t="shared" si="27"/>
        <v>0</v>
      </c>
      <c r="CQ5" s="126">
        <f t="shared" si="27"/>
        <v>1.7142857142857153</v>
      </c>
      <c r="CR5" s="126">
        <f t="shared" si="27"/>
        <v>5.1428571428571441</v>
      </c>
      <c r="CS5" s="29"/>
    </row>
    <row r="6" spans="1:97" ht="16.5" thickBot="1">
      <c r="A6" s="13" t="s">
        <v>242</v>
      </c>
      <c r="B6" s="113">
        <v>0</v>
      </c>
      <c r="C6" s="111">
        <v>2</v>
      </c>
      <c r="D6" s="111">
        <v>0</v>
      </c>
      <c r="E6" s="114">
        <v>4</v>
      </c>
      <c r="F6" s="111">
        <v>1</v>
      </c>
      <c r="G6" s="111">
        <v>0</v>
      </c>
      <c r="H6" s="111">
        <v>0</v>
      </c>
      <c r="J6" s="13" t="s">
        <v>242</v>
      </c>
      <c r="K6" s="108">
        <f t="shared" si="28"/>
        <v>0</v>
      </c>
      <c r="L6" s="109">
        <f t="shared" si="29"/>
        <v>1</v>
      </c>
      <c r="M6" s="109">
        <f t="shared" si="30"/>
        <v>0</v>
      </c>
      <c r="N6" s="110">
        <f t="shared" si="31"/>
        <v>1</v>
      </c>
      <c r="O6" s="111">
        <f t="shared" si="32"/>
        <v>1</v>
      </c>
      <c r="P6" s="111">
        <f t="shared" si="33"/>
        <v>0</v>
      </c>
      <c r="Q6" s="111">
        <f t="shared" si="34"/>
        <v>0</v>
      </c>
      <c r="T6">
        <f t="shared" si="0"/>
        <v>0</v>
      </c>
      <c r="U6">
        <f t="shared" si="0"/>
        <v>1</v>
      </c>
      <c r="V6">
        <f t="shared" si="0"/>
        <v>0</v>
      </c>
      <c r="W6">
        <f t="shared" si="0"/>
        <v>1</v>
      </c>
      <c r="X6">
        <f t="shared" si="0"/>
        <v>1</v>
      </c>
      <c r="Y6">
        <f t="shared" si="0"/>
        <v>0</v>
      </c>
      <c r="Z6">
        <f t="shared" si="0"/>
        <v>0</v>
      </c>
      <c r="AE6">
        <f t="shared" si="1"/>
        <v>6</v>
      </c>
      <c r="AF6">
        <f t="shared" si="2"/>
        <v>10</v>
      </c>
      <c r="AG6">
        <f t="shared" si="3"/>
        <v>4</v>
      </c>
      <c r="AH6" s="5">
        <f t="shared" si="4"/>
        <v>-2</v>
      </c>
      <c r="AK6">
        <f t="shared" si="5"/>
        <v>2</v>
      </c>
      <c r="AL6">
        <f t="shared" si="6"/>
        <v>0</v>
      </c>
      <c r="AO6" s="112">
        <f t="shared" si="7"/>
        <v>12</v>
      </c>
      <c r="AP6">
        <f t="shared" si="8"/>
        <v>2</v>
      </c>
      <c r="AQ6" s="8">
        <f t="shared" si="9"/>
        <v>4</v>
      </c>
      <c r="AR6">
        <f t="shared" si="10"/>
        <v>2</v>
      </c>
      <c r="AS6" s="8">
        <f t="shared" si="11"/>
        <v>28</v>
      </c>
      <c r="AT6" s="8">
        <f t="shared" si="12"/>
        <v>2</v>
      </c>
      <c r="AU6" s="8">
        <f t="shared" si="13"/>
        <v>1.6428571428571428</v>
      </c>
      <c r="AV6">
        <f t="shared" si="14"/>
        <v>2.1428571428571423</v>
      </c>
      <c r="AW6">
        <f t="shared" si="15"/>
        <v>5.4285714285714279</v>
      </c>
      <c r="AX6">
        <f t="shared" si="16"/>
        <v>1.9999999999999982</v>
      </c>
      <c r="BB6" s="13" t="s">
        <v>242</v>
      </c>
      <c r="BC6">
        <v>1</v>
      </c>
      <c r="BD6" s="8">
        <f t="shared" si="17"/>
        <v>1.9999999999999982</v>
      </c>
      <c r="BF6">
        <f t="shared" si="18"/>
        <v>0</v>
      </c>
      <c r="BG6">
        <f t="shared" si="18"/>
        <v>1.6428571428571428</v>
      </c>
      <c r="BH6">
        <f t="shared" si="18"/>
        <v>0</v>
      </c>
      <c r="BI6">
        <f t="shared" si="18"/>
        <v>1.6428571428571428</v>
      </c>
      <c r="BJ6">
        <f t="shared" si="35"/>
        <v>1</v>
      </c>
      <c r="BK6">
        <f t="shared" si="35"/>
        <v>0</v>
      </c>
      <c r="BL6">
        <f t="shared" si="35"/>
        <v>0</v>
      </c>
      <c r="BM6" s="8">
        <f t="shared" si="36"/>
        <v>2.1428571428571423</v>
      </c>
      <c r="BN6" s="9">
        <f t="shared" si="36"/>
        <v>5.4285714285714279</v>
      </c>
      <c r="BQ6">
        <f t="shared" si="19"/>
        <v>12</v>
      </c>
      <c r="BR6">
        <f t="shared" si="20"/>
        <v>12</v>
      </c>
      <c r="BS6">
        <f t="shared" si="21"/>
        <v>25.999999999999996</v>
      </c>
      <c r="BT6">
        <f t="shared" si="22"/>
        <v>26</v>
      </c>
      <c r="BU6">
        <f t="shared" si="23"/>
        <v>12.999999999999998</v>
      </c>
      <c r="BV6">
        <f t="shared" si="24"/>
        <v>12.999999999999998</v>
      </c>
      <c r="BW6">
        <f>0</f>
        <v>0</v>
      </c>
      <c r="BX6" s="10">
        <f t="shared" si="25"/>
        <v>0</v>
      </c>
      <c r="BZ6" s="4" t="s">
        <v>33</v>
      </c>
      <c r="CA6" s="11"/>
      <c r="CB6" s="10"/>
      <c r="CC6">
        <v>5</v>
      </c>
      <c r="CD6">
        <f t="shared" si="26"/>
        <v>-641.38669662271559</v>
      </c>
      <c r="CF6" s="13" t="s">
        <v>242</v>
      </c>
      <c r="CG6" s="29">
        <f t="shared" si="37"/>
        <v>1</v>
      </c>
      <c r="CH6" s="29">
        <f>BD6</f>
        <v>1.9999999999999982</v>
      </c>
      <c r="CI6" s="29"/>
      <c r="CJ6" s="127">
        <f t="shared" si="27"/>
        <v>0</v>
      </c>
      <c r="CK6" s="127">
        <f t="shared" si="27"/>
        <v>1.6428571428571428</v>
      </c>
      <c r="CL6" s="127">
        <f t="shared" si="27"/>
        <v>0</v>
      </c>
      <c r="CM6" s="127">
        <f t="shared" si="27"/>
        <v>1.6428571428571428</v>
      </c>
      <c r="CN6" s="127">
        <f t="shared" si="27"/>
        <v>1</v>
      </c>
      <c r="CO6" s="127">
        <f t="shared" si="27"/>
        <v>0</v>
      </c>
      <c r="CP6" s="127">
        <f t="shared" si="27"/>
        <v>0</v>
      </c>
      <c r="CQ6" s="127">
        <f t="shared" si="27"/>
        <v>2.1428571428571423</v>
      </c>
      <c r="CR6" s="127">
        <f t="shared" si="27"/>
        <v>5.4285714285714279</v>
      </c>
    </row>
    <row r="7" spans="1:97" ht="16.5" thickBot="1">
      <c r="A7" s="13" t="s">
        <v>244</v>
      </c>
      <c r="B7" s="113">
        <v>0</v>
      </c>
      <c r="C7" s="111">
        <v>2</v>
      </c>
      <c r="D7" s="111">
        <v>0</v>
      </c>
      <c r="E7" s="114">
        <v>4</v>
      </c>
      <c r="F7" s="111">
        <v>1</v>
      </c>
      <c r="G7" s="111">
        <v>0</v>
      </c>
      <c r="H7" s="111">
        <v>1</v>
      </c>
      <c r="J7" s="13" t="s">
        <v>244</v>
      </c>
      <c r="K7" s="108">
        <f>B7</f>
        <v>0</v>
      </c>
      <c r="L7" s="109">
        <f>C7/2</f>
        <v>1</v>
      </c>
      <c r="M7" s="109">
        <f>D7/3</f>
        <v>0</v>
      </c>
      <c r="N7" s="110">
        <f>E7/4</f>
        <v>1</v>
      </c>
      <c r="O7" s="111">
        <f t="shared" ref="O7:Q8" si="38">F7</f>
        <v>1</v>
      </c>
      <c r="P7" s="111">
        <f t="shared" si="38"/>
        <v>0</v>
      </c>
      <c r="Q7" s="111">
        <f t="shared" si="38"/>
        <v>1</v>
      </c>
      <c r="T7">
        <f t="shared" si="0"/>
        <v>0</v>
      </c>
      <c r="U7">
        <f t="shared" si="0"/>
        <v>1</v>
      </c>
      <c r="V7">
        <f t="shared" si="0"/>
        <v>0</v>
      </c>
      <c r="W7">
        <f t="shared" si="0"/>
        <v>1</v>
      </c>
      <c r="X7">
        <f t="shared" si="0"/>
        <v>1</v>
      </c>
      <c r="Y7">
        <f t="shared" si="0"/>
        <v>0</v>
      </c>
      <c r="Z7">
        <f t="shared" si="0"/>
        <v>1</v>
      </c>
      <c r="AE7">
        <f t="shared" si="1"/>
        <v>6</v>
      </c>
      <c r="AF7">
        <f t="shared" si="2"/>
        <v>10</v>
      </c>
      <c r="AG7">
        <f t="shared" si="3"/>
        <v>4</v>
      </c>
      <c r="AH7" s="5">
        <f t="shared" si="4"/>
        <v>-2</v>
      </c>
      <c r="AK7">
        <f t="shared" si="5"/>
        <v>2</v>
      </c>
      <c r="AL7">
        <f t="shared" si="6"/>
        <v>2</v>
      </c>
      <c r="AO7" s="112">
        <f t="shared" si="7"/>
        <v>12</v>
      </c>
      <c r="AP7">
        <f t="shared" si="8"/>
        <v>2</v>
      </c>
      <c r="AQ7" s="8">
        <f t="shared" si="9"/>
        <v>4</v>
      </c>
      <c r="AR7">
        <f t="shared" si="10"/>
        <v>-2</v>
      </c>
      <c r="AS7" s="8">
        <f t="shared" si="11"/>
        <v>28</v>
      </c>
      <c r="AT7" s="8">
        <f t="shared" si="12"/>
        <v>2</v>
      </c>
      <c r="AU7" s="8">
        <f t="shared" si="13"/>
        <v>1.6428571428571428</v>
      </c>
      <c r="AV7">
        <f t="shared" si="14"/>
        <v>1.1428571428571423</v>
      </c>
      <c r="AW7">
        <f t="shared" si="15"/>
        <v>4.4285714285714279</v>
      </c>
      <c r="AX7">
        <f t="shared" si="16"/>
        <v>0.99999999999999822</v>
      </c>
      <c r="BB7" s="13" t="s">
        <v>244</v>
      </c>
      <c r="BC7">
        <v>1</v>
      </c>
      <c r="BD7" s="8">
        <f t="shared" si="17"/>
        <v>0.99999999999999822</v>
      </c>
      <c r="BF7">
        <f t="shared" si="18"/>
        <v>0</v>
      </c>
      <c r="BG7">
        <f t="shared" si="18"/>
        <v>1.6428571428571428</v>
      </c>
      <c r="BH7">
        <f t="shared" si="18"/>
        <v>0</v>
      </c>
      <c r="BI7">
        <f t="shared" si="18"/>
        <v>1.6428571428571428</v>
      </c>
      <c r="BJ7">
        <f t="shared" si="35"/>
        <v>1</v>
      </c>
      <c r="BK7">
        <f t="shared" si="35"/>
        <v>0</v>
      </c>
      <c r="BL7">
        <f t="shared" si="35"/>
        <v>1</v>
      </c>
      <c r="BM7" s="8">
        <f t="shared" si="36"/>
        <v>1.1428571428571423</v>
      </c>
      <c r="BN7" s="9">
        <f t="shared" si="36"/>
        <v>4.4285714285714279</v>
      </c>
      <c r="BQ7">
        <f t="shared" si="19"/>
        <v>12</v>
      </c>
      <c r="BR7">
        <f t="shared" si="20"/>
        <v>12</v>
      </c>
      <c r="BS7">
        <f t="shared" si="21"/>
        <v>23.999999999999996</v>
      </c>
      <c r="BT7">
        <f t="shared" si="22"/>
        <v>24</v>
      </c>
      <c r="BU7">
        <f t="shared" si="23"/>
        <v>11.999999999999998</v>
      </c>
      <c r="BV7">
        <f t="shared" si="24"/>
        <v>11.999999999999998</v>
      </c>
      <c r="BW7">
        <f>0</f>
        <v>0</v>
      </c>
      <c r="BX7" s="10">
        <f t="shared" si="25"/>
        <v>0</v>
      </c>
      <c r="BZ7" s="4" t="s">
        <v>29</v>
      </c>
      <c r="CA7" s="11">
        <v>-235.87271140939595</v>
      </c>
      <c r="CB7" s="10"/>
      <c r="CC7">
        <v>6</v>
      </c>
      <c r="CD7">
        <f t="shared" si="26"/>
        <v>-646.60576344565936</v>
      </c>
      <c r="CF7" s="13" t="s">
        <v>244</v>
      </c>
      <c r="CG7" s="120">
        <f t="shared" si="37"/>
        <v>1</v>
      </c>
      <c r="CH7" s="120">
        <f t="shared" si="27"/>
        <v>0.99999999999999822</v>
      </c>
      <c r="CI7" s="120"/>
      <c r="CJ7" s="121">
        <f t="shared" si="27"/>
        <v>0</v>
      </c>
      <c r="CK7" s="121">
        <f t="shared" si="27"/>
        <v>1.6428571428571428</v>
      </c>
      <c r="CL7" s="121">
        <f t="shared" si="27"/>
        <v>0</v>
      </c>
      <c r="CM7" s="121">
        <f t="shared" si="27"/>
        <v>1.6428571428571428</v>
      </c>
      <c r="CN7" s="121">
        <f t="shared" si="27"/>
        <v>1</v>
      </c>
      <c r="CO7" s="121">
        <f t="shared" si="27"/>
        <v>0</v>
      </c>
      <c r="CP7" s="121">
        <f t="shared" si="27"/>
        <v>1</v>
      </c>
      <c r="CQ7" s="121">
        <f t="shared" si="27"/>
        <v>1.1428571428571423</v>
      </c>
      <c r="CR7" s="121">
        <f t="shared" si="27"/>
        <v>4.4285714285714279</v>
      </c>
    </row>
    <row r="8" spans="1:97" ht="16.5" thickBot="1">
      <c r="A8" t="s">
        <v>240</v>
      </c>
      <c r="B8" s="113">
        <v>0</v>
      </c>
      <c r="C8" s="111">
        <v>0</v>
      </c>
      <c r="D8" s="111">
        <v>1</v>
      </c>
      <c r="E8" s="114">
        <v>0</v>
      </c>
      <c r="F8" s="111">
        <v>1</v>
      </c>
      <c r="G8" s="111">
        <v>0</v>
      </c>
      <c r="H8" s="111">
        <v>0</v>
      </c>
      <c r="J8" t="s">
        <v>240</v>
      </c>
      <c r="K8" s="108">
        <f>B8</f>
        <v>0</v>
      </c>
      <c r="L8" s="109">
        <f>C8/2</f>
        <v>0</v>
      </c>
      <c r="M8" s="109">
        <f>D8/3</f>
        <v>0.33333333333333331</v>
      </c>
      <c r="N8" s="110">
        <f>E8/4</f>
        <v>0</v>
      </c>
      <c r="O8" s="111">
        <f t="shared" si="38"/>
        <v>1</v>
      </c>
      <c r="P8" s="111">
        <f t="shared" si="38"/>
        <v>0</v>
      </c>
      <c r="Q8" s="111">
        <f t="shared" si="38"/>
        <v>0</v>
      </c>
      <c r="T8">
        <f t="shared" si="0"/>
        <v>0</v>
      </c>
      <c r="U8">
        <f t="shared" si="0"/>
        <v>0</v>
      </c>
      <c r="V8">
        <f t="shared" si="0"/>
        <v>0.33333333333333331</v>
      </c>
      <c r="W8">
        <f t="shared" si="0"/>
        <v>0</v>
      </c>
      <c r="X8">
        <f t="shared" si="0"/>
        <v>1</v>
      </c>
      <c r="Y8">
        <f t="shared" si="0"/>
        <v>0</v>
      </c>
      <c r="Z8">
        <f t="shared" si="0"/>
        <v>0</v>
      </c>
      <c r="AE8">
        <f t="shared" si="1"/>
        <v>1</v>
      </c>
      <c r="AF8">
        <f t="shared" si="2"/>
        <v>1.6666666666666665</v>
      </c>
      <c r="AG8">
        <f t="shared" si="3"/>
        <v>0.66666666666666663</v>
      </c>
      <c r="AH8" s="5">
        <f t="shared" si="4"/>
        <v>-0.33333333333333331</v>
      </c>
      <c r="AK8">
        <f t="shared" si="5"/>
        <v>2</v>
      </c>
      <c r="AL8">
        <f t="shared" si="6"/>
        <v>0</v>
      </c>
      <c r="AO8" s="112">
        <f t="shared" si="7"/>
        <v>1.9999999999999998</v>
      </c>
      <c r="AP8">
        <f t="shared" si="8"/>
        <v>2</v>
      </c>
      <c r="AQ8" s="8">
        <f t="shared" si="9"/>
        <v>0.66666666666666652</v>
      </c>
      <c r="AR8">
        <f t="shared" si="10"/>
        <v>2</v>
      </c>
      <c r="AS8" s="8">
        <f t="shared" si="11"/>
        <v>4.6666666666666661</v>
      </c>
      <c r="AT8" s="8">
        <f t="shared" si="12"/>
        <v>2</v>
      </c>
      <c r="AU8" s="8">
        <f t="shared" si="13"/>
        <v>9.8571428571428577</v>
      </c>
      <c r="AV8">
        <f t="shared" si="14"/>
        <v>2.1428571428571423</v>
      </c>
      <c r="AW8">
        <f t="shared" si="15"/>
        <v>5.4285714285714279</v>
      </c>
      <c r="AX8">
        <f t="shared" si="16"/>
        <v>1.9999999999999982</v>
      </c>
      <c r="BB8" t="s">
        <v>240</v>
      </c>
      <c r="BC8">
        <v>1</v>
      </c>
      <c r="BD8" s="8">
        <f t="shared" si="17"/>
        <v>1.9999999999999982</v>
      </c>
      <c r="BF8">
        <f t="shared" si="18"/>
        <v>0</v>
      </c>
      <c r="BG8">
        <f t="shared" si="18"/>
        <v>0</v>
      </c>
      <c r="BH8">
        <f t="shared" si="18"/>
        <v>3.2857142857142856</v>
      </c>
      <c r="BI8">
        <f t="shared" si="18"/>
        <v>0</v>
      </c>
      <c r="BJ8">
        <f t="shared" si="35"/>
        <v>1</v>
      </c>
      <c r="BK8">
        <f t="shared" si="35"/>
        <v>0</v>
      </c>
      <c r="BL8">
        <f t="shared" si="35"/>
        <v>0</v>
      </c>
      <c r="BM8" s="8">
        <f t="shared" si="36"/>
        <v>2.1428571428571423</v>
      </c>
      <c r="BN8" s="9">
        <f t="shared" si="36"/>
        <v>5.4285714285714279</v>
      </c>
      <c r="BQ8">
        <f t="shared" si="19"/>
        <v>12</v>
      </c>
      <c r="BR8">
        <f t="shared" si="20"/>
        <v>12</v>
      </c>
      <c r="BS8">
        <f t="shared" si="21"/>
        <v>25.999999999999996</v>
      </c>
      <c r="BT8">
        <f t="shared" si="22"/>
        <v>25.999999999999996</v>
      </c>
      <c r="BU8">
        <f t="shared" si="23"/>
        <v>12.999999999999998</v>
      </c>
      <c r="BV8">
        <f t="shared" si="24"/>
        <v>12.999999999999998</v>
      </c>
      <c r="BW8">
        <f>0</f>
        <v>0</v>
      </c>
      <c r="BX8" s="10">
        <f t="shared" si="25"/>
        <v>0</v>
      </c>
      <c r="BZ8" s="4" t="s">
        <v>26</v>
      </c>
      <c r="CA8" s="11">
        <v>-349.03838926174501</v>
      </c>
      <c r="CB8" s="10"/>
      <c r="CC8">
        <v>7</v>
      </c>
      <c r="CD8">
        <f t="shared" si="26"/>
        <v>-641.51503794582186</v>
      </c>
      <c r="CF8" t="s">
        <v>240</v>
      </c>
      <c r="CG8" s="125">
        <f t="shared" si="37"/>
        <v>1</v>
      </c>
      <c r="CH8" s="125">
        <f t="shared" si="27"/>
        <v>1.9999999999999982</v>
      </c>
      <c r="CI8" s="125"/>
      <c r="CJ8" s="126">
        <f t="shared" si="27"/>
        <v>0</v>
      </c>
      <c r="CK8" s="126">
        <f t="shared" si="27"/>
        <v>0</v>
      </c>
      <c r="CL8" s="126">
        <f t="shared" si="27"/>
        <v>3.2857142857142856</v>
      </c>
      <c r="CM8" s="126">
        <f t="shared" si="27"/>
        <v>0</v>
      </c>
      <c r="CN8" s="126">
        <f t="shared" si="27"/>
        <v>1</v>
      </c>
      <c r="CO8" s="126">
        <f t="shared" si="27"/>
        <v>0</v>
      </c>
      <c r="CP8" s="126">
        <f t="shared" si="27"/>
        <v>0</v>
      </c>
      <c r="CQ8" s="126">
        <f t="shared" si="27"/>
        <v>2.1428571428571423</v>
      </c>
      <c r="CR8" s="126">
        <f t="shared" si="27"/>
        <v>5.4285714285714279</v>
      </c>
    </row>
    <row r="9" spans="1:97" ht="16.5" thickBot="1">
      <c r="A9" t="s">
        <v>246</v>
      </c>
      <c r="B9" s="113">
        <v>0</v>
      </c>
      <c r="C9" s="111">
        <v>0</v>
      </c>
      <c r="D9" s="111">
        <v>1</v>
      </c>
      <c r="E9" s="114">
        <v>0</v>
      </c>
      <c r="F9" s="111">
        <v>1</v>
      </c>
      <c r="G9" s="111">
        <v>0</v>
      </c>
      <c r="H9" s="111">
        <v>1</v>
      </c>
      <c r="J9" t="s">
        <v>246</v>
      </c>
      <c r="K9" s="108">
        <f t="shared" si="28"/>
        <v>0</v>
      </c>
      <c r="L9" s="109">
        <f t="shared" si="29"/>
        <v>0</v>
      </c>
      <c r="M9" s="109">
        <f t="shared" si="30"/>
        <v>0.33333333333333331</v>
      </c>
      <c r="N9" s="110">
        <f t="shared" si="31"/>
        <v>0</v>
      </c>
      <c r="O9" s="111">
        <f t="shared" si="32"/>
        <v>1</v>
      </c>
      <c r="P9" s="111">
        <f t="shared" si="33"/>
        <v>0</v>
      </c>
      <c r="Q9" s="111">
        <f t="shared" si="34"/>
        <v>1</v>
      </c>
      <c r="T9">
        <f t="shared" si="0"/>
        <v>0</v>
      </c>
      <c r="U9">
        <f t="shared" si="0"/>
        <v>0</v>
      </c>
      <c r="V9">
        <f t="shared" si="0"/>
        <v>0.33333333333333331</v>
      </c>
      <c r="W9">
        <f t="shared" si="0"/>
        <v>0</v>
      </c>
      <c r="X9">
        <f t="shared" si="0"/>
        <v>1</v>
      </c>
      <c r="Y9">
        <f t="shared" si="0"/>
        <v>0</v>
      </c>
      <c r="Z9">
        <f t="shared" si="0"/>
        <v>1</v>
      </c>
      <c r="AE9">
        <f t="shared" si="1"/>
        <v>1</v>
      </c>
      <c r="AF9">
        <f t="shared" si="2"/>
        <v>1.6666666666666665</v>
      </c>
      <c r="AG9">
        <f t="shared" si="3"/>
        <v>0.66666666666666663</v>
      </c>
      <c r="AH9" s="5">
        <f t="shared" si="4"/>
        <v>-0.33333333333333331</v>
      </c>
      <c r="AK9">
        <f t="shared" si="5"/>
        <v>2</v>
      </c>
      <c r="AL9">
        <f t="shared" si="6"/>
        <v>2</v>
      </c>
      <c r="AO9" s="112">
        <f t="shared" si="7"/>
        <v>1.9999999999999998</v>
      </c>
      <c r="AP9">
        <f t="shared" si="8"/>
        <v>2</v>
      </c>
      <c r="AQ9" s="8">
        <f t="shared" si="9"/>
        <v>0.66666666666666652</v>
      </c>
      <c r="AR9">
        <f t="shared" si="10"/>
        <v>-2</v>
      </c>
      <c r="AS9" s="8">
        <f t="shared" si="11"/>
        <v>4.6666666666666661</v>
      </c>
      <c r="AT9" s="8">
        <f t="shared" si="12"/>
        <v>2</v>
      </c>
      <c r="AU9" s="8">
        <f t="shared" si="13"/>
        <v>9.8571428571428577</v>
      </c>
      <c r="AV9">
        <f t="shared" si="14"/>
        <v>1.1428571428571423</v>
      </c>
      <c r="AW9">
        <f t="shared" si="15"/>
        <v>4.4285714285714279</v>
      </c>
      <c r="AX9">
        <f t="shared" si="16"/>
        <v>0.99999999999999822</v>
      </c>
      <c r="BB9" t="s">
        <v>246</v>
      </c>
      <c r="BC9">
        <v>1</v>
      </c>
      <c r="BD9" s="8">
        <f t="shared" si="17"/>
        <v>0.99999999999999822</v>
      </c>
      <c r="BF9">
        <f t="shared" si="18"/>
        <v>0</v>
      </c>
      <c r="BG9">
        <f t="shared" si="18"/>
        <v>0</v>
      </c>
      <c r="BH9">
        <f t="shared" si="18"/>
        <v>3.2857142857142856</v>
      </c>
      <c r="BI9">
        <f t="shared" si="18"/>
        <v>0</v>
      </c>
      <c r="BJ9">
        <f t="shared" si="35"/>
        <v>1</v>
      </c>
      <c r="BK9">
        <f t="shared" si="35"/>
        <v>0</v>
      </c>
      <c r="BL9">
        <f t="shared" si="35"/>
        <v>1</v>
      </c>
      <c r="BM9" s="8">
        <f t="shared" si="36"/>
        <v>1.1428571428571423</v>
      </c>
      <c r="BN9" s="9">
        <f t="shared" si="36"/>
        <v>4.4285714285714279</v>
      </c>
      <c r="BQ9">
        <f t="shared" si="19"/>
        <v>12</v>
      </c>
      <c r="BR9">
        <f t="shared" si="20"/>
        <v>12</v>
      </c>
      <c r="BS9">
        <f t="shared" si="21"/>
        <v>23.999999999999996</v>
      </c>
      <c r="BT9">
        <f t="shared" si="22"/>
        <v>23.999999999999996</v>
      </c>
      <c r="BU9">
        <f t="shared" si="23"/>
        <v>11.999999999999998</v>
      </c>
      <c r="BV9">
        <f t="shared" si="24"/>
        <v>11.999999999999998</v>
      </c>
      <c r="BW9">
        <f>0</f>
        <v>0</v>
      </c>
      <c r="BX9" s="10">
        <f t="shared" si="25"/>
        <v>0</v>
      </c>
      <c r="BZ9" s="4" t="s">
        <v>25</v>
      </c>
      <c r="CA9" s="11">
        <v>-366.28006711409392</v>
      </c>
      <c r="CC9">
        <v>8</v>
      </c>
      <c r="CD9">
        <f t="shared" si="26"/>
        <v>-646.73410476876563</v>
      </c>
      <c r="CF9" t="s">
        <v>246</v>
      </c>
      <c r="CG9" s="122">
        <f t="shared" si="37"/>
        <v>1</v>
      </c>
      <c r="CH9" s="123">
        <f t="shared" si="27"/>
        <v>0.99999999999999822</v>
      </c>
      <c r="CI9" s="122"/>
      <c r="CJ9" s="124">
        <f t="shared" si="27"/>
        <v>0</v>
      </c>
      <c r="CK9" s="124">
        <f t="shared" si="27"/>
        <v>0</v>
      </c>
      <c r="CL9" s="124">
        <f t="shared" si="27"/>
        <v>3.2857142857142856</v>
      </c>
      <c r="CM9" s="124">
        <f t="shared" si="27"/>
        <v>0</v>
      </c>
      <c r="CN9" s="124">
        <f t="shared" si="27"/>
        <v>1</v>
      </c>
      <c r="CO9" s="124">
        <f t="shared" si="27"/>
        <v>0</v>
      </c>
      <c r="CP9" s="124">
        <f t="shared" si="27"/>
        <v>1</v>
      </c>
      <c r="CQ9" s="124">
        <f t="shared" si="27"/>
        <v>1.1428571428571423</v>
      </c>
      <c r="CR9" s="124">
        <f t="shared" si="27"/>
        <v>4.4285714285714279</v>
      </c>
    </row>
    <row r="10" spans="1:97" ht="16.5" thickBot="1">
      <c r="A10" t="s">
        <v>249</v>
      </c>
      <c r="B10" s="113">
        <v>0</v>
      </c>
      <c r="C10" s="111">
        <v>0</v>
      </c>
      <c r="D10" s="111">
        <v>1</v>
      </c>
      <c r="E10" s="114">
        <v>0</v>
      </c>
      <c r="F10" s="111">
        <v>1</v>
      </c>
      <c r="G10" s="111">
        <v>0</v>
      </c>
      <c r="H10" s="111">
        <v>2</v>
      </c>
      <c r="J10" t="s">
        <v>248</v>
      </c>
      <c r="K10" s="108">
        <f t="shared" si="28"/>
        <v>0</v>
      </c>
      <c r="L10" s="109">
        <f t="shared" si="29"/>
        <v>0</v>
      </c>
      <c r="M10" s="109">
        <f t="shared" si="30"/>
        <v>0.33333333333333331</v>
      </c>
      <c r="N10" s="110">
        <f t="shared" si="31"/>
        <v>0</v>
      </c>
      <c r="O10" s="111">
        <f t="shared" si="32"/>
        <v>1</v>
      </c>
      <c r="P10" s="111">
        <f t="shared" si="33"/>
        <v>0</v>
      </c>
      <c r="Q10" s="111">
        <f t="shared" si="34"/>
        <v>2</v>
      </c>
      <c r="T10">
        <f t="shared" si="0"/>
        <v>0</v>
      </c>
      <c r="U10">
        <f t="shared" si="0"/>
        <v>0</v>
      </c>
      <c r="V10">
        <f t="shared" si="0"/>
        <v>0.33333333333333331</v>
      </c>
      <c r="W10">
        <f t="shared" si="0"/>
        <v>0</v>
      </c>
      <c r="X10">
        <f t="shared" si="0"/>
        <v>1</v>
      </c>
      <c r="Y10">
        <f t="shared" si="0"/>
        <v>0</v>
      </c>
      <c r="Z10">
        <f t="shared" si="0"/>
        <v>2</v>
      </c>
      <c r="AE10">
        <f t="shared" si="1"/>
        <v>1</v>
      </c>
      <c r="AF10">
        <f t="shared" si="2"/>
        <v>1.6666666666666665</v>
      </c>
      <c r="AG10">
        <f t="shared" si="3"/>
        <v>0.66666666666666663</v>
      </c>
      <c r="AH10" s="5">
        <f t="shared" si="4"/>
        <v>-0.33333333333333331</v>
      </c>
      <c r="AK10">
        <f t="shared" si="5"/>
        <v>2</v>
      </c>
      <c r="AL10">
        <f t="shared" si="6"/>
        <v>4</v>
      </c>
      <c r="AO10" s="112">
        <f t="shared" ref="AO10:AO49" si="39">AF10-AH10</f>
        <v>1.9999999999999998</v>
      </c>
      <c r="AP10">
        <f t="shared" si="8"/>
        <v>2</v>
      </c>
      <c r="AQ10" s="8">
        <f t="shared" si="9"/>
        <v>0.66666666666666652</v>
      </c>
      <c r="AR10">
        <f t="shared" si="10"/>
        <v>-6</v>
      </c>
      <c r="AS10" s="8">
        <f t="shared" si="11"/>
        <v>4.6666666666666661</v>
      </c>
      <c r="AT10" s="8">
        <f t="shared" si="12"/>
        <v>2</v>
      </c>
      <c r="AU10" s="8">
        <f t="shared" si="13"/>
        <v>9.8571428571428577</v>
      </c>
      <c r="AV10">
        <f t="shared" si="14"/>
        <v>0.14285714285714235</v>
      </c>
      <c r="AW10">
        <f t="shared" si="15"/>
        <v>3.4285714285714279</v>
      </c>
      <c r="AX10">
        <f t="shared" si="16"/>
        <v>0</v>
      </c>
      <c r="BB10" t="s">
        <v>248</v>
      </c>
      <c r="BC10">
        <v>1</v>
      </c>
      <c r="BD10" s="8">
        <f t="shared" si="17"/>
        <v>0</v>
      </c>
      <c r="BF10">
        <f t="shared" si="18"/>
        <v>0</v>
      </c>
      <c r="BG10">
        <f t="shared" si="18"/>
        <v>0</v>
      </c>
      <c r="BH10">
        <f t="shared" si="18"/>
        <v>3.2857142857142856</v>
      </c>
      <c r="BI10">
        <f t="shared" si="18"/>
        <v>0</v>
      </c>
      <c r="BJ10">
        <f t="shared" si="35"/>
        <v>1</v>
      </c>
      <c r="BK10">
        <f t="shared" si="35"/>
        <v>0</v>
      </c>
      <c r="BL10">
        <f t="shared" si="35"/>
        <v>2</v>
      </c>
      <c r="BM10" s="8">
        <f t="shared" si="36"/>
        <v>0.14285714285714235</v>
      </c>
      <c r="BN10" s="9">
        <f t="shared" si="36"/>
        <v>3.4285714285714279</v>
      </c>
      <c r="BQ10">
        <f t="shared" si="19"/>
        <v>12</v>
      </c>
      <c r="BR10">
        <f t="shared" si="20"/>
        <v>12</v>
      </c>
      <c r="BS10">
        <f t="shared" si="21"/>
        <v>22</v>
      </c>
      <c r="BT10">
        <f t="shared" si="22"/>
        <v>21.999999999999996</v>
      </c>
      <c r="BU10">
        <f t="shared" si="23"/>
        <v>11</v>
      </c>
      <c r="BV10">
        <f t="shared" si="24"/>
        <v>10.999999999999998</v>
      </c>
      <c r="BW10">
        <f>0</f>
        <v>0</v>
      </c>
      <c r="BX10" s="10">
        <f t="shared" si="25"/>
        <v>0</v>
      </c>
      <c r="BZ10" s="4" t="s">
        <v>27</v>
      </c>
      <c r="CA10" s="11">
        <v>-357.06067114093958</v>
      </c>
      <c r="CC10">
        <v>9</v>
      </c>
      <c r="CD10">
        <f t="shared" si="26"/>
        <v>-651.95317159170895</v>
      </c>
      <c r="CF10" t="s">
        <v>248</v>
      </c>
      <c r="CG10" s="119">
        <f>BC10</f>
        <v>1</v>
      </c>
      <c r="CH10" s="120">
        <f t="shared" si="27"/>
        <v>0</v>
      </c>
      <c r="CI10" s="119"/>
      <c r="CJ10" s="121">
        <f t="shared" si="27"/>
        <v>0</v>
      </c>
      <c r="CK10" s="121">
        <f t="shared" si="27"/>
        <v>0</v>
      </c>
      <c r="CL10" s="121">
        <f t="shared" si="27"/>
        <v>3.2857142857142856</v>
      </c>
      <c r="CM10" s="121">
        <f t="shared" si="27"/>
        <v>0</v>
      </c>
      <c r="CN10" s="121">
        <f t="shared" si="27"/>
        <v>1</v>
      </c>
      <c r="CO10" s="121">
        <f t="shared" si="27"/>
        <v>0</v>
      </c>
      <c r="CP10" s="121">
        <f t="shared" si="27"/>
        <v>2</v>
      </c>
      <c r="CQ10" s="121">
        <f t="shared" si="27"/>
        <v>0.14285714285714235</v>
      </c>
      <c r="CR10" s="121">
        <f t="shared" si="27"/>
        <v>3.4285714285714279</v>
      </c>
    </row>
    <row r="11" spans="1:97" ht="16.5" thickBot="1">
      <c r="A11" t="s">
        <v>250</v>
      </c>
      <c r="B11" s="113">
        <v>0</v>
      </c>
      <c r="C11" s="111">
        <v>0</v>
      </c>
      <c r="D11" s="111">
        <v>1</v>
      </c>
      <c r="E11" s="114">
        <v>0</v>
      </c>
      <c r="F11" s="111">
        <v>1</v>
      </c>
      <c r="G11" s="111">
        <v>0</v>
      </c>
      <c r="H11" s="111">
        <v>3</v>
      </c>
      <c r="J11" t="s">
        <v>250</v>
      </c>
      <c r="K11" s="108">
        <f t="shared" si="28"/>
        <v>0</v>
      </c>
      <c r="L11" s="109">
        <f t="shared" si="29"/>
        <v>0</v>
      </c>
      <c r="M11" s="109">
        <f t="shared" si="30"/>
        <v>0.33333333333333331</v>
      </c>
      <c r="N11" s="110">
        <f t="shared" si="31"/>
        <v>0</v>
      </c>
      <c r="O11" s="111">
        <f t="shared" si="32"/>
        <v>1</v>
      </c>
      <c r="P11" s="111">
        <f t="shared" si="33"/>
        <v>0</v>
      </c>
      <c r="Q11" s="111">
        <f t="shared" si="34"/>
        <v>3</v>
      </c>
      <c r="T11">
        <f t="shared" si="0"/>
        <v>0</v>
      </c>
      <c r="U11">
        <f t="shared" si="0"/>
        <v>0</v>
      </c>
      <c r="V11">
        <f t="shared" si="0"/>
        <v>0.33333333333333331</v>
      </c>
      <c r="W11">
        <f t="shared" si="0"/>
        <v>0</v>
      </c>
      <c r="X11">
        <f t="shared" si="0"/>
        <v>1</v>
      </c>
      <c r="Y11">
        <f t="shared" si="0"/>
        <v>0</v>
      </c>
      <c r="Z11">
        <f t="shared" si="0"/>
        <v>3</v>
      </c>
      <c r="AE11">
        <f t="shared" si="1"/>
        <v>1</v>
      </c>
      <c r="AF11">
        <f t="shared" si="2"/>
        <v>1.6666666666666665</v>
      </c>
      <c r="AG11">
        <f t="shared" si="3"/>
        <v>0.66666666666666663</v>
      </c>
      <c r="AH11" s="5">
        <f t="shared" si="4"/>
        <v>-0.33333333333333331</v>
      </c>
      <c r="AK11">
        <f t="shared" si="5"/>
        <v>2</v>
      </c>
      <c r="AL11">
        <f t="shared" si="6"/>
        <v>6</v>
      </c>
      <c r="AO11" s="112">
        <f t="shared" si="39"/>
        <v>1.9999999999999998</v>
      </c>
      <c r="AP11">
        <f t="shared" si="8"/>
        <v>2</v>
      </c>
      <c r="AQ11" s="8">
        <f t="shared" si="9"/>
        <v>0.66666666666666652</v>
      </c>
      <c r="AR11">
        <f t="shared" si="10"/>
        <v>-10</v>
      </c>
      <c r="AS11" s="8">
        <f t="shared" si="11"/>
        <v>4.6666666666666661</v>
      </c>
      <c r="AT11" s="8">
        <f t="shared" si="12"/>
        <v>2</v>
      </c>
      <c r="AU11" s="8">
        <f t="shared" si="13"/>
        <v>9.8571428571428577</v>
      </c>
      <c r="AV11">
        <f t="shared" si="14"/>
        <v>-0.85714285714285765</v>
      </c>
      <c r="AW11">
        <f t="shared" si="15"/>
        <v>2.4285714285714279</v>
      </c>
      <c r="AX11">
        <f t="shared" si="16"/>
        <v>-1.0000000000000018</v>
      </c>
      <c r="BB11" t="s">
        <v>250</v>
      </c>
      <c r="BC11">
        <v>1</v>
      </c>
      <c r="BD11" s="8">
        <f t="shared" si="17"/>
        <v>-1.0000000000000018</v>
      </c>
      <c r="BF11">
        <f t="shared" si="18"/>
        <v>0</v>
      </c>
      <c r="BG11">
        <f t="shared" si="18"/>
        <v>0</v>
      </c>
      <c r="BH11">
        <f t="shared" si="18"/>
        <v>3.2857142857142856</v>
      </c>
      <c r="BI11">
        <f t="shared" si="18"/>
        <v>0</v>
      </c>
      <c r="BJ11">
        <f t="shared" si="35"/>
        <v>1</v>
      </c>
      <c r="BK11">
        <f t="shared" si="35"/>
        <v>0</v>
      </c>
      <c r="BL11">
        <f t="shared" si="35"/>
        <v>3</v>
      </c>
      <c r="BM11" s="8">
        <f t="shared" si="36"/>
        <v>-0.85714285714285765</v>
      </c>
      <c r="BN11" s="9">
        <f t="shared" si="36"/>
        <v>2.4285714285714279</v>
      </c>
      <c r="BQ11">
        <f t="shared" si="19"/>
        <v>12</v>
      </c>
      <c r="BR11">
        <f t="shared" si="20"/>
        <v>12</v>
      </c>
      <c r="BS11">
        <f t="shared" si="21"/>
        <v>19.999999999999996</v>
      </c>
      <c r="BT11">
        <f t="shared" si="22"/>
        <v>19.999999999999996</v>
      </c>
      <c r="BU11">
        <f t="shared" si="23"/>
        <v>9.9999999999999982</v>
      </c>
      <c r="BV11">
        <f t="shared" si="24"/>
        <v>9.9999999999999982</v>
      </c>
      <c r="BW11">
        <f>0</f>
        <v>0</v>
      </c>
      <c r="BX11" s="10">
        <f t="shared" si="25"/>
        <v>0</v>
      </c>
      <c r="BZ11" s="4" t="s">
        <v>28</v>
      </c>
      <c r="CA11" s="11">
        <v>-347.76315436241606</v>
      </c>
      <c r="CC11">
        <v>10</v>
      </c>
      <c r="CD11">
        <f t="shared" si="26"/>
        <v>-657.17223841465318</v>
      </c>
      <c r="CF11" t="s">
        <v>250</v>
      </c>
      <c r="CG11">
        <f t="shared" si="37"/>
        <v>1</v>
      </c>
      <c r="CH11">
        <f t="shared" si="27"/>
        <v>-1.0000000000000018</v>
      </c>
      <c r="CJ11" s="3">
        <f t="shared" si="27"/>
        <v>0</v>
      </c>
      <c r="CK11" s="3">
        <f t="shared" si="27"/>
        <v>0</v>
      </c>
      <c r="CL11" s="3">
        <f t="shared" si="27"/>
        <v>3.2857142857142856</v>
      </c>
      <c r="CM11" s="3">
        <f t="shared" si="27"/>
        <v>0</v>
      </c>
      <c r="CN11" s="3">
        <f t="shared" si="27"/>
        <v>1</v>
      </c>
      <c r="CO11" s="3">
        <f t="shared" si="27"/>
        <v>0</v>
      </c>
      <c r="CP11" s="3">
        <f t="shared" si="27"/>
        <v>3</v>
      </c>
      <c r="CQ11" s="3">
        <f t="shared" si="27"/>
        <v>-0.85714285714285765</v>
      </c>
      <c r="CR11" s="3">
        <f t="shared" si="27"/>
        <v>2.4285714285714279</v>
      </c>
    </row>
    <row r="12" spans="1:97" ht="16.5" thickBot="1">
      <c r="A12" s="13" t="s">
        <v>264</v>
      </c>
      <c r="B12" s="113">
        <v>0</v>
      </c>
      <c r="C12" s="111">
        <v>2</v>
      </c>
      <c r="D12" s="111">
        <v>3</v>
      </c>
      <c r="E12" s="114">
        <v>0</v>
      </c>
      <c r="F12" s="111">
        <v>0</v>
      </c>
      <c r="G12" s="111">
        <v>0</v>
      </c>
      <c r="H12" s="111">
        <v>0</v>
      </c>
      <c r="J12" s="13" t="s">
        <v>264</v>
      </c>
      <c r="K12" s="108">
        <f t="shared" si="28"/>
        <v>0</v>
      </c>
      <c r="L12" s="109">
        <f t="shared" si="29"/>
        <v>1</v>
      </c>
      <c r="M12" s="109">
        <f t="shared" si="30"/>
        <v>1</v>
      </c>
      <c r="N12" s="110">
        <f t="shared" si="31"/>
        <v>0</v>
      </c>
      <c r="O12" s="111">
        <f t="shared" si="32"/>
        <v>0</v>
      </c>
      <c r="P12" s="111">
        <f t="shared" si="33"/>
        <v>0</v>
      </c>
      <c r="Q12" s="111">
        <f t="shared" si="34"/>
        <v>0</v>
      </c>
      <c r="T12">
        <f t="shared" si="0"/>
        <v>0</v>
      </c>
      <c r="U12">
        <f t="shared" si="0"/>
        <v>1</v>
      </c>
      <c r="V12">
        <f t="shared" si="0"/>
        <v>1</v>
      </c>
      <c r="W12">
        <f t="shared" si="0"/>
        <v>0</v>
      </c>
      <c r="X12">
        <f t="shared" si="0"/>
        <v>0</v>
      </c>
      <c r="Y12">
        <f t="shared" si="0"/>
        <v>0</v>
      </c>
      <c r="Z12">
        <f t="shared" si="0"/>
        <v>0</v>
      </c>
      <c r="AE12">
        <f t="shared" si="1"/>
        <v>5</v>
      </c>
      <c r="AF12">
        <f t="shared" si="2"/>
        <v>8</v>
      </c>
      <c r="AG12">
        <f t="shared" si="3"/>
        <v>4</v>
      </c>
      <c r="AH12" s="5">
        <f t="shared" si="4"/>
        <v>-2</v>
      </c>
      <c r="AK12">
        <f t="shared" si="5"/>
        <v>0</v>
      </c>
      <c r="AL12">
        <f t="shared" si="6"/>
        <v>0</v>
      </c>
      <c r="AO12" s="112">
        <f t="shared" si="39"/>
        <v>10</v>
      </c>
      <c r="AP12">
        <f t="shared" si="8"/>
        <v>0</v>
      </c>
      <c r="AQ12" s="8">
        <f t="shared" si="9"/>
        <v>2</v>
      </c>
      <c r="AR12">
        <f t="shared" si="10"/>
        <v>0</v>
      </c>
      <c r="AS12" s="8">
        <f t="shared" si="11"/>
        <v>22</v>
      </c>
      <c r="AT12" s="8">
        <f t="shared" si="12"/>
        <v>0</v>
      </c>
      <c r="AU12" s="8">
        <f t="shared" si="13"/>
        <v>2.1818181818181817</v>
      </c>
      <c r="AV12">
        <f t="shared" si="14"/>
        <v>1.0909090909090917</v>
      </c>
      <c r="AW12">
        <f t="shared" si="15"/>
        <v>5.454545454545455</v>
      </c>
      <c r="AX12">
        <f t="shared" si="16"/>
        <v>1.0000000000000018</v>
      </c>
      <c r="BB12" s="13" t="s">
        <v>264</v>
      </c>
      <c r="BC12">
        <v>1</v>
      </c>
      <c r="BD12" s="8">
        <f t="shared" si="17"/>
        <v>1.0000000000000018</v>
      </c>
      <c r="BF12">
        <f t="shared" si="18"/>
        <v>0</v>
      </c>
      <c r="BG12">
        <f t="shared" si="18"/>
        <v>2.1818181818181817</v>
      </c>
      <c r="BH12">
        <f t="shared" si="18"/>
        <v>2.1818181818181817</v>
      </c>
      <c r="BI12">
        <f t="shared" si="18"/>
        <v>0</v>
      </c>
      <c r="BJ12">
        <f t="shared" si="35"/>
        <v>0</v>
      </c>
      <c r="BK12">
        <f t="shared" si="35"/>
        <v>0</v>
      </c>
      <c r="BL12">
        <f t="shared" si="35"/>
        <v>0</v>
      </c>
      <c r="BM12" s="8">
        <f t="shared" si="36"/>
        <v>1.0909090909090917</v>
      </c>
      <c r="BN12" s="9">
        <f t="shared" si="36"/>
        <v>5.454545454545455</v>
      </c>
      <c r="BQ12">
        <f t="shared" si="19"/>
        <v>12</v>
      </c>
      <c r="BR12">
        <f t="shared" si="20"/>
        <v>12</v>
      </c>
      <c r="BS12">
        <f t="shared" si="21"/>
        <v>24.000000000000004</v>
      </c>
      <c r="BT12">
        <f t="shared" si="22"/>
        <v>24</v>
      </c>
      <c r="BU12">
        <f t="shared" si="23"/>
        <v>12.000000000000002</v>
      </c>
      <c r="BV12">
        <f t="shared" si="24"/>
        <v>12.000000000000002</v>
      </c>
      <c r="BW12">
        <f>0</f>
        <v>0</v>
      </c>
      <c r="BX12" s="10">
        <f t="shared" si="25"/>
        <v>0</v>
      </c>
      <c r="BZ12" s="4" t="s">
        <v>30</v>
      </c>
      <c r="CA12" s="11">
        <v>-50.109731543624164</v>
      </c>
      <c r="CC12">
        <v>11</v>
      </c>
      <c r="CD12">
        <f t="shared" si="26"/>
        <v>-669.08527065459577</v>
      </c>
      <c r="CF12" s="13" t="s">
        <v>264</v>
      </c>
      <c r="CG12">
        <f t="shared" si="37"/>
        <v>1</v>
      </c>
      <c r="CH12">
        <f t="shared" si="27"/>
        <v>1.0000000000000018</v>
      </c>
      <c r="CJ12" s="3">
        <f t="shared" si="27"/>
        <v>0</v>
      </c>
      <c r="CK12" s="3">
        <f t="shared" si="27"/>
        <v>2.1818181818181817</v>
      </c>
      <c r="CL12" s="3">
        <f t="shared" si="27"/>
        <v>2.1818181818181817</v>
      </c>
      <c r="CM12" s="3">
        <f t="shared" si="27"/>
        <v>0</v>
      </c>
      <c r="CN12" s="3">
        <f t="shared" si="27"/>
        <v>0</v>
      </c>
      <c r="CO12" s="3">
        <f t="shared" si="27"/>
        <v>0</v>
      </c>
      <c r="CP12" s="3">
        <f t="shared" si="27"/>
        <v>0</v>
      </c>
      <c r="CQ12" s="3">
        <f t="shared" si="27"/>
        <v>1.0909090909090917</v>
      </c>
      <c r="CR12" s="3">
        <f t="shared" si="27"/>
        <v>5.454545454545455</v>
      </c>
    </row>
    <row r="13" spans="1:97" ht="16.5" thickBot="1">
      <c r="A13" s="13" t="s">
        <v>267</v>
      </c>
      <c r="B13" s="113">
        <v>0</v>
      </c>
      <c r="C13" s="111">
        <v>2</v>
      </c>
      <c r="D13" s="111">
        <v>6</v>
      </c>
      <c r="E13" s="114">
        <v>0</v>
      </c>
      <c r="F13" s="111">
        <v>0</v>
      </c>
      <c r="G13" s="111">
        <v>0</v>
      </c>
      <c r="H13" s="111">
        <v>0</v>
      </c>
      <c r="J13" s="13" t="s">
        <v>267</v>
      </c>
      <c r="K13" s="108">
        <f t="shared" si="28"/>
        <v>0</v>
      </c>
      <c r="L13" s="109">
        <f t="shared" si="29"/>
        <v>1</v>
      </c>
      <c r="M13" s="109">
        <f t="shared" si="30"/>
        <v>2</v>
      </c>
      <c r="N13" s="110">
        <f t="shared" si="31"/>
        <v>0</v>
      </c>
      <c r="O13" s="111">
        <f t="shared" si="32"/>
        <v>0</v>
      </c>
      <c r="P13" s="111">
        <f t="shared" si="33"/>
        <v>0</v>
      </c>
      <c r="Q13" s="111">
        <f t="shared" si="34"/>
        <v>0</v>
      </c>
      <c r="T13">
        <f t="shared" si="0"/>
        <v>0</v>
      </c>
      <c r="U13">
        <f t="shared" si="0"/>
        <v>1</v>
      </c>
      <c r="V13">
        <f t="shared" si="0"/>
        <v>2</v>
      </c>
      <c r="W13">
        <f t="shared" si="0"/>
        <v>0</v>
      </c>
      <c r="X13">
        <f t="shared" si="0"/>
        <v>0</v>
      </c>
      <c r="Y13">
        <f t="shared" si="0"/>
        <v>0</v>
      </c>
      <c r="Z13">
        <f t="shared" si="0"/>
        <v>0</v>
      </c>
      <c r="AE13">
        <f t="shared" si="1"/>
        <v>8</v>
      </c>
      <c r="AF13">
        <f t="shared" si="2"/>
        <v>13</v>
      </c>
      <c r="AG13">
        <f t="shared" si="3"/>
        <v>6</v>
      </c>
      <c r="AH13" s="5">
        <f t="shared" si="4"/>
        <v>-3</v>
      </c>
      <c r="AK13">
        <f t="shared" si="5"/>
        <v>0</v>
      </c>
      <c r="AL13">
        <f t="shared" si="6"/>
        <v>0</v>
      </c>
      <c r="AO13" s="112">
        <f t="shared" si="39"/>
        <v>16</v>
      </c>
      <c r="AP13">
        <f t="shared" si="8"/>
        <v>0</v>
      </c>
      <c r="AQ13" s="8">
        <f t="shared" si="9"/>
        <v>4</v>
      </c>
      <c r="AR13">
        <f t="shared" si="10"/>
        <v>0</v>
      </c>
      <c r="AS13" s="8">
        <f t="shared" si="11"/>
        <v>36</v>
      </c>
      <c r="AT13" s="8">
        <f t="shared" si="12"/>
        <v>0</v>
      </c>
      <c r="AU13" s="8">
        <f t="shared" si="13"/>
        <v>1.3333333333333333</v>
      </c>
      <c r="AV13">
        <f t="shared" si="14"/>
        <v>1.3333333333333339</v>
      </c>
      <c r="AW13">
        <f t="shared" si="15"/>
        <v>5.3333333333333339</v>
      </c>
      <c r="AX13">
        <f t="shared" si="16"/>
        <v>1.0000000000000018</v>
      </c>
      <c r="BB13" s="13" t="s">
        <v>267</v>
      </c>
      <c r="BC13">
        <v>1</v>
      </c>
      <c r="BD13" s="8">
        <f t="shared" si="17"/>
        <v>1.0000000000000018</v>
      </c>
      <c r="BF13">
        <f t="shared" si="18"/>
        <v>0</v>
      </c>
      <c r="BG13">
        <f t="shared" si="18"/>
        <v>1.3333333333333333</v>
      </c>
      <c r="BH13">
        <f t="shared" si="18"/>
        <v>2.6666666666666665</v>
      </c>
      <c r="BI13">
        <f t="shared" si="18"/>
        <v>0</v>
      </c>
      <c r="BJ13">
        <f t="shared" si="35"/>
        <v>0</v>
      </c>
      <c r="BK13">
        <f t="shared" si="35"/>
        <v>0</v>
      </c>
      <c r="BL13">
        <f t="shared" si="35"/>
        <v>0</v>
      </c>
      <c r="BM13" s="8">
        <f t="shared" si="36"/>
        <v>1.3333333333333339</v>
      </c>
      <c r="BN13" s="9">
        <f t="shared" si="36"/>
        <v>5.3333333333333339</v>
      </c>
      <c r="BQ13">
        <f t="shared" si="19"/>
        <v>12</v>
      </c>
      <c r="BR13">
        <f t="shared" si="20"/>
        <v>12</v>
      </c>
      <c r="BS13">
        <f t="shared" si="21"/>
        <v>24.000000000000004</v>
      </c>
      <c r="BT13">
        <f t="shared" si="22"/>
        <v>24</v>
      </c>
      <c r="BU13">
        <f t="shared" si="23"/>
        <v>12.000000000000002</v>
      </c>
      <c r="BV13">
        <f t="shared" si="24"/>
        <v>12.000000000000002</v>
      </c>
      <c r="BW13">
        <f>0</f>
        <v>0</v>
      </c>
      <c r="BX13" s="10">
        <f t="shared" si="25"/>
        <v>0</v>
      </c>
      <c r="BZ13" s="4" t="s">
        <v>32</v>
      </c>
      <c r="CA13" s="136">
        <v>-1534.0419463087248</v>
      </c>
      <c r="CC13">
        <v>12</v>
      </c>
      <c r="CD13">
        <f t="shared" si="26"/>
        <v>-668.0341581523536</v>
      </c>
      <c r="CF13" s="13" t="s">
        <v>267</v>
      </c>
      <c r="CG13">
        <f t="shared" si="37"/>
        <v>1</v>
      </c>
      <c r="CH13">
        <f>BD13</f>
        <v>1.0000000000000018</v>
      </c>
      <c r="CJ13" s="3">
        <f t="shared" si="27"/>
        <v>0</v>
      </c>
      <c r="CK13" s="3">
        <f t="shared" si="27"/>
        <v>1.3333333333333333</v>
      </c>
      <c r="CL13" s="3">
        <f t="shared" si="27"/>
        <v>2.6666666666666665</v>
      </c>
      <c r="CM13" s="3">
        <f t="shared" si="27"/>
        <v>0</v>
      </c>
      <c r="CN13" s="3">
        <f t="shared" si="27"/>
        <v>0</v>
      </c>
      <c r="CO13" s="3">
        <f t="shared" si="27"/>
        <v>0</v>
      </c>
      <c r="CP13" s="3">
        <f t="shared" si="27"/>
        <v>0</v>
      </c>
      <c r="CQ13" s="3">
        <f t="shared" si="27"/>
        <v>1.3333333333333339</v>
      </c>
      <c r="CR13" s="3">
        <f t="shared" si="27"/>
        <v>5.3333333333333339</v>
      </c>
    </row>
    <row r="14" spans="1:97" ht="16.5" thickBot="1">
      <c r="A14" s="13" t="s">
        <v>270</v>
      </c>
      <c r="B14" s="113">
        <v>0</v>
      </c>
      <c r="C14" s="111">
        <v>2</v>
      </c>
      <c r="D14" s="111">
        <v>0</v>
      </c>
      <c r="E14" s="114">
        <v>12</v>
      </c>
      <c r="F14" s="111">
        <v>0</v>
      </c>
      <c r="G14" s="111">
        <v>0</v>
      </c>
      <c r="H14" s="111">
        <v>0</v>
      </c>
      <c r="J14" s="13" t="s">
        <v>270</v>
      </c>
      <c r="K14" s="108">
        <f>B14</f>
        <v>0</v>
      </c>
      <c r="L14" s="109">
        <f>C14/2</f>
        <v>1</v>
      </c>
      <c r="M14" s="109">
        <f>D14/3</f>
        <v>0</v>
      </c>
      <c r="N14" s="110">
        <f>E14/4</f>
        <v>3</v>
      </c>
      <c r="O14" s="111">
        <f t="shared" si="32"/>
        <v>0</v>
      </c>
      <c r="P14" s="111">
        <f t="shared" si="33"/>
        <v>0</v>
      </c>
      <c r="Q14" s="111">
        <f t="shared" si="34"/>
        <v>0</v>
      </c>
      <c r="T14">
        <f t="shared" si="0"/>
        <v>0</v>
      </c>
      <c r="U14">
        <f t="shared" si="0"/>
        <v>1</v>
      </c>
      <c r="V14">
        <f t="shared" si="0"/>
        <v>0</v>
      </c>
      <c r="W14">
        <f t="shared" si="0"/>
        <v>3</v>
      </c>
      <c r="X14">
        <f t="shared" si="0"/>
        <v>0</v>
      </c>
      <c r="Y14">
        <f t="shared" si="0"/>
        <v>0</v>
      </c>
      <c r="Z14">
        <f t="shared" si="0"/>
        <v>0</v>
      </c>
      <c r="AE14">
        <f t="shared" si="1"/>
        <v>14</v>
      </c>
      <c r="AF14">
        <f t="shared" si="2"/>
        <v>24</v>
      </c>
      <c r="AG14">
        <f t="shared" si="3"/>
        <v>8</v>
      </c>
      <c r="AH14" s="5">
        <f t="shared" si="4"/>
        <v>-4</v>
      </c>
      <c r="AK14">
        <f t="shared" si="5"/>
        <v>0</v>
      </c>
      <c r="AL14">
        <f t="shared" si="6"/>
        <v>0</v>
      </c>
      <c r="AO14" s="112">
        <f t="shared" si="39"/>
        <v>28</v>
      </c>
      <c r="AP14">
        <f t="shared" si="8"/>
        <v>0</v>
      </c>
      <c r="AQ14" s="8">
        <f t="shared" si="9"/>
        <v>12</v>
      </c>
      <c r="AR14">
        <f t="shared" si="10"/>
        <v>0</v>
      </c>
      <c r="AS14" s="8">
        <f t="shared" si="11"/>
        <v>68</v>
      </c>
      <c r="AT14" s="8">
        <f t="shared" si="12"/>
        <v>0</v>
      </c>
      <c r="AU14" s="8">
        <f t="shared" si="13"/>
        <v>0.70588235294117652</v>
      </c>
      <c r="AV14">
        <f t="shared" si="14"/>
        <v>2.117647058823529</v>
      </c>
      <c r="AW14">
        <f t="shared" si="15"/>
        <v>4.9411764705882355</v>
      </c>
      <c r="AX14">
        <f t="shared" si="16"/>
        <v>1</v>
      </c>
      <c r="BB14" s="13" t="s">
        <v>270</v>
      </c>
      <c r="BC14">
        <v>1</v>
      </c>
      <c r="BD14" s="8">
        <f t="shared" si="17"/>
        <v>1</v>
      </c>
      <c r="BF14">
        <f t="shared" si="18"/>
        <v>0</v>
      </c>
      <c r="BG14">
        <f t="shared" si="18"/>
        <v>0.70588235294117652</v>
      </c>
      <c r="BH14">
        <f t="shared" si="18"/>
        <v>0</v>
      </c>
      <c r="BI14">
        <f t="shared" si="18"/>
        <v>2.1176470588235294</v>
      </c>
      <c r="BJ14">
        <f t="shared" si="35"/>
        <v>0</v>
      </c>
      <c r="BK14">
        <f t="shared" si="35"/>
        <v>0</v>
      </c>
      <c r="BL14">
        <f t="shared" si="35"/>
        <v>0</v>
      </c>
      <c r="BM14" s="8">
        <f t="shared" si="36"/>
        <v>2.117647058823529</v>
      </c>
      <c r="BN14" s="9">
        <f t="shared" si="36"/>
        <v>4.9411764705882355</v>
      </c>
      <c r="BQ14">
        <f t="shared" si="19"/>
        <v>12</v>
      </c>
      <c r="BR14">
        <f t="shared" si="20"/>
        <v>12</v>
      </c>
      <c r="BS14">
        <f t="shared" si="21"/>
        <v>24</v>
      </c>
      <c r="BT14">
        <f t="shared" si="22"/>
        <v>24</v>
      </c>
      <c r="BU14">
        <f t="shared" si="23"/>
        <v>12</v>
      </c>
      <c r="BV14">
        <f t="shared" si="24"/>
        <v>12</v>
      </c>
      <c r="BW14">
        <f>0</f>
        <v>0</v>
      </c>
      <c r="BX14" s="10">
        <f t="shared" si="25"/>
        <v>0</v>
      </c>
      <c r="BZ14" s="4" t="s">
        <v>50</v>
      </c>
      <c r="CA14" s="167">
        <v>-394.38179194630874</v>
      </c>
      <c r="CC14">
        <v>13</v>
      </c>
      <c r="CD14">
        <f>BF14*$CA$8+BG14*$CA$9+BH14*$CA$10+BI14*$CA$11+BJ14*$CA$4+BK14*$CA$12+BL14*$CA$14+BM14*$CA$3+BN14*$CA$5-BC14*$CA$13-BD14*$CA$7</f>
        <v>-664.46806776314054</v>
      </c>
      <c r="CF14" s="13" t="s">
        <v>270</v>
      </c>
      <c r="CG14">
        <f t="shared" si="37"/>
        <v>1</v>
      </c>
      <c r="CH14">
        <f t="shared" si="27"/>
        <v>1</v>
      </c>
      <c r="CJ14" s="3">
        <f t="shared" si="27"/>
        <v>0</v>
      </c>
      <c r="CK14" s="3">
        <f t="shared" si="27"/>
        <v>0.70588235294117652</v>
      </c>
      <c r="CL14" s="3">
        <f t="shared" si="27"/>
        <v>0</v>
      </c>
      <c r="CM14" s="3">
        <f t="shared" si="27"/>
        <v>2.1176470588235294</v>
      </c>
      <c r="CN14" s="3">
        <f t="shared" si="27"/>
        <v>0</v>
      </c>
      <c r="CO14" s="3">
        <f t="shared" si="27"/>
        <v>0</v>
      </c>
      <c r="CP14" s="3">
        <f t="shared" si="27"/>
        <v>0</v>
      </c>
      <c r="CQ14" s="3">
        <f t="shared" si="27"/>
        <v>2.117647058823529</v>
      </c>
      <c r="CR14" s="3">
        <f t="shared" si="27"/>
        <v>4.9411764705882355</v>
      </c>
    </row>
    <row r="15" spans="1:97" ht="16.5" thickBot="1">
      <c r="A15" s="13" t="s">
        <v>278</v>
      </c>
      <c r="B15" s="113">
        <v>0</v>
      </c>
      <c r="C15" s="111">
        <v>0</v>
      </c>
      <c r="D15" s="111">
        <v>0</v>
      </c>
      <c r="E15" s="114">
        <v>0</v>
      </c>
      <c r="F15" s="111">
        <v>0</v>
      </c>
      <c r="G15" s="111">
        <v>0</v>
      </c>
      <c r="H15" s="111">
        <v>0</v>
      </c>
      <c r="K15" s="108">
        <f t="shared" si="28"/>
        <v>0</v>
      </c>
      <c r="L15" s="109">
        <f t="shared" si="29"/>
        <v>0</v>
      </c>
      <c r="M15" s="109">
        <f t="shared" si="30"/>
        <v>0</v>
      </c>
      <c r="N15" s="110">
        <f t="shared" si="31"/>
        <v>0</v>
      </c>
      <c r="O15" s="111">
        <f t="shared" si="32"/>
        <v>0</v>
      </c>
      <c r="P15" s="111">
        <f t="shared" si="33"/>
        <v>0</v>
      </c>
      <c r="Q15" s="111">
        <f t="shared" si="34"/>
        <v>0</v>
      </c>
      <c r="T15">
        <f t="shared" si="0"/>
        <v>0</v>
      </c>
      <c r="U15">
        <f t="shared" si="0"/>
        <v>0</v>
      </c>
      <c r="V15">
        <f t="shared" si="0"/>
        <v>0</v>
      </c>
      <c r="W15">
        <f t="shared" si="0"/>
        <v>0</v>
      </c>
      <c r="X15">
        <f t="shared" si="0"/>
        <v>0</v>
      </c>
      <c r="Y15">
        <f t="shared" si="0"/>
        <v>0</v>
      </c>
      <c r="Z15">
        <f t="shared" si="0"/>
        <v>0</v>
      </c>
      <c r="AE15">
        <f t="shared" si="1"/>
        <v>0</v>
      </c>
      <c r="AF15">
        <f t="shared" si="2"/>
        <v>0</v>
      </c>
      <c r="AG15">
        <f t="shared" si="3"/>
        <v>0</v>
      </c>
      <c r="AH15" s="5">
        <f t="shared" si="4"/>
        <v>0</v>
      </c>
      <c r="AK15">
        <f t="shared" si="5"/>
        <v>0</v>
      </c>
      <c r="AL15">
        <f t="shared" si="6"/>
        <v>0</v>
      </c>
      <c r="AO15" s="112">
        <f t="shared" si="39"/>
        <v>0</v>
      </c>
      <c r="AP15">
        <f t="shared" si="8"/>
        <v>0</v>
      </c>
      <c r="AQ15" s="8">
        <f t="shared" si="9"/>
        <v>0</v>
      </c>
      <c r="AR15">
        <f t="shared" si="10"/>
        <v>0</v>
      </c>
      <c r="AS15" s="8">
        <f t="shared" si="11"/>
        <v>0</v>
      </c>
      <c r="AT15" s="8">
        <f t="shared" si="12"/>
        <v>0</v>
      </c>
      <c r="AU15" s="8" t="e">
        <f t="shared" si="13"/>
        <v>#DIV/0!</v>
      </c>
      <c r="AV15" t="e">
        <f t="shared" si="14"/>
        <v>#DIV/0!</v>
      </c>
      <c r="AW15" t="e">
        <f t="shared" si="15"/>
        <v>#DIV/0!</v>
      </c>
      <c r="AX15" t="e">
        <f t="shared" si="16"/>
        <v>#DIV/0!</v>
      </c>
      <c r="BC15">
        <v>1</v>
      </c>
      <c r="BD15" s="8" t="e">
        <f t="shared" si="17"/>
        <v>#DIV/0!</v>
      </c>
      <c r="BF15" t="e">
        <f t="shared" si="18"/>
        <v>#DIV/0!</v>
      </c>
      <c r="BG15" t="e">
        <f t="shared" si="18"/>
        <v>#DIV/0!</v>
      </c>
      <c r="BH15" t="e">
        <f t="shared" si="18"/>
        <v>#DIV/0!</v>
      </c>
      <c r="BI15" t="e">
        <f t="shared" si="18"/>
        <v>#DIV/0!</v>
      </c>
      <c r="BJ15">
        <f t="shared" si="35"/>
        <v>0</v>
      </c>
      <c r="BK15">
        <f t="shared" si="35"/>
        <v>0</v>
      </c>
      <c r="BL15">
        <f t="shared" si="35"/>
        <v>0</v>
      </c>
      <c r="BM15" s="8" t="e">
        <f t="shared" si="36"/>
        <v>#DIV/0!</v>
      </c>
      <c r="BN15" s="9" t="e">
        <f t="shared" si="36"/>
        <v>#DIV/0!</v>
      </c>
      <c r="BQ15">
        <f t="shared" si="19"/>
        <v>12</v>
      </c>
      <c r="BR15" t="e">
        <f t="shared" si="20"/>
        <v>#DIV/0!</v>
      </c>
      <c r="BS15" t="e">
        <f t="shared" si="21"/>
        <v>#DIV/0!</v>
      </c>
      <c r="BT15" t="e">
        <f t="shared" si="22"/>
        <v>#DIV/0!</v>
      </c>
      <c r="BU15" t="e">
        <f t="shared" si="23"/>
        <v>#DIV/0!</v>
      </c>
      <c r="BV15" t="e">
        <f t="shared" si="24"/>
        <v>#DIV/0!</v>
      </c>
      <c r="BW15">
        <f>0</f>
        <v>0</v>
      </c>
      <c r="BX15" s="10" t="e">
        <f t="shared" si="25"/>
        <v>#DIV/0!</v>
      </c>
      <c r="CC15">
        <v>14</v>
      </c>
      <c r="CD15" t="e">
        <f t="shared" si="26"/>
        <v>#DIV/0!</v>
      </c>
      <c r="CG15">
        <f t="shared" si="37"/>
        <v>1</v>
      </c>
      <c r="CH15" t="e">
        <f t="shared" si="27"/>
        <v>#DIV/0!</v>
      </c>
      <c r="CJ15" s="3" t="e">
        <f t="shared" si="27"/>
        <v>#DIV/0!</v>
      </c>
      <c r="CK15" s="3" t="e">
        <f t="shared" si="27"/>
        <v>#DIV/0!</v>
      </c>
      <c r="CL15" s="3" t="e">
        <f t="shared" si="27"/>
        <v>#DIV/0!</v>
      </c>
      <c r="CM15" s="3" t="e">
        <f t="shared" si="27"/>
        <v>#DIV/0!</v>
      </c>
      <c r="CN15" s="3">
        <f t="shared" si="27"/>
        <v>0</v>
      </c>
      <c r="CO15" s="3">
        <f t="shared" si="27"/>
        <v>0</v>
      </c>
      <c r="CP15" s="3">
        <f t="shared" si="27"/>
        <v>0</v>
      </c>
      <c r="CQ15" s="3" t="e">
        <f t="shared" si="27"/>
        <v>#DIV/0!</v>
      </c>
      <c r="CR15" s="3" t="e">
        <f t="shared" si="27"/>
        <v>#DIV/0!</v>
      </c>
    </row>
    <row r="16" spans="1:97" ht="16.5" thickBot="1">
      <c r="A16" t="s">
        <v>276</v>
      </c>
      <c r="B16" s="113">
        <v>1</v>
      </c>
      <c r="C16" s="111">
        <v>0</v>
      </c>
      <c r="D16" s="111">
        <v>0</v>
      </c>
      <c r="E16" s="114">
        <v>0</v>
      </c>
      <c r="F16" s="111">
        <v>0</v>
      </c>
      <c r="G16" s="111">
        <v>0</v>
      </c>
      <c r="H16" s="111">
        <v>0</v>
      </c>
      <c r="K16" s="108">
        <f t="shared" si="28"/>
        <v>1</v>
      </c>
      <c r="L16" s="109">
        <f t="shared" si="29"/>
        <v>0</v>
      </c>
      <c r="M16" s="109">
        <f t="shared" si="30"/>
        <v>0</v>
      </c>
      <c r="N16" s="110">
        <f t="shared" si="31"/>
        <v>0</v>
      </c>
      <c r="O16" s="111">
        <f t="shared" si="32"/>
        <v>0</v>
      </c>
      <c r="P16" s="111">
        <f t="shared" si="33"/>
        <v>0</v>
      </c>
      <c r="Q16" s="111">
        <f t="shared" si="34"/>
        <v>0</v>
      </c>
      <c r="T16">
        <f t="shared" si="0"/>
        <v>1</v>
      </c>
      <c r="U16">
        <f t="shared" si="0"/>
        <v>0</v>
      </c>
      <c r="V16">
        <f t="shared" si="0"/>
        <v>0</v>
      </c>
      <c r="W16">
        <f t="shared" si="0"/>
        <v>0</v>
      </c>
      <c r="X16">
        <f t="shared" si="0"/>
        <v>0</v>
      </c>
      <c r="Y16">
        <f t="shared" si="0"/>
        <v>0</v>
      </c>
      <c r="Z16">
        <f t="shared" si="0"/>
        <v>0</v>
      </c>
      <c r="AE16">
        <f t="shared" si="1"/>
        <v>1</v>
      </c>
      <c r="AF16">
        <f t="shared" si="2"/>
        <v>1</v>
      </c>
      <c r="AG16">
        <f t="shared" si="3"/>
        <v>2</v>
      </c>
      <c r="AH16" s="5">
        <f t="shared" si="4"/>
        <v>-1</v>
      </c>
      <c r="AK16">
        <f t="shared" si="5"/>
        <v>0</v>
      </c>
      <c r="AL16">
        <f t="shared" si="6"/>
        <v>0</v>
      </c>
      <c r="AO16" s="112">
        <f t="shared" si="39"/>
        <v>2</v>
      </c>
      <c r="AP16">
        <f t="shared" si="8"/>
        <v>0</v>
      </c>
      <c r="AQ16" s="8">
        <f t="shared" si="9"/>
        <v>-2</v>
      </c>
      <c r="AR16">
        <f t="shared" si="10"/>
        <v>0</v>
      </c>
      <c r="AS16" s="8">
        <f t="shared" si="11"/>
        <v>2</v>
      </c>
      <c r="AT16" s="8">
        <f t="shared" si="12"/>
        <v>0</v>
      </c>
      <c r="AU16" s="8">
        <f t="shared" si="13"/>
        <v>24</v>
      </c>
      <c r="AV16">
        <f t="shared" si="14"/>
        <v>-12</v>
      </c>
      <c r="AW16">
        <f t="shared" si="15"/>
        <v>12</v>
      </c>
      <c r="AX16">
        <f t="shared" si="16"/>
        <v>1</v>
      </c>
      <c r="BC16">
        <v>1</v>
      </c>
      <c r="BD16" s="8">
        <f t="shared" si="17"/>
        <v>1</v>
      </c>
      <c r="BF16">
        <f t="shared" si="18"/>
        <v>24</v>
      </c>
      <c r="BG16">
        <f t="shared" si="18"/>
        <v>0</v>
      </c>
      <c r="BH16">
        <f t="shared" si="18"/>
        <v>0</v>
      </c>
      <c r="BI16">
        <f t="shared" si="18"/>
        <v>0</v>
      </c>
      <c r="BJ16">
        <f t="shared" si="35"/>
        <v>0</v>
      </c>
      <c r="BK16">
        <f t="shared" si="35"/>
        <v>0</v>
      </c>
      <c r="BL16">
        <f t="shared" si="35"/>
        <v>0</v>
      </c>
      <c r="BM16" s="8">
        <f t="shared" si="36"/>
        <v>-12</v>
      </c>
      <c r="BN16" s="9">
        <f t="shared" si="36"/>
        <v>12</v>
      </c>
      <c r="BQ16">
        <f t="shared" si="19"/>
        <v>12</v>
      </c>
      <c r="BR16">
        <f t="shared" si="20"/>
        <v>12</v>
      </c>
      <c r="BS16">
        <f t="shared" si="21"/>
        <v>24</v>
      </c>
      <c r="BT16">
        <f t="shared" si="22"/>
        <v>24</v>
      </c>
      <c r="BU16">
        <f t="shared" si="23"/>
        <v>12</v>
      </c>
      <c r="BV16">
        <f t="shared" si="24"/>
        <v>12</v>
      </c>
      <c r="BW16">
        <f>0</f>
        <v>0</v>
      </c>
      <c r="BX16" s="10">
        <f t="shared" si="25"/>
        <v>0</v>
      </c>
      <c r="CC16">
        <v>15</v>
      </c>
      <c r="CD16">
        <f>BF16*$CA$8+BG16*$CA$9+BH16*$CA$10+BI16*$CA$11+BJ16*$CA$4+BK16*$CA$12+BL16*$CA$14+BM16*$CA$3+BN16*$CA$5-BC16*$CA$13-BD16*$CA$7</f>
        <v>-90.779573963601592</v>
      </c>
      <c r="CF16" t="s">
        <v>276</v>
      </c>
      <c r="CG16">
        <f t="shared" si="37"/>
        <v>1</v>
      </c>
      <c r="CH16">
        <f t="shared" si="27"/>
        <v>1</v>
      </c>
      <c r="CJ16" s="3">
        <f t="shared" si="27"/>
        <v>24</v>
      </c>
      <c r="CK16" s="3">
        <f t="shared" si="27"/>
        <v>0</v>
      </c>
      <c r="CL16" s="3">
        <f t="shared" si="27"/>
        <v>0</v>
      </c>
      <c r="CM16" s="3">
        <f t="shared" si="27"/>
        <v>0</v>
      </c>
      <c r="CN16" s="3">
        <f t="shared" si="27"/>
        <v>0</v>
      </c>
      <c r="CO16" s="3">
        <f t="shared" si="27"/>
        <v>0</v>
      </c>
      <c r="CP16" s="3">
        <f t="shared" si="27"/>
        <v>0</v>
      </c>
      <c r="CQ16" s="3">
        <f t="shared" si="27"/>
        <v>-12</v>
      </c>
      <c r="CR16" s="3">
        <f t="shared" si="27"/>
        <v>12</v>
      </c>
    </row>
    <row r="17" spans="1:96" ht="16.5" thickBot="1">
      <c r="B17" s="116">
        <v>0</v>
      </c>
      <c r="C17" s="117">
        <v>0</v>
      </c>
      <c r="D17" s="117">
        <v>0</v>
      </c>
      <c r="E17" s="118">
        <v>0</v>
      </c>
      <c r="F17" s="111">
        <v>0</v>
      </c>
      <c r="G17" s="111">
        <v>0</v>
      </c>
      <c r="H17" s="111">
        <v>0</v>
      </c>
      <c r="K17" s="108">
        <f t="shared" si="28"/>
        <v>0</v>
      </c>
      <c r="L17" s="109">
        <f t="shared" si="29"/>
        <v>0</v>
      </c>
      <c r="M17" s="109">
        <f t="shared" si="30"/>
        <v>0</v>
      </c>
      <c r="N17" s="110">
        <f t="shared" si="31"/>
        <v>0</v>
      </c>
      <c r="O17" s="111">
        <f t="shared" si="32"/>
        <v>0</v>
      </c>
      <c r="P17" s="111">
        <f t="shared" si="33"/>
        <v>0</v>
      </c>
      <c r="Q17" s="111">
        <f t="shared" si="34"/>
        <v>0</v>
      </c>
      <c r="T17">
        <f t="shared" si="0"/>
        <v>0</v>
      </c>
      <c r="U17">
        <f t="shared" si="0"/>
        <v>0</v>
      </c>
      <c r="V17">
        <f t="shared" si="0"/>
        <v>0</v>
      </c>
      <c r="W17">
        <f t="shared" si="0"/>
        <v>0</v>
      </c>
      <c r="X17">
        <f t="shared" si="0"/>
        <v>0</v>
      </c>
      <c r="Y17">
        <f t="shared" si="0"/>
        <v>0</v>
      </c>
      <c r="Z17">
        <f t="shared" si="0"/>
        <v>0</v>
      </c>
      <c r="AE17">
        <f t="shared" si="1"/>
        <v>0</v>
      </c>
      <c r="AF17">
        <f t="shared" si="2"/>
        <v>0</v>
      </c>
      <c r="AG17">
        <f t="shared" si="3"/>
        <v>0</v>
      </c>
      <c r="AH17" s="5">
        <f t="shared" si="4"/>
        <v>0</v>
      </c>
      <c r="AK17">
        <f t="shared" si="5"/>
        <v>0</v>
      </c>
      <c r="AL17">
        <f t="shared" si="6"/>
        <v>0</v>
      </c>
      <c r="AO17" s="112">
        <f t="shared" si="39"/>
        <v>0</v>
      </c>
      <c r="AP17">
        <f t="shared" si="8"/>
        <v>0</v>
      </c>
      <c r="AQ17" s="8">
        <f t="shared" si="9"/>
        <v>0</v>
      </c>
      <c r="AR17">
        <f t="shared" si="10"/>
        <v>0</v>
      </c>
      <c r="AS17" s="8">
        <f t="shared" si="11"/>
        <v>0</v>
      </c>
      <c r="AT17" s="8">
        <f t="shared" si="12"/>
        <v>0</v>
      </c>
      <c r="AU17" s="8" t="e">
        <f t="shared" si="13"/>
        <v>#DIV/0!</v>
      </c>
      <c r="AV17" t="e">
        <f t="shared" si="14"/>
        <v>#DIV/0!</v>
      </c>
      <c r="AW17" t="e">
        <f t="shared" si="15"/>
        <v>#DIV/0!</v>
      </c>
      <c r="AX17" t="e">
        <f t="shared" si="16"/>
        <v>#DIV/0!</v>
      </c>
      <c r="BC17">
        <v>1</v>
      </c>
      <c r="BD17" s="8" t="e">
        <f t="shared" si="17"/>
        <v>#DIV/0!</v>
      </c>
      <c r="BF17" t="e">
        <f t="shared" si="18"/>
        <v>#DIV/0!</v>
      </c>
      <c r="BG17" t="e">
        <f t="shared" si="18"/>
        <v>#DIV/0!</v>
      </c>
      <c r="BH17" t="e">
        <f t="shared" si="18"/>
        <v>#DIV/0!</v>
      </c>
      <c r="BI17" t="e">
        <f t="shared" si="18"/>
        <v>#DIV/0!</v>
      </c>
      <c r="BJ17">
        <f t="shared" si="35"/>
        <v>0</v>
      </c>
      <c r="BK17">
        <f t="shared" si="35"/>
        <v>0</v>
      </c>
      <c r="BL17">
        <f t="shared" si="35"/>
        <v>0</v>
      </c>
      <c r="BM17" s="8" t="e">
        <f t="shared" si="36"/>
        <v>#DIV/0!</v>
      </c>
      <c r="BN17" s="9" t="e">
        <f t="shared" si="36"/>
        <v>#DIV/0!</v>
      </c>
      <c r="BQ17">
        <f t="shared" si="19"/>
        <v>12</v>
      </c>
      <c r="BR17" t="e">
        <f t="shared" si="20"/>
        <v>#DIV/0!</v>
      </c>
      <c r="BS17" t="e">
        <f t="shared" si="21"/>
        <v>#DIV/0!</v>
      </c>
      <c r="BT17" t="e">
        <f t="shared" si="22"/>
        <v>#DIV/0!</v>
      </c>
      <c r="BU17" t="e">
        <f t="shared" si="23"/>
        <v>#DIV/0!</v>
      </c>
      <c r="BV17" t="e">
        <f t="shared" si="24"/>
        <v>#DIV/0!</v>
      </c>
      <c r="BW17">
        <f>0</f>
        <v>0</v>
      </c>
      <c r="BX17" s="10" t="e">
        <f t="shared" si="25"/>
        <v>#DIV/0!</v>
      </c>
      <c r="CC17">
        <v>16</v>
      </c>
      <c r="CD17" t="e">
        <f t="shared" si="26"/>
        <v>#DIV/0!</v>
      </c>
      <c r="CG17">
        <f t="shared" si="37"/>
        <v>1</v>
      </c>
      <c r="CH17" s="8" t="e">
        <f>BD17</f>
        <v>#DIV/0!</v>
      </c>
      <c r="CJ17" s="3" t="e">
        <f t="shared" si="27"/>
        <v>#DIV/0!</v>
      </c>
      <c r="CK17" s="3" t="e">
        <f t="shared" si="27"/>
        <v>#DIV/0!</v>
      </c>
      <c r="CL17" s="3" t="e">
        <f t="shared" si="27"/>
        <v>#DIV/0!</v>
      </c>
      <c r="CM17" s="3" t="e">
        <f t="shared" si="27"/>
        <v>#DIV/0!</v>
      </c>
      <c r="CN17" s="3">
        <f t="shared" si="27"/>
        <v>0</v>
      </c>
      <c r="CO17" s="3">
        <f t="shared" si="27"/>
        <v>0</v>
      </c>
      <c r="CP17" s="3">
        <f t="shared" si="27"/>
        <v>0</v>
      </c>
      <c r="CQ17" s="3" t="e">
        <f t="shared" si="27"/>
        <v>#DIV/0!</v>
      </c>
      <c r="CR17" s="3" t="e">
        <f t="shared" si="27"/>
        <v>#DIV/0!</v>
      </c>
    </row>
    <row r="18" spans="1:96" ht="16.5" thickBot="1">
      <c r="B18" s="113"/>
      <c r="C18" s="111"/>
      <c r="D18" s="111"/>
      <c r="E18" s="114"/>
      <c r="F18" s="111"/>
      <c r="G18" s="111"/>
      <c r="H18" s="111"/>
      <c r="K18" s="108">
        <f>B18</f>
        <v>0</v>
      </c>
      <c r="L18" s="109">
        <f>C18/2</f>
        <v>0</v>
      </c>
      <c r="M18" s="109">
        <f>D18/3</f>
        <v>0</v>
      </c>
      <c r="N18" s="110">
        <f>E18/4</f>
        <v>0</v>
      </c>
      <c r="O18" s="111"/>
      <c r="P18" s="111"/>
      <c r="Q18" s="111"/>
      <c r="T18">
        <f t="shared" ref="T18:Z49" si="40">K18</f>
        <v>0</v>
      </c>
      <c r="U18">
        <f t="shared" si="40"/>
        <v>0</v>
      </c>
      <c r="V18">
        <f t="shared" si="40"/>
        <v>0</v>
      </c>
      <c r="W18">
        <f t="shared" si="40"/>
        <v>0</v>
      </c>
      <c r="X18">
        <f t="shared" si="40"/>
        <v>0</v>
      </c>
      <c r="Y18">
        <f t="shared" si="40"/>
        <v>0</v>
      </c>
      <c r="Z18">
        <f t="shared" si="40"/>
        <v>0</v>
      </c>
      <c r="AE18">
        <f t="shared" si="1"/>
        <v>0</v>
      </c>
      <c r="AF18">
        <f t="shared" si="2"/>
        <v>0</v>
      </c>
      <c r="AG18">
        <f t="shared" si="3"/>
        <v>0</v>
      </c>
      <c r="AH18" s="5">
        <f t="shared" si="4"/>
        <v>0</v>
      </c>
      <c r="AK18">
        <f t="shared" si="5"/>
        <v>0</v>
      </c>
      <c r="AL18">
        <f t="shared" si="6"/>
        <v>0</v>
      </c>
      <c r="AO18" s="112">
        <f t="shared" si="39"/>
        <v>0</v>
      </c>
      <c r="AP18">
        <f t="shared" si="8"/>
        <v>0</v>
      </c>
      <c r="AQ18" s="8">
        <f t="shared" si="9"/>
        <v>0</v>
      </c>
      <c r="AR18">
        <f t="shared" si="10"/>
        <v>0</v>
      </c>
      <c r="AS18" s="8">
        <f t="shared" si="11"/>
        <v>0</v>
      </c>
      <c r="AT18" s="8">
        <f t="shared" si="12"/>
        <v>0</v>
      </c>
      <c r="AU18" s="8" t="e">
        <f t="shared" si="13"/>
        <v>#DIV/0!</v>
      </c>
      <c r="AV18" t="e">
        <f t="shared" si="14"/>
        <v>#DIV/0!</v>
      </c>
      <c r="AW18" t="e">
        <f t="shared" si="15"/>
        <v>#DIV/0!</v>
      </c>
      <c r="AX18" t="e">
        <f t="shared" si="16"/>
        <v>#DIV/0!</v>
      </c>
      <c r="BC18">
        <v>1</v>
      </c>
      <c r="BD18" s="8" t="e">
        <f t="shared" si="17"/>
        <v>#DIV/0!</v>
      </c>
      <c r="BF18" t="e">
        <f t="shared" si="18"/>
        <v>#DIV/0!</v>
      </c>
      <c r="BG18" t="e">
        <f t="shared" si="18"/>
        <v>#DIV/0!</v>
      </c>
      <c r="BH18" t="e">
        <f t="shared" si="18"/>
        <v>#DIV/0!</v>
      </c>
      <c r="BI18" t="e">
        <f t="shared" si="18"/>
        <v>#DIV/0!</v>
      </c>
      <c r="BJ18">
        <f t="shared" si="35"/>
        <v>0</v>
      </c>
      <c r="BK18">
        <f t="shared" si="35"/>
        <v>0</v>
      </c>
      <c r="BL18">
        <f t="shared" si="35"/>
        <v>0</v>
      </c>
      <c r="BM18" s="8" t="e">
        <f t="shared" si="36"/>
        <v>#DIV/0!</v>
      </c>
      <c r="BN18" s="9" t="e">
        <f t="shared" si="36"/>
        <v>#DIV/0!</v>
      </c>
      <c r="BQ18">
        <f t="shared" si="19"/>
        <v>12</v>
      </c>
      <c r="BR18" t="e">
        <f t="shared" si="20"/>
        <v>#DIV/0!</v>
      </c>
      <c r="BS18" t="e">
        <f t="shared" si="21"/>
        <v>#DIV/0!</v>
      </c>
      <c r="BT18" t="e">
        <f t="shared" si="22"/>
        <v>#DIV/0!</v>
      </c>
      <c r="BU18" t="e">
        <f t="shared" si="23"/>
        <v>#DIV/0!</v>
      </c>
      <c r="BV18" t="e">
        <f t="shared" si="24"/>
        <v>#DIV/0!</v>
      </c>
      <c r="BW18">
        <f>0</f>
        <v>0</v>
      </c>
      <c r="BX18" s="10" t="e">
        <f t="shared" si="25"/>
        <v>#DIV/0!</v>
      </c>
      <c r="CD18" t="e">
        <f t="shared" si="26"/>
        <v>#DIV/0!</v>
      </c>
      <c r="CG18">
        <f t="shared" si="37"/>
        <v>1</v>
      </c>
      <c r="CH18" t="e">
        <f t="shared" si="37"/>
        <v>#DIV/0!</v>
      </c>
      <c r="CJ18" s="3" t="e">
        <f t="shared" ref="CJ18:CR46" si="41">BF18</f>
        <v>#DIV/0!</v>
      </c>
      <c r="CK18" s="3" t="e">
        <f t="shared" si="41"/>
        <v>#DIV/0!</v>
      </c>
      <c r="CL18" s="3" t="e">
        <f t="shared" si="41"/>
        <v>#DIV/0!</v>
      </c>
      <c r="CM18" s="3" t="e">
        <f t="shared" si="41"/>
        <v>#DIV/0!</v>
      </c>
      <c r="CN18" s="3">
        <f t="shared" si="41"/>
        <v>0</v>
      </c>
      <c r="CO18" s="3">
        <f t="shared" si="41"/>
        <v>0</v>
      </c>
      <c r="CP18" s="3">
        <f t="shared" si="41"/>
        <v>0</v>
      </c>
      <c r="CQ18" s="3" t="e">
        <f t="shared" si="41"/>
        <v>#DIV/0!</v>
      </c>
      <c r="CR18" s="3" t="e">
        <f t="shared" si="41"/>
        <v>#DIV/0!</v>
      </c>
    </row>
    <row r="19" spans="1:96" ht="16.5" thickBot="1">
      <c r="A19" t="s">
        <v>259</v>
      </c>
      <c r="B19" s="113">
        <v>0</v>
      </c>
      <c r="C19" s="111">
        <v>1</v>
      </c>
      <c r="D19" s="111">
        <v>0</v>
      </c>
      <c r="E19" s="114">
        <v>0</v>
      </c>
      <c r="F19" s="111">
        <v>8</v>
      </c>
      <c r="G19" s="111">
        <v>0</v>
      </c>
      <c r="H19" s="111">
        <v>0</v>
      </c>
      <c r="J19" t="s">
        <v>259</v>
      </c>
      <c r="K19" s="108">
        <f>B19</f>
        <v>0</v>
      </c>
      <c r="L19" s="109">
        <f>C19/2</f>
        <v>0.5</v>
      </c>
      <c r="M19" s="109">
        <f>D19/3</f>
        <v>0</v>
      </c>
      <c r="N19" s="110">
        <f>E19/4</f>
        <v>0</v>
      </c>
      <c r="O19" s="111"/>
      <c r="P19" s="111"/>
      <c r="Q19" s="111"/>
      <c r="T19">
        <f t="shared" si="40"/>
        <v>0</v>
      </c>
      <c r="U19">
        <f t="shared" si="40"/>
        <v>0.5</v>
      </c>
      <c r="V19">
        <f t="shared" si="40"/>
        <v>0</v>
      </c>
      <c r="W19">
        <f t="shared" si="40"/>
        <v>0</v>
      </c>
      <c r="X19">
        <f t="shared" si="40"/>
        <v>0</v>
      </c>
      <c r="Y19">
        <f t="shared" si="40"/>
        <v>0</v>
      </c>
      <c r="Z19">
        <f t="shared" si="40"/>
        <v>0</v>
      </c>
      <c r="AE19">
        <f t="shared" si="1"/>
        <v>1</v>
      </c>
      <c r="AF19">
        <f t="shared" si="2"/>
        <v>1.5</v>
      </c>
      <c r="AG19">
        <f t="shared" si="3"/>
        <v>1</v>
      </c>
      <c r="AH19" s="5">
        <f t="shared" si="4"/>
        <v>-0.5</v>
      </c>
      <c r="AK19">
        <f t="shared" si="5"/>
        <v>0</v>
      </c>
      <c r="AL19">
        <f t="shared" si="6"/>
        <v>0</v>
      </c>
      <c r="AO19" s="112">
        <f t="shared" si="39"/>
        <v>2</v>
      </c>
      <c r="AP19">
        <f t="shared" si="8"/>
        <v>0</v>
      </c>
      <c r="AQ19" s="8">
        <f t="shared" si="9"/>
        <v>0</v>
      </c>
      <c r="AR19">
        <f t="shared" si="10"/>
        <v>0</v>
      </c>
      <c r="AS19" s="8">
        <f t="shared" si="11"/>
        <v>4</v>
      </c>
      <c r="AT19" s="8">
        <f t="shared" si="12"/>
        <v>0</v>
      </c>
      <c r="AU19" s="8">
        <f t="shared" si="13"/>
        <v>12</v>
      </c>
      <c r="AV19">
        <f t="shared" si="14"/>
        <v>0</v>
      </c>
      <c r="AW19">
        <f t="shared" si="15"/>
        <v>6</v>
      </c>
      <c r="AX19">
        <f t="shared" si="16"/>
        <v>1</v>
      </c>
      <c r="BC19">
        <v>1</v>
      </c>
      <c r="BD19" s="8">
        <f t="shared" si="17"/>
        <v>1</v>
      </c>
      <c r="BF19">
        <f t="shared" si="18"/>
        <v>0</v>
      </c>
      <c r="BG19">
        <f t="shared" si="18"/>
        <v>6</v>
      </c>
      <c r="BH19">
        <f t="shared" si="18"/>
        <v>0</v>
      </c>
      <c r="BI19">
        <f t="shared" si="18"/>
        <v>0</v>
      </c>
      <c r="BJ19">
        <f t="shared" ref="BJ19:BL49" si="42">X19</f>
        <v>0</v>
      </c>
      <c r="BK19">
        <f t="shared" si="42"/>
        <v>0</v>
      </c>
      <c r="BL19">
        <f t="shared" si="42"/>
        <v>0</v>
      </c>
      <c r="BM19" s="8">
        <f t="shared" ref="BM19:BN49" si="43">AV19</f>
        <v>0</v>
      </c>
      <c r="BN19" s="9">
        <f t="shared" si="43"/>
        <v>6</v>
      </c>
      <c r="BQ19">
        <f t="shared" si="19"/>
        <v>12</v>
      </c>
      <c r="BR19">
        <f t="shared" si="20"/>
        <v>12</v>
      </c>
      <c r="BS19">
        <f t="shared" si="21"/>
        <v>24</v>
      </c>
      <c r="BT19">
        <f t="shared" si="22"/>
        <v>24</v>
      </c>
      <c r="BU19">
        <f t="shared" si="23"/>
        <v>12</v>
      </c>
      <c r="BV19">
        <f t="shared" si="24"/>
        <v>12</v>
      </c>
      <c r="BW19">
        <f>0</f>
        <v>0</v>
      </c>
      <c r="BX19" s="10">
        <f t="shared" si="25"/>
        <v>0</v>
      </c>
      <c r="CD19">
        <f t="shared" si="26"/>
        <v>-673.81527691468602</v>
      </c>
      <c r="CF19" t="s">
        <v>259</v>
      </c>
      <c r="CG19">
        <f t="shared" ref="CG19:CH49" si="44">BC19</f>
        <v>1</v>
      </c>
      <c r="CH19">
        <f t="shared" si="44"/>
        <v>1</v>
      </c>
      <c r="CJ19" s="3">
        <f t="shared" si="41"/>
        <v>0</v>
      </c>
      <c r="CK19" s="3">
        <f t="shared" si="41"/>
        <v>6</v>
      </c>
      <c r="CL19" s="3">
        <f t="shared" si="41"/>
        <v>0</v>
      </c>
      <c r="CM19" s="3">
        <f t="shared" si="41"/>
        <v>0</v>
      </c>
      <c r="CN19" s="3">
        <f t="shared" si="41"/>
        <v>0</v>
      </c>
      <c r="CO19" s="3">
        <f t="shared" si="41"/>
        <v>0</v>
      </c>
      <c r="CP19" s="3">
        <f t="shared" si="41"/>
        <v>0</v>
      </c>
      <c r="CQ19" s="3">
        <f t="shared" si="41"/>
        <v>0</v>
      </c>
      <c r="CR19" s="3">
        <f t="shared" si="41"/>
        <v>6</v>
      </c>
    </row>
    <row r="20" spans="1:96" ht="16.5" thickBot="1">
      <c r="A20" t="s">
        <v>261</v>
      </c>
      <c r="B20" s="113">
        <v>0</v>
      </c>
      <c r="C20" s="111">
        <v>0</v>
      </c>
      <c r="D20" s="111">
        <v>1</v>
      </c>
      <c r="E20" s="114">
        <v>0</v>
      </c>
      <c r="F20" s="111">
        <f>16/3</f>
        <v>5.333333333333333</v>
      </c>
      <c r="G20" s="111">
        <v>0</v>
      </c>
      <c r="H20" s="111">
        <v>0</v>
      </c>
      <c r="J20" t="s">
        <v>261</v>
      </c>
      <c r="K20" s="108">
        <f>B20</f>
        <v>0</v>
      </c>
      <c r="L20" s="109">
        <f>C20/2</f>
        <v>0</v>
      </c>
      <c r="M20" s="109">
        <f>D20/3</f>
        <v>0.33333333333333331</v>
      </c>
      <c r="N20" s="110">
        <f>E20/4</f>
        <v>0</v>
      </c>
      <c r="O20" s="111"/>
      <c r="P20" s="111"/>
      <c r="Q20" s="111"/>
      <c r="T20">
        <f t="shared" si="40"/>
        <v>0</v>
      </c>
      <c r="U20">
        <f t="shared" si="40"/>
        <v>0</v>
      </c>
      <c r="V20">
        <f t="shared" si="40"/>
        <v>0.33333333333333331</v>
      </c>
      <c r="W20">
        <f t="shared" si="40"/>
        <v>0</v>
      </c>
      <c r="X20">
        <f t="shared" si="40"/>
        <v>0</v>
      </c>
      <c r="Y20">
        <f t="shared" si="40"/>
        <v>0</v>
      </c>
      <c r="Z20">
        <f t="shared" si="40"/>
        <v>0</v>
      </c>
      <c r="AE20">
        <f t="shared" si="1"/>
        <v>1</v>
      </c>
      <c r="AF20">
        <f t="shared" si="2"/>
        <v>1.6666666666666665</v>
      </c>
      <c r="AG20">
        <f t="shared" si="3"/>
        <v>0.66666666666666663</v>
      </c>
      <c r="AH20" s="5">
        <f t="shared" si="4"/>
        <v>-0.33333333333333331</v>
      </c>
      <c r="AK20">
        <f t="shared" si="5"/>
        <v>0</v>
      </c>
      <c r="AL20">
        <f t="shared" si="6"/>
        <v>0</v>
      </c>
      <c r="AO20" s="112">
        <f t="shared" si="39"/>
        <v>1.9999999999999998</v>
      </c>
      <c r="AP20">
        <f t="shared" si="8"/>
        <v>0</v>
      </c>
      <c r="AQ20" s="8">
        <f t="shared" si="9"/>
        <v>0.66666666666666652</v>
      </c>
      <c r="AR20">
        <f t="shared" si="10"/>
        <v>0</v>
      </c>
      <c r="AS20" s="8">
        <f t="shared" si="11"/>
        <v>4.6666666666666661</v>
      </c>
      <c r="AT20" s="8">
        <f t="shared" si="12"/>
        <v>0</v>
      </c>
      <c r="AU20" s="8">
        <f t="shared" si="13"/>
        <v>10.285714285714286</v>
      </c>
      <c r="AV20">
        <f t="shared" si="14"/>
        <v>1.7142857142857135</v>
      </c>
      <c r="AW20">
        <f t="shared" si="15"/>
        <v>5.1428571428571423</v>
      </c>
      <c r="AX20">
        <f t="shared" si="16"/>
        <v>0.99999999999999822</v>
      </c>
      <c r="BC20">
        <v>1</v>
      </c>
      <c r="BD20" s="8">
        <f t="shared" si="17"/>
        <v>0.99999999999999822</v>
      </c>
      <c r="BF20">
        <f t="shared" si="18"/>
        <v>0</v>
      </c>
      <c r="BG20">
        <f t="shared" si="18"/>
        <v>0</v>
      </c>
      <c r="BH20">
        <f t="shared" si="18"/>
        <v>3.4285714285714288</v>
      </c>
      <c r="BI20">
        <f t="shared" si="18"/>
        <v>0</v>
      </c>
      <c r="BJ20">
        <f t="shared" si="42"/>
        <v>0</v>
      </c>
      <c r="BK20">
        <f t="shared" si="42"/>
        <v>0</v>
      </c>
      <c r="BL20">
        <f t="shared" si="42"/>
        <v>0</v>
      </c>
      <c r="BM20" s="8">
        <f t="shared" si="43"/>
        <v>1.7142857142857135</v>
      </c>
      <c r="BN20" s="9">
        <f t="shared" si="43"/>
        <v>5.1428571428571423</v>
      </c>
      <c r="BQ20">
        <f t="shared" si="19"/>
        <v>12</v>
      </c>
      <c r="BR20">
        <f t="shared" si="20"/>
        <v>12</v>
      </c>
      <c r="BS20">
        <f t="shared" si="21"/>
        <v>23.999999999999996</v>
      </c>
      <c r="BT20">
        <f t="shared" si="22"/>
        <v>24.000000000000004</v>
      </c>
      <c r="BU20">
        <f t="shared" si="23"/>
        <v>11.999999999999998</v>
      </c>
      <c r="BV20">
        <f t="shared" si="24"/>
        <v>11.999999999999998</v>
      </c>
      <c r="BW20">
        <f>0</f>
        <v>0</v>
      </c>
      <c r="BX20" s="10">
        <f t="shared" si="25"/>
        <v>0</v>
      </c>
      <c r="CD20">
        <f t="shared" si="26"/>
        <v>-666.3824099345444</v>
      </c>
      <c r="CF20" t="s">
        <v>261</v>
      </c>
      <c r="CG20">
        <f t="shared" si="44"/>
        <v>1</v>
      </c>
      <c r="CH20">
        <f t="shared" si="44"/>
        <v>0.99999999999999822</v>
      </c>
      <c r="CJ20" s="3">
        <f t="shared" si="41"/>
        <v>0</v>
      </c>
      <c r="CK20" s="3">
        <f t="shared" si="41"/>
        <v>0</v>
      </c>
      <c r="CL20" s="3">
        <f t="shared" si="41"/>
        <v>3.4285714285714288</v>
      </c>
      <c r="CM20" s="3">
        <f t="shared" si="41"/>
        <v>0</v>
      </c>
      <c r="CN20" s="3">
        <f t="shared" si="41"/>
        <v>0</v>
      </c>
      <c r="CO20" s="3">
        <f t="shared" si="41"/>
        <v>0</v>
      </c>
      <c r="CP20" s="3">
        <f t="shared" si="41"/>
        <v>0</v>
      </c>
      <c r="CQ20" s="3">
        <f t="shared" si="41"/>
        <v>1.7142857142857135</v>
      </c>
      <c r="CR20" s="3">
        <f t="shared" si="41"/>
        <v>5.1428571428571423</v>
      </c>
    </row>
    <row r="21" spans="1:96">
      <c r="A21" t="s">
        <v>263</v>
      </c>
      <c r="B21" s="113">
        <v>0</v>
      </c>
      <c r="C21" s="111">
        <v>0</v>
      </c>
      <c r="D21" s="111">
        <v>0</v>
      </c>
      <c r="E21" s="114">
        <v>1</v>
      </c>
      <c r="F21" s="111">
        <v>4</v>
      </c>
      <c r="G21" s="111">
        <v>0</v>
      </c>
      <c r="H21" s="111">
        <v>0</v>
      </c>
      <c r="J21" t="s">
        <v>263</v>
      </c>
      <c r="K21" s="108">
        <f>B21</f>
        <v>0</v>
      </c>
      <c r="L21" s="109">
        <f>C21/2</f>
        <v>0</v>
      </c>
      <c r="M21" s="109">
        <f>D21/3</f>
        <v>0</v>
      </c>
      <c r="N21" s="110">
        <f>E21/4</f>
        <v>0.25</v>
      </c>
      <c r="O21" s="111"/>
      <c r="P21" s="111"/>
      <c r="Q21" s="111"/>
      <c r="T21">
        <f t="shared" si="40"/>
        <v>0</v>
      </c>
      <c r="U21">
        <f t="shared" si="40"/>
        <v>0</v>
      </c>
      <c r="V21">
        <f t="shared" si="40"/>
        <v>0</v>
      </c>
      <c r="W21">
        <f t="shared" si="40"/>
        <v>0.25</v>
      </c>
      <c r="X21">
        <f t="shared" si="40"/>
        <v>0</v>
      </c>
      <c r="Y21">
        <f t="shared" si="40"/>
        <v>0</v>
      </c>
      <c r="Z21">
        <f t="shared" si="40"/>
        <v>0</v>
      </c>
      <c r="AE21">
        <f t="shared" si="1"/>
        <v>1</v>
      </c>
      <c r="AF21">
        <f t="shared" si="2"/>
        <v>1.75</v>
      </c>
      <c r="AG21">
        <f t="shared" si="3"/>
        <v>0.5</v>
      </c>
      <c r="AH21" s="5">
        <f t="shared" si="4"/>
        <v>-0.25</v>
      </c>
      <c r="AK21">
        <f t="shared" si="5"/>
        <v>0</v>
      </c>
      <c r="AL21">
        <f t="shared" si="6"/>
        <v>0</v>
      </c>
      <c r="AO21" s="112">
        <f t="shared" si="39"/>
        <v>2</v>
      </c>
      <c r="AP21">
        <f t="shared" si="8"/>
        <v>0</v>
      </c>
      <c r="AQ21" s="8">
        <f t="shared" si="9"/>
        <v>1</v>
      </c>
      <c r="AR21">
        <f t="shared" si="10"/>
        <v>0</v>
      </c>
      <c r="AS21" s="8">
        <f t="shared" si="11"/>
        <v>5</v>
      </c>
      <c r="AT21" s="8">
        <f t="shared" si="12"/>
        <v>0</v>
      </c>
      <c r="AU21" s="8">
        <f t="shared" si="13"/>
        <v>9.6</v>
      </c>
      <c r="AV21">
        <f t="shared" si="14"/>
        <v>2.4000000000000004</v>
      </c>
      <c r="AW21">
        <f t="shared" si="15"/>
        <v>4.8000000000000007</v>
      </c>
      <c r="AX21">
        <f t="shared" si="16"/>
        <v>1</v>
      </c>
      <c r="BC21">
        <v>1</v>
      </c>
      <c r="BD21" s="8">
        <f t="shared" si="17"/>
        <v>1</v>
      </c>
      <c r="BF21">
        <f t="shared" si="18"/>
        <v>0</v>
      </c>
      <c r="BG21">
        <f t="shared" si="18"/>
        <v>0</v>
      </c>
      <c r="BH21">
        <f t="shared" si="18"/>
        <v>0</v>
      </c>
      <c r="BI21">
        <f t="shared" si="18"/>
        <v>2.4</v>
      </c>
      <c r="BJ21">
        <f t="shared" si="42"/>
        <v>0</v>
      </c>
      <c r="BK21">
        <f t="shared" si="42"/>
        <v>0</v>
      </c>
      <c r="BL21">
        <f t="shared" si="42"/>
        <v>0</v>
      </c>
      <c r="BM21" s="8">
        <f t="shared" si="43"/>
        <v>2.4000000000000004</v>
      </c>
      <c r="BN21" s="9">
        <f t="shared" si="43"/>
        <v>4.8000000000000007</v>
      </c>
      <c r="BQ21">
        <f t="shared" si="19"/>
        <v>12</v>
      </c>
      <c r="BR21">
        <f t="shared" si="20"/>
        <v>12</v>
      </c>
      <c r="BS21">
        <f t="shared" si="21"/>
        <v>24</v>
      </c>
      <c r="BT21">
        <f t="shared" si="22"/>
        <v>24.000000000000004</v>
      </c>
      <c r="BU21">
        <f t="shared" si="23"/>
        <v>12</v>
      </c>
      <c r="BV21">
        <f t="shared" si="24"/>
        <v>12</v>
      </c>
      <c r="BW21">
        <f>0</f>
        <v>0</v>
      </c>
      <c r="BX21" s="10">
        <f t="shared" si="25"/>
        <v>0</v>
      </c>
      <c r="CD21">
        <f t="shared" si="26"/>
        <v>-663.22177320960157</v>
      </c>
      <c r="CF21" t="s">
        <v>263</v>
      </c>
      <c r="CG21">
        <f t="shared" si="44"/>
        <v>1</v>
      </c>
      <c r="CH21">
        <f t="shared" si="44"/>
        <v>1</v>
      </c>
      <c r="CJ21" s="3">
        <f t="shared" si="41"/>
        <v>0</v>
      </c>
      <c r="CK21" s="3">
        <f t="shared" si="41"/>
        <v>0</v>
      </c>
      <c r="CL21" s="3">
        <f t="shared" si="41"/>
        <v>0</v>
      </c>
      <c r="CM21" s="3">
        <f t="shared" si="41"/>
        <v>2.4</v>
      </c>
      <c r="CN21" s="3">
        <f t="shared" si="41"/>
        <v>0</v>
      </c>
      <c r="CO21" s="3">
        <f t="shared" si="41"/>
        <v>0</v>
      </c>
      <c r="CP21" s="3">
        <f t="shared" si="41"/>
        <v>0</v>
      </c>
      <c r="CQ21" s="3">
        <f t="shared" si="41"/>
        <v>2.4000000000000004</v>
      </c>
      <c r="CR21" s="3">
        <f t="shared" si="41"/>
        <v>4.8000000000000007</v>
      </c>
    </row>
    <row r="22" spans="1:96">
      <c r="B22" s="113"/>
      <c r="C22" s="111"/>
      <c r="D22" s="111"/>
      <c r="E22" s="114"/>
      <c r="F22" s="111"/>
      <c r="G22" s="111"/>
      <c r="H22" s="111"/>
      <c r="K22" s="113"/>
      <c r="L22" s="111"/>
      <c r="M22" s="111"/>
      <c r="N22" s="114"/>
      <c r="O22" s="111"/>
      <c r="P22" s="111"/>
      <c r="Q22" s="111"/>
      <c r="T22">
        <f t="shared" si="40"/>
        <v>0</v>
      </c>
      <c r="U22">
        <f t="shared" si="40"/>
        <v>0</v>
      </c>
      <c r="V22">
        <f t="shared" si="40"/>
        <v>0</v>
      </c>
      <c r="W22">
        <f t="shared" si="40"/>
        <v>0</v>
      </c>
      <c r="X22">
        <f t="shared" si="40"/>
        <v>0</v>
      </c>
      <c r="Y22">
        <f t="shared" si="40"/>
        <v>0</v>
      </c>
      <c r="Z22">
        <f t="shared" si="40"/>
        <v>0</v>
      </c>
      <c r="AE22">
        <f t="shared" si="1"/>
        <v>0</v>
      </c>
      <c r="AF22">
        <f t="shared" si="2"/>
        <v>0</v>
      </c>
      <c r="AG22">
        <f t="shared" si="3"/>
        <v>0</v>
      </c>
      <c r="AH22" s="5">
        <f t="shared" si="4"/>
        <v>0</v>
      </c>
      <c r="AK22">
        <f t="shared" si="5"/>
        <v>0</v>
      </c>
      <c r="AL22">
        <f t="shared" si="6"/>
        <v>0</v>
      </c>
      <c r="AO22" s="112">
        <f t="shared" si="39"/>
        <v>0</v>
      </c>
      <c r="AP22">
        <f t="shared" si="8"/>
        <v>0</v>
      </c>
      <c r="AQ22" s="8">
        <f t="shared" si="9"/>
        <v>0</v>
      </c>
      <c r="AR22">
        <f t="shared" si="10"/>
        <v>0</v>
      </c>
      <c r="AS22" s="8">
        <f t="shared" si="11"/>
        <v>0</v>
      </c>
      <c r="AT22" s="8">
        <f t="shared" si="12"/>
        <v>0</v>
      </c>
      <c r="AU22" s="8" t="e">
        <f t="shared" si="13"/>
        <v>#DIV/0!</v>
      </c>
      <c r="AV22" t="e">
        <f t="shared" si="14"/>
        <v>#DIV/0!</v>
      </c>
      <c r="AW22" t="e">
        <f t="shared" si="15"/>
        <v>#DIV/0!</v>
      </c>
      <c r="AX22" t="e">
        <f t="shared" si="16"/>
        <v>#DIV/0!</v>
      </c>
      <c r="BC22">
        <v>1</v>
      </c>
      <c r="BD22" s="8" t="e">
        <f t="shared" si="17"/>
        <v>#DIV/0!</v>
      </c>
      <c r="BF22" t="e">
        <f t="shared" si="18"/>
        <v>#DIV/0!</v>
      </c>
      <c r="BG22" t="e">
        <f t="shared" si="18"/>
        <v>#DIV/0!</v>
      </c>
      <c r="BH22" t="e">
        <f t="shared" si="18"/>
        <v>#DIV/0!</v>
      </c>
      <c r="BI22" t="e">
        <f t="shared" si="18"/>
        <v>#DIV/0!</v>
      </c>
      <c r="BJ22">
        <f t="shared" si="42"/>
        <v>0</v>
      </c>
      <c r="BK22">
        <f t="shared" si="42"/>
        <v>0</v>
      </c>
      <c r="BL22">
        <f t="shared" si="42"/>
        <v>0</v>
      </c>
      <c r="BM22" s="8" t="e">
        <f t="shared" si="43"/>
        <v>#DIV/0!</v>
      </c>
      <c r="BN22" s="9" t="e">
        <f t="shared" si="43"/>
        <v>#DIV/0!</v>
      </c>
      <c r="BQ22">
        <f t="shared" si="19"/>
        <v>12</v>
      </c>
      <c r="BR22" t="e">
        <f t="shared" si="20"/>
        <v>#DIV/0!</v>
      </c>
      <c r="BS22" t="e">
        <f t="shared" si="21"/>
        <v>#DIV/0!</v>
      </c>
      <c r="BT22" t="e">
        <f t="shared" si="22"/>
        <v>#DIV/0!</v>
      </c>
      <c r="BU22" t="e">
        <f t="shared" si="23"/>
        <v>#DIV/0!</v>
      </c>
      <c r="BV22" t="e">
        <f t="shared" si="24"/>
        <v>#DIV/0!</v>
      </c>
      <c r="BW22">
        <f>0</f>
        <v>0</v>
      </c>
      <c r="BX22" s="10" t="e">
        <f t="shared" si="25"/>
        <v>#DIV/0!</v>
      </c>
      <c r="CG22">
        <f t="shared" si="44"/>
        <v>1</v>
      </c>
      <c r="CH22" t="e">
        <f t="shared" si="44"/>
        <v>#DIV/0!</v>
      </c>
      <c r="CJ22" s="3" t="e">
        <f t="shared" si="41"/>
        <v>#DIV/0!</v>
      </c>
      <c r="CK22" s="3" t="e">
        <f t="shared" si="41"/>
        <v>#DIV/0!</v>
      </c>
      <c r="CL22" s="3" t="e">
        <f t="shared" si="41"/>
        <v>#DIV/0!</v>
      </c>
      <c r="CM22" s="3" t="e">
        <f t="shared" si="41"/>
        <v>#DIV/0!</v>
      </c>
      <c r="CN22" s="3">
        <f t="shared" si="41"/>
        <v>0</v>
      </c>
      <c r="CO22" s="3">
        <f t="shared" si="41"/>
        <v>0</v>
      </c>
      <c r="CP22" s="3">
        <f t="shared" si="41"/>
        <v>0</v>
      </c>
      <c r="CQ22" s="3" t="e">
        <f t="shared" si="41"/>
        <v>#DIV/0!</v>
      </c>
      <c r="CR22" s="3" t="e">
        <f t="shared" si="41"/>
        <v>#DIV/0!</v>
      </c>
    </row>
    <row r="23" spans="1:96">
      <c r="B23" s="113"/>
      <c r="C23" s="111"/>
      <c r="D23" s="111"/>
      <c r="E23" s="114"/>
      <c r="F23" s="111"/>
      <c r="G23" s="111"/>
      <c r="H23" s="111"/>
      <c r="K23" s="113"/>
      <c r="L23" s="111"/>
      <c r="M23" s="111"/>
      <c r="N23" s="114"/>
      <c r="O23" s="111"/>
      <c r="P23" s="111"/>
      <c r="Q23" s="111"/>
      <c r="T23">
        <f t="shared" si="40"/>
        <v>0</v>
      </c>
      <c r="U23">
        <f t="shared" si="40"/>
        <v>0</v>
      </c>
      <c r="V23">
        <f t="shared" si="40"/>
        <v>0</v>
      </c>
      <c r="W23">
        <f t="shared" si="40"/>
        <v>0</v>
      </c>
      <c r="X23">
        <f t="shared" si="40"/>
        <v>0</v>
      </c>
      <c r="Y23">
        <f t="shared" si="40"/>
        <v>0</v>
      </c>
      <c r="Z23">
        <f t="shared" si="40"/>
        <v>0</v>
      </c>
      <c r="AE23">
        <f t="shared" si="1"/>
        <v>0</v>
      </c>
      <c r="AF23">
        <f t="shared" si="2"/>
        <v>0</v>
      </c>
      <c r="AG23">
        <f t="shared" si="3"/>
        <v>0</v>
      </c>
      <c r="AH23" s="5">
        <f t="shared" si="4"/>
        <v>0</v>
      </c>
      <c r="AK23">
        <f t="shared" si="5"/>
        <v>0</v>
      </c>
      <c r="AL23">
        <f t="shared" si="6"/>
        <v>0</v>
      </c>
      <c r="AO23" s="112">
        <f t="shared" si="39"/>
        <v>0</v>
      </c>
      <c r="AP23">
        <f t="shared" si="8"/>
        <v>0</v>
      </c>
      <c r="AQ23" s="8">
        <f t="shared" si="9"/>
        <v>0</v>
      </c>
      <c r="AR23">
        <f t="shared" si="10"/>
        <v>0</v>
      </c>
      <c r="AS23" s="8">
        <f t="shared" si="11"/>
        <v>0</v>
      </c>
      <c r="AT23" s="8">
        <f t="shared" si="12"/>
        <v>0</v>
      </c>
      <c r="AU23" s="8" t="e">
        <f t="shared" si="13"/>
        <v>#DIV/0!</v>
      </c>
      <c r="AV23" t="e">
        <f t="shared" si="14"/>
        <v>#DIV/0!</v>
      </c>
      <c r="AW23" t="e">
        <f t="shared" si="15"/>
        <v>#DIV/0!</v>
      </c>
      <c r="AX23" t="e">
        <f t="shared" si="16"/>
        <v>#DIV/0!</v>
      </c>
      <c r="BC23">
        <v>1</v>
      </c>
      <c r="BD23" s="8" t="e">
        <f t="shared" si="17"/>
        <v>#DIV/0!</v>
      </c>
      <c r="BF23" t="e">
        <f t="shared" si="18"/>
        <v>#DIV/0!</v>
      </c>
      <c r="BG23" t="e">
        <f t="shared" si="18"/>
        <v>#DIV/0!</v>
      </c>
      <c r="BH23" t="e">
        <f t="shared" si="18"/>
        <v>#DIV/0!</v>
      </c>
      <c r="BI23" t="e">
        <f t="shared" si="18"/>
        <v>#DIV/0!</v>
      </c>
      <c r="BJ23">
        <f t="shared" si="42"/>
        <v>0</v>
      </c>
      <c r="BK23">
        <f t="shared" si="42"/>
        <v>0</v>
      </c>
      <c r="BL23">
        <f t="shared" si="42"/>
        <v>0</v>
      </c>
      <c r="BM23" s="8" t="e">
        <f t="shared" si="43"/>
        <v>#DIV/0!</v>
      </c>
      <c r="BN23" s="9" t="e">
        <f t="shared" si="43"/>
        <v>#DIV/0!</v>
      </c>
      <c r="BQ23">
        <f t="shared" si="19"/>
        <v>12</v>
      </c>
      <c r="BR23" t="e">
        <f t="shared" si="20"/>
        <v>#DIV/0!</v>
      </c>
      <c r="BS23" t="e">
        <f t="shared" si="21"/>
        <v>#DIV/0!</v>
      </c>
      <c r="BT23" t="e">
        <f t="shared" si="22"/>
        <v>#DIV/0!</v>
      </c>
      <c r="BU23" t="e">
        <f t="shared" si="23"/>
        <v>#DIV/0!</v>
      </c>
      <c r="BV23" t="e">
        <f t="shared" si="24"/>
        <v>#DIV/0!</v>
      </c>
      <c r="BW23">
        <f>0</f>
        <v>0</v>
      </c>
      <c r="BX23" s="10" t="e">
        <f t="shared" si="25"/>
        <v>#DIV/0!</v>
      </c>
      <c r="CG23">
        <f t="shared" si="44"/>
        <v>1</v>
      </c>
      <c r="CH23" t="e">
        <f t="shared" si="44"/>
        <v>#DIV/0!</v>
      </c>
      <c r="CJ23" s="3" t="e">
        <f t="shared" si="41"/>
        <v>#DIV/0!</v>
      </c>
      <c r="CK23" s="3" t="e">
        <f t="shared" si="41"/>
        <v>#DIV/0!</v>
      </c>
      <c r="CL23" s="3" t="e">
        <f t="shared" si="41"/>
        <v>#DIV/0!</v>
      </c>
      <c r="CM23" s="3" t="e">
        <f t="shared" si="41"/>
        <v>#DIV/0!</v>
      </c>
      <c r="CN23" s="3">
        <f t="shared" si="41"/>
        <v>0</v>
      </c>
      <c r="CO23" s="3">
        <f t="shared" si="41"/>
        <v>0</v>
      </c>
      <c r="CP23" s="3">
        <f t="shared" si="41"/>
        <v>0</v>
      </c>
      <c r="CQ23" s="3" t="e">
        <f t="shared" si="41"/>
        <v>#DIV/0!</v>
      </c>
      <c r="CR23" s="3" t="e">
        <f t="shared" si="41"/>
        <v>#DIV/0!</v>
      </c>
    </row>
    <row r="24" spans="1:96">
      <c r="B24" s="113"/>
      <c r="C24" s="111"/>
      <c r="D24" s="111"/>
      <c r="E24" s="114"/>
      <c r="F24" s="111"/>
      <c r="G24" s="111"/>
      <c r="H24" s="111"/>
      <c r="K24" s="113"/>
      <c r="L24" s="111"/>
      <c r="M24" s="111"/>
      <c r="N24" s="114"/>
      <c r="O24" s="111"/>
      <c r="P24" s="111"/>
      <c r="Q24" s="111"/>
      <c r="T24">
        <f t="shared" si="40"/>
        <v>0</v>
      </c>
      <c r="U24">
        <f t="shared" si="40"/>
        <v>0</v>
      </c>
      <c r="V24">
        <f t="shared" si="40"/>
        <v>0</v>
      </c>
      <c r="W24">
        <f t="shared" si="40"/>
        <v>0</v>
      </c>
      <c r="X24">
        <f t="shared" si="40"/>
        <v>0</v>
      </c>
      <c r="Y24">
        <f t="shared" si="40"/>
        <v>0</v>
      </c>
      <c r="Z24">
        <f t="shared" si="40"/>
        <v>0</v>
      </c>
      <c r="AE24">
        <f t="shared" si="1"/>
        <v>0</v>
      </c>
      <c r="AF24">
        <f t="shared" si="2"/>
        <v>0</v>
      </c>
      <c r="AG24">
        <f t="shared" si="3"/>
        <v>0</v>
      </c>
      <c r="AH24" s="5">
        <f t="shared" si="4"/>
        <v>0</v>
      </c>
      <c r="AK24">
        <f t="shared" si="5"/>
        <v>0</v>
      </c>
      <c r="AL24">
        <f t="shared" si="6"/>
        <v>0</v>
      </c>
      <c r="AO24" s="112">
        <f t="shared" si="39"/>
        <v>0</v>
      </c>
      <c r="AP24">
        <f t="shared" si="8"/>
        <v>0</v>
      </c>
      <c r="AQ24" s="8">
        <f t="shared" si="9"/>
        <v>0</v>
      </c>
      <c r="AR24">
        <f t="shared" si="10"/>
        <v>0</v>
      </c>
      <c r="AS24" s="8">
        <f t="shared" si="11"/>
        <v>0</v>
      </c>
      <c r="AT24" s="8">
        <f t="shared" si="12"/>
        <v>0</v>
      </c>
      <c r="AU24" s="8" t="e">
        <f t="shared" si="13"/>
        <v>#DIV/0!</v>
      </c>
      <c r="AV24" t="e">
        <f t="shared" si="14"/>
        <v>#DIV/0!</v>
      </c>
      <c r="AW24" t="e">
        <f t="shared" si="15"/>
        <v>#DIV/0!</v>
      </c>
      <c r="AX24" t="e">
        <f t="shared" si="16"/>
        <v>#DIV/0!</v>
      </c>
      <c r="BC24">
        <v>1</v>
      </c>
      <c r="BD24" s="8" t="e">
        <f t="shared" si="17"/>
        <v>#DIV/0!</v>
      </c>
      <c r="BF24" t="e">
        <f t="shared" si="18"/>
        <v>#DIV/0!</v>
      </c>
      <c r="BG24" t="e">
        <f t="shared" si="18"/>
        <v>#DIV/0!</v>
      </c>
      <c r="BH24" t="e">
        <f t="shared" si="18"/>
        <v>#DIV/0!</v>
      </c>
      <c r="BI24" t="e">
        <f t="shared" si="18"/>
        <v>#DIV/0!</v>
      </c>
      <c r="BJ24">
        <f t="shared" si="42"/>
        <v>0</v>
      </c>
      <c r="BK24">
        <f t="shared" si="42"/>
        <v>0</v>
      </c>
      <c r="BL24">
        <f t="shared" si="42"/>
        <v>0</v>
      </c>
      <c r="BM24" s="8" t="e">
        <f t="shared" si="43"/>
        <v>#DIV/0!</v>
      </c>
      <c r="BN24" s="9" t="e">
        <f t="shared" si="43"/>
        <v>#DIV/0!</v>
      </c>
      <c r="BQ24">
        <f t="shared" si="19"/>
        <v>12</v>
      </c>
      <c r="BR24" t="e">
        <f t="shared" si="20"/>
        <v>#DIV/0!</v>
      </c>
      <c r="BS24" t="e">
        <f t="shared" si="21"/>
        <v>#DIV/0!</v>
      </c>
      <c r="BT24" t="e">
        <f t="shared" si="22"/>
        <v>#DIV/0!</v>
      </c>
      <c r="BU24" t="e">
        <f t="shared" si="23"/>
        <v>#DIV/0!</v>
      </c>
      <c r="BV24" t="e">
        <f t="shared" si="24"/>
        <v>#DIV/0!</v>
      </c>
      <c r="BW24">
        <f>0</f>
        <v>0</v>
      </c>
      <c r="BX24" s="10" t="e">
        <f t="shared" si="25"/>
        <v>#DIV/0!</v>
      </c>
      <c r="CG24">
        <f t="shared" si="44"/>
        <v>1</v>
      </c>
      <c r="CH24" t="e">
        <f t="shared" si="44"/>
        <v>#DIV/0!</v>
      </c>
      <c r="CJ24" s="3" t="e">
        <f t="shared" si="41"/>
        <v>#DIV/0!</v>
      </c>
      <c r="CK24" s="3" t="e">
        <f t="shared" si="41"/>
        <v>#DIV/0!</v>
      </c>
      <c r="CL24" s="3" t="e">
        <f t="shared" si="41"/>
        <v>#DIV/0!</v>
      </c>
      <c r="CM24" s="3" t="e">
        <f t="shared" si="41"/>
        <v>#DIV/0!</v>
      </c>
      <c r="CN24" s="3">
        <f t="shared" si="41"/>
        <v>0</v>
      </c>
      <c r="CO24" s="3">
        <f t="shared" si="41"/>
        <v>0</v>
      </c>
      <c r="CP24" s="3">
        <f t="shared" si="41"/>
        <v>0</v>
      </c>
      <c r="CQ24" s="3" t="e">
        <f t="shared" si="41"/>
        <v>#DIV/0!</v>
      </c>
      <c r="CR24" s="3" t="e">
        <f t="shared" si="41"/>
        <v>#DIV/0!</v>
      </c>
    </row>
    <row r="25" spans="1:96" ht="16.5" thickBot="1">
      <c r="B25" s="116"/>
      <c r="C25" s="117"/>
      <c r="D25" s="117"/>
      <c r="E25" s="118"/>
      <c r="F25" s="111"/>
      <c r="G25" s="111"/>
      <c r="H25" s="111"/>
      <c r="K25" s="116"/>
      <c r="L25" s="117"/>
      <c r="M25" s="117"/>
      <c r="N25" s="118"/>
      <c r="O25" s="111"/>
      <c r="P25" s="111"/>
      <c r="Q25" s="111"/>
      <c r="T25">
        <f t="shared" si="40"/>
        <v>0</v>
      </c>
      <c r="U25">
        <f t="shared" si="40"/>
        <v>0</v>
      </c>
      <c r="V25">
        <f t="shared" si="40"/>
        <v>0</v>
      </c>
      <c r="W25">
        <f t="shared" si="40"/>
        <v>0</v>
      </c>
      <c r="X25">
        <f t="shared" si="40"/>
        <v>0</v>
      </c>
      <c r="Y25">
        <f t="shared" si="40"/>
        <v>0</v>
      </c>
      <c r="Z25">
        <f t="shared" si="40"/>
        <v>0</v>
      </c>
      <c r="AE25">
        <f t="shared" si="1"/>
        <v>0</v>
      </c>
      <c r="AF25">
        <f t="shared" si="2"/>
        <v>0</v>
      </c>
      <c r="AG25">
        <f t="shared" si="3"/>
        <v>0</v>
      </c>
      <c r="AH25" s="5">
        <f t="shared" si="4"/>
        <v>0</v>
      </c>
      <c r="AK25">
        <f t="shared" si="5"/>
        <v>0</v>
      </c>
      <c r="AL25">
        <f t="shared" si="6"/>
        <v>0</v>
      </c>
      <c r="AO25" s="112">
        <f t="shared" si="39"/>
        <v>0</v>
      </c>
      <c r="AP25">
        <f t="shared" si="8"/>
        <v>0</v>
      </c>
      <c r="AQ25" s="8">
        <f t="shared" si="9"/>
        <v>0</v>
      </c>
      <c r="AR25">
        <f t="shared" si="10"/>
        <v>0</v>
      </c>
      <c r="AS25" s="8">
        <f t="shared" si="11"/>
        <v>0</v>
      </c>
      <c r="AT25" s="8">
        <f t="shared" si="12"/>
        <v>0</v>
      </c>
      <c r="AU25" s="8" t="e">
        <f t="shared" si="13"/>
        <v>#DIV/0!</v>
      </c>
      <c r="AV25" t="e">
        <f t="shared" si="14"/>
        <v>#DIV/0!</v>
      </c>
      <c r="AW25" t="e">
        <f t="shared" si="15"/>
        <v>#DIV/0!</v>
      </c>
      <c r="AX25" t="e">
        <f t="shared" si="16"/>
        <v>#DIV/0!</v>
      </c>
      <c r="BC25">
        <v>1</v>
      </c>
      <c r="BD25" s="8" t="e">
        <f t="shared" si="17"/>
        <v>#DIV/0!</v>
      </c>
      <c r="BF25" t="e">
        <f t="shared" si="18"/>
        <v>#DIV/0!</v>
      </c>
      <c r="BG25" t="e">
        <f t="shared" si="18"/>
        <v>#DIV/0!</v>
      </c>
      <c r="BH25" t="e">
        <f t="shared" si="18"/>
        <v>#DIV/0!</v>
      </c>
      <c r="BI25" t="e">
        <f t="shared" si="18"/>
        <v>#DIV/0!</v>
      </c>
      <c r="BJ25">
        <f t="shared" si="42"/>
        <v>0</v>
      </c>
      <c r="BK25">
        <f t="shared" si="42"/>
        <v>0</v>
      </c>
      <c r="BL25">
        <f t="shared" si="42"/>
        <v>0</v>
      </c>
      <c r="BM25" s="8" t="e">
        <f t="shared" si="43"/>
        <v>#DIV/0!</v>
      </c>
      <c r="BN25" s="9" t="e">
        <f t="shared" si="43"/>
        <v>#DIV/0!</v>
      </c>
      <c r="BQ25">
        <f t="shared" si="19"/>
        <v>12</v>
      </c>
      <c r="BR25" t="e">
        <f t="shared" si="20"/>
        <v>#DIV/0!</v>
      </c>
      <c r="BS25" t="e">
        <f t="shared" si="21"/>
        <v>#DIV/0!</v>
      </c>
      <c r="BT25" t="e">
        <f t="shared" si="22"/>
        <v>#DIV/0!</v>
      </c>
      <c r="BU25" t="e">
        <f t="shared" si="23"/>
        <v>#DIV/0!</v>
      </c>
      <c r="BV25" t="e">
        <f t="shared" si="24"/>
        <v>#DIV/0!</v>
      </c>
      <c r="BW25">
        <f>0</f>
        <v>0</v>
      </c>
      <c r="BX25" s="10" t="e">
        <f t="shared" si="25"/>
        <v>#DIV/0!</v>
      </c>
      <c r="CG25">
        <f t="shared" si="44"/>
        <v>1</v>
      </c>
      <c r="CH25" t="e">
        <f t="shared" si="44"/>
        <v>#DIV/0!</v>
      </c>
      <c r="CJ25" s="3" t="e">
        <f t="shared" si="41"/>
        <v>#DIV/0!</v>
      </c>
      <c r="CK25" s="3" t="e">
        <f t="shared" si="41"/>
        <v>#DIV/0!</v>
      </c>
      <c r="CL25" s="3" t="e">
        <f t="shared" si="41"/>
        <v>#DIV/0!</v>
      </c>
      <c r="CM25" s="3" t="e">
        <f t="shared" si="41"/>
        <v>#DIV/0!</v>
      </c>
      <c r="CN25" s="3">
        <f t="shared" si="41"/>
        <v>0</v>
      </c>
      <c r="CO25" s="3">
        <f t="shared" si="41"/>
        <v>0</v>
      </c>
      <c r="CP25" s="3">
        <f t="shared" si="41"/>
        <v>0</v>
      </c>
      <c r="CQ25" s="3" t="e">
        <f t="shared" si="41"/>
        <v>#DIV/0!</v>
      </c>
      <c r="CR25" s="3" t="e">
        <f t="shared" si="41"/>
        <v>#DIV/0!</v>
      </c>
    </row>
    <row r="26" spans="1:96" ht="16.5" thickBot="1">
      <c r="B26" s="108"/>
      <c r="C26" s="109"/>
      <c r="D26" s="109"/>
      <c r="E26" s="110"/>
      <c r="F26" s="111"/>
      <c r="G26" s="111"/>
      <c r="H26" s="111"/>
      <c r="K26" s="108"/>
      <c r="L26" s="109"/>
      <c r="M26" s="109"/>
      <c r="N26" s="110"/>
      <c r="O26" s="111"/>
      <c r="P26" s="111"/>
      <c r="Q26" s="111"/>
      <c r="T26">
        <f t="shared" si="40"/>
        <v>0</v>
      </c>
      <c r="U26">
        <f t="shared" si="40"/>
        <v>0</v>
      </c>
      <c r="V26">
        <f t="shared" si="40"/>
        <v>0</v>
      </c>
      <c r="W26">
        <f t="shared" si="40"/>
        <v>0</v>
      </c>
      <c r="X26">
        <f t="shared" si="40"/>
        <v>0</v>
      </c>
      <c r="Y26">
        <f t="shared" si="40"/>
        <v>0</v>
      </c>
      <c r="Z26">
        <f t="shared" si="40"/>
        <v>0</v>
      </c>
      <c r="AE26">
        <f t="shared" si="1"/>
        <v>0</v>
      </c>
      <c r="AF26">
        <f t="shared" si="2"/>
        <v>0</v>
      </c>
      <c r="AG26">
        <f t="shared" si="3"/>
        <v>0</v>
      </c>
      <c r="AH26" s="5">
        <f t="shared" si="4"/>
        <v>0</v>
      </c>
      <c r="AK26">
        <f t="shared" si="5"/>
        <v>0</v>
      </c>
      <c r="AL26">
        <f t="shared" si="6"/>
        <v>0</v>
      </c>
      <c r="AO26" s="112">
        <f t="shared" si="39"/>
        <v>0</v>
      </c>
      <c r="AP26">
        <f t="shared" si="8"/>
        <v>0</v>
      </c>
      <c r="AQ26" s="8">
        <f t="shared" si="9"/>
        <v>0</v>
      </c>
      <c r="AR26">
        <f t="shared" si="10"/>
        <v>0</v>
      </c>
      <c r="AS26" s="8">
        <f t="shared" si="11"/>
        <v>0</v>
      </c>
      <c r="AT26" s="8">
        <f t="shared" si="12"/>
        <v>0</v>
      </c>
      <c r="AU26" s="8" t="e">
        <f t="shared" si="13"/>
        <v>#DIV/0!</v>
      </c>
      <c r="AV26" t="e">
        <f t="shared" si="14"/>
        <v>#DIV/0!</v>
      </c>
      <c r="AW26" t="e">
        <f t="shared" si="15"/>
        <v>#DIV/0!</v>
      </c>
      <c r="AX26" t="e">
        <f t="shared" si="16"/>
        <v>#DIV/0!</v>
      </c>
      <c r="BC26">
        <v>1</v>
      </c>
      <c r="BD26" s="8" t="e">
        <f t="shared" si="17"/>
        <v>#DIV/0!</v>
      </c>
      <c r="BF26" t="e">
        <f t="shared" si="18"/>
        <v>#DIV/0!</v>
      </c>
      <c r="BG26" t="e">
        <f t="shared" si="18"/>
        <v>#DIV/0!</v>
      </c>
      <c r="BH26" t="e">
        <f t="shared" si="18"/>
        <v>#DIV/0!</v>
      </c>
      <c r="BI26" t="e">
        <f t="shared" si="18"/>
        <v>#DIV/0!</v>
      </c>
      <c r="BJ26">
        <f t="shared" si="42"/>
        <v>0</v>
      </c>
      <c r="BK26">
        <f t="shared" si="42"/>
        <v>0</v>
      </c>
      <c r="BL26">
        <f t="shared" si="42"/>
        <v>0</v>
      </c>
      <c r="BM26" s="8" t="e">
        <f t="shared" si="43"/>
        <v>#DIV/0!</v>
      </c>
      <c r="BN26" s="9" t="e">
        <f t="shared" si="43"/>
        <v>#DIV/0!</v>
      </c>
      <c r="BQ26">
        <f t="shared" si="19"/>
        <v>12</v>
      </c>
      <c r="BR26" t="e">
        <f t="shared" si="20"/>
        <v>#DIV/0!</v>
      </c>
      <c r="BS26" t="e">
        <f t="shared" si="21"/>
        <v>#DIV/0!</v>
      </c>
      <c r="BT26" t="e">
        <f t="shared" si="22"/>
        <v>#DIV/0!</v>
      </c>
      <c r="BU26" t="e">
        <f t="shared" si="23"/>
        <v>#DIV/0!</v>
      </c>
      <c r="BV26" t="e">
        <f t="shared" si="24"/>
        <v>#DIV/0!</v>
      </c>
      <c r="BW26">
        <f>0</f>
        <v>0</v>
      </c>
      <c r="BX26" s="10" t="e">
        <f t="shared" si="25"/>
        <v>#DIV/0!</v>
      </c>
      <c r="CG26">
        <f t="shared" si="44"/>
        <v>1</v>
      </c>
      <c r="CH26" t="e">
        <f t="shared" si="44"/>
        <v>#DIV/0!</v>
      </c>
      <c r="CJ26" s="3" t="e">
        <f t="shared" si="41"/>
        <v>#DIV/0!</v>
      </c>
      <c r="CK26" s="3" t="e">
        <f t="shared" si="41"/>
        <v>#DIV/0!</v>
      </c>
      <c r="CL26" s="3" t="e">
        <f t="shared" si="41"/>
        <v>#DIV/0!</v>
      </c>
      <c r="CM26" s="3" t="e">
        <f t="shared" si="41"/>
        <v>#DIV/0!</v>
      </c>
      <c r="CN26" s="3">
        <f t="shared" si="41"/>
        <v>0</v>
      </c>
      <c r="CO26" s="3">
        <f t="shared" si="41"/>
        <v>0</v>
      </c>
      <c r="CP26" s="3">
        <f t="shared" si="41"/>
        <v>0</v>
      </c>
      <c r="CQ26" s="3" t="e">
        <f t="shared" si="41"/>
        <v>#DIV/0!</v>
      </c>
      <c r="CR26" s="3" t="e">
        <f t="shared" si="41"/>
        <v>#DIV/0!</v>
      </c>
    </row>
    <row r="27" spans="1:96" ht="16.5" thickBot="1">
      <c r="A27" t="s">
        <v>344</v>
      </c>
      <c r="B27" s="108">
        <v>0</v>
      </c>
      <c r="C27" s="109">
        <v>1</v>
      </c>
      <c r="D27" s="109">
        <v>0</v>
      </c>
      <c r="E27" s="110">
        <v>0</v>
      </c>
      <c r="F27" s="111">
        <v>1</v>
      </c>
      <c r="G27" s="111">
        <v>0</v>
      </c>
      <c r="H27" s="111">
        <v>0</v>
      </c>
      <c r="K27" s="108">
        <f>B27</f>
        <v>0</v>
      </c>
      <c r="L27" s="109">
        <f>C27/2</f>
        <v>0.5</v>
      </c>
      <c r="M27" s="109">
        <f>D27/3</f>
        <v>0</v>
      </c>
      <c r="N27" s="110">
        <f>E27/4</f>
        <v>0</v>
      </c>
      <c r="O27" s="111">
        <f t="shared" ref="O27:O29" si="45">F27</f>
        <v>1</v>
      </c>
      <c r="P27" s="111">
        <f t="shared" ref="P27:P29" si="46">G27</f>
        <v>0</v>
      </c>
      <c r="Q27" s="111">
        <f t="shared" ref="Q27:Q29" si="47">H27</f>
        <v>0</v>
      </c>
      <c r="T27">
        <f t="shared" si="40"/>
        <v>0</v>
      </c>
      <c r="U27">
        <f t="shared" si="40"/>
        <v>0.5</v>
      </c>
      <c r="V27">
        <f t="shared" si="40"/>
        <v>0</v>
      </c>
      <c r="W27">
        <f t="shared" si="40"/>
        <v>0</v>
      </c>
      <c r="X27">
        <f t="shared" si="40"/>
        <v>1</v>
      </c>
      <c r="Y27">
        <f t="shared" si="40"/>
        <v>0</v>
      </c>
      <c r="Z27">
        <f t="shared" si="40"/>
        <v>0</v>
      </c>
      <c r="AE27">
        <f t="shared" si="1"/>
        <v>1</v>
      </c>
      <c r="AF27">
        <f t="shared" si="2"/>
        <v>1.5</v>
      </c>
      <c r="AG27">
        <f t="shared" si="3"/>
        <v>1</v>
      </c>
      <c r="AH27" s="5">
        <f t="shared" si="4"/>
        <v>-0.5</v>
      </c>
      <c r="AK27">
        <f t="shared" si="5"/>
        <v>2</v>
      </c>
      <c r="AL27">
        <f t="shared" si="6"/>
        <v>0</v>
      </c>
      <c r="AO27" s="112">
        <f t="shared" si="39"/>
        <v>2</v>
      </c>
      <c r="AP27">
        <f t="shared" si="8"/>
        <v>2</v>
      </c>
      <c r="AQ27" s="8">
        <f t="shared" si="9"/>
        <v>0</v>
      </c>
      <c r="AR27">
        <f t="shared" si="10"/>
        <v>2</v>
      </c>
      <c r="AS27" s="8">
        <f t="shared" si="11"/>
        <v>4</v>
      </c>
      <c r="AT27" s="8">
        <f t="shared" si="12"/>
        <v>2</v>
      </c>
      <c r="AU27" s="8">
        <f t="shared" si="13"/>
        <v>11.5</v>
      </c>
      <c r="AV27">
        <f t="shared" si="14"/>
        <v>0.5</v>
      </c>
      <c r="AW27">
        <f t="shared" si="15"/>
        <v>6.25</v>
      </c>
      <c r="AX27">
        <f t="shared" si="16"/>
        <v>2</v>
      </c>
      <c r="BB27" t="s">
        <v>344</v>
      </c>
      <c r="BC27">
        <v>1</v>
      </c>
      <c r="BD27" s="8">
        <f t="shared" si="17"/>
        <v>2</v>
      </c>
      <c r="BF27">
        <f t="shared" si="18"/>
        <v>0</v>
      </c>
      <c r="BG27">
        <f t="shared" si="18"/>
        <v>5.75</v>
      </c>
      <c r="BH27">
        <f t="shared" si="18"/>
        <v>0</v>
      </c>
      <c r="BI27">
        <f t="shared" si="18"/>
        <v>0</v>
      </c>
      <c r="BJ27">
        <f t="shared" si="42"/>
        <v>1</v>
      </c>
      <c r="BK27">
        <f t="shared" si="42"/>
        <v>0</v>
      </c>
      <c r="BL27">
        <f t="shared" si="42"/>
        <v>0</v>
      </c>
      <c r="BM27" s="8">
        <f t="shared" si="43"/>
        <v>0.5</v>
      </c>
      <c r="BN27" s="9">
        <f t="shared" si="43"/>
        <v>6.25</v>
      </c>
      <c r="BQ27">
        <f t="shared" si="19"/>
        <v>12</v>
      </c>
      <c r="BR27">
        <f t="shared" si="20"/>
        <v>12</v>
      </c>
      <c r="BS27">
        <f t="shared" si="21"/>
        <v>26</v>
      </c>
      <c r="BT27">
        <f t="shared" si="22"/>
        <v>26</v>
      </c>
      <c r="BU27">
        <f t="shared" si="23"/>
        <v>13</v>
      </c>
      <c r="BV27">
        <f t="shared" si="24"/>
        <v>13</v>
      </c>
      <c r="BW27">
        <f>0</f>
        <v>0</v>
      </c>
      <c r="BX27" s="10">
        <f t="shared" si="25"/>
        <v>0</v>
      </c>
      <c r="CG27">
        <f t="shared" si="44"/>
        <v>1</v>
      </c>
      <c r="CH27">
        <f t="shared" si="44"/>
        <v>2</v>
      </c>
      <c r="CJ27" s="3">
        <f t="shared" si="41"/>
        <v>0</v>
      </c>
      <c r="CK27" s="3">
        <f t="shared" si="41"/>
        <v>5.75</v>
      </c>
      <c r="CL27" s="3">
        <f t="shared" si="41"/>
        <v>0</v>
      </c>
      <c r="CM27" s="3">
        <f t="shared" si="41"/>
        <v>0</v>
      </c>
      <c r="CN27" s="3">
        <f t="shared" si="41"/>
        <v>1</v>
      </c>
      <c r="CO27" s="3">
        <f t="shared" si="41"/>
        <v>0</v>
      </c>
      <c r="CP27" s="3">
        <f t="shared" si="41"/>
        <v>0</v>
      </c>
      <c r="CQ27" s="3">
        <f t="shared" si="41"/>
        <v>0.5</v>
      </c>
      <c r="CR27" s="3">
        <f t="shared" si="41"/>
        <v>6.25</v>
      </c>
    </row>
    <row r="28" spans="1:96" ht="16.5" thickBot="1">
      <c r="A28" t="s">
        <v>346</v>
      </c>
      <c r="B28" s="113">
        <v>0</v>
      </c>
      <c r="C28" s="111">
        <v>0</v>
      </c>
      <c r="D28" s="111">
        <v>1</v>
      </c>
      <c r="E28" s="114">
        <v>0</v>
      </c>
      <c r="F28" s="111">
        <v>1</v>
      </c>
      <c r="G28" s="111">
        <v>0</v>
      </c>
      <c r="H28" s="111">
        <v>0</v>
      </c>
      <c r="K28" s="108">
        <f>B28</f>
        <v>0</v>
      </c>
      <c r="L28" s="109">
        <f>C28/2</f>
        <v>0</v>
      </c>
      <c r="M28" s="109">
        <f>D28/3</f>
        <v>0.33333333333333331</v>
      </c>
      <c r="N28" s="110">
        <f>E28/4</f>
        <v>0</v>
      </c>
      <c r="O28" s="111">
        <f t="shared" si="45"/>
        <v>1</v>
      </c>
      <c r="P28" s="111">
        <f t="shared" si="46"/>
        <v>0</v>
      </c>
      <c r="Q28" s="111">
        <f t="shared" si="47"/>
        <v>0</v>
      </c>
      <c r="T28">
        <f t="shared" si="40"/>
        <v>0</v>
      </c>
      <c r="U28">
        <f t="shared" si="40"/>
        <v>0</v>
      </c>
      <c r="V28">
        <f t="shared" si="40"/>
        <v>0.33333333333333331</v>
      </c>
      <c r="W28">
        <f t="shared" si="40"/>
        <v>0</v>
      </c>
      <c r="X28">
        <f t="shared" si="40"/>
        <v>1</v>
      </c>
      <c r="Y28">
        <f t="shared" si="40"/>
        <v>0</v>
      </c>
      <c r="Z28">
        <f t="shared" si="40"/>
        <v>0</v>
      </c>
      <c r="AE28">
        <f t="shared" si="1"/>
        <v>1</v>
      </c>
      <c r="AF28">
        <f t="shared" si="2"/>
        <v>1.6666666666666665</v>
      </c>
      <c r="AG28">
        <f t="shared" si="3"/>
        <v>0.66666666666666663</v>
      </c>
      <c r="AH28" s="5">
        <f t="shared" si="4"/>
        <v>-0.33333333333333331</v>
      </c>
      <c r="AK28">
        <f t="shared" si="5"/>
        <v>2</v>
      </c>
      <c r="AL28">
        <f t="shared" si="6"/>
        <v>0</v>
      </c>
      <c r="AO28" s="112">
        <f t="shared" si="39"/>
        <v>1.9999999999999998</v>
      </c>
      <c r="AP28">
        <f t="shared" si="8"/>
        <v>2</v>
      </c>
      <c r="AQ28" s="8">
        <f t="shared" si="9"/>
        <v>0.66666666666666652</v>
      </c>
      <c r="AR28">
        <f t="shared" si="10"/>
        <v>2</v>
      </c>
      <c r="AS28" s="8">
        <f t="shared" si="11"/>
        <v>4.6666666666666661</v>
      </c>
      <c r="AT28" s="8">
        <f t="shared" si="12"/>
        <v>2</v>
      </c>
      <c r="AU28" s="8">
        <f t="shared" si="13"/>
        <v>9.8571428571428577</v>
      </c>
      <c r="AV28">
        <f t="shared" si="14"/>
        <v>2.1428571428571423</v>
      </c>
      <c r="AW28">
        <f t="shared" si="15"/>
        <v>5.4285714285714279</v>
      </c>
      <c r="AX28">
        <f t="shared" si="16"/>
        <v>1.9999999999999982</v>
      </c>
      <c r="BB28" t="s">
        <v>346</v>
      </c>
      <c r="BC28">
        <v>1</v>
      </c>
      <c r="BD28" s="8">
        <f t="shared" si="17"/>
        <v>1.9999999999999982</v>
      </c>
      <c r="BF28">
        <f t="shared" si="18"/>
        <v>0</v>
      </c>
      <c r="BG28">
        <f t="shared" si="18"/>
        <v>0</v>
      </c>
      <c r="BH28">
        <f t="shared" si="18"/>
        <v>3.2857142857142856</v>
      </c>
      <c r="BI28">
        <f t="shared" si="18"/>
        <v>0</v>
      </c>
      <c r="BJ28">
        <f t="shared" si="42"/>
        <v>1</v>
      </c>
      <c r="BK28">
        <f t="shared" si="42"/>
        <v>0</v>
      </c>
      <c r="BL28">
        <f t="shared" si="42"/>
        <v>0</v>
      </c>
      <c r="BM28" s="8">
        <f t="shared" si="43"/>
        <v>2.1428571428571423</v>
      </c>
      <c r="BN28" s="9">
        <f t="shared" si="43"/>
        <v>5.4285714285714279</v>
      </c>
      <c r="BQ28">
        <f t="shared" si="19"/>
        <v>12</v>
      </c>
      <c r="BR28">
        <f t="shared" si="20"/>
        <v>12</v>
      </c>
      <c r="BS28">
        <f t="shared" si="21"/>
        <v>25.999999999999996</v>
      </c>
      <c r="BT28">
        <f t="shared" si="22"/>
        <v>25.999999999999996</v>
      </c>
      <c r="BU28">
        <f t="shared" si="23"/>
        <v>12.999999999999998</v>
      </c>
      <c r="BV28">
        <f t="shared" si="24"/>
        <v>12.999999999999998</v>
      </c>
      <c r="BW28">
        <f>0</f>
        <v>0</v>
      </c>
      <c r="BX28" s="10">
        <f t="shared" si="25"/>
        <v>0</v>
      </c>
      <c r="CG28">
        <f t="shared" si="44"/>
        <v>1</v>
      </c>
      <c r="CH28">
        <f t="shared" si="44"/>
        <v>1.9999999999999982</v>
      </c>
      <c r="CJ28" s="3">
        <f t="shared" si="41"/>
        <v>0</v>
      </c>
      <c r="CK28" s="3">
        <f t="shared" si="41"/>
        <v>0</v>
      </c>
      <c r="CL28" s="3">
        <f t="shared" si="41"/>
        <v>3.2857142857142856</v>
      </c>
      <c r="CM28" s="3">
        <f t="shared" si="41"/>
        <v>0</v>
      </c>
      <c r="CN28" s="3">
        <f t="shared" si="41"/>
        <v>1</v>
      </c>
      <c r="CO28" s="3">
        <f t="shared" si="41"/>
        <v>0</v>
      </c>
      <c r="CP28" s="3">
        <f t="shared" si="41"/>
        <v>0</v>
      </c>
      <c r="CQ28" s="3">
        <f t="shared" si="41"/>
        <v>2.1428571428571423</v>
      </c>
      <c r="CR28" s="3">
        <f t="shared" si="41"/>
        <v>5.4285714285714279</v>
      </c>
    </row>
    <row r="29" spans="1:96">
      <c r="A29" t="s">
        <v>348</v>
      </c>
      <c r="B29" s="113">
        <v>0</v>
      </c>
      <c r="C29" s="111">
        <v>0</v>
      </c>
      <c r="D29" s="111">
        <v>0</v>
      </c>
      <c r="E29" s="114">
        <v>1</v>
      </c>
      <c r="F29" s="111">
        <v>1</v>
      </c>
      <c r="G29" s="111">
        <v>0</v>
      </c>
      <c r="H29" s="111">
        <v>0</v>
      </c>
      <c r="K29" s="108">
        <f>B29</f>
        <v>0</v>
      </c>
      <c r="L29" s="109">
        <f>C29/2</f>
        <v>0</v>
      </c>
      <c r="M29" s="109">
        <f>D29/3</f>
        <v>0</v>
      </c>
      <c r="N29" s="110">
        <f>E29/4</f>
        <v>0.25</v>
      </c>
      <c r="O29" s="111">
        <f t="shared" si="45"/>
        <v>1</v>
      </c>
      <c r="P29" s="111">
        <f t="shared" si="46"/>
        <v>0</v>
      </c>
      <c r="Q29" s="111">
        <f t="shared" si="47"/>
        <v>0</v>
      </c>
      <c r="T29">
        <f t="shared" si="40"/>
        <v>0</v>
      </c>
      <c r="U29">
        <f t="shared" si="40"/>
        <v>0</v>
      </c>
      <c r="V29">
        <f t="shared" si="40"/>
        <v>0</v>
      </c>
      <c r="W29">
        <f t="shared" si="40"/>
        <v>0.25</v>
      </c>
      <c r="X29">
        <f t="shared" si="40"/>
        <v>1</v>
      </c>
      <c r="Y29">
        <f t="shared" si="40"/>
        <v>0</v>
      </c>
      <c r="Z29">
        <f t="shared" si="40"/>
        <v>0</v>
      </c>
      <c r="AE29">
        <f t="shared" si="1"/>
        <v>1</v>
      </c>
      <c r="AF29">
        <f t="shared" si="2"/>
        <v>1.75</v>
      </c>
      <c r="AG29">
        <f t="shared" si="3"/>
        <v>0.5</v>
      </c>
      <c r="AH29" s="5">
        <f t="shared" si="4"/>
        <v>-0.25</v>
      </c>
      <c r="AK29">
        <f t="shared" si="5"/>
        <v>2</v>
      </c>
      <c r="AL29">
        <f t="shared" si="6"/>
        <v>0</v>
      </c>
      <c r="AO29" s="112">
        <f t="shared" si="39"/>
        <v>2</v>
      </c>
      <c r="AP29">
        <f t="shared" si="8"/>
        <v>2</v>
      </c>
      <c r="AQ29" s="8">
        <f t="shared" si="9"/>
        <v>1</v>
      </c>
      <c r="AR29">
        <f t="shared" si="10"/>
        <v>2</v>
      </c>
      <c r="AS29" s="8">
        <f t="shared" si="11"/>
        <v>5</v>
      </c>
      <c r="AT29" s="8">
        <f t="shared" si="12"/>
        <v>2</v>
      </c>
      <c r="AU29" s="8">
        <f t="shared" si="13"/>
        <v>9.1999999999999993</v>
      </c>
      <c r="AV29">
        <f t="shared" si="14"/>
        <v>2.8000000000000007</v>
      </c>
      <c r="AW29">
        <f t="shared" si="15"/>
        <v>5.1000000000000005</v>
      </c>
      <c r="AX29">
        <f t="shared" si="16"/>
        <v>2.0000000000000018</v>
      </c>
      <c r="BB29" t="s">
        <v>348</v>
      </c>
      <c r="BC29">
        <v>1</v>
      </c>
      <c r="BD29" s="8">
        <f t="shared" si="17"/>
        <v>2.0000000000000018</v>
      </c>
      <c r="BF29">
        <f t="shared" si="18"/>
        <v>0</v>
      </c>
      <c r="BG29">
        <f t="shared" si="18"/>
        <v>0</v>
      </c>
      <c r="BH29">
        <f t="shared" si="18"/>
        <v>0</v>
      </c>
      <c r="BI29">
        <f t="shared" si="18"/>
        <v>2.2999999999999998</v>
      </c>
      <c r="BJ29">
        <f t="shared" si="42"/>
        <v>1</v>
      </c>
      <c r="BK29">
        <f t="shared" si="42"/>
        <v>0</v>
      </c>
      <c r="BL29">
        <f t="shared" si="42"/>
        <v>0</v>
      </c>
      <c r="BM29" s="8">
        <f t="shared" si="43"/>
        <v>2.8000000000000007</v>
      </c>
      <c r="BN29" s="9">
        <f t="shared" si="43"/>
        <v>5.1000000000000005</v>
      </c>
      <c r="BQ29">
        <f t="shared" si="19"/>
        <v>12</v>
      </c>
      <c r="BR29">
        <f t="shared" si="20"/>
        <v>12</v>
      </c>
      <c r="BS29">
        <f t="shared" si="21"/>
        <v>26.000000000000004</v>
      </c>
      <c r="BT29">
        <f t="shared" si="22"/>
        <v>26</v>
      </c>
      <c r="BU29">
        <f t="shared" si="23"/>
        <v>13.000000000000002</v>
      </c>
      <c r="BV29">
        <f t="shared" si="24"/>
        <v>13.000000000000002</v>
      </c>
      <c r="BW29">
        <f>0</f>
        <v>0</v>
      </c>
      <c r="BX29" s="10">
        <f t="shared" si="25"/>
        <v>0</v>
      </c>
      <c r="CG29">
        <f t="shared" si="44"/>
        <v>1</v>
      </c>
      <c r="CH29">
        <f t="shared" si="44"/>
        <v>2.0000000000000018</v>
      </c>
      <c r="CJ29" s="3">
        <f t="shared" si="41"/>
        <v>0</v>
      </c>
      <c r="CK29" s="3">
        <f t="shared" si="41"/>
        <v>0</v>
      </c>
      <c r="CL29" s="3">
        <f t="shared" si="41"/>
        <v>0</v>
      </c>
      <c r="CM29" s="3">
        <f t="shared" si="41"/>
        <v>2.2999999999999998</v>
      </c>
      <c r="CN29" s="3">
        <f t="shared" si="41"/>
        <v>1</v>
      </c>
      <c r="CO29" s="3">
        <f t="shared" si="41"/>
        <v>0</v>
      </c>
      <c r="CP29" s="3">
        <f t="shared" si="41"/>
        <v>0</v>
      </c>
      <c r="CQ29" s="3">
        <f t="shared" si="41"/>
        <v>2.8000000000000007</v>
      </c>
      <c r="CR29" s="3">
        <f t="shared" si="41"/>
        <v>5.1000000000000005</v>
      </c>
    </row>
    <row r="30" spans="1:96">
      <c r="B30" s="113"/>
      <c r="C30" s="111"/>
      <c r="D30" s="111"/>
      <c r="E30" s="114"/>
      <c r="F30" s="111"/>
      <c r="G30" s="111"/>
      <c r="H30" s="111"/>
      <c r="K30" s="113"/>
      <c r="L30" s="111"/>
      <c r="M30" s="111"/>
      <c r="N30" s="114"/>
      <c r="O30" s="111"/>
      <c r="P30" s="111"/>
      <c r="Q30" s="111"/>
      <c r="T30">
        <f t="shared" si="40"/>
        <v>0</v>
      </c>
      <c r="U30">
        <f t="shared" si="40"/>
        <v>0</v>
      </c>
      <c r="V30">
        <f t="shared" si="40"/>
        <v>0</v>
      </c>
      <c r="W30">
        <f t="shared" si="40"/>
        <v>0</v>
      </c>
      <c r="X30">
        <f t="shared" si="40"/>
        <v>0</v>
      </c>
      <c r="Y30">
        <f t="shared" si="40"/>
        <v>0</v>
      </c>
      <c r="Z30">
        <f t="shared" si="40"/>
        <v>0</v>
      </c>
      <c r="AE30">
        <f t="shared" si="1"/>
        <v>0</v>
      </c>
      <c r="AF30">
        <f t="shared" si="2"/>
        <v>0</v>
      </c>
      <c r="AG30">
        <f t="shared" si="3"/>
        <v>0</v>
      </c>
      <c r="AH30" s="5">
        <f t="shared" si="4"/>
        <v>0</v>
      </c>
      <c r="AK30">
        <f t="shared" si="5"/>
        <v>0</v>
      </c>
      <c r="AL30">
        <f t="shared" si="6"/>
        <v>0</v>
      </c>
      <c r="AO30" s="112">
        <f t="shared" si="39"/>
        <v>0</v>
      </c>
      <c r="AP30">
        <f t="shared" si="8"/>
        <v>0</v>
      </c>
      <c r="AQ30" s="8">
        <f t="shared" si="9"/>
        <v>0</v>
      </c>
      <c r="AR30">
        <f t="shared" si="10"/>
        <v>0</v>
      </c>
      <c r="AS30" s="8">
        <f t="shared" si="11"/>
        <v>0</v>
      </c>
      <c r="AT30" s="8">
        <f t="shared" si="12"/>
        <v>0</v>
      </c>
      <c r="AU30" s="8" t="e">
        <f t="shared" si="13"/>
        <v>#DIV/0!</v>
      </c>
      <c r="AV30" t="e">
        <f t="shared" si="14"/>
        <v>#DIV/0!</v>
      </c>
      <c r="AW30" t="e">
        <f t="shared" si="15"/>
        <v>#DIV/0!</v>
      </c>
      <c r="AX30" t="e">
        <f t="shared" si="16"/>
        <v>#DIV/0!</v>
      </c>
      <c r="BC30">
        <v>1</v>
      </c>
      <c r="BD30" s="8" t="e">
        <f t="shared" si="17"/>
        <v>#DIV/0!</v>
      </c>
      <c r="BF30" t="e">
        <f t="shared" si="18"/>
        <v>#DIV/0!</v>
      </c>
      <c r="BG30" t="e">
        <f t="shared" si="18"/>
        <v>#DIV/0!</v>
      </c>
      <c r="BH30" t="e">
        <f t="shared" si="18"/>
        <v>#DIV/0!</v>
      </c>
      <c r="BI30" t="e">
        <f t="shared" si="18"/>
        <v>#DIV/0!</v>
      </c>
      <c r="BJ30">
        <f t="shared" si="42"/>
        <v>0</v>
      </c>
      <c r="BK30">
        <f t="shared" si="42"/>
        <v>0</v>
      </c>
      <c r="BL30">
        <f t="shared" si="42"/>
        <v>0</v>
      </c>
      <c r="BM30" s="8" t="e">
        <f t="shared" si="43"/>
        <v>#DIV/0!</v>
      </c>
      <c r="BN30" s="9" t="e">
        <f t="shared" si="43"/>
        <v>#DIV/0!</v>
      </c>
      <c r="BQ30">
        <f t="shared" si="19"/>
        <v>12</v>
      </c>
      <c r="BR30" t="e">
        <f t="shared" si="20"/>
        <v>#DIV/0!</v>
      </c>
      <c r="BS30" t="e">
        <f t="shared" si="21"/>
        <v>#DIV/0!</v>
      </c>
      <c r="BT30" t="e">
        <f t="shared" si="22"/>
        <v>#DIV/0!</v>
      </c>
      <c r="BU30" t="e">
        <f t="shared" si="23"/>
        <v>#DIV/0!</v>
      </c>
      <c r="BV30" t="e">
        <f t="shared" si="24"/>
        <v>#DIV/0!</v>
      </c>
      <c r="BW30">
        <f>0</f>
        <v>0</v>
      </c>
      <c r="BX30" s="10" t="e">
        <f t="shared" si="25"/>
        <v>#DIV/0!</v>
      </c>
      <c r="CG30">
        <f t="shared" si="44"/>
        <v>1</v>
      </c>
      <c r="CH30" t="e">
        <f t="shared" si="44"/>
        <v>#DIV/0!</v>
      </c>
      <c r="CJ30" s="3" t="e">
        <f t="shared" si="41"/>
        <v>#DIV/0!</v>
      </c>
      <c r="CK30" s="3" t="e">
        <f t="shared" si="41"/>
        <v>#DIV/0!</v>
      </c>
      <c r="CL30" s="3" t="e">
        <f t="shared" si="41"/>
        <v>#DIV/0!</v>
      </c>
      <c r="CM30" s="3" t="e">
        <f t="shared" si="41"/>
        <v>#DIV/0!</v>
      </c>
      <c r="CN30" s="3">
        <f t="shared" si="41"/>
        <v>0</v>
      </c>
      <c r="CO30" s="3">
        <f t="shared" si="41"/>
        <v>0</v>
      </c>
      <c r="CP30" s="3">
        <f t="shared" si="41"/>
        <v>0</v>
      </c>
      <c r="CQ30" s="3" t="e">
        <f t="shared" si="41"/>
        <v>#DIV/0!</v>
      </c>
      <c r="CR30" s="3" t="e">
        <f t="shared" si="41"/>
        <v>#DIV/0!</v>
      </c>
    </row>
    <row r="31" spans="1:96">
      <c r="B31" s="113"/>
      <c r="C31" s="111"/>
      <c r="D31" s="111"/>
      <c r="E31" s="114"/>
      <c r="F31" s="111"/>
      <c r="G31" s="111"/>
      <c r="H31" s="111"/>
      <c r="K31" s="113"/>
      <c r="L31" s="111"/>
      <c r="M31" s="111"/>
      <c r="N31" s="114"/>
      <c r="O31" s="111"/>
      <c r="P31" s="111"/>
      <c r="Q31" s="111"/>
      <c r="T31">
        <f t="shared" si="40"/>
        <v>0</v>
      </c>
      <c r="U31">
        <f t="shared" si="40"/>
        <v>0</v>
      </c>
      <c r="V31">
        <f t="shared" si="40"/>
        <v>0</v>
      </c>
      <c r="W31">
        <f t="shared" si="40"/>
        <v>0</v>
      </c>
      <c r="X31">
        <f t="shared" si="40"/>
        <v>0</v>
      </c>
      <c r="Y31">
        <f t="shared" si="40"/>
        <v>0</v>
      </c>
      <c r="Z31">
        <f t="shared" si="40"/>
        <v>0</v>
      </c>
      <c r="AE31">
        <f t="shared" si="1"/>
        <v>0</v>
      </c>
      <c r="AF31">
        <f t="shared" si="2"/>
        <v>0</v>
      </c>
      <c r="AG31">
        <f t="shared" si="3"/>
        <v>0</v>
      </c>
      <c r="AH31" s="5">
        <f t="shared" si="4"/>
        <v>0</v>
      </c>
      <c r="AK31">
        <f t="shared" si="5"/>
        <v>0</v>
      </c>
      <c r="AL31">
        <f t="shared" si="6"/>
        <v>0</v>
      </c>
      <c r="AO31" s="112">
        <f t="shared" si="39"/>
        <v>0</v>
      </c>
      <c r="AP31">
        <f t="shared" si="8"/>
        <v>0</v>
      </c>
      <c r="AQ31" s="8">
        <f t="shared" si="9"/>
        <v>0</v>
      </c>
      <c r="AR31">
        <f t="shared" si="10"/>
        <v>0</v>
      </c>
      <c r="AS31" s="8">
        <f t="shared" si="11"/>
        <v>0</v>
      </c>
      <c r="AT31" s="8">
        <f t="shared" si="12"/>
        <v>0</v>
      </c>
      <c r="AU31" s="8" t="e">
        <f t="shared" si="13"/>
        <v>#DIV/0!</v>
      </c>
      <c r="AV31" t="e">
        <f t="shared" si="14"/>
        <v>#DIV/0!</v>
      </c>
      <c r="AW31" t="e">
        <f t="shared" si="15"/>
        <v>#DIV/0!</v>
      </c>
      <c r="AX31" t="e">
        <f t="shared" si="16"/>
        <v>#DIV/0!</v>
      </c>
      <c r="BC31">
        <v>1</v>
      </c>
      <c r="BD31" s="8" t="e">
        <f t="shared" si="17"/>
        <v>#DIV/0!</v>
      </c>
      <c r="BF31" t="e">
        <f t="shared" si="18"/>
        <v>#DIV/0!</v>
      </c>
      <c r="BG31" t="e">
        <f t="shared" si="18"/>
        <v>#DIV/0!</v>
      </c>
      <c r="BH31" t="e">
        <f t="shared" si="18"/>
        <v>#DIV/0!</v>
      </c>
      <c r="BI31" t="e">
        <f t="shared" si="18"/>
        <v>#DIV/0!</v>
      </c>
      <c r="BJ31">
        <f t="shared" si="42"/>
        <v>0</v>
      </c>
      <c r="BK31">
        <f t="shared" si="42"/>
        <v>0</v>
      </c>
      <c r="BL31">
        <f t="shared" si="42"/>
        <v>0</v>
      </c>
      <c r="BM31" s="8" t="e">
        <f t="shared" si="43"/>
        <v>#DIV/0!</v>
      </c>
      <c r="BN31" s="9" t="e">
        <f t="shared" si="43"/>
        <v>#DIV/0!</v>
      </c>
      <c r="BQ31">
        <f t="shared" si="19"/>
        <v>12</v>
      </c>
      <c r="BR31" t="e">
        <f t="shared" si="20"/>
        <v>#DIV/0!</v>
      </c>
      <c r="BS31" t="e">
        <f t="shared" si="21"/>
        <v>#DIV/0!</v>
      </c>
      <c r="BT31" t="e">
        <f t="shared" si="22"/>
        <v>#DIV/0!</v>
      </c>
      <c r="BU31" t="e">
        <f t="shared" si="23"/>
        <v>#DIV/0!</v>
      </c>
      <c r="BV31" t="e">
        <f t="shared" si="24"/>
        <v>#DIV/0!</v>
      </c>
      <c r="BW31">
        <f>0</f>
        <v>0</v>
      </c>
      <c r="BX31" s="10" t="e">
        <f t="shared" si="25"/>
        <v>#DIV/0!</v>
      </c>
      <c r="CG31">
        <f t="shared" si="44"/>
        <v>1</v>
      </c>
      <c r="CH31" t="e">
        <f t="shared" si="44"/>
        <v>#DIV/0!</v>
      </c>
      <c r="CJ31" s="3" t="e">
        <f t="shared" si="41"/>
        <v>#DIV/0!</v>
      </c>
      <c r="CK31" s="3" t="e">
        <f t="shared" si="41"/>
        <v>#DIV/0!</v>
      </c>
      <c r="CL31" s="3" t="e">
        <f t="shared" si="41"/>
        <v>#DIV/0!</v>
      </c>
      <c r="CM31" s="3" t="e">
        <f t="shared" si="41"/>
        <v>#DIV/0!</v>
      </c>
      <c r="CN31" s="3">
        <f t="shared" si="41"/>
        <v>0</v>
      </c>
      <c r="CO31" s="3">
        <f t="shared" si="41"/>
        <v>0</v>
      </c>
      <c r="CP31" s="3">
        <f t="shared" si="41"/>
        <v>0</v>
      </c>
      <c r="CQ31" s="3" t="e">
        <f t="shared" si="41"/>
        <v>#DIV/0!</v>
      </c>
      <c r="CR31" s="3" t="e">
        <f t="shared" si="41"/>
        <v>#DIV/0!</v>
      </c>
    </row>
    <row r="32" spans="1:96">
      <c r="B32" s="113"/>
      <c r="C32" s="111"/>
      <c r="D32" s="111"/>
      <c r="E32" s="114"/>
      <c r="F32" s="111"/>
      <c r="G32" s="111"/>
      <c r="H32" s="111"/>
      <c r="K32" s="113"/>
      <c r="L32" s="111"/>
      <c r="M32" s="111"/>
      <c r="N32" s="114"/>
      <c r="O32" s="111"/>
      <c r="P32" s="111"/>
      <c r="Q32" s="111"/>
      <c r="T32">
        <f t="shared" si="40"/>
        <v>0</v>
      </c>
      <c r="U32">
        <f t="shared" si="40"/>
        <v>0</v>
      </c>
      <c r="V32">
        <f t="shared" si="40"/>
        <v>0</v>
      </c>
      <c r="W32">
        <f t="shared" si="40"/>
        <v>0</v>
      </c>
      <c r="X32">
        <f t="shared" si="40"/>
        <v>0</v>
      </c>
      <c r="Y32">
        <f t="shared" si="40"/>
        <v>0</v>
      </c>
      <c r="Z32">
        <f t="shared" si="40"/>
        <v>0</v>
      </c>
      <c r="AE32">
        <f t="shared" si="1"/>
        <v>0</v>
      </c>
      <c r="AF32">
        <f t="shared" si="2"/>
        <v>0</v>
      </c>
      <c r="AG32">
        <f t="shared" si="3"/>
        <v>0</v>
      </c>
      <c r="AH32" s="5">
        <f t="shared" si="4"/>
        <v>0</v>
      </c>
      <c r="AK32">
        <f t="shared" si="5"/>
        <v>0</v>
      </c>
      <c r="AL32">
        <f t="shared" si="6"/>
        <v>0</v>
      </c>
      <c r="AO32" s="112">
        <f t="shared" si="39"/>
        <v>0</v>
      </c>
      <c r="AP32">
        <f t="shared" si="8"/>
        <v>0</v>
      </c>
      <c r="AQ32" s="8">
        <f t="shared" si="9"/>
        <v>0</v>
      </c>
      <c r="AR32">
        <f t="shared" si="10"/>
        <v>0</v>
      </c>
      <c r="AS32" s="8">
        <f t="shared" si="11"/>
        <v>0</v>
      </c>
      <c r="AT32" s="8">
        <f t="shared" si="12"/>
        <v>0</v>
      </c>
      <c r="AU32" s="8" t="e">
        <f t="shared" si="13"/>
        <v>#DIV/0!</v>
      </c>
      <c r="AV32" t="e">
        <f t="shared" si="14"/>
        <v>#DIV/0!</v>
      </c>
      <c r="AW32" t="e">
        <f t="shared" si="15"/>
        <v>#DIV/0!</v>
      </c>
      <c r="AX32" t="e">
        <f t="shared" si="16"/>
        <v>#DIV/0!</v>
      </c>
      <c r="BC32">
        <v>1</v>
      </c>
      <c r="BD32" s="8" t="e">
        <f t="shared" si="17"/>
        <v>#DIV/0!</v>
      </c>
      <c r="BF32" t="e">
        <f t="shared" si="18"/>
        <v>#DIV/0!</v>
      </c>
      <c r="BG32" t="e">
        <f t="shared" si="18"/>
        <v>#DIV/0!</v>
      </c>
      <c r="BH32" t="e">
        <f t="shared" si="18"/>
        <v>#DIV/0!</v>
      </c>
      <c r="BI32" t="e">
        <f t="shared" si="18"/>
        <v>#DIV/0!</v>
      </c>
      <c r="BJ32">
        <f t="shared" si="42"/>
        <v>0</v>
      </c>
      <c r="BK32">
        <f t="shared" si="42"/>
        <v>0</v>
      </c>
      <c r="BL32">
        <f t="shared" si="42"/>
        <v>0</v>
      </c>
      <c r="BM32" s="8" t="e">
        <f t="shared" si="43"/>
        <v>#DIV/0!</v>
      </c>
      <c r="BN32" s="9" t="e">
        <f t="shared" si="43"/>
        <v>#DIV/0!</v>
      </c>
      <c r="BQ32">
        <f t="shared" si="19"/>
        <v>12</v>
      </c>
      <c r="BR32" t="e">
        <f t="shared" si="20"/>
        <v>#DIV/0!</v>
      </c>
      <c r="BS32" t="e">
        <f t="shared" si="21"/>
        <v>#DIV/0!</v>
      </c>
      <c r="BT32" t="e">
        <f t="shared" si="22"/>
        <v>#DIV/0!</v>
      </c>
      <c r="BU32" t="e">
        <f t="shared" si="23"/>
        <v>#DIV/0!</v>
      </c>
      <c r="BV32" t="e">
        <f t="shared" si="24"/>
        <v>#DIV/0!</v>
      </c>
      <c r="BW32">
        <f>0</f>
        <v>0</v>
      </c>
      <c r="BX32" s="10" t="e">
        <f t="shared" si="25"/>
        <v>#DIV/0!</v>
      </c>
      <c r="CG32">
        <f t="shared" si="44"/>
        <v>1</v>
      </c>
      <c r="CH32" t="e">
        <f t="shared" si="44"/>
        <v>#DIV/0!</v>
      </c>
      <c r="CJ32" s="3" t="e">
        <f t="shared" si="41"/>
        <v>#DIV/0!</v>
      </c>
      <c r="CK32" s="3" t="e">
        <f t="shared" si="41"/>
        <v>#DIV/0!</v>
      </c>
      <c r="CL32" s="3" t="e">
        <f t="shared" si="41"/>
        <v>#DIV/0!</v>
      </c>
      <c r="CM32" s="3" t="e">
        <f t="shared" si="41"/>
        <v>#DIV/0!</v>
      </c>
      <c r="CN32" s="3">
        <f t="shared" si="41"/>
        <v>0</v>
      </c>
      <c r="CO32" s="3">
        <f t="shared" si="41"/>
        <v>0</v>
      </c>
      <c r="CP32" s="3">
        <f t="shared" si="41"/>
        <v>0</v>
      </c>
      <c r="CQ32" s="3" t="e">
        <f t="shared" si="41"/>
        <v>#DIV/0!</v>
      </c>
      <c r="CR32" s="3" t="e">
        <f t="shared" si="41"/>
        <v>#DIV/0!</v>
      </c>
    </row>
    <row r="33" spans="2:96" ht="16.5" thickBot="1">
      <c r="B33" s="116"/>
      <c r="C33" s="117"/>
      <c r="D33" s="117"/>
      <c r="E33" s="118"/>
      <c r="F33" s="111"/>
      <c r="G33" s="111"/>
      <c r="H33" s="111"/>
      <c r="K33" s="116"/>
      <c r="L33" s="117"/>
      <c r="M33" s="117"/>
      <c r="N33" s="118"/>
      <c r="O33" s="111"/>
      <c r="P33" s="111"/>
      <c r="Q33" s="111"/>
      <c r="T33">
        <f t="shared" si="40"/>
        <v>0</v>
      </c>
      <c r="U33">
        <f t="shared" si="40"/>
        <v>0</v>
      </c>
      <c r="V33">
        <f t="shared" si="40"/>
        <v>0</v>
      </c>
      <c r="W33">
        <f t="shared" si="40"/>
        <v>0</v>
      </c>
      <c r="X33">
        <f t="shared" si="40"/>
        <v>0</v>
      </c>
      <c r="Y33">
        <f t="shared" si="40"/>
        <v>0</v>
      </c>
      <c r="Z33">
        <f t="shared" si="40"/>
        <v>0</v>
      </c>
      <c r="AE33">
        <f t="shared" si="1"/>
        <v>0</v>
      </c>
      <c r="AF33">
        <f t="shared" si="2"/>
        <v>0</v>
      </c>
      <c r="AG33">
        <f t="shared" si="3"/>
        <v>0</v>
      </c>
      <c r="AH33" s="5">
        <f t="shared" si="4"/>
        <v>0</v>
      </c>
      <c r="AK33">
        <f t="shared" si="5"/>
        <v>0</v>
      </c>
      <c r="AL33">
        <f t="shared" si="6"/>
        <v>0</v>
      </c>
      <c r="AO33" s="112">
        <f t="shared" si="39"/>
        <v>0</v>
      </c>
      <c r="AP33">
        <f t="shared" si="8"/>
        <v>0</v>
      </c>
      <c r="AQ33" s="8">
        <f t="shared" si="9"/>
        <v>0</v>
      </c>
      <c r="AR33">
        <f t="shared" si="10"/>
        <v>0</v>
      </c>
      <c r="AS33" s="8">
        <f t="shared" si="11"/>
        <v>0</v>
      </c>
      <c r="AT33" s="8">
        <f t="shared" si="12"/>
        <v>0</v>
      </c>
      <c r="AU33" s="8" t="e">
        <f t="shared" si="13"/>
        <v>#DIV/0!</v>
      </c>
      <c r="AV33" t="e">
        <f t="shared" si="14"/>
        <v>#DIV/0!</v>
      </c>
      <c r="AW33" t="e">
        <f t="shared" si="15"/>
        <v>#DIV/0!</v>
      </c>
      <c r="AX33" t="e">
        <f t="shared" si="16"/>
        <v>#DIV/0!</v>
      </c>
      <c r="BC33">
        <v>1</v>
      </c>
      <c r="BD33" s="8" t="e">
        <f t="shared" si="17"/>
        <v>#DIV/0!</v>
      </c>
      <c r="BF33" t="e">
        <f t="shared" si="18"/>
        <v>#DIV/0!</v>
      </c>
      <c r="BG33" t="e">
        <f t="shared" si="18"/>
        <v>#DIV/0!</v>
      </c>
      <c r="BH33" t="e">
        <f t="shared" si="18"/>
        <v>#DIV/0!</v>
      </c>
      <c r="BI33" t="e">
        <f t="shared" si="18"/>
        <v>#DIV/0!</v>
      </c>
      <c r="BJ33">
        <f t="shared" si="42"/>
        <v>0</v>
      </c>
      <c r="BK33">
        <f t="shared" si="42"/>
        <v>0</v>
      </c>
      <c r="BL33">
        <f t="shared" si="42"/>
        <v>0</v>
      </c>
      <c r="BM33" s="8" t="e">
        <f t="shared" si="43"/>
        <v>#DIV/0!</v>
      </c>
      <c r="BN33" s="9" t="e">
        <f t="shared" si="43"/>
        <v>#DIV/0!</v>
      </c>
      <c r="BQ33">
        <f t="shared" si="19"/>
        <v>12</v>
      </c>
      <c r="BR33" t="e">
        <f t="shared" si="20"/>
        <v>#DIV/0!</v>
      </c>
      <c r="BS33" t="e">
        <f t="shared" si="21"/>
        <v>#DIV/0!</v>
      </c>
      <c r="BT33" t="e">
        <f t="shared" si="22"/>
        <v>#DIV/0!</v>
      </c>
      <c r="BU33" t="e">
        <f t="shared" si="23"/>
        <v>#DIV/0!</v>
      </c>
      <c r="BV33" t="e">
        <f t="shared" si="24"/>
        <v>#DIV/0!</v>
      </c>
      <c r="BW33">
        <f>0</f>
        <v>0</v>
      </c>
      <c r="BX33" s="10" t="e">
        <f t="shared" si="25"/>
        <v>#DIV/0!</v>
      </c>
      <c r="CG33">
        <f t="shared" si="44"/>
        <v>1</v>
      </c>
      <c r="CH33" t="e">
        <f t="shared" si="44"/>
        <v>#DIV/0!</v>
      </c>
      <c r="CJ33" s="3" t="e">
        <f t="shared" si="41"/>
        <v>#DIV/0!</v>
      </c>
      <c r="CK33" s="3" t="e">
        <f t="shared" si="41"/>
        <v>#DIV/0!</v>
      </c>
      <c r="CL33" s="3" t="e">
        <f t="shared" si="41"/>
        <v>#DIV/0!</v>
      </c>
      <c r="CM33" s="3" t="e">
        <f t="shared" si="41"/>
        <v>#DIV/0!</v>
      </c>
      <c r="CN33" s="3">
        <f t="shared" si="41"/>
        <v>0</v>
      </c>
      <c r="CO33" s="3">
        <f t="shared" si="41"/>
        <v>0</v>
      </c>
      <c r="CP33" s="3">
        <f t="shared" si="41"/>
        <v>0</v>
      </c>
      <c r="CQ33" s="3" t="e">
        <f t="shared" si="41"/>
        <v>#DIV/0!</v>
      </c>
      <c r="CR33" s="3" t="e">
        <f t="shared" si="41"/>
        <v>#DIV/0!</v>
      </c>
    </row>
    <row r="34" spans="2:96">
      <c r="B34" s="108"/>
      <c r="C34" s="109"/>
      <c r="D34" s="109"/>
      <c r="E34" s="110"/>
      <c r="F34" s="111"/>
      <c r="G34" s="111"/>
      <c r="H34" s="111"/>
      <c r="K34" s="108"/>
      <c r="L34" s="109"/>
      <c r="M34" s="109"/>
      <c r="N34" s="110"/>
      <c r="O34" s="111"/>
      <c r="P34" s="111"/>
      <c r="Q34" s="111"/>
      <c r="T34">
        <f t="shared" si="40"/>
        <v>0</v>
      </c>
      <c r="U34">
        <f t="shared" si="40"/>
        <v>0</v>
      </c>
      <c r="V34">
        <f t="shared" si="40"/>
        <v>0</v>
      </c>
      <c r="W34">
        <f t="shared" si="40"/>
        <v>0</v>
      </c>
      <c r="X34">
        <f t="shared" si="40"/>
        <v>0</v>
      </c>
      <c r="Y34">
        <f t="shared" si="40"/>
        <v>0</v>
      </c>
      <c r="Z34">
        <f t="shared" si="40"/>
        <v>0</v>
      </c>
      <c r="AE34">
        <f t="shared" si="1"/>
        <v>0</v>
      </c>
      <c r="AF34">
        <f t="shared" si="2"/>
        <v>0</v>
      </c>
      <c r="AG34">
        <f t="shared" si="3"/>
        <v>0</v>
      </c>
      <c r="AH34" s="5">
        <f t="shared" si="4"/>
        <v>0</v>
      </c>
      <c r="AK34">
        <f t="shared" si="5"/>
        <v>0</v>
      </c>
      <c r="AL34">
        <f t="shared" si="6"/>
        <v>0</v>
      </c>
      <c r="AO34" s="112">
        <f t="shared" si="39"/>
        <v>0</v>
      </c>
      <c r="AP34">
        <f t="shared" si="8"/>
        <v>0</v>
      </c>
      <c r="AQ34" s="8">
        <f t="shared" si="9"/>
        <v>0</v>
      </c>
      <c r="AR34">
        <f t="shared" si="10"/>
        <v>0</v>
      </c>
      <c r="AS34" s="8">
        <f t="shared" si="11"/>
        <v>0</v>
      </c>
      <c r="AT34" s="8">
        <f t="shared" si="12"/>
        <v>0</v>
      </c>
      <c r="AU34" s="8" t="e">
        <f t="shared" si="13"/>
        <v>#DIV/0!</v>
      </c>
      <c r="AV34" t="e">
        <f t="shared" si="14"/>
        <v>#DIV/0!</v>
      </c>
      <c r="AW34" t="e">
        <f t="shared" si="15"/>
        <v>#DIV/0!</v>
      </c>
      <c r="AX34" t="e">
        <f t="shared" si="16"/>
        <v>#DIV/0!</v>
      </c>
      <c r="BC34">
        <v>1</v>
      </c>
      <c r="BD34" s="8" t="e">
        <f t="shared" si="17"/>
        <v>#DIV/0!</v>
      </c>
      <c r="BF34" t="e">
        <f t="shared" si="18"/>
        <v>#DIV/0!</v>
      </c>
      <c r="BG34" t="e">
        <f t="shared" si="18"/>
        <v>#DIV/0!</v>
      </c>
      <c r="BH34" t="e">
        <f t="shared" si="18"/>
        <v>#DIV/0!</v>
      </c>
      <c r="BI34" t="e">
        <f t="shared" si="18"/>
        <v>#DIV/0!</v>
      </c>
      <c r="BJ34">
        <f t="shared" si="42"/>
        <v>0</v>
      </c>
      <c r="BK34">
        <f t="shared" si="42"/>
        <v>0</v>
      </c>
      <c r="BL34">
        <f t="shared" si="42"/>
        <v>0</v>
      </c>
      <c r="BM34" s="8" t="e">
        <f t="shared" si="43"/>
        <v>#DIV/0!</v>
      </c>
      <c r="BN34" s="9" t="e">
        <f t="shared" si="43"/>
        <v>#DIV/0!</v>
      </c>
      <c r="BQ34">
        <f t="shared" si="19"/>
        <v>12</v>
      </c>
      <c r="BR34" t="e">
        <f t="shared" si="20"/>
        <v>#DIV/0!</v>
      </c>
      <c r="BS34" t="e">
        <f t="shared" si="21"/>
        <v>#DIV/0!</v>
      </c>
      <c r="BT34" t="e">
        <f t="shared" si="22"/>
        <v>#DIV/0!</v>
      </c>
      <c r="BU34" t="e">
        <f t="shared" si="23"/>
        <v>#DIV/0!</v>
      </c>
      <c r="BV34" t="e">
        <f t="shared" si="24"/>
        <v>#DIV/0!</v>
      </c>
      <c r="BW34">
        <f>0</f>
        <v>0</v>
      </c>
      <c r="BX34" s="10" t="e">
        <f t="shared" si="25"/>
        <v>#DIV/0!</v>
      </c>
      <c r="CG34">
        <f t="shared" si="44"/>
        <v>1</v>
      </c>
      <c r="CH34" t="e">
        <f t="shared" si="44"/>
        <v>#DIV/0!</v>
      </c>
      <c r="CJ34" s="3" t="e">
        <f t="shared" si="41"/>
        <v>#DIV/0!</v>
      </c>
      <c r="CK34" s="3" t="e">
        <f t="shared" si="41"/>
        <v>#DIV/0!</v>
      </c>
      <c r="CL34" s="3" t="e">
        <f t="shared" si="41"/>
        <v>#DIV/0!</v>
      </c>
      <c r="CM34" s="3" t="e">
        <f t="shared" si="41"/>
        <v>#DIV/0!</v>
      </c>
      <c r="CN34" s="3">
        <f t="shared" si="41"/>
        <v>0</v>
      </c>
      <c r="CO34" s="3">
        <f t="shared" si="41"/>
        <v>0</v>
      </c>
      <c r="CP34" s="3">
        <f t="shared" si="41"/>
        <v>0</v>
      </c>
      <c r="CQ34" s="3" t="e">
        <f t="shared" si="41"/>
        <v>#DIV/0!</v>
      </c>
      <c r="CR34" s="3" t="e">
        <f t="shared" si="41"/>
        <v>#DIV/0!</v>
      </c>
    </row>
    <row r="35" spans="2:96">
      <c r="B35" s="113"/>
      <c r="C35" s="111"/>
      <c r="D35" s="111"/>
      <c r="E35" s="114"/>
      <c r="F35" s="111"/>
      <c r="G35" s="111"/>
      <c r="H35" s="111"/>
      <c r="K35" s="113"/>
      <c r="L35" s="111"/>
      <c r="M35" s="111"/>
      <c r="N35" s="114"/>
      <c r="O35" s="111"/>
      <c r="P35" s="111"/>
      <c r="Q35" s="111"/>
      <c r="T35">
        <f t="shared" si="40"/>
        <v>0</v>
      </c>
      <c r="U35">
        <f t="shared" si="40"/>
        <v>0</v>
      </c>
      <c r="V35">
        <f t="shared" si="40"/>
        <v>0</v>
      </c>
      <c r="W35">
        <f t="shared" si="40"/>
        <v>0</v>
      </c>
      <c r="X35">
        <f t="shared" si="40"/>
        <v>0</v>
      </c>
      <c r="Y35">
        <f t="shared" si="40"/>
        <v>0</v>
      </c>
      <c r="Z35">
        <f t="shared" si="40"/>
        <v>0</v>
      </c>
      <c r="AE35">
        <f t="shared" si="1"/>
        <v>0</v>
      </c>
      <c r="AF35">
        <f t="shared" si="2"/>
        <v>0</v>
      </c>
      <c r="AG35">
        <f t="shared" si="3"/>
        <v>0</v>
      </c>
      <c r="AH35" s="5">
        <f t="shared" si="4"/>
        <v>0</v>
      </c>
      <c r="AK35">
        <f t="shared" si="5"/>
        <v>0</v>
      </c>
      <c r="AL35">
        <f t="shared" si="6"/>
        <v>0</v>
      </c>
      <c r="AO35" s="112">
        <f t="shared" si="39"/>
        <v>0</v>
      </c>
      <c r="AP35">
        <f t="shared" si="8"/>
        <v>0</v>
      </c>
      <c r="AQ35" s="8">
        <f t="shared" si="9"/>
        <v>0</v>
      </c>
      <c r="AR35">
        <f t="shared" si="10"/>
        <v>0</v>
      </c>
      <c r="AS35" s="8">
        <f t="shared" si="11"/>
        <v>0</v>
      </c>
      <c r="AT35" s="8">
        <f t="shared" si="12"/>
        <v>0</v>
      </c>
      <c r="AU35" s="8" t="e">
        <f t="shared" si="13"/>
        <v>#DIV/0!</v>
      </c>
      <c r="AV35" t="e">
        <f t="shared" si="14"/>
        <v>#DIV/0!</v>
      </c>
      <c r="AW35" t="e">
        <f t="shared" si="15"/>
        <v>#DIV/0!</v>
      </c>
      <c r="AX35" t="e">
        <f t="shared" si="16"/>
        <v>#DIV/0!</v>
      </c>
      <c r="BC35">
        <v>1</v>
      </c>
      <c r="BD35" s="8" t="e">
        <f t="shared" si="17"/>
        <v>#DIV/0!</v>
      </c>
      <c r="BF35" t="e">
        <f t="shared" si="18"/>
        <v>#DIV/0!</v>
      </c>
      <c r="BG35" t="e">
        <f t="shared" si="18"/>
        <v>#DIV/0!</v>
      </c>
      <c r="BH35" t="e">
        <f t="shared" si="18"/>
        <v>#DIV/0!</v>
      </c>
      <c r="BI35" t="e">
        <f t="shared" si="18"/>
        <v>#DIV/0!</v>
      </c>
      <c r="BJ35">
        <f t="shared" si="42"/>
        <v>0</v>
      </c>
      <c r="BK35">
        <f t="shared" si="42"/>
        <v>0</v>
      </c>
      <c r="BL35">
        <f t="shared" si="42"/>
        <v>0</v>
      </c>
      <c r="BM35" s="8" t="e">
        <f t="shared" si="43"/>
        <v>#DIV/0!</v>
      </c>
      <c r="BN35" s="9" t="e">
        <f t="shared" si="43"/>
        <v>#DIV/0!</v>
      </c>
      <c r="BQ35">
        <f t="shared" si="19"/>
        <v>12</v>
      </c>
      <c r="BR35" t="e">
        <f t="shared" si="20"/>
        <v>#DIV/0!</v>
      </c>
      <c r="BS35" t="e">
        <f t="shared" si="21"/>
        <v>#DIV/0!</v>
      </c>
      <c r="BT35" t="e">
        <f t="shared" si="22"/>
        <v>#DIV/0!</v>
      </c>
      <c r="BU35" t="e">
        <f t="shared" si="23"/>
        <v>#DIV/0!</v>
      </c>
      <c r="BV35" t="e">
        <f t="shared" si="24"/>
        <v>#DIV/0!</v>
      </c>
      <c r="BW35">
        <f>0</f>
        <v>0</v>
      </c>
      <c r="BX35" s="10" t="e">
        <f t="shared" si="25"/>
        <v>#DIV/0!</v>
      </c>
      <c r="CG35">
        <f t="shared" si="44"/>
        <v>1</v>
      </c>
      <c r="CH35" t="e">
        <f t="shared" si="44"/>
        <v>#DIV/0!</v>
      </c>
      <c r="CJ35" s="3" t="e">
        <f t="shared" si="41"/>
        <v>#DIV/0!</v>
      </c>
      <c r="CK35" s="3" t="e">
        <f t="shared" si="41"/>
        <v>#DIV/0!</v>
      </c>
      <c r="CL35" s="3" t="e">
        <f t="shared" si="41"/>
        <v>#DIV/0!</v>
      </c>
      <c r="CM35" s="3" t="e">
        <f t="shared" si="41"/>
        <v>#DIV/0!</v>
      </c>
      <c r="CN35" s="3">
        <f t="shared" si="41"/>
        <v>0</v>
      </c>
      <c r="CO35" s="3">
        <f t="shared" si="41"/>
        <v>0</v>
      </c>
      <c r="CP35" s="3">
        <f t="shared" si="41"/>
        <v>0</v>
      </c>
      <c r="CQ35" s="3" t="e">
        <f t="shared" si="41"/>
        <v>#DIV/0!</v>
      </c>
      <c r="CR35" s="3" t="e">
        <f t="shared" si="41"/>
        <v>#DIV/0!</v>
      </c>
    </row>
    <row r="36" spans="2:96">
      <c r="B36" s="113"/>
      <c r="C36" s="111"/>
      <c r="D36" s="111"/>
      <c r="E36" s="114"/>
      <c r="F36" s="111"/>
      <c r="G36" s="111"/>
      <c r="H36" s="111"/>
      <c r="K36" s="113"/>
      <c r="L36" s="111"/>
      <c r="M36" s="111"/>
      <c r="N36" s="114"/>
      <c r="O36" s="111"/>
      <c r="P36" s="111"/>
      <c r="Q36" s="111"/>
      <c r="T36">
        <f t="shared" si="40"/>
        <v>0</v>
      </c>
      <c r="U36">
        <f t="shared" si="40"/>
        <v>0</v>
      </c>
      <c r="V36">
        <f t="shared" si="40"/>
        <v>0</v>
      </c>
      <c r="W36">
        <f t="shared" si="40"/>
        <v>0</v>
      </c>
      <c r="X36">
        <f t="shared" si="40"/>
        <v>0</v>
      </c>
      <c r="Y36">
        <f t="shared" si="40"/>
        <v>0</v>
      </c>
      <c r="Z36">
        <f t="shared" si="40"/>
        <v>0</v>
      </c>
      <c r="AE36">
        <f t="shared" si="1"/>
        <v>0</v>
      </c>
      <c r="AF36">
        <f t="shared" si="2"/>
        <v>0</v>
      </c>
      <c r="AG36">
        <f t="shared" si="3"/>
        <v>0</v>
      </c>
      <c r="AH36" s="5">
        <f t="shared" si="4"/>
        <v>0</v>
      </c>
      <c r="AK36">
        <f t="shared" si="5"/>
        <v>0</v>
      </c>
      <c r="AL36">
        <f t="shared" si="6"/>
        <v>0</v>
      </c>
      <c r="AO36" s="112">
        <f t="shared" si="39"/>
        <v>0</v>
      </c>
      <c r="AP36">
        <f t="shared" si="8"/>
        <v>0</v>
      </c>
      <c r="AQ36" s="8">
        <f t="shared" si="9"/>
        <v>0</v>
      </c>
      <c r="AR36">
        <f t="shared" si="10"/>
        <v>0</v>
      </c>
      <c r="AS36" s="8">
        <f t="shared" si="11"/>
        <v>0</v>
      </c>
      <c r="AT36" s="8">
        <f t="shared" si="12"/>
        <v>0</v>
      </c>
      <c r="AU36" s="8" t="e">
        <f t="shared" si="13"/>
        <v>#DIV/0!</v>
      </c>
      <c r="AV36" t="e">
        <f t="shared" si="14"/>
        <v>#DIV/0!</v>
      </c>
      <c r="AW36" t="e">
        <f t="shared" si="15"/>
        <v>#DIV/0!</v>
      </c>
      <c r="AX36" t="e">
        <f t="shared" si="16"/>
        <v>#DIV/0!</v>
      </c>
      <c r="BC36">
        <v>1</v>
      </c>
      <c r="BD36" s="8" t="e">
        <f t="shared" si="17"/>
        <v>#DIV/0!</v>
      </c>
      <c r="BF36" t="e">
        <f t="shared" si="18"/>
        <v>#DIV/0!</v>
      </c>
      <c r="BG36" t="e">
        <f t="shared" si="18"/>
        <v>#DIV/0!</v>
      </c>
      <c r="BH36" t="e">
        <f t="shared" si="18"/>
        <v>#DIV/0!</v>
      </c>
      <c r="BI36" t="e">
        <f t="shared" si="18"/>
        <v>#DIV/0!</v>
      </c>
      <c r="BJ36">
        <f t="shared" si="42"/>
        <v>0</v>
      </c>
      <c r="BK36">
        <f t="shared" si="42"/>
        <v>0</v>
      </c>
      <c r="BL36">
        <f t="shared" si="42"/>
        <v>0</v>
      </c>
      <c r="BM36" s="8" t="e">
        <f t="shared" si="43"/>
        <v>#DIV/0!</v>
      </c>
      <c r="BN36" s="9" t="e">
        <f t="shared" si="43"/>
        <v>#DIV/0!</v>
      </c>
      <c r="BQ36">
        <f t="shared" si="19"/>
        <v>12</v>
      </c>
      <c r="BR36" t="e">
        <f t="shared" si="20"/>
        <v>#DIV/0!</v>
      </c>
      <c r="BS36" t="e">
        <f t="shared" si="21"/>
        <v>#DIV/0!</v>
      </c>
      <c r="BT36" t="e">
        <f t="shared" si="22"/>
        <v>#DIV/0!</v>
      </c>
      <c r="BU36" t="e">
        <f t="shared" si="23"/>
        <v>#DIV/0!</v>
      </c>
      <c r="BV36" t="e">
        <f t="shared" si="24"/>
        <v>#DIV/0!</v>
      </c>
      <c r="BW36">
        <f>0</f>
        <v>0</v>
      </c>
      <c r="BX36" s="10" t="e">
        <f t="shared" si="25"/>
        <v>#DIV/0!</v>
      </c>
      <c r="CG36">
        <f t="shared" si="44"/>
        <v>1</v>
      </c>
      <c r="CH36" t="e">
        <f t="shared" si="44"/>
        <v>#DIV/0!</v>
      </c>
      <c r="CJ36" s="3" t="e">
        <f t="shared" si="41"/>
        <v>#DIV/0!</v>
      </c>
      <c r="CK36" s="3" t="e">
        <f t="shared" si="41"/>
        <v>#DIV/0!</v>
      </c>
      <c r="CL36" s="3" t="e">
        <f t="shared" si="41"/>
        <v>#DIV/0!</v>
      </c>
      <c r="CM36" s="3" t="e">
        <f t="shared" si="41"/>
        <v>#DIV/0!</v>
      </c>
      <c r="CN36" s="3">
        <f t="shared" si="41"/>
        <v>0</v>
      </c>
      <c r="CO36" s="3">
        <f t="shared" si="41"/>
        <v>0</v>
      </c>
      <c r="CP36" s="3">
        <f t="shared" si="41"/>
        <v>0</v>
      </c>
      <c r="CQ36" s="3" t="e">
        <f t="shared" si="41"/>
        <v>#DIV/0!</v>
      </c>
      <c r="CR36" s="3" t="e">
        <f t="shared" si="41"/>
        <v>#DIV/0!</v>
      </c>
    </row>
    <row r="37" spans="2:96">
      <c r="B37" s="113"/>
      <c r="C37" s="111"/>
      <c r="D37" s="111"/>
      <c r="E37" s="114"/>
      <c r="F37" s="111"/>
      <c r="G37" s="111"/>
      <c r="H37" s="111"/>
      <c r="K37" s="113"/>
      <c r="L37" s="111"/>
      <c r="M37" s="111"/>
      <c r="N37" s="114"/>
      <c r="O37" s="111"/>
      <c r="P37" s="111"/>
      <c r="Q37" s="111"/>
      <c r="T37">
        <f t="shared" si="40"/>
        <v>0</v>
      </c>
      <c r="U37">
        <f t="shared" si="40"/>
        <v>0</v>
      </c>
      <c r="V37">
        <f t="shared" si="40"/>
        <v>0</v>
      </c>
      <c r="W37">
        <f t="shared" si="40"/>
        <v>0</v>
      </c>
      <c r="X37">
        <f t="shared" si="40"/>
        <v>0</v>
      </c>
      <c r="Y37">
        <f t="shared" si="40"/>
        <v>0</v>
      </c>
      <c r="Z37">
        <f t="shared" si="40"/>
        <v>0</v>
      </c>
      <c r="AE37">
        <f t="shared" si="1"/>
        <v>0</v>
      </c>
      <c r="AF37">
        <f t="shared" si="2"/>
        <v>0</v>
      </c>
      <c r="AG37">
        <f t="shared" si="3"/>
        <v>0</v>
      </c>
      <c r="AH37" s="5">
        <f t="shared" si="4"/>
        <v>0</v>
      </c>
      <c r="AK37">
        <f t="shared" si="5"/>
        <v>0</v>
      </c>
      <c r="AL37">
        <f t="shared" si="6"/>
        <v>0</v>
      </c>
      <c r="AO37" s="112">
        <f t="shared" si="39"/>
        <v>0</v>
      </c>
      <c r="AP37">
        <f t="shared" si="8"/>
        <v>0</v>
      </c>
      <c r="AQ37" s="8">
        <f t="shared" si="9"/>
        <v>0</v>
      </c>
      <c r="AR37">
        <f t="shared" si="10"/>
        <v>0</v>
      </c>
      <c r="AS37" s="8">
        <f t="shared" si="11"/>
        <v>0</v>
      </c>
      <c r="AT37" s="8">
        <f t="shared" si="12"/>
        <v>0</v>
      </c>
      <c r="AU37" s="8" t="e">
        <f t="shared" si="13"/>
        <v>#DIV/0!</v>
      </c>
      <c r="AV37" t="e">
        <f t="shared" si="14"/>
        <v>#DIV/0!</v>
      </c>
      <c r="AW37" t="e">
        <f t="shared" si="15"/>
        <v>#DIV/0!</v>
      </c>
      <c r="AX37" t="e">
        <f t="shared" si="16"/>
        <v>#DIV/0!</v>
      </c>
      <c r="BC37">
        <v>1</v>
      </c>
      <c r="BD37" s="8" t="e">
        <f t="shared" si="17"/>
        <v>#DIV/0!</v>
      </c>
      <c r="BF37" t="e">
        <f t="shared" si="18"/>
        <v>#DIV/0!</v>
      </c>
      <c r="BG37" t="e">
        <f t="shared" si="18"/>
        <v>#DIV/0!</v>
      </c>
      <c r="BH37" t="e">
        <f t="shared" si="18"/>
        <v>#DIV/0!</v>
      </c>
      <c r="BI37" t="e">
        <f t="shared" si="18"/>
        <v>#DIV/0!</v>
      </c>
      <c r="BJ37">
        <f t="shared" si="42"/>
        <v>0</v>
      </c>
      <c r="BK37">
        <f t="shared" si="42"/>
        <v>0</v>
      </c>
      <c r="BL37">
        <f t="shared" si="42"/>
        <v>0</v>
      </c>
      <c r="BM37" s="8" t="e">
        <f t="shared" si="43"/>
        <v>#DIV/0!</v>
      </c>
      <c r="BN37" s="9" t="e">
        <f t="shared" si="43"/>
        <v>#DIV/0!</v>
      </c>
      <c r="BQ37">
        <f t="shared" si="19"/>
        <v>12</v>
      </c>
      <c r="BR37" t="e">
        <f t="shared" si="20"/>
        <v>#DIV/0!</v>
      </c>
      <c r="BS37" t="e">
        <f t="shared" si="21"/>
        <v>#DIV/0!</v>
      </c>
      <c r="BT37" t="e">
        <f t="shared" si="22"/>
        <v>#DIV/0!</v>
      </c>
      <c r="BU37" t="e">
        <f t="shared" si="23"/>
        <v>#DIV/0!</v>
      </c>
      <c r="BV37" t="e">
        <f t="shared" si="24"/>
        <v>#DIV/0!</v>
      </c>
      <c r="BW37">
        <f>0</f>
        <v>0</v>
      </c>
      <c r="BX37" s="10" t="e">
        <f t="shared" si="25"/>
        <v>#DIV/0!</v>
      </c>
      <c r="CG37">
        <f t="shared" si="44"/>
        <v>1</v>
      </c>
      <c r="CH37" t="e">
        <f t="shared" si="44"/>
        <v>#DIV/0!</v>
      </c>
      <c r="CJ37" s="3" t="e">
        <f t="shared" si="41"/>
        <v>#DIV/0!</v>
      </c>
      <c r="CK37" s="3" t="e">
        <f t="shared" si="41"/>
        <v>#DIV/0!</v>
      </c>
      <c r="CL37" s="3" t="e">
        <f t="shared" si="41"/>
        <v>#DIV/0!</v>
      </c>
      <c r="CM37" s="3" t="e">
        <f t="shared" si="41"/>
        <v>#DIV/0!</v>
      </c>
      <c r="CN37" s="3">
        <f t="shared" si="41"/>
        <v>0</v>
      </c>
      <c r="CO37" s="3">
        <f t="shared" si="41"/>
        <v>0</v>
      </c>
      <c r="CP37" s="3">
        <f t="shared" si="41"/>
        <v>0</v>
      </c>
      <c r="CQ37" s="3" t="e">
        <f t="shared" si="41"/>
        <v>#DIV/0!</v>
      </c>
      <c r="CR37" s="3" t="e">
        <f t="shared" si="41"/>
        <v>#DIV/0!</v>
      </c>
    </row>
    <row r="38" spans="2:96">
      <c r="B38" s="113"/>
      <c r="C38" s="111"/>
      <c r="D38" s="111"/>
      <c r="E38" s="114"/>
      <c r="F38" s="111"/>
      <c r="G38" s="111"/>
      <c r="H38" s="111"/>
      <c r="K38" s="113"/>
      <c r="L38" s="111"/>
      <c r="M38" s="111"/>
      <c r="N38" s="114"/>
      <c r="O38" s="111"/>
      <c r="P38" s="111"/>
      <c r="Q38" s="111"/>
      <c r="T38">
        <f t="shared" si="40"/>
        <v>0</v>
      </c>
      <c r="U38">
        <f t="shared" si="40"/>
        <v>0</v>
      </c>
      <c r="V38">
        <f t="shared" si="40"/>
        <v>0</v>
      </c>
      <c r="W38">
        <f t="shared" si="40"/>
        <v>0</v>
      </c>
      <c r="X38">
        <f t="shared" si="40"/>
        <v>0</v>
      </c>
      <c r="Y38">
        <f t="shared" si="40"/>
        <v>0</v>
      </c>
      <c r="Z38">
        <f t="shared" si="40"/>
        <v>0</v>
      </c>
      <c r="AE38">
        <f t="shared" si="1"/>
        <v>0</v>
      </c>
      <c r="AF38">
        <f t="shared" si="2"/>
        <v>0</v>
      </c>
      <c r="AG38">
        <f t="shared" si="3"/>
        <v>0</v>
      </c>
      <c r="AH38" s="5">
        <f t="shared" si="4"/>
        <v>0</v>
      </c>
      <c r="AK38">
        <f t="shared" si="5"/>
        <v>0</v>
      </c>
      <c r="AL38">
        <f t="shared" si="6"/>
        <v>0</v>
      </c>
      <c r="AO38" s="112">
        <f t="shared" si="39"/>
        <v>0</v>
      </c>
      <c r="AP38">
        <f t="shared" si="8"/>
        <v>0</v>
      </c>
      <c r="AQ38" s="8">
        <f t="shared" si="9"/>
        <v>0</v>
      </c>
      <c r="AR38">
        <f t="shared" si="10"/>
        <v>0</v>
      </c>
      <c r="AS38" s="8">
        <f t="shared" si="11"/>
        <v>0</v>
      </c>
      <c r="AT38" s="8">
        <f t="shared" si="12"/>
        <v>0</v>
      </c>
      <c r="AU38" s="8" t="e">
        <f t="shared" si="13"/>
        <v>#DIV/0!</v>
      </c>
      <c r="AV38" t="e">
        <f t="shared" si="14"/>
        <v>#DIV/0!</v>
      </c>
      <c r="AW38" t="e">
        <f t="shared" si="15"/>
        <v>#DIV/0!</v>
      </c>
      <c r="AX38" t="e">
        <f t="shared" si="16"/>
        <v>#DIV/0!</v>
      </c>
      <c r="BC38">
        <v>1</v>
      </c>
      <c r="BD38" s="8" t="e">
        <f t="shared" si="17"/>
        <v>#DIV/0!</v>
      </c>
      <c r="BF38" t="e">
        <f t="shared" si="18"/>
        <v>#DIV/0!</v>
      </c>
      <c r="BG38" t="e">
        <f t="shared" si="18"/>
        <v>#DIV/0!</v>
      </c>
      <c r="BH38" t="e">
        <f t="shared" si="18"/>
        <v>#DIV/0!</v>
      </c>
      <c r="BI38" t="e">
        <f t="shared" si="18"/>
        <v>#DIV/0!</v>
      </c>
      <c r="BJ38">
        <f t="shared" si="42"/>
        <v>0</v>
      </c>
      <c r="BK38">
        <f t="shared" si="42"/>
        <v>0</v>
      </c>
      <c r="BL38">
        <f t="shared" si="42"/>
        <v>0</v>
      </c>
      <c r="BM38" s="8" t="e">
        <f t="shared" si="43"/>
        <v>#DIV/0!</v>
      </c>
      <c r="BN38" s="9" t="e">
        <f t="shared" si="43"/>
        <v>#DIV/0!</v>
      </c>
      <c r="BQ38">
        <f t="shared" si="19"/>
        <v>12</v>
      </c>
      <c r="BR38" t="e">
        <f t="shared" si="20"/>
        <v>#DIV/0!</v>
      </c>
      <c r="BS38" t="e">
        <f t="shared" si="21"/>
        <v>#DIV/0!</v>
      </c>
      <c r="BT38" t="e">
        <f t="shared" si="22"/>
        <v>#DIV/0!</v>
      </c>
      <c r="BU38" t="e">
        <f t="shared" si="23"/>
        <v>#DIV/0!</v>
      </c>
      <c r="BV38" t="e">
        <f t="shared" si="24"/>
        <v>#DIV/0!</v>
      </c>
      <c r="BW38">
        <f>0</f>
        <v>0</v>
      </c>
      <c r="BX38" s="10" t="e">
        <f t="shared" si="25"/>
        <v>#DIV/0!</v>
      </c>
      <c r="CG38">
        <f t="shared" si="44"/>
        <v>1</v>
      </c>
      <c r="CH38" t="e">
        <f t="shared" si="44"/>
        <v>#DIV/0!</v>
      </c>
      <c r="CJ38" s="3" t="e">
        <f t="shared" si="41"/>
        <v>#DIV/0!</v>
      </c>
      <c r="CK38" s="3" t="e">
        <f t="shared" si="41"/>
        <v>#DIV/0!</v>
      </c>
      <c r="CL38" s="3" t="e">
        <f t="shared" si="41"/>
        <v>#DIV/0!</v>
      </c>
      <c r="CM38" s="3" t="e">
        <f t="shared" si="41"/>
        <v>#DIV/0!</v>
      </c>
      <c r="CN38" s="3">
        <f t="shared" si="41"/>
        <v>0</v>
      </c>
      <c r="CO38" s="3">
        <f t="shared" si="41"/>
        <v>0</v>
      </c>
      <c r="CP38" s="3">
        <f t="shared" si="41"/>
        <v>0</v>
      </c>
      <c r="CQ38" s="3" t="e">
        <f t="shared" si="41"/>
        <v>#DIV/0!</v>
      </c>
      <c r="CR38" s="3" t="e">
        <f t="shared" si="41"/>
        <v>#DIV/0!</v>
      </c>
    </row>
    <row r="39" spans="2:96">
      <c r="B39" s="113"/>
      <c r="C39" s="111"/>
      <c r="D39" s="111"/>
      <c r="E39" s="114"/>
      <c r="F39" s="111"/>
      <c r="G39" s="111"/>
      <c r="H39" s="111"/>
      <c r="K39" s="113"/>
      <c r="L39" s="111"/>
      <c r="M39" s="111"/>
      <c r="N39" s="114"/>
      <c r="O39" s="111"/>
      <c r="P39" s="111"/>
      <c r="Q39" s="111"/>
      <c r="T39">
        <f t="shared" si="40"/>
        <v>0</v>
      </c>
      <c r="U39">
        <f t="shared" si="40"/>
        <v>0</v>
      </c>
      <c r="V39">
        <f t="shared" si="40"/>
        <v>0</v>
      </c>
      <c r="W39">
        <f t="shared" si="40"/>
        <v>0</v>
      </c>
      <c r="X39">
        <f t="shared" si="40"/>
        <v>0</v>
      </c>
      <c r="Y39">
        <f t="shared" si="40"/>
        <v>0</v>
      </c>
      <c r="Z39">
        <f t="shared" si="40"/>
        <v>0</v>
      </c>
      <c r="AE39">
        <f t="shared" si="1"/>
        <v>0</v>
      </c>
      <c r="AF39">
        <f t="shared" si="2"/>
        <v>0</v>
      </c>
      <c r="AG39">
        <f t="shared" si="3"/>
        <v>0</v>
      </c>
      <c r="AH39" s="5">
        <f t="shared" si="4"/>
        <v>0</v>
      </c>
      <c r="AK39">
        <f t="shared" si="5"/>
        <v>0</v>
      </c>
      <c r="AL39">
        <f t="shared" si="6"/>
        <v>0</v>
      </c>
      <c r="AO39" s="112">
        <f t="shared" si="39"/>
        <v>0</v>
      </c>
      <c r="AP39">
        <f t="shared" si="8"/>
        <v>0</v>
      </c>
      <c r="AQ39" s="8">
        <f t="shared" si="9"/>
        <v>0</v>
      </c>
      <c r="AR39">
        <f t="shared" si="10"/>
        <v>0</v>
      </c>
      <c r="AS39" s="8">
        <f t="shared" si="11"/>
        <v>0</v>
      </c>
      <c r="AT39" s="8">
        <f t="shared" si="12"/>
        <v>0</v>
      </c>
      <c r="AU39" s="8" t="e">
        <f t="shared" si="13"/>
        <v>#DIV/0!</v>
      </c>
      <c r="AV39" t="e">
        <f t="shared" si="14"/>
        <v>#DIV/0!</v>
      </c>
      <c r="AW39" t="e">
        <f t="shared" si="15"/>
        <v>#DIV/0!</v>
      </c>
      <c r="AX39" t="e">
        <f t="shared" si="16"/>
        <v>#DIV/0!</v>
      </c>
      <c r="BC39">
        <v>1</v>
      </c>
      <c r="BD39" s="8" t="e">
        <f t="shared" si="17"/>
        <v>#DIV/0!</v>
      </c>
      <c r="BF39" t="e">
        <f t="shared" si="18"/>
        <v>#DIV/0!</v>
      </c>
      <c r="BG39" t="e">
        <f t="shared" si="18"/>
        <v>#DIV/0!</v>
      </c>
      <c r="BH39" t="e">
        <f t="shared" si="18"/>
        <v>#DIV/0!</v>
      </c>
      <c r="BI39" t="e">
        <f t="shared" si="18"/>
        <v>#DIV/0!</v>
      </c>
      <c r="BJ39">
        <f t="shared" si="42"/>
        <v>0</v>
      </c>
      <c r="BK39">
        <f t="shared" si="42"/>
        <v>0</v>
      </c>
      <c r="BL39">
        <f t="shared" si="42"/>
        <v>0</v>
      </c>
      <c r="BM39" s="8" t="e">
        <f t="shared" si="43"/>
        <v>#DIV/0!</v>
      </c>
      <c r="BN39" s="9" t="e">
        <f t="shared" si="43"/>
        <v>#DIV/0!</v>
      </c>
      <c r="BQ39">
        <f t="shared" si="19"/>
        <v>12</v>
      </c>
      <c r="BR39" t="e">
        <f t="shared" si="20"/>
        <v>#DIV/0!</v>
      </c>
      <c r="BS39" t="e">
        <f t="shared" si="21"/>
        <v>#DIV/0!</v>
      </c>
      <c r="BT39" t="e">
        <f t="shared" si="22"/>
        <v>#DIV/0!</v>
      </c>
      <c r="BU39" t="e">
        <f t="shared" si="23"/>
        <v>#DIV/0!</v>
      </c>
      <c r="BV39" t="e">
        <f t="shared" si="24"/>
        <v>#DIV/0!</v>
      </c>
      <c r="BW39">
        <f>0</f>
        <v>0</v>
      </c>
      <c r="BX39" s="10" t="e">
        <f t="shared" si="25"/>
        <v>#DIV/0!</v>
      </c>
      <c r="CG39">
        <f t="shared" si="44"/>
        <v>1</v>
      </c>
      <c r="CH39" t="e">
        <f t="shared" si="44"/>
        <v>#DIV/0!</v>
      </c>
      <c r="CJ39" s="3" t="e">
        <f t="shared" si="41"/>
        <v>#DIV/0!</v>
      </c>
      <c r="CK39" s="3" t="e">
        <f t="shared" si="41"/>
        <v>#DIV/0!</v>
      </c>
      <c r="CL39" s="3" t="e">
        <f t="shared" si="41"/>
        <v>#DIV/0!</v>
      </c>
      <c r="CM39" s="3" t="e">
        <f t="shared" si="41"/>
        <v>#DIV/0!</v>
      </c>
      <c r="CN39" s="3">
        <f t="shared" si="41"/>
        <v>0</v>
      </c>
      <c r="CO39" s="3">
        <f t="shared" si="41"/>
        <v>0</v>
      </c>
      <c r="CP39" s="3">
        <f t="shared" si="41"/>
        <v>0</v>
      </c>
      <c r="CQ39" s="3" t="e">
        <f t="shared" si="41"/>
        <v>#DIV/0!</v>
      </c>
      <c r="CR39" s="3" t="e">
        <f t="shared" si="41"/>
        <v>#DIV/0!</v>
      </c>
    </row>
    <row r="40" spans="2:96">
      <c r="B40" s="113"/>
      <c r="C40" s="111"/>
      <c r="D40" s="111"/>
      <c r="E40" s="114"/>
      <c r="F40" s="111"/>
      <c r="G40" s="111"/>
      <c r="H40" s="111"/>
      <c r="K40" s="113"/>
      <c r="L40" s="111"/>
      <c r="M40" s="111"/>
      <c r="N40" s="114"/>
      <c r="O40" s="111"/>
      <c r="P40" s="111"/>
      <c r="Q40" s="111"/>
      <c r="T40">
        <f t="shared" si="40"/>
        <v>0</v>
      </c>
      <c r="U40">
        <f t="shared" si="40"/>
        <v>0</v>
      </c>
      <c r="V40">
        <f t="shared" si="40"/>
        <v>0</v>
      </c>
      <c r="W40">
        <f t="shared" si="40"/>
        <v>0</v>
      </c>
      <c r="X40">
        <f t="shared" si="40"/>
        <v>0</v>
      </c>
      <c r="Y40">
        <f t="shared" si="40"/>
        <v>0</v>
      </c>
      <c r="Z40">
        <f t="shared" si="40"/>
        <v>0</v>
      </c>
      <c r="AE40">
        <f t="shared" si="1"/>
        <v>0</v>
      </c>
      <c r="AF40">
        <f t="shared" si="2"/>
        <v>0</v>
      </c>
      <c r="AG40">
        <f t="shared" si="3"/>
        <v>0</v>
      </c>
      <c r="AH40" s="5">
        <f t="shared" si="4"/>
        <v>0</v>
      </c>
      <c r="AK40">
        <f t="shared" si="5"/>
        <v>0</v>
      </c>
      <c r="AL40">
        <f t="shared" si="6"/>
        <v>0</v>
      </c>
      <c r="AO40" s="112">
        <f t="shared" si="39"/>
        <v>0</v>
      </c>
      <c r="AP40">
        <f t="shared" si="8"/>
        <v>0</v>
      </c>
      <c r="AQ40" s="8">
        <f t="shared" si="9"/>
        <v>0</v>
      </c>
      <c r="AR40">
        <f t="shared" si="10"/>
        <v>0</v>
      </c>
      <c r="AS40" s="8">
        <f t="shared" si="11"/>
        <v>0</v>
      </c>
      <c r="AT40" s="8">
        <f t="shared" si="12"/>
        <v>0</v>
      </c>
      <c r="AU40" s="8" t="e">
        <f t="shared" si="13"/>
        <v>#DIV/0!</v>
      </c>
      <c r="AV40" t="e">
        <f t="shared" si="14"/>
        <v>#DIV/0!</v>
      </c>
      <c r="AW40" t="e">
        <f t="shared" si="15"/>
        <v>#DIV/0!</v>
      </c>
      <c r="AX40" t="e">
        <f t="shared" si="16"/>
        <v>#DIV/0!</v>
      </c>
      <c r="BC40">
        <v>1</v>
      </c>
      <c r="BD40" s="8" t="e">
        <f t="shared" si="17"/>
        <v>#DIV/0!</v>
      </c>
      <c r="BF40" t="e">
        <f t="shared" si="18"/>
        <v>#DIV/0!</v>
      </c>
      <c r="BG40" t="e">
        <f t="shared" si="18"/>
        <v>#DIV/0!</v>
      </c>
      <c r="BH40" t="e">
        <f t="shared" si="18"/>
        <v>#DIV/0!</v>
      </c>
      <c r="BI40" t="e">
        <f t="shared" si="18"/>
        <v>#DIV/0!</v>
      </c>
      <c r="BJ40">
        <f t="shared" si="42"/>
        <v>0</v>
      </c>
      <c r="BK40">
        <f t="shared" si="42"/>
        <v>0</v>
      </c>
      <c r="BL40">
        <f t="shared" si="42"/>
        <v>0</v>
      </c>
      <c r="BM40" s="8" t="e">
        <f t="shared" si="43"/>
        <v>#DIV/0!</v>
      </c>
      <c r="BN40" s="9" t="e">
        <f t="shared" si="43"/>
        <v>#DIV/0!</v>
      </c>
      <c r="BQ40">
        <f t="shared" si="19"/>
        <v>12</v>
      </c>
      <c r="BR40" t="e">
        <f t="shared" si="20"/>
        <v>#DIV/0!</v>
      </c>
      <c r="BS40" t="e">
        <f t="shared" si="21"/>
        <v>#DIV/0!</v>
      </c>
      <c r="BT40" t="e">
        <f t="shared" si="22"/>
        <v>#DIV/0!</v>
      </c>
      <c r="BU40" t="e">
        <f t="shared" si="23"/>
        <v>#DIV/0!</v>
      </c>
      <c r="BV40" t="e">
        <f t="shared" si="24"/>
        <v>#DIV/0!</v>
      </c>
      <c r="BW40">
        <f>0</f>
        <v>0</v>
      </c>
      <c r="BX40" s="10" t="e">
        <f t="shared" si="25"/>
        <v>#DIV/0!</v>
      </c>
      <c r="CG40">
        <f t="shared" si="44"/>
        <v>1</v>
      </c>
      <c r="CH40" t="e">
        <f t="shared" si="44"/>
        <v>#DIV/0!</v>
      </c>
      <c r="CJ40" s="3" t="e">
        <f t="shared" si="41"/>
        <v>#DIV/0!</v>
      </c>
      <c r="CK40" s="3" t="e">
        <f t="shared" si="41"/>
        <v>#DIV/0!</v>
      </c>
      <c r="CL40" s="3" t="e">
        <f t="shared" si="41"/>
        <v>#DIV/0!</v>
      </c>
      <c r="CM40" s="3" t="e">
        <f t="shared" si="41"/>
        <v>#DIV/0!</v>
      </c>
      <c r="CN40" s="3">
        <f t="shared" si="41"/>
        <v>0</v>
      </c>
      <c r="CO40" s="3">
        <f t="shared" si="41"/>
        <v>0</v>
      </c>
      <c r="CP40" s="3">
        <f t="shared" si="41"/>
        <v>0</v>
      </c>
      <c r="CQ40" s="3" t="e">
        <f t="shared" si="41"/>
        <v>#DIV/0!</v>
      </c>
      <c r="CR40" s="3" t="e">
        <f t="shared" si="41"/>
        <v>#DIV/0!</v>
      </c>
    </row>
    <row r="41" spans="2:96" ht="16.5" thickBot="1">
      <c r="B41" s="116"/>
      <c r="C41" s="117"/>
      <c r="D41" s="117"/>
      <c r="E41" s="118"/>
      <c r="F41" s="111"/>
      <c r="G41" s="111"/>
      <c r="H41" s="111"/>
      <c r="K41" s="116"/>
      <c r="L41" s="117"/>
      <c r="M41" s="117"/>
      <c r="N41" s="118"/>
      <c r="O41" s="111"/>
      <c r="P41" s="111"/>
      <c r="Q41" s="111"/>
      <c r="T41">
        <f t="shared" si="40"/>
        <v>0</v>
      </c>
      <c r="U41">
        <f t="shared" si="40"/>
        <v>0</v>
      </c>
      <c r="V41">
        <f t="shared" si="40"/>
        <v>0</v>
      </c>
      <c r="W41">
        <f t="shared" si="40"/>
        <v>0</v>
      </c>
      <c r="X41">
        <f t="shared" si="40"/>
        <v>0</v>
      </c>
      <c r="Y41">
        <f t="shared" si="40"/>
        <v>0</v>
      </c>
      <c r="Z41">
        <f t="shared" si="40"/>
        <v>0</v>
      </c>
      <c r="AE41">
        <f t="shared" si="1"/>
        <v>0</v>
      </c>
      <c r="AF41">
        <f t="shared" si="2"/>
        <v>0</v>
      </c>
      <c r="AG41">
        <f t="shared" si="3"/>
        <v>0</v>
      </c>
      <c r="AH41" s="5">
        <f t="shared" si="4"/>
        <v>0</v>
      </c>
      <c r="AK41">
        <f t="shared" si="5"/>
        <v>0</v>
      </c>
      <c r="AL41">
        <f t="shared" si="6"/>
        <v>0</v>
      </c>
      <c r="AO41" s="112">
        <f t="shared" si="39"/>
        <v>0</v>
      </c>
      <c r="AP41">
        <f t="shared" si="8"/>
        <v>0</v>
      </c>
      <c r="AQ41" s="8">
        <f t="shared" si="9"/>
        <v>0</v>
      </c>
      <c r="AR41">
        <f t="shared" si="10"/>
        <v>0</v>
      </c>
      <c r="AS41" s="8">
        <f t="shared" si="11"/>
        <v>0</v>
      </c>
      <c r="AT41" s="8">
        <f t="shared" si="12"/>
        <v>0</v>
      </c>
      <c r="AU41" s="8" t="e">
        <f t="shared" si="13"/>
        <v>#DIV/0!</v>
      </c>
      <c r="AV41" t="e">
        <f t="shared" si="14"/>
        <v>#DIV/0!</v>
      </c>
      <c r="AW41" t="e">
        <f t="shared" si="15"/>
        <v>#DIV/0!</v>
      </c>
      <c r="AX41" t="e">
        <f t="shared" si="16"/>
        <v>#DIV/0!</v>
      </c>
      <c r="BC41">
        <v>1</v>
      </c>
      <c r="BD41" s="8" t="e">
        <f t="shared" si="17"/>
        <v>#DIV/0!</v>
      </c>
      <c r="BF41" t="e">
        <f t="shared" si="18"/>
        <v>#DIV/0!</v>
      </c>
      <c r="BG41" t="e">
        <f t="shared" si="18"/>
        <v>#DIV/0!</v>
      </c>
      <c r="BH41" t="e">
        <f t="shared" si="18"/>
        <v>#DIV/0!</v>
      </c>
      <c r="BI41" t="e">
        <f t="shared" si="18"/>
        <v>#DIV/0!</v>
      </c>
      <c r="BJ41">
        <f t="shared" si="42"/>
        <v>0</v>
      </c>
      <c r="BK41">
        <f t="shared" si="42"/>
        <v>0</v>
      </c>
      <c r="BL41">
        <f t="shared" si="42"/>
        <v>0</v>
      </c>
      <c r="BM41" s="8" t="e">
        <f t="shared" si="43"/>
        <v>#DIV/0!</v>
      </c>
      <c r="BN41" s="9" t="e">
        <f t="shared" si="43"/>
        <v>#DIV/0!</v>
      </c>
      <c r="BQ41">
        <f t="shared" si="19"/>
        <v>12</v>
      </c>
      <c r="BR41" t="e">
        <f t="shared" si="20"/>
        <v>#DIV/0!</v>
      </c>
      <c r="BS41" t="e">
        <f t="shared" si="21"/>
        <v>#DIV/0!</v>
      </c>
      <c r="BT41" t="e">
        <f t="shared" si="22"/>
        <v>#DIV/0!</v>
      </c>
      <c r="BU41" t="e">
        <f t="shared" si="23"/>
        <v>#DIV/0!</v>
      </c>
      <c r="BV41" t="e">
        <f t="shared" si="24"/>
        <v>#DIV/0!</v>
      </c>
      <c r="BW41">
        <f>0</f>
        <v>0</v>
      </c>
      <c r="BX41" s="10" t="e">
        <f t="shared" si="25"/>
        <v>#DIV/0!</v>
      </c>
      <c r="CG41">
        <f t="shared" si="44"/>
        <v>1</v>
      </c>
      <c r="CH41" t="e">
        <f t="shared" si="44"/>
        <v>#DIV/0!</v>
      </c>
      <c r="CJ41" s="3" t="e">
        <f t="shared" si="41"/>
        <v>#DIV/0!</v>
      </c>
      <c r="CK41" s="3" t="e">
        <f t="shared" si="41"/>
        <v>#DIV/0!</v>
      </c>
      <c r="CL41" s="3" t="e">
        <f t="shared" si="41"/>
        <v>#DIV/0!</v>
      </c>
      <c r="CM41" s="3" t="e">
        <f t="shared" si="41"/>
        <v>#DIV/0!</v>
      </c>
      <c r="CN41" s="3">
        <f t="shared" si="41"/>
        <v>0</v>
      </c>
      <c r="CO41" s="3">
        <f t="shared" si="41"/>
        <v>0</v>
      </c>
      <c r="CP41" s="3">
        <f t="shared" si="41"/>
        <v>0</v>
      </c>
      <c r="CQ41" s="3" t="e">
        <f t="shared" si="41"/>
        <v>#DIV/0!</v>
      </c>
      <c r="CR41" s="3" t="e">
        <f t="shared" si="41"/>
        <v>#DIV/0!</v>
      </c>
    </row>
    <row r="42" spans="2:96">
      <c r="B42" s="108"/>
      <c r="C42" s="109"/>
      <c r="D42" s="109"/>
      <c r="E42" s="110"/>
      <c r="F42" s="111"/>
      <c r="G42" s="111"/>
      <c r="H42" s="111"/>
      <c r="K42" s="108"/>
      <c r="L42" s="109"/>
      <c r="M42" s="109"/>
      <c r="N42" s="110"/>
      <c r="O42" s="111"/>
      <c r="P42" s="111"/>
      <c r="Q42" s="111"/>
      <c r="T42">
        <f t="shared" si="40"/>
        <v>0</v>
      </c>
      <c r="U42">
        <f t="shared" si="40"/>
        <v>0</v>
      </c>
      <c r="V42">
        <f t="shared" si="40"/>
        <v>0</v>
      </c>
      <c r="W42">
        <f t="shared" si="40"/>
        <v>0</v>
      </c>
      <c r="X42">
        <f t="shared" si="40"/>
        <v>0</v>
      </c>
      <c r="Y42">
        <f t="shared" si="40"/>
        <v>0</v>
      </c>
      <c r="Z42">
        <f t="shared" si="40"/>
        <v>0</v>
      </c>
      <c r="AE42">
        <f t="shared" si="1"/>
        <v>0</v>
      </c>
      <c r="AF42">
        <f t="shared" si="2"/>
        <v>0</v>
      </c>
      <c r="AG42">
        <f t="shared" si="3"/>
        <v>0</v>
      </c>
      <c r="AH42" s="5">
        <f t="shared" si="4"/>
        <v>0</v>
      </c>
      <c r="AK42">
        <f t="shared" si="5"/>
        <v>0</v>
      </c>
      <c r="AL42">
        <f t="shared" si="6"/>
        <v>0</v>
      </c>
      <c r="AO42" s="112">
        <f t="shared" si="39"/>
        <v>0</v>
      </c>
      <c r="AP42">
        <f t="shared" si="8"/>
        <v>0</v>
      </c>
      <c r="AQ42" s="8">
        <f t="shared" si="9"/>
        <v>0</v>
      </c>
      <c r="AR42">
        <f t="shared" si="10"/>
        <v>0</v>
      </c>
      <c r="AS42" s="8">
        <f t="shared" si="11"/>
        <v>0</v>
      </c>
      <c r="AT42" s="8">
        <f t="shared" si="12"/>
        <v>0</v>
      </c>
      <c r="AU42" s="8" t="e">
        <f t="shared" si="13"/>
        <v>#DIV/0!</v>
      </c>
      <c r="AV42" t="e">
        <f t="shared" si="14"/>
        <v>#DIV/0!</v>
      </c>
      <c r="AW42" t="e">
        <f t="shared" si="15"/>
        <v>#DIV/0!</v>
      </c>
      <c r="AX42" t="e">
        <f t="shared" si="16"/>
        <v>#DIV/0!</v>
      </c>
      <c r="BC42">
        <v>1</v>
      </c>
      <c r="BD42" s="8" t="e">
        <f t="shared" si="17"/>
        <v>#DIV/0!</v>
      </c>
      <c r="BF42" t="e">
        <f t="shared" si="18"/>
        <v>#DIV/0!</v>
      </c>
      <c r="BG42" t="e">
        <f t="shared" si="18"/>
        <v>#DIV/0!</v>
      </c>
      <c r="BH42" t="e">
        <f t="shared" si="18"/>
        <v>#DIV/0!</v>
      </c>
      <c r="BI42" t="e">
        <f t="shared" si="18"/>
        <v>#DIV/0!</v>
      </c>
      <c r="BJ42">
        <f t="shared" si="42"/>
        <v>0</v>
      </c>
      <c r="BK42">
        <f t="shared" si="42"/>
        <v>0</v>
      </c>
      <c r="BL42">
        <f t="shared" si="42"/>
        <v>0</v>
      </c>
      <c r="BM42" s="8" t="e">
        <f t="shared" si="43"/>
        <v>#DIV/0!</v>
      </c>
      <c r="BN42" s="9" t="e">
        <f t="shared" si="43"/>
        <v>#DIV/0!</v>
      </c>
      <c r="BQ42">
        <f t="shared" si="19"/>
        <v>12</v>
      </c>
      <c r="BR42" t="e">
        <f t="shared" si="20"/>
        <v>#DIV/0!</v>
      </c>
      <c r="BS42" t="e">
        <f t="shared" si="21"/>
        <v>#DIV/0!</v>
      </c>
      <c r="BT42" t="e">
        <f t="shared" si="22"/>
        <v>#DIV/0!</v>
      </c>
      <c r="BU42" t="e">
        <f t="shared" si="23"/>
        <v>#DIV/0!</v>
      </c>
      <c r="BV42" t="e">
        <f t="shared" si="24"/>
        <v>#DIV/0!</v>
      </c>
      <c r="BW42">
        <f>0</f>
        <v>0</v>
      </c>
      <c r="BX42" s="10" t="e">
        <f t="shared" si="25"/>
        <v>#DIV/0!</v>
      </c>
      <c r="CG42">
        <f t="shared" si="44"/>
        <v>1</v>
      </c>
      <c r="CH42" t="e">
        <f t="shared" si="44"/>
        <v>#DIV/0!</v>
      </c>
      <c r="CJ42" s="3" t="e">
        <f t="shared" si="41"/>
        <v>#DIV/0!</v>
      </c>
      <c r="CK42" s="3" t="e">
        <f t="shared" si="41"/>
        <v>#DIV/0!</v>
      </c>
      <c r="CL42" s="3" t="e">
        <f t="shared" si="41"/>
        <v>#DIV/0!</v>
      </c>
      <c r="CM42" s="3" t="e">
        <f t="shared" si="41"/>
        <v>#DIV/0!</v>
      </c>
      <c r="CN42" s="3">
        <f t="shared" si="41"/>
        <v>0</v>
      </c>
      <c r="CO42" s="3">
        <f t="shared" si="41"/>
        <v>0</v>
      </c>
      <c r="CP42" s="3">
        <f t="shared" si="41"/>
        <v>0</v>
      </c>
      <c r="CQ42" s="3" t="e">
        <f t="shared" si="41"/>
        <v>#DIV/0!</v>
      </c>
      <c r="CR42" s="3" t="e">
        <f t="shared" si="41"/>
        <v>#DIV/0!</v>
      </c>
    </row>
    <row r="43" spans="2:96">
      <c r="B43" s="113"/>
      <c r="C43" s="111"/>
      <c r="D43" s="111"/>
      <c r="E43" s="114"/>
      <c r="F43" s="111"/>
      <c r="G43" s="111"/>
      <c r="H43" s="111"/>
      <c r="K43" s="113"/>
      <c r="L43" s="111"/>
      <c r="M43" s="111"/>
      <c r="N43" s="114"/>
      <c r="O43" s="111"/>
      <c r="P43" s="111"/>
      <c r="Q43" s="111"/>
      <c r="T43">
        <f t="shared" si="40"/>
        <v>0</v>
      </c>
      <c r="U43">
        <f t="shared" si="40"/>
        <v>0</v>
      </c>
      <c r="V43">
        <f t="shared" si="40"/>
        <v>0</v>
      </c>
      <c r="W43">
        <f t="shared" si="40"/>
        <v>0</v>
      </c>
      <c r="X43">
        <f t="shared" si="40"/>
        <v>0</v>
      </c>
      <c r="Y43">
        <f t="shared" si="40"/>
        <v>0</v>
      </c>
      <c r="Z43">
        <f t="shared" si="40"/>
        <v>0</v>
      </c>
      <c r="AE43">
        <f t="shared" si="1"/>
        <v>0</v>
      </c>
      <c r="AF43">
        <f t="shared" si="2"/>
        <v>0</v>
      </c>
      <c r="AG43">
        <f t="shared" si="3"/>
        <v>0</v>
      </c>
      <c r="AH43" s="5">
        <f t="shared" si="4"/>
        <v>0</v>
      </c>
      <c r="AK43">
        <f t="shared" si="5"/>
        <v>0</v>
      </c>
      <c r="AL43">
        <f t="shared" si="6"/>
        <v>0</v>
      </c>
      <c r="AO43" s="112">
        <f t="shared" si="39"/>
        <v>0</v>
      </c>
      <c r="AP43">
        <f t="shared" si="8"/>
        <v>0</v>
      </c>
      <c r="AQ43" s="8">
        <f t="shared" si="9"/>
        <v>0</v>
      </c>
      <c r="AR43">
        <f t="shared" si="10"/>
        <v>0</v>
      </c>
      <c r="AS43" s="8">
        <f t="shared" si="11"/>
        <v>0</v>
      </c>
      <c r="AT43" s="8">
        <f t="shared" si="12"/>
        <v>0</v>
      </c>
      <c r="AU43" s="8" t="e">
        <f t="shared" si="13"/>
        <v>#DIV/0!</v>
      </c>
      <c r="AV43" t="e">
        <f t="shared" si="14"/>
        <v>#DIV/0!</v>
      </c>
      <c r="AW43" t="e">
        <f t="shared" si="15"/>
        <v>#DIV/0!</v>
      </c>
      <c r="AX43" t="e">
        <f t="shared" si="16"/>
        <v>#DIV/0!</v>
      </c>
      <c r="BC43">
        <v>1</v>
      </c>
      <c r="BD43" s="8" t="e">
        <f t="shared" si="17"/>
        <v>#DIV/0!</v>
      </c>
      <c r="BF43" t="e">
        <f t="shared" si="18"/>
        <v>#DIV/0!</v>
      </c>
      <c r="BG43" t="e">
        <f t="shared" si="18"/>
        <v>#DIV/0!</v>
      </c>
      <c r="BH43" t="e">
        <f t="shared" si="18"/>
        <v>#DIV/0!</v>
      </c>
      <c r="BI43" t="e">
        <f t="shared" si="18"/>
        <v>#DIV/0!</v>
      </c>
      <c r="BJ43">
        <f t="shared" si="42"/>
        <v>0</v>
      </c>
      <c r="BK43">
        <f t="shared" si="42"/>
        <v>0</v>
      </c>
      <c r="BL43">
        <f t="shared" si="42"/>
        <v>0</v>
      </c>
      <c r="BM43" s="8" t="e">
        <f t="shared" si="43"/>
        <v>#DIV/0!</v>
      </c>
      <c r="BN43" s="9" t="e">
        <f t="shared" si="43"/>
        <v>#DIV/0!</v>
      </c>
      <c r="BQ43">
        <f t="shared" si="19"/>
        <v>12</v>
      </c>
      <c r="BR43" t="e">
        <f t="shared" si="20"/>
        <v>#DIV/0!</v>
      </c>
      <c r="BS43" t="e">
        <f t="shared" si="21"/>
        <v>#DIV/0!</v>
      </c>
      <c r="BT43" t="e">
        <f t="shared" si="22"/>
        <v>#DIV/0!</v>
      </c>
      <c r="BU43" t="e">
        <f t="shared" si="23"/>
        <v>#DIV/0!</v>
      </c>
      <c r="BV43" t="e">
        <f t="shared" si="24"/>
        <v>#DIV/0!</v>
      </c>
      <c r="BW43">
        <f>0</f>
        <v>0</v>
      </c>
      <c r="BX43" s="10" t="e">
        <f t="shared" si="25"/>
        <v>#DIV/0!</v>
      </c>
      <c r="CG43">
        <f t="shared" si="44"/>
        <v>1</v>
      </c>
      <c r="CH43" t="e">
        <f t="shared" si="44"/>
        <v>#DIV/0!</v>
      </c>
      <c r="CJ43" s="3" t="e">
        <f t="shared" si="41"/>
        <v>#DIV/0!</v>
      </c>
      <c r="CK43" s="3" t="e">
        <f t="shared" si="41"/>
        <v>#DIV/0!</v>
      </c>
      <c r="CL43" s="3" t="e">
        <f t="shared" si="41"/>
        <v>#DIV/0!</v>
      </c>
      <c r="CM43" s="3" t="e">
        <f t="shared" si="41"/>
        <v>#DIV/0!</v>
      </c>
      <c r="CN43" s="3">
        <f t="shared" si="41"/>
        <v>0</v>
      </c>
      <c r="CO43" s="3">
        <f t="shared" si="41"/>
        <v>0</v>
      </c>
      <c r="CP43" s="3">
        <f t="shared" si="41"/>
        <v>0</v>
      </c>
      <c r="CQ43" s="3" t="e">
        <f t="shared" si="41"/>
        <v>#DIV/0!</v>
      </c>
      <c r="CR43" s="3" t="e">
        <f t="shared" si="41"/>
        <v>#DIV/0!</v>
      </c>
    </row>
    <row r="44" spans="2:96">
      <c r="B44" s="113"/>
      <c r="C44" s="111"/>
      <c r="D44" s="111"/>
      <c r="E44" s="114"/>
      <c r="F44" s="111"/>
      <c r="G44" s="111"/>
      <c r="H44" s="111"/>
      <c r="K44" s="113"/>
      <c r="L44" s="111"/>
      <c r="M44" s="111"/>
      <c r="N44" s="114"/>
      <c r="O44" s="111"/>
      <c r="P44" s="111"/>
      <c r="Q44" s="111"/>
      <c r="T44">
        <f t="shared" si="40"/>
        <v>0</v>
      </c>
      <c r="U44">
        <f t="shared" si="40"/>
        <v>0</v>
      </c>
      <c r="V44">
        <f t="shared" si="40"/>
        <v>0</v>
      </c>
      <c r="W44">
        <f t="shared" si="40"/>
        <v>0</v>
      </c>
      <c r="X44">
        <f t="shared" si="40"/>
        <v>0</v>
      </c>
      <c r="Y44">
        <f t="shared" si="40"/>
        <v>0</v>
      </c>
      <c r="Z44">
        <f t="shared" si="40"/>
        <v>0</v>
      </c>
      <c r="AE44">
        <f t="shared" si="1"/>
        <v>0</v>
      </c>
      <c r="AF44">
        <f t="shared" si="2"/>
        <v>0</v>
      </c>
      <c r="AG44">
        <f t="shared" si="3"/>
        <v>0</v>
      </c>
      <c r="AH44" s="5">
        <f t="shared" si="4"/>
        <v>0</v>
      </c>
      <c r="AK44">
        <f t="shared" si="5"/>
        <v>0</v>
      </c>
      <c r="AL44">
        <f t="shared" si="6"/>
        <v>0</v>
      </c>
      <c r="AO44" s="112">
        <f t="shared" si="39"/>
        <v>0</v>
      </c>
      <c r="AP44">
        <f t="shared" si="8"/>
        <v>0</v>
      </c>
      <c r="AQ44" s="8">
        <f t="shared" si="9"/>
        <v>0</v>
      </c>
      <c r="AR44">
        <f t="shared" si="10"/>
        <v>0</v>
      </c>
      <c r="AS44" s="8">
        <f t="shared" si="11"/>
        <v>0</v>
      </c>
      <c r="AT44" s="8">
        <f t="shared" si="12"/>
        <v>0</v>
      </c>
      <c r="AU44" s="8" t="e">
        <f t="shared" si="13"/>
        <v>#DIV/0!</v>
      </c>
      <c r="AV44" t="e">
        <f t="shared" si="14"/>
        <v>#DIV/0!</v>
      </c>
      <c r="AW44" t="e">
        <f t="shared" si="15"/>
        <v>#DIV/0!</v>
      </c>
      <c r="AX44" t="e">
        <f t="shared" si="16"/>
        <v>#DIV/0!</v>
      </c>
      <c r="BC44">
        <v>1</v>
      </c>
      <c r="BD44" s="8" t="e">
        <f t="shared" si="17"/>
        <v>#DIV/0!</v>
      </c>
      <c r="BF44" t="e">
        <f t="shared" si="18"/>
        <v>#DIV/0!</v>
      </c>
      <c r="BG44" t="e">
        <f t="shared" si="18"/>
        <v>#DIV/0!</v>
      </c>
      <c r="BH44" t="e">
        <f t="shared" si="18"/>
        <v>#DIV/0!</v>
      </c>
      <c r="BI44" t="e">
        <f t="shared" si="18"/>
        <v>#DIV/0!</v>
      </c>
      <c r="BJ44">
        <f t="shared" si="42"/>
        <v>0</v>
      </c>
      <c r="BK44">
        <f t="shared" si="42"/>
        <v>0</v>
      </c>
      <c r="BL44">
        <f t="shared" si="42"/>
        <v>0</v>
      </c>
      <c r="BM44" s="8" t="e">
        <f t="shared" si="43"/>
        <v>#DIV/0!</v>
      </c>
      <c r="BN44" s="9" t="e">
        <f t="shared" si="43"/>
        <v>#DIV/0!</v>
      </c>
      <c r="BQ44">
        <f t="shared" si="19"/>
        <v>12</v>
      </c>
      <c r="BR44" t="e">
        <f t="shared" si="20"/>
        <v>#DIV/0!</v>
      </c>
      <c r="BS44" t="e">
        <f t="shared" si="21"/>
        <v>#DIV/0!</v>
      </c>
      <c r="BT44" t="e">
        <f t="shared" si="22"/>
        <v>#DIV/0!</v>
      </c>
      <c r="BU44" t="e">
        <f t="shared" si="23"/>
        <v>#DIV/0!</v>
      </c>
      <c r="BV44" t="e">
        <f t="shared" si="24"/>
        <v>#DIV/0!</v>
      </c>
      <c r="BW44">
        <f>0</f>
        <v>0</v>
      </c>
      <c r="BX44" s="10" t="e">
        <f t="shared" si="25"/>
        <v>#DIV/0!</v>
      </c>
      <c r="CG44">
        <f t="shared" si="44"/>
        <v>1</v>
      </c>
      <c r="CH44" t="e">
        <f t="shared" si="44"/>
        <v>#DIV/0!</v>
      </c>
      <c r="CJ44" s="3" t="e">
        <f t="shared" si="41"/>
        <v>#DIV/0!</v>
      </c>
      <c r="CK44" s="3" t="e">
        <f t="shared" si="41"/>
        <v>#DIV/0!</v>
      </c>
      <c r="CL44" s="3" t="e">
        <f t="shared" si="41"/>
        <v>#DIV/0!</v>
      </c>
      <c r="CM44" s="3" t="e">
        <f t="shared" si="41"/>
        <v>#DIV/0!</v>
      </c>
      <c r="CN44" s="3">
        <f t="shared" si="41"/>
        <v>0</v>
      </c>
      <c r="CO44" s="3">
        <f t="shared" si="41"/>
        <v>0</v>
      </c>
      <c r="CP44" s="3">
        <f t="shared" si="41"/>
        <v>0</v>
      </c>
      <c r="CQ44" s="3" t="e">
        <f t="shared" si="41"/>
        <v>#DIV/0!</v>
      </c>
      <c r="CR44" s="3" t="e">
        <f t="shared" si="41"/>
        <v>#DIV/0!</v>
      </c>
    </row>
    <row r="45" spans="2:96">
      <c r="B45" s="113"/>
      <c r="C45" s="111"/>
      <c r="D45" s="111"/>
      <c r="E45" s="114"/>
      <c r="F45" s="111"/>
      <c r="G45" s="111"/>
      <c r="H45" s="111"/>
      <c r="K45" s="113"/>
      <c r="L45" s="111"/>
      <c r="M45" s="111"/>
      <c r="N45" s="114"/>
      <c r="O45" s="111"/>
      <c r="P45" s="111"/>
      <c r="Q45" s="111"/>
      <c r="T45">
        <f t="shared" si="40"/>
        <v>0</v>
      </c>
      <c r="U45">
        <f t="shared" si="40"/>
        <v>0</v>
      </c>
      <c r="V45">
        <f t="shared" si="40"/>
        <v>0</v>
      </c>
      <c r="W45">
        <f t="shared" si="40"/>
        <v>0</v>
      </c>
      <c r="X45">
        <f t="shared" si="40"/>
        <v>0</v>
      </c>
      <c r="Y45">
        <f t="shared" si="40"/>
        <v>0</v>
      </c>
      <c r="Z45">
        <f t="shared" si="40"/>
        <v>0</v>
      </c>
      <c r="AE45">
        <f t="shared" si="1"/>
        <v>0</v>
      </c>
      <c r="AF45">
        <f t="shared" si="2"/>
        <v>0</v>
      </c>
      <c r="AG45">
        <f t="shared" si="3"/>
        <v>0</v>
      </c>
      <c r="AH45" s="5">
        <f t="shared" si="4"/>
        <v>0</v>
      </c>
      <c r="AK45">
        <f t="shared" si="5"/>
        <v>0</v>
      </c>
      <c r="AL45">
        <f t="shared" si="6"/>
        <v>0</v>
      </c>
      <c r="AO45" s="112">
        <f t="shared" si="39"/>
        <v>0</v>
      </c>
      <c r="AP45">
        <f t="shared" si="8"/>
        <v>0</v>
      </c>
      <c r="AQ45" s="8">
        <f t="shared" si="9"/>
        <v>0</v>
      </c>
      <c r="AR45">
        <f t="shared" si="10"/>
        <v>0</v>
      </c>
      <c r="AS45" s="8">
        <f t="shared" si="11"/>
        <v>0</v>
      </c>
      <c r="AT45" s="8">
        <f t="shared" si="12"/>
        <v>0</v>
      </c>
      <c r="AU45" s="8" t="e">
        <f t="shared" si="13"/>
        <v>#DIV/0!</v>
      </c>
      <c r="AV45" t="e">
        <f t="shared" si="14"/>
        <v>#DIV/0!</v>
      </c>
      <c r="AW45" t="e">
        <f t="shared" si="15"/>
        <v>#DIV/0!</v>
      </c>
      <c r="AX45" t="e">
        <f t="shared" si="16"/>
        <v>#DIV/0!</v>
      </c>
      <c r="BC45">
        <v>1</v>
      </c>
      <c r="BD45" s="8" t="e">
        <f t="shared" si="17"/>
        <v>#DIV/0!</v>
      </c>
      <c r="BF45" t="e">
        <f t="shared" si="18"/>
        <v>#DIV/0!</v>
      </c>
      <c r="BG45" t="e">
        <f t="shared" si="18"/>
        <v>#DIV/0!</v>
      </c>
      <c r="BH45" t="e">
        <f t="shared" si="18"/>
        <v>#DIV/0!</v>
      </c>
      <c r="BI45" t="e">
        <f t="shared" si="18"/>
        <v>#DIV/0!</v>
      </c>
      <c r="BJ45">
        <f t="shared" si="42"/>
        <v>0</v>
      </c>
      <c r="BK45">
        <f t="shared" si="42"/>
        <v>0</v>
      </c>
      <c r="BL45">
        <f t="shared" si="42"/>
        <v>0</v>
      </c>
      <c r="BM45" s="8" t="e">
        <f t="shared" si="43"/>
        <v>#DIV/0!</v>
      </c>
      <c r="BN45" s="9" t="e">
        <f t="shared" si="43"/>
        <v>#DIV/0!</v>
      </c>
      <c r="BQ45">
        <f t="shared" si="19"/>
        <v>12</v>
      </c>
      <c r="BR45" t="e">
        <f t="shared" si="20"/>
        <v>#DIV/0!</v>
      </c>
      <c r="BS45" t="e">
        <f t="shared" si="21"/>
        <v>#DIV/0!</v>
      </c>
      <c r="BT45" t="e">
        <f t="shared" si="22"/>
        <v>#DIV/0!</v>
      </c>
      <c r="BU45" t="e">
        <f t="shared" si="23"/>
        <v>#DIV/0!</v>
      </c>
      <c r="BV45" t="e">
        <f t="shared" si="24"/>
        <v>#DIV/0!</v>
      </c>
      <c r="BW45">
        <f>0</f>
        <v>0</v>
      </c>
      <c r="BX45" s="10" t="e">
        <f t="shared" si="25"/>
        <v>#DIV/0!</v>
      </c>
      <c r="CG45">
        <f t="shared" si="44"/>
        <v>1</v>
      </c>
      <c r="CH45" t="e">
        <f t="shared" si="44"/>
        <v>#DIV/0!</v>
      </c>
      <c r="CJ45" s="3" t="e">
        <f t="shared" si="41"/>
        <v>#DIV/0!</v>
      </c>
      <c r="CK45" s="3" t="e">
        <f t="shared" si="41"/>
        <v>#DIV/0!</v>
      </c>
      <c r="CL45" s="3" t="e">
        <f t="shared" si="41"/>
        <v>#DIV/0!</v>
      </c>
      <c r="CM45" s="3" t="e">
        <f t="shared" si="41"/>
        <v>#DIV/0!</v>
      </c>
      <c r="CN45" s="3">
        <f t="shared" si="41"/>
        <v>0</v>
      </c>
      <c r="CO45" s="3">
        <f t="shared" si="41"/>
        <v>0</v>
      </c>
      <c r="CP45" s="3">
        <f t="shared" si="41"/>
        <v>0</v>
      </c>
      <c r="CQ45" s="3" t="e">
        <f t="shared" si="41"/>
        <v>#DIV/0!</v>
      </c>
      <c r="CR45" s="3" t="e">
        <f t="shared" si="41"/>
        <v>#DIV/0!</v>
      </c>
    </row>
    <row r="46" spans="2:96">
      <c r="B46" s="113"/>
      <c r="C46" s="111"/>
      <c r="D46" s="111"/>
      <c r="E46" s="114"/>
      <c r="F46" s="111"/>
      <c r="G46" s="111"/>
      <c r="H46" s="111"/>
      <c r="K46" s="113"/>
      <c r="L46" s="111"/>
      <c r="M46" s="111"/>
      <c r="N46" s="114"/>
      <c r="O46" s="111"/>
      <c r="P46" s="111"/>
      <c r="Q46" s="111"/>
      <c r="T46">
        <f t="shared" si="40"/>
        <v>0</v>
      </c>
      <c r="U46">
        <f t="shared" si="40"/>
        <v>0</v>
      </c>
      <c r="V46">
        <f t="shared" si="40"/>
        <v>0</v>
      </c>
      <c r="W46">
        <f t="shared" si="40"/>
        <v>0</v>
      </c>
      <c r="X46">
        <f t="shared" si="40"/>
        <v>0</v>
      </c>
      <c r="Y46">
        <f t="shared" si="40"/>
        <v>0</v>
      </c>
      <c r="Z46">
        <f t="shared" si="40"/>
        <v>0</v>
      </c>
      <c r="AE46">
        <f t="shared" si="1"/>
        <v>0</v>
      </c>
      <c r="AF46">
        <f t="shared" si="2"/>
        <v>0</v>
      </c>
      <c r="AG46">
        <f t="shared" si="3"/>
        <v>0</v>
      </c>
      <c r="AH46" s="5">
        <f t="shared" si="4"/>
        <v>0</v>
      </c>
      <c r="AK46">
        <f t="shared" si="5"/>
        <v>0</v>
      </c>
      <c r="AL46">
        <f t="shared" si="6"/>
        <v>0</v>
      </c>
      <c r="AO46" s="112">
        <f t="shared" si="39"/>
        <v>0</v>
      </c>
      <c r="AP46">
        <f t="shared" si="8"/>
        <v>0</v>
      </c>
      <c r="AQ46" s="8">
        <f t="shared" si="9"/>
        <v>0</v>
      </c>
      <c r="AR46">
        <f t="shared" si="10"/>
        <v>0</v>
      </c>
      <c r="AS46" s="8">
        <f t="shared" si="11"/>
        <v>0</v>
      </c>
      <c r="AT46" s="8">
        <f t="shared" si="12"/>
        <v>0</v>
      </c>
      <c r="AU46" s="8" t="e">
        <f t="shared" si="13"/>
        <v>#DIV/0!</v>
      </c>
      <c r="AV46" t="e">
        <f t="shared" si="14"/>
        <v>#DIV/0!</v>
      </c>
      <c r="AW46" t="e">
        <f t="shared" si="15"/>
        <v>#DIV/0!</v>
      </c>
      <c r="AX46" t="e">
        <f t="shared" si="16"/>
        <v>#DIV/0!</v>
      </c>
      <c r="BC46">
        <v>1</v>
      </c>
      <c r="BD46" s="8" t="e">
        <f t="shared" si="17"/>
        <v>#DIV/0!</v>
      </c>
      <c r="BF46" t="e">
        <f t="shared" si="18"/>
        <v>#DIV/0!</v>
      </c>
      <c r="BG46" t="e">
        <f t="shared" si="18"/>
        <v>#DIV/0!</v>
      </c>
      <c r="BH46" t="e">
        <f t="shared" si="18"/>
        <v>#DIV/0!</v>
      </c>
      <c r="BI46" t="e">
        <f t="shared" si="18"/>
        <v>#DIV/0!</v>
      </c>
      <c r="BJ46">
        <f t="shared" si="42"/>
        <v>0</v>
      </c>
      <c r="BK46">
        <f t="shared" si="42"/>
        <v>0</v>
      </c>
      <c r="BL46">
        <f t="shared" si="42"/>
        <v>0</v>
      </c>
      <c r="BM46" s="8" t="e">
        <f t="shared" si="43"/>
        <v>#DIV/0!</v>
      </c>
      <c r="BN46" s="9" t="e">
        <f t="shared" si="43"/>
        <v>#DIV/0!</v>
      </c>
      <c r="BQ46">
        <f t="shared" si="19"/>
        <v>12</v>
      </c>
      <c r="BR46" t="e">
        <f t="shared" si="20"/>
        <v>#DIV/0!</v>
      </c>
      <c r="BS46" t="e">
        <f t="shared" si="21"/>
        <v>#DIV/0!</v>
      </c>
      <c r="BT46" t="e">
        <f t="shared" si="22"/>
        <v>#DIV/0!</v>
      </c>
      <c r="BU46" t="e">
        <f t="shared" si="23"/>
        <v>#DIV/0!</v>
      </c>
      <c r="BV46" t="e">
        <f t="shared" si="24"/>
        <v>#DIV/0!</v>
      </c>
      <c r="BW46">
        <f>0</f>
        <v>0</v>
      </c>
      <c r="BX46" s="10" t="e">
        <f t="shared" si="25"/>
        <v>#DIV/0!</v>
      </c>
      <c r="CG46">
        <f t="shared" si="44"/>
        <v>1</v>
      </c>
      <c r="CH46" t="e">
        <f t="shared" si="44"/>
        <v>#DIV/0!</v>
      </c>
      <c r="CJ46" s="3" t="e">
        <f t="shared" si="41"/>
        <v>#DIV/0!</v>
      </c>
      <c r="CK46" s="3" t="e">
        <f t="shared" si="41"/>
        <v>#DIV/0!</v>
      </c>
      <c r="CL46" s="3" t="e">
        <f t="shared" si="41"/>
        <v>#DIV/0!</v>
      </c>
      <c r="CM46" s="3" t="e">
        <f t="shared" ref="CM46:CR49" si="48">BI46</f>
        <v>#DIV/0!</v>
      </c>
      <c r="CN46" s="3">
        <f t="shared" si="48"/>
        <v>0</v>
      </c>
      <c r="CO46" s="3">
        <f t="shared" si="48"/>
        <v>0</v>
      </c>
      <c r="CP46" s="3">
        <f t="shared" si="48"/>
        <v>0</v>
      </c>
      <c r="CQ46" s="3" t="e">
        <f t="shared" si="48"/>
        <v>#DIV/0!</v>
      </c>
      <c r="CR46" s="3" t="e">
        <f t="shared" si="48"/>
        <v>#DIV/0!</v>
      </c>
    </row>
    <row r="47" spans="2:96">
      <c r="B47" s="113"/>
      <c r="C47" s="111"/>
      <c r="D47" s="111"/>
      <c r="E47" s="114"/>
      <c r="F47" s="111"/>
      <c r="G47" s="111"/>
      <c r="H47" s="111"/>
      <c r="K47" s="113"/>
      <c r="L47" s="111"/>
      <c r="M47" s="111"/>
      <c r="N47" s="114"/>
      <c r="O47" s="111"/>
      <c r="P47" s="111"/>
      <c r="Q47" s="111"/>
      <c r="T47">
        <f t="shared" si="40"/>
        <v>0</v>
      </c>
      <c r="U47">
        <f t="shared" si="40"/>
        <v>0</v>
      </c>
      <c r="V47">
        <f t="shared" si="40"/>
        <v>0</v>
      </c>
      <c r="W47">
        <f t="shared" si="40"/>
        <v>0</v>
      </c>
      <c r="X47">
        <f t="shared" si="40"/>
        <v>0</v>
      </c>
      <c r="Y47">
        <f t="shared" si="40"/>
        <v>0</v>
      </c>
      <c r="Z47">
        <f t="shared" si="40"/>
        <v>0</v>
      </c>
      <c r="AE47">
        <f t="shared" si="1"/>
        <v>0</v>
      </c>
      <c r="AF47">
        <f t="shared" si="2"/>
        <v>0</v>
      </c>
      <c r="AG47">
        <f t="shared" si="3"/>
        <v>0</v>
      </c>
      <c r="AH47" s="5">
        <f t="shared" si="4"/>
        <v>0</v>
      </c>
      <c r="AK47">
        <f t="shared" si="5"/>
        <v>0</v>
      </c>
      <c r="AL47">
        <f t="shared" si="6"/>
        <v>0</v>
      </c>
      <c r="AO47" s="112">
        <f t="shared" si="39"/>
        <v>0</v>
      </c>
      <c r="AP47">
        <f t="shared" si="8"/>
        <v>0</v>
      </c>
      <c r="AQ47" s="8">
        <f t="shared" si="9"/>
        <v>0</v>
      </c>
      <c r="AR47">
        <f t="shared" si="10"/>
        <v>0</v>
      </c>
      <c r="AS47" s="8">
        <f t="shared" si="11"/>
        <v>0</v>
      </c>
      <c r="AT47" s="8">
        <f t="shared" si="12"/>
        <v>0</v>
      </c>
      <c r="AU47" s="8" t="e">
        <f t="shared" si="13"/>
        <v>#DIV/0!</v>
      </c>
      <c r="AV47" t="e">
        <f t="shared" si="14"/>
        <v>#DIV/0!</v>
      </c>
      <c r="AW47" t="e">
        <f t="shared" si="15"/>
        <v>#DIV/0!</v>
      </c>
      <c r="AX47" t="e">
        <f t="shared" si="16"/>
        <v>#DIV/0!</v>
      </c>
      <c r="BC47">
        <v>1</v>
      </c>
      <c r="BD47" s="8" t="e">
        <f t="shared" si="17"/>
        <v>#DIV/0!</v>
      </c>
      <c r="BF47" t="e">
        <f t="shared" si="18"/>
        <v>#DIV/0!</v>
      </c>
      <c r="BG47" t="e">
        <f t="shared" si="18"/>
        <v>#DIV/0!</v>
      </c>
      <c r="BH47" t="e">
        <f t="shared" si="18"/>
        <v>#DIV/0!</v>
      </c>
      <c r="BI47" t="e">
        <f t="shared" si="18"/>
        <v>#DIV/0!</v>
      </c>
      <c r="BJ47">
        <f t="shared" si="42"/>
        <v>0</v>
      </c>
      <c r="BK47">
        <f t="shared" si="42"/>
        <v>0</v>
      </c>
      <c r="BL47">
        <f t="shared" si="42"/>
        <v>0</v>
      </c>
      <c r="BM47" s="8" t="e">
        <f t="shared" si="43"/>
        <v>#DIV/0!</v>
      </c>
      <c r="BN47" s="9" t="e">
        <f t="shared" si="43"/>
        <v>#DIV/0!</v>
      </c>
      <c r="BQ47">
        <f t="shared" si="19"/>
        <v>12</v>
      </c>
      <c r="BR47" t="e">
        <f t="shared" si="20"/>
        <v>#DIV/0!</v>
      </c>
      <c r="BS47" t="e">
        <f t="shared" si="21"/>
        <v>#DIV/0!</v>
      </c>
      <c r="BT47" t="e">
        <f t="shared" si="22"/>
        <v>#DIV/0!</v>
      </c>
      <c r="BU47" t="e">
        <f t="shared" si="23"/>
        <v>#DIV/0!</v>
      </c>
      <c r="BV47" t="e">
        <f t="shared" si="24"/>
        <v>#DIV/0!</v>
      </c>
      <c r="BW47">
        <f>0</f>
        <v>0</v>
      </c>
      <c r="BX47" s="10" t="e">
        <f t="shared" si="25"/>
        <v>#DIV/0!</v>
      </c>
      <c r="CG47">
        <f t="shared" si="44"/>
        <v>1</v>
      </c>
      <c r="CH47" t="e">
        <f t="shared" si="44"/>
        <v>#DIV/0!</v>
      </c>
      <c r="CJ47" s="3" t="e">
        <f t="shared" ref="CJ47:CL49" si="49">BF47</f>
        <v>#DIV/0!</v>
      </c>
      <c r="CK47" s="3" t="e">
        <f t="shared" si="49"/>
        <v>#DIV/0!</v>
      </c>
      <c r="CL47" s="3" t="e">
        <f t="shared" si="49"/>
        <v>#DIV/0!</v>
      </c>
      <c r="CM47" s="3" t="e">
        <f t="shared" si="48"/>
        <v>#DIV/0!</v>
      </c>
      <c r="CN47" s="3">
        <f t="shared" si="48"/>
        <v>0</v>
      </c>
      <c r="CO47" s="3">
        <f t="shared" si="48"/>
        <v>0</v>
      </c>
      <c r="CP47" s="3">
        <f t="shared" si="48"/>
        <v>0</v>
      </c>
      <c r="CQ47" s="3" t="e">
        <f t="shared" si="48"/>
        <v>#DIV/0!</v>
      </c>
      <c r="CR47" s="3" t="e">
        <f t="shared" si="48"/>
        <v>#DIV/0!</v>
      </c>
    </row>
    <row r="48" spans="2:96">
      <c r="B48" s="113"/>
      <c r="C48" s="111"/>
      <c r="D48" s="111"/>
      <c r="E48" s="114"/>
      <c r="F48" s="111"/>
      <c r="G48" s="111"/>
      <c r="H48" s="111"/>
      <c r="K48" s="113"/>
      <c r="L48" s="111"/>
      <c r="M48" s="111"/>
      <c r="N48" s="114"/>
      <c r="O48" s="111"/>
      <c r="P48" s="111"/>
      <c r="Q48" s="111"/>
      <c r="T48">
        <f t="shared" si="40"/>
        <v>0</v>
      </c>
      <c r="U48">
        <f t="shared" si="40"/>
        <v>0</v>
      </c>
      <c r="V48">
        <f t="shared" si="40"/>
        <v>0</v>
      </c>
      <c r="W48">
        <f t="shared" si="40"/>
        <v>0</v>
      </c>
      <c r="X48">
        <f t="shared" si="40"/>
        <v>0</v>
      </c>
      <c r="Y48">
        <f t="shared" si="40"/>
        <v>0</v>
      </c>
      <c r="Z48">
        <f t="shared" si="40"/>
        <v>0</v>
      </c>
      <c r="AE48">
        <f t="shared" si="1"/>
        <v>0</v>
      </c>
      <c r="AF48">
        <f t="shared" si="2"/>
        <v>0</v>
      </c>
      <c r="AG48">
        <f t="shared" si="3"/>
        <v>0</v>
      </c>
      <c r="AH48" s="5">
        <f t="shared" si="4"/>
        <v>0</v>
      </c>
      <c r="AK48">
        <f t="shared" si="5"/>
        <v>0</v>
      </c>
      <c r="AL48">
        <f t="shared" si="6"/>
        <v>0</v>
      </c>
      <c r="AO48" s="112">
        <f t="shared" si="39"/>
        <v>0</v>
      </c>
      <c r="AP48">
        <f t="shared" si="8"/>
        <v>0</v>
      </c>
      <c r="AQ48" s="8">
        <f t="shared" si="9"/>
        <v>0</v>
      </c>
      <c r="AR48">
        <f t="shared" si="10"/>
        <v>0</v>
      </c>
      <c r="AS48" s="8">
        <f t="shared" si="11"/>
        <v>0</v>
      </c>
      <c r="AT48" s="8">
        <f t="shared" si="12"/>
        <v>0</v>
      </c>
      <c r="AU48" s="8" t="e">
        <f t="shared" si="13"/>
        <v>#DIV/0!</v>
      </c>
      <c r="AV48" t="e">
        <f t="shared" si="14"/>
        <v>#DIV/0!</v>
      </c>
      <c r="AW48" t="e">
        <f t="shared" si="15"/>
        <v>#DIV/0!</v>
      </c>
      <c r="AX48" t="e">
        <f t="shared" si="16"/>
        <v>#DIV/0!</v>
      </c>
      <c r="BC48">
        <v>1</v>
      </c>
      <c r="BD48" s="8" t="e">
        <f t="shared" si="17"/>
        <v>#DIV/0!</v>
      </c>
      <c r="BF48" t="e">
        <f t="shared" si="18"/>
        <v>#DIV/0!</v>
      </c>
      <c r="BG48" t="e">
        <f t="shared" si="18"/>
        <v>#DIV/0!</v>
      </c>
      <c r="BH48" t="e">
        <f t="shared" si="18"/>
        <v>#DIV/0!</v>
      </c>
      <c r="BI48" t="e">
        <f t="shared" si="18"/>
        <v>#DIV/0!</v>
      </c>
      <c r="BJ48">
        <f t="shared" si="42"/>
        <v>0</v>
      </c>
      <c r="BK48">
        <f t="shared" si="42"/>
        <v>0</v>
      </c>
      <c r="BL48">
        <f t="shared" si="42"/>
        <v>0</v>
      </c>
      <c r="BM48" s="8" t="e">
        <f t="shared" si="43"/>
        <v>#DIV/0!</v>
      </c>
      <c r="BN48" s="9" t="e">
        <f t="shared" si="43"/>
        <v>#DIV/0!</v>
      </c>
      <c r="BQ48">
        <f t="shared" si="19"/>
        <v>12</v>
      </c>
      <c r="BR48" t="e">
        <f t="shared" si="20"/>
        <v>#DIV/0!</v>
      </c>
      <c r="BS48" t="e">
        <f t="shared" si="21"/>
        <v>#DIV/0!</v>
      </c>
      <c r="BT48" t="e">
        <f t="shared" si="22"/>
        <v>#DIV/0!</v>
      </c>
      <c r="BU48" t="e">
        <f t="shared" si="23"/>
        <v>#DIV/0!</v>
      </c>
      <c r="BV48" t="e">
        <f t="shared" si="24"/>
        <v>#DIV/0!</v>
      </c>
      <c r="BW48">
        <f>0</f>
        <v>0</v>
      </c>
      <c r="BX48" s="10" t="e">
        <f t="shared" si="25"/>
        <v>#DIV/0!</v>
      </c>
      <c r="CG48">
        <f t="shared" si="44"/>
        <v>1</v>
      </c>
      <c r="CH48" t="e">
        <f t="shared" si="44"/>
        <v>#DIV/0!</v>
      </c>
      <c r="CJ48" s="3" t="e">
        <f t="shared" si="49"/>
        <v>#DIV/0!</v>
      </c>
      <c r="CK48" s="3" t="e">
        <f t="shared" si="49"/>
        <v>#DIV/0!</v>
      </c>
      <c r="CL48" s="3" t="e">
        <f t="shared" si="49"/>
        <v>#DIV/0!</v>
      </c>
      <c r="CM48" s="3" t="e">
        <f t="shared" si="48"/>
        <v>#DIV/0!</v>
      </c>
      <c r="CN48" s="3">
        <f t="shared" si="48"/>
        <v>0</v>
      </c>
      <c r="CO48" s="3">
        <f t="shared" si="48"/>
        <v>0</v>
      </c>
      <c r="CP48" s="3">
        <f t="shared" si="48"/>
        <v>0</v>
      </c>
      <c r="CQ48" s="3" t="e">
        <f t="shared" si="48"/>
        <v>#DIV/0!</v>
      </c>
      <c r="CR48" s="3" t="e">
        <f t="shared" si="48"/>
        <v>#DIV/0!</v>
      </c>
    </row>
    <row r="49" spans="2:96" ht="16.5" thickBot="1">
      <c r="B49" s="116"/>
      <c r="C49" s="117"/>
      <c r="D49" s="117"/>
      <c r="E49" s="118"/>
      <c r="F49" s="111"/>
      <c r="G49" s="111"/>
      <c r="H49" s="111"/>
      <c r="K49" s="116"/>
      <c r="L49" s="117"/>
      <c r="M49" s="117"/>
      <c r="N49" s="118"/>
      <c r="O49" s="111"/>
      <c r="P49" s="111"/>
      <c r="Q49" s="111"/>
      <c r="T49">
        <f t="shared" si="40"/>
        <v>0</v>
      </c>
      <c r="U49">
        <f t="shared" si="40"/>
        <v>0</v>
      </c>
      <c r="V49">
        <f t="shared" si="40"/>
        <v>0</v>
      </c>
      <c r="W49">
        <f t="shared" si="40"/>
        <v>0</v>
      </c>
      <c r="X49">
        <f t="shared" si="40"/>
        <v>0</v>
      </c>
      <c r="Y49">
        <f t="shared" si="40"/>
        <v>0</v>
      </c>
      <c r="Z49">
        <f t="shared" si="40"/>
        <v>0</v>
      </c>
      <c r="AE49">
        <f t="shared" si="1"/>
        <v>0</v>
      </c>
      <c r="AF49">
        <f t="shared" si="2"/>
        <v>0</v>
      </c>
      <c r="AG49">
        <f t="shared" si="3"/>
        <v>0</v>
      </c>
      <c r="AH49" s="5">
        <f t="shared" si="4"/>
        <v>0</v>
      </c>
      <c r="AK49">
        <f t="shared" si="5"/>
        <v>0</v>
      </c>
      <c r="AL49">
        <f t="shared" si="6"/>
        <v>0</v>
      </c>
      <c r="AO49" s="112">
        <f t="shared" si="39"/>
        <v>0</v>
      </c>
      <c r="AP49">
        <f t="shared" si="8"/>
        <v>0</v>
      </c>
      <c r="AQ49" s="8">
        <f t="shared" si="9"/>
        <v>0</v>
      </c>
      <c r="AR49">
        <f t="shared" si="10"/>
        <v>0</v>
      </c>
      <c r="AS49" s="8">
        <f t="shared" si="11"/>
        <v>0</v>
      </c>
      <c r="AT49" s="8">
        <f t="shared" si="12"/>
        <v>0</v>
      </c>
      <c r="AU49" s="8" t="e">
        <f t="shared" si="13"/>
        <v>#DIV/0!</v>
      </c>
      <c r="AV49" t="e">
        <f t="shared" si="14"/>
        <v>#DIV/0!</v>
      </c>
      <c r="AW49" t="e">
        <f t="shared" si="15"/>
        <v>#DIV/0!</v>
      </c>
      <c r="AX49" t="e">
        <f t="shared" si="16"/>
        <v>#DIV/0!</v>
      </c>
      <c r="BC49">
        <v>1</v>
      </c>
      <c r="BD49" s="8" t="e">
        <f t="shared" si="17"/>
        <v>#DIV/0!</v>
      </c>
      <c r="BF49" t="e">
        <f t="shared" si="18"/>
        <v>#DIV/0!</v>
      </c>
      <c r="BG49" t="e">
        <f t="shared" si="18"/>
        <v>#DIV/0!</v>
      </c>
      <c r="BH49" t="e">
        <f t="shared" si="18"/>
        <v>#DIV/0!</v>
      </c>
      <c r="BI49" t="e">
        <f t="shared" si="18"/>
        <v>#DIV/0!</v>
      </c>
      <c r="BJ49">
        <f t="shared" si="42"/>
        <v>0</v>
      </c>
      <c r="BK49">
        <f t="shared" si="42"/>
        <v>0</v>
      </c>
      <c r="BL49">
        <f t="shared" si="42"/>
        <v>0</v>
      </c>
      <c r="BM49" s="8" t="e">
        <f t="shared" si="43"/>
        <v>#DIV/0!</v>
      </c>
      <c r="BN49" s="9" t="e">
        <f t="shared" si="43"/>
        <v>#DIV/0!</v>
      </c>
      <c r="BQ49">
        <f t="shared" si="19"/>
        <v>12</v>
      </c>
      <c r="BR49" t="e">
        <f t="shared" si="20"/>
        <v>#DIV/0!</v>
      </c>
      <c r="BS49" t="e">
        <f t="shared" si="21"/>
        <v>#DIV/0!</v>
      </c>
      <c r="BT49" t="e">
        <f t="shared" si="22"/>
        <v>#DIV/0!</v>
      </c>
      <c r="BU49" t="e">
        <f t="shared" si="23"/>
        <v>#DIV/0!</v>
      </c>
      <c r="BV49" t="e">
        <f t="shared" si="24"/>
        <v>#DIV/0!</v>
      </c>
      <c r="BW49">
        <f>0</f>
        <v>0</v>
      </c>
      <c r="BX49" s="10" t="e">
        <f t="shared" si="25"/>
        <v>#DIV/0!</v>
      </c>
      <c r="CG49">
        <f t="shared" si="44"/>
        <v>1</v>
      </c>
      <c r="CH49" t="e">
        <f t="shared" si="44"/>
        <v>#DIV/0!</v>
      </c>
      <c r="CJ49" s="3" t="e">
        <f t="shared" si="49"/>
        <v>#DIV/0!</v>
      </c>
      <c r="CK49" s="3" t="e">
        <f t="shared" si="49"/>
        <v>#DIV/0!</v>
      </c>
      <c r="CL49" s="3" t="e">
        <f t="shared" si="49"/>
        <v>#DIV/0!</v>
      </c>
      <c r="CM49" s="3" t="e">
        <f t="shared" si="48"/>
        <v>#DIV/0!</v>
      </c>
      <c r="CN49" s="3">
        <f t="shared" si="48"/>
        <v>0</v>
      </c>
      <c r="CO49" s="3">
        <f t="shared" si="48"/>
        <v>0</v>
      </c>
      <c r="CP49" s="3">
        <f t="shared" si="48"/>
        <v>0</v>
      </c>
      <c r="CQ49" s="3" t="e">
        <f t="shared" si="48"/>
        <v>#DIV/0!</v>
      </c>
      <c r="CR49" s="3" t="e">
        <f t="shared" si="48"/>
        <v>#DIV/0!</v>
      </c>
    </row>
    <row r="50" spans="2:96">
      <c r="AC50" s="5"/>
      <c r="AJ50" s="112"/>
      <c r="AL50" s="8"/>
      <c r="AN50" s="8"/>
      <c r="AO50" s="8"/>
      <c r="AP50" s="8"/>
      <c r="AY50" s="8"/>
      <c r="BH50" s="8"/>
      <c r="BI50" s="9"/>
      <c r="BS50" s="10"/>
      <c r="CE50" s="3"/>
      <c r="CF50" s="3"/>
      <c r="CG50" s="3"/>
      <c r="CH50" s="3"/>
      <c r="CI50" s="3"/>
      <c r="CJ50" s="3"/>
      <c r="CK50" s="3"/>
      <c r="CL50" s="3"/>
      <c r="CM50" s="3"/>
    </row>
    <row r="51" spans="2:96">
      <c r="AC51" s="5"/>
      <c r="AJ51" s="112"/>
      <c r="AL51" s="8"/>
      <c r="AN51" s="8"/>
      <c r="AO51" s="8"/>
      <c r="AP51" s="8"/>
      <c r="AY51" s="8"/>
      <c r="BH51" s="8"/>
      <c r="BI51" s="9"/>
      <c r="BS51" s="10"/>
      <c r="CE51" s="3"/>
      <c r="CF51" s="3"/>
      <c r="CG51" s="3"/>
      <c r="CH51" s="3"/>
      <c r="CI51" s="3"/>
      <c r="CJ51" s="3"/>
      <c r="CK51" s="3"/>
      <c r="CL51" s="3"/>
      <c r="CM51" s="3"/>
    </row>
    <row r="52" spans="2:96">
      <c r="AC52" s="5"/>
      <c r="AJ52" s="112"/>
      <c r="AL52" s="8"/>
      <c r="AN52" s="8"/>
      <c r="AO52" s="8"/>
      <c r="AP52" s="8"/>
      <c r="AY52" s="8"/>
      <c r="BH52" s="8"/>
      <c r="BI52" s="9"/>
      <c r="BS52" s="10"/>
      <c r="CE52" s="3"/>
      <c r="CF52" s="3"/>
      <c r="CG52" s="3"/>
      <c r="CH52" s="3"/>
      <c r="CI52" s="3"/>
      <c r="CJ52" s="3"/>
      <c r="CK52" s="3"/>
      <c r="CL52" s="3"/>
      <c r="CM52" s="3"/>
    </row>
    <row r="53" spans="2:96">
      <c r="AC53" s="5"/>
      <c r="AJ53" s="112"/>
      <c r="AL53" s="8"/>
      <c r="AN53" s="8"/>
      <c r="AO53" s="8"/>
      <c r="AP53" s="8"/>
      <c r="AY53" s="8"/>
      <c r="BH53" s="8"/>
      <c r="BI53" s="9"/>
      <c r="BS53" s="10"/>
      <c r="CE53" s="3"/>
      <c r="CF53" s="3"/>
      <c r="CG53" s="3"/>
      <c r="CH53" s="3"/>
      <c r="CI53" s="3"/>
      <c r="CJ53" s="3"/>
      <c r="CK53" s="3"/>
      <c r="CL53" s="3"/>
      <c r="CM53" s="3"/>
    </row>
    <row r="54" spans="2:96">
      <c r="AC54" s="5"/>
      <c r="AJ54" s="112"/>
      <c r="AL54" s="8"/>
      <c r="AN54" s="8"/>
      <c r="AO54" s="8"/>
      <c r="AP54" s="8"/>
      <c r="AY54" s="8"/>
      <c r="BH54" s="8"/>
      <c r="BI54" s="9"/>
      <c r="BS54" s="10"/>
      <c r="CE54" s="3"/>
      <c r="CF54" s="3"/>
      <c r="CG54" s="3"/>
      <c r="CH54" s="3"/>
      <c r="CI54" s="3"/>
      <c r="CJ54" s="3"/>
      <c r="CK54" s="3"/>
      <c r="CL54" s="3"/>
      <c r="CM54" s="3"/>
    </row>
    <row r="55" spans="2:96">
      <c r="AC55" s="5"/>
      <c r="AJ55" s="112"/>
      <c r="AL55" s="8"/>
      <c r="AN55" s="8"/>
      <c r="AO55" s="8"/>
      <c r="AP55" s="8"/>
      <c r="AY55" s="8"/>
      <c r="BH55" s="8"/>
      <c r="BI55" s="9"/>
      <c r="BS55" s="10"/>
      <c r="CE55" s="3"/>
      <c r="CF55" s="3"/>
      <c r="CG55" s="3"/>
      <c r="CH55" s="3"/>
      <c r="CI55" s="3"/>
      <c r="CJ55" s="3"/>
      <c r="CK55" s="3"/>
      <c r="CL55" s="3"/>
      <c r="CM55" s="3"/>
    </row>
    <row r="56" spans="2:96">
      <c r="AC56" s="5"/>
      <c r="AJ56" s="112"/>
      <c r="AL56" s="8"/>
      <c r="AN56" s="8"/>
      <c r="AO56" s="8"/>
      <c r="AP56" s="8"/>
      <c r="AY56" s="8"/>
      <c r="BH56" s="8"/>
      <c r="BI56" s="9"/>
      <c r="BS56" s="10"/>
      <c r="CE56" s="3"/>
      <c r="CF56" s="3"/>
      <c r="CG56" s="3"/>
      <c r="CH56" s="3"/>
      <c r="CI56" s="3"/>
      <c r="CJ56" s="3"/>
      <c r="CK56" s="3"/>
      <c r="CL56" s="3"/>
      <c r="CM56" s="3"/>
    </row>
    <row r="57" spans="2:96">
      <c r="AC57" s="5"/>
      <c r="AJ57" s="112"/>
      <c r="AL57" s="8"/>
      <c r="AN57" s="8"/>
      <c r="AO57" s="8"/>
      <c r="AP57" s="8"/>
      <c r="AY57" s="8"/>
      <c r="BH57" s="8"/>
      <c r="BI57" s="9"/>
      <c r="BS57" s="10"/>
      <c r="CE57" s="3"/>
      <c r="CF57" s="3"/>
      <c r="CG57" s="3"/>
      <c r="CH57" s="3"/>
      <c r="CI57" s="3"/>
      <c r="CJ57" s="3"/>
      <c r="CK57" s="3"/>
      <c r="CL57" s="3"/>
      <c r="CM57" s="3"/>
    </row>
    <row r="58" spans="2:96">
      <c r="AC58" s="5"/>
      <c r="AJ58" s="112"/>
      <c r="AL58" s="8"/>
      <c r="AN58" s="8"/>
      <c r="AO58" s="8"/>
      <c r="AP58" s="8"/>
      <c r="AY58" s="8"/>
      <c r="BH58" s="8"/>
      <c r="BI58" s="9"/>
      <c r="BS58" s="10"/>
      <c r="CE58" s="3"/>
      <c r="CF58" s="3"/>
      <c r="CG58" s="3"/>
      <c r="CH58" s="3"/>
      <c r="CI58" s="3"/>
      <c r="CJ58" s="3"/>
      <c r="CK58" s="3"/>
      <c r="CL58" s="3"/>
      <c r="CM58" s="3"/>
    </row>
    <row r="59" spans="2:96">
      <c r="AC59" s="5"/>
      <c r="AJ59" s="112"/>
      <c r="AL59" s="8"/>
      <c r="AN59" s="8"/>
      <c r="AO59" s="8"/>
      <c r="AP59" s="8"/>
      <c r="AY59" s="8"/>
      <c r="BH59" s="8"/>
      <c r="BI59" s="9"/>
      <c r="BS59" s="10"/>
      <c r="CE59" s="3"/>
      <c r="CF59" s="3"/>
      <c r="CG59" s="3"/>
      <c r="CH59" s="3"/>
      <c r="CI59" s="3"/>
      <c r="CJ59" s="3"/>
      <c r="CK59" s="3"/>
      <c r="CL59" s="3"/>
      <c r="CM59" s="3"/>
    </row>
    <row r="60" spans="2:96">
      <c r="AC60" s="5"/>
      <c r="AJ60" s="112"/>
      <c r="AL60" s="8"/>
      <c r="AN60" s="8"/>
      <c r="AO60" s="8"/>
      <c r="AP60" s="8"/>
      <c r="AY60" s="8"/>
      <c r="BH60" s="8"/>
      <c r="BI60" s="9"/>
      <c r="BS60" s="10"/>
      <c r="CE60" s="3"/>
      <c r="CF60" s="3"/>
      <c r="CG60" s="3"/>
      <c r="CH60" s="3"/>
      <c r="CI60" s="3"/>
      <c r="CJ60" s="3"/>
      <c r="CK60" s="3"/>
      <c r="CL60" s="3"/>
      <c r="CM60" s="3"/>
    </row>
    <row r="61" spans="2:96">
      <c r="AC61" s="5"/>
      <c r="AJ61" s="112"/>
      <c r="AL61" s="8"/>
      <c r="AN61" s="8"/>
      <c r="AO61" s="8"/>
      <c r="AP61" s="8"/>
      <c r="AY61" s="8"/>
      <c r="BH61" s="8"/>
      <c r="BI61" s="9"/>
      <c r="BS61" s="10"/>
      <c r="CE61" s="3"/>
      <c r="CF61" s="3"/>
      <c r="CG61" s="3"/>
      <c r="CH61" s="3"/>
      <c r="CI61" s="3"/>
      <c r="CJ61" s="3"/>
      <c r="CK61" s="3"/>
      <c r="CL61" s="3"/>
      <c r="CM61" s="3"/>
    </row>
    <row r="62" spans="2:96">
      <c r="AC62" s="5"/>
      <c r="AJ62" s="112"/>
      <c r="AL62" s="8"/>
      <c r="AN62" s="8"/>
      <c r="AO62" s="8"/>
      <c r="AP62" s="8"/>
      <c r="AY62" s="8"/>
      <c r="BH62" s="8"/>
      <c r="BI62" s="9"/>
      <c r="BS62" s="10"/>
      <c r="CE62" s="3"/>
      <c r="CF62" s="3"/>
      <c r="CG62" s="3"/>
      <c r="CH62" s="3"/>
      <c r="CI62" s="3"/>
      <c r="CJ62" s="3"/>
      <c r="CK62" s="3"/>
      <c r="CL62" s="3"/>
      <c r="CM62" s="3"/>
    </row>
    <row r="63" spans="2:96">
      <c r="AC63" s="5"/>
      <c r="AJ63" s="112"/>
      <c r="AL63" s="8"/>
      <c r="AN63" s="8"/>
      <c r="AO63" s="8"/>
      <c r="AP63" s="8"/>
      <c r="AY63" s="8"/>
      <c r="BH63" s="8"/>
      <c r="BI63" s="9"/>
      <c r="BS63" s="10"/>
      <c r="CE63" s="3"/>
      <c r="CF63" s="3"/>
      <c r="CG63" s="3"/>
      <c r="CH63" s="3"/>
      <c r="CI63" s="3"/>
      <c r="CJ63" s="3"/>
      <c r="CK63" s="3"/>
      <c r="CL63" s="3"/>
      <c r="CM63" s="3"/>
    </row>
    <row r="64" spans="2:96">
      <c r="AC64" s="5"/>
      <c r="AJ64" s="112"/>
      <c r="AL64" s="8"/>
      <c r="AN64" s="8"/>
      <c r="AO64" s="8"/>
      <c r="AP64" s="8"/>
      <c r="AY64" s="8"/>
      <c r="BH64" s="8"/>
      <c r="BI64" s="9"/>
      <c r="BS64" s="10"/>
      <c r="CE64" s="3"/>
      <c r="CF64" s="3"/>
      <c r="CG64" s="3"/>
      <c r="CH64" s="3"/>
      <c r="CI64" s="3"/>
      <c r="CJ64" s="3"/>
      <c r="CK64" s="3"/>
      <c r="CL64" s="3"/>
      <c r="CM64" s="3"/>
    </row>
    <row r="65" spans="29:91">
      <c r="AC65" s="5"/>
      <c r="AJ65" s="112"/>
      <c r="AL65" s="8"/>
      <c r="AN65" s="8"/>
      <c r="AO65" s="8"/>
      <c r="AP65" s="8"/>
      <c r="AY65" s="8"/>
      <c r="BH65" s="8"/>
      <c r="BI65" s="9"/>
      <c r="BS65" s="10"/>
      <c r="CE65" s="3"/>
      <c r="CF65" s="3"/>
      <c r="CG65" s="3"/>
      <c r="CH65" s="3"/>
      <c r="CI65" s="3"/>
      <c r="CJ65" s="3"/>
      <c r="CK65" s="3"/>
      <c r="CL65" s="3"/>
      <c r="CM65" s="3"/>
    </row>
    <row r="66" spans="29:91">
      <c r="AC66" s="5"/>
      <c r="AJ66" s="112"/>
      <c r="AL66" s="8"/>
      <c r="AN66" s="8"/>
      <c r="AO66" s="8"/>
      <c r="AP66" s="8"/>
      <c r="AY66" s="8"/>
      <c r="BH66" s="8"/>
      <c r="BI66" s="9"/>
      <c r="BS66" s="10"/>
      <c r="CE66" s="3"/>
      <c r="CF66" s="3"/>
      <c r="CG66" s="3"/>
      <c r="CH66" s="3"/>
      <c r="CI66" s="3"/>
      <c r="CJ66" s="3"/>
      <c r="CK66" s="3"/>
      <c r="CL66" s="3"/>
      <c r="CM66" s="3"/>
    </row>
    <row r="67" spans="29:91">
      <c r="AC67" s="5"/>
      <c r="AJ67" s="112"/>
      <c r="AL67" s="8"/>
      <c r="AN67" s="8"/>
      <c r="AO67" s="8"/>
      <c r="AP67" s="8"/>
      <c r="AY67" s="8"/>
      <c r="BH67" s="8"/>
      <c r="BI67" s="9"/>
      <c r="BS67" s="10"/>
      <c r="CE67" s="3"/>
      <c r="CF67" s="3"/>
      <c r="CG67" s="3"/>
      <c r="CH67" s="3"/>
      <c r="CI67" s="3"/>
      <c r="CJ67" s="3"/>
      <c r="CK67" s="3"/>
      <c r="CL67" s="3"/>
      <c r="CM67" s="3"/>
    </row>
    <row r="68" spans="29:91">
      <c r="AC68" s="5"/>
      <c r="AJ68" s="112"/>
      <c r="AL68" s="8"/>
      <c r="AN68" s="8"/>
      <c r="AO68" s="8"/>
      <c r="AP68" s="8"/>
      <c r="AY68" s="8"/>
      <c r="BH68" s="8"/>
      <c r="BI68" s="9"/>
      <c r="BS68" s="10"/>
      <c r="CE68" s="3"/>
      <c r="CF68" s="3"/>
      <c r="CG68" s="3"/>
      <c r="CH68" s="3"/>
      <c r="CI68" s="3"/>
      <c r="CJ68" s="3"/>
      <c r="CK68" s="3"/>
      <c r="CL68" s="3"/>
      <c r="CM68" s="3"/>
    </row>
    <row r="69" spans="29:91">
      <c r="AC69" s="5"/>
      <c r="AJ69" s="112"/>
      <c r="AL69" s="8"/>
      <c r="AN69" s="8"/>
      <c r="AO69" s="8"/>
      <c r="AP69" s="8"/>
      <c r="AY69" s="8"/>
      <c r="BH69" s="8"/>
      <c r="BI69" s="9"/>
      <c r="BS69" s="10"/>
      <c r="CE69" s="3"/>
      <c r="CF69" s="3"/>
      <c r="CG69" s="3"/>
      <c r="CH69" s="3"/>
      <c r="CI69" s="3"/>
      <c r="CJ69" s="3"/>
      <c r="CK69" s="3"/>
      <c r="CL69" s="3"/>
      <c r="CM69" s="3"/>
    </row>
    <row r="70" spans="29:91">
      <c r="AC70" s="5"/>
      <c r="AJ70" s="112"/>
      <c r="AL70" s="8"/>
      <c r="AN70" s="8"/>
      <c r="AO70" s="8"/>
      <c r="AP70" s="8"/>
      <c r="AY70" s="8"/>
      <c r="BH70" s="8"/>
      <c r="BI70" s="9"/>
      <c r="BS70" s="10"/>
      <c r="CE70" s="3"/>
      <c r="CF70" s="3"/>
      <c r="CG70" s="3"/>
      <c r="CH70" s="3"/>
      <c r="CI70" s="3"/>
      <c r="CJ70" s="3"/>
      <c r="CK70" s="3"/>
      <c r="CL70" s="3"/>
      <c r="CM70" s="3"/>
    </row>
    <row r="71" spans="29:91">
      <c r="AC71" s="5"/>
      <c r="AJ71" s="112"/>
      <c r="AL71" s="8"/>
      <c r="AN71" s="8"/>
      <c r="AO71" s="8"/>
      <c r="AP71" s="8"/>
      <c r="AY71" s="8"/>
      <c r="BH71" s="8"/>
      <c r="BI71" s="9"/>
      <c r="BS71" s="10"/>
      <c r="CE71" s="3"/>
      <c r="CF71" s="3"/>
      <c r="CG71" s="3"/>
      <c r="CH71" s="3"/>
      <c r="CI71" s="3"/>
      <c r="CJ71" s="3"/>
      <c r="CK71" s="3"/>
      <c r="CL71" s="3"/>
      <c r="CM71" s="3"/>
    </row>
    <row r="72" spans="29:91">
      <c r="AC72" s="5"/>
      <c r="AJ72" s="112"/>
      <c r="AL72" s="8"/>
      <c r="AN72" s="8"/>
      <c r="AO72" s="8"/>
      <c r="AP72" s="8"/>
      <c r="AY72" s="8"/>
      <c r="BH72" s="8"/>
      <c r="BI72" s="9"/>
      <c r="BS72" s="10"/>
      <c r="CE72" s="3"/>
      <c r="CF72" s="3"/>
      <c r="CG72" s="3"/>
      <c r="CH72" s="3"/>
      <c r="CI72" s="3"/>
      <c r="CJ72" s="3"/>
      <c r="CK72" s="3"/>
      <c r="CL72" s="3"/>
      <c r="CM72" s="3"/>
    </row>
    <row r="73" spans="29:91">
      <c r="AC73" s="5"/>
      <c r="AJ73" s="112"/>
      <c r="AL73" s="8"/>
      <c r="AN73" s="8"/>
      <c r="AO73" s="8"/>
      <c r="AP73" s="8"/>
      <c r="AY73" s="8"/>
      <c r="BH73" s="8"/>
      <c r="BI73" s="9"/>
      <c r="BS73" s="10"/>
      <c r="CE73" s="3"/>
      <c r="CF73" s="3"/>
      <c r="CG73" s="3"/>
      <c r="CH73" s="3"/>
      <c r="CI73" s="3"/>
      <c r="CJ73" s="3"/>
      <c r="CK73" s="3"/>
      <c r="CL73" s="3"/>
      <c r="CM73" s="3"/>
    </row>
    <row r="74" spans="29:91">
      <c r="AC74" s="5"/>
      <c r="AJ74" s="112"/>
      <c r="AL74" s="8"/>
      <c r="AN74" s="8"/>
      <c r="AO74" s="8"/>
      <c r="AP74" s="8"/>
      <c r="AY74" s="8"/>
      <c r="BH74" s="8"/>
      <c r="BI74" s="9"/>
      <c r="BS74" s="10"/>
      <c r="CE74" s="3"/>
      <c r="CF74" s="3"/>
      <c r="CG74" s="3"/>
      <c r="CH74" s="3"/>
      <c r="CI74" s="3"/>
      <c r="CJ74" s="3"/>
      <c r="CK74" s="3"/>
      <c r="CL74" s="3"/>
      <c r="CM74" s="3"/>
    </row>
    <row r="75" spans="29:91">
      <c r="AC75" s="5"/>
      <c r="AJ75" s="112"/>
      <c r="AL75" s="8"/>
      <c r="AN75" s="8"/>
      <c r="AO75" s="8"/>
      <c r="AP75" s="8"/>
      <c r="AY75" s="8"/>
      <c r="BH75" s="8"/>
      <c r="BI75" s="9"/>
      <c r="BS75" s="10"/>
      <c r="CE75" s="3"/>
      <c r="CF75" s="3"/>
      <c r="CG75" s="3"/>
      <c r="CH75" s="3"/>
      <c r="CI75" s="3"/>
      <c r="CJ75" s="3"/>
      <c r="CK75" s="3"/>
      <c r="CL75" s="3"/>
      <c r="CM75" s="3"/>
    </row>
    <row r="76" spans="29:91">
      <c r="AC76" s="5"/>
      <c r="AJ76" s="112"/>
      <c r="AL76" s="8"/>
      <c r="AN76" s="8"/>
      <c r="AO76" s="8"/>
      <c r="AP76" s="8"/>
      <c r="AY76" s="8"/>
      <c r="BH76" s="8"/>
      <c r="BI76" s="9"/>
      <c r="BS76" s="10"/>
      <c r="CE76" s="3"/>
      <c r="CF76" s="3"/>
      <c r="CG76" s="3"/>
      <c r="CH76" s="3"/>
      <c r="CI76" s="3"/>
      <c r="CJ76" s="3"/>
      <c r="CK76" s="3"/>
      <c r="CL76" s="3"/>
      <c r="CM76" s="3"/>
    </row>
    <row r="77" spans="29:91">
      <c r="AC77" s="5"/>
      <c r="AJ77" s="112"/>
      <c r="AL77" s="8"/>
      <c r="AN77" s="8"/>
      <c r="AO77" s="8"/>
      <c r="AP77" s="8"/>
      <c r="AY77" s="8"/>
      <c r="BH77" s="8"/>
      <c r="BI77" s="9"/>
      <c r="BS77" s="10"/>
      <c r="CE77" s="3"/>
      <c r="CF77" s="3"/>
      <c r="CG77" s="3"/>
      <c r="CH77" s="3"/>
      <c r="CI77" s="3"/>
      <c r="CJ77" s="3"/>
      <c r="CK77" s="3"/>
      <c r="CL77" s="3"/>
      <c r="CM77" s="3"/>
    </row>
    <row r="78" spans="29:91">
      <c r="AC78" s="5"/>
      <c r="AJ78" s="112"/>
      <c r="AL78" s="8"/>
      <c r="AN78" s="8"/>
      <c r="AO78" s="8"/>
      <c r="AP78" s="8"/>
      <c r="AY78" s="8"/>
      <c r="BH78" s="8"/>
      <c r="BI78" s="9"/>
      <c r="BS78" s="10"/>
      <c r="CE78" s="3"/>
      <c r="CF78" s="3"/>
      <c r="CG78" s="3"/>
      <c r="CH78" s="3"/>
      <c r="CI78" s="3"/>
      <c r="CJ78" s="3"/>
      <c r="CK78" s="3"/>
      <c r="CL78" s="3"/>
      <c r="CM78" s="3"/>
    </row>
    <row r="79" spans="29:91">
      <c r="AC79" s="5"/>
      <c r="AJ79" s="112"/>
      <c r="AL79" s="8"/>
      <c r="AN79" s="8"/>
      <c r="AO79" s="8"/>
      <c r="AP79" s="8"/>
      <c r="AY79" s="8"/>
      <c r="BH79" s="8"/>
      <c r="BI79" s="9"/>
      <c r="BS79" s="10"/>
      <c r="CE79" s="3"/>
      <c r="CF79" s="3"/>
      <c r="CG79" s="3"/>
      <c r="CH79" s="3"/>
      <c r="CI79" s="3"/>
      <c r="CJ79" s="3"/>
      <c r="CK79" s="3"/>
      <c r="CL79" s="3"/>
      <c r="CM79" s="3"/>
    </row>
    <row r="80" spans="29:91">
      <c r="AC80" s="5"/>
      <c r="AJ80" s="112"/>
      <c r="AL80" s="8"/>
      <c r="AN80" s="8"/>
      <c r="AO80" s="8"/>
      <c r="AP80" s="8"/>
      <c r="AY80" s="8"/>
      <c r="BH80" s="8"/>
      <c r="BI80" s="9"/>
      <c r="BS80" s="10"/>
      <c r="CE80" s="3"/>
      <c r="CF80" s="3"/>
      <c r="CG80" s="3"/>
      <c r="CH80" s="3"/>
      <c r="CI80" s="3"/>
      <c r="CJ80" s="3"/>
      <c r="CK80" s="3"/>
      <c r="CL80" s="3"/>
      <c r="CM80" s="3"/>
    </row>
    <row r="81" spans="29:91">
      <c r="AC81" s="5"/>
      <c r="AJ81" s="112"/>
      <c r="AL81" s="8"/>
      <c r="AN81" s="8"/>
      <c r="AO81" s="8"/>
      <c r="AP81" s="8"/>
      <c r="AY81" s="8"/>
      <c r="BH81" s="8"/>
      <c r="BI81" s="9"/>
      <c r="BS81" s="10"/>
      <c r="CE81" s="3"/>
      <c r="CF81" s="3"/>
      <c r="CG81" s="3"/>
      <c r="CH81" s="3"/>
      <c r="CI81" s="3"/>
      <c r="CJ81" s="3"/>
      <c r="CK81" s="3"/>
      <c r="CL81" s="3"/>
      <c r="CM81" s="3"/>
    </row>
    <row r="82" spans="29:91">
      <c r="AC82" s="5"/>
      <c r="AJ82" s="112"/>
      <c r="AL82" s="8"/>
      <c r="AN82" s="8"/>
      <c r="AO82" s="8"/>
      <c r="AP82" s="8"/>
      <c r="AY82" s="8"/>
      <c r="BH82" s="8"/>
      <c r="BI82" s="9"/>
      <c r="BS82" s="10"/>
      <c r="CE82" s="3"/>
      <c r="CF82" s="3"/>
      <c r="CG82" s="3"/>
      <c r="CH82" s="3"/>
      <c r="CI82" s="3"/>
      <c r="CJ82" s="3"/>
      <c r="CK82" s="3"/>
      <c r="CL82" s="3"/>
      <c r="CM82" s="3"/>
    </row>
    <row r="83" spans="29:91">
      <c r="AC83" s="5"/>
      <c r="AJ83" s="112"/>
      <c r="AL83" s="8"/>
      <c r="AN83" s="8"/>
      <c r="AO83" s="8"/>
      <c r="AP83" s="8"/>
      <c r="AY83" s="8"/>
      <c r="BH83" s="8"/>
      <c r="BI83" s="9"/>
      <c r="BS83" s="10"/>
      <c r="CE83" s="3"/>
      <c r="CF83" s="3"/>
      <c r="CG83" s="3"/>
      <c r="CH83" s="3"/>
      <c r="CI83" s="3"/>
      <c r="CJ83" s="3"/>
      <c r="CK83" s="3"/>
      <c r="CL83" s="3"/>
      <c r="CM83" s="3"/>
    </row>
    <row r="84" spans="29:91">
      <c r="AC84" s="5"/>
      <c r="AJ84" s="112"/>
      <c r="AL84" s="8"/>
      <c r="AN84" s="8"/>
      <c r="AO84" s="8"/>
      <c r="AP84" s="8"/>
      <c r="AY84" s="8"/>
      <c r="BH84" s="8"/>
      <c r="BI84" s="9"/>
      <c r="BS84" s="10"/>
      <c r="CE84" s="3"/>
      <c r="CF84" s="3"/>
      <c r="CG84" s="3"/>
      <c r="CH84" s="3"/>
      <c r="CI84" s="3"/>
      <c r="CJ84" s="3"/>
      <c r="CK84" s="3"/>
      <c r="CL84" s="3"/>
      <c r="CM84" s="3"/>
    </row>
    <row r="85" spans="29:91">
      <c r="AC85" s="5"/>
      <c r="AJ85" s="112"/>
      <c r="AL85" s="8"/>
      <c r="AN85" s="8"/>
      <c r="AO85" s="8"/>
      <c r="AP85" s="8"/>
      <c r="AY85" s="8"/>
      <c r="BH85" s="8"/>
      <c r="BI85" s="9"/>
      <c r="BS85" s="10"/>
      <c r="CE85" s="3"/>
      <c r="CF85" s="3"/>
      <c r="CG85" s="3"/>
      <c r="CH85" s="3"/>
      <c r="CI85" s="3"/>
      <c r="CJ85" s="3"/>
      <c r="CK85" s="3"/>
      <c r="CL85" s="3"/>
      <c r="CM85" s="3"/>
    </row>
    <row r="86" spans="29:91">
      <c r="AC86" s="5"/>
      <c r="AJ86" s="112"/>
      <c r="AL86" s="8"/>
      <c r="AN86" s="8"/>
      <c r="AO86" s="8"/>
      <c r="AP86" s="8"/>
      <c r="AY86" s="8"/>
      <c r="BH86" s="8"/>
      <c r="BI86" s="9"/>
      <c r="BS86" s="10"/>
      <c r="CE86" s="3"/>
      <c r="CF86" s="3"/>
      <c r="CG86" s="3"/>
      <c r="CH86" s="3"/>
      <c r="CI86" s="3"/>
      <c r="CJ86" s="3"/>
      <c r="CK86" s="3"/>
      <c r="CL86" s="3"/>
      <c r="CM86" s="3"/>
    </row>
    <row r="87" spans="29:91">
      <c r="AC87" s="5"/>
      <c r="AE87" s="8"/>
      <c r="AF87" s="8"/>
      <c r="AG87" s="8"/>
      <c r="AH87" s="8"/>
      <c r="AI87" s="8"/>
      <c r="AW87" s="9"/>
      <c r="BG87" s="10"/>
      <c r="BK87" s="10"/>
    </row>
    <row r="88" spans="29:91">
      <c r="AC88" s="5"/>
      <c r="AE88" s="8"/>
      <c r="AF88" s="8"/>
      <c r="AG88" s="8"/>
      <c r="AH88" s="8"/>
      <c r="AI88" s="8"/>
      <c r="AW88" s="9"/>
      <c r="BG88" s="10"/>
      <c r="BK88" s="10"/>
    </row>
    <row r="89" spans="29:91">
      <c r="AC89" s="5"/>
      <c r="AE89" s="8"/>
      <c r="AF89" s="8"/>
      <c r="AG89" s="8"/>
      <c r="AH89" s="8"/>
      <c r="AI89" s="8"/>
      <c r="AW89" s="9"/>
      <c r="BG89" s="10"/>
      <c r="BK89" s="10"/>
    </row>
    <row r="90" spans="29:91">
      <c r="AC90" s="5"/>
      <c r="AE90" s="8"/>
      <c r="AF90" s="8"/>
      <c r="AG90" s="8"/>
      <c r="AH90" s="8"/>
      <c r="AI90" s="8"/>
      <c r="AW90" s="9"/>
      <c r="BG90" s="10"/>
      <c r="BK90" s="10"/>
    </row>
    <row r="91" spans="29:91">
      <c r="AC91" s="5"/>
      <c r="AE91" s="8"/>
      <c r="AF91" s="8"/>
      <c r="AG91" s="8"/>
      <c r="AH91" s="8"/>
      <c r="AI91" s="8"/>
      <c r="AW91" s="9"/>
      <c r="BG91" s="10"/>
      <c r="BK91" s="10"/>
    </row>
    <row r="92" spans="29:91">
      <c r="AC92" s="5"/>
      <c r="AE92" s="8"/>
      <c r="AF92" s="8"/>
      <c r="AG92" s="8"/>
      <c r="AH92" s="8"/>
      <c r="AI92" s="8"/>
      <c r="AW92" s="9"/>
      <c r="BG92" s="10"/>
      <c r="BK92" s="10"/>
    </row>
    <row r="93" spans="29:91">
      <c r="AC93" s="5"/>
      <c r="AE93" s="8"/>
      <c r="AF93" s="8"/>
      <c r="AG93" s="8"/>
      <c r="AH93" s="8"/>
      <c r="AI93" s="8"/>
      <c r="AW93" s="9"/>
      <c r="BG93" s="10"/>
      <c r="BK93" s="10"/>
    </row>
    <row r="94" spans="29:91">
      <c r="AC94" s="5"/>
      <c r="AE94" s="8"/>
      <c r="AF94" s="8"/>
      <c r="AG94" s="8"/>
      <c r="AH94" s="8"/>
      <c r="AI94" s="8"/>
      <c r="AW94" s="9"/>
      <c r="BG94" s="10"/>
      <c r="BK94" s="10"/>
    </row>
    <row r="95" spans="29:91">
      <c r="AC95" s="5"/>
      <c r="AE95" s="8"/>
      <c r="AF95" s="8"/>
      <c r="AG95" s="8"/>
      <c r="AH95" s="8"/>
      <c r="AI95" s="8"/>
      <c r="AW95" s="9"/>
      <c r="BG95" s="10"/>
      <c r="BK95" s="10"/>
    </row>
    <row r="96" spans="29:91">
      <c r="AC96" s="5"/>
      <c r="AE96" s="8"/>
      <c r="AF96" s="8"/>
      <c r="AG96" s="8"/>
      <c r="AH96" s="8"/>
      <c r="AI96" s="8"/>
      <c r="AW96" s="9"/>
      <c r="BG96" s="10"/>
      <c r="BK96" s="10"/>
    </row>
    <row r="97" spans="29:63">
      <c r="AC97" s="5"/>
      <c r="AE97" s="8"/>
      <c r="AF97" s="8"/>
      <c r="AG97" s="8"/>
      <c r="AH97" s="8"/>
      <c r="AI97" s="8"/>
      <c r="AW97" s="9"/>
      <c r="BG97" s="10"/>
      <c r="BK97" s="10"/>
    </row>
    <row r="98" spans="29:63">
      <c r="AC98" s="5"/>
      <c r="AE98" s="8"/>
      <c r="AF98" s="8"/>
      <c r="AG98" s="8"/>
      <c r="AH98" s="8"/>
      <c r="AI98" s="8"/>
      <c r="AW98" s="9"/>
      <c r="BG98" s="10"/>
      <c r="BK98" s="10"/>
    </row>
    <row r="99" spans="29:63">
      <c r="AC99" s="5"/>
      <c r="AE99" s="8"/>
      <c r="AF99" s="8"/>
      <c r="AG99" s="8"/>
      <c r="AH99" s="8"/>
      <c r="AI99" s="8"/>
      <c r="AW99" s="9"/>
      <c r="BG99" s="10"/>
      <c r="BK99" s="10"/>
    </row>
    <row r="100" spans="29:63">
      <c r="AC100" s="5"/>
      <c r="AE100" s="8"/>
      <c r="AF100" s="8"/>
      <c r="AG100" s="8"/>
      <c r="AH100" s="8"/>
      <c r="AI100" s="8"/>
      <c r="AW100" s="9"/>
      <c r="BG100" s="10"/>
      <c r="BK100" s="10"/>
    </row>
    <row r="101" spans="29:63">
      <c r="AC101" s="5"/>
      <c r="AE101" s="8"/>
      <c r="AF101" s="8"/>
      <c r="AG101" s="8"/>
      <c r="AH101" s="8"/>
      <c r="AI101" s="8"/>
      <c r="AW101" s="9"/>
      <c r="BG101" s="10"/>
      <c r="BK101" s="10"/>
    </row>
    <row r="102" spans="29:63">
      <c r="AC102" s="5"/>
      <c r="AE102" s="8"/>
      <c r="AF102" s="8"/>
      <c r="AG102" s="8"/>
      <c r="AH102" s="8"/>
      <c r="AI102" s="8"/>
      <c r="AW102" s="9"/>
      <c r="BG102" s="10"/>
      <c r="BK102" s="10"/>
    </row>
    <row r="103" spans="29:63">
      <c r="AC103" s="5"/>
      <c r="AE103" s="8"/>
      <c r="AF103" s="8"/>
      <c r="AG103" s="8"/>
      <c r="AH103" s="8"/>
      <c r="AI103" s="8"/>
      <c r="AW103" s="9"/>
      <c r="BG103" s="10"/>
      <c r="BK103" s="10"/>
    </row>
    <row r="104" spans="29:63">
      <c r="AC104" s="5"/>
      <c r="AE104" s="8"/>
      <c r="AF104" s="8"/>
      <c r="AG104" s="8"/>
      <c r="AH104" s="8"/>
      <c r="AI104" s="8"/>
      <c r="AW104" s="9"/>
      <c r="BG104" s="10"/>
      <c r="BK104" s="10"/>
    </row>
    <row r="105" spans="29:63">
      <c r="AC105" s="5"/>
      <c r="AE105" s="8"/>
      <c r="AF105" s="8"/>
      <c r="AG105" s="8"/>
      <c r="AH105" s="8"/>
      <c r="AI105" s="8"/>
      <c r="AW105" s="9"/>
      <c r="BG105" s="10"/>
      <c r="BK105" s="10"/>
    </row>
    <row r="106" spans="29:63">
      <c r="AC106" s="5"/>
      <c r="AE106" s="8"/>
      <c r="AF106" s="8"/>
      <c r="AG106" s="8"/>
      <c r="AH106" s="8"/>
      <c r="AI106" s="8"/>
      <c r="AW106" s="9"/>
      <c r="BG106" s="10"/>
      <c r="BK106" s="10"/>
    </row>
    <row r="107" spans="29:63">
      <c r="AC107" s="5"/>
      <c r="AE107" s="8"/>
      <c r="AF107" s="8"/>
      <c r="AG107" s="8"/>
      <c r="AH107" s="8"/>
      <c r="AI107" s="8"/>
      <c r="AW107" s="9"/>
      <c r="BG107" s="10"/>
      <c r="BK107" s="10"/>
    </row>
    <row r="108" spans="29:63">
      <c r="AC108" s="5"/>
      <c r="AE108" s="8"/>
      <c r="AF108" s="8"/>
      <c r="AG108" s="8"/>
      <c r="AH108" s="8"/>
      <c r="AI108" s="8"/>
      <c r="AW108" s="9"/>
      <c r="BG108" s="10"/>
      <c r="BK108" s="10"/>
    </row>
    <row r="109" spans="29:63">
      <c r="AC109" s="5"/>
      <c r="AE109" s="8"/>
      <c r="AF109" s="8"/>
      <c r="AG109" s="8"/>
      <c r="AH109" s="8"/>
      <c r="AI109" s="8"/>
      <c r="AW109" s="9"/>
      <c r="BG109" s="10"/>
      <c r="BK109" s="10"/>
    </row>
    <row r="110" spans="29:63">
      <c r="AC110" s="5"/>
      <c r="AE110" s="8"/>
      <c r="AF110" s="8"/>
      <c r="AG110" s="8"/>
      <c r="AH110" s="8"/>
      <c r="AI110" s="8"/>
      <c r="AW110" s="9"/>
      <c r="BG110" s="10"/>
      <c r="BK110" s="10"/>
    </row>
    <row r="111" spans="29:63">
      <c r="AC111" s="5"/>
      <c r="AE111" s="8"/>
      <c r="AF111" s="8"/>
      <c r="AG111" s="8"/>
      <c r="AH111" s="8"/>
      <c r="AI111" s="8"/>
      <c r="AW111" s="9"/>
      <c r="BG111" s="10"/>
      <c r="BK111" s="10"/>
    </row>
    <row r="112" spans="29:63">
      <c r="AC112" s="5"/>
      <c r="AE112" s="8"/>
      <c r="AF112" s="8"/>
      <c r="AG112" s="8"/>
      <c r="AH112" s="8"/>
      <c r="AI112" s="8"/>
      <c r="AW112" s="9"/>
      <c r="BG112" s="10"/>
      <c r="BK112" s="10"/>
    </row>
  </sheetData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I112"/>
  <sheetViews>
    <sheetView zoomScale="89" zoomScaleNormal="89" workbookViewId="0">
      <selection activeCell="F3" sqref="F3:F99"/>
    </sheetView>
  </sheetViews>
  <sheetFormatPr defaultRowHeight="15.75"/>
  <cols>
    <col min="1" max="1" width="10.7109375" bestFit="1" customWidth="1"/>
    <col min="2" max="2" width="20.5703125" bestFit="1" customWidth="1"/>
    <col min="3" max="3" width="19.7109375" bestFit="1" customWidth="1"/>
    <col min="4" max="4" width="22.7109375" bestFit="1" customWidth="1"/>
    <col min="5" max="5" width="20.5703125" bestFit="1" customWidth="1"/>
    <col min="6" max="6" width="14.5703125" bestFit="1" customWidth="1"/>
    <col min="7" max="7" width="12.7109375" bestFit="1" customWidth="1"/>
    <col min="8" max="8" width="14.28515625" bestFit="1" customWidth="1"/>
    <col min="9" max="9" width="14.5703125" bestFit="1" customWidth="1"/>
    <col min="10" max="10" width="12.7109375" bestFit="1" customWidth="1"/>
    <col min="11" max="11" width="14.28515625" bestFit="1" customWidth="1"/>
    <col min="12" max="12" width="23.28515625" bestFit="1" customWidth="1"/>
    <col min="13" max="13" width="16.5703125" bestFit="1" customWidth="1"/>
    <col min="14" max="14" width="16.42578125" bestFit="1" customWidth="1"/>
    <col min="15" max="15" width="13.42578125" bestFit="1" customWidth="1"/>
    <col min="16" max="16" width="57.42578125" bestFit="1" customWidth="1"/>
    <col min="19" max="19" width="13.42578125" bestFit="1" customWidth="1"/>
    <col min="20" max="20" width="10.42578125" bestFit="1" customWidth="1"/>
    <col min="23" max="23" width="48.28515625" bestFit="1" customWidth="1"/>
    <col min="29" max="29" width="11.140625" customWidth="1"/>
    <col min="30" max="30" width="49.5703125" bestFit="1" customWidth="1"/>
    <col min="32" max="32" width="5.7109375" bestFit="1" customWidth="1"/>
    <col min="33" max="33" width="6.140625" bestFit="1" customWidth="1"/>
    <col min="34" max="34" width="9.42578125" bestFit="1" customWidth="1"/>
    <col min="35" max="35" width="8.28515625" bestFit="1" customWidth="1"/>
    <col min="36" max="36" width="21.5703125" bestFit="1" customWidth="1"/>
    <col min="37" max="37" width="47.5703125" bestFit="1" customWidth="1"/>
    <col min="39" max="39" width="5.7109375" bestFit="1" customWidth="1"/>
    <col min="40" max="40" width="6.140625" bestFit="1" customWidth="1"/>
    <col min="41" max="41" width="9.42578125" bestFit="1" customWidth="1"/>
    <col min="42" max="42" width="5.5703125" bestFit="1" customWidth="1"/>
    <col min="43" max="43" width="69.28515625" customWidth="1"/>
    <col min="44" max="44" width="36.140625" bestFit="1" customWidth="1"/>
    <col min="45" max="45" width="4.85546875" bestFit="1" customWidth="1"/>
    <col min="46" max="46" width="6" bestFit="1" customWidth="1"/>
    <col min="47" max="47" width="6.42578125" bestFit="1" customWidth="1"/>
    <col min="48" max="48" width="9.7109375" bestFit="1" customWidth="1"/>
    <col min="49" max="49" width="5.85546875" bestFit="1" customWidth="1"/>
    <col min="50" max="50" width="21.5703125" bestFit="1" customWidth="1"/>
    <col min="51" max="51" width="33.85546875" bestFit="1" customWidth="1"/>
    <col min="52" max="52" width="11.140625" bestFit="1" customWidth="1"/>
    <col min="53" max="53" width="39.5703125" bestFit="1" customWidth="1"/>
    <col min="60" max="60" width="37" bestFit="1" customWidth="1"/>
    <col min="63" max="63" width="11.5703125" bestFit="1" customWidth="1"/>
    <col min="67" max="67" width="49.5703125" bestFit="1" customWidth="1"/>
    <col min="69" max="69" width="7.140625" bestFit="1" customWidth="1"/>
    <col min="70" max="70" width="7.28515625" bestFit="1" customWidth="1"/>
    <col min="71" max="71" width="9.42578125" bestFit="1" customWidth="1"/>
    <col min="72" max="72" width="8.28515625" bestFit="1" customWidth="1"/>
    <col min="74" max="74" width="44" customWidth="1"/>
    <col min="80" max="80" width="2.42578125" customWidth="1"/>
    <col min="81" max="81" width="5.85546875" bestFit="1" customWidth="1"/>
    <col min="82" max="82" width="50.85546875" bestFit="1" customWidth="1"/>
  </cols>
  <sheetData>
    <row r="1" spans="1:87" ht="33">
      <c r="A1" s="1" t="s">
        <v>60</v>
      </c>
      <c r="B1" t="s">
        <v>15</v>
      </c>
      <c r="C1" t="s">
        <v>16</v>
      </c>
      <c r="D1" t="s">
        <v>17</v>
      </c>
      <c r="E1" t="s">
        <v>18</v>
      </c>
      <c r="F1" s="22" t="s">
        <v>19</v>
      </c>
      <c r="G1" s="22" t="s">
        <v>20</v>
      </c>
      <c r="H1" s="22" t="s">
        <v>45</v>
      </c>
      <c r="I1" t="s">
        <v>21</v>
      </c>
      <c r="J1" t="s">
        <v>22</v>
      </c>
      <c r="K1" t="s">
        <v>23</v>
      </c>
      <c r="L1" t="s">
        <v>171</v>
      </c>
      <c r="M1" s="104" t="s">
        <v>176</v>
      </c>
      <c r="P1" s="2" t="s">
        <v>164</v>
      </c>
      <c r="Q1" t="s">
        <v>44</v>
      </c>
      <c r="R1" s="158" t="s">
        <v>297</v>
      </c>
      <c r="S1" t="s">
        <v>52</v>
      </c>
      <c r="T1" t="s">
        <v>165</v>
      </c>
      <c r="U1" t="s">
        <v>78</v>
      </c>
      <c r="V1" s="13"/>
      <c r="W1" s="101" t="s">
        <v>168</v>
      </c>
      <c r="X1" t="s">
        <v>44</v>
      </c>
      <c r="Y1" t="s">
        <v>51</v>
      </c>
      <c r="Z1" t="s">
        <v>52</v>
      </c>
      <c r="AA1" t="s">
        <v>165</v>
      </c>
      <c r="AB1" t="s">
        <v>78</v>
      </c>
      <c r="AC1" s="13"/>
      <c r="AD1" s="101" t="s">
        <v>169</v>
      </c>
      <c r="AE1" t="s">
        <v>44</v>
      </c>
      <c r="AF1" t="s">
        <v>51</v>
      </c>
      <c r="AG1" t="s">
        <v>52</v>
      </c>
      <c r="AH1" t="s">
        <v>165</v>
      </c>
      <c r="AI1" t="s">
        <v>78</v>
      </c>
      <c r="AK1" s="102" t="s">
        <v>170</v>
      </c>
      <c r="AL1" t="s">
        <v>44</v>
      </c>
      <c r="AM1" t="s">
        <v>51</v>
      </c>
      <c r="AN1" t="s">
        <v>52</v>
      </c>
      <c r="AO1" t="s">
        <v>165</v>
      </c>
      <c r="AP1" t="s">
        <v>78</v>
      </c>
      <c r="AX1" t="s">
        <v>44</v>
      </c>
      <c r="AY1" t="s">
        <v>177</v>
      </c>
      <c r="AZ1" t="s">
        <v>178</v>
      </c>
      <c r="BA1" s="2" t="s">
        <v>172</v>
      </c>
      <c r="BB1" t="s">
        <v>44</v>
      </c>
      <c r="BC1" t="s">
        <v>51</v>
      </c>
      <c r="BD1" t="s">
        <v>52</v>
      </c>
      <c r="BE1" t="s">
        <v>165</v>
      </c>
      <c r="BF1" t="s">
        <v>78</v>
      </c>
      <c r="BH1" s="2" t="s">
        <v>173</v>
      </c>
      <c r="BI1" t="s">
        <v>44</v>
      </c>
      <c r="BJ1" t="s">
        <v>51</v>
      </c>
      <c r="BK1" t="s">
        <v>52</v>
      </c>
      <c r="BL1" t="s">
        <v>165</v>
      </c>
      <c r="BM1" t="s">
        <v>78</v>
      </c>
      <c r="BO1" s="129" t="s">
        <v>257</v>
      </c>
      <c r="BP1" t="s">
        <v>44</v>
      </c>
      <c r="BQ1" t="s">
        <v>51</v>
      </c>
      <c r="BR1" t="s">
        <v>52</v>
      </c>
      <c r="BS1" t="s">
        <v>165</v>
      </c>
      <c r="BT1" t="s">
        <v>78</v>
      </c>
      <c r="BV1" s="135" t="s">
        <v>271</v>
      </c>
      <c r="BW1" t="s">
        <v>44</v>
      </c>
      <c r="BX1" t="s">
        <v>51</v>
      </c>
      <c r="BY1" t="s">
        <v>52</v>
      </c>
      <c r="BZ1" t="s">
        <v>165</v>
      </c>
      <c r="CA1" t="s">
        <v>78</v>
      </c>
      <c r="CC1" s="2"/>
      <c r="CD1" s="138" t="s">
        <v>279</v>
      </c>
      <c r="CE1" t="s">
        <v>44</v>
      </c>
      <c r="CF1" t="s">
        <v>51</v>
      </c>
      <c r="CG1" t="s">
        <v>52</v>
      </c>
      <c r="CH1" t="s">
        <v>165</v>
      </c>
      <c r="CI1" t="s">
        <v>78</v>
      </c>
    </row>
    <row r="2" spans="1:87">
      <c r="F2" s="29" t="s">
        <v>361</v>
      </c>
      <c r="N2" s="4"/>
      <c r="O2" s="4" t="s">
        <v>318</v>
      </c>
      <c r="Q2">
        <v>0</v>
      </c>
      <c r="X2">
        <v>0</v>
      </c>
      <c r="AE2">
        <v>0</v>
      </c>
      <c r="AK2" t="s">
        <v>293</v>
      </c>
      <c r="AL2">
        <v>0</v>
      </c>
      <c r="AX2">
        <v>0</v>
      </c>
      <c r="BA2" s="2" t="s">
        <v>175</v>
      </c>
      <c r="BB2">
        <v>0</v>
      </c>
      <c r="BH2" s="2" t="s">
        <v>174</v>
      </c>
      <c r="BI2">
        <v>0</v>
      </c>
      <c r="BP2">
        <v>0</v>
      </c>
      <c r="BW2">
        <v>0</v>
      </c>
      <c r="CC2" s="2"/>
      <c r="CD2" s="2"/>
      <c r="CE2">
        <v>0</v>
      </c>
    </row>
    <row r="3" spans="1:87" ht="16.5">
      <c r="A3">
        <v>9.9999999999999995E-7</v>
      </c>
      <c r="B3">
        <v>9.9999999999999995E-7</v>
      </c>
      <c r="C3">
        <v>9.9999999999999995E-7</v>
      </c>
      <c r="D3">
        <v>8.3783783783783787E-5</v>
      </c>
      <c r="E3">
        <v>9.9999999999999995E-7</v>
      </c>
      <c r="F3">
        <v>0.56426631378467007</v>
      </c>
      <c r="G3">
        <v>6.0884722992641926E-3</v>
      </c>
      <c r="H3">
        <v>1.6507972131880346E-2</v>
      </c>
      <c r="I3">
        <v>306.59060984000001</v>
      </c>
      <c r="J3">
        <v>1.2022644346174111E-7</v>
      </c>
      <c r="K3">
        <v>3.6400000000000002E-2</v>
      </c>
      <c r="L3">
        <v>580.64811954607387</v>
      </c>
      <c r="M3" s="104">
        <v>1120.213928586003</v>
      </c>
      <c r="N3" s="4" t="s">
        <v>13</v>
      </c>
      <c r="O3" s="11">
        <v>-584.02718120805366</v>
      </c>
      <c r="Q3" s="100">
        <v>1</v>
      </c>
      <c r="R3" s="100">
        <f>$O$9+$O$3+$O$6+3*$O$4-$O$10-3*$O$7</f>
        <v>114.37156012751666</v>
      </c>
      <c r="S3" s="100">
        <f t="shared" ref="S3:S34" si="0">$O$9+$O$3+$O$5+3*$O$4-$O$10-3*$O$7</f>
        <v>73.363304802809353</v>
      </c>
      <c r="T3" s="100">
        <f>0.0083145*I3*LN((C3*K3*J3*F3^3)/D3)</f>
        <v>-64.727960789105211</v>
      </c>
      <c r="U3" s="100">
        <f>S3+T3</f>
        <v>8.6353440137041417</v>
      </c>
      <c r="X3" s="100">
        <v>1</v>
      </c>
      <c r="Y3" s="100">
        <f t="shared" ref="Y3:Z22" si="1">$O$9+$O$11-2*$O$10</f>
        <v>7.8120805369167101E-2</v>
      </c>
      <c r="Z3" s="100">
        <f t="shared" si="1"/>
        <v>7.8120805369167101E-2</v>
      </c>
      <c r="AA3">
        <f>0.0083145*I3*LN((C3*E3)/D3^2)</f>
        <v>-22.576472300236397</v>
      </c>
      <c r="AB3">
        <f>Z3+AA3</f>
        <v>-22.498351494867229</v>
      </c>
      <c r="AE3" s="100">
        <v>1</v>
      </c>
      <c r="AF3" s="100">
        <f t="shared" ref="AF3:AF34" si="2">2*$O$9+$O$6+2*$O$4-$O$11-2*$O$7</f>
        <v>86.948445006711324</v>
      </c>
      <c r="AG3" s="147">
        <f>2*$O$9+$O$5+2*$O$4-$O$11-2*$O$7</f>
        <v>45.940189682004132</v>
      </c>
      <c r="AH3">
        <f>0.0083145*I3*LN((C3^2*J3*F3^2)/E3)</f>
        <v>-78.753002990039789</v>
      </c>
      <c r="AI3">
        <f>AG3+AH3</f>
        <v>-32.812813308035658</v>
      </c>
      <c r="AL3" s="100">
        <v>1</v>
      </c>
      <c r="AP3">
        <f>AB3+AI3</f>
        <v>-55.311164802902887</v>
      </c>
      <c r="AX3" s="100">
        <v>1</v>
      </c>
      <c r="AY3">
        <f>LOG(L3)</f>
        <v>2.7639130238955421</v>
      </c>
      <c r="AZ3">
        <f>LOG(M3)</f>
        <v>3.0493009683241832</v>
      </c>
      <c r="BA3" s="2"/>
      <c r="BB3" s="100">
        <v>1</v>
      </c>
      <c r="BC3" s="100">
        <f t="shared" ref="BC3:BC34" si="3">$O$12+3*$O$7-4*$O$4-$O$3-$O$6</f>
        <v>-173.70068867114094</v>
      </c>
      <c r="BD3" s="100">
        <f t="shared" ref="BD3:BD34" si="4">$O$12+3*$O$7-4*$O$4-$O$3-$O$5</f>
        <v>-132.69243334643369</v>
      </c>
      <c r="BE3" s="100">
        <f>0.0083145*I3*LN(G3/(F3^4*K3*J3))</f>
        <v>41.894305868179764</v>
      </c>
      <c r="BF3" s="100">
        <f>BD3+BE3</f>
        <v>-90.798127478253917</v>
      </c>
      <c r="BI3" s="100">
        <v>1</v>
      </c>
      <c r="BJ3" s="8">
        <f>$O$12+$O$3-$O$9-$O$7</f>
        <v>-31.984134228187997</v>
      </c>
      <c r="BK3" s="8">
        <f>$O$12+$O$3-$O$9-$O$7</f>
        <v>-31.984134228187997</v>
      </c>
      <c r="BL3">
        <f>0.0083145*I3*LN((G3*K3)/C3)</f>
        <v>13.767859580245529</v>
      </c>
      <c r="BM3" s="8">
        <f t="shared" ref="BM3:BM67" si="5">BK3+BL3</f>
        <v>-18.21627464794247</v>
      </c>
      <c r="BP3" s="100">
        <v>1</v>
      </c>
      <c r="BQ3" s="100">
        <f>2*$O$3+$O$6+4*$O$4-$O$9-4*$O$7</f>
        <v>141.71655444295288</v>
      </c>
      <c r="BR3" s="147">
        <f>2*$O$3+$O$5+4*$O$4-$O$9-4*$O$7</f>
        <v>100.70829911824558</v>
      </c>
      <c r="BS3">
        <f>0.0083145*I3*LN((K3^2*J3*F3^4)/C3)</f>
        <v>-28.126446287934229</v>
      </c>
      <c r="BT3">
        <f>BR3+BS3</f>
        <v>72.581852830311348</v>
      </c>
      <c r="BW3" s="100">
        <v>1</v>
      </c>
      <c r="BX3" s="100">
        <f>-2*$O$3-$O$6-4*$O$4+$O$9+4*$O$7</f>
        <v>-141.71655444295288</v>
      </c>
      <c r="BY3" s="100">
        <f>-2*$O$3-$O$5-4*$O$4+$O$9+4*$O$7</f>
        <v>-100.70829911824558</v>
      </c>
      <c r="BZ3">
        <f>0.0083145*I3*LN(C3/(K3^2*J3*F3^4))</f>
        <v>28.126446287934229</v>
      </c>
      <c r="CA3">
        <f>BY3+BZ3</f>
        <v>-72.581852830311348</v>
      </c>
      <c r="CD3" s="2"/>
      <c r="CE3" s="100">
        <v>1</v>
      </c>
      <c r="CF3" s="100">
        <f>$O$12+3*$O$3-4*$O$8-$O$7-$O$6</f>
        <v>-170.16500671140909</v>
      </c>
      <c r="CG3" s="100">
        <f>$O$12+3*$O$3-4*$O$8-$O$7-$O$5</f>
        <v>-129.15675138670184</v>
      </c>
      <c r="CH3" s="100">
        <f>0.0083145*I3*LN((G3*K3^3/(B3^4*J3)))</f>
        <v>143.14741927239089</v>
      </c>
      <c r="CI3" s="100">
        <f>CG3+CH3</f>
        <v>13.990667885689049</v>
      </c>
    </row>
    <row r="4" spans="1:87" ht="16.5">
      <c r="A4">
        <v>9.9999999999999995E-7</v>
      </c>
      <c r="B4">
        <v>2.8260869565217392E-5</v>
      </c>
      <c r="C4">
        <v>6.1033333333333328E-4</v>
      </c>
      <c r="D4">
        <v>1.1351351351351351E-4</v>
      </c>
      <c r="E4">
        <v>1.0136363636363636E-4</v>
      </c>
      <c r="F4">
        <v>0</v>
      </c>
      <c r="G4">
        <v>0.54317162513729378</v>
      </c>
      <c r="H4">
        <v>0.29656744957108727</v>
      </c>
      <c r="I4">
        <v>306.68762994000002</v>
      </c>
      <c r="J4">
        <v>2.3442288153199206E-7</v>
      </c>
      <c r="K4">
        <v>3.2599999999999997E-2</v>
      </c>
      <c r="L4">
        <v>4.460540688204511E-5</v>
      </c>
      <c r="M4" s="104">
        <v>59219.882248012196</v>
      </c>
      <c r="N4" s="4" t="s">
        <v>14</v>
      </c>
      <c r="O4" s="11">
        <v>1.0268456374837993E-6</v>
      </c>
      <c r="Q4" s="100">
        <v>2</v>
      </c>
      <c r="R4" s="100">
        <f>$O$9+$O$3+$O$6+3*$O$4-$O$10-3*$O$7</f>
        <v>114.37156012751666</v>
      </c>
      <c r="S4" s="100">
        <f t="shared" si="0"/>
        <v>73.363304802809353</v>
      </c>
      <c r="T4" s="100" t="e">
        <f>0.0083145*I4*LN((C4*K4*J4*F4^3)/D4)</f>
        <v>#NUM!</v>
      </c>
      <c r="U4" s="100" t="e">
        <f t="shared" ref="U4:U67" si="6">S4+T4</f>
        <v>#NUM!</v>
      </c>
      <c r="X4" s="100">
        <v>2</v>
      </c>
      <c r="Y4" s="100">
        <f t="shared" si="1"/>
        <v>7.8120805369167101E-2</v>
      </c>
      <c r="Z4" s="100">
        <f t="shared" si="1"/>
        <v>7.8120805369167101E-2</v>
      </c>
      <c r="AA4">
        <f t="shared" ref="AA4:AA67" si="7">0.0083145*I4*LN((C4*E4)/D4^2)</f>
        <v>4.0005618048286404</v>
      </c>
      <c r="AB4">
        <f t="shared" ref="AB4:AB67" si="8">Z4+AA4</f>
        <v>4.0786826101978075</v>
      </c>
      <c r="AE4" s="100">
        <v>2</v>
      </c>
      <c r="AF4" s="100">
        <f t="shared" si="2"/>
        <v>86.948445006711324</v>
      </c>
      <c r="AG4" s="100">
        <f t="shared" ref="AG4:AG34" si="9">2*$O$9+$O$5+2*$O$4-$O$11-2*$O$7</f>
        <v>45.940189682004132</v>
      </c>
      <c r="AH4" t="e">
        <f t="shared" ref="AH4:AH67" si="10">0.0083145*I4*LN((C4^2*J4*F4^2)/E4)</f>
        <v>#NUM!</v>
      </c>
      <c r="AI4" t="e">
        <f>AG4+AH4</f>
        <v>#NUM!</v>
      </c>
      <c r="AL4" s="100">
        <v>2</v>
      </c>
      <c r="AP4" t="e">
        <f t="shared" ref="AP4:AP67" si="11">AB4+AI4</f>
        <v>#NUM!</v>
      </c>
      <c r="AX4" s="100">
        <v>2</v>
      </c>
      <c r="AY4">
        <f t="shared" ref="AY4:AY67" si="12">LOG(L4)</f>
        <v>-4.3506124947247979</v>
      </c>
      <c r="AZ4">
        <f t="shared" ref="AZ4:AZ67" si="13">LOG(M4)</f>
        <v>4.7724675395090488</v>
      </c>
      <c r="BB4" s="100">
        <v>2</v>
      </c>
      <c r="BC4" s="100">
        <f t="shared" si="3"/>
        <v>-173.70068867114094</v>
      </c>
      <c r="BD4" s="100">
        <f t="shared" si="4"/>
        <v>-132.69243334643369</v>
      </c>
      <c r="BE4" s="100" t="e">
        <f>0.0083145*I4*LN(G4/(F4^4*K4*J4))</f>
        <v>#DIV/0!</v>
      </c>
      <c r="BF4" s="100" t="e">
        <f t="shared" ref="BF4:BF67" si="14">BD4+BE4</f>
        <v>#DIV/0!</v>
      </c>
      <c r="BI4" s="100">
        <v>2</v>
      </c>
      <c r="BJ4" s="8">
        <f t="shared" ref="BJ4:BK22" si="15">$O$12+$O$3-$O$9-$O$7</f>
        <v>-31.984134228187997</v>
      </c>
      <c r="BK4" s="8">
        <f>$O$12+$O$3-$O$9-$O$7</f>
        <v>-31.984134228187997</v>
      </c>
      <c r="BL4">
        <f t="shared" ref="BL4:BL67" si="16">0.0083145*I4*LN((G4*K4)/C4)</f>
        <v>8.5875636371438464</v>
      </c>
      <c r="BM4" s="8">
        <f t="shared" si="5"/>
        <v>-23.396570591044153</v>
      </c>
      <c r="BP4" s="100">
        <v>2</v>
      </c>
      <c r="BQ4" s="100">
        <f t="shared" ref="BQ4:BQ67" si="17">2*$O$3+$O$6+4*$O$4-$O$9-4*$O$7</f>
        <v>141.71655444295288</v>
      </c>
      <c r="BR4" s="100">
        <f t="shared" ref="BR4:BR67" si="18">2*$O$3+$O$5+4*$O$4-$O$9-4*$O$7</f>
        <v>100.70829911824558</v>
      </c>
      <c r="BS4" t="e">
        <f t="shared" ref="BS4:BS67" si="19">0.0083145*I4*LN((K4^2*J4*F4^4)/C4)</f>
        <v>#NUM!</v>
      </c>
      <c r="BT4" t="e">
        <f t="shared" ref="BT4:BT67" si="20">BR4+BS4</f>
        <v>#NUM!</v>
      </c>
      <c r="BW4" s="100">
        <v>2</v>
      </c>
      <c r="BX4" s="100">
        <f t="shared" ref="BX4:BX67" si="21">-2*$O$3-$O$6-4*$O$4+$O$9+4*$O$7</f>
        <v>-141.71655444295288</v>
      </c>
      <c r="BY4" s="100">
        <f t="shared" ref="BY4:BY67" si="22">-2*$O$3-$O$5-4*$O$4+$O$9+4*$O$7</f>
        <v>-100.70829911824558</v>
      </c>
      <c r="BZ4" t="e">
        <f t="shared" ref="BZ4:BZ67" si="23">0.0083145*I4*LN(C4/(K4^2*J4*F4^4))</f>
        <v>#DIV/0!</v>
      </c>
      <c r="CA4" t="e">
        <f t="shared" ref="CA4:CA67" si="24">BY4+BZ4</f>
        <v>#DIV/0!</v>
      </c>
      <c r="CE4" s="100">
        <v>2</v>
      </c>
      <c r="CF4" s="100">
        <f t="shared" ref="CF4:CF67" si="25">$O$12+3*$O$3-4*$O$8-$O$7-$O$6</f>
        <v>-170.16500671140909</v>
      </c>
      <c r="CG4" s="100">
        <f t="shared" ref="CG4:CG67" si="26">$O$12+3*$O$3-4*$O$8-$O$7-$O$5</f>
        <v>-129.15675138670184</v>
      </c>
      <c r="CH4" s="100">
        <f t="shared" ref="CH4:CH67" si="27">0.0083145*I4*LN((G4*K4^3/(B4^4*J4)))</f>
        <v>118.01599013070995</v>
      </c>
      <c r="CI4" s="100">
        <f>CG4+CH4</f>
        <v>-11.14076125599189</v>
      </c>
    </row>
    <row r="5" spans="1:87" ht="16.5">
      <c r="A5">
        <v>9.9999999999999995E-7</v>
      </c>
      <c r="B5">
        <v>2.9565217391304352E-5</v>
      </c>
      <c r="C5">
        <v>2.2033333333333334E-4</v>
      </c>
      <c r="D5">
        <v>2.7297297297297298E-4</v>
      </c>
      <c r="E5">
        <v>3.9772727272727275E-5</v>
      </c>
      <c r="F5">
        <v>1.564870094545787E-2</v>
      </c>
      <c r="G5">
        <v>0.59568122135964996</v>
      </c>
      <c r="H5">
        <v>0.33943151332398069</v>
      </c>
      <c r="I5">
        <v>306.25931701000002</v>
      </c>
      <c r="J5">
        <v>2.454708915685024E-7</v>
      </c>
      <c r="K5">
        <v>3.065E-2</v>
      </c>
      <c r="L5">
        <v>13.176156820507396</v>
      </c>
      <c r="M5" s="104">
        <v>63747.587143483324</v>
      </c>
      <c r="N5" s="4" t="s">
        <v>34</v>
      </c>
      <c r="O5" s="11">
        <v>-41.00825532470725</v>
      </c>
      <c r="Q5">
        <v>3</v>
      </c>
      <c r="R5">
        <f t="shared" ref="R5:R34" si="28">$O$9+$O$3+$O$6+3*$O$4-$O$10-3*$O$7</f>
        <v>114.37156012751666</v>
      </c>
      <c r="S5">
        <f t="shared" si="0"/>
        <v>73.363304802809353</v>
      </c>
      <c r="T5" s="100">
        <f t="shared" ref="T5:T67" si="29">0.0083145*I5*LN((C5*K5*J5*F5^3)/D5)</f>
        <v>-79.935209331705209</v>
      </c>
      <c r="U5">
        <f t="shared" si="6"/>
        <v>-6.5719045288958569</v>
      </c>
      <c r="X5">
        <v>3</v>
      </c>
      <c r="Y5">
        <f t="shared" si="1"/>
        <v>7.8120805369167101E-2</v>
      </c>
      <c r="Z5">
        <f t="shared" si="1"/>
        <v>7.8120805369167101E-2</v>
      </c>
      <c r="AA5">
        <f t="shared" si="7"/>
        <v>-5.4503573113503805</v>
      </c>
      <c r="AB5">
        <f t="shared" si="8"/>
        <v>-5.3722365059812134</v>
      </c>
      <c r="AC5" s="9"/>
      <c r="AE5">
        <v>3</v>
      </c>
      <c r="AF5">
        <f t="shared" si="2"/>
        <v>86.948445006711324</v>
      </c>
      <c r="AG5">
        <f t="shared" si="9"/>
        <v>45.940189682004132</v>
      </c>
      <c r="AH5">
        <f t="shared" si="10"/>
        <v>-77.0111547247229</v>
      </c>
      <c r="AI5">
        <f>AG5+AH5</f>
        <v>-31.070965042718768</v>
      </c>
      <c r="AL5">
        <v>3</v>
      </c>
      <c r="AP5">
        <f t="shared" si="11"/>
        <v>-36.443201548699982</v>
      </c>
      <c r="AX5">
        <v>3</v>
      </c>
      <c r="AY5">
        <f t="shared" si="12"/>
        <v>1.119788755095799</v>
      </c>
      <c r="AZ5">
        <f t="shared" si="13"/>
        <v>4.8044637513004718</v>
      </c>
      <c r="BB5">
        <v>3</v>
      </c>
      <c r="BC5">
        <f t="shared" si="3"/>
        <v>-173.70068867114094</v>
      </c>
      <c r="BD5">
        <f t="shared" si="4"/>
        <v>-132.69243334643369</v>
      </c>
      <c r="BE5" s="100">
        <f t="shared" ref="BE5:BE67" si="30">0.0083145*I5*LN(G5/(F5^4*K5*J5))</f>
        <v>88.656825969573418</v>
      </c>
      <c r="BF5">
        <f t="shared" si="14"/>
        <v>-44.03560737686027</v>
      </c>
      <c r="BI5">
        <v>3</v>
      </c>
      <c r="BJ5" s="8">
        <f t="shared" si="15"/>
        <v>-31.984134228187997</v>
      </c>
      <c r="BK5" s="8">
        <f t="shared" si="15"/>
        <v>-31.984134228187997</v>
      </c>
      <c r="BL5">
        <f t="shared" si="16"/>
        <v>11.247919342236271</v>
      </c>
      <c r="BM5" s="8">
        <f t="shared" si="5"/>
        <v>-20.736214885951725</v>
      </c>
      <c r="BP5">
        <v>3</v>
      </c>
      <c r="BQ5" s="100">
        <f t="shared" si="17"/>
        <v>141.71655444295288</v>
      </c>
      <c r="BR5" s="100">
        <f t="shared" si="18"/>
        <v>100.70829911824558</v>
      </c>
      <c r="BS5">
        <f t="shared" si="19"/>
        <v>-77.408906627337146</v>
      </c>
      <c r="BT5">
        <f t="shared" si="20"/>
        <v>23.299392490908431</v>
      </c>
      <c r="BW5">
        <v>3</v>
      </c>
      <c r="BX5" s="100">
        <f t="shared" si="21"/>
        <v>-141.71655444295288</v>
      </c>
      <c r="BY5" s="100">
        <f t="shared" si="22"/>
        <v>-100.70829911824558</v>
      </c>
      <c r="BZ5">
        <f t="shared" si="23"/>
        <v>77.408906627337146</v>
      </c>
      <c r="CA5">
        <f t="shared" si="24"/>
        <v>-23.299392490908431</v>
      </c>
      <c r="CE5">
        <v>3</v>
      </c>
      <c r="CF5" s="100">
        <f t="shared" si="25"/>
        <v>-170.16500671140909</v>
      </c>
      <c r="CG5" s="100">
        <f t="shared" si="26"/>
        <v>-129.15675138670184</v>
      </c>
      <c r="CH5" s="100">
        <f t="shared" si="27"/>
        <v>117.03812875794108</v>
      </c>
      <c r="CI5">
        <f t="shared" ref="CI5:CI67" si="31">CG5+CH5</f>
        <v>-12.118622628760761</v>
      </c>
    </row>
    <row r="6" spans="1:87" ht="16.5">
      <c r="A6">
        <v>9.9999999999999995E-7</v>
      </c>
      <c r="B6">
        <v>9.9999999999999995E-7</v>
      </c>
      <c r="C6">
        <v>1.8550000000000004E-4</v>
      </c>
      <c r="D6">
        <v>2.9324324324324325E-4</v>
      </c>
      <c r="E6">
        <v>4.2386363636363639E-5</v>
      </c>
      <c r="F6">
        <v>2.3229573906717624E-2</v>
      </c>
      <c r="G6">
        <v>0.59403341979343327</v>
      </c>
      <c r="H6">
        <v>0.36759939817554188</v>
      </c>
      <c r="I6">
        <v>306.93848174999999</v>
      </c>
      <c r="J6">
        <v>2.5703957827688611E-7</v>
      </c>
      <c r="K6">
        <v>2.9850000000000002E-2</v>
      </c>
      <c r="L6">
        <v>19.499910346379867</v>
      </c>
      <c r="M6" s="104">
        <v>63368.243698603728</v>
      </c>
      <c r="N6" s="4" t="s">
        <v>33</v>
      </c>
      <c r="O6" s="11"/>
      <c r="P6" s="10"/>
      <c r="Q6">
        <v>4</v>
      </c>
      <c r="R6">
        <f t="shared" si="28"/>
        <v>114.37156012751666</v>
      </c>
      <c r="S6">
        <f t="shared" si="0"/>
        <v>73.363304802809353</v>
      </c>
      <c r="T6" s="100">
        <f t="shared" si="29"/>
        <v>-77.659958027430321</v>
      </c>
      <c r="U6">
        <f t="shared" si="6"/>
        <v>-4.2966532246209681</v>
      </c>
      <c r="X6">
        <v>4</v>
      </c>
      <c r="Y6">
        <f t="shared" si="1"/>
        <v>7.8120805369167101E-2</v>
      </c>
      <c r="Z6">
        <f t="shared" si="1"/>
        <v>7.8120805369167101E-2</v>
      </c>
      <c r="AA6">
        <f t="shared" si="7"/>
        <v>-6.1047943938571265</v>
      </c>
      <c r="AB6">
        <f t="shared" si="8"/>
        <v>-6.0266735884879594</v>
      </c>
      <c r="AC6" s="9"/>
      <c r="AE6">
        <v>4</v>
      </c>
      <c r="AF6">
        <f t="shared" si="2"/>
        <v>86.948445006711324</v>
      </c>
      <c r="AG6">
        <f t="shared" si="9"/>
        <v>45.940189682004132</v>
      </c>
      <c r="AH6">
        <f t="shared" si="10"/>
        <v>-76.088872214833444</v>
      </c>
      <c r="AI6">
        <f>AG6+AH6</f>
        <v>-30.148682532829312</v>
      </c>
      <c r="AL6">
        <v>4</v>
      </c>
      <c r="AP6">
        <f t="shared" si="11"/>
        <v>-36.175356121317272</v>
      </c>
      <c r="AX6">
        <v>4</v>
      </c>
      <c r="AY6">
        <f t="shared" si="12"/>
        <v>1.2900326146362608</v>
      </c>
      <c r="AZ6">
        <f t="shared" si="13"/>
        <v>4.8018716704742221</v>
      </c>
      <c r="BB6">
        <v>4</v>
      </c>
      <c r="BC6">
        <f t="shared" si="3"/>
        <v>-173.70068867114094</v>
      </c>
      <c r="BD6">
        <f t="shared" si="4"/>
        <v>-132.69243334643369</v>
      </c>
      <c r="BE6" s="100">
        <f t="shared" si="30"/>
        <v>84.763719131071511</v>
      </c>
      <c r="BF6">
        <f t="shared" si="14"/>
        <v>-47.928714215362177</v>
      </c>
      <c r="BI6">
        <v>4</v>
      </c>
      <c r="BJ6" s="8">
        <f t="shared" si="15"/>
        <v>-31.984134228187997</v>
      </c>
      <c r="BK6" s="8">
        <f t="shared" si="15"/>
        <v>-31.984134228187997</v>
      </c>
      <c r="BL6">
        <f t="shared" si="16"/>
        <v>11.637469684901459</v>
      </c>
      <c r="BM6" s="8">
        <f t="shared" si="5"/>
        <v>-20.346664543286536</v>
      </c>
      <c r="BP6">
        <v>4</v>
      </c>
      <c r="BQ6" s="100">
        <f t="shared" si="17"/>
        <v>141.71655444295288</v>
      </c>
      <c r="BR6" s="100">
        <f t="shared" si="18"/>
        <v>100.70829911824558</v>
      </c>
      <c r="BS6">
        <f t="shared" si="19"/>
        <v>-73.12624944617005</v>
      </c>
      <c r="BT6">
        <f t="shared" si="20"/>
        <v>27.582049672075527</v>
      </c>
      <c r="BW6">
        <v>4</v>
      </c>
      <c r="BX6" s="100">
        <f t="shared" si="21"/>
        <v>-141.71655444295288</v>
      </c>
      <c r="BY6" s="100">
        <f t="shared" si="22"/>
        <v>-100.70829911824558</v>
      </c>
      <c r="BZ6">
        <f t="shared" si="23"/>
        <v>73.12624944617005</v>
      </c>
      <c r="CA6">
        <f t="shared" si="24"/>
        <v>-27.582049672075527</v>
      </c>
      <c r="CE6">
        <v>4</v>
      </c>
      <c r="CF6" s="100">
        <f t="shared" si="25"/>
        <v>-170.16500671140909</v>
      </c>
      <c r="CG6" s="100">
        <f t="shared" si="26"/>
        <v>-129.15675138670184</v>
      </c>
      <c r="CH6" s="100">
        <f t="shared" si="27"/>
        <v>151.54153149717621</v>
      </c>
      <c r="CI6">
        <f t="shared" si="31"/>
        <v>22.384780110474367</v>
      </c>
    </row>
    <row r="7" spans="1:87" ht="16.5">
      <c r="A7">
        <v>9.9999999999999995E-7</v>
      </c>
      <c r="B7">
        <v>3.4130434782608693E-5</v>
      </c>
      <c r="C7">
        <v>2.275E-4</v>
      </c>
      <c r="D7">
        <v>4.0337837837837841E-4</v>
      </c>
      <c r="E7">
        <v>3.7613636363636361E-5</v>
      </c>
      <c r="F7">
        <v>2.0022126349436016E-2</v>
      </c>
      <c r="G7">
        <v>0.59088878859392857</v>
      </c>
      <c r="H7">
        <v>0.3754784261020101</v>
      </c>
      <c r="I7">
        <v>306.23102190999998</v>
      </c>
      <c r="J7">
        <v>2.6302679918953789E-7</v>
      </c>
      <c r="K7">
        <v>2.8549999999999999E-2</v>
      </c>
      <c r="L7">
        <v>16.804356625155776</v>
      </c>
      <c r="M7" s="104">
        <v>63019.986907022991</v>
      </c>
      <c r="N7" s="4" t="s">
        <v>29</v>
      </c>
      <c r="O7" s="11">
        <v>-235.87271140939595</v>
      </c>
      <c r="Q7">
        <v>5</v>
      </c>
      <c r="R7">
        <f t="shared" si="28"/>
        <v>114.37156012751666</v>
      </c>
      <c r="S7">
        <f t="shared" si="0"/>
        <v>73.363304802809353</v>
      </c>
      <c r="T7" s="100">
        <f t="shared" si="29"/>
        <v>-78.962936026428835</v>
      </c>
      <c r="U7">
        <f t="shared" si="6"/>
        <v>-5.5996312236194825</v>
      </c>
      <c r="X7">
        <v>5</v>
      </c>
      <c r="Y7">
        <f t="shared" si="1"/>
        <v>7.8120805369167101E-2</v>
      </c>
      <c r="Z7">
        <f t="shared" si="1"/>
        <v>7.8120805369167101E-2</v>
      </c>
      <c r="AA7">
        <f t="shared" si="7"/>
        <v>-7.4990284737548532</v>
      </c>
      <c r="AB7">
        <f t="shared" si="8"/>
        <v>-7.4209076683856861</v>
      </c>
      <c r="AC7" s="9"/>
      <c r="AE7">
        <v>5</v>
      </c>
      <c r="AF7">
        <f t="shared" si="2"/>
        <v>86.948445006711324</v>
      </c>
      <c r="AG7">
        <f t="shared" si="9"/>
        <v>45.940189682004132</v>
      </c>
      <c r="AH7">
        <f t="shared" si="10"/>
        <v>-75.268044220628582</v>
      </c>
      <c r="AI7">
        <f t="shared" ref="AI7:AI70" si="32">AG7+AH7</f>
        <v>-29.32785453862445</v>
      </c>
      <c r="AL7">
        <v>5</v>
      </c>
      <c r="AP7">
        <f t="shared" si="11"/>
        <v>-36.748762207010138</v>
      </c>
      <c r="AX7">
        <v>5</v>
      </c>
      <c r="AY7">
        <f t="shared" si="12"/>
        <v>1.2254218896413531</v>
      </c>
      <c r="AZ7">
        <f t="shared" si="13"/>
        <v>4.7994783086093511</v>
      </c>
      <c r="BB7">
        <v>5</v>
      </c>
      <c r="BC7">
        <f t="shared" si="3"/>
        <v>-173.70068867114094</v>
      </c>
      <c r="BD7">
        <f t="shared" si="4"/>
        <v>-132.69243334643369</v>
      </c>
      <c r="BE7" s="100">
        <f t="shared" si="30"/>
        <v>86.12289749701749</v>
      </c>
      <c r="BF7">
        <f t="shared" si="14"/>
        <v>-46.569535849416198</v>
      </c>
      <c r="BI7">
        <v>5</v>
      </c>
      <c r="BJ7" s="8">
        <f t="shared" si="15"/>
        <v>-31.984134228187997</v>
      </c>
      <c r="BK7" s="8">
        <f t="shared" si="15"/>
        <v>-31.984134228187997</v>
      </c>
      <c r="BL7">
        <f t="shared" si="16"/>
        <v>10.964098138543271</v>
      </c>
      <c r="BM7" s="8">
        <f t="shared" si="5"/>
        <v>-21.020036089644726</v>
      </c>
      <c r="BP7">
        <v>5</v>
      </c>
      <c r="BQ7" s="100">
        <f t="shared" si="17"/>
        <v>141.71655444295288</v>
      </c>
      <c r="BR7" s="100">
        <f t="shared" si="18"/>
        <v>100.70829911824558</v>
      </c>
      <c r="BS7">
        <f t="shared" si="19"/>
        <v>-75.158799358474226</v>
      </c>
      <c r="BT7">
        <f t="shared" si="20"/>
        <v>25.549499759771351</v>
      </c>
      <c r="BW7">
        <v>5</v>
      </c>
      <c r="BX7" s="100">
        <f t="shared" si="21"/>
        <v>-141.71655444295288</v>
      </c>
      <c r="BY7" s="100">
        <f t="shared" si="22"/>
        <v>-100.70829911824558</v>
      </c>
      <c r="BZ7">
        <f t="shared" si="23"/>
        <v>75.158799358474226</v>
      </c>
      <c r="CA7">
        <f t="shared" si="24"/>
        <v>-25.549499759771351</v>
      </c>
      <c r="CE7">
        <v>5</v>
      </c>
      <c r="CF7" s="100">
        <f t="shared" si="25"/>
        <v>-170.16500671140909</v>
      </c>
      <c r="CG7" s="100">
        <f t="shared" si="26"/>
        <v>-129.15675138670184</v>
      </c>
      <c r="CH7" s="100">
        <f t="shared" si="27"/>
        <v>114.82629910212017</v>
      </c>
      <c r="CI7">
        <f t="shared" si="31"/>
        <v>-14.330452284581668</v>
      </c>
    </row>
    <row r="8" spans="1:87" ht="16.5">
      <c r="A8">
        <v>9.9999999999999995E-7</v>
      </c>
      <c r="B8">
        <v>2.3478260869565219E-5</v>
      </c>
      <c r="C8">
        <v>2.42E-4</v>
      </c>
      <c r="D8">
        <v>3.9027027027027026E-4</v>
      </c>
      <c r="E8">
        <v>5.8522727272727277E-5</v>
      </c>
      <c r="F8">
        <v>1.6216009548239301E-2</v>
      </c>
      <c r="G8">
        <v>0.59314715384452177</v>
      </c>
      <c r="H8">
        <v>0.37650745549293879</v>
      </c>
      <c r="I8">
        <v>306.23102190999998</v>
      </c>
      <c r="J8">
        <v>2.6302679918953789E-7</v>
      </c>
      <c r="K8">
        <v>2.8649999999999998E-2</v>
      </c>
      <c r="L8">
        <v>13.598999196824481</v>
      </c>
      <c r="M8" s="104">
        <v>63223.485506354642</v>
      </c>
      <c r="N8" s="4" t="s">
        <v>26</v>
      </c>
      <c r="O8" s="11">
        <v>-349.03838926174501</v>
      </c>
      <c r="Q8">
        <v>6</v>
      </c>
      <c r="R8">
        <f t="shared" si="28"/>
        <v>114.37156012751666</v>
      </c>
      <c r="S8">
        <f t="shared" si="0"/>
        <v>73.363304802809353</v>
      </c>
      <c r="T8" s="100">
        <f t="shared" si="29"/>
        <v>-80.323086981174185</v>
      </c>
      <c r="U8">
        <f t="shared" si="6"/>
        <v>-6.9597821783648328</v>
      </c>
      <c r="X8">
        <v>6</v>
      </c>
      <c r="Y8">
        <f t="shared" si="1"/>
        <v>7.8120805369167101E-2</v>
      </c>
      <c r="Z8">
        <f t="shared" si="1"/>
        <v>7.8120805369167101E-2</v>
      </c>
      <c r="AA8">
        <f t="shared" si="7"/>
        <v>-6.0479551376945837</v>
      </c>
      <c r="AB8">
        <f t="shared" si="8"/>
        <v>-5.9698343323254166</v>
      </c>
      <c r="AC8" s="9"/>
      <c r="AE8">
        <v>6</v>
      </c>
      <c r="AF8">
        <f t="shared" si="2"/>
        <v>86.948445006711324</v>
      </c>
      <c r="AG8">
        <f t="shared" si="9"/>
        <v>45.940189682004132</v>
      </c>
      <c r="AH8">
        <f t="shared" si="10"/>
        <v>-77.152586791667972</v>
      </c>
      <c r="AI8">
        <f t="shared" si="32"/>
        <v>-31.21239710966384</v>
      </c>
      <c r="AL8">
        <v>6</v>
      </c>
      <c r="AP8">
        <f t="shared" si="11"/>
        <v>-37.182231441989259</v>
      </c>
      <c r="AX8">
        <v>6</v>
      </c>
      <c r="AY8">
        <f t="shared" si="12"/>
        <v>1.133506948128324</v>
      </c>
      <c r="AZ8">
        <f t="shared" si="13"/>
        <v>4.8008784347881166</v>
      </c>
      <c r="BB8">
        <v>6</v>
      </c>
      <c r="BC8">
        <f t="shared" si="3"/>
        <v>-173.70068867114094</v>
      </c>
      <c r="BD8">
        <f t="shared" si="4"/>
        <v>-132.69243334643369</v>
      </c>
      <c r="BE8" s="100">
        <f t="shared" si="30"/>
        <v>88.271024950012318</v>
      </c>
      <c r="BF8">
        <f t="shared" si="14"/>
        <v>-44.42140839642137</v>
      </c>
      <c r="BI8">
        <v>6</v>
      </c>
      <c r="BJ8" s="8">
        <f t="shared" si="15"/>
        <v>-31.984134228187997</v>
      </c>
      <c r="BK8" s="8">
        <f t="shared" si="15"/>
        <v>-31.984134228187997</v>
      </c>
      <c r="BL8">
        <f t="shared" si="16"/>
        <v>10.82539291702652</v>
      </c>
      <c r="BM8" s="8">
        <f t="shared" si="5"/>
        <v>-21.158741311161478</v>
      </c>
      <c r="BP8">
        <v>6</v>
      </c>
      <c r="BQ8" s="100">
        <f t="shared" si="17"/>
        <v>141.71655444295288</v>
      </c>
      <c r="BR8" s="100">
        <f t="shared" si="18"/>
        <v>100.70829911824558</v>
      </c>
      <c r="BS8">
        <f t="shared" si="19"/>
        <v>-77.445632032985799</v>
      </c>
      <c r="BT8">
        <f t="shared" si="20"/>
        <v>23.262667085259778</v>
      </c>
      <c r="BW8">
        <v>6</v>
      </c>
      <c r="BX8" s="100">
        <f t="shared" si="21"/>
        <v>-141.71655444295288</v>
      </c>
      <c r="BY8" s="100">
        <f t="shared" si="22"/>
        <v>-100.70829911824558</v>
      </c>
      <c r="BZ8">
        <f t="shared" si="23"/>
        <v>77.445632032985799</v>
      </c>
      <c r="CA8">
        <f t="shared" si="24"/>
        <v>-23.262667085259778</v>
      </c>
      <c r="CE8">
        <v>6</v>
      </c>
      <c r="CF8" s="100">
        <f t="shared" si="25"/>
        <v>-170.16500671140909</v>
      </c>
      <c r="CG8" s="100">
        <f t="shared" si="26"/>
        <v>-129.15675138670184</v>
      </c>
      <c r="CH8" s="100">
        <f t="shared" si="27"/>
        <v>118.67293894728918</v>
      </c>
      <c r="CI8">
        <f t="shared" si="31"/>
        <v>-10.48381243941266</v>
      </c>
    </row>
    <row r="9" spans="1:87" ht="16.5">
      <c r="A9">
        <v>9.9999999999999995E-7</v>
      </c>
      <c r="B9">
        <v>3.9130434782608699E-5</v>
      </c>
      <c r="C9">
        <v>2.4716666666666669E-4</v>
      </c>
      <c r="D9">
        <v>2.6702702702702708E-4</v>
      </c>
      <c r="E9">
        <v>3.818181818181818E-5</v>
      </c>
      <c r="F9">
        <v>7.5463030488572155E-2</v>
      </c>
      <c r="G9">
        <v>0.59498782130302785</v>
      </c>
      <c r="H9">
        <v>0.3745967676820221</v>
      </c>
      <c r="I9">
        <v>306.02711364999999</v>
      </c>
      <c r="J9">
        <v>2.6302679918953789E-7</v>
      </c>
      <c r="K9">
        <v>2.9100000000000001E-2</v>
      </c>
      <c r="L9">
        <v>63.279414071325881</v>
      </c>
      <c r="M9" s="104">
        <v>63374.222586964148</v>
      </c>
      <c r="N9" s="4" t="s">
        <v>25</v>
      </c>
      <c r="O9" s="11">
        <v>-366.28006711409392</v>
      </c>
      <c r="Q9">
        <v>7</v>
      </c>
      <c r="R9">
        <f t="shared" si="28"/>
        <v>114.37156012751666</v>
      </c>
      <c r="S9">
        <f t="shared" si="0"/>
        <v>73.363304802809353</v>
      </c>
      <c r="T9" s="100">
        <f t="shared" si="29"/>
        <v>-67.473167475381231</v>
      </c>
      <c r="U9">
        <f t="shared" si="6"/>
        <v>5.8901373274281212</v>
      </c>
      <c r="X9">
        <v>7</v>
      </c>
      <c r="Y9">
        <f t="shared" si="1"/>
        <v>7.8120805369167101E-2</v>
      </c>
      <c r="Z9">
        <f t="shared" si="1"/>
        <v>7.8120805369167101E-2</v>
      </c>
      <c r="AA9">
        <f t="shared" si="7"/>
        <v>-5.145608994375813</v>
      </c>
      <c r="AB9">
        <f t="shared" si="8"/>
        <v>-5.0674881890066459</v>
      </c>
      <c r="AC9" s="9"/>
      <c r="AE9">
        <v>7</v>
      </c>
      <c r="AF9">
        <f t="shared" si="2"/>
        <v>86.948445006711324</v>
      </c>
      <c r="AG9">
        <f t="shared" si="9"/>
        <v>45.940189682004132</v>
      </c>
      <c r="AH9">
        <f t="shared" si="10"/>
        <v>-68.082127908556103</v>
      </c>
      <c r="AI9">
        <f t="shared" si="32"/>
        <v>-22.141938226551972</v>
      </c>
      <c r="AL9">
        <v>7</v>
      </c>
      <c r="AP9">
        <f t="shared" si="11"/>
        <v>-27.209426415558617</v>
      </c>
      <c r="AX9">
        <v>7</v>
      </c>
      <c r="AY9">
        <f t="shared" si="12"/>
        <v>1.8012624492069391</v>
      </c>
      <c r="AZ9">
        <f t="shared" si="13"/>
        <v>4.8019126448737399</v>
      </c>
      <c r="BB9">
        <v>7</v>
      </c>
      <c r="BC9">
        <f t="shared" si="3"/>
        <v>-173.70068867114094</v>
      </c>
      <c r="BD9">
        <f t="shared" si="4"/>
        <v>-132.69243334643369</v>
      </c>
      <c r="BE9" s="100">
        <f t="shared" si="30"/>
        <v>72.53056915026761</v>
      </c>
      <c r="BF9">
        <f t="shared" si="14"/>
        <v>-60.161864196166079</v>
      </c>
      <c r="BI9">
        <v>7</v>
      </c>
      <c r="BJ9" s="8">
        <f t="shared" si="15"/>
        <v>-31.984134228187997</v>
      </c>
      <c r="BK9" s="8">
        <f t="shared" si="15"/>
        <v>-31.984134228187997</v>
      </c>
      <c r="BL9">
        <f t="shared" si="16"/>
        <v>10.81197110243707</v>
      </c>
      <c r="BM9" s="8">
        <f t="shared" si="5"/>
        <v>-21.172163125750927</v>
      </c>
      <c r="BP9">
        <v>7</v>
      </c>
      <c r="BQ9" s="100">
        <f t="shared" si="17"/>
        <v>141.71655444295288</v>
      </c>
      <c r="BR9" s="100">
        <f t="shared" si="18"/>
        <v>100.70829911824558</v>
      </c>
      <c r="BS9">
        <f t="shared" si="19"/>
        <v>-61.718598047830547</v>
      </c>
      <c r="BT9">
        <f t="shared" si="20"/>
        <v>38.98970107041503</v>
      </c>
      <c r="BW9">
        <v>7</v>
      </c>
      <c r="BX9" s="100">
        <f t="shared" si="21"/>
        <v>-141.71655444295288</v>
      </c>
      <c r="BY9" s="100">
        <f t="shared" si="22"/>
        <v>-100.70829911824558</v>
      </c>
      <c r="BZ9">
        <f t="shared" si="23"/>
        <v>61.718598047830547</v>
      </c>
      <c r="CA9">
        <f t="shared" si="24"/>
        <v>-38.98970107041503</v>
      </c>
      <c r="CE9">
        <v>7</v>
      </c>
      <c r="CF9" s="100">
        <f t="shared" si="25"/>
        <v>-170.16500671140909</v>
      </c>
      <c r="CG9" s="100">
        <f t="shared" si="26"/>
        <v>-129.15675138670184</v>
      </c>
      <c r="CH9" s="100">
        <f t="shared" si="27"/>
        <v>113.52166054052407</v>
      </c>
      <c r="CI9">
        <f t="shared" si="31"/>
        <v>-15.635090846177775</v>
      </c>
    </row>
    <row r="10" spans="1:87" ht="16.5">
      <c r="A10">
        <v>9.9999999999999995E-7</v>
      </c>
      <c r="B10">
        <v>3.760869565217391E-5</v>
      </c>
      <c r="C10">
        <v>2.4850000000000002E-4</v>
      </c>
      <c r="D10">
        <v>2.9621621621621623E-4</v>
      </c>
      <c r="E10">
        <v>3.1704545454545456E-5</v>
      </c>
      <c r="F10">
        <v>9.6180154014792237E-3</v>
      </c>
      <c r="G10">
        <v>0.60073196722583222</v>
      </c>
      <c r="H10">
        <v>0.36555551612921194</v>
      </c>
      <c r="I10">
        <v>306.23102190999998</v>
      </c>
      <c r="J10">
        <v>2.9512092266663814E-7</v>
      </c>
      <c r="K10">
        <v>3.1719999999999998E-2</v>
      </c>
      <c r="L10">
        <v>8.0624197853662896</v>
      </c>
      <c r="M10" s="104">
        <v>64001.913046144167</v>
      </c>
      <c r="N10" s="4" t="s">
        <v>27</v>
      </c>
      <c r="O10" s="11">
        <v>-357.06067114093958</v>
      </c>
      <c r="Q10">
        <v>8</v>
      </c>
      <c r="R10">
        <f t="shared" si="28"/>
        <v>114.37156012751666</v>
      </c>
      <c r="S10">
        <f t="shared" si="0"/>
        <v>73.363304802809353</v>
      </c>
      <c r="T10" s="100">
        <f t="shared" si="29"/>
        <v>-82.991218457427379</v>
      </c>
      <c r="U10">
        <f t="shared" si="6"/>
        <v>-9.6279136546180268</v>
      </c>
      <c r="X10">
        <v>8</v>
      </c>
      <c r="Y10">
        <f t="shared" si="1"/>
        <v>7.8120805369167101E-2</v>
      </c>
      <c r="Z10">
        <f t="shared" si="1"/>
        <v>7.8120805369167101E-2</v>
      </c>
      <c r="AA10">
        <f t="shared" si="7"/>
        <v>-6.1369441064863519</v>
      </c>
      <c r="AB10">
        <f t="shared" si="8"/>
        <v>-6.0588233011171848</v>
      </c>
      <c r="AC10" s="9"/>
      <c r="AE10">
        <v>8</v>
      </c>
      <c r="AF10">
        <f t="shared" si="2"/>
        <v>86.948445006711324</v>
      </c>
      <c r="AG10">
        <f t="shared" si="9"/>
        <v>45.940189682004132</v>
      </c>
      <c r="AH10">
        <f t="shared" si="10"/>
        <v>-77.823824003556183</v>
      </c>
      <c r="AI10">
        <f t="shared" si="32"/>
        <v>-31.883634321552051</v>
      </c>
      <c r="AL10">
        <v>8</v>
      </c>
      <c r="AP10">
        <f t="shared" si="11"/>
        <v>-37.942457622669238</v>
      </c>
      <c r="AX10">
        <v>8</v>
      </c>
      <c r="AY10">
        <f t="shared" si="12"/>
        <v>0.90646540678179399</v>
      </c>
      <c r="AZ10">
        <f t="shared" si="13"/>
        <v>4.8061929554364973</v>
      </c>
      <c r="BB10">
        <v>8</v>
      </c>
      <c r="BC10">
        <f t="shared" si="3"/>
        <v>-173.70068867114094</v>
      </c>
      <c r="BD10">
        <f t="shared" si="4"/>
        <v>-132.69243334643369</v>
      </c>
      <c r="BE10" s="100">
        <f t="shared" si="30"/>
        <v>93.071111317075861</v>
      </c>
      <c r="BF10">
        <f t="shared" si="14"/>
        <v>-39.621322029357827</v>
      </c>
      <c r="BI10">
        <v>8</v>
      </c>
      <c r="BJ10" s="8">
        <f t="shared" si="15"/>
        <v>-31.984134228187997</v>
      </c>
      <c r="BK10" s="8">
        <f t="shared" si="15"/>
        <v>-31.984134228187997</v>
      </c>
      <c r="BL10">
        <f t="shared" si="16"/>
        <v>11.049442512263644</v>
      </c>
      <c r="BM10" s="8">
        <f t="shared" si="5"/>
        <v>-20.934691715924352</v>
      </c>
      <c r="BP10">
        <v>8</v>
      </c>
      <c r="BQ10" s="100">
        <f t="shared" si="17"/>
        <v>141.71655444295288</v>
      </c>
      <c r="BR10" s="100">
        <f t="shared" si="18"/>
        <v>100.70829911824558</v>
      </c>
      <c r="BS10">
        <f t="shared" si="19"/>
        <v>-82.021668804812222</v>
      </c>
      <c r="BT10">
        <f t="shared" si="20"/>
        <v>18.686630313433355</v>
      </c>
      <c r="BW10">
        <v>8</v>
      </c>
      <c r="BX10" s="100">
        <f t="shared" si="21"/>
        <v>-141.71655444295288</v>
      </c>
      <c r="BY10" s="100">
        <f t="shared" si="22"/>
        <v>-100.70829911824558</v>
      </c>
      <c r="BZ10">
        <f t="shared" si="23"/>
        <v>82.021668804812222</v>
      </c>
      <c r="CA10">
        <f t="shared" si="24"/>
        <v>-18.686630313433355</v>
      </c>
      <c r="CE10">
        <v>8</v>
      </c>
      <c r="CF10" s="100">
        <f t="shared" si="25"/>
        <v>-170.16500671140909</v>
      </c>
      <c r="CG10" s="100">
        <f t="shared" si="26"/>
        <v>-129.15675138670184</v>
      </c>
      <c r="CH10" s="100">
        <f t="shared" si="27"/>
        <v>114.39110981337095</v>
      </c>
      <c r="CI10">
        <f t="shared" si="31"/>
        <v>-14.765641573330896</v>
      </c>
    </row>
    <row r="11" spans="1:87" ht="16.5">
      <c r="A11">
        <v>9.9999999999999995E-7</v>
      </c>
      <c r="B11">
        <v>3.8043478260869569E-5</v>
      </c>
      <c r="C11">
        <v>2.2549999999999998E-4</v>
      </c>
      <c r="D11">
        <v>2.3689189189189192E-4</v>
      </c>
      <c r="E11">
        <v>2.6704545454545457E-5</v>
      </c>
      <c r="F11">
        <v>6.6369370997761794E-3</v>
      </c>
      <c r="G11">
        <v>0.59949487295385084</v>
      </c>
      <c r="H11">
        <v>0.36429654000849032</v>
      </c>
      <c r="I11">
        <v>306.23102190999998</v>
      </c>
      <c r="J11">
        <v>2.511886431509578E-7</v>
      </c>
      <c r="K11">
        <v>3.2489999999999998E-2</v>
      </c>
      <c r="L11">
        <v>5.5658141889576429</v>
      </c>
      <c r="M11" s="104">
        <v>63902.095487497922</v>
      </c>
      <c r="N11" s="4" t="s">
        <v>28</v>
      </c>
      <c r="O11" s="11">
        <v>-347.76315436241606</v>
      </c>
      <c r="Q11">
        <v>9</v>
      </c>
      <c r="R11">
        <f t="shared" si="28"/>
        <v>114.37156012751666</v>
      </c>
      <c r="S11">
        <f t="shared" si="0"/>
        <v>73.363304802809353</v>
      </c>
      <c r="T11" s="100">
        <f t="shared" si="29"/>
        <v>-85.852577971262008</v>
      </c>
      <c r="U11">
        <f t="shared" si="6"/>
        <v>-12.489273168452655</v>
      </c>
      <c r="X11">
        <v>9</v>
      </c>
      <c r="Y11">
        <f t="shared" si="1"/>
        <v>7.8120805369167101E-2</v>
      </c>
      <c r="Z11">
        <f t="shared" si="1"/>
        <v>7.8120805369167101E-2</v>
      </c>
      <c r="AA11">
        <f t="shared" si="7"/>
        <v>-5.6831613089515693</v>
      </c>
      <c r="AB11">
        <f t="shared" si="8"/>
        <v>-5.6050405035824022</v>
      </c>
      <c r="AC11" s="9"/>
      <c r="AE11">
        <v>9</v>
      </c>
      <c r="AF11">
        <f t="shared" si="2"/>
        <v>86.948445006711324</v>
      </c>
      <c r="AG11">
        <f t="shared" si="9"/>
        <v>45.940189682004132</v>
      </c>
      <c r="AH11">
        <f t="shared" si="10"/>
        <v>-80.180992752134301</v>
      </c>
      <c r="AI11">
        <f t="shared" si="32"/>
        <v>-34.24080307013017</v>
      </c>
      <c r="AL11">
        <v>9</v>
      </c>
      <c r="AP11">
        <f t="shared" si="11"/>
        <v>-39.845843573712571</v>
      </c>
      <c r="AX11">
        <v>9</v>
      </c>
      <c r="AY11">
        <f t="shared" si="12"/>
        <v>0.74552870360467871</v>
      </c>
      <c r="AZ11">
        <f t="shared" si="13"/>
        <v>4.8055150998444045</v>
      </c>
      <c r="BB11">
        <v>9</v>
      </c>
      <c r="BC11">
        <f t="shared" si="3"/>
        <v>-173.70068867114094</v>
      </c>
      <c r="BD11">
        <f t="shared" si="4"/>
        <v>-132.69243334643369</v>
      </c>
      <c r="BE11" s="100">
        <f t="shared" si="30"/>
        <v>97.1935548200574</v>
      </c>
      <c r="BF11">
        <f t="shared" si="14"/>
        <v>-35.498878526376288</v>
      </c>
      <c r="BI11">
        <v>9</v>
      </c>
      <c r="BJ11" s="8">
        <f t="shared" si="15"/>
        <v>-31.984134228187997</v>
      </c>
      <c r="BK11" s="8">
        <f t="shared" si="15"/>
        <v>-31.984134228187997</v>
      </c>
      <c r="BL11">
        <f t="shared" si="16"/>
        <v>11.352552938619263</v>
      </c>
      <c r="BM11" s="8">
        <f t="shared" si="5"/>
        <v>-20.631581289568736</v>
      </c>
      <c r="BP11">
        <v>9</v>
      </c>
      <c r="BQ11" s="100">
        <f t="shared" si="17"/>
        <v>141.71655444295288</v>
      </c>
      <c r="BR11" s="100">
        <f t="shared" si="18"/>
        <v>100.70829911824558</v>
      </c>
      <c r="BS11">
        <f t="shared" si="19"/>
        <v>-85.841001881438132</v>
      </c>
      <c r="BT11">
        <f t="shared" si="20"/>
        <v>14.867297236807445</v>
      </c>
      <c r="BW11">
        <v>9</v>
      </c>
      <c r="BX11" s="100">
        <f t="shared" si="21"/>
        <v>-141.71655444295288</v>
      </c>
      <c r="BY11" s="100">
        <f t="shared" si="22"/>
        <v>-100.70829911824558</v>
      </c>
      <c r="BZ11">
        <f t="shared" si="23"/>
        <v>85.841001881438132</v>
      </c>
      <c r="CA11">
        <f t="shared" si="24"/>
        <v>-14.867297236807445</v>
      </c>
      <c r="CE11">
        <v>9</v>
      </c>
      <c r="CF11" s="100">
        <f t="shared" si="25"/>
        <v>-170.16500671140909</v>
      </c>
      <c r="CG11" s="100">
        <f t="shared" si="26"/>
        <v>-129.15675138670184</v>
      </c>
      <c r="CH11" s="100">
        <f t="shared" si="27"/>
        <v>114.86239563998572</v>
      </c>
      <c r="CI11">
        <f t="shared" si="31"/>
        <v>-14.294355746716121</v>
      </c>
    </row>
    <row r="12" spans="1:87" ht="16.5">
      <c r="A12">
        <v>9.9999999999999995E-7</v>
      </c>
      <c r="B12">
        <v>9.9999999999999995E-7</v>
      </c>
      <c r="C12">
        <v>2.6983333333333335E-4</v>
      </c>
      <c r="D12">
        <v>3.6648648648648653E-4</v>
      </c>
      <c r="E12">
        <v>3.0454545454545456E-5</v>
      </c>
      <c r="F12">
        <v>1.9930257667061437E-2</v>
      </c>
      <c r="G12">
        <v>0.59273280639257453</v>
      </c>
      <c r="H12">
        <v>0.37759514590238547</v>
      </c>
      <c r="I12">
        <v>305.39999999999998</v>
      </c>
      <c r="J12">
        <v>1.9498445997580421E-7</v>
      </c>
      <c r="K12">
        <v>3.2349999999999997E-2</v>
      </c>
      <c r="L12">
        <v>16.716226905622161</v>
      </c>
      <c r="M12" s="104">
        <v>63170.023698834106</v>
      </c>
      <c r="N12" s="4" t="s">
        <v>30</v>
      </c>
      <c r="O12" s="11">
        <v>-50.109731543624164</v>
      </c>
      <c r="Q12">
        <v>10</v>
      </c>
      <c r="R12">
        <f t="shared" si="28"/>
        <v>114.37156012751666</v>
      </c>
      <c r="S12">
        <f t="shared" si="0"/>
        <v>73.363304802809353</v>
      </c>
      <c r="T12" s="100">
        <f t="shared" si="29"/>
        <v>-78.549597101741867</v>
      </c>
      <c r="U12">
        <f t="shared" si="6"/>
        <v>-5.1862922989325142</v>
      </c>
      <c r="X12">
        <v>10</v>
      </c>
      <c r="Y12">
        <f t="shared" si="1"/>
        <v>7.8120805369167101E-2</v>
      </c>
      <c r="Z12">
        <f t="shared" si="1"/>
        <v>7.8120805369167101E-2</v>
      </c>
      <c r="AA12">
        <f t="shared" si="7"/>
        <v>-7.094364065461372</v>
      </c>
      <c r="AB12">
        <f t="shared" si="8"/>
        <v>-7.0162432600922049</v>
      </c>
      <c r="AC12" s="9"/>
      <c r="AE12">
        <v>10</v>
      </c>
      <c r="AF12">
        <f t="shared" si="2"/>
        <v>86.948445006711324</v>
      </c>
      <c r="AG12">
        <f t="shared" si="9"/>
        <v>45.940189682004132</v>
      </c>
      <c r="AH12">
        <f t="shared" si="10"/>
        <v>-74.444450770359211</v>
      </c>
      <c r="AI12">
        <f t="shared" si="32"/>
        <v>-28.504261088355079</v>
      </c>
      <c r="AL12">
        <v>10</v>
      </c>
      <c r="AP12">
        <f t="shared" si="11"/>
        <v>-35.520504348447282</v>
      </c>
      <c r="AX12">
        <v>10</v>
      </c>
      <c r="AY12">
        <f t="shared" si="12"/>
        <v>1.2231382576134164</v>
      </c>
      <c r="AZ12">
        <f t="shared" si="13"/>
        <v>4.8005110398240962</v>
      </c>
      <c r="BB12">
        <v>10</v>
      </c>
      <c r="BC12">
        <f t="shared" si="3"/>
        <v>-173.70068867114094</v>
      </c>
      <c r="BD12">
        <f t="shared" si="4"/>
        <v>-132.69243334643369</v>
      </c>
      <c r="BE12" s="100">
        <f t="shared" si="30"/>
        <v>86.386599721148499</v>
      </c>
      <c r="BF12">
        <f t="shared" si="14"/>
        <v>-46.305833625285189</v>
      </c>
      <c r="BI12">
        <v>10</v>
      </c>
      <c r="BJ12" s="8">
        <f t="shared" si="15"/>
        <v>-31.984134228187997</v>
      </c>
      <c r="BK12" s="8">
        <f t="shared" si="15"/>
        <v>-31.984134228187997</v>
      </c>
      <c r="BL12">
        <f t="shared" si="16"/>
        <v>10.826220353485338</v>
      </c>
      <c r="BM12" s="8">
        <f t="shared" si="5"/>
        <v>-21.157913874702658</v>
      </c>
      <c r="BP12">
        <v>10</v>
      </c>
      <c r="BQ12" s="100">
        <f t="shared" si="17"/>
        <v>141.71655444295288</v>
      </c>
      <c r="BR12" s="100">
        <f t="shared" si="18"/>
        <v>100.70829911824558</v>
      </c>
      <c r="BS12">
        <f t="shared" si="19"/>
        <v>-75.56037936766316</v>
      </c>
      <c r="BT12">
        <f t="shared" si="20"/>
        <v>25.147919750582417</v>
      </c>
      <c r="BW12">
        <v>10</v>
      </c>
      <c r="BX12" s="100">
        <f t="shared" si="21"/>
        <v>-141.71655444295288</v>
      </c>
      <c r="BY12" s="100">
        <f t="shared" si="22"/>
        <v>-100.70829911824558</v>
      </c>
      <c r="BZ12">
        <f t="shared" si="23"/>
        <v>75.56037936766316</v>
      </c>
      <c r="CA12">
        <f t="shared" si="24"/>
        <v>-25.147919750582417</v>
      </c>
      <c r="CE12">
        <v>10</v>
      </c>
      <c r="CF12" s="100">
        <f t="shared" si="25"/>
        <v>-170.16500671140909</v>
      </c>
      <c r="CG12" s="100">
        <f t="shared" si="26"/>
        <v>-129.15675138670184</v>
      </c>
      <c r="CH12" s="100">
        <f t="shared" si="27"/>
        <v>152.09069650399928</v>
      </c>
      <c r="CI12">
        <f t="shared" si="31"/>
        <v>22.933945117297441</v>
      </c>
    </row>
    <row r="13" spans="1:87" ht="16.5">
      <c r="A13">
        <v>9.9999999999999995E-7</v>
      </c>
      <c r="B13">
        <v>9.9999999999999995E-7</v>
      </c>
      <c r="C13">
        <v>3.3683333333333335E-4</v>
      </c>
      <c r="D13">
        <v>3.9743243243243244E-4</v>
      </c>
      <c r="E13">
        <v>3.9090909090909092E-5</v>
      </c>
      <c r="F13">
        <v>2.5667583649923102E-2</v>
      </c>
      <c r="G13">
        <v>0.5966118405597951</v>
      </c>
      <c r="H13">
        <v>0.37382606294411713</v>
      </c>
      <c r="I13">
        <v>305</v>
      </c>
      <c r="J13">
        <v>1.9952623149688761E-7</v>
      </c>
      <c r="K13">
        <v>3.2250000000000001E-2</v>
      </c>
      <c r="L13">
        <v>21.514523421640565</v>
      </c>
      <c r="M13" s="104">
        <v>63555.314538530853</v>
      </c>
      <c r="N13" s="4" t="s">
        <v>32</v>
      </c>
      <c r="O13" s="136">
        <v>-1534.0419463087248</v>
      </c>
      <c r="Q13">
        <v>11</v>
      </c>
      <c r="R13">
        <f t="shared" si="28"/>
        <v>114.37156012751666</v>
      </c>
      <c r="S13">
        <f t="shared" si="0"/>
        <v>73.363304802809353</v>
      </c>
      <c r="T13" s="100">
        <f t="shared" si="29"/>
        <v>-76.114631780701075</v>
      </c>
      <c r="U13">
        <f t="shared" si="6"/>
        <v>-2.751326977891722</v>
      </c>
      <c r="X13">
        <v>11</v>
      </c>
      <c r="Y13">
        <f t="shared" si="1"/>
        <v>7.8120805369167101E-2</v>
      </c>
      <c r="Z13">
        <f t="shared" si="1"/>
        <v>7.8120805369167101E-2</v>
      </c>
      <c r="AA13">
        <f t="shared" si="7"/>
        <v>-6.3006812581855947</v>
      </c>
      <c r="AB13">
        <f t="shared" si="8"/>
        <v>-6.2225604528164276</v>
      </c>
      <c r="AC13" s="9"/>
      <c r="AE13">
        <v>11</v>
      </c>
      <c r="AF13">
        <f t="shared" si="2"/>
        <v>86.948445006711324</v>
      </c>
      <c r="AG13">
        <f t="shared" si="9"/>
        <v>45.940189682004132</v>
      </c>
      <c r="AH13">
        <f t="shared" si="10"/>
        <v>-72.513681809780508</v>
      </c>
      <c r="AI13">
        <f t="shared" si="32"/>
        <v>-26.573492127776376</v>
      </c>
      <c r="AL13">
        <v>11</v>
      </c>
      <c r="AP13">
        <f t="shared" si="11"/>
        <v>-32.7960525805928</v>
      </c>
      <c r="AX13">
        <v>11</v>
      </c>
      <c r="AY13">
        <f t="shared" si="12"/>
        <v>1.3327317302631438</v>
      </c>
      <c r="AZ13">
        <f t="shared" si="13"/>
        <v>4.8031518724077884</v>
      </c>
      <c r="BB13">
        <v>11</v>
      </c>
      <c r="BC13">
        <f t="shared" si="3"/>
        <v>-173.70068867114094</v>
      </c>
      <c r="BD13">
        <f t="shared" si="4"/>
        <v>-132.69243334643369</v>
      </c>
      <c r="BE13" s="100">
        <f t="shared" si="30"/>
        <v>83.6732053494014</v>
      </c>
      <c r="BF13">
        <f t="shared" si="14"/>
        <v>-49.019227997032289</v>
      </c>
      <c r="BI13">
        <v>11</v>
      </c>
      <c r="BJ13" s="8">
        <f t="shared" si="15"/>
        <v>-31.984134228187997</v>
      </c>
      <c r="BK13" s="8">
        <f t="shared" si="15"/>
        <v>-31.984134228187997</v>
      </c>
      <c r="BL13">
        <f t="shared" si="16"/>
        <v>10.258304855965346</v>
      </c>
      <c r="BM13" s="8">
        <f t="shared" si="5"/>
        <v>-21.725829372222652</v>
      </c>
      <c r="BP13">
        <v>11</v>
      </c>
      <c r="BQ13" s="100">
        <f t="shared" si="17"/>
        <v>141.71655444295288</v>
      </c>
      <c r="BR13" s="100">
        <f t="shared" si="18"/>
        <v>100.70829911824558</v>
      </c>
      <c r="BS13">
        <f t="shared" si="19"/>
        <v>-73.414900493436051</v>
      </c>
      <c r="BT13">
        <f t="shared" si="20"/>
        <v>27.293398624809527</v>
      </c>
      <c r="BW13">
        <v>11</v>
      </c>
      <c r="BX13" s="100">
        <f t="shared" si="21"/>
        <v>-141.71655444295288</v>
      </c>
      <c r="BY13" s="100">
        <f t="shared" si="22"/>
        <v>-100.70829911824558</v>
      </c>
      <c r="BZ13">
        <f t="shared" si="23"/>
        <v>73.414900493436051</v>
      </c>
      <c r="CA13">
        <f t="shared" si="24"/>
        <v>-27.293398624809527</v>
      </c>
      <c r="CE13">
        <v>11</v>
      </c>
      <c r="CF13" s="100">
        <f t="shared" si="25"/>
        <v>-170.16500671140909</v>
      </c>
      <c r="CG13" s="100">
        <f t="shared" si="26"/>
        <v>-129.15675138670184</v>
      </c>
      <c r="CH13" s="100">
        <f t="shared" si="27"/>
        <v>151.82609111590418</v>
      </c>
      <c r="CI13">
        <f t="shared" si="31"/>
        <v>22.669339729202335</v>
      </c>
    </row>
    <row r="14" spans="1:87" ht="16.5">
      <c r="A14">
        <v>9.9999999999999995E-7</v>
      </c>
      <c r="B14">
        <v>3.6521739130434779E-5</v>
      </c>
      <c r="C14">
        <v>3.2666666666666673E-4</v>
      </c>
      <c r="D14">
        <v>4.4932432432432436E-4</v>
      </c>
      <c r="E14">
        <v>9.9999999999999995E-7</v>
      </c>
      <c r="F14">
        <v>2.7352399266526214E-2</v>
      </c>
      <c r="G14">
        <v>0.58590951231121335</v>
      </c>
      <c r="H14">
        <v>0.38490792761715575</v>
      </c>
      <c r="I14">
        <v>305.89999999999998</v>
      </c>
      <c r="J14">
        <v>1.9498445997580421E-7</v>
      </c>
      <c r="K14">
        <v>3.2024999999999998E-2</v>
      </c>
      <c r="L14">
        <v>22.951010564592359</v>
      </c>
      <c r="M14" s="104">
        <v>62496.866211297369</v>
      </c>
      <c r="N14" s="4" t="s">
        <v>50</v>
      </c>
      <c r="O14" s="167">
        <v>-394.38179194630874</v>
      </c>
      <c r="Q14">
        <v>12</v>
      </c>
      <c r="R14">
        <f t="shared" si="28"/>
        <v>114.37156012751666</v>
      </c>
      <c r="S14">
        <f t="shared" si="0"/>
        <v>73.363304802809353</v>
      </c>
      <c r="T14" s="100">
        <f t="shared" si="29"/>
        <v>-76.320586258327893</v>
      </c>
      <c r="U14">
        <f t="shared" si="6"/>
        <v>-2.9572814555185403</v>
      </c>
      <c r="X14">
        <v>12</v>
      </c>
      <c r="Y14">
        <f t="shared" si="1"/>
        <v>7.8120805369167101E-2</v>
      </c>
      <c r="Z14">
        <f t="shared" si="1"/>
        <v>7.8120805369167101E-2</v>
      </c>
      <c r="AA14">
        <f t="shared" si="7"/>
        <v>-16.345321977886211</v>
      </c>
      <c r="AB14">
        <f t="shared" si="8"/>
        <v>-16.267201172517044</v>
      </c>
      <c r="AC14" s="9"/>
      <c r="AE14">
        <v>12</v>
      </c>
      <c r="AF14">
        <f t="shared" si="2"/>
        <v>86.948445006711324</v>
      </c>
      <c r="AG14">
        <f t="shared" si="9"/>
        <v>45.940189682004132</v>
      </c>
      <c r="AH14">
        <f t="shared" si="10"/>
        <v>-63.294880284845</v>
      </c>
      <c r="AI14">
        <f t="shared" si="32"/>
        <v>-17.354690602840869</v>
      </c>
      <c r="AL14">
        <v>12</v>
      </c>
      <c r="AP14">
        <f t="shared" si="11"/>
        <v>-33.621891775357909</v>
      </c>
      <c r="AX14">
        <v>12</v>
      </c>
      <c r="AY14">
        <f t="shared" si="12"/>
        <v>1.3608018128782309</v>
      </c>
      <c r="AZ14">
        <f t="shared" si="13"/>
        <v>4.7958582410038746</v>
      </c>
      <c r="BB14">
        <v>12</v>
      </c>
      <c r="BC14">
        <f t="shared" si="3"/>
        <v>-173.70068867114094</v>
      </c>
      <c r="BD14">
        <f t="shared" si="4"/>
        <v>-132.69243334643369</v>
      </c>
      <c r="BE14" s="100">
        <f t="shared" si="30"/>
        <v>83.303649751628157</v>
      </c>
      <c r="BF14">
        <f t="shared" si="14"/>
        <v>-49.388783594805531</v>
      </c>
      <c r="BI14">
        <v>12</v>
      </c>
      <c r="BJ14" s="8">
        <f t="shared" si="15"/>
        <v>-31.984134228187997</v>
      </c>
      <c r="BK14" s="8">
        <f t="shared" si="15"/>
        <v>-31.984134228187997</v>
      </c>
      <c r="BL14">
        <f t="shared" si="16"/>
        <v>10.302679497703586</v>
      </c>
      <c r="BM14" s="8">
        <f t="shared" si="5"/>
        <v>-21.681454730484411</v>
      </c>
      <c r="BP14">
        <v>12</v>
      </c>
      <c r="BQ14" s="100">
        <f t="shared" si="17"/>
        <v>141.71655444295288</v>
      </c>
      <c r="BR14" s="100">
        <f t="shared" si="18"/>
        <v>100.70829911824558</v>
      </c>
      <c r="BS14">
        <f t="shared" si="19"/>
        <v>-73.000970253924578</v>
      </c>
      <c r="BT14">
        <f t="shared" si="20"/>
        <v>27.707328864320999</v>
      </c>
      <c r="BW14">
        <v>12</v>
      </c>
      <c r="BX14" s="100">
        <f t="shared" si="21"/>
        <v>-141.71655444295288</v>
      </c>
      <c r="BY14" s="100">
        <f t="shared" si="22"/>
        <v>-100.70829911824558</v>
      </c>
      <c r="BZ14">
        <f t="shared" si="23"/>
        <v>73.000970253924578</v>
      </c>
      <c r="CA14">
        <f t="shared" si="24"/>
        <v>-27.707328864320999</v>
      </c>
      <c r="CE14">
        <v>12</v>
      </c>
      <c r="CF14" s="100">
        <f t="shared" si="25"/>
        <v>-170.16500671140909</v>
      </c>
      <c r="CG14" s="100">
        <f t="shared" si="26"/>
        <v>-129.15675138670184</v>
      </c>
      <c r="CH14" s="100">
        <f t="shared" si="27"/>
        <v>115.62945347465018</v>
      </c>
      <c r="CI14">
        <f t="shared" si="31"/>
        <v>-13.527297912051665</v>
      </c>
    </row>
    <row r="15" spans="1:87" ht="16.5">
      <c r="A15">
        <v>9.9999999999999995E-7</v>
      </c>
      <c r="B15">
        <v>2.3478260869565219E-5</v>
      </c>
      <c r="C15">
        <v>2.6049999999999999E-4</v>
      </c>
      <c r="D15">
        <v>2.8418918918918923E-4</v>
      </c>
      <c r="E15">
        <v>3.0909090909090909E-5</v>
      </c>
      <c r="F15">
        <v>2.584019711383885E-2</v>
      </c>
      <c r="G15">
        <v>0.58494491160948348</v>
      </c>
      <c r="H15">
        <v>0.38538390778298209</v>
      </c>
      <c r="I15">
        <v>305.60000000000002</v>
      </c>
      <c r="J15">
        <v>1.9952623149688761E-7</v>
      </c>
      <c r="K15">
        <v>3.1375E-2</v>
      </c>
      <c r="L15">
        <v>21.687376759288682</v>
      </c>
      <c r="M15" s="104">
        <v>62403.689760229616</v>
      </c>
      <c r="O15" s="10"/>
      <c r="Q15">
        <v>13</v>
      </c>
      <c r="R15">
        <f t="shared" si="28"/>
        <v>114.37156012751666</v>
      </c>
      <c r="S15">
        <f t="shared" si="0"/>
        <v>73.363304802809353</v>
      </c>
      <c r="T15" s="100">
        <f t="shared" si="29"/>
        <v>-76.083960599424913</v>
      </c>
      <c r="U15">
        <f t="shared" si="6"/>
        <v>-2.72065579661556</v>
      </c>
      <c r="X15">
        <v>13</v>
      </c>
      <c r="Y15">
        <f t="shared" si="1"/>
        <v>7.8120805369167101E-2</v>
      </c>
      <c r="Z15">
        <f t="shared" si="1"/>
        <v>7.8120805369167101E-2</v>
      </c>
      <c r="AA15">
        <f t="shared" si="7"/>
        <v>-5.8583938357034366</v>
      </c>
      <c r="AB15">
        <f t="shared" si="8"/>
        <v>-5.7802730303342695</v>
      </c>
      <c r="AC15" s="9"/>
      <c r="AE15">
        <v>13</v>
      </c>
      <c r="AF15">
        <f t="shared" si="2"/>
        <v>86.948445006711324</v>
      </c>
      <c r="AG15">
        <f t="shared" si="9"/>
        <v>45.940189682004132</v>
      </c>
      <c r="AH15">
        <f t="shared" si="10"/>
        <v>-73.331518574313876</v>
      </c>
      <c r="AI15">
        <f t="shared" si="32"/>
        <v>-27.391328892309744</v>
      </c>
      <c r="AL15">
        <v>13</v>
      </c>
      <c r="AP15">
        <f t="shared" si="11"/>
        <v>-33.171601922644015</v>
      </c>
      <c r="AX15">
        <v>13</v>
      </c>
      <c r="AY15">
        <f t="shared" si="12"/>
        <v>1.3362070242196546</v>
      </c>
      <c r="AZ15">
        <f t="shared" si="13"/>
        <v>4.7952102690915952</v>
      </c>
      <c r="BB15">
        <v>13</v>
      </c>
      <c r="BC15">
        <f t="shared" si="3"/>
        <v>-173.70068867114094</v>
      </c>
      <c r="BD15">
        <f t="shared" si="4"/>
        <v>-132.69243334643369</v>
      </c>
      <c r="BE15" s="100">
        <f t="shared" si="30"/>
        <v>83.78939845319897</v>
      </c>
      <c r="BF15">
        <f t="shared" si="14"/>
        <v>-48.903034893234718</v>
      </c>
      <c r="BI15">
        <v>13</v>
      </c>
      <c r="BJ15" s="8">
        <f t="shared" si="15"/>
        <v>-31.984134228187997</v>
      </c>
      <c r="BK15" s="8">
        <f t="shared" si="15"/>
        <v>-31.984134228187997</v>
      </c>
      <c r="BL15">
        <f t="shared" si="16"/>
        <v>10.811389664366448</v>
      </c>
      <c r="BM15" s="8">
        <f t="shared" si="5"/>
        <v>-21.172744563821549</v>
      </c>
      <c r="BP15">
        <v>13</v>
      </c>
      <c r="BQ15" s="100">
        <f t="shared" si="17"/>
        <v>141.71655444295288</v>
      </c>
      <c r="BR15" s="100">
        <f t="shared" si="18"/>
        <v>100.70829911824558</v>
      </c>
      <c r="BS15">
        <f t="shared" si="19"/>
        <v>-72.978008788832526</v>
      </c>
      <c r="BT15">
        <f t="shared" si="20"/>
        <v>27.730290329413052</v>
      </c>
      <c r="BW15">
        <v>13</v>
      </c>
      <c r="BX15" s="100">
        <f t="shared" si="21"/>
        <v>-141.71655444295288</v>
      </c>
      <c r="BY15" s="100">
        <f t="shared" si="22"/>
        <v>-100.70829911824558</v>
      </c>
      <c r="BZ15">
        <f t="shared" si="23"/>
        <v>72.978008788832526</v>
      </c>
      <c r="CA15">
        <f t="shared" si="24"/>
        <v>-27.730290329413052</v>
      </c>
      <c r="CE15">
        <v>13</v>
      </c>
      <c r="CF15" s="100">
        <f t="shared" si="25"/>
        <v>-170.16500671140909</v>
      </c>
      <c r="CG15" s="100">
        <f t="shared" si="26"/>
        <v>-129.15675138670184</v>
      </c>
      <c r="CH15" s="100">
        <f t="shared" si="27"/>
        <v>119.78768450736563</v>
      </c>
      <c r="CI15">
        <f t="shared" si="31"/>
        <v>-9.3690668793362164</v>
      </c>
    </row>
    <row r="16" spans="1:87" ht="16.5">
      <c r="A16">
        <v>9.9999999999999995E-7</v>
      </c>
      <c r="B16">
        <v>2.2608695652173914E-5</v>
      </c>
      <c r="C16">
        <v>8.2733333333333335E-4</v>
      </c>
      <c r="D16">
        <v>6.5770270270270269E-4</v>
      </c>
      <c r="E16">
        <v>1.3545454545454546E-4</v>
      </c>
      <c r="F16">
        <v>2.8902988098083018E-2</v>
      </c>
      <c r="G16">
        <v>0.58537217651259577</v>
      </c>
      <c r="H16">
        <v>0.38384667682911122</v>
      </c>
      <c r="I16">
        <v>305.38825364000002</v>
      </c>
      <c r="J16">
        <v>2.089296130854039E-7</v>
      </c>
      <c r="K16">
        <v>3.0700000000000002E-2</v>
      </c>
      <c r="L16">
        <v>24.260277551939591</v>
      </c>
      <c r="M16" s="104">
        <v>62452.975822178189</v>
      </c>
      <c r="O16" s="10"/>
      <c r="Q16">
        <v>14</v>
      </c>
      <c r="R16">
        <f t="shared" si="28"/>
        <v>114.37156012751666</v>
      </c>
      <c r="S16">
        <f t="shared" si="0"/>
        <v>73.363304802809353</v>
      </c>
      <c r="T16" s="100">
        <f t="shared" si="29"/>
        <v>-74.312654501355823</v>
      </c>
      <c r="U16">
        <f t="shared" si="6"/>
        <v>-0.94934969854647022</v>
      </c>
      <c r="X16">
        <v>14</v>
      </c>
      <c r="Y16">
        <f t="shared" si="1"/>
        <v>7.8120805369167101E-2</v>
      </c>
      <c r="Z16">
        <f t="shared" si="1"/>
        <v>7.8120805369167101E-2</v>
      </c>
      <c r="AA16">
        <f t="shared" si="7"/>
        <v>-3.4295348233011018</v>
      </c>
      <c r="AB16">
        <f t="shared" si="8"/>
        <v>-3.3514140179319347</v>
      </c>
      <c r="AC16" s="9"/>
      <c r="AE16">
        <v>14</v>
      </c>
      <c r="AF16">
        <f t="shared" si="2"/>
        <v>86.948445006711324</v>
      </c>
      <c r="AG16">
        <f t="shared" si="9"/>
        <v>45.940189682004132</v>
      </c>
      <c r="AH16">
        <f t="shared" si="10"/>
        <v>-70.478240160572483</v>
      </c>
      <c r="AI16">
        <f t="shared" si="32"/>
        <v>-24.538050478568351</v>
      </c>
      <c r="AL16">
        <v>14</v>
      </c>
      <c r="AP16">
        <f t="shared" si="11"/>
        <v>-27.889464496500285</v>
      </c>
      <c r="AX16">
        <v>14</v>
      </c>
      <c r="AY16">
        <f t="shared" si="12"/>
        <v>1.3848957651449929</v>
      </c>
      <c r="AZ16">
        <f t="shared" si="13"/>
        <v>4.7955531369032727</v>
      </c>
      <c r="BB16">
        <v>14</v>
      </c>
      <c r="BC16">
        <f t="shared" si="3"/>
        <v>-173.70068867114094</v>
      </c>
      <c r="BD16">
        <f t="shared" si="4"/>
        <v>-132.69243334643369</v>
      </c>
      <c r="BE16" s="100">
        <f t="shared" si="30"/>
        <v>82.533808582703188</v>
      </c>
      <c r="BF16">
        <f t="shared" si="14"/>
        <v>-50.158624763730501</v>
      </c>
      <c r="BI16">
        <v>14</v>
      </c>
      <c r="BJ16" s="8">
        <f t="shared" si="15"/>
        <v>-31.984134228187997</v>
      </c>
      <c r="BK16" s="8">
        <f t="shared" si="15"/>
        <v>-31.984134228187997</v>
      </c>
      <c r="BL16">
        <f t="shared" si="16"/>
        <v>7.816274563865143</v>
      </c>
      <c r="BM16" s="8">
        <f t="shared" si="5"/>
        <v>-24.167859664322854</v>
      </c>
      <c r="BP16">
        <v>14</v>
      </c>
      <c r="BQ16" s="100">
        <f t="shared" si="17"/>
        <v>141.71655444295288</v>
      </c>
      <c r="BR16" s="100">
        <f t="shared" si="18"/>
        <v>100.70829911824558</v>
      </c>
      <c r="BS16">
        <f t="shared" si="19"/>
        <v>-74.717534018838052</v>
      </c>
      <c r="BT16">
        <f t="shared" si="20"/>
        <v>25.990765099407525</v>
      </c>
      <c r="BW16">
        <v>14</v>
      </c>
      <c r="BX16" s="100">
        <f t="shared" si="21"/>
        <v>-141.71655444295288</v>
      </c>
      <c r="BY16" s="100">
        <f t="shared" si="22"/>
        <v>-100.70829911824558</v>
      </c>
      <c r="BZ16">
        <f t="shared" si="23"/>
        <v>74.717534018838052</v>
      </c>
      <c r="CA16">
        <f t="shared" si="24"/>
        <v>-25.990765099407525</v>
      </c>
      <c r="CE16">
        <v>14</v>
      </c>
      <c r="CF16" s="100">
        <f t="shared" si="25"/>
        <v>-170.16500671140909</v>
      </c>
      <c r="CG16" s="100">
        <f t="shared" si="26"/>
        <v>-129.15675138670184</v>
      </c>
      <c r="CH16" s="100">
        <f t="shared" si="27"/>
        <v>119.80725045229218</v>
      </c>
      <c r="CI16">
        <f t="shared" si="31"/>
        <v>-9.3495009344096616</v>
      </c>
    </row>
    <row r="17" spans="1:87" ht="16.5">
      <c r="A17">
        <v>9.9999999999999995E-7</v>
      </c>
      <c r="B17">
        <v>3.3478260869565221E-5</v>
      </c>
      <c r="C17">
        <v>1.0840000000000001E-3</v>
      </c>
      <c r="D17">
        <v>7.1297297297297289E-4</v>
      </c>
      <c r="E17">
        <v>2.218181818181818E-4</v>
      </c>
      <c r="F17">
        <v>6.5067963692218844E-2</v>
      </c>
      <c r="G17">
        <v>0.56474720920689347</v>
      </c>
      <c r="H17">
        <v>0.39655234615459323</v>
      </c>
      <c r="I17">
        <v>305.84484003</v>
      </c>
      <c r="J17">
        <v>2.9512092266663814E-7</v>
      </c>
      <c r="K17">
        <v>2.9850000000000002E-2</v>
      </c>
      <c r="L17">
        <v>54.806951010294071</v>
      </c>
      <c r="M17" s="104">
        <v>60444.60338299159</v>
      </c>
      <c r="O17" s="10"/>
      <c r="Q17">
        <v>15</v>
      </c>
      <c r="R17">
        <f t="shared" si="28"/>
        <v>114.37156012751666</v>
      </c>
      <c r="S17">
        <f t="shared" si="0"/>
        <v>73.363304802809353</v>
      </c>
      <c r="T17" s="100">
        <f t="shared" si="29"/>
        <v>-66.944222842930529</v>
      </c>
      <c r="U17">
        <f t="shared" si="6"/>
        <v>6.4190819598788238</v>
      </c>
      <c r="X17">
        <v>15</v>
      </c>
      <c r="Y17">
        <f t="shared" si="1"/>
        <v>7.8120805369167101E-2</v>
      </c>
      <c r="Z17">
        <f t="shared" si="1"/>
        <v>7.8120805369167101E-2</v>
      </c>
      <c r="AA17">
        <f t="shared" si="7"/>
        <v>-1.9036902440962205</v>
      </c>
      <c r="AB17">
        <f t="shared" si="8"/>
        <v>-1.8255694387270534</v>
      </c>
      <c r="AC17" s="9"/>
      <c r="AE17">
        <v>15</v>
      </c>
      <c r="AF17">
        <f t="shared" si="2"/>
        <v>86.948445006711324</v>
      </c>
      <c r="AG17">
        <f t="shared" si="9"/>
        <v>45.940189682004132</v>
      </c>
      <c r="AH17">
        <f t="shared" si="10"/>
        <v>-65.458171727868915</v>
      </c>
      <c r="AI17">
        <f t="shared" si="32"/>
        <v>-19.517982045864784</v>
      </c>
      <c r="AL17">
        <v>15</v>
      </c>
      <c r="AP17">
        <f t="shared" si="11"/>
        <v>-21.343551484591838</v>
      </c>
      <c r="AX17">
        <v>15</v>
      </c>
      <c r="AY17">
        <f t="shared" si="12"/>
        <v>1.7388356423160165</v>
      </c>
      <c r="AZ17">
        <f t="shared" si="13"/>
        <v>4.7813575322338346</v>
      </c>
      <c r="BB17">
        <v>15</v>
      </c>
      <c r="BC17">
        <f t="shared" si="3"/>
        <v>-173.70068867114094</v>
      </c>
      <c r="BD17">
        <f t="shared" si="4"/>
        <v>-132.69243334643369</v>
      </c>
      <c r="BE17" s="100">
        <f t="shared" si="30"/>
        <v>73.504811184392153</v>
      </c>
      <c r="BF17">
        <f t="shared" si="14"/>
        <v>-59.187622162041535</v>
      </c>
      <c r="BI17">
        <v>15</v>
      </c>
      <c r="BJ17" s="8">
        <f t="shared" si="15"/>
        <v>-31.984134228187997</v>
      </c>
      <c r="BK17" s="8">
        <f t="shared" si="15"/>
        <v>-31.984134228187997</v>
      </c>
      <c r="BL17">
        <f t="shared" si="16"/>
        <v>6.9782274704962299</v>
      </c>
      <c r="BM17" s="8">
        <f t="shared" si="5"/>
        <v>-25.005906757691768</v>
      </c>
      <c r="BP17">
        <v>15</v>
      </c>
      <c r="BQ17" s="100">
        <f t="shared" si="17"/>
        <v>141.71655444295288</v>
      </c>
      <c r="BR17" s="100">
        <f t="shared" si="18"/>
        <v>100.70829911824558</v>
      </c>
      <c r="BS17">
        <f t="shared" si="19"/>
        <v>-66.526583713895917</v>
      </c>
      <c r="BT17">
        <f t="shared" si="20"/>
        <v>34.18171540434966</v>
      </c>
      <c r="BW17">
        <v>15</v>
      </c>
      <c r="BX17" s="100">
        <f t="shared" si="21"/>
        <v>-141.71655444295288</v>
      </c>
      <c r="BY17" s="100">
        <f t="shared" si="22"/>
        <v>-100.70829911824558</v>
      </c>
      <c r="BZ17">
        <f t="shared" si="23"/>
        <v>66.526583713895917</v>
      </c>
      <c r="CA17">
        <f t="shared" si="24"/>
        <v>-34.18171540434966</v>
      </c>
      <c r="CE17">
        <v>15</v>
      </c>
      <c r="CF17" s="100">
        <f t="shared" si="25"/>
        <v>-170.16500671140909</v>
      </c>
      <c r="CG17" s="100">
        <f t="shared" si="26"/>
        <v>-129.15675138670184</v>
      </c>
      <c r="CH17" s="100">
        <f t="shared" si="27"/>
        <v>114.80960163775624</v>
      </c>
      <c r="CI17">
        <f t="shared" si="31"/>
        <v>-14.347149748945597</v>
      </c>
    </row>
    <row r="18" spans="1:87" ht="16.5">
      <c r="A18">
        <v>9.9999999999999995E-7</v>
      </c>
      <c r="B18">
        <v>3.6956521739130438E-5</v>
      </c>
      <c r="C18">
        <v>5.3249999999999999E-4</v>
      </c>
      <c r="D18">
        <v>3.6256756756756754E-4</v>
      </c>
      <c r="E18">
        <v>2.0306818181818184E-4</v>
      </c>
      <c r="F18">
        <v>0.35597452416744751</v>
      </c>
      <c r="G18">
        <v>0.56785879810769291</v>
      </c>
      <c r="H18">
        <v>0.39484856888868292</v>
      </c>
      <c r="I18">
        <v>306.21841072000001</v>
      </c>
      <c r="J18">
        <v>2.9512092266663814E-7</v>
      </c>
      <c r="K18">
        <v>3.0339999999999999E-2</v>
      </c>
      <c r="L18">
        <v>299.66405042815813</v>
      </c>
      <c r="M18" s="104">
        <v>60706.329908236861</v>
      </c>
      <c r="O18" s="10"/>
      <c r="Q18">
        <v>16</v>
      </c>
      <c r="R18">
        <f t="shared" si="28"/>
        <v>114.37156012751666</v>
      </c>
      <c r="S18">
        <f t="shared" si="0"/>
        <v>73.363304802809353</v>
      </c>
      <c r="T18" s="100">
        <f t="shared" si="29"/>
        <v>-54.092130948414017</v>
      </c>
      <c r="U18">
        <f t="shared" si="6"/>
        <v>19.271173854395336</v>
      </c>
      <c r="X18">
        <v>16</v>
      </c>
      <c r="Y18">
        <f t="shared" si="1"/>
        <v>7.8120805369167101E-2</v>
      </c>
      <c r="Z18">
        <f t="shared" si="1"/>
        <v>7.8120805369167101E-2</v>
      </c>
      <c r="AA18">
        <f t="shared" si="7"/>
        <v>-0.49723653139326851</v>
      </c>
      <c r="AB18">
        <f t="shared" si="8"/>
        <v>-0.41911572602410141</v>
      </c>
      <c r="AC18" s="9"/>
      <c r="AE18">
        <v>16</v>
      </c>
      <c r="AF18">
        <f t="shared" si="2"/>
        <v>86.948445006711324</v>
      </c>
      <c r="AG18">
        <f t="shared" si="9"/>
        <v>45.940189682004132</v>
      </c>
      <c r="AH18">
        <f t="shared" si="10"/>
        <v>-60.279228563349953</v>
      </c>
      <c r="AI18">
        <f t="shared" si="32"/>
        <v>-14.339038881345822</v>
      </c>
      <c r="AL18">
        <v>16</v>
      </c>
      <c r="AP18">
        <f t="shared" si="11"/>
        <v>-14.758154607369923</v>
      </c>
      <c r="AX18">
        <v>16</v>
      </c>
      <c r="AY18">
        <f t="shared" si="12"/>
        <v>2.4766346453909605</v>
      </c>
      <c r="AZ18">
        <f t="shared" si="13"/>
        <v>4.7832339777456117</v>
      </c>
      <c r="BB18">
        <v>16</v>
      </c>
      <c r="BC18">
        <f t="shared" si="3"/>
        <v>-173.70068867114094</v>
      </c>
      <c r="BD18">
        <f t="shared" si="4"/>
        <v>-132.69243334643369</v>
      </c>
      <c r="BE18" s="100">
        <f t="shared" si="30"/>
        <v>56.259803975685642</v>
      </c>
      <c r="BF18">
        <f t="shared" si="14"/>
        <v>-76.432629370748046</v>
      </c>
      <c r="BI18">
        <v>16</v>
      </c>
      <c r="BJ18" s="8">
        <f t="shared" si="15"/>
        <v>-31.984134228187997</v>
      </c>
      <c r="BK18" s="8">
        <f t="shared" si="15"/>
        <v>-31.984134228187997</v>
      </c>
      <c r="BL18">
        <f t="shared" si="16"/>
        <v>8.8520071736008301</v>
      </c>
      <c r="BM18" s="8">
        <f t="shared" si="5"/>
        <v>-23.132127054587166</v>
      </c>
      <c r="BP18">
        <v>16</v>
      </c>
      <c r="BQ18" s="100">
        <f t="shared" si="17"/>
        <v>141.71655444295288</v>
      </c>
      <c r="BR18" s="100">
        <f t="shared" si="18"/>
        <v>100.70829911824558</v>
      </c>
      <c r="BS18">
        <f t="shared" si="19"/>
        <v>-47.407796802084818</v>
      </c>
      <c r="BT18">
        <f t="shared" si="20"/>
        <v>53.30050231616076</v>
      </c>
      <c r="BW18">
        <v>16</v>
      </c>
      <c r="BX18" s="100">
        <f t="shared" si="21"/>
        <v>-141.71655444295288</v>
      </c>
      <c r="BY18" s="100">
        <f t="shared" si="22"/>
        <v>-100.70829911824558</v>
      </c>
      <c r="BZ18">
        <f t="shared" si="23"/>
        <v>47.407796802084818</v>
      </c>
      <c r="CA18">
        <f t="shared" si="24"/>
        <v>-53.30050231616076</v>
      </c>
      <c r="CE18">
        <v>16</v>
      </c>
      <c r="CF18" s="100">
        <f t="shared" si="25"/>
        <v>-170.16500671140909</v>
      </c>
      <c r="CG18" s="100">
        <f t="shared" si="26"/>
        <v>-129.15675138670184</v>
      </c>
      <c r="CH18" s="100">
        <f t="shared" si="27"/>
        <v>114.08152260753043</v>
      </c>
      <c r="CI18">
        <f t="shared" si="31"/>
        <v>-15.075228779171411</v>
      </c>
    </row>
    <row r="19" spans="1:87" ht="16.5">
      <c r="A19">
        <v>9.9999999999999995E-7</v>
      </c>
      <c r="B19">
        <v>4.0652173913043481E-5</v>
      </c>
      <c r="C19">
        <v>1.9771666666666666E-3</v>
      </c>
      <c r="D19">
        <v>1.017162162162162E-3</v>
      </c>
      <c r="E19">
        <v>9.0375000000000004E-4</v>
      </c>
      <c r="F19">
        <v>0.6057029251969237</v>
      </c>
      <c r="G19">
        <v>0.56510833171990771</v>
      </c>
      <c r="H19">
        <v>0.39291487790099811</v>
      </c>
      <c r="I19">
        <v>306.45843439999999</v>
      </c>
      <c r="J19">
        <v>2.8840315031266014E-7</v>
      </c>
      <c r="K19">
        <v>3.109E-2</v>
      </c>
      <c r="L19">
        <v>510.3176701638962</v>
      </c>
      <c r="M19" s="104">
        <v>60468.952543738953</v>
      </c>
      <c r="O19" s="10"/>
      <c r="Q19">
        <v>17</v>
      </c>
      <c r="R19">
        <f t="shared" si="28"/>
        <v>114.37156012751666</v>
      </c>
      <c r="S19">
        <f t="shared" si="0"/>
        <v>73.363304802809353</v>
      </c>
      <c r="T19" s="100">
        <f t="shared" si="29"/>
        <v>-49.353725583496193</v>
      </c>
      <c r="U19">
        <f t="shared" si="6"/>
        <v>24.00957921931316</v>
      </c>
      <c r="X19">
        <v>17</v>
      </c>
      <c r="Y19">
        <f t="shared" si="1"/>
        <v>7.8120805369167101E-2</v>
      </c>
      <c r="Z19">
        <f t="shared" si="1"/>
        <v>7.8120805369167101E-2</v>
      </c>
      <c r="AA19">
        <f t="shared" si="7"/>
        <v>1.3923282538254964</v>
      </c>
      <c r="AB19">
        <f t="shared" si="8"/>
        <v>1.4704490591946635</v>
      </c>
      <c r="AC19" s="9"/>
      <c r="AE19">
        <v>17</v>
      </c>
      <c r="AF19">
        <f t="shared" si="2"/>
        <v>86.948445006711324</v>
      </c>
      <c r="AG19">
        <f t="shared" si="9"/>
        <v>45.940189682004132</v>
      </c>
      <c r="AH19">
        <f t="shared" si="10"/>
        <v>-54.795431758333535</v>
      </c>
      <c r="AI19">
        <f t="shared" si="32"/>
        <v>-8.8552420763294037</v>
      </c>
      <c r="AL19">
        <v>17</v>
      </c>
      <c r="AP19">
        <f t="shared" si="11"/>
        <v>-7.38479301713474</v>
      </c>
      <c r="AX19">
        <v>17</v>
      </c>
      <c r="AY19">
        <f t="shared" si="12"/>
        <v>2.7078406063918292</v>
      </c>
      <c r="AZ19">
        <f t="shared" si="13"/>
        <v>4.7815324457282475</v>
      </c>
      <c r="BB19">
        <v>17</v>
      </c>
      <c r="BC19">
        <f t="shared" si="3"/>
        <v>-173.70068867114094</v>
      </c>
      <c r="BD19">
        <f t="shared" si="4"/>
        <v>-132.69243334643369</v>
      </c>
      <c r="BE19" s="100">
        <f t="shared" si="30"/>
        <v>50.87051803416626</v>
      </c>
      <c r="BF19">
        <f t="shared" si="14"/>
        <v>-81.821915312267436</v>
      </c>
      <c r="BI19">
        <v>17</v>
      </c>
      <c r="BJ19" s="8">
        <f t="shared" si="15"/>
        <v>-31.984134228187997</v>
      </c>
      <c r="BK19" s="8">
        <f t="shared" si="15"/>
        <v>-31.984134228187997</v>
      </c>
      <c r="BL19">
        <f t="shared" si="16"/>
        <v>5.5661703716819018</v>
      </c>
      <c r="BM19" s="8">
        <f t="shared" si="5"/>
        <v>-26.417963856506095</v>
      </c>
      <c r="BP19">
        <v>17</v>
      </c>
      <c r="BQ19" s="100">
        <f t="shared" si="17"/>
        <v>141.71655444295288</v>
      </c>
      <c r="BR19" s="100">
        <f t="shared" si="18"/>
        <v>100.70829911824558</v>
      </c>
      <c r="BS19">
        <f t="shared" si="19"/>
        <v>-45.304347662484354</v>
      </c>
      <c r="BT19">
        <f t="shared" si="20"/>
        <v>55.403951455761224</v>
      </c>
      <c r="BW19">
        <v>17</v>
      </c>
      <c r="BX19" s="100">
        <f t="shared" si="21"/>
        <v>-141.71655444295288</v>
      </c>
      <c r="BY19" s="100">
        <f t="shared" si="22"/>
        <v>-100.70829911824558</v>
      </c>
      <c r="BZ19">
        <f t="shared" si="23"/>
        <v>45.304347662484354</v>
      </c>
      <c r="CA19">
        <f t="shared" si="24"/>
        <v>-55.403951455761224</v>
      </c>
      <c r="CE19">
        <v>17</v>
      </c>
      <c r="CF19" s="100">
        <f t="shared" si="25"/>
        <v>-170.16500671140909</v>
      </c>
      <c r="CG19" s="100">
        <f t="shared" si="26"/>
        <v>-129.15675138670184</v>
      </c>
      <c r="CH19" s="100">
        <f t="shared" si="27"/>
        <v>113.43248706542158</v>
      </c>
      <c r="CI19">
        <f t="shared" si="31"/>
        <v>-15.724264321280259</v>
      </c>
    </row>
    <row r="20" spans="1:87" ht="16.5">
      <c r="A20">
        <v>9.9999999999999995E-7</v>
      </c>
      <c r="B20">
        <v>3.6521739130434779E-5</v>
      </c>
      <c r="C20">
        <v>1.5554999999999998E-3</v>
      </c>
      <c r="D20">
        <v>7.5094594594594596E-4</v>
      </c>
      <c r="E20">
        <v>7.3079545454545456E-4</v>
      </c>
      <c r="F20">
        <v>0.95889595201760669</v>
      </c>
      <c r="G20">
        <v>0.56162400045750183</v>
      </c>
      <c r="H20">
        <v>0.39124312690560503</v>
      </c>
      <c r="I20">
        <v>306.31405925000001</v>
      </c>
      <c r="J20">
        <v>3.0199517204020165E-7</v>
      </c>
      <c r="K20">
        <v>2.9940000000000001E-2</v>
      </c>
      <c r="L20">
        <v>808.80025094745406</v>
      </c>
      <c r="M20" s="104">
        <v>60160.681325114463</v>
      </c>
      <c r="O20" s="10"/>
      <c r="Q20">
        <v>18</v>
      </c>
      <c r="R20">
        <f t="shared" si="28"/>
        <v>114.37156012751666</v>
      </c>
      <c r="S20">
        <f t="shared" si="0"/>
        <v>73.363304802809353</v>
      </c>
      <c r="T20" s="100">
        <f t="shared" si="29"/>
        <v>-45.637264517730287</v>
      </c>
      <c r="U20">
        <f t="shared" si="6"/>
        <v>27.726040285079065</v>
      </c>
      <c r="X20">
        <v>18</v>
      </c>
      <c r="Y20">
        <f t="shared" si="1"/>
        <v>7.8120805369167101E-2</v>
      </c>
      <c r="Z20">
        <f t="shared" si="1"/>
        <v>7.8120805369167101E-2</v>
      </c>
      <c r="AA20">
        <f t="shared" si="7"/>
        <v>1.7853879275105999</v>
      </c>
      <c r="AB20">
        <f t="shared" si="8"/>
        <v>1.863508732879767</v>
      </c>
      <c r="AC20" s="9"/>
      <c r="AE20">
        <v>18</v>
      </c>
      <c r="AF20">
        <f t="shared" si="2"/>
        <v>86.948445006711324</v>
      </c>
      <c r="AG20">
        <f t="shared" si="9"/>
        <v>45.940189682004132</v>
      </c>
      <c r="AH20">
        <f t="shared" si="10"/>
        <v>-52.993136735785122</v>
      </c>
      <c r="AI20">
        <f t="shared" si="32"/>
        <v>-7.05294705378099</v>
      </c>
      <c r="AL20">
        <v>18</v>
      </c>
      <c r="AP20">
        <f t="shared" si="11"/>
        <v>-5.1894383209012229</v>
      </c>
      <c r="AX20">
        <v>18</v>
      </c>
      <c r="AY20">
        <f t="shared" si="12"/>
        <v>2.9078412773320514</v>
      </c>
      <c r="AZ20">
        <f t="shared" si="13"/>
        <v>4.7793127460354157</v>
      </c>
      <c r="BB20">
        <v>18</v>
      </c>
      <c r="BC20">
        <f t="shared" si="3"/>
        <v>-173.70068867114094</v>
      </c>
      <c r="BD20">
        <f t="shared" si="4"/>
        <v>-132.69243334643369</v>
      </c>
      <c r="BE20" s="100">
        <f t="shared" si="30"/>
        <v>46.129490460951857</v>
      </c>
      <c r="BF20">
        <f t="shared" si="14"/>
        <v>-86.562942885481831</v>
      </c>
      <c r="BI20">
        <v>18</v>
      </c>
      <c r="BJ20" s="8">
        <f t="shared" si="15"/>
        <v>-31.984134228187997</v>
      </c>
      <c r="BK20" s="8">
        <f t="shared" si="15"/>
        <v>-31.984134228187997</v>
      </c>
      <c r="BL20">
        <f t="shared" si="16"/>
        <v>6.0627102337658005</v>
      </c>
      <c r="BM20" s="8">
        <f t="shared" si="5"/>
        <v>-25.921423994422199</v>
      </c>
      <c r="BP20">
        <v>18</v>
      </c>
      <c r="BQ20" s="100">
        <f t="shared" si="17"/>
        <v>141.71655444295288</v>
      </c>
      <c r="BR20" s="100">
        <f t="shared" si="18"/>
        <v>100.70829911824558</v>
      </c>
      <c r="BS20">
        <f t="shared" si="19"/>
        <v>-40.066780227186058</v>
      </c>
      <c r="BT20">
        <f t="shared" si="20"/>
        <v>60.641518891059519</v>
      </c>
      <c r="BW20">
        <v>18</v>
      </c>
      <c r="BX20" s="100">
        <f t="shared" si="21"/>
        <v>-141.71655444295288</v>
      </c>
      <c r="BY20" s="100">
        <f t="shared" si="22"/>
        <v>-100.70829911824558</v>
      </c>
      <c r="BZ20">
        <f t="shared" si="23"/>
        <v>40.066780227186058</v>
      </c>
      <c r="CA20">
        <f t="shared" si="24"/>
        <v>-60.641518891059519</v>
      </c>
      <c r="CE20">
        <v>18</v>
      </c>
      <c r="CF20" s="100">
        <f t="shared" si="25"/>
        <v>-170.16500671140909</v>
      </c>
      <c r="CG20" s="100">
        <f t="shared" si="26"/>
        <v>-129.15675138670184</v>
      </c>
      <c r="CH20" s="100">
        <f t="shared" si="27"/>
        <v>114.04955540219036</v>
      </c>
      <c r="CI20">
        <f t="shared" si="31"/>
        <v>-15.107195984511478</v>
      </c>
    </row>
    <row r="21" spans="1:87" ht="16.5">
      <c r="A21">
        <v>9.9999999999999995E-7</v>
      </c>
      <c r="B21">
        <v>4.9130434782608691E-5</v>
      </c>
      <c r="C21">
        <v>1.9193333333333334E-3</v>
      </c>
      <c r="D21">
        <v>8.1905405405405403E-4</v>
      </c>
      <c r="E21">
        <v>9.762499999999999E-4</v>
      </c>
      <c r="F21">
        <v>1.4504320026184339</v>
      </c>
      <c r="G21">
        <v>0.54538995569963966</v>
      </c>
      <c r="H21">
        <v>0.39874149903674239</v>
      </c>
      <c r="I21">
        <v>306.16246534999999</v>
      </c>
      <c r="J21">
        <v>3.0199517204020165E-7</v>
      </c>
      <c r="K21">
        <v>3.0200000000000001E-2</v>
      </c>
      <c r="L21">
        <v>1226.7382489342672</v>
      </c>
      <c r="M21" s="104">
        <v>58605.768525268286</v>
      </c>
      <c r="O21" s="10"/>
      <c r="Q21">
        <v>19</v>
      </c>
      <c r="R21">
        <f t="shared" si="28"/>
        <v>114.37156012751666</v>
      </c>
      <c r="S21">
        <f t="shared" si="0"/>
        <v>73.363304802809353</v>
      </c>
      <c r="T21" s="100">
        <f t="shared" si="29"/>
        <v>-42.118279650749471</v>
      </c>
      <c r="U21">
        <f t="shared" si="6"/>
        <v>31.245025152059881</v>
      </c>
      <c r="X21">
        <v>19</v>
      </c>
      <c r="Y21">
        <f t="shared" si="1"/>
        <v>7.8120805369167101E-2</v>
      </c>
      <c r="Z21">
        <f t="shared" si="1"/>
        <v>7.8120805369167101E-2</v>
      </c>
      <c r="AA21">
        <f t="shared" si="7"/>
        <v>2.6147049062734329</v>
      </c>
      <c r="AB21">
        <f t="shared" si="8"/>
        <v>2.6928257116426</v>
      </c>
      <c r="AC21" s="9"/>
      <c r="AE21">
        <v>19</v>
      </c>
      <c r="AF21">
        <f t="shared" si="2"/>
        <v>86.948445006711324</v>
      </c>
      <c r="AG21">
        <f t="shared" si="9"/>
        <v>45.940189682004132</v>
      </c>
      <c r="AH21">
        <f t="shared" si="10"/>
        <v>-50.527104833736971</v>
      </c>
      <c r="AI21">
        <f t="shared" si="32"/>
        <v>-4.586915151732839</v>
      </c>
      <c r="AL21">
        <v>19</v>
      </c>
      <c r="AP21">
        <f t="shared" si="11"/>
        <v>-1.8940894400902391</v>
      </c>
      <c r="AX21">
        <v>19</v>
      </c>
      <c r="AY21">
        <f t="shared" si="12"/>
        <v>3.0887519065164564</v>
      </c>
      <c r="AZ21">
        <f t="shared" si="13"/>
        <v>4.767940365427549</v>
      </c>
      <c r="BB21">
        <v>19</v>
      </c>
      <c r="BC21">
        <f t="shared" si="3"/>
        <v>-173.70068867114094</v>
      </c>
      <c r="BD21">
        <f t="shared" si="4"/>
        <v>-132.69243334643369</v>
      </c>
      <c r="BE21" s="100">
        <f t="shared" si="30"/>
        <v>41.796179883818027</v>
      </c>
      <c r="BF21">
        <f t="shared" si="14"/>
        <v>-90.896253462615661</v>
      </c>
      <c r="BI21">
        <v>19</v>
      </c>
      <c r="BJ21" s="8">
        <f t="shared" si="15"/>
        <v>-31.984134228187997</v>
      </c>
      <c r="BK21" s="8">
        <f t="shared" si="15"/>
        <v>-31.984134228187997</v>
      </c>
      <c r="BL21">
        <f t="shared" si="16"/>
        <v>5.4720205097826122</v>
      </c>
      <c r="BM21" s="8">
        <f t="shared" si="5"/>
        <v>-26.512113718405384</v>
      </c>
      <c r="BP21">
        <v>19</v>
      </c>
      <c r="BQ21" s="100">
        <f t="shared" si="17"/>
        <v>141.71655444295288</v>
      </c>
      <c r="BR21" s="100">
        <f t="shared" si="18"/>
        <v>100.70829911824558</v>
      </c>
      <c r="BS21">
        <f t="shared" si="19"/>
        <v>-36.324159374035411</v>
      </c>
      <c r="BT21">
        <f t="shared" si="20"/>
        <v>64.38413974421016</v>
      </c>
      <c r="BW21">
        <v>19</v>
      </c>
      <c r="BX21" s="100">
        <f t="shared" si="21"/>
        <v>-141.71655444295288</v>
      </c>
      <c r="BY21" s="100">
        <f t="shared" si="22"/>
        <v>-100.70829911824558</v>
      </c>
      <c r="BZ21">
        <f t="shared" si="23"/>
        <v>36.324159374035411</v>
      </c>
      <c r="CA21">
        <f t="shared" si="24"/>
        <v>-64.38413974421016</v>
      </c>
      <c r="CE21">
        <v>19</v>
      </c>
      <c r="CF21" s="100">
        <f t="shared" si="25"/>
        <v>-170.16500671140909</v>
      </c>
      <c r="CG21" s="100">
        <f t="shared" si="26"/>
        <v>-129.15675138670184</v>
      </c>
      <c r="CH21" s="100">
        <f t="shared" si="27"/>
        <v>110.96468794782331</v>
      </c>
      <c r="CI21">
        <f t="shared" si="31"/>
        <v>-18.192063438878534</v>
      </c>
    </row>
    <row r="22" spans="1:87" ht="16.5">
      <c r="A22">
        <v>9.9999999999999995E-7</v>
      </c>
      <c r="B22">
        <v>3.6956521739130438E-5</v>
      </c>
      <c r="C22">
        <v>5.3249999999999999E-4</v>
      </c>
      <c r="D22">
        <v>3.6256756756756754E-4</v>
      </c>
      <c r="E22">
        <v>2.0306818181818184E-4</v>
      </c>
      <c r="F22">
        <v>7.323219774253259E-2</v>
      </c>
      <c r="G22">
        <v>0.59953156541718877</v>
      </c>
      <c r="H22">
        <v>0.37110489341547853</v>
      </c>
      <c r="I22">
        <v>306.58656733999999</v>
      </c>
      <c r="J22">
        <v>2.454708915685024E-7</v>
      </c>
      <c r="K22">
        <v>3.1605000000000001E-2</v>
      </c>
      <c r="L22">
        <v>61.36078640840671</v>
      </c>
      <c r="M22" s="104">
        <v>63819.453893419748</v>
      </c>
      <c r="O22" s="10"/>
      <c r="Q22">
        <v>20</v>
      </c>
      <c r="R22">
        <f t="shared" si="28"/>
        <v>114.37156012751666</v>
      </c>
      <c r="S22">
        <f t="shared" si="0"/>
        <v>73.363304802809353</v>
      </c>
      <c r="T22" s="100">
        <f t="shared" si="29"/>
        <v>-66.614761855477425</v>
      </c>
      <c r="U22">
        <f t="shared" si="6"/>
        <v>6.7485429473319272</v>
      </c>
      <c r="X22">
        <v>20</v>
      </c>
      <c r="Y22">
        <f t="shared" si="1"/>
        <v>7.8120805369167101E-2</v>
      </c>
      <c r="Z22">
        <f t="shared" si="1"/>
        <v>7.8120805369167101E-2</v>
      </c>
      <c r="AA22">
        <f t="shared" si="7"/>
        <v>-0.49783434300200835</v>
      </c>
      <c r="AB22">
        <f t="shared" si="8"/>
        <v>-0.41971353763284125</v>
      </c>
      <c r="AC22" s="9"/>
      <c r="AE22">
        <v>20</v>
      </c>
      <c r="AF22">
        <f t="shared" si="2"/>
        <v>86.948445006711324</v>
      </c>
      <c r="AG22">
        <f t="shared" si="9"/>
        <v>45.940189682004132</v>
      </c>
      <c r="AH22">
        <f t="shared" si="10"/>
        <v>-68.882704938253227</v>
      </c>
      <c r="AI22">
        <f t="shared" si="32"/>
        <v>-22.942515256249095</v>
      </c>
      <c r="AL22">
        <v>20</v>
      </c>
      <c r="AP22">
        <f t="shared" si="11"/>
        <v>-23.362228793881936</v>
      </c>
      <c r="AX22">
        <v>20</v>
      </c>
      <c r="AY22">
        <f t="shared" si="12"/>
        <v>1.7878909169553148</v>
      </c>
      <c r="AZ22">
        <f t="shared" si="13"/>
        <v>4.8049530835916023</v>
      </c>
      <c r="BB22">
        <v>20</v>
      </c>
      <c r="BC22">
        <f t="shared" si="3"/>
        <v>-173.70068867114094</v>
      </c>
      <c r="BD22">
        <f t="shared" si="4"/>
        <v>-132.69243334643369</v>
      </c>
      <c r="BE22" s="100">
        <f t="shared" si="30"/>
        <v>72.954116507650056</v>
      </c>
      <c r="BF22">
        <f t="shared" si="14"/>
        <v>-59.738316838783632</v>
      </c>
      <c r="BI22">
        <v>20</v>
      </c>
      <c r="BJ22" s="8">
        <f t="shared" si="15"/>
        <v>-31.984134228187997</v>
      </c>
      <c r="BK22" s="8">
        <f t="shared" si="15"/>
        <v>-31.984134228187997</v>
      </c>
      <c r="BL22">
        <f t="shared" si="16"/>
        <v>9.1051320779504383</v>
      </c>
      <c r="BM22" s="8">
        <f t="shared" si="5"/>
        <v>-22.879002150237561</v>
      </c>
      <c r="BP22">
        <v>20</v>
      </c>
      <c r="BQ22" s="100">
        <f t="shared" si="17"/>
        <v>141.71655444295288</v>
      </c>
      <c r="BR22" s="100">
        <f t="shared" si="18"/>
        <v>100.70829911824558</v>
      </c>
      <c r="BS22">
        <f t="shared" si="19"/>
        <v>-63.848984429699613</v>
      </c>
      <c r="BT22">
        <f t="shared" si="20"/>
        <v>36.859314688545965</v>
      </c>
      <c r="BW22">
        <v>20</v>
      </c>
      <c r="BX22" s="100">
        <f t="shared" si="21"/>
        <v>-141.71655444295288</v>
      </c>
      <c r="BY22" s="100">
        <f t="shared" si="22"/>
        <v>-100.70829911824558</v>
      </c>
      <c r="BZ22">
        <f t="shared" si="23"/>
        <v>63.848984429699613</v>
      </c>
      <c r="CA22">
        <f t="shared" si="24"/>
        <v>-36.859314688545965</v>
      </c>
      <c r="CE22">
        <v>20</v>
      </c>
      <c r="CF22" s="100">
        <f t="shared" si="25"/>
        <v>-170.16500671140909</v>
      </c>
      <c r="CG22" s="100">
        <f t="shared" si="26"/>
        <v>-129.15675138670184</v>
      </c>
      <c r="CH22" s="100">
        <f t="shared" si="27"/>
        <v>115.13898001753756</v>
      </c>
      <c r="CI22">
        <f t="shared" si="31"/>
        <v>-14.017771369164279</v>
      </c>
    </row>
    <row r="23" spans="1:87" ht="16.5">
      <c r="A23">
        <v>9.9999999999999995E-7</v>
      </c>
      <c r="B23">
        <v>9.9999999999999995E-7</v>
      </c>
      <c r="C23">
        <v>3.8416666666666666E-4</v>
      </c>
      <c r="D23">
        <v>4.1202702702702697E-4</v>
      </c>
      <c r="E23">
        <v>4.9886363636363632E-5</v>
      </c>
      <c r="F23">
        <v>8.1180270038019267E-2</v>
      </c>
      <c r="G23">
        <v>0.58975230757045838</v>
      </c>
      <c r="H23">
        <v>0.37798571447167606</v>
      </c>
      <c r="I23">
        <v>306.40970778000002</v>
      </c>
      <c r="J23">
        <v>2.5703957827688611E-7</v>
      </c>
      <c r="K23">
        <v>3.2055E-2</v>
      </c>
      <c r="L23">
        <v>68.12839560577153</v>
      </c>
      <c r="M23" s="104">
        <v>62869.198791193368</v>
      </c>
      <c r="O23" s="10"/>
      <c r="Q23">
        <v>21</v>
      </c>
      <c r="R23">
        <f t="shared" si="28"/>
        <v>114.37156012751666</v>
      </c>
      <c r="S23">
        <f t="shared" si="0"/>
        <v>73.363304802809353</v>
      </c>
      <c r="T23" s="100">
        <f t="shared" si="29"/>
        <v>-66.793097222536019</v>
      </c>
      <c r="U23">
        <f t="shared" si="6"/>
        <v>6.5702075802733333</v>
      </c>
      <c r="X23">
        <v>21</v>
      </c>
      <c r="Y23">
        <f t="shared" ref="Y23:Z42" si="33">$O$9+$O$11-2*$O$10</f>
        <v>7.8120805369167101E-2</v>
      </c>
      <c r="Z23">
        <f t="shared" si="33"/>
        <v>7.8120805369167101E-2</v>
      </c>
      <c r="AA23">
        <f t="shared" si="7"/>
        <v>-5.5573116486183336</v>
      </c>
      <c r="AB23">
        <f t="shared" si="8"/>
        <v>-5.4791908432491665</v>
      </c>
      <c r="AC23" s="9"/>
      <c r="AE23">
        <v>21</v>
      </c>
      <c r="AF23">
        <f t="shared" si="2"/>
        <v>86.948445006711324</v>
      </c>
      <c r="AG23">
        <f t="shared" si="9"/>
        <v>45.940189682004132</v>
      </c>
      <c r="AH23">
        <f t="shared" si="10"/>
        <v>-66.287919063717922</v>
      </c>
      <c r="AI23">
        <f t="shared" si="32"/>
        <v>-20.347729381713791</v>
      </c>
      <c r="AL23">
        <v>21</v>
      </c>
      <c r="AP23">
        <f t="shared" si="11"/>
        <v>-25.826920224962958</v>
      </c>
      <c r="AX23">
        <v>21</v>
      </c>
      <c r="AY23">
        <f t="shared" si="12"/>
        <v>1.8333281616127488</v>
      </c>
      <c r="AZ23">
        <f t="shared" si="13"/>
        <v>4.7984379257107603</v>
      </c>
      <c r="BB23">
        <v>21</v>
      </c>
      <c r="BC23">
        <f t="shared" si="3"/>
        <v>-173.70068867114094</v>
      </c>
      <c r="BD23">
        <f t="shared" si="4"/>
        <v>-132.69243334643369</v>
      </c>
      <c r="BE23" s="100">
        <f t="shared" si="30"/>
        <v>71.666784953459214</v>
      </c>
      <c r="BF23">
        <f t="shared" si="14"/>
        <v>-61.025648392974475</v>
      </c>
      <c r="BI23">
        <v>21</v>
      </c>
      <c r="BJ23" s="8">
        <f t="shared" ref="BJ23:BK42" si="34">$O$12+$O$3-$O$9-$O$7</f>
        <v>-31.984134228187997</v>
      </c>
      <c r="BK23" s="8">
        <f t="shared" si="34"/>
        <v>-31.984134228187997</v>
      </c>
      <c r="BL23">
        <f t="shared" si="16"/>
        <v>9.9258212207234298</v>
      </c>
      <c r="BM23" s="8">
        <f t="shared" si="5"/>
        <v>-22.058313007464569</v>
      </c>
      <c r="BP23">
        <v>21</v>
      </c>
      <c r="BQ23" s="100">
        <f t="shared" si="17"/>
        <v>141.71655444295288</v>
      </c>
      <c r="BR23" s="100">
        <f t="shared" si="18"/>
        <v>100.70829911824558</v>
      </c>
      <c r="BS23">
        <f t="shared" si="19"/>
        <v>-61.740963732735793</v>
      </c>
      <c r="BT23">
        <f t="shared" si="20"/>
        <v>38.967335385509784</v>
      </c>
      <c r="BW23">
        <v>21</v>
      </c>
      <c r="BX23" s="100">
        <f t="shared" si="21"/>
        <v>-141.71655444295288</v>
      </c>
      <c r="BY23" s="100">
        <f t="shared" si="22"/>
        <v>-100.70829911824558</v>
      </c>
      <c r="BZ23">
        <f t="shared" si="23"/>
        <v>61.740963732735793</v>
      </c>
      <c r="CA23">
        <f t="shared" si="24"/>
        <v>-38.967335385509784</v>
      </c>
      <c r="CE23">
        <v>21</v>
      </c>
      <c r="CF23" s="100">
        <f t="shared" si="25"/>
        <v>-170.16500671140909</v>
      </c>
      <c r="CG23" s="100">
        <f t="shared" si="26"/>
        <v>-129.15675138670184</v>
      </c>
      <c r="CH23" s="100">
        <f t="shared" si="27"/>
        <v>151.80673742533969</v>
      </c>
      <c r="CI23">
        <f t="shared" si="31"/>
        <v>22.649986038637849</v>
      </c>
    </row>
    <row r="24" spans="1:87" ht="16.5">
      <c r="A24">
        <v>9.9999999999999995E-7</v>
      </c>
      <c r="B24">
        <v>4.0217391304347829E-5</v>
      </c>
      <c r="C24">
        <v>5.2666666666666671E-4</v>
      </c>
      <c r="D24">
        <v>5.2027027027027033E-4</v>
      </c>
      <c r="E24">
        <v>5.329545454545455E-5</v>
      </c>
      <c r="F24">
        <v>6.5866422145465328E-2</v>
      </c>
      <c r="G24">
        <v>0.58259428876777986</v>
      </c>
      <c r="H24">
        <v>0.37911124060398199</v>
      </c>
      <c r="I24">
        <v>306.16066066000002</v>
      </c>
      <c r="J24">
        <v>2.6302679918953789E-7</v>
      </c>
      <c r="K24">
        <v>3.0939999999999999E-2</v>
      </c>
      <c r="L24">
        <v>55.356470534998842</v>
      </c>
      <c r="M24" s="104">
        <v>62218.3403557688</v>
      </c>
      <c r="O24" s="10"/>
      <c r="Q24">
        <v>22</v>
      </c>
      <c r="R24">
        <f t="shared" si="28"/>
        <v>114.37156012751666</v>
      </c>
      <c r="S24">
        <f t="shared" si="0"/>
        <v>73.363304802809353</v>
      </c>
      <c r="T24" s="100">
        <f t="shared" si="29"/>
        <v>-68.157394941102041</v>
      </c>
      <c r="U24">
        <f t="shared" si="6"/>
        <v>5.2059098617073118</v>
      </c>
      <c r="X24">
        <v>22</v>
      </c>
      <c r="Y24">
        <f t="shared" si="33"/>
        <v>7.8120805369167101E-2</v>
      </c>
      <c r="Z24">
        <f t="shared" si="33"/>
        <v>7.8120805369167101E-2</v>
      </c>
      <c r="AA24">
        <f t="shared" si="7"/>
        <v>-5.7689755868264561</v>
      </c>
      <c r="AB24">
        <f t="shared" si="8"/>
        <v>-5.690854781457289</v>
      </c>
      <c r="AC24" s="9"/>
      <c r="AE24">
        <v>22</v>
      </c>
      <c r="AF24">
        <f t="shared" si="2"/>
        <v>86.948445006711324</v>
      </c>
      <c r="AG24">
        <f t="shared" si="9"/>
        <v>45.940189682004132</v>
      </c>
      <c r="AH24">
        <f t="shared" si="10"/>
        <v>-65.801756001006041</v>
      </c>
      <c r="AI24">
        <f t="shared" si="32"/>
        <v>-19.861566319001909</v>
      </c>
      <c r="AL24">
        <v>22</v>
      </c>
      <c r="AP24">
        <f t="shared" si="11"/>
        <v>-25.552421100459199</v>
      </c>
      <c r="AX24">
        <v>22</v>
      </c>
      <c r="AY24">
        <f t="shared" si="12"/>
        <v>1.7431683922138985</v>
      </c>
      <c r="AZ24">
        <f t="shared" si="13"/>
        <v>4.7939184223312736</v>
      </c>
      <c r="BB24">
        <v>22</v>
      </c>
      <c r="BC24">
        <f t="shared" si="3"/>
        <v>-173.70068867114094</v>
      </c>
      <c r="BD24">
        <f t="shared" si="4"/>
        <v>-132.69243334643369</v>
      </c>
      <c r="BE24" s="100">
        <f t="shared" si="30"/>
        <v>73.737498437837345</v>
      </c>
      <c r="BF24">
        <f t="shared" si="14"/>
        <v>-58.954934908596343</v>
      </c>
      <c r="BI24">
        <v>22</v>
      </c>
      <c r="BJ24" s="8">
        <f t="shared" si="34"/>
        <v>-31.984134228187997</v>
      </c>
      <c r="BK24" s="8">
        <f t="shared" si="34"/>
        <v>-31.984134228187997</v>
      </c>
      <c r="BL24">
        <f t="shared" si="16"/>
        <v>8.9934401434657261</v>
      </c>
      <c r="BM24" s="8">
        <f t="shared" si="5"/>
        <v>-22.990694084722271</v>
      </c>
      <c r="BP24">
        <v>22</v>
      </c>
      <c r="BQ24" s="100">
        <f t="shared" si="17"/>
        <v>141.71655444295288</v>
      </c>
      <c r="BR24" s="100">
        <f t="shared" si="18"/>
        <v>100.70829911824558</v>
      </c>
      <c r="BS24">
        <f t="shared" si="19"/>
        <v>-64.744058294371612</v>
      </c>
      <c r="BT24">
        <f t="shared" si="20"/>
        <v>35.964240823873965</v>
      </c>
      <c r="BW24">
        <v>22</v>
      </c>
      <c r="BX24" s="100">
        <f t="shared" si="21"/>
        <v>-141.71655444295288</v>
      </c>
      <c r="BY24" s="100">
        <f t="shared" si="22"/>
        <v>-100.70829911824558</v>
      </c>
      <c r="BZ24">
        <f t="shared" si="23"/>
        <v>64.744058294371612</v>
      </c>
      <c r="CA24">
        <f t="shared" si="24"/>
        <v>-35.964240823873965</v>
      </c>
      <c r="CE24">
        <v>22</v>
      </c>
      <c r="CF24" s="100">
        <f t="shared" si="25"/>
        <v>-170.16500671140909</v>
      </c>
      <c r="CG24" s="100">
        <f t="shared" si="26"/>
        <v>-129.15675138670184</v>
      </c>
      <c r="CH24" s="100">
        <f t="shared" si="27"/>
        <v>113.70685178922292</v>
      </c>
      <c r="CI24">
        <f t="shared" si="31"/>
        <v>-15.449899597478918</v>
      </c>
    </row>
    <row r="25" spans="1:87" ht="16.5">
      <c r="A25">
        <v>9.9999999999999995E-7</v>
      </c>
      <c r="B25">
        <v>3.760869565217391E-5</v>
      </c>
      <c r="C25">
        <v>1.2761666666666666E-3</v>
      </c>
      <c r="D25">
        <v>6.9945945945945945E-4</v>
      </c>
      <c r="E25">
        <v>1.4636363636363637E-4</v>
      </c>
      <c r="F25">
        <v>0.10832574438238256</v>
      </c>
      <c r="G25">
        <v>0.56830397456522552</v>
      </c>
      <c r="H25">
        <v>0.39522995736085081</v>
      </c>
      <c r="I25">
        <v>306.33210614000001</v>
      </c>
      <c r="J25">
        <v>2.8183829312644502E-7</v>
      </c>
      <c r="K25">
        <v>3.066E-2</v>
      </c>
      <c r="L25">
        <v>91.182182387571643</v>
      </c>
      <c r="M25" s="104">
        <v>60761.571995680817</v>
      </c>
      <c r="O25" s="10"/>
      <c r="Q25">
        <v>23</v>
      </c>
      <c r="R25">
        <f t="shared" si="28"/>
        <v>114.37156012751666</v>
      </c>
      <c r="S25">
        <f t="shared" si="0"/>
        <v>73.363304802809353</v>
      </c>
      <c r="T25" s="100">
        <f t="shared" si="29"/>
        <v>-62.740865775165318</v>
      </c>
      <c r="U25">
        <f t="shared" si="6"/>
        <v>10.622439027644035</v>
      </c>
      <c r="X25">
        <v>23</v>
      </c>
      <c r="Y25">
        <f t="shared" si="33"/>
        <v>7.8120805369167101E-2</v>
      </c>
      <c r="Z25">
        <f t="shared" si="33"/>
        <v>7.8120805369167101E-2</v>
      </c>
      <c r="AA25">
        <f t="shared" si="7"/>
        <v>-2.4525184513808367</v>
      </c>
      <c r="AB25">
        <f t="shared" si="8"/>
        <v>-2.3743976460116696</v>
      </c>
      <c r="AC25" s="9"/>
      <c r="AE25">
        <v>23</v>
      </c>
      <c r="AF25">
        <f t="shared" si="2"/>
        <v>86.948445006711324</v>
      </c>
      <c r="AG25">
        <f t="shared" si="9"/>
        <v>45.940189682004132</v>
      </c>
      <c r="AH25">
        <f t="shared" si="10"/>
        <v>-61.192983569267746</v>
      </c>
      <c r="AI25">
        <f t="shared" si="32"/>
        <v>-15.252793887263614</v>
      </c>
      <c r="AL25">
        <v>23</v>
      </c>
      <c r="AP25">
        <f t="shared" si="11"/>
        <v>-17.627191533275283</v>
      </c>
      <c r="AX25">
        <v>23</v>
      </c>
      <c r="AY25">
        <f t="shared" si="12"/>
        <v>1.9599099825526858</v>
      </c>
      <c r="AZ25">
        <f t="shared" si="13"/>
        <v>4.7836290012048748</v>
      </c>
      <c r="BB25">
        <v>23</v>
      </c>
      <c r="BC25">
        <f t="shared" si="3"/>
        <v>-173.70068867114094</v>
      </c>
      <c r="BD25">
        <f t="shared" si="4"/>
        <v>-132.69243334643369</v>
      </c>
      <c r="BE25" s="100">
        <f t="shared" si="30"/>
        <v>68.494081150230329</v>
      </c>
      <c r="BF25">
        <f t="shared" si="14"/>
        <v>-64.198352196203359</v>
      </c>
      <c r="BI25">
        <v>23</v>
      </c>
      <c r="BJ25" s="8">
        <f t="shared" si="34"/>
        <v>-31.984134228187997</v>
      </c>
      <c r="BK25" s="8">
        <f t="shared" si="34"/>
        <v>-31.984134228187997</v>
      </c>
      <c r="BL25">
        <f t="shared" si="16"/>
        <v>6.6578516205482696</v>
      </c>
      <c r="BM25" s="8">
        <f t="shared" si="5"/>
        <v>-25.326282607639726</v>
      </c>
      <c r="BP25">
        <v>23</v>
      </c>
      <c r="BQ25" s="100">
        <f t="shared" si="17"/>
        <v>141.71655444295288</v>
      </c>
      <c r="BR25" s="100">
        <f t="shared" si="18"/>
        <v>100.70829911824558</v>
      </c>
      <c r="BS25">
        <f t="shared" si="19"/>
        <v>-61.836229529682058</v>
      </c>
      <c r="BT25">
        <f t="shared" si="20"/>
        <v>38.872069588563519</v>
      </c>
      <c r="BW25">
        <v>23</v>
      </c>
      <c r="BX25" s="100">
        <f t="shared" si="21"/>
        <v>-141.71655444295288</v>
      </c>
      <c r="BY25" s="100">
        <f t="shared" si="22"/>
        <v>-100.70829911824558</v>
      </c>
      <c r="BZ25">
        <f t="shared" si="23"/>
        <v>61.836229529682058</v>
      </c>
      <c r="CA25">
        <f t="shared" si="24"/>
        <v>-38.872069588563519</v>
      </c>
      <c r="CE25">
        <v>23</v>
      </c>
      <c r="CF25" s="100">
        <f t="shared" si="25"/>
        <v>-170.16500671140909</v>
      </c>
      <c r="CG25" s="100">
        <f t="shared" si="26"/>
        <v>-129.15675138670184</v>
      </c>
      <c r="CH25" s="100">
        <f t="shared" si="27"/>
        <v>114.14511772286116</v>
      </c>
      <c r="CI25">
        <f t="shared" si="31"/>
        <v>-15.011633663840684</v>
      </c>
    </row>
    <row r="26" spans="1:87" ht="16.5">
      <c r="A26">
        <v>9.9999999999999995E-7</v>
      </c>
      <c r="B26">
        <v>9.9999999999999995E-7</v>
      </c>
      <c r="C26">
        <v>2.1311666666666666E-3</v>
      </c>
      <c r="D26">
        <v>8.5864864864864862E-4</v>
      </c>
      <c r="E26">
        <v>5.2636363636363633E-4</v>
      </c>
      <c r="F26">
        <v>0.38386045062256274</v>
      </c>
      <c r="G26">
        <v>0.55142209950040555</v>
      </c>
      <c r="H26">
        <v>0.40284059330544453</v>
      </c>
      <c r="I26">
        <v>306.23826229999997</v>
      </c>
      <c r="J26">
        <v>2.9512092266663814E-7</v>
      </c>
      <c r="K26">
        <v>3.1800000000000002E-2</v>
      </c>
      <c r="L26">
        <v>324.10087479445752</v>
      </c>
      <c r="M26" s="104">
        <v>59131.116673193363</v>
      </c>
      <c r="O26" s="10"/>
      <c r="Q26">
        <v>24</v>
      </c>
      <c r="R26">
        <f t="shared" si="28"/>
        <v>114.37156012751666</v>
      </c>
      <c r="S26">
        <f t="shared" si="0"/>
        <v>73.363304802809353</v>
      </c>
      <c r="T26" s="100">
        <f t="shared" si="29"/>
        <v>-52.063877813701801</v>
      </c>
      <c r="U26">
        <f t="shared" si="6"/>
        <v>21.299426989107552</v>
      </c>
      <c r="X26">
        <v>24</v>
      </c>
      <c r="Y26">
        <f t="shared" si="33"/>
        <v>7.8120805369167101E-2</v>
      </c>
      <c r="Z26">
        <f t="shared" si="33"/>
        <v>7.8120805369167101E-2</v>
      </c>
      <c r="AA26">
        <f t="shared" si="7"/>
        <v>1.0686413630983034</v>
      </c>
      <c r="AB26">
        <f t="shared" si="8"/>
        <v>1.1467621684674705</v>
      </c>
      <c r="AC26" s="9"/>
      <c r="AE26">
        <v>24</v>
      </c>
      <c r="AF26">
        <f t="shared" si="2"/>
        <v>86.948445006711324</v>
      </c>
      <c r="AG26">
        <f t="shared" si="9"/>
        <v>45.940189682004132</v>
      </c>
      <c r="AH26">
        <f t="shared" si="10"/>
        <v>-55.261808015111122</v>
      </c>
      <c r="AI26">
        <f t="shared" si="32"/>
        <v>-9.32161833310699</v>
      </c>
      <c r="AL26">
        <v>24</v>
      </c>
      <c r="AP26">
        <f t="shared" si="11"/>
        <v>-8.1748561646395199</v>
      </c>
      <c r="AX26">
        <v>24</v>
      </c>
      <c r="AY26">
        <f t="shared" si="12"/>
        <v>2.5106802032565017</v>
      </c>
      <c r="AZ26">
        <f t="shared" si="13"/>
        <v>4.7718160805960403</v>
      </c>
      <c r="BB26">
        <v>24</v>
      </c>
      <c r="BC26">
        <f t="shared" si="3"/>
        <v>-173.70068867114094</v>
      </c>
      <c r="BD26">
        <f t="shared" si="4"/>
        <v>-132.69243334643369</v>
      </c>
      <c r="BE26" s="100">
        <f t="shared" si="30"/>
        <v>55.300850487206745</v>
      </c>
      <c r="BF26">
        <f t="shared" si="14"/>
        <v>-77.391582859226943</v>
      </c>
      <c r="BI26">
        <v>24</v>
      </c>
      <c r="BJ26" s="8">
        <f t="shared" si="34"/>
        <v>-31.984134228187997</v>
      </c>
      <c r="BK26" s="8">
        <f t="shared" si="34"/>
        <v>-31.984134228187997</v>
      </c>
      <c r="BL26">
        <f t="shared" si="16"/>
        <v>5.36626151181596</v>
      </c>
      <c r="BM26" s="8">
        <f t="shared" si="5"/>
        <v>-26.617872716372037</v>
      </c>
      <c r="BP26">
        <v>24</v>
      </c>
      <c r="BQ26" s="100">
        <f t="shared" si="17"/>
        <v>141.71655444295288</v>
      </c>
      <c r="BR26" s="100">
        <f t="shared" si="18"/>
        <v>100.70829911824558</v>
      </c>
      <c r="BS26">
        <f t="shared" si="19"/>
        <v>-49.934588975390781</v>
      </c>
      <c r="BT26">
        <f t="shared" si="20"/>
        <v>50.773710142854796</v>
      </c>
      <c r="BW26">
        <v>24</v>
      </c>
      <c r="BX26" s="100">
        <f t="shared" si="21"/>
        <v>-141.71655444295288</v>
      </c>
      <c r="BY26" s="100">
        <f t="shared" si="22"/>
        <v>-100.70829911824558</v>
      </c>
      <c r="BZ26">
        <f t="shared" si="23"/>
        <v>49.934588975390781</v>
      </c>
      <c r="CA26">
        <f t="shared" si="24"/>
        <v>-50.773710142854796</v>
      </c>
      <c r="CE26">
        <v>24</v>
      </c>
      <c r="CF26" s="100">
        <f t="shared" si="25"/>
        <v>-170.16500671140909</v>
      </c>
      <c r="CG26" s="100">
        <f t="shared" si="26"/>
        <v>-129.15675138670184</v>
      </c>
      <c r="CH26" s="100">
        <f t="shared" si="27"/>
        <v>151.13790379790746</v>
      </c>
      <c r="CI26">
        <f t="shared" si="31"/>
        <v>21.981152411205613</v>
      </c>
    </row>
    <row r="27" spans="1:87" ht="16.5">
      <c r="A27">
        <v>9.9999999999999995E-7</v>
      </c>
      <c r="B27">
        <v>4.1521739130434786E-5</v>
      </c>
      <c r="C27">
        <v>2.2868333333333334E-3</v>
      </c>
      <c r="D27">
        <v>9.6513513513513517E-4</v>
      </c>
      <c r="E27">
        <v>8.0306818181818181E-4</v>
      </c>
      <c r="F27">
        <v>0.49551726078905356</v>
      </c>
      <c r="G27">
        <v>0.55625067791648031</v>
      </c>
      <c r="H27">
        <v>0.40096246674032743</v>
      </c>
      <c r="I27">
        <v>306.31586393999999</v>
      </c>
      <c r="J27">
        <v>2.8840315031266014E-7</v>
      </c>
      <c r="K27">
        <v>3.0599999999999999E-2</v>
      </c>
      <c r="L27">
        <v>417.96229809744403</v>
      </c>
      <c r="M27" s="104">
        <v>59591.965266479325</v>
      </c>
      <c r="O27" s="10"/>
      <c r="Q27">
        <v>25</v>
      </c>
      <c r="R27">
        <f t="shared" si="28"/>
        <v>114.37156012751666</v>
      </c>
      <c r="S27">
        <f t="shared" si="0"/>
        <v>73.363304802809353</v>
      </c>
      <c r="T27" s="100">
        <f t="shared" si="29"/>
        <v>-50.401063357092568</v>
      </c>
      <c r="U27">
        <f t="shared" si="6"/>
        <v>22.962241445716785</v>
      </c>
      <c r="X27">
        <v>25</v>
      </c>
      <c r="Y27">
        <f t="shared" si="33"/>
        <v>7.8120805369167101E-2</v>
      </c>
      <c r="Z27">
        <f t="shared" si="33"/>
        <v>7.8120805369167101E-2</v>
      </c>
      <c r="AA27">
        <f t="shared" si="7"/>
        <v>1.728878722388314</v>
      </c>
      <c r="AB27">
        <f t="shared" si="8"/>
        <v>1.8069995277574811</v>
      </c>
      <c r="AC27" s="9"/>
      <c r="AE27">
        <v>25</v>
      </c>
      <c r="AF27">
        <f t="shared" si="2"/>
        <v>86.948445006711324</v>
      </c>
      <c r="AG27">
        <f t="shared" si="9"/>
        <v>45.940189682004132</v>
      </c>
      <c r="AH27">
        <f t="shared" si="10"/>
        <v>-54.750724709282487</v>
      </c>
      <c r="AI27">
        <f t="shared" si="32"/>
        <v>-8.8105350272783554</v>
      </c>
      <c r="AL27">
        <v>25</v>
      </c>
      <c r="AP27">
        <f t="shared" si="11"/>
        <v>-7.0035354995208738</v>
      </c>
      <c r="AX27">
        <v>25</v>
      </c>
      <c r="AY27">
        <f t="shared" si="12"/>
        <v>2.6211371084097155</v>
      </c>
      <c r="AZ27">
        <f t="shared" si="13"/>
        <v>4.7751877081352001</v>
      </c>
      <c r="BB27">
        <v>25</v>
      </c>
      <c r="BC27">
        <f t="shared" si="3"/>
        <v>-173.70068867114094</v>
      </c>
      <c r="BD27">
        <f t="shared" si="4"/>
        <v>-132.69243334643369</v>
      </c>
      <c r="BE27" s="100">
        <f t="shared" si="30"/>
        <v>52.89258849477644</v>
      </c>
      <c r="BF27">
        <f t="shared" si="14"/>
        <v>-79.799844851657241</v>
      </c>
      <c r="BI27">
        <v>25</v>
      </c>
      <c r="BJ27" s="8">
        <f t="shared" si="34"/>
        <v>-31.984134228187997</v>
      </c>
      <c r="BK27" s="8">
        <f t="shared" si="34"/>
        <v>-31.984134228187997</v>
      </c>
      <c r="BL27">
        <f t="shared" si="16"/>
        <v>5.1123077674854782</v>
      </c>
      <c r="BM27" s="8">
        <f t="shared" si="5"/>
        <v>-26.871826460702518</v>
      </c>
      <c r="BP27">
        <v>25</v>
      </c>
      <c r="BQ27" s="100">
        <f t="shared" si="17"/>
        <v>141.71655444295288</v>
      </c>
      <c r="BR27" s="100">
        <f t="shared" si="18"/>
        <v>100.70829911824558</v>
      </c>
      <c r="BS27">
        <f t="shared" si="19"/>
        <v>-47.780280727290965</v>
      </c>
      <c r="BT27">
        <f t="shared" si="20"/>
        <v>52.928018390954612</v>
      </c>
      <c r="BW27">
        <v>25</v>
      </c>
      <c r="BX27" s="100">
        <f t="shared" si="21"/>
        <v>-141.71655444295288</v>
      </c>
      <c r="BY27" s="100">
        <f t="shared" si="22"/>
        <v>-100.70829911824558</v>
      </c>
      <c r="BZ27">
        <f t="shared" si="23"/>
        <v>47.780280727290965</v>
      </c>
      <c r="CA27">
        <f t="shared" si="24"/>
        <v>-52.928018390954612</v>
      </c>
      <c r="CE27">
        <v>25</v>
      </c>
      <c r="CF27" s="100">
        <f t="shared" si="25"/>
        <v>-170.16500671140909</v>
      </c>
      <c r="CG27" s="100">
        <f t="shared" si="26"/>
        <v>-129.15675138670184</v>
      </c>
      <c r="CH27" s="100">
        <f t="shared" si="27"/>
        <v>113.00248412165134</v>
      </c>
      <c r="CI27">
        <f t="shared" si="31"/>
        <v>-16.154267265050507</v>
      </c>
    </row>
    <row r="28" spans="1:87" ht="16.5">
      <c r="A28">
        <v>9.9999999999999995E-7</v>
      </c>
      <c r="B28">
        <v>9.9999999999999995E-7</v>
      </c>
      <c r="C28">
        <v>2.3005E-3</v>
      </c>
      <c r="D28">
        <v>9.5864864864864867E-4</v>
      </c>
      <c r="E28">
        <v>7.3772727272727282E-4</v>
      </c>
      <c r="F28">
        <v>0.48423539120893172</v>
      </c>
      <c r="G28">
        <v>0.54821873800838961</v>
      </c>
      <c r="H28">
        <v>0.40916018971853135</v>
      </c>
      <c r="I28">
        <v>306.34834834999998</v>
      </c>
      <c r="J28">
        <v>2.9512092266663814E-7</v>
      </c>
      <c r="K28">
        <v>3.0775E-2</v>
      </c>
      <c r="L28">
        <v>408.81073519783627</v>
      </c>
      <c r="M28" s="104">
        <v>58788.861667395839</v>
      </c>
      <c r="O28" s="10"/>
      <c r="Q28">
        <v>26</v>
      </c>
      <c r="R28">
        <f t="shared" si="28"/>
        <v>114.37156012751666</v>
      </c>
      <c r="S28">
        <f t="shared" si="0"/>
        <v>73.363304802809353</v>
      </c>
      <c r="T28" s="100">
        <f t="shared" si="29"/>
        <v>-50.476868917034423</v>
      </c>
      <c r="U28">
        <f t="shared" si="6"/>
        <v>22.886435885774929</v>
      </c>
      <c r="X28">
        <v>26</v>
      </c>
      <c r="Y28">
        <f t="shared" si="33"/>
        <v>7.8120805369167101E-2</v>
      </c>
      <c r="Z28">
        <f t="shared" si="33"/>
        <v>7.8120805369167101E-2</v>
      </c>
      <c r="AA28">
        <f t="shared" si="7"/>
        <v>1.5624286745483238</v>
      </c>
      <c r="AB28">
        <f t="shared" si="8"/>
        <v>1.6405494799174909</v>
      </c>
      <c r="AC28" s="9"/>
      <c r="AE28">
        <v>26</v>
      </c>
      <c r="AF28">
        <f t="shared" si="2"/>
        <v>86.948445006711324</v>
      </c>
      <c r="AG28">
        <f t="shared" si="9"/>
        <v>45.940189682004132</v>
      </c>
      <c r="AH28">
        <f t="shared" si="10"/>
        <v>-54.568689900500885</v>
      </c>
      <c r="AI28">
        <f t="shared" si="32"/>
        <v>-8.6285002184967539</v>
      </c>
      <c r="AL28">
        <v>26</v>
      </c>
      <c r="AP28">
        <f t="shared" si="11"/>
        <v>-6.9879507385792632</v>
      </c>
      <c r="AX28">
        <v>26</v>
      </c>
      <c r="AY28">
        <f t="shared" si="12"/>
        <v>2.6115222916666947</v>
      </c>
      <c r="AZ28">
        <f t="shared" si="13"/>
        <v>4.7692950509978109</v>
      </c>
      <c r="BB28">
        <v>26</v>
      </c>
      <c r="BC28">
        <f t="shared" si="3"/>
        <v>-173.70068867114094</v>
      </c>
      <c r="BD28">
        <f t="shared" si="4"/>
        <v>-132.69243334643369</v>
      </c>
      <c r="BE28" s="100">
        <f t="shared" si="30"/>
        <v>53.022627736492673</v>
      </c>
      <c r="BF28">
        <f t="shared" si="14"/>
        <v>-79.669805609941022</v>
      </c>
      <c r="BI28">
        <v>26</v>
      </c>
      <c r="BJ28" s="8">
        <f t="shared" si="34"/>
        <v>-31.984134228187997</v>
      </c>
      <c r="BK28" s="8">
        <f t="shared" si="34"/>
        <v>-31.984134228187997</v>
      </c>
      <c r="BL28">
        <f t="shared" si="16"/>
        <v>5.0751511283763833</v>
      </c>
      <c r="BM28" s="8">
        <f t="shared" si="5"/>
        <v>-26.908983099811614</v>
      </c>
      <c r="BP28">
        <v>26</v>
      </c>
      <c r="BQ28" s="100">
        <f t="shared" si="17"/>
        <v>141.71655444295288</v>
      </c>
      <c r="BR28" s="100">
        <f t="shared" si="18"/>
        <v>100.70829911824558</v>
      </c>
      <c r="BS28">
        <f t="shared" si="19"/>
        <v>-47.947476608116283</v>
      </c>
      <c r="BT28">
        <f t="shared" si="20"/>
        <v>52.760822510129294</v>
      </c>
      <c r="BW28">
        <v>26</v>
      </c>
      <c r="BX28" s="100">
        <f t="shared" si="21"/>
        <v>-141.71655444295288</v>
      </c>
      <c r="BY28" s="100">
        <f t="shared" si="22"/>
        <v>-100.70829911824558</v>
      </c>
      <c r="BZ28">
        <f t="shared" si="23"/>
        <v>47.947476608116283</v>
      </c>
      <c r="CA28">
        <f t="shared" si="24"/>
        <v>-52.760822510129294</v>
      </c>
      <c r="CE28">
        <v>26</v>
      </c>
      <c r="CF28" s="100">
        <f t="shared" si="25"/>
        <v>-170.16500671140909</v>
      </c>
      <c r="CG28" s="100">
        <f t="shared" si="26"/>
        <v>-129.15675138670184</v>
      </c>
      <c r="CH28" s="100">
        <f t="shared" si="27"/>
        <v>150.92703456518984</v>
      </c>
      <c r="CI28">
        <f t="shared" si="31"/>
        <v>21.770283178488</v>
      </c>
    </row>
    <row r="29" spans="1:87" ht="16.5">
      <c r="A29">
        <v>9.9999999999999995E-7</v>
      </c>
      <c r="B29">
        <v>2.1739130434782607E-5</v>
      </c>
      <c r="C29">
        <v>2.4248333333333335E-3</v>
      </c>
      <c r="D29">
        <v>1.0622972972972973E-3</v>
      </c>
      <c r="E29">
        <v>7.4181818181818181E-4</v>
      </c>
      <c r="F29">
        <v>0.46436616489250615</v>
      </c>
      <c r="G29">
        <v>0.5486453832869963</v>
      </c>
      <c r="H29">
        <v>0.41002430715104182</v>
      </c>
      <c r="I29">
        <v>306.36098117</v>
      </c>
      <c r="J29">
        <v>2.9512092266663814E-7</v>
      </c>
      <c r="K29">
        <v>3.0724999999999999E-2</v>
      </c>
      <c r="L29">
        <v>391.95849578671823</v>
      </c>
      <c r="M29" s="104">
        <v>58821.872170587281</v>
      </c>
      <c r="O29" s="10"/>
      <c r="Q29">
        <v>27</v>
      </c>
      <c r="R29">
        <f t="shared" si="28"/>
        <v>114.37156012751666</v>
      </c>
      <c r="S29">
        <f t="shared" si="0"/>
        <v>73.363304802809353</v>
      </c>
      <c r="T29" s="100">
        <f t="shared" si="29"/>
        <v>-50.930696563934951</v>
      </c>
      <c r="U29">
        <f t="shared" si="6"/>
        <v>22.432608238874401</v>
      </c>
      <c r="X29">
        <v>27</v>
      </c>
      <c r="Y29">
        <f t="shared" si="33"/>
        <v>7.8120805369167101E-2</v>
      </c>
      <c r="Z29">
        <f t="shared" si="33"/>
        <v>7.8120805369167101E-2</v>
      </c>
      <c r="AA29">
        <f t="shared" si="7"/>
        <v>1.1876347133951388</v>
      </c>
      <c r="AB29">
        <f t="shared" si="8"/>
        <v>1.2657555187643059</v>
      </c>
      <c r="AC29" s="9"/>
      <c r="AE29">
        <v>27</v>
      </c>
      <c r="AF29">
        <f t="shared" si="2"/>
        <v>86.948445006711324</v>
      </c>
      <c r="AG29">
        <f t="shared" si="9"/>
        <v>45.940189682004132</v>
      </c>
      <c r="AH29">
        <f t="shared" si="10"/>
        <v>-54.530318948153834</v>
      </c>
      <c r="AI29">
        <f t="shared" si="32"/>
        <v>-8.5901292661497024</v>
      </c>
      <c r="AL29">
        <v>27</v>
      </c>
      <c r="AP29">
        <f t="shared" si="11"/>
        <v>-7.3243737473853967</v>
      </c>
      <c r="AX29">
        <v>27</v>
      </c>
      <c r="AY29">
        <f t="shared" si="12"/>
        <v>2.5932400823135686</v>
      </c>
      <c r="AZ29">
        <f t="shared" si="13"/>
        <v>4.769538843027493</v>
      </c>
      <c r="BB29">
        <v>27</v>
      </c>
      <c r="BC29">
        <f t="shared" si="3"/>
        <v>-173.70068867114094</v>
      </c>
      <c r="BD29">
        <f t="shared" si="4"/>
        <v>-132.69243334643369</v>
      </c>
      <c r="BE29" s="100">
        <f t="shared" si="30"/>
        <v>53.457831831281496</v>
      </c>
      <c r="BF29">
        <f t="shared" si="14"/>
        <v>-79.234601515152193</v>
      </c>
      <c r="BI29">
        <v>27</v>
      </c>
      <c r="BJ29" s="8">
        <f t="shared" si="34"/>
        <v>-31.984134228187997</v>
      </c>
      <c r="BK29" s="8">
        <f t="shared" si="34"/>
        <v>-31.984134228187997</v>
      </c>
      <c r="BL29">
        <f t="shared" si="16"/>
        <v>4.9391229381702892</v>
      </c>
      <c r="BM29" s="8">
        <f t="shared" si="5"/>
        <v>-27.045011290017708</v>
      </c>
      <c r="BP29">
        <v>27</v>
      </c>
      <c r="BQ29" s="100">
        <f t="shared" si="17"/>
        <v>141.71655444295288</v>
      </c>
      <c r="BR29" s="100">
        <f t="shared" si="18"/>
        <v>100.70829911824558</v>
      </c>
      <c r="BS29">
        <f t="shared" si="19"/>
        <v>-48.518708893111217</v>
      </c>
      <c r="BT29">
        <f t="shared" si="20"/>
        <v>52.18959022513436</v>
      </c>
      <c r="BW29">
        <v>27</v>
      </c>
      <c r="BX29" s="100">
        <f t="shared" si="21"/>
        <v>-141.71655444295288</v>
      </c>
      <c r="BY29" s="100">
        <f t="shared" si="22"/>
        <v>-100.70829911824558</v>
      </c>
      <c r="BZ29">
        <f t="shared" si="23"/>
        <v>48.518708893111217</v>
      </c>
      <c r="CA29">
        <f t="shared" si="24"/>
        <v>-52.18959022513436</v>
      </c>
      <c r="CE29">
        <v>27</v>
      </c>
      <c r="CF29" s="100">
        <f t="shared" si="25"/>
        <v>-170.16500671140909</v>
      </c>
      <c r="CG29" s="100">
        <f t="shared" si="26"/>
        <v>-129.15675138670184</v>
      </c>
      <c r="CH29" s="100">
        <f t="shared" si="27"/>
        <v>119.54986613809841</v>
      </c>
      <c r="CI29">
        <f t="shared" si="31"/>
        <v>-9.6068852486034331</v>
      </c>
    </row>
    <row r="30" spans="1:87" ht="16.5">
      <c r="A30">
        <v>9.9999999999999995E-7</v>
      </c>
      <c r="B30">
        <v>3.5000000000000004E-5</v>
      </c>
      <c r="C30">
        <v>2.4406666666666665E-3</v>
      </c>
      <c r="D30">
        <v>1.1508108108108108E-3</v>
      </c>
      <c r="E30">
        <v>6.9454545454545442E-4</v>
      </c>
      <c r="F30">
        <v>0.54206382262807618</v>
      </c>
      <c r="G30">
        <v>0.54679387621800146</v>
      </c>
      <c r="H30">
        <v>0.40894350111205158</v>
      </c>
      <c r="I30">
        <v>306.1371997</v>
      </c>
      <c r="J30">
        <v>3.0199517204020165E-7</v>
      </c>
      <c r="K30">
        <v>3.1015000000000001E-2</v>
      </c>
      <c r="L30">
        <v>457.80006680797061</v>
      </c>
      <c r="M30" s="104">
        <v>58658.556603922203</v>
      </c>
      <c r="O30" s="10"/>
      <c r="Q30">
        <v>28</v>
      </c>
      <c r="R30">
        <f t="shared" si="28"/>
        <v>114.37156012751666</v>
      </c>
      <c r="S30">
        <f t="shared" si="0"/>
        <v>73.363304802809353</v>
      </c>
      <c r="T30" s="100">
        <f t="shared" si="29"/>
        <v>-49.816731368446447</v>
      </c>
      <c r="U30">
        <f t="shared" si="6"/>
        <v>23.546573434362905</v>
      </c>
      <c r="X30">
        <v>28</v>
      </c>
      <c r="Y30">
        <f t="shared" si="33"/>
        <v>7.8120805369167101E-2</v>
      </c>
      <c r="Z30">
        <f t="shared" si="33"/>
        <v>7.8120805369167101E-2</v>
      </c>
      <c r="AA30">
        <f t="shared" si="7"/>
        <v>0.62830120281388879</v>
      </c>
      <c r="AB30">
        <f t="shared" si="8"/>
        <v>0.70642200818305589</v>
      </c>
      <c r="AC30" s="9"/>
      <c r="AE30">
        <v>28</v>
      </c>
      <c r="AF30">
        <f t="shared" si="2"/>
        <v>86.948445006711324</v>
      </c>
      <c r="AG30">
        <f t="shared" si="9"/>
        <v>45.940189682004132</v>
      </c>
      <c r="AH30">
        <f t="shared" si="10"/>
        <v>-53.443547940189347</v>
      </c>
      <c r="AI30">
        <f t="shared" si="32"/>
        <v>-7.5033582581852158</v>
      </c>
      <c r="AL30">
        <v>28</v>
      </c>
      <c r="AP30">
        <f t="shared" si="11"/>
        <v>-6.79693625000216</v>
      </c>
      <c r="AX30">
        <v>28</v>
      </c>
      <c r="AY30">
        <f t="shared" si="12"/>
        <v>2.6606758517162672</v>
      </c>
      <c r="AZ30">
        <f t="shared" si="13"/>
        <v>4.7683313722029341</v>
      </c>
      <c r="BB30">
        <v>28</v>
      </c>
      <c r="BC30">
        <f t="shared" si="3"/>
        <v>-173.70068867114094</v>
      </c>
      <c r="BD30">
        <f t="shared" si="4"/>
        <v>-132.69243334643369</v>
      </c>
      <c r="BE30" s="100">
        <f t="shared" si="30"/>
        <v>51.752472401452145</v>
      </c>
      <c r="BF30">
        <f t="shared" si="14"/>
        <v>-80.93996094498155</v>
      </c>
      <c r="BI30">
        <v>28</v>
      </c>
      <c r="BJ30" s="8">
        <f t="shared" si="34"/>
        <v>-31.984134228187997</v>
      </c>
      <c r="BK30" s="8">
        <f t="shared" si="34"/>
        <v>-31.984134228187997</v>
      </c>
      <c r="BL30">
        <f t="shared" si="16"/>
        <v>4.9342564019347064</v>
      </c>
      <c r="BM30" s="8">
        <f t="shared" si="5"/>
        <v>-27.04987782625329</v>
      </c>
      <c r="BP30">
        <v>28</v>
      </c>
      <c r="BQ30" s="100">
        <f t="shared" si="17"/>
        <v>141.71655444295288</v>
      </c>
      <c r="BR30" s="100">
        <f t="shared" si="18"/>
        <v>100.70829911824558</v>
      </c>
      <c r="BS30">
        <f t="shared" si="19"/>
        <v>-46.818215999517435</v>
      </c>
      <c r="BT30">
        <f t="shared" si="20"/>
        <v>53.890083118728143</v>
      </c>
      <c r="BW30">
        <v>28</v>
      </c>
      <c r="BX30" s="100">
        <f t="shared" si="21"/>
        <v>-141.71655444295288</v>
      </c>
      <c r="BY30" s="100">
        <f t="shared" si="22"/>
        <v>-100.70829911824558</v>
      </c>
      <c r="BZ30">
        <f t="shared" si="23"/>
        <v>46.818215999517435</v>
      </c>
      <c r="CA30">
        <f t="shared" si="24"/>
        <v>-53.890083118728143</v>
      </c>
      <c r="CE30">
        <v>28</v>
      </c>
      <c r="CF30" s="100">
        <f t="shared" si="25"/>
        <v>-170.16500671140909</v>
      </c>
      <c r="CG30" s="100">
        <f t="shared" si="26"/>
        <v>-129.15675138670184</v>
      </c>
      <c r="CH30" s="100">
        <f t="shared" si="27"/>
        <v>114.61827965442745</v>
      </c>
      <c r="CI30">
        <f t="shared" si="31"/>
        <v>-14.538471732274388</v>
      </c>
    </row>
    <row r="31" spans="1:87" ht="16.5">
      <c r="A31">
        <v>9.9999999999999995E-7</v>
      </c>
      <c r="B31">
        <v>5.0217391304347822E-5</v>
      </c>
      <c r="C31">
        <v>2.5488333333333335E-3</v>
      </c>
      <c r="D31">
        <v>1.508918918918919E-3</v>
      </c>
      <c r="E31">
        <v>7.139772727272727E-4</v>
      </c>
      <c r="F31">
        <v>0.46712727025040279</v>
      </c>
      <c r="G31">
        <v>0.54359913274118743</v>
      </c>
      <c r="H31">
        <v>0.41559777194901071</v>
      </c>
      <c r="I31">
        <v>306.2545045</v>
      </c>
      <c r="J31">
        <v>2.9512092266663814E-7</v>
      </c>
      <c r="K31">
        <v>3.1274999999999997E-2</v>
      </c>
      <c r="L31">
        <v>394.50632369218232</v>
      </c>
      <c r="M31" s="104">
        <v>58313.182889047384</v>
      </c>
      <c r="O31" s="10"/>
      <c r="Q31">
        <v>29</v>
      </c>
      <c r="R31">
        <f t="shared" si="28"/>
        <v>114.37156012751666</v>
      </c>
      <c r="S31">
        <f t="shared" si="0"/>
        <v>73.363304802809353</v>
      </c>
      <c r="T31" s="100">
        <f t="shared" si="29"/>
        <v>-51.589202938879957</v>
      </c>
      <c r="U31">
        <f t="shared" si="6"/>
        <v>21.774101863929396</v>
      </c>
      <c r="X31">
        <v>29</v>
      </c>
      <c r="Y31">
        <f t="shared" si="33"/>
        <v>7.8120805369167101E-2</v>
      </c>
      <c r="Z31">
        <f t="shared" si="33"/>
        <v>7.8120805369167101E-2</v>
      </c>
      <c r="AA31">
        <f t="shared" si="7"/>
        <v>-0.57052391107809075</v>
      </c>
      <c r="AB31">
        <f t="shared" si="8"/>
        <v>-0.49240310570892365</v>
      </c>
      <c r="AC31" s="9"/>
      <c r="AE31">
        <v>29</v>
      </c>
      <c r="AF31">
        <f t="shared" si="2"/>
        <v>86.948445006711324</v>
      </c>
      <c r="AG31">
        <f t="shared" si="9"/>
        <v>45.940189682004132</v>
      </c>
      <c r="AH31">
        <f t="shared" si="10"/>
        <v>-54.129781377516302</v>
      </c>
      <c r="AI31">
        <f t="shared" si="32"/>
        <v>-8.1895916955121706</v>
      </c>
      <c r="AL31">
        <v>29</v>
      </c>
      <c r="AP31">
        <f t="shared" si="11"/>
        <v>-8.6819948012210943</v>
      </c>
      <c r="AX31">
        <v>29</v>
      </c>
      <c r="AY31">
        <f t="shared" si="12"/>
        <v>2.5960539690729645</v>
      </c>
      <c r="AZ31">
        <f t="shared" si="13"/>
        <v>4.7657667470191232</v>
      </c>
      <c r="BB31">
        <v>29</v>
      </c>
      <c r="BC31">
        <f t="shared" si="3"/>
        <v>-173.70068867114094</v>
      </c>
      <c r="BD31">
        <f t="shared" si="4"/>
        <v>-132.69243334643369</v>
      </c>
      <c r="BE31" s="100">
        <f t="shared" si="30"/>
        <v>53.310162364586226</v>
      </c>
      <c r="BF31">
        <f t="shared" si="14"/>
        <v>-79.382270981847455</v>
      </c>
      <c r="BI31">
        <v>29</v>
      </c>
      <c r="BJ31" s="8">
        <f t="shared" si="34"/>
        <v>-31.984134228187997</v>
      </c>
      <c r="BK31" s="8">
        <f t="shared" si="34"/>
        <v>-31.984134228187997</v>
      </c>
      <c r="BL31">
        <f t="shared" si="16"/>
        <v>4.8320617754207031</v>
      </c>
      <c r="BM31" s="8">
        <f t="shared" si="5"/>
        <v>-27.152072452767293</v>
      </c>
      <c r="BP31">
        <v>29</v>
      </c>
      <c r="BQ31" s="100">
        <f t="shared" si="17"/>
        <v>141.71655444295288</v>
      </c>
      <c r="BR31" s="100">
        <f t="shared" si="18"/>
        <v>100.70829911824558</v>
      </c>
      <c r="BS31">
        <f t="shared" si="19"/>
        <v>-48.478100589165521</v>
      </c>
      <c r="BT31">
        <f t="shared" si="20"/>
        <v>52.230198529080056</v>
      </c>
      <c r="BW31">
        <v>29</v>
      </c>
      <c r="BX31" s="100">
        <f t="shared" si="21"/>
        <v>-141.71655444295288</v>
      </c>
      <c r="BY31" s="100">
        <f t="shared" si="22"/>
        <v>-100.70829911824558</v>
      </c>
      <c r="BZ31">
        <f t="shared" si="23"/>
        <v>48.478100589165521</v>
      </c>
      <c r="CA31">
        <f t="shared" si="24"/>
        <v>-52.230198529080056</v>
      </c>
      <c r="CE31">
        <v>29</v>
      </c>
      <c r="CF31" s="100">
        <f t="shared" si="25"/>
        <v>-170.16500671140909</v>
      </c>
      <c r="CG31" s="100">
        <f t="shared" si="26"/>
        <v>-129.15675138670184</v>
      </c>
      <c r="CH31" s="100">
        <f t="shared" si="27"/>
        <v>111.09261138762344</v>
      </c>
      <c r="CI31">
        <f t="shared" si="31"/>
        <v>-18.064139999078407</v>
      </c>
    </row>
    <row r="32" spans="1:87" ht="16.5">
      <c r="A32">
        <v>9.9999999999999995E-7</v>
      </c>
      <c r="B32">
        <v>2.891304347826087E-5</v>
      </c>
      <c r="C32">
        <v>1.0803333333333331E-3</v>
      </c>
      <c r="D32">
        <v>8.3662162162162154E-4</v>
      </c>
      <c r="E32">
        <v>1.7874999999999998E-4</v>
      </c>
      <c r="F32">
        <v>0.13693430780331872</v>
      </c>
      <c r="G32">
        <v>0.58349660096248468</v>
      </c>
      <c r="H32">
        <v>0.38555180915088533</v>
      </c>
      <c r="I32">
        <v>306.37000462000003</v>
      </c>
      <c r="J32">
        <v>2.6302679918953789E-7</v>
      </c>
      <c r="K32">
        <v>3.1899999999999998E-2</v>
      </c>
      <c r="L32">
        <v>114.98262477878171</v>
      </c>
      <c r="M32" s="104">
        <v>62213.84983576549</v>
      </c>
      <c r="O32" s="10"/>
      <c r="Q32">
        <v>30</v>
      </c>
      <c r="R32">
        <f t="shared" si="28"/>
        <v>114.37156012751666</v>
      </c>
      <c r="S32">
        <f t="shared" si="0"/>
        <v>73.363304802809353</v>
      </c>
      <c r="T32" s="100">
        <f t="shared" si="29"/>
        <v>-61.913135178295292</v>
      </c>
      <c r="U32">
        <f t="shared" si="6"/>
        <v>11.450169624514061</v>
      </c>
      <c r="X32">
        <v>30</v>
      </c>
      <c r="Y32">
        <f t="shared" si="33"/>
        <v>7.8120805369167101E-2</v>
      </c>
      <c r="Z32">
        <f t="shared" si="33"/>
        <v>7.8120805369167101E-2</v>
      </c>
      <c r="AA32">
        <f t="shared" si="7"/>
        <v>-3.2802536990231803</v>
      </c>
      <c r="AB32">
        <f t="shared" si="8"/>
        <v>-3.2021328936540132</v>
      </c>
      <c r="AC32" s="9"/>
      <c r="AE32">
        <v>30</v>
      </c>
      <c r="AF32">
        <f t="shared" si="2"/>
        <v>86.948445006711324</v>
      </c>
      <c r="AG32">
        <f t="shared" si="9"/>
        <v>45.940189682004132</v>
      </c>
      <c r="AH32">
        <f t="shared" si="10"/>
        <v>-61.54045986320515</v>
      </c>
      <c r="AI32">
        <f t="shared" si="32"/>
        <v>-15.600270181201019</v>
      </c>
      <c r="AL32">
        <v>30</v>
      </c>
      <c r="AP32">
        <f t="shared" si="11"/>
        <v>-18.802403074855032</v>
      </c>
      <c r="AX32">
        <v>30</v>
      </c>
      <c r="AY32">
        <f t="shared" si="12"/>
        <v>2.0606322183291779</v>
      </c>
      <c r="AZ32">
        <f t="shared" si="13"/>
        <v>4.7938870766150856</v>
      </c>
      <c r="BB32">
        <v>30</v>
      </c>
      <c r="BC32">
        <f t="shared" si="3"/>
        <v>-173.70068867114094</v>
      </c>
      <c r="BD32">
        <f t="shared" si="4"/>
        <v>-132.69243334643369</v>
      </c>
      <c r="BE32" s="100">
        <f t="shared" si="30"/>
        <v>66.256789366046519</v>
      </c>
      <c r="BF32">
        <f t="shared" si="14"/>
        <v>-66.435643980387169</v>
      </c>
      <c r="BI32">
        <v>30</v>
      </c>
      <c r="BJ32" s="8">
        <f t="shared" si="34"/>
        <v>-31.984134228187997</v>
      </c>
      <c r="BK32" s="8">
        <f t="shared" si="34"/>
        <v>-31.984134228187997</v>
      </c>
      <c r="BL32">
        <f t="shared" si="16"/>
        <v>7.2512325716842483</v>
      </c>
      <c r="BM32" s="8">
        <f t="shared" si="5"/>
        <v>-24.732901656503749</v>
      </c>
      <c r="BP32">
        <v>30</v>
      </c>
      <c r="BQ32" s="100">
        <f t="shared" si="17"/>
        <v>141.71655444295288</v>
      </c>
      <c r="BR32" s="100">
        <f t="shared" si="18"/>
        <v>100.70829911824558</v>
      </c>
      <c r="BS32">
        <f t="shared" si="19"/>
        <v>-59.005556794362263</v>
      </c>
      <c r="BT32">
        <f t="shared" si="20"/>
        <v>41.702742323883314</v>
      </c>
      <c r="BW32">
        <v>30</v>
      </c>
      <c r="BX32" s="100">
        <f t="shared" si="21"/>
        <v>-141.71655444295288</v>
      </c>
      <c r="BY32" s="100">
        <f t="shared" si="22"/>
        <v>-100.70829911824558</v>
      </c>
      <c r="BZ32">
        <f t="shared" si="23"/>
        <v>59.005556794362263</v>
      </c>
      <c r="CA32">
        <f t="shared" si="24"/>
        <v>-41.702742323883314</v>
      </c>
      <c r="CE32">
        <v>30</v>
      </c>
      <c r="CF32" s="100">
        <f t="shared" si="25"/>
        <v>-170.16500671140909</v>
      </c>
      <c r="CG32" s="100">
        <f t="shared" si="26"/>
        <v>-129.15675138670184</v>
      </c>
      <c r="CH32" s="100">
        <f t="shared" si="27"/>
        <v>117.38457379914331</v>
      </c>
      <c r="CI32">
        <f t="shared" si="31"/>
        <v>-11.772177587558531</v>
      </c>
    </row>
    <row r="33" spans="1:87" ht="16.5">
      <c r="A33">
        <v>9.9999999999999995E-7</v>
      </c>
      <c r="B33">
        <v>9.9999999999999995E-7</v>
      </c>
      <c r="C33">
        <v>1.3261666666666665E-3</v>
      </c>
      <c r="D33">
        <v>8.5189189189189185E-4</v>
      </c>
      <c r="E33">
        <v>1.8375000000000002E-4</v>
      </c>
      <c r="F33">
        <v>9.9555063408455546E-2</v>
      </c>
      <c r="G33">
        <v>0.57142703069887457</v>
      </c>
      <c r="H33">
        <v>0.39322710977279568</v>
      </c>
      <c r="I33">
        <v>305.94770732000001</v>
      </c>
      <c r="J33">
        <v>2.6302679918953789E-7</v>
      </c>
      <c r="K33">
        <v>3.252E-2</v>
      </c>
      <c r="L33">
        <v>216.2412976094094</v>
      </c>
      <c r="M33" s="104">
        <v>61045.167539521623</v>
      </c>
      <c r="O33" s="10"/>
      <c r="Q33">
        <v>31</v>
      </c>
      <c r="R33">
        <f t="shared" si="28"/>
        <v>114.37156012751666</v>
      </c>
      <c r="S33">
        <f t="shared" si="0"/>
        <v>73.363304802809353</v>
      </c>
      <c r="T33" s="100">
        <f t="shared" si="29"/>
        <v>-63.7361214670902</v>
      </c>
      <c r="U33">
        <f t="shared" si="6"/>
        <v>9.6271833357191525</v>
      </c>
      <c r="X33">
        <v>31</v>
      </c>
      <c r="Y33">
        <f t="shared" si="33"/>
        <v>7.8120805369167101E-2</v>
      </c>
      <c r="Z33">
        <f t="shared" si="33"/>
        <v>7.8120805369167101E-2</v>
      </c>
      <c r="AA33">
        <f t="shared" si="7"/>
        <v>-2.7760393233800031</v>
      </c>
      <c r="AB33">
        <f t="shared" si="8"/>
        <v>-2.697918518010836</v>
      </c>
      <c r="AC33" s="9"/>
      <c r="AE33">
        <v>31</v>
      </c>
      <c r="AF33">
        <f t="shared" si="2"/>
        <v>86.948445006711324</v>
      </c>
      <c r="AG33">
        <f t="shared" si="9"/>
        <v>45.940189682004132</v>
      </c>
      <c r="AH33">
        <f t="shared" si="10"/>
        <v>-62.104615327293523</v>
      </c>
      <c r="AI33">
        <f t="shared" si="32"/>
        <v>-16.164425645289391</v>
      </c>
      <c r="AL33">
        <v>31</v>
      </c>
      <c r="AP33">
        <f t="shared" si="11"/>
        <v>-18.862344163300229</v>
      </c>
      <c r="AX33">
        <v>31</v>
      </c>
      <c r="AY33">
        <f t="shared" si="12"/>
        <v>2.3349386387899815</v>
      </c>
      <c r="AZ33">
        <f t="shared" si="13"/>
        <v>4.7856512900010211</v>
      </c>
      <c r="BB33">
        <v>31</v>
      </c>
      <c r="BC33">
        <f t="shared" si="3"/>
        <v>-173.70068867114094</v>
      </c>
      <c r="BD33">
        <f t="shared" si="4"/>
        <v>-132.69243334643369</v>
      </c>
      <c r="BE33" s="100">
        <f t="shared" si="30"/>
        <v>69.307084244724109</v>
      </c>
      <c r="BF33">
        <f t="shared" si="14"/>
        <v>-63.385349101709579</v>
      </c>
      <c r="BI33">
        <v>31</v>
      </c>
      <c r="BJ33" s="8">
        <f t="shared" si="34"/>
        <v>-31.984134228187997</v>
      </c>
      <c r="BK33" s="8">
        <f t="shared" si="34"/>
        <v>-31.984134228187997</v>
      </c>
      <c r="BL33">
        <f t="shared" si="16"/>
        <v>6.7154959612172238</v>
      </c>
      <c r="BM33" s="8">
        <f t="shared" si="5"/>
        <v>-25.268638266970775</v>
      </c>
      <c r="BP33">
        <v>31</v>
      </c>
      <c r="BQ33" s="100">
        <f t="shared" si="17"/>
        <v>141.71655444295288</v>
      </c>
      <c r="BR33" s="100">
        <f t="shared" si="18"/>
        <v>100.70829911824558</v>
      </c>
      <c r="BS33">
        <f t="shared" si="19"/>
        <v>-62.591588283506887</v>
      </c>
      <c r="BT33">
        <f t="shared" si="20"/>
        <v>38.11671083473869</v>
      </c>
      <c r="BW33">
        <v>31</v>
      </c>
      <c r="BX33" s="100">
        <f t="shared" si="21"/>
        <v>-141.71655444295288</v>
      </c>
      <c r="BY33" s="100">
        <f t="shared" si="22"/>
        <v>-100.70829911824558</v>
      </c>
      <c r="BZ33">
        <f t="shared" si="23"/>
        <v>62.591588283506887</v>
      </c>
      <c r="CA33">
        <f t="shared" si="24"/>
        <v>-38.11671083473869</v>
      </c>
      <c r="CE33">
        <v>31</v>
      </c>
      <c r="CF33" s="100">
        <f t="shared" si="25"/>
        <v>-170.16500671140909</v>
      </c>
      <c r="CG33" s="100">
        <f t="shared" si="26"/>
        <v>-129.15675138670184</v>
      </c>
      <c r="CH33" s="100">
        <f t="shared" si="27"/>
        <v>151.54888313865638</v>
      </c>
      <c r="CI33">
        <f t="shared" si="31"/>
        <v>22.392131751954537</v>
      </c>
    </row>
    <row r="34" spans="1:87" ht="16.5">
      <c r="A34">
        <v>9.9999999999999995E-7</v>
      </c>
      <c r="B34">
        <v>2.6521739130434784E-5</v>
      </c>
      <c r="C34">
        <v>2.0423333333333335E-3</v>
      </c>
      <c r="D34">
        <v>1.0882432432432433E-3</v>
      </c>
      <c r="E34">
        <v>3.9738636363636365E-4</v>
      </c>
      <c r="F34">
        <v>0.3765790025278648</v>
      </c>
      <c r="G34">
        <v>0.55935746043526435</v>
      </c>
      <c r="H34">
        <v>0.40090241039470614</v>
      </c>
      <c r="I34">
        <v>306.26352795000003</v>
      </c>
      <c r="J34">
        <v>2.8183829312644502E-7</v>
      </c>
      <c r="K34">
        <v>3.1375E-2</v>
      </c>
      <c r="L34">
        <v>317.49997044003703</v>
      </c>
      <c r="M34" s="104">
        <v>59876.485243277755</v>
      </c>
      <c r="O34" s="10"/>
      <c r="Q34">
        <v>32</v>
      </c>
      <c r="R34">
        <f t="shared" si="28"/>
        <v>114.37156012751666</v>
      </c>
      <c r="S34">
        <f t="shared" si="0"/>
        <v>73.363304802809353</v>
      </c>
      <c r="T34" s="100">
        <f t="shared" si="29"/>
        <v>-53.077824404221445</v>
      </c>
      <c r="U34">
        <f t="shared" si="6"/>
        <v>20.285480398587907</v>
      </c>
      <c r="X34">
        <v>32</v>
      </c>
      <c r="Y34">
        <f t="shared" si="33"/>
        <v>7.8120805369167101E-2</v>
      </c>
      <c r="Z34">
        <f t="shared" si="33"/>
        <v>7.8120805369167101E-2</v>
      </c>
      <c r="AA34">
        <f t="shared" si="7"/>
        <v>-0.96225113596981038</v>
      </c>
      <c r="AB34">
        <f t="shared" si="8"/>
        <v>-0.88413033060064328</v>
      </c>
      <c r="AC34" s="9"/>
      <c r="AE34">
        <v>32</v>
      </c>
      <c r="AF34">
        <f t="shared" si="2"/>
        <v>86.948445006711324</v>
      </c>
      <c r="AG34">
        <f t="shared" si="9"/>
        <v>45.940189682004132</v>
      </c>
      <c r="AH34">
        <f t="shared" si="10"/>
        <v>-54.98224724927698</v>
      </c>
      <c r="AI34">
        <f t="shared" si="32"/>
        <v>-9.0420575672728489</v>
      </c>
      <c r="AL34">
        <v>32</v>
      </c>
      <c r="AP34">
        <f t="shared" si="11"/>
        <v>-9.9261878978734917</v>
      </c>
      <c r="AX34">
        <v>32</v>
      </c>
      <c r="AY34">
        <f t="shared" si="12"/>
        <v>2.5017436891942011</v>
      </c>
      <c r="AZ34">
        <f t="shared" si="13"/>
        <v>4.7772562992820715</v>
      </c>
      <c r="BB34">
        <v>32</v>
      </c>
      <c r="BC34">
        <f t="shared" si="3"/>
        <v>-173.70068867114094</v>
      </c>
      <c r="BD34">
        <f t="shared" si="4"/>
        <v>-132.69243334643369</v>
      </c>
      <c r="BE34" s="100">
        <f t="shared" si="30"/>
        <v>55.688394805864583</v>
      </c>
      <c r="BF34">
        <f t="shared" si="14"/>
        <v>-77.004038540569098</v>
      </c>
      <c r="BI34">
        <v>32</v>
      </c>
      <c r="BJ34" s="8">
        <f t="shared" si="34"/>
        <v>-31.984134228187997</v>
      </c>
      <c r="BK34" s="8">
        <f t="shared" si="34"/>
        <v>-31.984134228187997</v>
      </c>
      <c r="BL34">
        <f t="shared" si="16"/>
        <v>5.4772443826684674</v>
      </c>
      <c r="BM34" s="8">
        <f t="shared" si="5"/>
        <v>-26.506889845519531</v>
      </c>
      <c r="BP34">
        <v>32</v>
      </c>
      <c r="BQ34" s="100">
        <f t="shared" si="17"/>
        <v>141.71655444295288</v>
      </c>
      <c r="BR34" s="100">
        <f t="shared" si="18"/>
        <v>100.70829911824558</v>
      </c>
      <c r="BS34">
        <f t="shared" si="19"/>
        <v>-50.211150423196116</v>
      </c>
      <c r="BT34">
        <f t="shared" si="20"/>
        <v>50.497148695049461</v>
      </c>
      <c r="BW34">
        <v>32</v>
      </c>
      <c r="BX34" s="100">
        <f t="shared" si="21"/>
        <v>-141.71655444295288</v>
      </c>
      <c r="BY34" s="100">
        <f t="shared" si="22"/>
        <v>-100.70829911824558</v>
      </c>
      <c r="BZ34">
        <f t="shared" si="23"/>
        <v>50.211150423196116</v>
      </c>
      <c r="CA34">
        <f t="shared" si="24"/>
        <v>-50.497148695049461</v>
      </c>
      <c r="CE34">
        <v>32</v>
      </c>
      <c r="CF34" s="100">
        <f t="shared" si="25"/>
        <v>-170.16500671140909</v>
      </c>
      <c r="CG34" s="100">
        <f t="shared" si="26"/>
        <v>-129.15675138670184</v>
      </c>
      <c r="CH34" s="100">
        <f t="shared" si="27"/>
        <v>117.81283237490121</v>
      </c>
      <c r="CI34">
        <f t="shared" si="31"/>
        <v>-11.343919011800637</v>
      </c>
    </row>
    <row r="35" spans="1:87" ht="16.5">
      <c r="A35">
        <v>9.9999999999999995E-7</v>
      </c>
      <c r="B35">
        <v>9.9999999999999995E-7</v>
      </c>
      <c r="C35">
        <v>1.1841666666666665E-3</v>
      </c>
      <c r="D35">
        <v>6.7702702702702696E-4</v>
      </c>
      <c r="E35">
        <v>2.0920454545454546E-4</v>
      </c>
      <c r="F35">
        <v>7.340248624102641E-2</v>
      </c>
      <c r="G35">
        <v>0.59050155756261202</v>
      </c>
      <c r="H35">
        <v>0.38196295264918684</v>
      </c>
      <c r="I35">
        <v>306.58295795999999</v>
      </c>
      <c r="J35">
        <v>2.8840315031266014E-7</v>
      </c>
      <c r="K35">
        <v>3.0054999999999998E-2</v>
      </c>
      <c r="L35">
        <v>61.573555241695907</v>
      </c>
      <c r="M35" s="104">
        <v>62903.102478180488</v>
      </c>
      <c r="O35" s="10"/>
      <c r="Q35">
        <v>33</v>
      </c>
      <c r="R35">
        <f t="shared" ref="R35:R66" si="35">$O$9+$O$3+$O$6+3*$O$4-$O$10-3*$O$7</f>
        <v>114.37156012751666</v>
      </c>
      <c r="S35">
        <f t="shared" ref="S35:S66" si="36">$O$9+$O$3+$O$5+3*$O$4-$O$10-3*$O$7</f>
        <v>73.363304802809353</v>
      </c>
      <c r="T35" s="100">
        <f t="shared" si="29"/>
        <v>-65.868182273893709</v>
      </c>
      <c r="U35">
        <f t="shared" si="6"/>
        <v>7.495122528915644</v>
      </c>
      <c r="X35">
        <v>33</v>
      </c>
      <c r="Y35">
        <f t="shared" si="33"/>
        <v>7.8120805369167101E-2</v>
      </c>
      <c r="Z35">
        <f t="shared" si="33"/>
        <v>7.8120805369167101E-2</v>
      </c>
      <c r="AA35">
        <f t="shared" si="7"/>
        <v>-1.5684905331170023</v>
      </c>
      <c r="AB35">
        <f t="shared" si="8"/>
        <v>-1.4903697277478352</v>
      </c>
      <c r="AC35" s="9"/>
      <c r="AE35">
        <v>33</v>
      </c>
      <c r="AF35">
        <f t="shared" ref="AF35:AF66" si="37">2*$O$9+$O$6+2*$O$4-$O$11-2*$O$7</f>
        <v>86.948445006711324</v>
      </c>
      <c r="AG35">
        <f t="shared" ref="AG35:AG66" si="38">2*$O$9+$O$5+2*$O$4-$O$11-2*$O$7</f>
        <v>45.940189682004132</v>
      </c>
      <c r="AH35">
        <f t="shared" si="10"/>
        <v>-64.460561616278071</v>
      </c>
      <c r="AI35">
        <f t="shared" si="32"/>
        <v>-18.520371934273939</v>
      </c>
      <c r="AL35">
        <v>33</v>
      </c>
      <c r="AP35">
        <f t="shared" si="11"/>
        <v>-20.010741662021776</v>
      </c>
      <c r="AX35">
        <v>33</v>
      </c>
      <c r="AY35">
        <f t="shared" si="12"/>
        <v>1.7893942303703316</v>
      </c>
      <c r="AZ35">
        <f t="shared" si="13"/>
        <v>4.7986720660482227</v>
      </c>
      <c r="BB35">
        <v>33</v>
      </c>
      <c r="BC35">
        <f t="shared" ref="BC35:BC66" si="39">$O$12+3*$O$7-4*$O$4-$O$3-$O$6</f>
        <v>-173.70068867114094</v>
      </c>
      <c r="BD35">
        <f t="shared" ref="BD35:BD66" si="40">$O$12+3*$O$7-4*$O$4-$O$3-$O$5</f>
        <v>-132.69243334643369</v>
      </c>
      <c r="BE35" s="100">
        <f t="shared" si="30"/>
        <v>72.608209790970307</v>
      </c>
      <c r="BF35">
        <f t="shared" si="14"/>
        <v>-60.084223555463382</v>
      </c>
      <c r="BI35">
        <v>33</v>
      </c>
      <c r="BJ35" s="8">
        <f t="shared" si="34"/>
        <v>-31.984134228187997</v>
      </c>
      <c r="BK35" s="8">
        <f t="shared" si="34"/>
        <v>-31.984134228187997</v>
      </c>
      <c r="BL35">
        <f t="shared" si="16"/>
        <v>6.9008973925779546</v>
      </c>
      <c r="BM35" s="8">
        <f t="shared" si="5"/>
        <v>-25.083236835610045</v>
      </c>
      <c r="BP35">
        <v>33</v>
      </c>
      <c r="BQ35" s="100">
        <f t="shared" si="17"/>
        <v>141.71655444295288</v>
      </c>
      <c r="BR35" s="100">
        <f t="shared" si="18"/>
        <v>100.70829911824558</v>
      </c>
      <c r="BS35">
        <f t="shared" si="19"/>
        <v>-65.707312398392347</v>
      </c>
      <c r="BT35">
        <f t="shared" si="20"/>
        <v>35.000986719853231</v>
      </c>
      <c r="BW35">
        <v>33</v>
      </c>
      <c r="BX35" s="100">
        <f t="shared" si="21"/>
        <v>-141.71655444295288</v>
      </c>
      <c r="BY35" s="100">
        <f t="shared" si="22"/>
        <v>-100.70829911824558</v>
      </c>
      <c r="BZ35">
        <f t="shared" si="23"/>
        <v>65.707312398392347</v>
      </c>
      <c r="CA35">
        <f t="shared" si="24"/>
        <v>-35.000986719853231</v>
      </c>
      <c r="CE35">
        <v>33</v>
      </c>
      <c r="CF35" s="100">
        <f t="shared" si="25"/>
        <v>-170.16500671140909</v>
      </c>
      <c r="CG35" s="100">
        <f t="shared" si="26"/>
        <v>-129.15675138670184</v>
      </c>
      <c r="CH35" s="100">
        <f t="shared" si="27"/>
        <v>151.10966663419819</v>
      </c>
      <c r="CI35">
        <f t="shared" si="31"/>
        <v>21.95291524749635</v>
      </c>
    </row>
    <row r="36" spans="1:87" ht="16.5">
      <c r="A36">
        <v>9.9999999999999995E-7</v>
      </c>
      <c r="B36">
        <v>2.8478260869565222E-5</v>
      </c>
      <c r="C36">
        <v>1.0231666666666668E-3</v>
      </c>
      <c r="D36">
        <v>5.7662162162162172E-4</v>
      </c>
      <c r="E36">
        <v>1.2090909090909091E-4</v>
      </c>
      <c r="F36">
        <v>0.13510670616233164</v>
      </c>
      <c r="G36">
        <v>0.5781216284414995</v>
      </c>
      <c r="H36">
        <v>0.38821136578840226</v>
      </c>
      <c r="I36">
        <v>306.45374220000002</v>
      </c>
      <c r="J36">
        <v>2.6302679918953789E-7</v>
      </c>
      <c r="K36">
        <v>3.0085000000000001E-2</v>
      </c>
      <c r="L36">
        <v>113.59042109406717</v>
      </c>
      <c r="M36" s="104">
        <v>61695.40324324464</v>
      </c>
      <c r="O36" s="10"/>
      <c r="Q36">
        <v>34</v>
      </c>
      <c r="R36">
        <f t="shared" si="35"/>
        <v>114.37156012751666</v>
      </c>
      <c r="S36">
        <f t="shared" si="36"/>
        <v>73.363304802809353</v>
      </c>
      <c r="T36" s="100">
        <f t="shared" si="29"/>
        <v>-61.372222126407216</v>
      </c>
      <c r="U36">
        <f t="shared" si="6"/>
        <v>11.991082676402137</v>
      </c>
      <c r="X36">
        <v>34</v>
      </c>
      <c r="Y36">
        <f t="shared" si="33"/>
        <v>7.8120805369167101E-2</v>
      </c>
      <c r="Z36">
        <f t="shared" si="33"/>
        <v>7.8120805369167101E-2</v>
      </c>
      <c r="AA36">
        <f t="shared" si="7"/>
        <v>-2.5191558390868978</v>
      </c>
      <c r="AB36">
        <f t="shared" si="8"/>
        <v>-2.4410350337177307</v>
      </c>
      <c r="AC36" s="9"/>
      <c r="AE36">
        <v>34</v>
      </c>
      <c r="AF36">
        <f t="shared" si="37"/>
        <v>86.948445006711324</v>
      </c>
      <c r="AG36">
        <f t="shared" si="38"/>
        <v>45.940189682004132</v>
      </c>
      <c r="AH36">
        <f t="shared" si="10"/>
        <v>-60.906666581561375</v>
      </c>
      <c r="AI36">
        <f t="shared" si="32"/>
        <v>-14.966476899557243</v>
      </c>
      <c r="AL36">
        <v>34</v>
      </c>
      <c r="AP36">
        <f t="shared" si="11"/>
        <v>-17.407511933274975</v>
      </c>
      <c r="AX36">
        <v>34</v>
      </c>
      <c r="AY36">
        <f t="shared" si="12"/>
        <v>2.055341709531775</v>
      </c>
      <c r="AZ36">
        <f t="shared" si="13"/>
        <v>4.7902528071375716</v>
      </c>
      <c r="BB36">
        <v>34</v>
      </c>
      <c r="BC36">
        <f t="shared" si="39"/>
        <v>-173.70068867114094</v>
      </c>
      <c r="BD36">
        <f t="shared" si="40"/>
        <v>-132.69243334643369</v>
      </c>
      <c r="BE36" s="100">
        <f t="shared" si="30"/>
        <v>66.537523783519731</v>
      </c>
      <c r="BF36">
        <f t="shared" si="14"/>
        <v>-66.154909562913957</v>
      </c>
      <c r="BI36">
        <v>34</v>
      </c>
      <c r="BJ36" s="8">
        <f t="shared" si="34"/>
        <v>-31.984134228187997</v>
      </c>
      <c r="BK36" s="8">
        <f t="shared" si="34"/>
        <v>-31.984134228187997</v>
      </c>
      <c r="BL36">
        <f t="shared" si="16"/>
        <v>7.2189019513535699</v>
      </c>
      <c r="BM36" s="8">
        <f t="shared" si="5"/>
        <v>-24.765232276834428</v>
      </c>
      <c r="BP36">
        <v>34</v>
      </c>
      <c r="BQ36" s="100">
        <f t="shared" si="17"/>
        <v>141.71655444295288</v>
      </c>
      <c r="BR36" s="100">
        <f t="shared" si="18"/>
        <v>100.70829911824558</v>
      </c>
      <c r="BS36">
        <f t="shared" si="19"/>
        <v>-59.318621832166158</v>
      </c>
      <c r="BT36">
        <f t="shared" si="20"/>
        <v>41.389677286079419</v>
      </c>
      <c r="BW36">
        <v>34</v>
      </c>
      <c r="BX36" s="100">
        <f t="shared" si="21"/>
        <v>-141.71655444295288</v>
      </c>
      <c r="BY36" s="100">
        <f t="shared" si="22"/>
        <v>-100.70829911824558</v>
      </c>
      <c r="BZ36">
        <f t="shared" si="23"/>
        <v>59.318621832166158</v>
      </c>
      <c r="CA36">
        <f t="shared" si="24"/>
        <v>-41.389677286079419</v>
      </c>
      <c r="CE36">
        <v>34</v>
      </c>
      <c r="CF36" s="100">
        <f t="shared" si="25"/>
        <v>-170.16500671140909</v>
      </c>
      <c r="CG36" s="100">
        <f t="shared" si="26"/>
        <v>-129.15675138670184</v>
      </c>
      <c r="CH36" s="100">
        <f t="shared" si="27"/>
        <v>117.09972329003513</v>
      </c>
      <c r="CI36">
        <f t="shared" si="31"/>
        <v>-12.057028096666713</v>
      </c>
    </row>
    <row r="37" spans="1:87" ht="16.5">
      <c r="A37">
        <v>9.9999999999999995E-7</v>
      </c>
      <c r="B37">
        <v>2.6304347826086954E-5</v>
      </c>
      <c r="C37">
        <v>1.1801666666666668E-3</v>
      </c>
      <c r="D37">
        <v>5.8027027027027027E-4</v>
      </c>
      <c r="E37">
        <v>1.3897727272727274E-4</v>
      </c>
      <c r="F37">
        <v>0.14747240391726185</v>
      </c>
      <c r="G37">
        <v>0.56549829198340584</v>
      </c>
      <c r="H37">
        <v>0.39808381136458942</v>
      </c>
      <c r="I37">
        <v>306.42053592000002</v>
      </c>
      <c r="J37">
        <v>2.8840315031266014E-7</v>
      </c>
      <c r="K37">
        <v>3.04E-2</v>
      </c>
      <c r="L37">
        <v>124.21657505243373</v>
      </c>
      <c r="M37" s="104">
        <v>60461.700341671771</v>
      </c>
      <c r="O37" s="10"/>
      <c r="Q37">
        <v>35</v>
      </c>
      <c r="R37">
        <f t="shared" si="35"/>
        <v>114.37156012751666</v>
      </c>
      <c r="S37">
        <f t="shared" si="36"/>
        <v>73.363304802809353</v>
      </c>
      <c r="T37" s="100">
        <f t="shared" si="29"/>
        <v>-60.087390839735896</v>
      </c>
      <c r="U37">
        <f t="shared" si="6"/>
        <v>13.275913963073457</v>
      </c>
      <c r="X37">
        <v>35</v>
      </c>
      <c r="Y37">
        <f t="shared" si="33"/>
        <v>7.8120805369167101E-2</v>
      </c>
      <c r="Z37">
        <f t="shared" si="33"/>
        <v>7.8120805369167101E-2</v>
      </c>
      <c r="AA37">
        <f t="shared" si="7"/>
        <v>-1.8324996244565812</v>
      </c>
      <c r="AB37">
        <f t="shared" si="8"/>
        <v>-1.7543788190874141</v>
      </c>
      <c r="AC37" s="9"/>
      <c r="AE37">
        <v>35</v>
      </c>
      <c r="AF37">
        <f t="shared" si="37"/>
        <v>86.948445006711324</v>
      </c>
      <c r="AG37">
        <f t="shared" si="38"/>
        <v>45.940189682004132</v>
      </c>
      <c r="AH37">
        <f t="shared" si="10"/>
        <v>-59.846602402604525</v>
      </c>
      <c r="AI37">
        <f t="shared" si="32"/>
        <v>-13.906412720600393</v>
      </c>
      <c r="AL37">
        <v>35</v>
      </c>
      <c r="AP37">
        <f t="shared" si="11"/>
        <v>-15.660791539687807</v>
      </c>
      <c r="AX37">
        <v>35</v>
      </c>
      <c r="AY37">
        <f t="shared" si="12"/>
        <v>2.0941795505387808</v>
      </c>
      <c r="AZ37">
        <f t="shared" si="13"/>
        <v>4.7814803565140069</v>
      </c>
      <c r="BB37">
        <v>35</v>
      </c>
      <c r="BC37">
        <f t="shared" si="39"/>
        <v>-173.70068867114094</v>
      </c>
      <c r="BD37">
        <f t="shared" si="40"/>
        <v>-132.69243334643369</v>
      </c>
      <c r="BE37" s="100">
        <f t="shared" si="30"/>
        <v>65.320392693186676</v>
      </c>
      <c r="BF37">
        <f t="shared" si="14"/>
        <v>-67.372040653247012</v>
      </c>
      <c r="BI37">
        <v>35</v>
      </c>
      <c r="BJ37" s="8">
        <f t="shared" si="34"/>
        <v>-31.984134228187997</v>
      </c>
      <c r="BK37" s="8">
        <f t="shared" si="34"/>
        <v>-31.984134228187997</v>
      </c>
      <c r="BL37">
        <f t="shared" si="16"/>
        <v>6.8247130407759879</v>
      </c>
      <c r="BM37" s="8">
        <f t="shared" si="5"/>
        <v>-25.159421187412008</v>
      </c>
      <c r="BP37">
        <v>35</v>
      </c>
      <c r="BQ37" s="100">
        <f t="shared" si="17"/>
        <v>141.71655444295288</v>
      </c>
      <c r="BR37" s="100">
        <f t="shared" si="18"/>
        <v>100.70829911824558</v>
      </c>
      <c r="BS37">
        <f t="shared" si="19"/>
        <v>-58.495679652410693</v>
      </c>
      <c r="BT37">
        <f t="shared" si="20"/>
        <v>42.212619465834884</v>
      </c>
      <c r="BW37">
        <v>35</v>
      </c>
      <c r="BX37" s="100">
        <f t="shared" si="21"/>
        <v>-141.71655444295288</v>
      </c>
      <c r="BY37" s="100">
        <f t="shared" si="22"/>
        <v>-100.70829911824558</v>
      </c>
      <c r="BZ37">
        <f t="shared" si="23"/>
        <v>58.495679652410693</v>
      </c>
      <c r="CA37">
        <f t="shared" si="24"/>
        <v>-42.212619465834884</v>
      </c>
      <c r="CE37">
        <v>35</v>
      </c>
      <c r="CF37" s="100">
        <f t="shared" si="25"/>
        <v>-170.16500671140909</v>
      </c>
      <c r="CG37" s="100">
        <f t="shared" si="26"/>
        <v>-129.15675138670184</v>
      </c>
      <c r="CH37" s="100">
        <f t="shared" si="27"/>
        <v>117.6849735722741</v>
      </c>
      <c r="CI37">
        <f t="shared" si="31"/>
        <v>-11.471777814427739</v>
      </c>
    </row>
    <row r="38" spans="1:87" ht="16.5">
      <c r="A38">
        <v>9.9999999999999995E-7</v>
      </c>
      <c r="B38">
        <v>3.4565217391304352E-5</v>
      </c>
      <c r="C38">
        <v>1.6188333333333335E-3</v>
      </c>
      <c r="D38">
        <v>8.8648648648648643E-4</v>
      </c>
      <c r="E38">
        <v>2.0000000000000001E-4</v>
      </c>
      <c r="F38">
        <v>0.1271858346420881</v>
      </c>
      <c r="G38">
        <v>0.56371483995509108</v>
      </c>
      <c r="H38">
        <v>0.39298875101388175</v>
      </c>
      <c r="I38">
        <v>306.36819993</v>
      </c>
      <c r="J38">
        <v>3.0199517204020165E-7</v>
      </c>
      <c r="K38">
        <v>3.2489999999999998E-2</v>
      </c>
      <c r="L38">
        <v>107.24687282658518</v>
      </c>
      <c r="M38" s="104">
        <v>60335.653436988883</v>
      </c>
      <c r="O38" s="10"/>
      <c r="Q38">
        <v>36</v>
      </c>
      <c r="R38">
        <f t="shared" si="35"/>
        <v>114.37156012751666</v>
      </c>
      <c r="S38">
        <f t="shared" si="36"/>
        <v>73.363304802809353</v>
      </c>
      <c r="T38" s="100">
        <f t="shared" si="29"/>
        <v>-61.195788801705788</v>
      </c>
      <c r="U38">
        <f t="shared" si="6"/>
        <v>12.167516001103564</v>
      </c>
      <c r="X38">
        <v>36</v>
      </c>
      <c r="Y38">
        <f t="shared" si="33"/>
        <v>7.8120805369167101E-2</v>
      </c>
      <c r="Z38">
        <f t="shared" si="33"/>
        <v>7.8120805369167101E-2</v>
      </c>
      <c r="AA38">
        <f t="shared" si="7"/>
        <v>-2.2588254970136159</v>
      </c>
      <c r="AB38">
        <f t="shared" si="8"/>
        <v>-2.1807046916444488</v>
      </c>
      <c r="AC38" s="9"/>
      <c r="AE38">
        <v>36</v>
      </c>
      <c r="AF38">
        <f t="shared" si="37"/>
        <v>86.948445006711324</v>
      </c>
      <c r="AG38">
        <f t="shared" si="38"/>
        <v>45.940189682004132</v>
      </c>
      <c r="AH38">
        <f t="shared" si="10"/>
        <v>-59.79011850685054</v>
      </c>
      <c r="AI38">
        <f t="shared" si="32"/>
        <v>-13.849928824846408</v>
      </c>
      <c r="AL38">
        <v>36</v>
      </c>
      <c r="AP38">
        <f t="shared" si="11"/>
        <v>-16.030633516490859</v>
      </c>
      <c r="AX38">
        <v>36</v>
      </c>
      <c r="AY38">
        <f t="shared" si="12"/>
        <v>2.0303846376030723</v>
      </c>
      <c r="AZ38">
        <f t="shared" si="13"/>
        <v>4.7805740205170668</v>
      </c>
      <c r="BB38">
        <v>36</v>
      </c>
      <c r="BC38">
        <f t="shared" si="39"/>
        <v>-173.70068867114094</v>
      </c>
      <c r="BD38">
        <f t="shared" si="40"/>
        <v>-132.69243334643369</v>
      </c>
      <c r="BE38" s="100">
        <f t="shared" si="30"/>
        <v>66.522430119077711</v>
      </c>
      <c r="BF38">
        <f t="shared" si="14"/>
        <v>-66.170003227355977</v>
      </c>
      <c r="BI38">
        <v>36</v>
      </c>
      <c r="BJ38" s="8">
        <f t="shared" si="34"/>
        <v>-31.984134228187997</v>
      </c>
      <c r="BK38" s="8">
        <f t="shared" si="34"/>
        <v>-31.984134228187997</v>
      </c>
      <c r="BL38">
        <f t="shared" si="16"/>
        <v>6.1797965195302815</v>
      </c>
      <c r="BM38" s="8">
        <f t="shared" si="5"/>
        <v>-25.804337708657716</v>
      </c>
      <c r="BP38">
        <v>36</v>
      </c>
      <c r="BQ38" s="100">
        <f t="shared" si="17"/>
        <v>141.71655444295288</v>
      </c>
      <c r="BR38" s="100">
        <f t="shared" si="18"/>
        <v>100.70829911824558</v>
      </c>
      <c r="BS38">
        <f t="shared" si="19"/>
        <v>-60.342633599547426</v>
      </c>
      <c r="BT38">
        <f t="shared" si="20"/>
        <v>40.365665518698151</v>
      </c>
      <c r="BW38">
        <v>36</v>
      </c>
      <c r="BX38" s="100">
        <f t="shared" si="21"/>
        <v>-141.71655444295288</v>
      </c>
      <c r="BY38" s="100">
        <f t="shared" si="22"/>
        <v>-100.70829911824558</v>
      </c>
      <c r="BZ38">
        <f t="shared" si="23"/>
        <v>60.342633599547426</v>
      </c>
      <c r="CA38">
        <f t="shared" si="24"/>
        <v>-40.365665518698151</v>
      </c>
      <c r="CE38">
        <v>36</v>
      </c>
      <c r="CF38" s="100">
        <f t="shared" si="25"/>
        <v>-170.16500671140909</v>
      </c>
      <c r="CG38" s="100">
        <f t="shared" si="26"/>
        <v>-129.15675138670184</v>
      </c>
      <c r="CH38" s="100">
        <f t="shared" si="27"/>
        <v>115.26481922107806</v>
      </c>
      <c r="CI38">
        <f t="shared" si="31"/>
        <v>-13.891932165623786</v>
      </c>
    </row>
    <row r="39" spans="1:87" ht="16.5">
      <c r="A39">
        <v>9.9999999999999995E-7</v>
      </c>
      <c r="B39">
        <v>3.4347826086956526E-5</v>
      </c>
      <c r="C39">
        <v>1.8156666666666666E-3</v>
      </c>
      <c r="D39">
        <v>9.778378378378378E-4</v>
      </c>
      <c r="E39">
        <v>2.528409090909091E-4</v>
      </c>
      <c r="F39">
        <v>0.19736169175141977</v>
      </c>
      <c r="G39">
        <v>0.55842386786234866</v>
      </c>
      <c r="H39">
        <v>0.40217260364115048</v>
      </c>
      <c r="I39">
        <v>306.35195772999998</v>
      </c>
      <c r="J39">
        <v>2.8183829312644502E-7</v>
      </c>
      <c r="K39">
        <v>3.125E-2</v>
      </c>
      <c r="L39">
        <v>166.43262687916274</v>
      </c>
      <c r="M39" s="104">
        <v>59779.52273398023</v>
      </c>
      <c r="O39" s="10"/>
      <c r="Q39">
        <v>37</v>
      </c>
      <c r="R39">
        <f t="shared" si="35"/>
        <v>114.37156012751666</v>
      </c>
      <c r="S39">
        <f t="shared" si="36"/>
        <v>73.363304802809353</v>
      </c>
      <c r="T39" s="100">
        <f t="shared" si="29"/>
        <v>-58.067570424949992</v>
      </c>
      <c r="U39">
        <f t="shared" si="6"/>
        <v>15.295734377859361</v>
      </c>
      <c r="X39">
        <v>37</v>
      </c>
      <c r="Y39">
        <f t="shared" si="33"/>
        <v>7.8120805369167101E-2</v>
      </c>
      <c r="Z39">
        <f t="shared" si="33"/>
        <v>7.8120805369167101E-2</v>
      </c>
      <c r="AA39">
        <f t="shared" si="7"/>
        <v>-1.8689027356969898</v>
      </c>
      <c r="AB39">
        <f t="shared" si="8"/>
        <v>-1.7907819303278227</v>
      </c>
      <c r="AC39" s="9"/>
      <c r="AE39">
        <v>37</v>
      </c>
      <c r="AF39">
        <f t="shared" si="37"/>
        <v>86.948445006711324</v>
      </c>
      <c r="AG39">
        <f t="shared" si="38"/>
        <v>45.940189682004132</v>
      </c>
      <c r="AH39">
        <f t="shared" si="10"/>
        <v>-57.737116883245108</v>
      </c>
      <c r="AI39">
        <f t="shared" si="32"/>
        <v>-11.796927201240976</v>
      </c>
      <c r="AL39">
        <v>37</v>
      </c>
      <c r="AP39">
        <f t="shared" si="11"/>
        <v>-13.587709131568799</v>
      </c>
      <c r="AX39">
        <v>37</v>
      </c>
      <c r="AY39">
        <f t="shared" si="12"/>
        <v>2.2212384678958368</v>
      </c>
      <c r="AZ39">
        <f t="shared" si="13"/>
        <v>4.7765524434094146</v>
      </c>
      <c r="BB39">
        <v>37</v>
      </c>
      <c r="BC39">
        <f t="shared" si="39"/>
        <v>-173.70068867114094</v>
      </c>
      <c r="BD39">
        <f t="shared" si="40"/>
        <v>-132.69243334643369</v>
      </c>
      <c r="BE39" s="100">
        <f t="shared" si="30"/>
        <v>62.293172784574509</v>
      </c>
      <c r="BF39">
        <f t="shared" si="14"/>
        <v>-70.39926056185918</v>
      </c>
      <c r="BI39">
        <v>37</v>
      </c>
      <c r="BJ39" s="8">
        <f t="shared" si="34"/>
        <v>-31.984134228187997</v>
      </c>
      <c r="BK39" s="8">
        <f t="shared" si="34"/>
        <v>-31.984134228187997</v>
      </c>
      <c r="BL39">
        <f t="shared" si="16"/>
        <v>5.7640515536166248</v>
      </c>
      <c r="BM39" s="8">
        <f t="shared" si="5"/>
        <v>-26.220082674571373</v>
      </c>
      <c r="BP39">
        <v>37</v>
      </c>
      <c r="BQ39" s="100">
        <f t="shared" si="17"/>
        <v>141.71655444295288</v>
      </c>
      <c r="BR39" s="100">
        <f t="shared" si="18"/>
        <v>100.70829911824558</v>
      </c>
      <c r="BS39">
        <f t="shared" si="19"/>
        <v>-56.529121230957884</v>
      </c>
      <c r="BT39">
        <f t="shared" si="20"/>
        <v>44.179177887287693</v>
      </c>
      <c r="BW39">
        <v>37</v>
      </c>
      <c r="BX39" s="100">
        <f t="shared" si="21"/>
        <v>-141.71655444295288</v>
      </c>
      <c r="BY39" s="100">
        <f t="shared" si="22"/>
        <v>-100.70829911824558</v>
      </c>
      <c r="BZ39">
        <f t="shared" si="23"/>
        <v>56.529121230957884</v>
      </c>
      <c r="CA39">
        <f t="shared" si="24"/>
        <v>-44.179177887287693</v>
      </c>
      <c r="CE39">
        <v>37</v>
      </c>
      <c r="CF39" s="100">
        <f t="shared" si="25"/>
        <v>-170.16500671140909</v>
      </c>
      <c r="CG39" s="100">
        <f t="shared" si="26"/>
        <v>-129.15675138670184</v>
      </c>
      <c r="CH39" s="100">
        <f t="shared" si="27"/>
        <v>115.17756874361955</v>
      </c>
      <c r="CI39">
        <f t="shared" si="31"/>
        <v>-13.979182643082297</v>
      </c>
    </row>
    <row r="40" spans="1:87" ht="16.5">
      <c r="A40">
        <v>9.9999999999999995E-7</v>
      </c>
      <c r="B40">
        <v>9.9999999999999995E-7</v>
      </c>
      <c r="C40">
        <v>2.4118333333333335E-3</v>
      </c>
      <c r="D40">
        <v>1.4177027027027027E-3</v>
      </c>
      <c r="E40">
        <v>4.0943181818181817E-4</v>
      </c>
      <c r="F40">
        <v>0.21506753536743628</v>
      </c>
      <c r="G40">
        <v>0.55299882919814836</v>
      </c>
      <c r="H40">
        <v>0.40912202985945856</v>
      </c>
      <c r="I40">
        <v>306.50174693999998</v>
      </c>
      <c r="J40">
        <v>2.8183829312644502E-7</v>
      </c>
      <c r="K40">
        <v>3.0599999999999999E-2</v>
      </c>
      <c r="L40">
        <v>181.4425509415108</v>
      </c>
      <c r="M40" s="104">
        <v>59226.9088002512</v>
      </c>
      <c r="O40" s="10"/>
      <c r="Q40">
        <v>38</v>
      </c>
      <c r="R40">
        <f t="shared" si="35"/>
        <v>114.37156012751666</v>
      </c>
      <c r="S40">
        <f t="shared" si="36"/>
        <v>73.363304802809353</v>
      </c>
      <c r="T40" s="100">
        <f t="shared" si="29"/>
        <v>-57.715719085104112</v>
      </c>
      <c r="U40">
        <f t="shared" si="6"/>
        <v>15.64758571770524</v>
      </c>
      <c r="X40">
        <v>38</v>
      </c>
      <c r="Y40">
        <f t="shared" si="33"/>
        <v>7.8120805369167101E-2</v>
      </c>
      <c r="Z40">
        <f t="shared" si="33"/>
        <v>7.8120805369167101E-2</v>
      </c>
      <c r="AA40">
        <f t="shared" si="7"/>
        <v>-1.8110858324166423</v>
      </c>
      <c r="AB40">
        <f t="shared" si="8"/>
        <v>-1.7329650270474752</v>
      </c>
      <c r="AC40" s="9"/>
      <c r="AE40">
        <v>38</v>
      </c>
      <c r="AF40">
        <f t="shared" si="37"/>
        <v>86.948445006711324</v>
      </c>
      <c r="AG40">
        <f t="shared" si="38"/>
        <v>45.940189682004132</v>
      </c>
      <c r="AH40">
        <f t="shared" si="10"/>
        <v>-57.10865501868448</v>
      </c>
      <c r="AI40">
        <f t="shared" si="32"/>
        <v>-11.168465336680349</v>
      </c>
      <c r="AL40">
        <v>38</v>
      </c>
      <c r="AP40">
        <f t="shared" si="11"/>
        <v>-12.901430363727824</v>
      </c>
      <c r="AX40">
        <v>38</v>
      </c>
      <c r="AY40">
        <f t="shared" si="12"/>
        <v>2.258739143099243</v>
      </c>
      <c r="AZ40">
        <f t="shared" si="13"/>
        <v>4.7725190663227481</v>
      </c>
      <c r="BB40">
        <v>38</v>
      </c>
      <c r="BC40">
        <f t="shared" si="39"/>
        <v>-173.70068867114094</v>
      </c>
      <c r="BD40">
        <f t="shared" si="40"/>
        <v>-132.69243334643369</v>
      </c>
      <c r="BE40" s="100">
        <f t="shared" si="30"/>
        <v>61.476541536854505</v>
      </c>
      <c r="BF40">
        <f t="shared" si="14"/>
        <v>-71.215891809579176</v>
      </c>
      <c r="BI40">
        <v>38</v>
      </c>
      <c r="BJ40" s="8">
        <f t="shared" si="34"/>
        <v>-31.984134228187997</v>
      </c>
      <c r="BK40" s="8">
        <f t="shared" si="34"/>
        <v>-31.984134228187997</v>
      </c>
      <c r="BL40">
        <f t="shared" si="16"/>
        <v>4.9648442177474017</v>
      </c>
      <c r="BM40" s="8">
        <f t="shared" si="5"/>
        <v>-27.019290010440596</v>
      </c>
      <c r="BP40">
        <v>38</v>
      </c>
      <c r="BQ40" s="100">
        <f t="shared" si="17"/>
        <v>141.71655444295288</v>
      </c>
      <c r="BR40" s="100">
        <f t="shared" si="18"/>
        <v>100.70829911824558</v>
      </c>
      <c r="BS40">
        <f t="shared" si="19"/>
        <v>-56.5116973191071</v>
      </c>
      <c r="BT40">
        <f t="shared" si="20"/>
        <v>44.196601799138477</v>
      </c>
      <c r="BW40">
        <v>38</v>
      </c>
      <c r="BX40" s="100">
        <f t="shared" si="21"/>
        <v>-141.71655444295288</v>
      </c>
      <c r="BY40" s="100">
        <f t="shared" si="22"/>
        <v>-100.70829911824558</v>
      </c>
      <c r="BZ40">
        <f t="shared" si="23"/>
        <v>56.5116973191071</v>
      </c>
      <c r="CA40">
        <f t="shared" si="24"/>
        <v>-44.196601799138477</v>
      </c>
      <c r="CE40">
        <v>38</v>
      </c>
      <c r="CF40" s="100">
        <f t="shared" si="25"/>
        <v>-170.16500671140909</v>
      </c>
      <c r="CG40" s="100">
        <f t="shared" si="26"/>
        <v>-129.15675138670184</v>
      </c>
      <c r="CH40" s="100">
        <f t="shared" si="27"/>
        <v>151.0984931171707</v>
      </c>
      <c r="CI40">
        <f t="shared" si="31"/>
        <v>21.941741730468863</v>
      </c>
    </row>
    <row r="41" spans="1:87" ht="16.5">
      <c r="A41">
        <v>9.9999999999999995E-7</v>
      </c>
      <c r="B41">
        <v>9.9999999999999995E-7</v>
      </c>
      <c r="C41">
        <v>2.2125000000000001E-3</v>
      </c>
      <c r="D41">
        <v>1.5263513513513515E-3</v>
      </c>
      <c r="E41">
        <v>2.7670454545454548E-4</v>
      </c>
      <c r="F41">
        <v>0.19763013287881592</v>
      </c>
      <c r="G41">
        <v>0.55681166969755558</v>
      </c>
      <c r="H41">
        <v>0.40697861149457748</v>
      </c>
      <c r="I41">
        <v>306.43316873999999</v>
      </c>
      <c r="J41">
        <v>2.691534803926908E-7</v>
      </c>
      <c r="K41">
        <v>3.09E-2</v>
      </c>
      <c r="L41">
        <v>166.63156442485527</v>
      </c>
      <c r="M41" s="104">
        <v>59594.540272374412</v>
      </c>
      <c r="O41" s="10"/>
      <c r="Q41">
        <v>39</v>
      </c>
      <c r="R41">
        <f t="shared" si="35"/>
        <v>114.37156012751666</v>
      </c>
      <c r="S41">
        <f t="shared" si="36"/>
        <v>73.363304802809353</v>
      </c>
      <c r="T41" s="100">
        <f t="shared" si="29"/>
        <v>-58.849502270679828</v>
      </c>
      <c r="U41">
        <f t="shared" si="6"/>
        <v>14.513802532129525</v>
      </c>
      <c r="X41">
        <v>39</v>
      </c>
      <c r="Y41">
        <f t="shared" si="33"/>
        <v>7.8120805369167101E-2</v>
      </c>
      <c r="Z41">
        <f t="shared" si="33"/>
        <v>7.8120805369167101E-2</v>
      </c>
      <c r="AA41">
        <f t="shared" si="7"/>
        <v>-3.405038913658982</v>
      </c>
      <c r="AB41">
        <f t="shared" si="8"/>
        <v>-3.3269181082898149</v>
      </c>
      <c r="AC41" s="9"/>
      <c r="AE41">
        <v>39</v>
      </c>
      <c r="AF41">
        <f t="shared" si="37"/>
        <v>86.948445006711324</v>
      </c>
      <c r="AG41">
        <f t="shared" si="38"/>
        <v>45.940189682004132</v>
      </c>
      <c r="AH41">
        <f t="shared" si="10"/>
        <v>-57.085353257515258</v>
      </c>
      <c r="AI41">
        <f t="shared" si="32"/>
        <v>-11.145163575511127</v>
      </c>
      <c r="AL41">
        <v>39</v>
      </c>
      <c r="AP41">
        <f t="shared" si="11"/>
        <v>-14.472081683800942</v>
      </c>
      <c r="AX41">
        <v>39</v>
      </c>
      <c r="AY41">
        <f t="shared" si="12"/>
        <v>2.2217572717232539</v>
      </c>
      <c r="AZ41">
        <f t="shared" si="13"/>
        <v>4.7752064738645288</v>
      </c>
      <c r="BB41">
        <v>39</v>
      </c>
      <c r="BC41">
        <f t="shared" si="39"/>
        <v>-173.70068867114094</v>
      </c>
      <c r="BD41">
        <f t="shared" si="40"/>
        <v>-132.69243334643369</v>
      </c>
      <c r="BE41" s="100">
        <f t="shared" si="30"/>
        <v>62.434496503684855</v>
      </c>
      <c r="BF41">
        <f t="shared" si="14"/>
        <v>-70.257936842748833</v>
      </c>
      <c r="BI41">
        <v>39</v>
      </c>
      <c r="BJ41" s="8">
        <f t="shared" si="34"/>
        <v>-31.984134228187997</v>
      </c>
      <c r="BK41" s="8">
        <f t="shared" si="34"/>
        <v>-31.984134228187997</v>
      </c>
      <c r="BL41">
        <f t="shared" si="16"/>
        <v>5.2258841334994512</v>
      </c>
      <c r="BM41" s="8">
        <f t="shared" si="5"/>
        <v>-26.758250094688545</v>
      </c>
      <c r="BP41">
        <v>39</v>
      </c>
      <c r="BQ41" s="100">
        <f t="shared" si="17"/>
        <v>141.71655444295288</v>
      </c>
      <c r="BR41" s="100">
        <f t="shared" si="18"/>
        <v>100.70829911824558</v>
      </c>
      <c r="BS41">
        <f t="shared" si="19"/>
        <v>-57.208612370185399</v>
      </c>
      <c r="BT41">
        <f t="shared" si="20"/>
        <v>43.499686748060178</v>
      </c>
      <c r="BW41">
        <v>39</v>
      </c>
      <c r="BX41" s="100">
        <f t="shared" si="21"/>
        <v>-141.71655444295288</v>
      </c>
      <c r="BY41" s="100">
        <f t="shared" si="22"/>
        <v>-100.70829911824558</v>
      </c>
      <c r="BZ41">
        <f t="shared" si="23"/>
        <v>57.208612370185399</v>
      </c>
      <c r="CA41">
        <f t="shared" si="24"/>
        <v>-43.499686748060178</v>
      </c>
      <c r="CE41">
        <v>39</v>
      </c>
      <c r="CF41" s="100">
        <f t="shared" si="25"/>
        <v>-170.16500671140909</v>
      </c>
      <c r="CG41" s="100">
        <f t="shared" si="26"/>
        <v>-129.15675138670184</v>
      </c>
      <c r="CH41" s="100">
        <f t="shared" si="27"/>
        <v>151.27409604589593</v>
      </c>
      <c r="CI41">
        <f t="shared" si="31"/>
        <v>22.117344659194089</v>
      </c>
    </row>
    <row r="42" spans="1:87" ht="16.5">
      <c r="A42">
        <v>9.9999999999999995E-7</v>
      </c>
      <c r="B42">
        <v>3.0652173913043476E-5</v>
      </c>
      <c r="C42">
        <v>1.9846666666666667E-3</v>
      </c>
      <c r="D42">
        <v>1.5095945945945947E-3</v>
      </c>
      <c r="E42">
        <v>2.3397727272727272E-4</v>
      </c>
      <c r="F42">
        <v>8.4683721718448832E-2</v>
      </c>
      <c r="G42">
        <v>0.55955774400689762</v>
      </c>
      <c r="H42">
        <v>0.40482856385340343</v>
      </c>
      <c r="I42">
        <v>306.39707496</v>
      </c>
      <c r="J42">
        <v>2.6302679918953789E-7</v>
      </c>
      <c r="K42">
        <v>3.09E-2</v>
      </c>
      <c r="L42">
        <v>71.370868172734305</v>
      </c>
      <c r="M42" s="104">
        <v>59883.376266207466</v>
      </c>
      <c r="O42" s="10"/>
      <c r="Q42">
        <v>40</v>
      </c>
      <c r="R42">
        <f t="shared" si="35"/>
        <v>114.37156012751666</v>
      </c>
      <c r="S42">
        <f t="shared" si="36"/>
        <v>73.363304802809353</v>
      </c>
      <c r="T42" s="100">
        <f t="shared" si="29"/>
        <v>-65.626870820058542</v>
      </c>
      <c r="U42">
        <f t="shared" si="6"/>
        <v>7.7364339827508104</v>
      </c>
      <c r="X42">
        <v>40</v>
      </c>
      <c r="Y42">
        <f t="shared" si="33"/>
        <v>7.8120805369167101E-2</v>
      </c>
      <c r="Z42">
        <f t="shared" si="33"/>
        <v>7.8120805369167101E-2</v>
      </c>
      <c r="AA42">
        <f t="shared" si="7"/>
        <v>-4.0525289057728875</v>
      </c>
      <c r="AB42">
        <f t="shared" si="8"/>
        <v>-3.9744081004037204</v>
      </c>
      <c r="AC42" s="9"/>
      <c r="AE42">
        <v>40</v>
      </c>
      <c r="AF42">
        <f t="shared" si="37"/>
        <v>86.948445006711324</v>
      </c>
      <c r="AG42">
        <f t="shared" si="38"/>
        <v>45.940189682004132</v>
      </c>
      <c r="AH42">
        <f t="shared" si="10"/>
        <v>-61.581636757943947</v>
      </c>
      <c r="AI42">
        <f t="shared" si="32"/>
        <v>-15.641447075939816</v>
      </c>
      <c r="AL42">
        <v>40</v>
      </c>
      <c r="AP42">
        <f t="shared" si="11"/>
        <v>-19.615855176343537</v>
      </c>
      <c r="AX42">
        <v>40</v>
      </c>
      <c r="AY42">
        <f t="shared" si="12"/>
        <v>1.8535209796535885</v>
      </c>
      <c r="AZ42">
        <f t="shared" si="13"/>
        <v>4.7773062781848292</v>
      </c>
      <c r="BB42">
        <v>40</v>
      </c>
      <c r="BC42">
        <f t="shared" si="39"/>
        <v>-173.70068867114094</v>
      </c>
      <c r="BD42">
        <f t="shared" si="40"/>
        <v>-132.69243334643369</v>
      </c>
      <c r="BE42" s="100">
        <f t="shared" si="30"/>
        <v>71.134224014414244</v>
      </c>
      <c r="BF42">
        <f t="shared" si="14"/>
        <v>-61.558209332019445</v>
      </c>
      <c r="BI42">
        <v>40</v>
      </c>
      <c r="BJ42" s="8">
        <f t="shared" si="34"/>
        <v>-31.984134228187997</v>
      </c>
      <c r="BK42" s="8">
        <f t="shared" si="34"/>
        <v>-31.984134228187997</v>
      </c>
      <c r="BL42">
        <f t="shared" si="16"/>
        <v>5.5146480380139726</v>
      </c>
      <c r="BM42" s="8">
        <f t="shared" si="5"/>
        <v>-26.469486190174024</v>
      </c>
      <c r="BP42">
        <v>40</v>
      </c>
      <c r="BQ42" s="100">
        <f t="shared" si="17"/>
        <v>141.71655444295288</v>
      </c>
      <c r="BR42" s="100">
        <f t="shared" si="18"/>
        <v>100.70829911824558</v>
      </c>
      <c r="BS42">
        <f t="shared" si="19"/>
        <v>-65.619575976400256</v>
      </c>
      <c r="BT42">
        <f t="shared" si="20"/>
        <v>35.088723141845321</v>
      </c>
      <c r="BW42">
        <v>40</v>
      </c>
      <c r="BX42" s="100">
        <f t="shared" si="21"/>
        <v>-141.71655444295288</v>
      </c>
      <c r="BY42" s="100">
        <f t="shared" si="22"/>
        <v>-100.70829911824558</v>
      </c>
      <c r="BZ42">
        <f t="shared" si="23"/>
        <v>65.619575976400256</v>
      </c>
      <c r="CA42">
        <f t="shared" si="24"/>
        <v>-35.088723141845321</v>
      </c>
      <c r="CE42">
        <v>40</v>
      </c>
      <c r="CF42" s="100">
        <f t="shared" si="25"/>
        <v>-170.16500671140909</v>
      </c>
      <c r="CG42" s="100">
        <f t="shared" si="26"/>
        <v>-129.15675138670184</v>
      </c>
      <c r="CH42" s="100">
        <f t="shared" si="27"/>
        <v>116.44959385425996</v>
      </c>
      <c r="CI42">
        <f t="shared" si="31"/>
        <v>-12.707157532441883</v>
      </c>
    </row>
    <row r="43" spans="1:87" ht="16.5">
      <c r="A43">
        <v>9.9999999999999995E-7</v>
      </c>
      <c r="B43">
        <v>2.9347826086956523E-5</v>
      </c>
      <c r="C43">
        <v>2.0088333333333334E-3</v>
      </c>
      <c r="D43">
        <v>1.8593243243243242E-3</v>
      </c>
      <c r="E43">
        <v>1.8386363636363636E-4</v>
      </c>
      <c r="F43">
        <v>6.9690788959223302E-2</v>
      </c>
      <c r="G43">
        <v>0.55417997469079827</v>
      </c>
      <c r="H43">
        <v>0.40870473119638812</v>
      </c>
      <c r="I43">
        <v>306.35015304000001</v>
      </c>
      <c r="J43">
        <v>2.6302679918953789E-7</v>
      </c>
      <c r="K43">
        <v>3.0365E-2</v>
      </c>
      <c r="L43">
        <v>58.779788141205557</v>
      </c>
      <c r="M43" s="104">
        <v>59366.142013212353</v>
      </c>
      <c r="O43" s="10"/>
      <c r="Q43">
        <v>41</v>
      </c>
      <c r="R43">
        <f t="shared" si="35"/>
        <v>114.37156012751666</v>
      </c>
      <c r="S43">
        <f t="shared" si="36"/>
        <v>73.363304802809353</v>
      </c>
      <c r="T43" s="100">
        <f t="shared" si="29"/>
        <v>-67.650209557682146</v>
      </c>
      <c r="U43">
        <f t="shared" si="6"/>
        <v>5.7130952451272066</v>
      </c>
      <c r="X43">
        <v>41</v>
      </c>
      <c r="Y43">
        <f t="shared" ref="Y43:Z62" si="41">$O$9+$O$11-2*$O$10</f>
        <v>7.8120805369167101E-2</v>
      </c>
      <c r="Z43">
        <f t="shared" si="41"/>
        <v>7.8120805369167101E-2</v>
      </c>
      <c r="AA43">
        <f t="shared" si="7"/>
        <v>-5.6965268517748218</v>
      </c>
      <c r="AB43">
        <f t="shared" si="8"/>
        <v>-5.6184060464056547</v>
      </c>
      <c r="AC43" s="9"/>
      <c r="AE43">
        <v>41</v>
      </c>
      <c r="AF43">
        <f t="shared" si="37"/>
        <v>86.948445006711324</v>
      </c>
      <c r="AG43">
        <f t="shared" si="38"/>
        <v>45.940189682004132</v>
      </c>
      <c r="AH43">
        <f t="shared" si="10"/>
        <v>-61.889261292611643</v>
      </c>
      <c r="AI43">
        <f t="shared" si="32"/>
        <v>-15.949071610607511</v>
      </c>
      <c r="AL43">
        <v>41</v>
      </c>
      <c r="AP43">
        <f t="shared" si="11"/>
        <v>-21.567477657013164</v>
      </c>
      <c r="AX43">
        <v>41</v>
      </c>
      <c r="AY43">
        <f t="shared" si="12"/>
        <v>1.76922801642065</v>
      </c>
      <c r="AZ43">
        <f t="shared" si="13"/>
        <v>4.7735388266452041</v>
      </c>
      <c r="BB43">
        <v>41</v>
      </c>
      <c r="BC43">
        <f t="shared" si="39"/>
        <v>-173.70068867114094</v>
      </c>
      <c r="BD43">
        <f t="shared" si="40"/>
        <v>-132.69243334643369</v>
      </c>
      <c r="BE43" s="100">
        <f t="shared" si="30"/>
        <v>73.128520218372486</v>
      </c>
      <c r="BF43">
        <f t="shared" si="14"/>
        <v>-59.563913128061202</v>
      </c>
      <c r="BI43">
        <v>41</v>
      </c>
      <c r="BJ43" s="8">
        <f t="shared" ref="BJ43:BK62" si="42">$O$12+$O$3-$O$9-$O$7</f>
        <v>-31.984134228187997</v>
      </c>
      <c r="BK43" s="8">
        <f t="shared" si="42"/>
        <v>-31.984134228187997</v>
      </c>
      <c r="BL43">
        <f t="shared" si="16"/>
        <v>5.4138892473946552</v>
      </c>
      <c r="BM43" s="8">
        <f t="shared" si="5"/>
        <v>-26.570244980793341</v>
      </c>
      <c r="BP43">
        <v>41</v>
      </c>
      <c r="BQ43" s="100">
        <f t="shared" si="17"/>
        <v>141.71655444295288</v>
      </c>
      <c r="BR43" s="100">
        <f t="shared" si="18"/>
        <v>100.70829911824558</v>
      </c>
      <c r="BS43">
        <f t="shared" si="19"/>
        <v>-67.714630970977836</v>
      </c>
      <c r="BT43">
        <f t="shared" si="20"/>
        <v>32.993668147267741</v>
      </c>
      <c r="BW43">
        <v>41</v>
      </c>
      <c r="BX43" s="100">
        <f t="shared" si="21"/>
        <v>-141.71655444295288</v>
      </c>
      <c r="BY43" s="100">
        <f t="shared" si="22"/>
        <v>-100.70829911824558</v>
      </c>
      <c r="BZ43">
        <f t="shared" si="23"/>
        <v>67.714630970977836</v>
      </c>
      <c r="CA43">
        <f t="shared" si="24"/>
        <v>-32.993668147267741</v>
      </c>
      <c r="CE43">
        <v>41</v>
      </c>
      <c r="CF43" s="100">
        <f t="shared" si="25"/>
        <v>-170.16500671140909</v>
      </c>
      <c r="CG43" s="100">
        <f t="shared" si="26"/>
        <v>-129.15675138670184</v>
      </c>
      <c r="CH43" s="100">
        <f t="shared" si="27"/>
        <v>116.71675230938321</v>
      </c>
      <c r="CI43">
        <f t="shared" si="31"/>
        <v>-12.439999077318632</v>
      </c>
    </row>
    <row r="44" spans="1:87" ht="16.5">
      <c r="A44">
        <v>9.9999999999999995E-7</v>
      </c>
      <c r="B44">
        <v>3.8260869565217388E-5</v>
      </c>
      <c r="C44">
        <v>1.8749999999999999E-3</v>
      </c>
      <c r="D44">
        <v>1.7887837837837839E-3</v>
      </c>
      <c r="E44">
        <v>1.3795454545454546E-4</v>
      </c>
      <c r="F44">
        <v>4.8692630441585082E-2</v>
      </c>
      <c r="G44">
        <v>0.55778808235185839</v>
      </c>
      <c r="H44">
        <v>0.4052971722510969</v>
      </c>
      <c r="I44">
        <v>306.29420766999999</v>
      </c>
      <c r="J44">
        <v>2.7542287033381632E-7</v>
      </c>
      <c r="K44">
        <v>2.9815000000000001E-2</v>
      </c>
      <c r="L44">
        <v>41.096740685695814</v>
      </c>
      <c r="M44" s="104">
        <v>59696.553075891032</v>
      </c>
      <c r="O44" s="10"/>
      <c r="Q44">
        <v>42</v>
      </c>
      <c r="R44">
        <f t="shared" si="35"/>
        <v>114.37156012751666</v>
      </c>
      <c r="S44">
        <f t="shared" si="36"/>
        <v>73.363304802809353</v>
      </c>
      <c r="T44" s="100">
        <f t="shared" si="29"/>
        <v>-70.383477632332983</v>
      </c>
      <c r="U44">
        <f t="shared" si="6"/>
        <v>2.9798271704763692</v>
      </c>
      <c r="X44">
        <v>42</v>
      </c>
      <c r="Y44">
        <f t="shared" si="41"/>
        <v>7.8120805369167101E-2</v>
      </c>
      <c r="Z44">
        <f t="shared" si="41"/>
        <v>7.8120805369167101E-2</v>
      </c>
      <c r="AA44">
        <f t="shared" si="7"/>
        <v>-6.4056575745580231</v>
      </c>
      <c r="AB44">
        <f t="shared" si="8"/>
        <v>-6.327536769188856</v>
      </c>
      <c r="AC44" s="9"/>
      <c r="AE44">
        <v>42</v>
      </c>
      <c r="AF44">
        <f t="shared" si="37"/>
        <v>86.948445006711324</v>
      </c>
      <c r="AG44">
        <f t="shared" si="38"/>
        <v>45.940189682004132</v>
      </c>
      <c r="AH44">
        <f t="shared" si="10"/>
        <v>-63.206436484307908</v>
      </c>
      <c r="AI44">
        <f t="shared" si="32"/>
        <v>-17.266246802303776</v>
      </c>
      <c r="AL44">
        <v>42</v>
      </c>
      <c r="AP44">
        <f t="shared" si="11"/>
        <v>-23.593783571492633</v>
      </c>
      <c r="AX44">
        <v>42</v>
      </c>
      <c r="AY44">
        <f t="shared" si="12"/>
        <v>1.6138073800671597</v>
      </c>
      <c r="AZ44">
        <f t="shared" si="13"/>
        <v>4.7759492553615699</v>
      </c>
      <c r="BB44">
        <v>42</v>
      </c>
      <c r="BC44">
        <f t="shared" si="39"/>
        <v>-173.70068867114094</v>
      </c>
      <c r="BD44">
        <f t="shared" si="40"/>
        <v>-132.69243334643369</v>
      </c>
      <c r="BE44" s="100">
        <f t="shared" si="30"/>
        <v>76.713320170606977</v>
      </c>
      <c r="BF44">
        <f t="shared" si="14"/>
        <v>-55.979113175826711</v>
      </c>
      <c r="BI44">
        <v>42</v>
      </c>
      <c r="BJ44" s="8">
        <f t="shared" si="42"/>
        <v>-31.984134228187997</v>
      </c>
      <c r="BK44" s="8">
        <f t="shared" si="42"/>
        <v>-31.984134228187997</v>
      </c>
      <c r="BL44">
        <f t="shared" si="16"/>
        <v>5.5584589648069427</v>
      </c>
      <c r="BM44" s="8">
        <f t="shared" si="5"/>
        <v>-26.425675263381056</v>
      </c>
      <c r="BP44">
        <v>42</v>
      </c>
      <c r="BQ44" s="100">
        <f t="shared" si="17"/>
        <v>141.71655444295288</v>
      </c>
      <c r="BR44" s="100">
        <f t="shared" si="18"/>
        <v>100.70829911824558</v>
      </c>
      <c r="BS44">
        <f t="shared" si="19"/>
        <v>-71.154861205800032</v>
      </c>
      <c r="BT44">
        <f t="shared" si="20"/>
        <v>29.553437912445546</v>
      </c>
      <c r="BW44">
        <v>42</v>
      </c>
      <c r="BX44" s="100">
        <f t="shared" si="21"/>
        <v>-141.71655444295288</v>
      </c>
      <c r="BY44" s="100">
        <f t="shared" si="22"/>
        <v>-100.70829911824558</v>
      </c>
      <c r="BZ44">
        <f t="shared" si="23"/>
        <v>71.154861205800032</v>
      </c>
      <c r="CA44">
        <f t="shared" si="24"/>
        <v>-29.553437912445546</v>
      </c>
      <c r="CE44">
        <v>42</v>
      </c>
      <c r="CF44" s="100">
        <f t="shared" si="25"/>
        <v>-170.16500671140909</v>
      </c>
      <c r="CG44" s="100">
        <f t="shared" si="26"/>
        <v>-129.15675138670184</v>
      </c>
      <c r="CH44" s="100">
        <f t="shared" si="27"/>
        <v>113.75341756541192</v>
      </c>
      <c r="CI44">
        <f t="shared" si="31"/>
        <v>-15.40333382128992</v>
      </c>
    </row>
    <row r="45" spans="1:87" ht="16.5">
      <c r="A45">
        <v>9.9999999999999995E-7</v>
      </c>
      <c r="B45">
        <v>2.8043478260869566E-5</v>
      </c>
      <c r="C45">
        <v>1.5455E-3</v>
      </c>
      <c r="D45">
        <v>1.8443243243243242E-3</v>
      </c>
      <c r="E45">
        <v>8.9886363636363642E-5</v>
      </c>
      <c r="F45">
        <v>4.2950098974861239E-2</v>
      </c>
      <c r="G45">
        <v>0.56132095991219888</v>
      </c>
      <c r="H45">
        <v>0.3996690429556144</v>
      </c>
      <c r="I45">
        <v>305.98380111</v>
      </c>
      <c r="J45">
        <v>2.7542287033381632E-7</v>
      </c>
      <c r="K45">
        <v>3.0370000000000001E-2</v>
      </c>
      <c r="L45">
        <v>36.203732241750203</v>
      </c>
      <c r="M45" s="104">
        <v>60105.27810955271</v>
      </c>
      <c r="O45" s="10"/>
      <c r="Q45">
        <v>43</v>
      </c>
      <c r="R45">
        <f t="shared" si="35"/>
        <v>114.37156012751666</v>
      </c>
      <c r="S45">
        <f t="shared" si="36"/>
        <v>73.363304802809353</v>
      </c>
      <c r="T45" s="100">
        <f t="shared" si="29"/>
        <v>-71.79246256515151</v>
      </c>
      <c r="U45">
        <f t="shared" si="6"/>
        <v>1.5708422376578426</v>
      </c>
      <c r="X45">
        <v>43</v>
      </c>
      <c r="Y45">
        <f t="shared" si="41"/>
        <v>7.8120805369167101E-2</v>
      </c>
      <c r="Z45">
        <f t="shared" si="41"/>
        <v>7.8120805369167101E-2</v>
      </c>
      <c r="AA45">
        <f t="shared" si="7"/>
        <v>-8.1362618895198899</v>
      </c>
      <c r="AB45">
        <f t="shared" si="8"/>
        <v>-8.0581410841507228</v>
      </c>
      <c r="AC45" s="9"/>
      <c r="AE45">
        <v>43</v>
      </c>
      <c r="AF45">
        <f t="shared" si="37"/>
        <v>86.948445006711324</v>
      </c>
      <c r="AG45">
        <f t="shared" si="38"/>
        <v>45.940189682004132</v>
      </c>
      <c r="AH45">
        <f t="shared" si="10"/>
        <v>-63.674408760644447</v>
      </c>
      <c r="AI45">
        <f t="shared" si="32"/>
        <v>-17.734219078640315</v>
      </c>
      <c r="AL45">
        <v>43</v>
      </c>
      <c r="AP45">
        <f t="shared" si="11"/>
        <v>-25.792360162791038</v>
      </c>
      <c r="AX45">
        <v>43</v>
      </c>
      <c r="AY45">
        <f t="shared" si="12"/>
        <v>1.5587533442471302</v>
      </c>
      <c r="AZ45">
        <f t="shared" si="13"/>
        <v>4.7789126109911626</v>
      </c>
      <c r="BB45">
        <v>43</v>
      </c>
      <c r="BC45">
        <f t="shared" si="39"/>
        <v>-173.70068867114094</v>
      </c>
      <c r="BD45">
        <f t="shared" si="40"/>
        <v>-132.69243334643369</v>
      </c>
      <c r="BE45" s="100">
        <f t="shared" si="30"/>
        <v>77.881741948463002</v>
      </c>
      <c r="BF45">
        <f t="shared" si="14"/>
        <v>-54.810691397970686</v>
      </c>
      <c r="BI45">
        <v>43</v>
      </c>
      <c r="BJ45" s="8">
        <f t="shared" si="42"/>
        <v>-31.984134228187997</v>
      </c>
      <c r="BK45" s="8">
        <f t="shared" si="42"/>
        <v>-31.984134228187997</v>
      </c>
      <c r="BL45">
        <f t="shared" si="16"/>
        <v>6.1074874683243063</v>
      </c>
      <c r="BM45" s="8">
        <f t="shared" si="5"/>
        <v>-25.876646759863689</v>
      </c>
      <c r="BP45">
        <v>43</v>
      </c>
      <c r="BQ45" s="100">
        <f t="shared" si="17"/>
        <v>141.71655444295288</v>
      </c>
      <c r="BR45" s="100">
        <f t="shared" si="18"/>
        <v>100.70829911824558</v>
      </c>
      <c r="BS45">
        <f t="shared" si="19"/>
        <v>-71.774254480138694</v>
      </c>
      <c r="BT45">
        <f t="shared" si="20"/>
        <v>28.934044638106883</v>
      </c>
      <c r="BW45">
        <v>43</v>
      </c>
      <c r="BX45" s="100">
        <f t="shared" si="21"/>
        <v>-141.71655444295288</v>
      </c>
      <c r="BY45" s="100">
        <f t="shared" si="22"/>
        <v>-100.70829911824558</v>
      </c>
      <c r="BZ45">
        <f t="shared" si="23"/>
        <v>71.774254480138694</v>
      </c>
      <c r="CA45">
        <f t="shared" si="24"/>
        <v>-28.934044638106883</v>
      </c>
      <c r="CE45">
        <v>43</v>
      </c>
      <c r="CF45" s="100">
        <f t="shared" si="25"/>
        <v>-170.16500671140909</v>
      </c>
      <c r="CG45" s="100">
        <f t="shared" si="26"/>
        <v>-129.15675138670184</v>
      </c>
      <c r="CH45" s="100">
        <f t="shared" si="27"/>
        <v>116.95648861084064</v>
      </c>
      <c r="CI45">
        <f t="shared" si="31"/>
        <v>-12.200262775861205</v>
      </c>
    </row>
    <row r="46" spans="1:87" ht="16.5">
      <c r="A46">
        <v>9.9999999999999995E-7</v>
      </c>
      <c r="B46">
        <v>5.0434782608695648E-5</v>
      </c>
      <c r="C46">
        <v>1.6688333333333331E-3</v>
      </c>
      <c r="D46">
        <v>2.0078378378378379E-3</v>
      </c>
      <c r="E46">
        <v>7.8295454545454548E-5</v>
      </c>
      <c r="F46">
        <v>4.1058598194424707E-2</v>
      </c>
      <c r="G46">
        <v>0.55579163732833903</v>
      </c>
      <c r="H46">
        <v>0.40841295088978113</v>
      </c>
      <c r="I46">
        <v>306.19855912999998</v>
      </c>
      <c r="J46">
        <v>2.8183829312644502E-7</v>
      </c>
      <c r="K46">
        <v>2.9475000000000001E-2</v>
      </c>
      <c r="L46">
        <v>34.617699956490817</v>
      </c>
      <c r="M46" s="104">
        <v>59530.263138159586</v>
      </c>
      <c r="O46" s="10"/>
      <c r="Q46">
        <v>44</v>
      </c>
      <c r="R46">
        <f t="shared" si="35"/>
        <v>114.37156012751666</v>
      </c>
      <c r="S46">
        <f t="shared" si="36"/>
        <v>73.363304802809353</v>
      </c>
      <c r="T46" s="100">
        <f t="shared" si="29"/>
        <v>-72.225169873769232</v>
      </c>
      <c r="U46">
        <f t="shared" si="6"/>
        <v>1.1381349290401204</v>
      </c>
      <c r="X46">
        <v>44</v>
      </c>
      <c r="Y46">
        <f t="shared" si="41"/>
        <v>7.8120805369167101E-2</v>
      </c>
      <c r="Z46">
        <f t="shared" si="41"/>
        <v>7.8120805369167101E-2</v>
      </c>
      <c r="AA46">
        <f t="shared" si="7"/>
        <v>-8.7305060861034338</v>
      </c>
      <c r="AB46">
        <f t="shared" si="8"/>
        <v>-8.6523852807342667</v>
      </c>
      <c r="AC46" s="9"/>
      <c r="AE46">
        <v>44</v>
      </c>
      <c r="AF46">
        <f t="shared" si="37"/>
        <v>86.948445006711324</v>
      </c>
      <c r="AG46">
        <f t="shared" si="38"/>
        <v>45.940189682004132</v>
      </c>
      <c r="AH46">
        <f t="shared" si="10"/>
        <v>-63.147395305393502</v>
      </c>
      <c r="AI46">
        <f t="shared" si="32"/>
        <v>-17.20720562338937</v>
      </c>
      <c r="AL46">
        <v>44</v>
      </c>
      <c r="AP46">
        <f t="shared" si="11"/>
        <v>-25.859590904123635</v>
      </c>
      <c r="AX46">
        <v>44</v>
      </c>
      <c r="AY46">
        <f t="shared" si="12"/>
        <v>1.5392982094265097</v>
      </c>
      <c r="AZ46">
        <f t="shared" si="13"/>
        <v>4.7747378022426341</v>
      </c>
      <c r="BB46">
        <v>44</v>
      </c>
      <c r="BC46">
        <f t="shared" si="39"/>
        <v>-173.70068867114094</v>
      </c>
      <c r="BD46">
        <f t="shared" si="40"/>
        <v>-132.69243334643369</v>
      </c>
      <c r="BE46" s="100">
        <f t="shared" si="30"/>
        <v>78.387388575688661</v>
      </c>
      <c r="BF46">
        <f t="shared" si="14"/>
        <v>-54.305044770745027</v>
      </c>
      <c r="BI46">
        <v>44</v>
      </c>
      <c r="BJ46" s="8">
        <f t="shared" si="42"/>
        <v>-31.984134228187997</v>
      </c>
      <c r="BK46" s="8">
        <f t="shared" si="42"/>
        <v>-31.984134228187997</v>
      </c>
      <c r="BL46">
        <f t="shared" si="16"/>
        <v>5.8149502196471081</v>
      </c>
      <c r="BM46" s="8">
        <f t="shared" si="5"/>
        <v>-26.169184008540888</v>
      </c>
      <c r="BP46">
        <v>44</v>
      </c>
      <c r="BQ46" s="100">
        <f t="shared" si="17"/>
        <v>141.71655444295288</v>
      </c>
      <c r="BR46" s="100">
        <f t="shared" si="18"/>
        <v>100.70829911824558</v>
      </c>
      <c r="BS46">
        <f t="shared" si="19"/>
        <v>-72.572438356041559</v>
      </c>
      <c r="BT46">
        <f t="shared" si="20"/>
        <v>28.135860762204018</v>
      </c>
      <c r="BW46">
        <v>44</v>
      </c>
      <c r="BX46" s="100">
        <f t="shared" si="21"/>
        <v>-141.71655444295288</v>
      </c>
      <c r="BY46" s="100">
        <f t="shared" si="22"/>
        <v>-100.70829911824558</v>
      </c>
      <c r="BZ46">
        <f t="shared" si="23"/>
        <v>72.572438356041559</v>
      </c>
      <c r="CA46">
        <f t="shared" si="24"/>
        <v>-28.135860762204018</v>
      </c>
      <c r="CE46">
        <v>44</v>
      </c>
      <c r="CF46" s="100">
        <f t="shared" si="25"/>
        <v>-170.16500671140909</v>
      </c>
      <c r="CG46" s="100">
        <f t="shared" si="26"/>
        <v>-129.15675138670184</v>
      </c>
      <c r="CH46" s="100">
        <f t="shared" si="27"/>
        <v>110.74930690711561</v>
      </c>
      <c r="CI46">
        <f t="shared" si="31"/>
        <v>-18.407444479586232</v>
      </c>
    </row>
    <row r="47" spans="1:87" ht="16.5">
      <c r="A47">
        <v>9.9999999999999995E-7</v>
      </c>
      <c r="B47">
        <v>9.9999999999999995E-7</v>
      </c>
      <c r="C47">
        <v>1.3786666666666667E-3</v>
      </c>
      <c r="D47">
        <v>1.9371621621621623E-3</v>
      </c>
      <c r="E47">
        <v>5.4090909090909084E-5</v>
      </c>
      <c r="F47">
        <v>3.4460011487427049E-2</v>
      </c>
      <c r="G47">
        <v>0.55922510733102193</v>
      </c>
      <c r="H47">
        <v>0.40383434553486558</v>
      </c>
      <c r="I47">
        <v>306.37902807</v>
      </c>
      <c r="J47">
        <v>2.691534803926908E-7</v>
      </c>
      <c r="K47">
        <v>2.9575000000000001E-2</v>
      </c>
      <c r="L47">
        <v>29.046965595396102</v>
      </c>
      <c r="M47" s="104">
        <v>59884.235495153691</v>
      </c>
      <c r="O47" s="10"/>
      <c r="Q47">
        <v>45</v>
      </c>
      <c r="R47">
        <f t="shared" si="35"/>
        <v>114.37156012751666</v>
      </c>
      <c r="S47">
        <f t="shared" si="36"/>
        <v>73.363304802809353</v>
      </c>
      <c r="T47" s="100">
        <f t="shared" si="29"/>
        <v>-74.110622151746384</v>
      </c>
      <c r="U47">
        <f t="shared" si="6"/>
        <v>-0.74731734893703106</v>
      </c>
      <c r="X47">
        <v>45</v>
      </c>
      <c r="Y47">
        <f t="shared" si="41"/>
        <v>7.8120805369167101E-2</v>
      </c>
      <c r="Z47">
        <f t="shared" si="41"/>
        <v>7.8120805369167101E-2</v>
      </c>
      <c r="AA47">
        <f t="shared" si="7"/>
        <v>-9.981739030893733</v>
      </c>
      <c r="AB47">
        <f t="shared" si="8"/>
        <v>-9.9036182255245659</v>
      </c>
      <c r="AC47" s="9"/>
      <c r="AE47">
        <v>45</v>
      </c>
      <c r="AF47">
        <f t="shared" si="37"/>
        <v>86.948445006711324</v>
      </c>
      <c r="AG47">
        <f t="shared" si="38"/>
        <v>45.940189682004132</v>
      </c>
      <c r="AH47">
        <f t="shared" si="10"/>
        <v>-64.225592423248486</v>
      </c>
      <c r="AI47">
        <f t="shared" si="32"/>
        <v>-18.285402741244354</v>
      </c>
      <c r="AL47">
        <v>45</v>
      </c>
      <c r="AP47">
        <f t="shared" si="11"/>
        <v>-28.189020966768922</v>
      </c>
      <c r="AX47">
        <v>45</v>
      </c>
      <c r="AY47">
        <f t="shared" si="12"/>
        <v>1.4631007703233705</v>
      </c>
      <c r="AZ47">
        <f t="shared" si="13"/>
        <v>4.777312509558814</v>
      </c>
      <c r="BB47">
        <v>45</v>
      </c>
      <c r="BC47">
        <f t="shared" si="39"/>
        <v>-173.70068867114094</v>
      </c>
      <c r="BD47">
        <f t="shared" si="40"/>
        <v>-132.69243334643369</v>
      </c>
      <c r="BE47" s="100">
        <f t="shared" si="30"/>
        <v>80.343178011130234</v>
      </c>
      <c r="BF47">
        <f t="shared" si="14"/>
        <v>-52.349255335303454</v>
      </c>
      <c r="BI47">
        <v>45</v>
      </c>
      <c r="BJ47" s="8">
        <f t="shared" si="42"/>
        <v>-31.984134228187997</v>
      </c>
      <c r="BK47" s="8">
        <f t="shared" si="42"/>
        <v>-31.984134228187997</v>
      </c>
      <c r="BL47">
        <f t="shared" si="16"/>
        <v>6.329265161779694</v>
      </c>
      <c r="BM47" s="8">
        <f t="shared" si="5"/>
        <v>-25.654869066408303</v>
      </c>
      <c r="BP47">
        <v>45</v>
      </c>
      <c r="BQ47" s="100">
        <f t="shared" si="17"/>
        <v>141.71655444295288</v>
      </c>
      <c r="BR47" s="100">
        <f t="shared" si="18"/>
        <v>100.70829911824558</v>
      </c>
      <c r="BS47">
        <f t="shared" si="19"/>
        <v>-74.013912849350547</v>
      </c>
      <c r="BT47">
        <f t="shared" si="20"/>
        <v>26.69438626889503</v>
      </c>
      <c r="BW47">
        <v>45</v>
      </c>
      <c r="BX47" s="100">
        <f t="shared" si="21"/>
        <v>-141.71655444295288</v>
      </c>
      <c r="BY47" s="100">
        <f t="shared" si="22"/>
        <v>-100.70829911824558</v>
      </c>
      <c r="BZ47">
        <f t="shared" si="23"/>
        <v>74.013912849350547</v>
      </c>
      <c r="CA47">
        <f t="shared" si="24"/>
        <v>-26.69438626889503</v>
      </c>
      <c r="CE47">
        <v>45</v>
      </c>
      <c r="CF47" s="100">
        <f t="shared" si="25"/>
        <v>-170.16500671140909</v>
      </c>
      <c r="CG47" s="100">
        <f t="shared" si="26"/>
        <v>-129.15675138670184</v>
      </c>
      <c r="CH47" s="100">
        <f t="shared" si="27"/>
        <v>150.9234549680304</v>
      </c>
      <c r="CI47">
        <f t="shared" si="31"/>
        <v>21.766703581328557</v>
      </c>
    </row>
    <row r="48" spans="1:87" ht="16.5">
      <c r="A48">
        <v>9.9999999999999995E-7</v>
      </c>
      <c r="B48">
        <v>9.9999999999999995E-7</v>
      </c>
      <c r="C48">
        <v>1.2098333333333334E-3</v>
      </c>
      <c r="D48">
        <v>2.1079729729729731E-3</v>
      </c>
      <c r="E48">
        <v>4.6477272727272727E-5</v>
      </c>
      <c r="F48">
        <v>3.260356263451275E-2</v>
      </c>
      <c r="G48">
        <v>0.55824943050186915</v>
      </c>
      <c r="H48">
        <v>0.40448416730050829</v>
      </c>
      <c r="I48">
        <v>306.43136406000002</v>
      </c>
      <c r="J48">
        <v>2.6302679918953789E-7</v>
      </c>
      <c r="K48">
        <v>2.9624999999999999E-2</v>
      </c>
      <c r="L48">
        <v>27.485983300925273</v>
      </c>
      <c r="M48" s="104">
        <v>59790.593764504607</v>
      </c>
      <c r="O48" s="10"/>
      <c r="Q48">
        <v>46</v>
      </c>
      <c r="R48">
        <f t="shared" si="35"/>
        <v>114.37156012751666</v>
      </c>
      <c r="S48">
        <f t="shared" si="36"/>
        <v>73.363304802809353</v>
      </c>
      <c r="T48" s="100">
        <f t="shared" si="29"/>
        <v>-75.149054961059846</v>
      </c>
      <c r="U48">
        <f t="shared" si="6"/>
        <v>-1.7857501582504938</v>
      </c>
      <c r="X48">
        <v>46</v>
      </c>
      <c r="Y48">
        <f t="shared" si="41"/>
        <v>7.8120805369167101E-2</v>
      </c>
      <c r="Z48">
        <f t="shared" si="41"/>
        <v>7.8120805369167101E-2</v>
      </c>
      <c r="AA48">
        <f t="shared" si="7"/>
        <v>-11.133384823548877</v>
      </c>
      <c r="AB48">
        <f t="shared" si="8"/>
        <v>-11.055264018179709</v>
      </c>
      <c r="AC48" s="9"/>
      <c r="AE48">
        <v>46</v>
      </c>
      <c r="AF48">
        <f t="shared" si="37"/>
        <v>86.948445006711324</v>
      </c>
      <c r="AG48">
        <f t="shared" si="38"/>
        <v>45.940189682004132</v>
      </c>
      <c r="AH48">
        <f t="shared" si="10"/>
        <v>-64.856570334013298</v>
      </c>
      <c r="AI48">
        <f t="shared" si="32"/>
        <v>-18.916380652009167</v>
      </c>
      <c r="AL48">
        <v>46</v>
      </c>
      <c r="AP48">
        <f t="shared" si="11"/>
        <v>-29.971644670188876</v>
      </c>
      <c r="AX48">
        <v>46</v>
      </c>
      <c r="AY48">
        <f t="shared" si="12"/>
        <v>1.4391112783047388</v>
      </c>
      <c r="AZ48">
        <f t="shared" si="13"/>
        <v>4.7766328663047037</v>
      </c>
      <c r="BB48">
        <v>46</v>
      </c>
      <c r="BC48">
        <f t="shared" si="39"/>
        <v>-173.70068867114094</v>
      </c>
      <c r="BD48">
        <f t="shared" si="40"/>
        <v>-132.69243334643369</v>
      </c>
      <c r="BE48" s="100">
        <f t="shared" si="30"/>
        <v>80.971188794984982</v>
      </c>
      <c r="BF48">
        <f t="shared" si="14"/>
        <v>-51.721244551448706</v>
      </c>
      <c r="BI48">
        <v>46</v>
      </c>
      <c r="BJ48" s="8">
        <f t="shared" si="42"/>
        <v>-31.984134228187997</v>
      </c>
      <c r="BK48" s="8">
        <f t="shared" si="42"/>
        <v>-31.984134228187997</v>
      </c>
      <c r="BL48">
        <f t="shared" si="16"/>
        <v>6.663034030427454</v>
      </c>
      <c r="BM48" s="8">
        <f t="shared" si="5"/>
        <v>-25.321100197760543</v>
      </c>
      <c r="BP48">
        <v>46</v>
      </c>
      <c r="BQ48" s="100">
        <f t="shared" si="17"/>
        <v>141.71655444295288</v>
      </c>
      <c r="BR48" s="100">
        <f t="shared" si="18"/>
        <v>100.70829911824558</v>
      </c>
      <c r="BS48">
        <f t="shared" si="19"/>
        <v>-74.308154764557528</v>
      </c>
      <c r="BT48">
        <f t="shared" si="20"/>
        <v>26.400144353688049</v>
      </c>
      <c r="BW48">
        <v>46</v>
      </c>
      <c r="BX48" s="100">
        <f t="shared" si="21"/>
        <v>-141.71655444295288</v>
      </c>
      <c r="BY48" s="100">
        <f t="shared" si="22"/>
        <v>-100.70829911824558</v>
      </c>
      <c r="BZ48">
        <f t="shared" si="23"/>
        <v>74.308154764557528</v>
      </c>
      <c r="CA48">
        <f t="shared" si="24"/>
        <v>-26.400144353688049</v>
      </c>
      <c r="CE48">
        <v>46</v>
      </c>
      <c r="CF48" s="100">
        <f t="shared" si="25"/>
        <v>-170.16500671140909</v>
      </c>
      <c r="CG48" s="100">
        <f t="shared" si="26"/>
        <v>-129.15675138670184</v>
      </c>
      <c r="CH48" s="100">
        <f t="shared" si="27"/>
        <v>151.01636389408904</v>
      </c>
      <c r="CI48">
        <f t="shared" si="31"/>
        <v>21.859612507387197</v>
      </c>
    </row>
    <row r="49" spans="1:87" ht="16.5">
      <c r="A49">
        <v>9.9999999999999995E-7</v>
      </c>
      <c r="B49">
        <v>9.9999999999999995E-7</v>
      </c>
      <c r="C49">
        <v>9.9516666666666655E-4</v>
      </c>
      <c r="D49">
        <v>1.8821621621621623E-3</v>
      </c>
      <c r="E49">
        <v>3.5909090909090908E-5</v>
      </c>
      <c r="F49">
        <v>2.9627104966665985E-2</v>
      </c>
      <c r="G49">
        <v>0.55649227747399965</v>
      </c>
      <c r="H49">
        <v>0.40748928918027277</v>
      </c>
      <c r="I49">
        <v>306.3898562</v>
      </c>
      <c r="J49">
        <v>2.5703957827688611E-7</v>
      </c>
      <c r="K49">
        <v>2.9739999999999999E-2</v>
      </c>
      <c r="L49">
        <v>24.974646025141126</v>
      </c>
      <c r="M49" s="104">
        <v>59611.629697747252</v>
      </c>
      <c r="O49" s="10"/>
      <c r="Q49">
        <v>47</v>
      </c>
      <c r="R49">
        <f t="shared" si="35"/>
        <v>114.37156012751666</v>
      </c>
      <c r="S49">
        <f t="shared" si="36"/>
        <v>73.363304802809353</v>
      </c>
      <c r="T49" s="100">
        <f t="shared" si="29"/>
        <v>-76.128238043165979</v>
      </c>
      <c r="U49">
        <f t="shared" si="6"/>
        <v>-2.7649332403566262</v>
      </c>
      <c r="X49">
        <v>47</v>
      </c>
      <c r="Y49">
        <f t="shared" si="41"/>
        <v>7.8120805369167101E-2</v>
      </c>
      <c r="Z49">
        <f t="shared" si="41"/>
        <v>7.8120805369167101E-2</v>
      </c>
      <c r="AA49">
        <f t="shared" si="7"/>
        <v>-11.709363078725797</v>
      </c>
      <c r="AB49">
        <f t="shared" si="8"/>
        <v>-11.63124227335663</v>
      </c>
      <c r="AC49" s="9"/>
      <c r="AE49">
        <v>47</v>
      </c>
      <c r="AF49">
        <f t="shared" si="37"/>
        <v>86.948445006711324</v>
      </c>
      <c r="AG49">
        <f t="shared" si="38"/>
        <v>45.940189682004132</v>
      </c>
      <c r="AH49">
        <f t="shared" si="10"/>
        <v>-65.732198489510509</v>
      </c>
      <c r="AI49">
        <f t="shared" si="32"/>
        <v>-19.792008807506377</v>
      </c>
      <c r="AL49">
        <v>47</v>
      </c>
      <c r="AP49">
        <f t="shared" si="11"/>
        <v>-31.423251080863007</v>
      </c>
      <c r="AX49">
        <v>47</v>
      </c>
      <c r="AY49">
        <f t="shared" si="12"/>
        <v>1.3974993415259531</v>
      </c>
      <c r="AZ49">
        <f t="shared" si="13"/>
        <v>4.7753309949894174</v>
      </c>
      <c r="BB49">
        <v>47</v>
      </c>
      <c r="BC49">
        <f t="shared" si="39"/>
        <v>-173.70068867114094</v>
      </c>
      <c r="BD49">
        <f t="shared" si="40"/>
        <v>-132.69243334643369</v>
      </c>
      <c r="BE49" s="100">
        <f t="shared" si="30"/>
        <v>81.976477691106155</v>
      </c>
      <c r="BF49">
        <f t="shared" si="14"/>
        <v>-50.715955655327534</v>
      </c>
      <c r="BI49">
        <v>47</v>
      </c>
      <c r="BJ49" s="8">
        <f t="shared" si="42"/>
        <v>-31.984134228187997</v>
      </c>
      <c r="BK49" s="8">
        <f t="shared" si="42"/>
        <v>-31.984134228187997</v>
      </c>
      <c r="BL49">
        <f t="shared" si="16"/>
        <v>7.1615631730105029</v>
      </c>
      <c r="BM49" s="8">
        <f t="shared" si="5"/>
        <v>-24.822571055177495</v>
      </c>
      <c r="BP49">
        <v>47</v>
      </c>
      <c r="BQ49" s="100">
        <f t="shared" si="17"/>
        <v>141.71655444295288</v>
      </c>
      <c r="BR49" s="100">
        <f t="shared" si="18"/>
        <v>100.70829911824558</v>
      </c>
      <c r="BS49">
        <f t="shared" si="19"/>
        <v>-74.814914518095648</v>
      </c>
      <c r="BT49">
        <f t="shared" si="20"/>
        <v>25.893384600149929</v>
      </c>
      <c r="BW49">
        <v>47</v>
      </c>
      <c r="BX49" s="100">
        <f t="shared" si="21"/>
        <v>-141.71655444295288</v>
      </c>
      <c r="BY49" s="100">
        <f t="shared" si="22"/>
        <v>-100.70829911824558</v>
      </c>
      <c r="BZ49">
        <f t="shared" si="23"/>
        <v>74.814914518095648</v>
      </c>
      <c r="CA49">
        <f t="shared" si="24"/>
        <v>-25.893384600149929</v>
      </c>
      <c r="CE49">
        <v>47</v>
      </c>
      <c r="CF49" s="100">
        <f t="shared" si="25"/>
        <v>-170.16500671140909</v>
      </c>
      <c r="CG49" s="100">
        <f t="shared" si="26"/>
        <v>-129.15675138670184</v>
      </c>
      <c r="CH49" s="100">
        <f t="shared" si="27"/>
        <v>151.07614401678183</v>
      </c>
      <c r="CI49">
        <f t="shared" si="31"/>
        <v>21.919392630079983</v>
      </c>
    </row>
    <row r="50" spans="1:87" ht="16.5">
      <c r="A50">
        <v>9.9999999999999995E-7</v>
      </c>
      <c r="B50">
        <v>9.9999999999999995E-7</v>
      </c>
      <c r="C50">
        <v>8.8133333333333336E-4</v>
      </c>
      <c r="D50">
        <v>1.8440540540540541E-3</v>
      </c>
      <c r="E50">
        <v>3.3409090909090909E-5</v>
      </c>
      <c r="F50">
        <v>2.3206546228652179E-2</v>
      </c>
      <c r="G50">
        <v>0.55481141133327094</v>
      </c>
      <c r="H50">
        <v>0.40838712224304219</v>
      </c>
      <c r="I50">
        <v>306.49994225</v>
      </c>
      <c r="J50">
        <v>2.5703957827688611E-7</v>
      </c>
      <c r="K50">
        <v>3.0085000000000001E-2</v>
      </c>
      <c r="L50">
        <v>19.56947270386393</v>
      </c>
      <c r="M50" s="104">
        <v>59450.017388757682</v>
      </c>
      <c r="O50" s="10"/>
      <c r="Q50">
        <v>48</v>
      </c>
      <c r="R50">
        <f t="shared" si="35"/>
        <v>114.37156012751666</v>
      </c>
      <c r="S50">
        <f t="shared" si="36"/>
        <v>73.363304802809353</v>
      </c>
      <c r="T50" s="100">
        <f t="shared" si="29"/>
        <v>-78.251011622423036</v>
      </c>
      <c r="U50">
        <f t="shared" si="6"/>
        <v>-4.8877068196136833</v>
      </c>
      <c r="X50">
        <v>48</v>
      </c>
      <c r="Y50">
        <f t="shared" si="41"/>
        <v>7.8120805369167101E-2</v>
      </c>
      <c r="Z50">
        <f t="shared" si="41"/>
        <v>7.8120805369167101E-2</v>
      </c>
      <c r="AA50">
        <f t="shared" si="7"/>
        <v>-12.102779388918721</v>
      </c>
      <c r="AB50">
        <f t="shared" si="8"/>
        <v>-12.024658583549554</v>
      </c>
      <c r="AC50" s="9"/>
      <c r="AE50">
        <v>48</v>
      </c>
      <c r="AF50">
        <f t="shared" si="37"/>
        <v>86.948445006711324</v>
      </c>
      <c r="AG50">
        <f t="shared" si="38"/>
        <v>45.940189682004132</v>
      </c>
      <c r="AH50">
        <f t="shared" si="10"/>
        <v>-67.435963650807835</v>
      </c>
      <c r="AI50">
        <f t="shared" si="32"/>
        <v>-21.495773968803704</v>
      </c>
      <c r="AL50">
        <v>48</v>
      </c>
      <c r="AP50">
        <f t="shared" si="11"/>
        <v>-33.520432552353256</v>
      </c>
      <c r="AX50">
        <v>48</v>
      </c>
      <c r="AY50">
        <f t="shared" si="12"/>
        <v>1.2915791238242043</v>
      </c>
      <c r="AZ50">
        <f t="shared" si="13"/>
        <v>4.7741519859831447</v>
      </c>
      <c r="BB50">
        <v>48</v>
      </c>
      <c r="BC50">
        <f t="shared" si="39"/>
        <v>-173.70068867114094</v>
      </c>
      <c r="BD50">
        <f t="shared" si="40"/>
        <v>-132.69243334643369</v>
      </c>
      <c r="BE50" s="100">
        <f t="shared" si="30"/>
        <v>84.458664515438215</v>
      </c>
      <c r="BF50">
        <f t="shared" si="14"/>
        <v>-48.233768830995473</v>
      </c>
      <c r="BI50">
        <v>48</v>
      </c>
      <c r="BJ50" s="8">
        <f t="shared" si="42"/>
        <v>-31.984134228187997</v>
      </c>
      <c r="BK50" s="8">
        <f t="shared" si="42"/>
        <v>-31.984134228187997</v>
      </c>
      <c r="BL50">
        <f t="shared" si="16"/>
        <v>7.495384310318693</v>
      </c>
      <c r="BM50" s="8">
        <f t="shared" si="5"/>
        <v>-24.488749917869306</v>
      </c>
      <c r="BP50">
        <v>48</v>
      </c>
      <c r="BQ50" s="100">
        <f t="shared" si="17"/>
        <v>141.71655444295288</v>
      </c>
      <c r="BR50" s="100">
        <f t="shared" si="18"/>
        <v>100.70829911824558</v>
      </c>
      <c r="BS50">
        <f t="shared" si="19"/>
        <v>-76.963280205119517</v>
      </c>
      <c r="BT50">
        <f t="shared" si="20"/>
        <v>23.74501891312606</v>
      </c>
      <c r="BW50">
        <v>48</v>
      </c>
      <c r="BX50" s="100">
        <f t="shared" si="21"/>
        <v>-141.71655444295288</v>
      </c>
      <c r="BY50" s="100">
        <f t="shared" si="22"/>
        <v>-100.70829911824558</v>
      </c>
      <c r="BZ50">
        <f t="shared" si="23"/>
        <v>76.963280205119517</v>
      </c>
      <c r="CA50">
        <f t="shared" si="24"/>
        <v>-23.74501891312606</v>
      </c>
      <c r="CE50">
        <v>48</v>
      </c>
      <c r="CF50" s="100">
        <f t="shared" si="25"/>
        <v>-170.16500671140909</v>
      </c>
      <c r="CG50" s="100">
        <f t="shared" si="26"/>
        <v>-129.15675138670184</v>
      </c>
      <c r="CH50" s="100">
        <f t="shared" si="27"/>
        <v>151.21089452064419</v>
      </c>
      <c r="CI50">
        <f t="shared" si="31"/>
        <v>22.054143133942347</v>
      </c>
    </row>
    <row r="51" spans="1:87" ht="16.5">
      <c r="A51">
        <v>9.9999999999999995E-7</v>
      </c>
      <c r="B51">
        <v>3.0652173913043476E-5</v>
      </c>
      <c r="C51">
        <v>6.5900000000000008E-4</v>
      </c>
      <c r="D51">
        <v>1.7535135135135133E-3</v>
      </c>
      <c r="E51">
        <v>9.9999999999999995E-7</v>
      </c>
      <c r="F51">
        <v>2.517284165784053E-2</v>
      </c>
      <c r="G51">
        <v>0.55917985049659946</v>
      </c>
      <c r="H51">
        <v>0.40328054243569156</v>
      </c>
      <c r="I51">
        <v>306.46565314999998</v>
      </c>
      <c r="J51">
        <v>2.454708915685024E-7</v>
      </c>
      <c r="K51">
        <v>3.0085000000000001E-2</v>
      </c>
      <c r="L51">
        <v>21.219612312781113</v>
      </c>
      <c r="M51" s="104">
        <v>59889.476804635859</v>
      </c>
      <c r="O51" s="10"/>
      <c r="Q51">
        <v>49</v>
      </c>
      <c r="R51">
        <f t="shared" si="35"/>
        <v>114.37156012751666</v>
      </c>
      <c r="S51">
        <f t="shared" si="36"/>
        <v>73.363304802809353</v>
      </c>
      <c r="T51" s="100">
        <f t="shared" si="29"/>
        <v>-78.350361576654805</v>
      </c>
      <c r="U51">
        <f t="shared" si="6"/>
        <v>-4.9870567738454525</v>
      </c>
      <c r="X51">
        <v>49</v>
      </c>
      <c r="Y51">
        <f t="shared" si="41"/>
        <v>7.8120805369167101E-2</v>
      </c>
      <c r="Z51">
        <f t="shared" si="41"/>
        <v>7.8120805369167101E-2</v>
      </c>
      <c r="AA51">
        <f t="shared" si="7"/>
        <v>-21.526498559066241</v>
      </c>
      <c r="AB51">
        <f t="shared" si="8"/>
        <v>-21.448377753697073</v>
      </c>
      <c r="AC51" s="9"/>
      <c r="AE51">
        <v>49</v>
      </c>
      <c r="AF51">
        <f t="shared" si="37"/>
        <v>86.948445006711324</v>
      </c>
      <c r="AG51">
        <f t="shared" si="38"/>
        <v>45.940189682004132</v>
      </c>
      <c r="AH51">
        <f t="shared" si="10"/>
        <v>-59.671940438533987</v>
      </c>
      <c r="AI51">
        <f t="shared" si="32"/>
        <v>-13.731750756529856</v>
      </c>
      <c r="AL51">
        <v>49</v>
      </c>
      <c r="AP51">
        <f t="shared" si="11"/>
        <v>-35.180128510226929</v>
      </c>
      <c r="AX51">
        <v>49</v>
      </c>
      <c r="AY51">
        <f t="shared" si="12"/>
        <v>1.3267374449772944</v>
      </c>
      <c r="AZ51">
        <f t="shared" si="13"/>
        <v>4.7773505190976984</v>
      </c>
      <c r="BB51">
        <v>49</v>
      </c>
      <c r="BC51">
        <f t="shared" si="39"/>
        <v>-173.70068867114094</v>
      </c>
      <c r="BD51">
        <f t="shared" si="40"/>
        <v>-132.69243334643369</v>
      </c>
      <c r="BE51" s="100">
        <f t="shared" si="30"/>
        <v>83.757581229274138</v>
      </c>
      <c r="BF51">
        <f t="shared" si="14"/>
        <v>-48.934852117159551</v>
      </c>
      <c r="BI51">
        <v>49</v>
      </c>
      <c r="BJ51" s="8">
        <f t="shared" si="42"/>
        <v>-31.984134228187997</v>
      </c>
      <c r="BK51" s="8">
        <f t="shared" si="42"/>
        <v>-31.984134228187997</v>
      </c>
      <c r="BL51">
        <f t="shared" si="16"/>
        <v>8.2552970735647619</v>
      </c>
      <c r="BM51" s="8">
        <f t="shared" si="5"/>
        <v>-23.728837154623236</v>
      </c>
      <c r="BP51">
        <v>49</v>
      </c>
      <c r="BQ51" s="100">
        <f t="shared" si="17"/>
        <v>141.71655444295288</v>
      </c>
      <c r="BR51" s="100">
        <f t="shared" si="18"/>
        <v>100.70829911824558</v>
      </c>
      <c r="BS51">
        <f t="shared" si="19"/>
        <v>-75.502284155709376</v>
      </c>
      <c r="BT51">
        <f t="shared" si="20"/>
        <v>25.206014962536202</v>
      </c>
      <c r="BW51">
        <v>49</v>
      </c>
      <c r="BX51" s="100">
        <f t="shared" si="21"/>
        <v>-141.71655444295288</v>
      </c>
      <c r="BY51" s="100">
        <f t="shared" si="22"/>
        <v>-100.70829911824558</v>
      </c>
      <c r="BZ51">
        <f t="shared" si="23"/>
        <v>75.502284155709376</v>
      </c>
      <c r="CA51">
        <f t="shared" si="24"/>
        <v>-25.206014962536202</v>
      </c>
      <c r="CE51">
        <v>49</v>
      </c>
      <c r="CF51" s="100">
        <f t="shared" si="25"/>
        <v>-170.16500671140909</v>
      </c>
      <c r="CG51" s="100">
        <f t="shared" si="26"/>
        <v>-129.15675138670184</v>
      </c>
      <c r="CH51" s="100">
        <f t="shared" si="27"/>
        <v>116.44562461233056</v>
      </c>
      <c r="CI51">
        <f t="shared" si="31"/>
        <v>-12.71112677437128</v>
      </c>
    </row>
    <row r="52" spans="1:87" ht="16.5">
      <c r="A52">
        <v>9.9999999999999995E-7</v>
      </c>
      <c r="B52">
        <v>9.9999999999999995E-7</v>
      </c>
      <c r="C52">
        <v>6.2299999999999996E-4</v>
      </c>
      <c r="D52">
        <v>1.8622972972972974E-3</v>
      </c>
      <c r="E52">
        <v>9.9999999999999995E-7</v>
      </c>
      <c r="F52">
        <v>2.2921251282164441E-2</v>
      </c>
      <c r="G52">
        <v>0.56168272654428142</v>
      </c>
      <c r="H52">
        <v>0.40265274213366892</v>
      </c>
      <c r="I52">
        <v>306.53242666</v>
      </c>
      <c r="J52">
        <v>2.089296130854039E-7</v>
      </c>
      <c r="K52">
        <v>2.945E-2</v>
      </c>
      <c r="L52">
        <v>19.310590698312048</v>
      </c>
      <c r="M52" s="104">
        <v>60127.628651834129</v>
      </c>
      <c r="O52" s="10"/>
      <c r="Q52">
        <v>50</v>
      </c>
      <c r="R52">
        <f t="shared" si="35"/>
        <v>114.37156012751666</v>
      </c>
      <c r="S52">
        <f t="shared" si="36"/>
        <v>73.363304802809353</v>
      </c>
      <c r="T52" s="100">
        <f t="shared" si="29"/>
        <v>-79.845616395423946</v>
      </c>
      <c r="U52">
        <f t="shared" si="6"/>
        <v>-6.4823115926145931</v>
      </c>
      <c r="X52">
        <v>50</v>
      </c>
      <c r="Y52">
        <f t="shared" si="41"/>
        <v>7.8120805369167101E-2</v>
      </c>
      <c r="Z52">
        <f t="shared" si="41"/>
        <v>7.8120805369167101E-2</v>
      </c>
      <c r="AA52">
        <f t="shared" si="7"/>
        <v>-21.981169900174319</v>
      </c>
      <c r="AB52">
        <f t="shared" si="8"/>
        <v>-21.903049094805151</v>
      </c>
      <c r="AC52" s="9"/>
      <c r="AE52">
        <v>50</v>
      </c>
      <c r="AF52">
        <f t="shared" si="37"/>
        <v>86.948445006711324</v>
      </c>
      <c r="AG52">
        <f t="shared" si="38"/>
        <v>45.940189682004132</v>
      </c>
      <c r="AH52">
        <f t="shared" si="10"/>
        <v>-60.859716464065727</v>
      </c>
      <c r="AI52">
        <f t="shared" si="32"/>
        <v>-14.919526782061595</v>
      </c>
      <c r="AL52">
        <v>50</v>
      </c>
      <c r="AP52">
        <f t="shared" si="11"/>
        <v>-36.82257587686675</v>
      </c>
      <c r="AX52">
        <v>50</v>
      </c>
      <c r="AY52">
        <f t="shared" si="12"/>
        <v>1.2857955587661218</v>
      </c>
      <c r="AZ52">
        <f t="shared" si="13"/>
        <v>4.7790740762264896</v>
      </c>
      <c r="BB52">
        <v>50</v>
      </c>
      <c r="BC52">
        <f t="shared" si="39"/>
        <v>-173.70068867114094</v>
      </c>
      <c r="BD52">
        <f t="shared" si="40"/>
        <v>-132.69243334643369</v>
      </c>
      <c r="BE52" s="100">
        <f t="shared" si="30"/>
        <v>85.207630687993088</v>
      </c>
      <c r="BF52">
        <f t="shared" si="14"/>
        <v>-47.4848026584406</v>
      </c>
      <c r="BI52">
        <v>50</v>
      </c>
      <c r="BJ52" s="8">
        <f t="shared" si="42"/>
        <v>-31.984134228187997</v>
      </c>
      <c r="BK52" s="8">
        <f t="shared" si="42"/>
        <v>-31.984134228187997</v>
      </c>
      <c r="BL52">
        <f t="shared" si="16"/>
        <v>8.3572842613852352</v>
      </c>
      <c r="BM52" s="8">
        <f t="shared" si="5"/>
        <v>-23.626849966802762</v>
      </c>
      <c r="BP52">
        <v>50</v>
      </c>
      <c r="BQ52" s="100">
        <f t="shared" si="17"/>
        <v>141.71655444295288</v>
      </c>
      <c r="BR52" s="100">
        <f t="shared" si="18"/>
        <v>100.70829911824558</v>
      </c>
      <c r="BS52">
        <f t="shared" si="19"/>
        <v>-76.850346426607842</v>
      </c>
      <c r="BT52">
        <f t="shared" si="20"/>
        <v>23.857952691637735</v>
      </c>
      <c r="BW52">
        <v>50</v>
      </c>
      <c r="BX52" s="100">
        <f t="shared" si="21"/>
        <v>-141.71655444295288</v>
      </c>
      <c r="BY52" s="100">
        <f t="shared" si="22"/>
        <v>-100.70829911824558</v>
      </c>
      <c r="BZ52">
        <f t="shared" si="23"/>
        <v>76.850346426607842</v>
      </c>
      <c r="CA52">
        <f t="shared" si="24"/>
        <v>-23.857952691637735</v>
      </c>
      <c r="CE52">
        <v>50</v>
      </c>
      <c r="CF52" s="100">
        <f t="shared" si="25"/>
        <v>-170.16500671140909</v>
      </c>
      <c r="CG52" s="100">
        <f t="shared" si="26"/>
        <v>-129.15675138670184</v>
      </c>
      <c r="CH52" s="100">
        <f t="shared" si="27"/>
        <v>151.62334782698628</v>
      </c>
      <c r="CI52">
        <f t="shared" si="31"/>
        <v>22.466596440284434</v>
      </c>
    </row>
    <row r="53" spans="1:87" ht="16.5">
      <c r="A53">
        <v>9.9999999999999995E-7</v>
      </c>
      <c r="B53">
        <v>2.4782608695652172E-5</v>
      </c>
      <c r="C53">
        <v>2.5483333333333331E-4</v>
      </c>
      <c r="D53">
        <v>9.6648648648648642E-4</v>
      </c>
      <c r="E53">
        <v>9.9999999999999995E-7</v>
      </c>
      <c r="F53">
        <v>2.1354549534024436E-2</v>
      </c>
      <c r="G53">
        <v>0.60003195767345197</v>
      </c>
      <c r="H53">
        <v>0.35016477170553484</v>
      </c>
      <c r="I53">
        <v>306.08847308999998</v>
      </c>
      <c r="J53">
        <v>2.089296130854039E-7</v>
      </c>
      <c r="K53">
        <v>3.0779999999999998E-2</v>
      </c>
      <c r="L53">
        <v>17.942880585871208</v>
      </c>
      <c r="M53" s="104">
        <v>64047.232024247816</v>
      </c>
      <c r="O53" s="10"/>
      <c r="Q53">
        <v>51</v>
      </c>
      <c r="R53">
        <f t="shared" si="35"/>
        <v>114.37156012751666</v>
      </c>
      <c r="S53">
        <f t="shared" si="36"/>
        <v>73.363304802809353</v>
      </c>
      <c r="T53" s="100">
        <f t="shared" si="29"/>
        <v>-80.763910608794163</v>
      </c>
      <c r="U53">
        <f t="shared" si="6"/>
        <v>-7.4006058059848101</v>
      </c>
      <c r="X53">
        <v>51</v>
      </c>
      <c r="Y53">
        <f t="shared" si="41"/>
        <v>7.8120805369167101E-2</v>
      </c>
      <c r="Z53">
        <f t="shared" si="41"/>
        <v>7.8120805369167101E-2</v>
      </c>
      <c r="AA53">
        <f t="shared" si="7"/>
        <v>-20.885890075567527</v>
      </c>
      <c r="AB53">
        <f t="shared" si="8"/>
        <v>-20.80776927019836</v>
      </c>
      <c r="AC53" s="9"/>
      <c r="AE53">
        <v>51</v>
      </c>
      <c r="AF53">
        <f t="shared" si="37"/>
        <v>86.948445006711324</v>
      </c>
      <c r="AG53">
        <f t="shared" si="38"/>
        <v>45.940189682004132</v>
      </c>
      <c r="AH53">
        <f t="shared" si="10"/>
        <v>-65.682028521131485</v>
      </c>
      <c r="AI53">
        <f t="shared" si="32"/>
        <v>-19.741838839127354</v>
      </c>
      <c r="AL53">
        <v>51</v>
      </c>
      <c r="AP53">
        <f t="shared" si="11"/>
        <v>-40.549608109325717</v>
      </c>
      <c r="AX53">
        <v>51</v>
      </c>
      <c r="AY53">
        <f t="shared" si="12"/>
        <v>1.2538921668085365</v>
      </c>
      <c r="AZ53">
        <f t="shared" si="13"/>
        <v>4.8065003652661664</v>
      </c>
      <c r="BB53">
        <v>51</v>
      </c>
      <c r="BC53">
        <f t="shared" si="39"/>
        <v>-173.70068867114094</v>
      </c>
      <c r="BD53">
        <f t="shared" si="40"/>
        <v>-132.69243334643369</v>
      </c>
      <c r="BE53" s="100">
        <f t="shared" si="30"/>
        <v>85.860626795494284</v>
      </c>
      <c r="BF53">
        <f t="shared" si="14"/>
        <v>-46.831806550939405</v>
      </c>
      <c r="BI53">
        <v>51</v>
      </c>
      <c r="BJ53" s="8">
        <f t="shared" si="42"/>
        <v>-31.984134228187997</v>
      </c>
      <c r="BK53" s="8">
        <f t="shared" si="42"/>
        <v>-31.984134228187997</v>
      </c>
      <c r="BL53">
        <f t="shared" si="16"/>
        <v>10.900724174604978</v>
      </c>
      <c r="BM53" s="8">
        <f t="shared" si="5"/>
        <v>-21.08341005358302</v>
      </c>
      <c r="BP53">
        <v>51</v>
      </c>
      <c r="BQ53" s="100">
        <f t="shared" si="17"/>
        <v>141.71655444295288</v>
      </c>
      <c r="BR53" s="100">
        <f t="shared" si="18"/>
        <v>100.70829911824558</v>
      </c>
      <c r="BS53">
        <f t="shared" si="19"/>
        <v>-74.959902620889309</v>
      </c>
      <c r="BT53">
        <f t="shared" si="20"/>
        <v>25.748396497356268</v>
      </c>
      <c r="BW53">
        <v>51</v>
      </c>
      <c r="BX53" s="100">
        <f t="shared" si="21"/>
        <v>-141.71655444295288</v>
      </c>
      <c r="BY53" s="100">
        <f t="shared" si="22"/>
        <v>-100.70829911824558</v>
      </c>
      <c r="BZ53">
        <f t="shared" si="23"/>
        <v>74.959902620889309</v>
      </c>
      <c r="CA53">
        <f t="shared" si="24"/>
        <v>-25.748396497356268</v>
      </c>
      <c r="CE53">
        <v>51</v>
      </c>
      <c r="CF53" s="100">
        <f t="shared" si="25"/>
        <v>-170.16500671140909</v>
      </c>
      <c r="CG53" s="100">
        <f t="shared" si="26"/>
        <v>-129.15675138670184</v>
      </c>
      <c r="CH53" s="100">
        <f t="shared" si="27"/>
        <v>119.23018338963323</v>
      </c>
      <c r="CI53">
        <f t="shared" si="31"/>
        <v>-9.9265679970686165</v>
      </c>
    </row>
    <row r="54" spans="1:87" ht="16.5">
      <c r="A54">
        <v>9.9999999999999995E-7</v>
      </c>
      <c r="B54">
        <v>2.9347826086956523E-5</v>
      </c>
      <c r="C54">
        <v>3.055E-4</v>
      </c>
      <c r="D54">
        <v>8.8540540540540534E-4</v>
      </c>
      <c r="E54">
        <v>9.9999999999999995E-7</v>
      </c>
      <c r="F54">
        <v>2.425653665258844E-2</v>
      </c>
      <c r="G54">
        <v>0.56640968297708871</v>
      </c>
      <c r="H54">
        <v>0.39439698073249452</v>
      </c>
      <c r="I54">
        <v>306.18693694000001</v>
      </c>
      <c r="J54">
        <v>2.3442288153199206E-7</v>
      </c>
      <c r="K54">
        <v>3.0689999999999999E-2</v>
      </c>
      <c r="L54">
        <v>20.431098936990598</v>
      </c>
      <c r="M54" s="104">
        <v>60628.37533260139</v>
      </c>
      <c r="O54" s="10"/>
      <c r="Q54">
        <v>52</v>
      </c>
      <c r="R54">
        <f t="shared" si="35"/>
        <v>114.37156012751666</v>
      </c>
      <c r="S54">
        <f t="shared" si="36"/>
        <v>73.363304802809353</v>
      </c>
      <c r="T54" s="100">
        <f t="shared" si="29"/>
        <v>-78.846366048883084</v>
      </c>
      <c r="U54">
        <f t="shared" si="6"/>
        <v>-5.4830612460737314</v>
      </c>
      <c r="X54">
        <v>52</v>
      </c>
      <c r="Y54">
        <f t="shared" si="41"/>
        <v>7.8120805369167101E-2</v>
      </c>
      <c r="Z54">
        <f t="shared" si="41"/>
        <v>7.8120805369167101E-2</v>
      </c>
      <c r="AA54">
        <f t="shared" si="7"/>
        <v>-19.984821762694214</v>
      </c>
      <c r="AB54">
        <f t="shared" si="8"/>
        <v>-19.906700957325047</v>
      </c>
      <c r="AC54" s="9"/>
      <c r="AE54">
        <v>52</v>
      </c>
      <c r="AF54">
        <f t="shared" si="37"/>
        <v>86.948445006711324</v>
      </c>
      <c r="AG54">
        <f t="shared" si="38"/>
        <v>45.940189682004132</v>
      </c>
      <c r="AH54">
        <f t="shared" si="10"/>
        <v>-63.837978354270227</v>
      </c>
      <c r="AI54">
        <f t="shared" si="32"/>
        <v>-17.897788672266095</v>
      </c>
      <c r="AL54">
        <v>52</v>
      </c>
      <c r="AP54">
        <f t="shared" si="11"/>
        <v>-37.804489629591146</v>
      </c>
      <c r="AX54">
        <v>52</v>
      </c>
      <c r="AY54">
        <f t="shared" si="12"/>
        <v>1.3102917268593386</v>
      </c>
      <c r="AZ54">
        <f t="shared" si="13"/>
        <v>4.7826759305384483</v>
      </c>
      <c r="BB54">
        <v>52</v>
      </c>
      <c r="BC54">
        <f t="shared" si="39"/>
        <v>-173.70068867114094</v>
      </c>
      <c r="BD54">
        <f t="shared" si="40"/>
        <v>-132.69243334643369</v>
      </c>
      <c r="BE54" s="100">
        <f t="shared" si="30"/>
        <v>84.15825034597249</v>
      </c>
      <c r="BF54">
        <f t="shared" si="14"/>
        <v>-48.534183000461198</v>
      </c>
      <c r="BI54">
        <v>52</v>
      </c>
      <c r="BJ54" s="8">
        <f t="shared" si="42"/>
        <v>-31.984134228187997</v>
      </c>
      <c r="BK54" s="8">
        <f t="shared" si="42"/>
        <v>-31.984134228187997</v>
      </c>
      <c r="BL54">
        <f t="shared" si="16"/>
        <v>10.288318365170767</v>
      </c>
      <c r="BM54" s="8">
        <f t="shared" si="5"/>
        <v>-21.695815863017231</v>
      </c>
      <c r="BP54">
        <v>52</v>
      </c>
      <c r="BQ54" s="100">
        <f t="shared" si="17"/>
        <v>141.71655444295288</v>
      </c>
      <c r="BR54" s="100">
        <f t="shared" si="18"/>
        <v>100.70829911824558</v>
      </c>
      <c r="BS54">
        <f t="shared" si="19"/>
        <v>-73.869931980801724</v>
      </c>
      <c r="BT54">
        <f t="shared" si="20"/>
        <v>26.838367137443853</v>
      </c>
      <c r="BW54">
        <v>52</v>
      </c>
      <c r="BX54" s="100">
        <f t="shared" si="21"/>
        <v>-141.71655444295288</v>
      </c>
      <c r="BY54" s="100">
        <f t="shared" si="22"/>
        <v>-100.70829911824558</v>
      </c>
      <c r="BZ54">
        <f t="shared" si="23"/>
        <v>73.869931980801724</v>
      </c>
      <c r="CA54">
        <f t="shared" si="24"/>
        <v>-26.838367137443853</v>
      </c>
      <c r="CE54">
        <v>52</v>
      </c>
      <c r="CF54" s="100">
        <f t="shared" si="25"/>
        <v>-170.16500671140909</v>
      </c>
      <c r="CG54" s="100">
        <f t="shared" si="26"/>
        <v>-129.15675138670184</v>
      </c>
      <c r="CH54" s="100">
        <f t="shared" si="27"/>
        <v>117.08454264154055</v>
      </c>
      <c r="CI54">
        <f t="shared" si="31"/>
        <v>-12.072208745161291</v>
      </c>
    </row>
    <row r="55" spans="1:87" ht="16.5">
      <c r="A55">
        <v>9.9999999999999995E-7</v>
      </c>
      <c r="B55">
        <v>9.9999999999999995E-7</v>
      </c>
      <c r="C55">
        <v>3.8433333333333332E-4</v>
      </c>
      <c r="D55">
        <v>1.1702702702702701E-3</v>
      </c>
      <c r="E55">
        <v>9.9999999999999995E-7</v>
      </c>
      <c r="F55">
        <v>9.0242932260269332E-2</v>
      </c>
      <c r="G55">
        <v>0.56761051673483454</v>
      </c>
      <c r="H55">
        <v>0.39862479497692255</v>
      </c>
      <c r="I55">
        <v>306.26352795000003</v>
      </c>
      <c r="J55">
        <v>2.454708915685024E-7</v>
      </c>
      <c r="K55">
        <v>3.0079999999999999E-2</v>
      </c>
      <c r="L55">
        <v>75.957881690925703</v>
      </c>
      <c r="M55" s="104">
        <v>60673.300139195948</v>
      </c>
      <c r="O55" s="10"/>
      <c r="Q55">
        <v>53</v>
      </c>
      <c r="R55">
        <f t="shared" si="35"/>
        <v>114.37156012751666</v>
      </c>
      <c r="S55">
        <f t="shared" si="36"/>
        <v>73.363304802809353</v>
      </c>
      <c r="T55" s="100">
        <f t="shared" si="29"/>
        <v>-68.889059336264381</v>
      </c>
      <c r="U55">
        <f t="shared" si="6"/>
        <v>4.4742454665449714</v>
      </c>
      <c r="X55">
        <v>53</v>
      </c>
      <c r="Y55">
        <f t="shared" si="41"/>
        <v>7.8120805369167101E-2</v>
      </c>
      <c r="Z55">
        <f t="shared" si="41"/>
        <v>7.8120805369167101E-2</v>
      </c>
      <c r="AA55">
        <f t="shared" si="7"/>
        <v>-20.825885265791285</v>
      </c>
      <c r="AB55">
        <f t="shared" si="8"/>
        <v>-20.747764460422118</v>
      </c>
      <c r="AC55" s="9"/>
      <c r="AE55">
        <v>53</v>
      </c>
      <c r="AF55">
        <f t="shared" si="37"/>
        <v>86.948445006711324</v>
      </c>
      <c r="AG55">
        <f t="shared" si="38"/>
        <v>45.940189682004132</v>
      </c>
      <c r="AH55">
        <f t="shared" si="10"/>
        <v>-55.876469355274999</v>
      </c>
      <c r="AI55">
        <f t="shared" si="32"/>
        <v>-9.9362796732708674</v>
      </c>
      <c r="AL55">
        <v>53</v>
      </c>
      <c r="AP55">
        <f t="shared" si="11"/>
        <v>-30.684044133692986</v>
      </c>
      <c r="AX55">
        <v>53</v>
      </c>
      <c r="AY55">
        <f t="shared" si="12"/>
        <v>1.8805728446541077</v>
      </c>
      <c r="AZ55">
        <f t="shared" si="13"/>
        <v>4.7829976177108762</v>
      </c>
      <c r="BB55">
        <v>53</v>
      </c>
      <c r="BC55">
        <f t="shared" si="39"/>
        <v>-173.70068867114094</v>
      </c>
      <c r="BD55">
        <f t="shared" si="40"/>
        <v>-132.69243334643369</v>
      </c>
      <c r="BE55" s="100">
        <f t="shared" si="30"/>
        <v>70.736366679692097</v>
      </c>
      <c r="BF55">
        <f t="shared" si="14"/>
        <v>-61.956066666741592</v>
      </c>
      <c r="BI55">
        <v>53</v>
      </c>
      <c r="BJ55" s="8">
        <f t="shared" si="42"/>
        <v>-31.984134228187997</v>
      </c>
      <c r="BK55" s="8">
        <f t="shared" si="42"/>
        <v>-31.984134228187997</v>
      </c>
      <c r="BL55">
        <f t="shared" si="16"/>
        <v>9.6606026282296096</v>
      </c>
      <c r="BM55" s="8">
        <f t="shared" si="5"/>
        <v>-22.323531599958386</v>
      </c>
      <c r="BP55">
        <v>53</v>
      </c>
      <c r="BQ55" s="100">
        <f t="shared" si="17"/>
        <v>141.71655444295288</v>
      </c>
      <c r="BR55" s="100">
        <f t="shared" si="18"/>
        <v>100.70829911824558</v>
      </c>
      <c r="BS55">
        <f t="shared" si="19"/>
        <v>-61.075764051462478</v>
      </c>
      <c r="BT55">
        <f t="shared" si="20"/>
        <v>39.632535066783099</v>
      </c>
      <c r="BW55">
        <v>53</v>
      </c>
      <c r="BX55" s="100">
        <f t="shared" si="21"/>
        <v>-141.71655444295288</v>
      </c>
      <c r="BY55" s="100">
        <f t="shared" si="22"/>
        <v>-100.70829911824558</v>
      </c>
      <c r="BZ55">
        <f t="shared" si="23"/>
        <v>61.075764051462478</v>
      </c>
      <c r="CA55">
        <f t="shared" si="24"/>
        <v>-39.632535066783099</v>
      </c>
      <c r="CE55">
        <v>53</v>
      </c>
      <c r="CF55" s="100">
        <f t="shared" si="25"/>
        <v>-170.16500671140909</v>
      </c>
      <c r="CG55" s="100">
        <f t="shared" si="26"/>
        <v>-129.15675138670184</v>
      </c>
      <c r="CH55" s="100">
        <f t="shared" si="27"/>
        <v>151.26833474657042</v>
      </c>
      <c r="CI55">
        <f t="shared" si="31"/>
        <v>22.111583359868575</v>
      </c>
    </row>
    <row r="56" spans="1:87" ht="16.5">
      <c r="A56">
        <v>9.9999999999999995E-7</v>
      </c>
      <c r="B56">
        <v>9.9999999999999995E-7</v>
      </c>
      <c r="C56">
        <v>4.4799999999999999E-4</v>
      </c>
      <c r="D56">
        <v>1.2908108108108107E-3</v>
      </c>
      <c r="E56">
        <v>9.9999999999999995E-7</v>
      </c>
      <c r="F56">
        <v>6.0005188083559757E-2</v>
      </c>
      <c r="G56">
        <v>0.56210496836041945</v>
      </c>
      <c r="H56">
        <v>0.39770281483385711</v>
      </c>
      <c r="I56">
        <v>306.06140275000001</v>
      </c>
      <c r="J56">
        <v>2.5703957827688611E-7</v>
      </c>
      <c r="K56">
        <v>3.0079999999999999E-2</v>
      </c>
      <c r="L56">
        <v>50.583672854111676</v>
      </c>
      <c r="M56" s="104">
        <v>60184.165388043635</v>
      </c>
      <c r="O56" s="10"/>
      <c r="Q56">
        <v>54</v>
      </c>
      <c r="R56">
        <f t="shared" si="35"/>
        <v>114.37156012751666</v>
      </c>
      <c r="S56">
        <f t="shared" si="36"/>
        <v>73.363304802809353</v>
      </c>
      <c r="T56" s="100">
        <f t="shared" si="29"/>
        <v>-71.701152333417738</v>
      </c>
      <c r="U56">
        <f t="shared" si="6"/>
        <v>1.6621524693916143</v>
      </c>
      <c r="X56">
        <v>54</v>
      </c>
      <c r="Y56">
        <f t="shared" si="41"/>
        <v>7.8120805369167101E-2</v>
      </c>
      <c r="Z56">
        <f t="shared" si="41"/>
        <v>7.8120805369167101E-2</v>
      </c>
      <c r="AA56">
        <f t="shared" si="7"/>
        <v>-20.92102713070447</v>
      </c>
      <c r="AB56">
        <f t="shared" si="8"/>
        <v>-20.842906325335303</v>
      </c>
      <c r="AC56" s="9"/>
      <c r="AE56">
        <v>54</v>
      </c>
      <c r="AF56">
        <f t="shared" si="37"/>
        <v>86.948445006711324</v>
      </c>
      <c r="AG56">
        <f t="shared" si="38"/>
        <v>45.940189682004132</v>
      </c>
      <c r="AH56">
        <f t="shared" si="10"/>
        <v>-57.019161352846126</v>
      </c>
      <c r="AI56">
        <f t="shared" si="32"/>
        <v>-11.078971670841995</v>
      </c>
      <c r="AL56">
        <v>54</v>
      </c>
      <c r="AP56">
        <f t="shared" si="11"/>
        <v>-31.921877996177297</v>
      </c>
      <c r="AX56">
        <v>54</v>
      </c>
      <c r="AY56">
        <f t="shared" si="12"/>
        <v>1.7040103600491616</v>
      </c>
      <c r="AZ56">
        <f t="shared" si="13"/>
        <v>4.7794822422681307</v>
      </c>
      <c r="BB56">
        <v>54</v>
      </c>
      <c r="BC56">
        <f t="shared" si="39"/>
        <v>-173.70068867114094</v>
      </c>
      <c r="BD56">
        <f t="shared" si="40"/>
        <v>-132.69243334643369</v>
      </c>
      <c r="BE56" s="100">
        <f t="shared" si="30"/>
        <v>74.701473241144711</v>
      </c>
      <c r="BF56">
        <f t="shared" si="14"/>
        <v>-57.990960105288977</v>
      </c>
      <c r="BI56">
        <v>54</v>
      </c>
      <c r="BJ56" s="8">
        <f t="shared" si="42"/>
        <v>-31.984134228187997</v>
      </c>
      <c r="BK56" s="8">
        <f t="shared" si="42"/>
        <v>-31.984134228187997</v>
      </c>
      <c r="BL56">
        <f t="shared" si="16"/>
        <v>9.239357057859829</v>
      </c>
      <c r="BM56" s="8">
        <f t="shared" si="5"/>
        <v>-22.74477717032817</v>
      </c>
      <c r="BP56">
        <v>54</v>
      </c>
      <c r="BQ56" s="100">
        <f t="shared" si="17"/>
        <v>141.71655444295288</v>
      </c>
      <c r="BR56" s="100">
        <f t="shared" si="18"/>
        <v>100.70829911824558</v>
      </c>
      <c r="BS56">
        <f t="shared" si="19"/>
        <v>-65.462116183284891</v>
      </c>
      <c r="BT56">
        <f t="shared" si="20"/>
        <v>35.246182934960686</v>
      </c>
      <c r="BW56">
        <v>54</v>
      </c>
      <c r="BX56" s="100">
        <f t="shared" si="21"/>
        <v>-141.71655444295288</v>
      </c>
      <c r="BY56" s="100">
        <f t="shared" si="22"/>
        <v>-100.70829911824558</v>
      </c>
      <c r="BZ56">
        <f t="shared" si="23"/>
        <v>65.462116183284891</v>
      </c>
      <c r="CA56">
        <f t="shared" si="24"/>
        <v>-35.246182934960686</v>
      </c>
      <c r="CE56">
        <v>54</v>
      </c>
      <c r="CF56" s="100">
        <f t="shared" si="25"/>
        <v>-170.16500671140909</v>
      </c>
      <c r="CG56" s="100">
        <f t="shared" si="26"/>
        <v>-129.15675138670184</v>
      </c>
      <c r="CH56" s="100">
        <f t="shared" si="27"/>
        <v>151.02650869228515</v>
      </c>
      <c r="CI56">
        <f t="shared" si="31"/>
        <v>21.869757305583306</v>
      </c>
    </row>
    <row r="57" spans="1:87" ht="16.5">
      <c r="A57">
        <v>9.9999999999999995E-7</v>
      </c>
      <c r="B57">
        <v>9.9999999999999995E-7</v>
      </c>
      <c r="C57">
        <v>5.2700000000000002E-4</v>
      </c>
      <c r="D57">
        <v>1.4874324324324324E-3</v>
      </c>
      <c r="E57">
        <v>9.9999999999999995E-7</v>
      </c>
      <c r="F57">
        <v>3.0384099151840295E-2</v>
      </c>
      <c r="G57">
        <v>0.56499646017675142</v>
      </c>
      <c r="H57">
        <v>0.39378015399281435</v>
      </c>
      <c r="I57">
        <v>306.33571552000001</v>
      </c>
      <c r="J57">
        <v>2.454708915685024E-7</v>
      </c>
      <c r="K57">
        <v>2.9819999999999999E-2</v>
      </c>
      <c r="L57">
        <v>25.607596898420443</v>
      </c>
      <c r="M57" s="104">
        <v>60494.215374969885</v>
      </c>
      <c r="O57" s="10"/>
      <c r="Q57">
        <v>55</v>
      </c>
      <c r="R57">
        <f t="shared" si="35"/>
        <v>114.37156012751666</v>
      </c>
      <c r="S57">
        <f t="shared" si="36"/>
        <v>73.363304802809353</v>
      </c>
      <c r="T57" s="100">
        <f t="shared" si="29"/>
        <v>-77.052132814051646</v>
      </c>
      <c r="U57">
        <f t="shared" si="6"/>
        <v>-3.6888280112422933</v>
      </c>
      <c r="X57">
        <v>55</v>
      </c>
      <c r="Y57">
        <f t="shared" si="41"/>
        <v>7.8120805369167101E-2</v>
      </c>
      <c r="Z57">
        <f t="shared" si="41"/>
        <v>7.8120805369167101E-2</v>
      </c>
      <c r="AA57">
        <f t="shared" si="7"/>
        <v>-21.24836174403978</v>
      </c>
      <c r="AB57">
        <f t="shared" si="8"/>
        <v>-21.170240938670613</v>
      </c>
      <c r="AC57" s="9"/>
      <c r="AE57">
        <v>55</v>
      </c>
      <c r="AF57">
        <f t="shared" si="37"/>
        <v>86.948445006711324</v>
      </c>
      <c r="AG57">
        <f t="shared" si="38"/>
        <v>45.940189682004132</v>
      </c>
      <c r="AH57">
        <f t="shared" si="10"/>
        <v>-59.826813340704561</v>
      </c>
      <c r="AI57">
        <f t="shared" si="32"/>
        <v>-13.886623658700429</v>
      </c>
      <c r="AL57">
        <v>55</v>
      </c>
      <c r="AP57">
        <f t="shared" si="11"/>
        <v>-35.056864597371046</v>
      </c>
      <c r="AX57">
        <v>55</v>
      </c>
      <c r="AY57">
        <f t="shared" si="12"/>
        <v>1.4083688247501993</v>
      </c>
      <c r="AZ57">
        <f t="shared" si="13"/>
        <v>4.7817138481923056</v>
      </c>
      <c r="BB57">
        <v>55</v>
      </c>
      <c r="BC57">
        <f t="shared" si="39"/>
        <v>-173.70068867114094</v>
      </c>
      <c r="BD57">
        <f t="shared" si="40"/>
        <v>-132.69243334643369</v>
      </c>
      <c r="BE57" s="100">
        <f t="shared" si="30"/>
        <v>81.854029703859425</v>
      </c>
      <c r="BF57">
        <f t="shared" si="14"/>
        <v>-50.838403642574264</v>
      </c>
      <c r="BI57">
        <v>55</v>
      </c>
      <c r="BJ57" s="8">
        <f t="shared" si="42"/>
        <v>-31.984134228187997</v>
      </c>
      <c r="BK57" s="8">
        <f t="shared" si="42"/>
        <v>-31.984134228187997</v>
      </c>
      <c r="BL57">
        <f t="shared" si="16"/>
        <v>8.8249391605004668</v>
      </c>
      <c r="BM57" s="8">
        <f t="shared" si="5"/>
        <v>-23.159195067687531</v>
      </c>
      <c r="BP57">
        <v>55</v>
      </c>
      <c r="BQ57" s="100">
        <f t="shared" si="17"/>
        <v>141.71655444295288</v>
      </c>
      <c r="BR57" s="100">
        <f t="shared" si="18"/>
        <v>100.70829911824558</v>
      </c>
      <c r="BS57">
        <f t="shared" si="19"/>
        <v>-73.029090543358961</v>
      </c>
      <c r="BT57">
        <f t="shared" si="20"/>
        <v>27.679208574886616</v>
      </c>
      <c r="BW57">
        <v>55</v>
      </c>
      <c r="BX57" s="100">
        <f t="shared" si="21"/>
        <v>-141.71655444295288</v>
      </c>
      <c r="BY57" s="100">
        <f t="shared" si="22"/>
        <v>-100.70829911824558</v>
      </c>
      <c r="BZ57">
        <f t="shared" si="23"/>
        <v>73.029090543358961</v>
      </c>
      <c r="CA57">
        <f t="shared" si="24"/>
        <v>-27.679208574886616</v>
      </c>
      <c r="CE57">
        <v>55</v>
      </c>
      <c r="CF57" s="100">
        <f t="shared" si="25"/>
        <v>-170.16500671140909</v>
      </c>
      <c r="CG57" s="100">
        <f t="shared" si="26"/>
        <v>-129.15675138670184</v>
      </c>
      <c r="CH57" s="100">
        <f t="shared" si="27"/>
        <v>151.2258985036174</v>
      </c>
      <c r="CI57">
        <f t="shared" si="31"/>
        <v>22.069147116915559</v>
      </c>
    </row>
    <row r="58" spans="1:87" ht="16.5">
      <c r="A58">
        <v>9.9999999999999995E-7</v>
      </c>
      <c r="B58">
        <v>4.3043478260869568E-5</v>
      </c>
      <c r="C58">
        <v>5.7199999999999992E-4</v>
      </c>
      <c r="D58">
        <v>1.5374324324324323E-3</v>
      </c>
      <c r="E58">
        <v>9.9999999999999995E-7</v>
      </c>
      <c r="F58">
        <v>0.12552407913605071</v>
      </c>
      <c r="G58">
        <v>0.59057882974574794</v>
      </c>
      <c r="H58">
        <v>0.37334144600277086</v>
      </c>
      <c r="I58">
        <v>306.19134037999999</v>
      </c>
      <c r="J58">
        <v>1.9952623149688761E-7</v>
      </c>
      <c r="K58">
        <v>3.1510000000000003E-2</v>
      </c>
      <c r="L58">
        <v>105.4228176357543</v>
      </c>
      <c r="M58" s="104">
        <v>62948.449231647188</v>
      </c>
      <c r="O58" s="10"/>
      <c r="Q58">
        <v>56</v>
      </c>
      <c r="R58">
        <f t="shared" si="35"/>
        <v>114.37156012751666</v>
      </c>
      <c r="S58">
        <f t="shared" si="36"/>
        <v>73.363304802809353</v>
      </c>
      <c r="T58" s="100">
        <f t="shared" si="29"/>
        <v>-66.44425870351381</v>
      </c>
      <c r="U58">
        <f t="shared" si="6"/>
        <v>6.9190460992955423</v>
      </c>
      <c r="X58">
        <v>56</v>
      </c>
      <c r="Y58">
        <f t="shared" si="41"/>
        <v>7.8120805369167101E-2</v>
      </c>
      <c r="Z58">
        <f t="shared" si="41"/>
        <v>7.8120805369167101E-2</v>
      </c>
      <c r="AA58">
        <f t="shared" si="7"/>
        <v>-21.198088331283941</v>
      </c>
      <c r="AB58">
        <f t="shared" si="8"/>
        <v>-21.119967525914774</v>
      </c>
      <c r="AC58" s="9"/>
      <c r="AE58">
        <v>56</v>
      </c>
      <c r="AF58">
        <f t="shared" si="37"/>
        <v>86.948445006711324</v>
      </c>
      <c r="AG58">
        <f t="shared" si="38"/>
        <v>45.940189682004132</v>
      </c>
      <c r="AH58">
        <f t="shared" si="10"/>
        <v>-52.686081611951124</v>
      </c>
      <c r="AI58">
        <f t="shared" si="32"/>
        <v>-6.7458919299469926</v>
      </c>
      <c r="AL58">
        <v>56</v>
      </c>
      <c r="AP58">
        <f t="shared" si="11"/>
        <v>-27.865859455861766</v>
      </c>
      <c r="AX58">
        <v>56</v>
      </c>
      <c r="AY58">
        <f t="shared" si="12"/>
        <v>2.0229346194231166</v>
      </c>
      <c r="AZ58">
        <f t="shared" si="13"/>
        <v>4.7989850355013211</v>
      </c>
      <c r="BB58">
        <v>56</v>
      </c>
      <c r="BC58">
        <f t="shared" si="39"/>
        <v>-173.70068867114094</v>
      </c>
      <c r="BD58">
        <f t="shared" si="40"/>
        <v>-132.69243334643369</v>
      </c>
      <c r="BE58" s="100">
        <f t="shared" si="30"/>
        <v>67.869605261195275</v>
      </c>
      <c r="BF58">
        <f t="shared" si="14"/>
        <v>-64.822828085238413</v>
      </c>
      <c r="BI58">
        <v>56</v>
      </c>
      <c r="BJ58" s="8">
        <f t="shared" si="42"/>
        <v>-31.984134228187997</v>
      </c>
      <c r="BK58" s="8">
        <f t="shared" si="42"/>
        <v>-31.984134228187997</v>
      </c>
      <c r="BL58">
        <f t="shared" si="16"/>
        <v>8.8652577974027214</v>
      </c>
      <c r="BM58" s="8">
        <f t="shared" si="5"/>
        <v>-23.118876430785278</v>
      </c>
      <c r="BP58">
        <v>56</v>
      </c>
      <c r="BQ58" s="100">
        <f t="shared" si="17"/>
        <v>141.71655444295288</v>
      </c>
      <c r="BR58" s="100">
        <f t="shared" si="18"/>
        <v>100.70829911824558</v>
      </c>
      <c r="BS58">
        <f t="shared" si="19"/>
        <v>-59.004347463792548</v>
      </c>
      <c r="BT58">
        <f t="shared" si="20"/>
        <v>41.703951654453029</v>
      </c>
      <c r="BW58">
        <v>56</v>
      </c>
      <c r="BX58" s="100">
        <f t="shared" si="21"/>
        <v>-141.71655444295288</v>
      </c>
      <c r="BY58" s="100">
        <f t="shared" si="22"/>
        <v>-100.70829911824558</v>
      </c>
      <c r="BZ58">
        <f t="shared" si="23"/>
        <v>59.004347463792548</v>
      </c>
      <c r="CA58">
        <f t="shared" si="24"/>
        <v>-41.703951654453029</v>
      </c>
      <c r="CE58">
        <v>56</v>
      </c>
      <c r="CF58" s="100">
        <f t="shared" si="25"/>
        <v>-170.16500671140909</v>
      </c>
      <c r="CG58" s="100">
        <f t="shared" si="26"/>
        <v>-129.15675138670184</v>
      </c>
      <c r="CH58" s="100">
        <f t="shared" si="27"/>
        <v>113.9042005195126</v>
      </c>
      <c r="CI58">
        <f t="shared" si="31"/>
        <v>-15.252550867189242</v>
      </c>
    </row>
    <row r="59" spans="1:87" ht="16.5">
      <c r="A59">
        <v>9.9999999999999995E-7</v>
      </c>
      <c r="B59">
        <v>7.3478260869565211E-5</v>
      </c>
      <c r="C59">
        <v>8.2683333333333328E-4</v>
      </c>
      <c r="D59">
        <v>1.5160810810810809E-3</v>
      </c>
      <c r="E59">
        <v>3.5795454545454544E-5</v>
      </c>
      <c r="F59">
        <v>5.4417623104108657E-2</v>
      </c>
      <c r="G59">
        <v>0.58582902899191014</v>
      </c>
      <c r="H59">
        <v>0.37899726622801055</v>
      </c>
      <c r="I59">
        <v>306.50174693999998</v>
      </c>
      <c r="J59">
        <v>2.1379620895022279E-7</v>
      </c>
      <c r="K59">
        <v>3.1539999999999999E-2</v>
      </c>
      <c r="L59">
        <v>45.718908934826793</v>
      </c>
      <c r="M59" s="104">
        <v>62507.087632182993</v>
      </c>
      <c r="O59" s="10"/>
      <c r="Q59">
        <v>57</v>
      </c>
      <c r="R59">
        <f t="shared" si="35"/>
        <v>114.37156012751666</v>
      </c>
      <c r="S59">
        <f t="shared" si="36"/>
        <v>73.363304802809353</v>
      </c>
      <c r="T59" s="100">
        <f t="shared" si="29"/>
        <v>-71.748471093852871</v>
      </c>
      <c r="U59">
        <f t="shared" si="6"/>
        <v>1.6148337089564819</v>
      </c>
      <c r="X59">
        <v>57</v>
      </c>
      <c r="Y59">
        <f t="shared" si="41"/>
        <v>7.8120805369167101E-2</v>
      </c>
      <c r="Z59">
        <f t="shared" si="41"/>
        <v>7.8120805369167101E-2</v>
      </c>
      <c r="AA59">
        <f t="shared" si="7"/>
        <v>-11.091551733518491</v>
      </c>
      <c r="AB59">
        <f t="shared" si="8"/>
        <v>-11.013430928149324</v>
      </c>
      <c r="AC59" s="9"/>
      <c r="AE59">
        <v>57</v>
      </c>
      <c r="AF59">
        <f t="shared" si="37"/>
        <v>86.948445006711324</v>
      </c>
      <c r="AG59">
        <f t="shared" si="38"/>
        <v>45.940189682004132</v>
      </c>
      <c r="AH59">
        <f t="shared" si="10"/>
        <v>-64.063179611337972</v>
      </c>
      <c r="AI59">
        <f t="shared" si="32"/>
        <v>-18.122989929333841</v>
      </c>
      <c r="AL59">
        <v>57</v>
      </c>
      <c r="AP59">
        <f t="shared" si="11"/>
        <v>-29.136420857483166</v>
      </c>
      <c r="AX59">
        <v>57</v>
      </c>
      <c r="AY59">
        <f t="shared" si="12"/>
        <v>1.6600958575666795</v>
      </c>
      <c r="AZ59">
        <f t="shared" si="13"/>
        <v>4.7959292644645135</v>
      </c>
      <c r="BB59">
        <v>57</v>
      </c>
      <c r="BC59">
        <f t="shared" si="39"/>
        <v>-173.70068867114094</v>
      </c>
      <c r="BD59">
        <f t="shared" si="40"/>
        <v>-132.69243334643369</v>
      </c>
      <c r="BE59" s="100">
        <f t="shared" si="30"/>
        <v>76.259305049964723</v>
      </c>
      <c r="BF59">
        <f t="shared" si="14"/>
        <v>-56.433128296468965</v>
      </c>
      <c r="BI59">
        <v>57</v>
      </c>
      <c r="BJ59" s="8">
        <f t="shared" si="42"/>
        <v>-31.984134228187997</v>
      </c>
      <c r="BK59" s="8">
        <f t="shared" si="42"/>
        <v>-31.984134228187997</v>
      </c>
      <c r="BL59">
        <f t="shared" si="16"/>
        <v>7.9170942071154409</v>
      </c>
      <c r="BM59" s="8">
        <f t="shared" si="5"/>
        <v>-24.067040021072557</v>
      </c>
      <c r="BP59">
        <v>57</v>
      </c>
      <c r="BQ59" s="100">
        <f t="shared" si="17"/>
        <v>141.71655444295288</v>
      </c>
      <c r="BR59" s="100">
        <f t="shared" si="18"/>
        <v>100.70829911824558</v>
      </c>
      <c r="BS59">
        <f t="shared" si="19"/>
        <v>-68.342210842849283</v>
      </c>
      <c r="BT59">
        <f t="shared" si="20"/>
        <v>32.366088275396294</v>
      </c>
      <c r="BW59">
        <v>57</v>
      </c>
      <c r="BX59" s="100">
        <f t="shared" si="21"/>
        <v>-141.71655444295288</v>
      </c>
      <c r="BY59" s="100">
        <f t="shared" si="22"/>
        <v>-100.70829911824558</v>
      </c>
      <c r="BZ59">
        <f t="shared" si="23"/>
        <v>68.342210842849283</v>
      </c>
      <c r="CA59">
        <f t="shared" si="24"/>
        <v>-32.366088275396294</v>
      </c>
      <c r="CE59">
        <v>57</v>
      </c>
      <c r="CF59" s="100">
        <f t="shared" si="25"/>
        <v>-170.16500671140909</v>
      </c>
      <c r="CG59" s="100">
        <f t="shared" si="26"/>
        <v>-129.15675138670184</v>
      </c>
      <c r="CH59" s="100">
        <f t="shared" si="27"/>
        <v>108.37899099502917</v>
      </c>
      <c r="CI59">
        <f t="shared" si="31"/>
        <v>-20.777760391672672</v>
      </c>
    </row>
    <row r="60" spans="1:87" ht="16.5">
      <c r="A60">
        <v>9.9999999999999995E-7</v>
      </c>
      <c r="B60">
        <v>9.9999999999999995E-7</v>
      </c>
      <c r="C60">
        <v>4.9633333333333333E-4</v>
      </c>
      <c r="D60">
        <v>1.4579729729729729E-3</v>
      </c>
      <c r="E60">
        <v>9.9999999999999995E-7</v>
      </c>
      <c r="F60">
        <v>3.3683416570476153E-2</v>
      </c>
      <c r="G60">
        <v>0.53020596616451598</v>
      </c>
      <c r="H60">
        <v>0.43657444926628292</v>
      </c>
      <c r="I60">
        <v>306.67680180000002</v>
      </c>
      <c r="J60">
        <v>2.5703957827688611E-7</v>
      </c>
      <c r="K60">
        <v>3.073E-2</v>
      </c>
      <c r="L60">
        <v>28.473167231294568</v>
      </c>
      <c r="M60" s="104">
        <v>56955.120594513188</v>
      </c>
      <c r="O60" s="10"/>
      <c r="Q60">
        <v>58</v>
      </c>
      <c r="R60">
        <f t="shared" si="35"/>
        <v>114.37156012751666</v>
      </c>
      <c r="S60">
        <f t="shared" si="36"/>
        <v>73.363304802809353</v>
      </c>
      <c r="T60" s="100">
        <f t="shared" si="29"/>
        <v>-76.257146667528175</v>
      </c>
      <c r="U60">
        <f t="shared" si="6"/>
        <v>-2.8938418647188229</v>
      </c>
      <c r="X60">
        <v>58</v>
      </c>
      <c r="Y60">
        <f t="shared" si="41"/>
        <v>7.8120805369167101E-2</v>
      </c>
      <c r="Z60">
        <f t="shared" si="41"/>
        <v>7.8120805369167101E-2</v>
      </c>
      <c r="AA60">
        <f t="shared" si="7"/>
        <v>-21.322875332292366</v>
      </c>
      <c r="AB60">
        <f t="shared" si="8"/>
        <v>-21.244754526923199</v>
      </c>
      <c r="AC60" s="9"/>
      <c r="AE60">
        <v>58</v>
      </c>
      <c r="AF60">
        <f t="shared" si="37"/>
        <v>86.948445006711324</v>
      </c>
      <c r="AG60">
        <f t="shared" si="38"/>
        <v>45.940189682004132</v>
      </c>
      <c r="AH60">
        <f t="shared" si="10"/>
        <v>-59.556032633951936</v>
      </c>
      <c r="AI60">
        <f t="shared" si="32"/>
        <v>-13.615842951947805</v>
      </c>
      <c r="AL60">
        <v>58</v>
      </c>
      <c r="AP60">
        <f t="shared" si="11"/>
        <v>-34.860597478871</v>
      </c>
      <c r="AX60">
        <v>58</v>
      </c>
      <c r="AY60">
        <f t="shared" si="12"/>
        <v>1.4544357788634417</v>
      </c>
      <c r="AZ60">
        <f t="shared" si="13"/>
        <v>4.7555327757543617</v>
      </c>
      <c r="BB60">
        <v>58</v>
      </c>
      <c r="BC60">
        <f t="shared" si="39"/>
        <v>-173.70068867114094</v>
      </c>
      <c r="BD60">
        <f t="shared" si="40"/>
        <v>-132.69243334643369</v>
      </c>
      <c r="BE60" s="100">
        <f t="shared" si="30"/>
        <v>80.537617300863403</v>
      </c>
      <c r="BF60">
        <f t="shared" si="14"/>
        <v>-52.154816045570286</v>
      </c>
      <c r="BI60">
        <v>58</v>
      </c>
      <c r="BJ60" s="8">
        <f t="shared" si="42"/>
        <v>-31.984134228187997</v>
      </c>
      <c r="BK60" s="8">
        <f t="shared" si="42"/>
        <v>-31.984134228187997</v>
      </c>
      <c r="BL60">
        <f t="shared" si="16"/>
        <v>8.9022319320513361</v>
      </c>
      <c r="BM60" s="8">
        <f t="shared" si="5"/>
        <v>-23.081902296136661</v>
      </c>
      <c r="BP60">
        <v>58</v>
      </c>
      <c r="BQ60" s="100">
        <f t="shared" si="17"/>
        <v>141.71655444295288</v>
      </c>
      <c r="BR60" s="100">
        <f t="shared" si="18"/>
        <v>100.70829911824558</v>
      </c>
      <c r="BS60">
        <f t="shared" si="19"/>
        <v>-71.635385368812067</v>
      </c>
      <c r="BT60">
        <f t="shared" si="20"/>
        <v>29.072913749433511</v>
      </c>
      <c r="BW60">
        <v>58</v>
      </c>
      <c r="BX60" s="100">
        <f t="shared" si="21"/>
        <v>-141.71655444295288</v>
      </c>
      <c r="BY60" s="100">
        <f t="shared" si="22"/>
        <v>-100.70829911824558</v>
      </c>
      <c r="BZ60">
        <f t="shared" si="23"/>
        <v>71.635385368812067</v>
      </c>
      <c r="CA60">
        <f t="shared" si="24"/>
        <v>-29.072913749433511</v>
      </c>
      <c r="CE60">
        <v>58</v>
      </c>
      <c r="CF60" s="100">
        <f t="shared" si="25"/>
        <v>-170.16500671140909</v>
      </c>
      <c r="CG60" s="100">
        <f t="shared" si="26"/>
        <v>-129.15675138670184</v>
      </c>
      <c r="CH60" s="100">
        <f t="shared" si="27"/>
        <v>151.34474720276521</v>
      </c>
      <c r="CI60">
        <f t="shared" si="31"/>
        <v>22.187995816063363</v>
      </c>
    </row>
    <row r="61" spans="1:87" ht="16.5">
      <c r="A61">
        <v>9.9999999999999995E-7</v>
      </c>
      <c r="B61">
        <v>2.543478260869565E-5</v>
      </c>
      <c r="C61">
        <v>6.3883333333333327E-4</v>
      </c>
      <c r="D61">
        <v>1.7779729729729729E-3</v>
      </c>
      <c r="E61">
        <v>9.9999999999999995E-7</v>
      </c>
      <c r="F61">
        <v>3.1280987772201445E-2</v>
      </c>
      <c r="G61">
        <v>0.55270872090126622</v>
      </c>
      <c r="H61">
        <v>0.41376355796893582</v>
      </c>
      <c r="I61">
        <v>306.40068434</v>
      </c>
      <c r="J61">
        <v>2.511886431509578E-7</v>
      </c>
      <c r="K61">
        <v>3.1175000000000001E-2</v>
      </c>
      <c r="L61">
        <v>26.376544563677392</v>
      </c>
      <c r="M61" s="104">
        <v>59208.984118192864</v>
      </c>
      <c r="O61" s="10"/>
      <c r="Q61">
        <v>59</v>
      </c>
      <c r="R61">
        <f t="shared" si="35"/>
        <v>114.37156012751666</v>
      </c>
      <c r="S61">
        <f t="shared" si="36"/>
        <v>73.363304802809353</v>
      </c>
      <c r="T61" s="100">
        <f t="shared" si="29"/>
        <v>-76.638554793301239</v>
      </c>
      <c r="U61">
        <f t="shared" si="6"/>
        <v>-3.2752499904918864</v>
      </c>
      <c r="X61">
        <v>59</v>
      </c>
      <c r="Y61">
        <f t="shared" si="41"/>
        <v>7.8120805369167101E-2</v>
      </c>
      <c r="Z61">
        <f t="shared" si="41"/>
        <v>7.8120805369167101E-2</v>
      </c>
      <c r="AA61">
        <f t="shared" si="7"/>
        <v>-21.671693421299391</v>
      </c>
      <c r="AB61">
        <f t="shared" si="8"/>
        <v>-21.593572615930224</v>
      </c>
      <c r="AC61" s="9"/>
      <c r="AE61">
        <v>59</v>
      </c>
      <c r="AF61">
        <f t="shared" si="37"/>
        <v>86.948445006711324</v>
      </c>
      <c r="AG61">
        <f t="shared" si="38"/>
        <v>45.940189682004132</v>
      </c>
      <c r="AH61">
        <f t="shared" si="10"/>
        <v>-58.652094995289403</v>
      </c>
      <c r="AI61">
        <f t="shared" si="32"/>
        <v>-12.711905313285271</v>
      </c>
      <c r="AL61">
        <v>59</v>
      </c>
      <c r="AP61">
        <f t="shared" si="11"/>
        <v>-34.305477929215499</v>
      </c>
      <c r="AX61">
        <v>59</v>
      </c>
      <c r="AY61">
        <f t="shared" si="12"/>
        <v>1.4212179005651371</v>
      </c>
      <c r="AZ61">
        <f t="shared" si="13"/>
        <v>4.7723876097114886</v>
      </c>
      <c r="BB61">
        <v>59</v>
      </c>
      <c r="BC61">
        <f t="shared" si="39"/>
        <v>-173.70068867114094</v>
      </c>
      <c r="BD61">
        <f t="shared" si="40"/>
        <v>-132.69243334643369</v>
      </c>
      <c r="BE61" s="100">
        <f t="shared" si="30"/>
        <v>81.347060104654133</v>
      </c>
      <c r="BF61">
        <f t="shared" si="14"/>
        <v>-51.345373241779555</v>
      </c>
      <c r="BI61">
        <v>59</v>
      </c>
      <c r="BJ61" s="8">
        <f t="shared" si="42"/>
        <v>-31.984134228187997</v>
      </c>
      <c r="BK61" s="8">
        <f t="shared" si="42"/>
        <v>-31.984134228187997</v>
      </c>
      <c r="BL61">
        <f t="shared" si="16"/>
        <v>8.3937389346404441</v>
      </c>
      <c r="BM61" s="8">
        <f t="shared" si="5"/>
        <v>-23.590395293547552</v>
      </c>
      <c r="BP61">
        <v>59</v>
      </c>
      <c r="BQ61" s="100">
        <f t="shared" si="17"/>
        <v>141.71655444295288</v>
      </c>
      <c r="BR61" s="100">
        <f t="shared" si="18"/>
        <v>100.70829911824558</v>
      </c>
      <c r="BS61">
        <f t="shared" si="19"/>
        <v>-72.953321170013695</v>
      </c>
      <c r="BT61">
        <f t="shared" si="20"/>
        <v>27.754977948231883</v>
      </c>
      <c r="BW61">
        <v>59</v>
      </c>
      <c r="BX61" s="100">
        <f t="shared" si="21"/>
        <v>-141.71655444295288</v>
      </c>
      <c r="BY61" s="100">
        <f t="shared" si="22"/>
        <v>-100.70829911824558</v>
      </c>
      <c r="BZ61">
        <f t="shared" si="23"/>
        <v>72.95332117001368</v>
      </c>
      <c r="CA61">
        <f t="shared" si="24"/>
        <v>-27.754977948231897</v>
      </c>
      <c r="CE61">
        <v>59</v>
      </c>
      <c r="CF61" s="100">
        <f t="shared" si="25"/>
        <v>-170.16500671140909</v>
      </c>
      <c r="CG61" s="100">
        <f t="shared" si="26"/>
        <v>-129.15675138670184</v>
      </c>
      <c r="CH61" s="100">
        <f t="shared" si="27"/>
        <v>118.50598941715354</v>
      </c>
      <c r="CI61">
        <f t="shared" si="31"/>
        <v>-10.650761969548299</v>
      </c>
    </row>
    <row r="62" spans="1:87" ht="16.5">
      <c r="A62">
        <v>9.9999999999999995E-7</v>
      </c>
      <c r="B62">
        <v>4.4782608695652177E-5</v>
      </c>
      <c r="C62">
        <v>6.4133333333333327E-4</v>
      </c>
      <c r="D62">
        <v>1.6175675675675677E-3</v>
      </c>
      <c r="E62">
        <v>9.9999999999999995E-7</v>
      </c>
      <c r="F62">
        <v>2.759526842338858E-2</v>
      </c>
      <c r="G62">
        <v>0.55887962033938121</v>
      </c>
      <c r="H62">
        <v>0.4056154171207203</v>
      </c>
      <c r="I62">
        <v>306.13539501000002</v>
      </c>
      <c r="J62">
        <v>2.3442288153199206E-7</v>
      </c>
      <c r="K62">
        <v>3.1144999999999999E-2</v>
      </c>
      <c r="L62">
        <v>23.254595829524497</v>
      </c>
      <c r="M62" s="104">
        <v>59845.985343648746</v>
      </c>
      <c r="O62" s="10"/>
      <c r="Q62">
        <v>60</v>
      </c>
      <c r="R62">
        <f t="shared" si="35"/>
        <v>114.37156012751666</v>
      </c>
      <c r="S62">
        <f t="shared" si="36"/>
        <v>73.363304802809353</v>
      </c>
      <c r="T62" s="100">
        <f t="shared" si="29"/>
        <v>-77.457177743657866</v>
      </c>
      <c r="U62">
        <f t="shared" si="6"/>
        <v>-4.0938729408485131</v>
      </c>
      <c r="X62">
        <v>60</v>
      </c>
      <c r="Y62">
        <f t="shared" si="41"/>
        <v>7.8120805369167101E-2</v>
      </c>
      <c r="Z62">
        <f t="shared" si="41"/>
        <v>7.8120805369167101E-2</v>
      </c>
      <c r="AA62">
        <f t="shared" si="7"/>
        <v>-21.161657772610759</v>
      </c>
      <c r="AB62">
        <f t="shared" si="8"/>
        <v>-21.083536967241592</v>
      </c>
      <c r="AC62" s="9"/>
      <c r="AE62">
        <v>60</v>
      </c>
      <c r="AF62">
        <f t="shared" si="37"/>
        <v>86.948445006711324</v>
      </c>
      <c r="AG62">
        <f t="shared" si="38"/>
        <v>45.940189682004132</v>
      </c>
      <c r="AH62">
        <f t="shared" si="10"/>
        <v>-59.39546165345655</v>
      </c>
      <c r="AI62">
        <f t="shared" si="32"/>
        <v>-13.455271971452419</v>
      </c>
      <c r="AL62">
        <v>60</v>
      </c>
      <c r="AP62">
        <f t="shared" si="11"/>
        <v>-34.538808938694011</v>
      </c>
      <c r="AX62">
        <v>60</v>
      </c>
      <c r="AY62">
        <f t="shared" si="12"/>
        <v>1.36650879577045</v>
      </c>
      <c r="AZ62">
        <f t="shared" si="13"/>
        <v>4.7770350218839512</v>
      </c>
      <c r="BB62">
        <v>60</v>
      </c>
      <c r="BC62">
        <f t="shared" si="39"/>
        <v>-173.70068867114094</v>
      </c>
      <c r="BD62">
        <f t="shared" si="40"/>
        <v>-132.69243334643369</v>
      </c>
      <c r="BE62" s="100">
        <f t="shared" si="30"/>
        <v>82.759576412134692</v>
      </c>
      <c r="BF62">
        <f t="shared" si="14"/>
        <v>-49.932856934298997</v>
      </c>
      <c r="BI62">
        <v>60</v>
      </c>
      <c r="BJ62" s="8">
        <f t="shared" si="42"/>
        <v>-31.984134228187997</v>
      </c>
      <c r="BK62" s="8">
        <f t="shared" si="42"/>
        <v>-31.984134228187997</v>
      </c>
      <c r="BL62">
        <f t="shared" si="16"/>
        <v>8.4023403508862522</v>
      </c>
      <c r="BM62" s="8">
        <f t="shared" si="5"/>
        <v>-23.581793877301745</v>
      </c>
      <c r="BP62">
        <v>60</v>
      </c>
      <c r="BQ62" s="100">
        <f t="shared" si="17"/>
        <v>141.71655444295288</v>
      </c>
      <c r="BR62" s="100">
        <f t="shared" si="18"/>
        <v>100.70829911824558</v>
      </c>
      <c r="BS62">
        <f t="shared" si="19"/>
        <v>-74.357236061248429</v>
      </c>
      <c r="BT62">
        <f t="shared" si="20"/>
        <v>26.351063056997148</v>
      </c>
      <c r="BW62">
        <v>60</v>
      </c>
      <c r="BX62" s="100">
        <f t="shared" si="21"/>
        <v>-141.71655444295288</v>
      </c>
      <c r="BY62" s="100">
        <f t="shared" si="22"/>
        <v>-100.70829911824558</v>
      </c>
      <c r="BZ62">
        <f t="shared" si="23"/>
        <v>74.357236061248429</v>
      </c>
      <c r="CA62">
        <f t="shared" si="24"/>
        <v>-26.351063056997148</v>
      </c>
      <c r="CE62">
        <v>60</v>
      </c>
      <c r="CF62" s="100">
        <f t="shared" si="25"/>
        <v>-170.16500671140909</v>
      </c>
      <c r="CG62" s="100">
        <f t="shared" si="26"/>
        <v>-129.15675138670184</v>
      </c>
      <c r="CH62" s="100">
        <f t="shared" si="27"/>
        <v>112.84045111016978</v>
      </c>
      <c r="CI62">
        <f t="shared" si="31"/>
        <v>-16.316300276532061</v>
      </c>
    </row>
    <row r="63" spans="1:87" ht="16.5">
      <c r="A63">
        <v>9.9999999999999995E-7</v>
      </c>
      <c r="B63">
        <v>4.2608695652173916E-5</v>
      </c>
      <c r="C63">
        <v>5.5783333333333325E-4</v>
      </c>
      <c r="D63">
        <v>1.3664864864864866E-3</v>
      </c>
      <c r="E63">
        <v>9.9999999999999995E-7</v>
      </c>
      <c r="F63">
        <v>3.0489915800548779E-2</v>
      </c>
      <c r="G63">
        <v>0.56291694248871293</v>
      </c>
      <c r="H63">
        <v>0.40255906910217931</v>
      </c>
      <c r="I63">
        <v>306.06320743999999</v>
      </c>
      <c r="J63">
        <v>2.2387211385683346E-7</v>
      </c>
      <c r="K63">
        <v>3.0114999999999999E-2</v>
      </c>
      <c r="L63">
        <v>25.681132318022879</v>
      </c>
      <c r="M63" s="104">
        <v>60236.820465511351</v>
      </c>
      <c r="O63" s="10"/>
      <c r="Q63">
        <v>61</v>
      </c>
      <c r="R63">
        <f t="shared" si="35"/>
        <v>114.37156012751666</v>
      </c>
      <c r="S63">
        <f t="shared" si="36"/>
        <v>73.363304802809353</v>
      </c>
      <c r="T63" s="100">
        <f t="shared" si="29"/>
        <v>-76.805866385325359</v>
      </c>
      <c r="U63">
        <f t="shared" si="6"/>
        <v>-3.4425615825160065</v>
      </c>
      <c r="X63">
        <v>61</v>
      </c>
      <c r="Y63">
        <f t="shared" ref="Y63:Z82" si="43">$O$9+$O$11-2*$O$10</f>
        <v>7.8120805369167101E-2</v>
      </c>
      <c r="Z63">
        <f t="shared" si="43"/>
        <v>7.8120805369167101E-2</v>
      </c>
      <c r="AA63">
        <f t="shared" si="7"/>
        <v>-20.653129896655685</v>
      </c>
      <c r="AB63">
        <f t="shared" si="8"/>
        <v>-20.575009091286518</v>
      </c>
      <c r="AC63" s="9"/>
      <c r="AE63">
        <v>61</v>
      </c>
      <c r="AF63">
        <f t="shared" si="37"/>
        <v>86.948445006711324</v>
      </c>
      <c r="AG63">
        <f t="shared" si="38"/>
        <v>45.940189682004132</v>
      </c>
      <c r="AH63">
        <f t="shared" si="10"/>
        <v>-59.700891358582993</v>
      </c>
      <c r="AI63">
        <f t="shared" si="32"/>
        <v>-13.760701676578861</v>
      </c>
      <c r="AL63">
        <v>61</v>
      </c>
      <c r="AP63">
        <f t="shared" si="11"/>
        <v>-34.335710767865379</v>
      </c>
      <c r="AX63">
        <v>61</v>
      </c>
      <c r="AY63">
        <f t="shared" si="12"/>
        <v>1.4096141684866812</v>
      </c>
      <c r="AZ63">
        <f t="shared" si="13"/>
        <v>4.7798620400398182</v>
      </c>
      <c r="BB63">
        <v>61</v>
      </c>
      <c r="BC63">
        <f t="shared" si="39"/>
        <v>-173.70068867114094</v>
      </c>
      <c r="BD63">
        <f t="shared" si="40"/>
        <v>-132.69243334643369</v>
      </c>
      <c r="BE63" s="100">
        <f t="shared" si="30"/>
        <v>81.945773197208837</v>
      </c>
      <c r="BF63">
        <f t="shared" si="14"/>
        <v>-50.746660149224851</v>
      </c>
      <c r="BI63">
        <v>61</v>
      </c>
      <c r="BJ63" s="8">
        <f t="shared" ref="BJ63:BK82" si="44">$O$12+$O$3-$O$9-$O$7</f>
        <v>-31.984134228187997</v>
      </c>
      <c r="BK63" s="8">
        <f t="shared" si="44"/>
        <v>-31.984134228187997</v>
      </c>
      <c r="BL63">
        <f t="shared" si="16"/>
        <v>8.6880616817967873</v>
      </c>
      <c r="BM63" s="8">
        <f t="shared" si="5"/>
        <v>-23.296072546391208</v>
      </c>
      <c r="BP63">
        <v>61</v>
      </c>
      <c r="BQ63" s="100">
        <f t="shared" si="17"/>
        <v>141.71655444295288</v>
      </c>
      <c r="BR63" s="100">
        <f t="shared" si="18"/>
        <v>100.70829911824558</v>
      </c>
      <c r="BS63">
        <f t="shared" si="19"/>
        <v>-73.257711515412041</v>
      </c>
      <c r="BT63">
        <f t="shared" si="20"/>
        <v>27.450587602833536</v>
      </c>
      <c r="BW63">
        <v>61</v>
      </c>
      <c r="BX63" s="100">
        <f t="shared" si="21"/>
        <v>-141.71655444295288</v>
      </c>
      <c r="BY63" s="100">
        <f t="shared" si="22"/>
        <v>-100.70829911824558</v>
      </c>
      <c r="BZ63">
        <f t="shared" si="23"/>
        <v>73.257711515412041</v>
      </c>
      <c r="CA63">
        <f t="shared" si="24"/>
        <v>-27.450587602833536</v>
      </c>
      <c r="CE63">
        <v>61</v>
      </c>
      <c r="CF63" s="100">
        <f t="shared" si="25"/>
        <v>-170.16500671140909</v>
      </c>
      <c r="CG63" s="100">
        <f t="shared" si="26"/>
        <v>-129.15675138670184</v>
      </c>
      <c r="CH63" s="100">
        <f t="shared" si="27"/>
        <v>113.19913211168911</v>
      </c>
      <c r="CI63">
        <f t="shared" si="31"/>
        <v>-15.957619275012732</v>
      </c>
    </row>
    <row r="64" spans="1:87" ht="16.5">
      <c r="A64">
        <v>9.9999999999999995E-7</v>
      </c>
      <c r="B64">
        <v>9.9999999999999995E-7</v>
      </c>
      <c r="C64">
        <v>5.9500000000000004E-4</v>
      </c>
      <c r="D64">
        <v>1.3683783783783785E-3</v>
      </c>
      <c r="E64">
        <v>9.9999999999999995E-7</v>
      </c>
      <c r="F64">
        <v>2.7279784487035448E-2</v>
      </c>
      <c r="G64">
        <v>0.56056488807164229</v>
      </c>
      <c r="H64">
        <v>0.40397038507786931</v>
      </c>
      <c r="I64">
        <v>305.93507449999998</v>
      </c>
      <c r="J64">
        <v>2.2387211385683346E-7</v>
      </c>
      <c r="K64">
        <v>2.9600000000000001E-2</v>
      </c>
      <c r="L64">
        <v>22.983398216375825</v>
      </c>
      <c r="M64" s="104">
        <v>60014.976654428574</v>
      </c>
      <c r="O64" s="10"/>
      <c r="Q64">
        <v>62</v>
      </c>
      <c r="R64">
        <f t="shared" si="35"/>
        <v>114.37156012751666</v>
      </c>
      <c r="S64">
        <f t="shared" si="36"/>
        <v>73.363304802809353</v>
      </c>
      <c r="T64" s="100">
        <f t="shared" si="29"/>
        <v>-77.505995296320208</v>
      </c>
      <c r="U64">
        <f t="shared" si="6"/>
        <v>-4.1426904935108553</v>
      </c>
      <c r="X64">
        <v>62</v>
      </c>
      <c r="Y64">
        <f t="shared" si="43"/>
        <v>7.8120805369167101E-2</v>
      </c>
      <c r="Z64">
        <f t="shared" si="43"/>
        <v>7.8120805369167101E-2</v>
      </c>
      <c r="AA64">
        <f t="shared" si="7"/>
        <v>-20.487450633151237</v>
      </c>
      <c r="AB64">
        <f t="shared" si="8"/>
        <v>-20.40932982778207</v>
      </c>
      <c r="AC64" s="9"/>
      <c r="AE64">
        <v>62</v>
      </c>
      <c r="AF64">
        <f t="shared" si="37"/>
        <v>86.948445006711324</v>
      </c>
      <c r="AG64">
        <f t="shared" si="38"/>
        <v>45.940189682004132</v>
      </c>
      <c r="AH64">
        <f t="shared" si="10"/>
        <v>-59.913727716897768</v>
      </c>
      <c r="AI64">
        <f t="shared" si="32"/>
        <v>-13.973538034893636</v>
      </c>
      <c r="AL64">
        <v>62</v>
      </c>
      <c r="AP64">
        <f t="shared" si="11"/>
        <v>-34.38286786267571</v>
      </c>
      <c r="AX64">
        <v>62</v>
      </c>
      <c r="AY64">
        <f t="shared" si="12"/>
        <v>1.3614142418244417</v>
      </c>
      <c r="AZ64">
        <f t="shared" si="13"/>
        <v>4.7782596414959997</v>
      </c>
      <c r="BB64">
        <v>62</v>
      </c>
      <c r="BC64">
        <f t="shared" si="39"/>
        <v>-173.70068867114094</v>
      </c>
      <c r="BD64">
        <f t="shared" si="40"/>
        <v>-132.69243334643369</v>
      </c>
      <c r="BE64" s="100">
        <f t="shared" si="30"/>
        <v>83.076638249282183</v>
      </c>
      <c r="BF64">
        <f t="shared" si="14"/>
        <v>-49.615795097151505</v>
      </c>
      <c r="BI64">
        <v>62</v>
      </c>
      <c r="BJ64" s="8">
        <f t="shared" si="44"/>
        <v>-31.984134228187997</v>
      </c>
      <c r="BK64" s="8">
        <f t="shared" si="44"/>
        <v>-31.984134228187997</v>
      </c>
      <c r="BL64">
        <f t="shared" si="16"/>
        <v>8.465826006690742</v>
      </c>
      <c r="BM64" s="8">
        <f t="shared" si="5"/>
        <v>-23.518308221497257</v>
      </c>
      <c r="BP64">
        <v>62</v>
      </c>
      <c r="BQ64" s="100">
        <f t="shared" si="17"/>
        <v>141.71655444295288</v>
      </c>
      <c r="BR64" s="100">
        <f t="shared" si="18"/>
        <v>100.70829911824558</v>
      </c>
      <c r="BS64">
        <f t="shared" si="19"/>
        <v>-74.610812242591422</v>
      </c>
      <c r="BT64">
        <f t="shared" si="20"/>
        <v>26.097486875654155</v>
      </c>
      <c r="BW64">
        <v>62</v>
      </c>
      <c r="BX64" s="100">
        <f t="shared" si="21"/>
        <v>-141.71655444295288</v>
      </c>
      <c r="BY64" s="100">
        <f t="shared" si="22"/>
        <v>-100.70829911824558</v>
      </c>
      <c r="BZ64">
        <f t="shared" si="23"/>
        <v>74.610812242591422</v>
      </c>
      <c r="CA64">
        <f t="shared" si="24"/>
        <v>-26.097486875654155</v>
      </c>
      <c r="CE64">
        <v>62</v>
      </c>
      <c r="CF64" s="100">
        <f t="shared" si="25"/>
        <v>-170.16500671140909</v>
      </c>
      <c r="CG64" s="100">
        <f t="shared" si="26"/>
        <v>-129.15675138670184</v>
      </c>
      <c r="CH64" s="100">
        <f t="shared" si="27"/>
        <v>151.18586286948664</v>
      </c>
      <c r="CI64">
        <f t="shared" si="31"/>
        <v>22.029111482784799</v>
      </c>
    </row>
    <row r="65" spans="1:87" ht="16.5">
      <c r="A65">
        <v>9.9999999999999995E-7</v>
      </c>
      <c r="B65">
        <v>4.1956521739130431E-5</v>
      </c>
      <c r="C65">
        <v>5.9150000000000001E-4</v>
      </c>
      <c r="D65">
        <v>1.3936486486486486E-3</v>
      </c>
      <c r="E65">
        <v>9.9999999999999995E-7</v>
      </c>
      <c r="F65">
        <v>2.0124797533006607E-2</v>
      </c>
      <c r="G65">
        <v>0.56467272505126742</v>
      </c>
      <c r="H65">
        <v>0.40120055619573641</v>
      </c>
      <c r="I65">
        <v>306.25269981000002</v>
      </c>
      <c r="J65">
        <v>2.2908676527677716E-7</v>
      </c>
      <c r="K65">
        <v>3.0345E-2</v>
      </c>
      <c r="L65">
        <v>16.946038362218584</v>
      </c>
      <c r="M65" s="104">
        <v>60414.292885513132</v>
      </c>
      <c r="O65" s="10"/>
      <c r="Q65">
        <v>63</v>
      </c>
      <c r="R65">
        <f t="shared" si="35"/>
        <v>114.37156012751666</v>
      </c>
      <c r="S65">
        <f t="shared" si="36"/>
        <v>73.363304802809353</v>
      </c>
      <c r="T65" s="100">
        <f t="shared" si="29"/>
        <v>-79.849889698663148</v>
      </c>
      <c r="U65">
        <f t="shared" si="6"/>
        <v>-6.4865848958537953</v>
      </c>
      <c r="X65">
        <v>63</v>
      </c>
      <c r="Y65">
        <f t="shared" si="43"/>
        <v>7.8120805369167101E-2</v>
      </c>
      <c r="Z65">
        <f t="shared" si="43"/>
        <v>7.8120805369167101E-2</v>
      </c>
      <c r="AA65">
        <f t="shared" si="7"/>
        <v>-20.616933803802116</v>
      </c>
      <c r="AB65">
        <f t="shared" si="8"/>
        <v>-20.538812998432949</v>
      </c>
      <c r="AC65" s="9"/>
      <c r="AE65">
        <v>63</v>
      </c>
      <c r="AF65">
        <f t="shared" si="37"/>
        <v>86.948445006711324</v>
      </c>
      <c r="AG65">
        <f t="shared" si="38"/>
        <v>45.940189682004132</v>
      </c>
      <c r="AH65">
        <f t="shared" si="10"/>
        <v>-61.49650191179353</v>
      </c>
      <c r="AI65">
        <f t="shared" si="32"/>
        <v>-15.556312229789398</v>
      </c>
      <c r="AL65">
        <v>63</v>
      </c>
      <c r="AP65">
        <f t="shared" si="11"/>
        <v>-36.095125228222344</v>
      </c>
      <c r="AX65">
        <v>63</v>
      </c>
      <c r="AY65">
        <f t="shared" si="12"/>
        <v>1.2290681852221086</v>
      </c>
      <c r="AZ65">
        <f t="shared" si="13"/>
        <v>4.7811396966837671</v>
      </c>
      <c r="BB65">
        <v>63</v>
      </c>
      <c r="BC65">
        <f t="shared" si="39"/>
        <v>-173.70068867114094</v>
      </c>
      <c r="BD65">
        <f t="shared" si="40"/>
        <v>-132.69243334643369</v>
      </c>
      <c r="BE65" s="100">
        <f t="shared" si="30"/>
        <v>86.157868639892129</v>
      </c>
      <c r="BF65">
        <f t="shared" si="14"/>
        <v>-46.534564706541559</v>
      </c>
      <c r="BI65">
        <v>63</v>
      </c>
      <c r="BJ65" s="8">
        <f t="shared" si="44"/>
        <v>-31.984134228187997</v>
      </c>
      <c r="BK65" s="8">
        <f t="shared" si="44"/>
        <v>-31.984134228187997</v>
      </c>
      <c r="BL65">
        <f t="shared" si="16"/>
        <v>8.5715249581614863</v>
      </c>
      <c r="BM65" s="8">
        <f t="shared" si="5"/>
        <v>-23.412609270026511</v>
      </c>
      <c r="BP65">
        <v>63</v>
      </c>
      <c r="BQ65" s="100">
        <f t="shared" si="17"/>
        <v>141.71655444295288</v>
      </c>
      <c r="BR65" s="100">
        <f t="shared" si="18"/>
        <v>100.70829911824558</v>
      </c>
      <c r="BS65">
        <f t="shared" si="19"/>
        <v>-77.586343681730639</v>
      </c>
      <c r="BT65">
        <f t="shared" si="20"/>
        <v>23.121955436514938</v>
      </c>
      <c r="BW65">
        <v>63</v>
      </c>
      <c r="BX65" s="100">
        <f t="shared" si="21"/>
        <v>-141.71655444295288</v>
      </c>
      <c r="BY65" s="100">
        <f t="shared" si="22"/>
        <v>-100.70829911824558</v>
      </c>
      <c r="BZ65">
        <f t="shared" si="23"/>
        <v>77.586343681730639</v>
      </c>
      <c r="CA65">
        <f t="shared" si="24"/>
        <v>-23.121955436514938</v>
      </c>
      <c r="CE65">
        <v>63</v>
      </c>
      <c r="CF65" s="100">
        <f t="shared" si="25"/>
        <v>-170.16500671140909</v>
      </c>
      <c r="CG65" s="100">
        <f t="shared" si="26"/>
        <v>-129.15675138670184</v>
      </c>
      <c r="CH65" s="100">
        <f t="shared" si="27"/>
        <v>113.43373929025934</v>
      </c>
      <c r="CI65">
        <f t="shared" si="31"/>
        <v>-15.723012096442503</v>
      </c>
    </row>
    <row r="66" spans="1:87" ht="16.5">
      <c r="A66">
        <v>9.9999999999999995E-7</v>
      </c>
      <c r="B66">
        <v>4.2608695652173916E-5</v>
      </c>
      <c r="C66">
        <v>7.0966666666666671E-4</v>
      </c>
      <c r="D66">
        <v>1.5808108108108108E-3</v>
      </c>
      <c r="E66">
        <v>9.9999999999999995E-7</v>
      </c>
      <c r="F66">
        <v>2.297505821277819E-2</v>
      </c>
      <c r="G66">
        <v>0.55703102740980792</v>
      </c>
      <c r="H66">
        <v>0.40745532626925285</v>
      </c>
      <c r="I66">
        <v>306.31340955999997</v>
      </c>
      <c r="J66">
        <v>2.2908676527677716E-7</v>
      </c>
      <c r="K66">
        <v>3.0159999999999999E-2</v>
      </c>
      <c r="L66">
        <v>19.366163335304591</v>
      </c>
      <c r="M66" s="104">
        <v>59662.144820404399</v>
      </c>
      <c r="O66" s="10"/>
      <c r="Q66">
        <v>64</v>
      </c>
      <c r="R66">
        <f t="shared" si="35"/>
        <v>114.37156012751666</v>
      </c>
      <c r="S66">
        <f t="shared" si="36"/>
        <v>73.363304802809353</v>
      </c>
      <c r="T66" s="100">
        <f t="shared" si="29"/>
        <v>-78.726324494982933</v>
      </c>
      <c r="U66">
        <f t="shared" si="6"/>
        <v>-5.3630196921735802</v>
      </c>
      <c r="X66">
        <v>64</v>
      </c>
      <c r="Y66">
        <f t="shared" si="43"/>
        <v>7.8120805369167101E-2</v>
      </c>
      <c r="Z66">
        <f t="shared" si="43"/>
        <v>7.8120805369167101E-2</v>
      </c>
      <c r="AA66">
        <f t="shared" si="7"/>
        <v>-20.799023732791976</v>
      </c>
      <c r="AB66">
        <f t="shared" si="8"/>
        <v>-20.720902927422809</v>
      </c>
      <c r="AC66" s="9"/>
      <c r="AE66">
        <v>64</v>
      </c>
      <c r="AF66">
        <f t="shared" si="37"/>
        <v>86.948445006711324</v>
      </c>
      <c r="AG66">
        <f t="shared" si="38"/>
        <v>45.940189682004132</v>
      </c>
      <c r="AH66">
        <f t="shared" si="10"/>
        <v>-59.906269366997812</v>
      </c>
      <c r="AI66">
        <f t="shared" si="32"/>
        <v>-13.96607968499368</v>
      </c>
      <c r="AL66">
        <v>64</v>
      </c>
      <c r="AP66">
        <f t="shared" si="11"/>
        <v>-34.686982612416486</v>
      </c>
      <c r="AX66">
        <v>64</v>
      </c>
      <c r="AY66">
        <f t="shared" si="12"/>
        <v>1.2870435903966364</v>
      </c>
      <c r="AZ66">
        <f t="shared" si="13"/>
        <v>4.7756988619479843</v>
      </c>
      <c r="BB66">
        <v>64</v>
      </c>
      <c r="BC66">
        <f t="shared" si="39"/>
        <v>-173.70068867114094</v>
      </c>
      <c r="BD66">
        <f t="shared" si="40"/>
        <v>-132.69243334643369</v>
      </c>
      <c r="BE66" s="100">
        <f t="shared" si="30"/>
        <v>84.806437947803133</v>
      </c>
      <c r="BF66">
        <f t="shared" si="14"/>
        <v>-47.885995398630556</v>
      </c>
      <c r="BI66">
        <v>64</v>
      </c>
      <c r="BJ66" s="8">
        <f t="shared" si="44"/>
        <v>-31.984134228187997</v>
      </c>
      <c r="BK66" s="8">
        <f t="shared" si="44"/>
        <v>-31.984134228187997</v>
      </c>
      <c r="BL66">
        <f t="shared" si="16"/>
        <v>8.0590820576270303</v>
      </c>
      <c r="BM66" s="8">
        <f t="shared" si="5"/>
        <v>-23.925052170560967</v>
      </c>
      <c r="BP66">
        <v>64</v>
      </c>
      <c r="BQ66" s="100">
        <f t="shared" si="17"/>
        <v>141.71655444295288</v>
      </c>
      <c r="BR66" s="100">
        <f t="shared" si="18"/>
        <v>100.70829911824558</v>
      </c>
      <c r="BS66">
        <f t="shared" si="19"/>
        <v>-76.747355890176095</v>
      </c>
      <c r="BT66">
        <f t="shared" si="20"/>
        <v>23.960943228069482</v>
      </c>
      <c r="BW66">
        <v>64</v>
      </c>
      <c r="BX66" s="100">
        <f t="shared" si="21"/>
        <v>-141.71655444295288</v>
      </c>
      <c r="BY66" s="100">
        <f t="shared" si="22"/>
        <v>-100.70829911824558</v>
      </c>
      <c r="BZ66">
        <f t="shared" si="23"/>
        <v>76.747355890176095</v>
      </c>
      <c r="CA66">
        <f t="shared" si="24"/>
        <v>-23.960943228069482</v>
      </c>
      <c r="CE66">
        <v>64</v>
      </c>
      <c r="CF66" s="100">
        <f t="shared" si="25"/>
        <v>-170.16500671140909</v>
      </c>
      <c r="CG66" s="100">
        <f t="shared" si="26"/>
        <v>-129.15675138670184</v>
      </c>
      <c r="CH66" s="100">
        <f t="shared" si="27"/>
        <v>113.21766575952634</v>
      </c>
      <c r="CI66">
        <f t="shared" si="31"/>
        <v>-15.939085627175501</v>
      </c>
    </row>
    <row r="67" spans="1:87" ht="16.5">
      <c r="A67">
        <v>9.9999999999999995E-7</v>
      </c>
      <c r="B67">
        <v>4.2173913043478264E-5</v>
      </c>
      <c r="C67">
        <v>6.9983333333333345E-4</v>
      </c>
      <c r="D67">
        <v>1.4389189189189188E-3</v>
      </c>
      <c r="E67">
        <v>9.9999999999999995E-7</v>
      </c>
      <c r="F67">
        <v>2.1198820915853591E-2</v>
      </c>
      <c r="G67">
        <v>0.5501693150308784</v>
      </c>
      <c r="H67">
        <v>0.41605394207137036</v>
      </c>
      <c r="I67">
        <v>306.26713732999997</v>
      </c>
      <c r="J67">
        <v>2.2908676527677716E-7</v>
      </c>
      <c r="K67">
        <v>3.0020000000000002E-2</v>
      </c>
      <c r="L67">
        <v>17.877647128008856</v>
      </c>
      <c r="M67" s="104">
        <v>58967.836027375866</v>
      </c>
      <c r="O67" s="10"/>
      <c r="Q67">
        <v>65</v>
      </c>
      <c r="R67">
        <f t="shared" ref="R67:R98" si="45">$O$9+$O$3+$O$6+3*$O$4-$O$10-3*$O$7</f>
        <v>114.37156012751666</v>
      </c>
      <c r="S67">
        <f t="shared" ref="S67:S98" si="46">$O$9+$O$3+$O$5+3*$O$4-$O$10-3*$O$7</f>
        <v>73.363304802809353</v>
      </c>
      <c r="T67" s="100">
        <f t="shared" si="29"/>
        <v>-79.137019213311603</v>
      </c>
      <c r="U67">
        <f t="shared" si="6"/>
        <v>-5.7737144105022509</v>
      </c>
      <c r="X67">
        <v>65</v>
      </c>
      <c r="Y67">
        <f t="shared" si="43"/>
        <v>7.8120805369167101E-2</v>
      </c>
      <c r="Z67">
        <f t="shared" si="43"/>
        <v>7.8120805369167101E-2</v>
      </c>
      <c r="AA67">
        <f t="shared" si="7"/>
        <v>-20.352445535100063</v>
      </c>
      <c r="AB67">
        <f t="shared" si="8"/>
        <v>-20.274324729730896</v>
      </c>
      <c r="AC67" s="9"/>
      <c r="AE67">
        <v>65</v>
      </c>
      <c r="AF67">
        <f t="shared" ref="AF67:AF98" si="47">2*$O$9+$O$6+2*$O$4-$O$11-2*$O$7</f>
        <v>86.948445006711324</v>
      </c>
      <c r="AG67">
        <f t="shared" ref="AG67:AG98" si="48">2*$O$9+$O$5+2*$O$4-$O$11-2*$O$7</f>
        <v>45.940189682004132</v>
      </c>
      <c r="AH67">
        <f t="shared" si="10"/>
        <v>-60.378076695138077</v>
      </c>
      <c r="AI67">
        <f t="shared" si="32"/>
        <v>-14.437887013133945</v>
      </c>
      <c r="AL67">
        <v>65</v>
      </c>
      <c r="AP67">
        <f t="shared" si="11"/>
        <v>-34.712211742864838</v>
      </c>
      <c r="AX67">
        <v>65</v>
      </c>
      <c r="AY67">
        <f t="shared" si="12"/>
        <v>1.2523103608490813</v>
      </c>
      <c r="AZ67">
        <f t="shared" si="13"/>
        <v>4.7706151905450849</v>
      </c>
      <c r="BB67">
        <v>65</v>
      </c>
      <c r="BC67">
        <f t="shared" ref="BC67:BC98" si="49">$O$12+3*$O$7-4*$O$4-$O$3-$O$6</f>
        <v>-173.70068867114094</v>
      </c>
      <c r="BD67">
        <f t="shared" ref="BD67:BD98" si="50">$O$12+3*$O$7-4*$O$4-$O$3-$O$5</f>
        <v>-132.69243334643369</v>
      </c>
      <c r="BE67" s="100">
        <f t="shared" si="30"/>
        <v>85.593501027663038</v>
      </c>
      <c r="BF67">
        <f t="shared" si="14"/>
        <v>-47.09893231877065</v>
      </c>
      <c r="BI67">
        <v>65</v>
      </c>
      <c r="BJ67" s="8">
        <f t="shared" si="44"/>
        <v>-31.984134228187997</v>
      </c>
      <c r="BK67" s="8">
        <f t="shared" si="44"/>
        <v>-31.984134228187997</v>
      </c>
      <c r="BL67">
        <f t="shared" si="16"/>
        <v>8.0499848312779569</v>
      </c>
      <c r="BM67" s="8">
        <f t="shared" si="5"/>
        <v>-23.934149396910041</v>
      </c>
      <c r="BP67">
        <v>65</v>
      </c>
      <c r="BQ67" s="100">
        <f t="shared" si="17"/>
        <v>141.71655444295288</v>
      </c>
      <c r="BR67" s="100">
        <f t="shared" si="18"/>
        <v>100.70829911824558</v>
      </c>
      <c r="BS67">
        <f t="shared" si="19"/>
        <v>-77.54351619638507</v>
      </c>
      <c r="BT67">
        <f t="shared" si="20"/>
        <v>23.164782921860507</v>
      </c>
      <c r="BW67">
        <v>65</v>
      </c>
      <c r="BX67" s="100">
        <f t="shared" si="21"/>
        <v>-141.71655444295288</v>
      </c>
      <c r="BY67" s="100">
        <f t="shared" si="22"/>
        <v>-100.70829911824558</v>
      </c>
      <c r="BZ67">
        <f t="shared" si="23"/>
        <v>77.54351619638507</v>
      </c>
      <c r="CA67">
        <f t="shared" si="24"/>
        <v>-23.164782921860507</v>
      </c>
      <c r="CE67">
        <v>65</v>
      </c>
      <c r="CF67" s="100">
        <f t="shared" si="25"/>
        <v>-170.16500671140909</v>
      </c>
      <c r="CG67" s="100">
        <f t="shared" si="26"/>
        <v>-129.15675138670184</v>
      </c>
      <c r="CH67" s="100">
        <f t="shared" si="27"/>
        <v>113.23792704187836</v>
      </c>
      <c r="CI67">
        <f t="shared" si="31"/>
        <v>-15.918824344823477</v>
      </c>
    </row>
    <row r="68" spans="1:87" ht="16.5">
      <c r="A68">
        <v>9.9999999999999995E-7</v>
      </c>
      <c r="B68">
        <v>4.6304347826086952E-5</v>
      </c>
      <c r="C68">
        <v>9.078333333333333E-4</v>
      </c>
      <c r="D68">
        <v>1.7149999999999999E-3</v>
      </c>
      <c r="E68">
        <v>9.9999999999999995E-7</v>
      </c>
      <c r="F68">
        <v>2.3483020975614877E-2</v>
      </c>
      <c r="G68">
        <v>0.54831276743115742</v>
      </c>
      <c r="H68">
        <v>0.41980877466841493</v>
      </c>
      <c r="I68">
        <v>306.13539501000002</v>
      </c>
      <c r="J68">
        <v>2.2908676527677716E-7</v>
      </c>
      <c r="K68">
        <v>2.9975000000000002E-2</v>
      </c>
      <c r="L68">
        <v>19.804509901087552</v>
      </c>
      <c r="M68" s="104">
        <v>58765.630983447954</v>
      </c>
      <c r="O68" s="10"/>
      <c r="Q68">
        <v>66</v>
      </c>
      <c r="R68">
        <f t="shared" si="45"/>
        <v>114.37156012751666</v>
      </c>
      <c r="S68">
        <f t="shared" si="46"/>
        <v>73.363304802809353</v>
      </c>
      <c r="T68" s="100">
        <f t="shared" ref="T68:T112" si="51">0.0083145*I68*LN((C68*K68*J68*F68^3)/D68)</f>
        <v>-78.109793457218814</v>
      </c>
      <c r="U68">
        <f t="shared" ref="U68:U112" si="52">S68+T68</f>
        <v>-4.7464886544094611</v>
      </c>
      <c r="X68">
        <v>66</v>
      </c>
      <c r="Y68">
        <f t="shared" si="43"/>
        <v>7.8120805369167101E-2</v>
      </c>
      <c r="Z68">
        <f t="shared" si="43"/>
        <v>7.8120805369167101E-2</v>
      </c>
      <c r="AA68">
        <f t="shared" ref="AA68:AA112" si="53">0.0083145*I68*LN((C68*E68)/D68^2)</f>
        <v>-20.574869335748073</v>
      </c>
      <c r="AB68">
        <f t="shared" ref="AB68:AB112" si="54">Z68+AA68</f>
        <v>-20.496748530378905</v>
      </c>
      <c r="AC68" s="9"/>
      <c r="AE68">
        <v>66</v>
      </c>
      <c r="AF68">
        <f t="shared" si="47"/>
        <v>86.948445006711324</v>
      </c>
      <c r="AG68">
        <f t="shared" si="48"/>
        <v>45.940189682004132</v>
      </c>
      <c r="AH68">
        <f t="shared" ref="AH68:AH112" si="55">0.0083145*I68*LN((C68^2*J68*F68^2)/E68)</f>
        <v>-58.506458771212749</v>
      </c>
      <c r="AI68">
        <f t="shared" si="32"/>
        <v>-12.566269089208618</v>
      </c>
      <c r="AL68">
        <v>66</v>
      </c>
      <c r="AP68">
        <f t="shared" ref="AP68:AP112" si="56">AB68+AI68</f>
        <v>-33.063017619587526</v>
      </c>
      <c r="AX68">
        <v>66</v>
      </c>
      <c r="AY68">
        <f t="shared" ref="AY68:AY112" si="57">LOG(L68)</f>
        <v>1.2967640994599841</v>
      </c>
      <c r="AZ68">
        <f t="shared" ref="AZ68:AZ112" si="58">LOG(M68)</f>
        <v>4.7691234036578711</v>
      </c>
      <c r="BB68">
        <v>66</v>
      </c>
      <c r="BC68">
        <f t="shared" si="49"/>
        <v>-173.70068867114094</v>
      </c>
      <c r="BD68">
        <f t="shared" si="50"/>
        <v>-132.69243334643369</v>
      </c>
      <c r="BE68" s="100">
        <f t="shared" ref="BE68:BE112" si="59">0.0083145*I68*LN(G68/(F68^4*K68*J68))</f>
        <v>84.51000795689265</v>
      </c>
      <c r="BF68">
        <f t="shared" ref="BF68:BF112" si="60">BD68+BE68</f>
        <v>-48.182425389541038</v>
      </c>
      <c r="BI68">
        <v>66</v>
      </c>
      <c r="BJ68" s="8">
        <f t="shared" si="44"/>
        <v>-31.984134228187997</v>
      </c>
      <c r="BK68" s="8">
        <f t="shared" si="44"/>
        <v>-31.984134228187997</v>
      </c>
      <c r="BL68">
        <f t="shared" ref="BL68:BL112" si="61">0.0083145*I68*LN((G68*K68)/C68)</f>
        <v>7.3717491494158258</v>
      </c>
      <c r="BM68" s="8">
        <f t="shared" ref="BM68:BM112" si="62">BK68+BL68</f>
        <v>-24.612385078772171</v>
      </c>
      <c r="BP68">
        <v>66</v>
      </c>
      <c r="BQ68" s="100">
        <f t="shared" ref="BQ68:BQ112" si="63">2*$O$3+$O$6+4*$O$4-$O$9-4*$O$7</f>
        <v>141.71655444295288</v>
      </c>
      <c r="BR68" s="100">
        <f t="shared" ref="BR68:BR112" si="64">2*$O$3+$O$5+4*$O$4-$O$9-4*$O$7</f>
        <v>100.70829911824558</v>
      </c>
      <c r="BS68">
        <f t="shared" ref="BS68:BS112" si="65">0.0083145*I68*LN((K68^2*J68*F68^4)/C68)</f>
        <v>-77.138258807476817</v>
      </c>
      <c r="BT68">
        <f t="shared" ref="BT68:BT112" si="66">BR68+BS68</f>
        <v>23.570040310768761</v>
      </c>
      <c r="BW68">
        <v>66</v>
      </c>
      <c r="BX68" s="100">
        <f t="shared" ref="BX68:BX112" si="67">-2*$O$3-$O$6-4*$O$4+$O$9+4*$O$7</f>
        <v>-141.71655444295288</v>
      </c>
      <c r="BY68" s="100">
        <f t="shared" ref="BY68:BY112" si="68">-2*$O$3-$O$5-4*$O$4+$O$9+4*$O$7</f>
        <v>-100.70829911824558</v>
      </c>
      <c r="BZ68">
        <f t="shared" ref="BZ68:BZ112" si="69">0.0083145*I68*LN(C68/(K68^2*J68*F68^4))</f>
        <v>77.138258807476817</v>
      </c>
      <c r="CA68">
        <f t="shared" ref="CA68:CA112" si="70">BY68+BZ68</f>
        <v>-23.570040310768761</v>
      </c>
      <c r="CE68">
        <v>66</v>
      </c>
      <c r="CF68" s="100">
        <f t="shared" ref="CF68:CF112" si="71">$O$12+3*$O$3-4*$O$8-$O$7-$O$6</f>
        <v>-170.16500671140909</v>
      </c>
      <c r="CG68" s="100">
        <f t="shared" ref="CG68:CG112" si="72">$O$12+3*$O$3-4*$O$8-$O$7-$O$5</f>
        <v>-129.15675138670184</v>
      </c>
      <c r="CH68" s="100">
        <f t="shared" ref="CH68:CH112" si="73">0.0083145*I68*LN((G68*K68^3/(B68^4*J68)))</f>
        <v>112.2178644851346</v>
      </c>
      <c r="CI68">
        <f t="shared" ref="CI68:CI112" si="74">CG68+CH68</f>
        <v>-16.938886901567244</v>
      </c>
    </row>
    <row r="69" spans="1:87" ht="16.5">
      <c r="A69">
        <v>9.9999999999999995E-7</v>
      </c>
      <c r="B69">
        <v>2.5652173913043479E-5</v>
      </c>
      <c r="C69">
        <v>8.6183333333333337E-4</v>
      </c>
      <c r="D69">
        <v>1.5337837837837837E-3</v>
      </c>
      <c r="E69">
        <v>3.0568181818181817E-5</v>
      </c>
      <c r="F69">
        <v>4.6196092736129263E-2</v>
      </c>
      <c r="G69">
        <v>0.55282656237487482</v>
      </c>
      <c r="H69">
        <v>0.41630511216100652</v>
      </c>
      <c r="I69">
        <v>306.00906676</v>
      </c>
      <c r="J69">
        <v>2.1877616239495479E-7</v>
      </c>
      <c r="K69">
        <v>3.0724999999999999E-2</v>
      </c>
      <c r="L69">
        <v>38.934977362807281</v>
      </c>
      <c r="M69" s="104">
        <v>59198.699856874708</v>
      </c>
      <c r="O69" s="10"/>
      <c r="Q69">
        <v>67</v>
      </c>
      <c r="R69">
        <f t="shared" si="45"/>
        <v>114.37156012751666</v>
      </c>
      <c r="S69">
        <f t="shared" si="46"/>
        <v>73.363304802809353</v>
      </c>
      <c r="T69" s="100">
        <f t="shared" si="51"/>
        <v>-72.815438611159863</v>
      </c>
      <c r="U69">
        <f t="shared" si="52"/>
        <v>0.54786619164949002</v>
      </c>
      <c r="X69">
        <v>67</v>
      </c>
      <c r="Y69">
        <f t="shared" si="43"/>
        <v>7.8120805369167101E-2</v>
      </c>
      <c r="Z69">
        <f t="shared" si="43"/>
        <v>7.8120805369167101E-2</v>
      </c>
      <c r="AA69">
        <f t="shared" si="53"/>
        <v>-11.428960872496313</v>
      </c>
      <c r="AB69">
        <f t="shared" si="54"/>
        <v>-11.350840067127146</v>
      </c>
      <c r="AC69" s="9"/>
      <c r="AE69">
        <v>67</v>
      </c>
      <c r="AF69">
        <f t="shared" si="47"/>
        <v>86.948445006711324</v>
      </c>
      <c r="AG69">
        <f t="shared" si="48"/>
        <v>45.940189682004132</v>
      </c>
      <c r="AH69">
        <f t="shared" si="55"/>
        <v>-64.122481401613499</v>
      </c>
      <c r="AI69">
        <f t="shared" si="32"/>
        <v>-18.182291719609367</v>
      </c>
      <c r="AL69">
        <v>67</v>
      </c>
      <c r="AP69">
        <f t="shared" si="56"/>
        <v>-29.533131786736512</v>
      </c>
      <c r="AX69">
        <v>67</v>
      </c>
      <c r="AY69">
        <f t="shared" si="57"/>
        <v>1.5903399265290017</v>
      </c>
      <c r="AZ69">
        <f t="shared" si="58"/>
        <v>4.7723121686961392</v>
      </c>
      <c r="BB69">
        <v>67</v>
      </c>
      <c r="BC69">
        <f t="shared" si="49"/>
        <v>-173.70068867114094</v>
      </c>
      <c r="BD69">
        <f t="shared" si="50"/>
        <v>-132.69243334643369</v>
      </c>
      <c r="BE69" s="100">
        <f t="shared" si="59"/>
        <v>77.664180472802201</v>
      </c>
      <c r="BF69">
        <f t="shared" si="60"/>
        <v>-55.028252873631487</v>
      </c>
      <c r="BI69">
        <v>67</v>
      </c>
      <c r="BJ69" s="8">
        <f t="shared" si="44"/>
        <v>-31.984134228187997</v>
      </c>
      <c r="BK69" s="8">
        <f t="shared" si="44"/>
        <v>-31.984134228187997</v>
      </c>
      <c r="BL69">
        <f t="shared" si="61"/>
        <v>7.584745524592293</v>
      </c>
      <c r="BM69" s="8">
        <f t="shared" si="62"/>
        <v>-24.399388703595704</v>
      </c>
      <c r="BP69">
        <v>67</v>
      </c>
      <c r="BQ69" s="100">
        <f t="shared" si="63"/>
        <v>141.71655444295288</v>
      </c>
      <c r="BR69" s="100">
        <f t="shared" si="64"/>
        <v>100.70829911824558</v>
      </c>
      <c r="BS69">
        <f t="shared" si="65"/>
        <v>-70.079434948209908</v>
      </c>
      <c r="BT69">
        <f t="shared" si="66"/>
        <v>30.628864170035669</v>
      </c>
      <c r="BW69">
        <v>67</v>
      </c>
      <c r="BX69" s="100">
        <f t="shared" si="67"/>
        <v>-141.71655444295288</v>
      </c>
      <c r="BY69" s="100">
        <f t="shared" si="68"/>
        <v>-100.70829911824558</v>
      </c>
      <c r="BZ69">
        <f t="shared" si="69"/>
        <v>70.079434948209908</v>
      </c>
      <c r="CA69">
        <f t="shared" si="70"/>
        <v>-30.628864170035669</v>
      </c>
      <c r="CE69">
        <v>67</v>
      </c>
      <c r="CF69" s="100">
        <f t="shared" si="71"/>
        <v>-170.16500671140909</v>
      </c>
      <c r="CG69" s="100">
        <f t="shared" si="72"/>
        <v>-129.15675138670184</v>
      </c>
      <c r="CH69" s="100">
        <f t="shared" si="73"/>
        <v>118.50897934306083</v>
      </c>
      <c r="CI69">
        <f t="shared" si="74"/>
        <v>-10.647772043641012</v>
      </c>
    </row>
    <row r="70" spans="1:87" ht="16.5">
      <c r="A70">
        <v>9.9999999999999995E-7</v>
      </c>
      <c r="B70">
        <v>2.7173913043478258E-5</v>
      </c>
      <c r="C70">
        <v>8.008333333333333E-4</v>
      </c>
      <c r="D70">
        <v>1.3644594594594594E-3</v>
      </c>
      <c r="E70">
        <v>9.9999999999999995E-7</v>
      </c>
      <c r="F70">
        <v>1.9849321640640488E-2</v>
      </c>
      <c r="G70">
        <v>0.55941292184140301</v>
      </c>
      <c r="H70">
        <v>0.40812279666197504</v>
      </c>
      <c r="I70">
        <v>305.94048856000001</v>
      </c>
      <c r="J70">
        <v>2.1877616239495479E-7</v>
      </c>
      <c r="K70">
        <v>3.015E-2</v>
      </c>
      <c r="L70">
        <v>16.719970146981002</v>
      </c>
      <c r="M70" s="104">
        <v>59879.310317628799</v>
      </c>
      <c r="O70" s="10"/>
      <c r="Q70">
        <v>68</v>
      </c>
      <c r="R70">
        <f t="shared" si="45"/>
        <v>114.37156012751666</v>
      </c>
      <c r="S70">
        <f t="shared" si="46"/>
        <v>73.363304802809353</v>
      </c>
      <c r="T70" s="100">
        <f t="shared" si="51"/>
        <v>-79.182635116655334</v>
      </c>
      <c r="U70">
        <f t="shared" si="52"/>
        <v>-5.8193303138459811</v>
      </c>
      <c r="X70">
        <v>68</v>
      </c>
      <c r="Y70">
        <f t="shared" si="43"/>
        <v>7.8120805369167101E-2</v>
      </c>
      <c r="Z70">
        <f t="shared" si="43"/>
        <v>7.8120805369167101E-2</v>
      </c>
      <c r="AA70">
        <f t="shared" si="53"/>
        <v>-19.717498122059673</v>
      </c>
      <c r="AB70">
        <f t="shared" si="54"/>
        <v>-19.639377316690506</v>
      </c>
      <c r="AC70" s="9"/>
      <c r="AE70">
        <v>68</v>
      </c>
      <c r="AF70">
        <f t="shared" si="47"/>
        <v>86.948445006711324</v>
      </c>
      <c r="AG70">
        <f t="shared" si="48"/>
        <v>45.940189682004132</v>
      </c>
      <c r="AH70">
        <f t="shared" si="55"/>
        <v>-60.079610175473626</v>
      </c>
      <c r="AI70">
        <f t="shared" si="32"/>
        <v>-14.139420493469494</v>
      </c>
      <c r="AL70">
        <v>68</v>
      </c>
      <c r="AP70">
        <f t="shared" si="56"/>
        <v>-33.77879781016</v>
      </c>
      <c r="AX70">
        <v>68</v>
      </c>
      <c r="AY70">
        <f t="shared" si="57"/>
        <v>1.2232354976835602</v>
      </c>
      <c r="AZ70">
        <f t="shared" si="58"/>
        <v>4.777276789550557</v>
      </c>
      <c r="BB70">
        <v>68</v>
      </c>
      <c r="BC70">
        <f t="shared" si="49"/>
        <v>-173.70068867114094</v>
      </c>
      <c r="BD70">
        <f t="shared" si="50"/>
        <v>-132.69243334643369</v>
      </c>
      <c r="BE70" s="100">
        <f t="shared" si="59"/>
        <v>86.320012642190079</v>
      </c>
      <c r="BF70">
        <f t="shared" si="60"/>
        <v>-46.372420704243609</v>
      </c>
      <c r="BI70">
        <v>68</v>
      </c>
      <c r="BJ70" s="8">
        <f t="shared" si="44"/>
        <v>-31.984134228187997</v>
      </c>
      <c r="BK70" s="8">
        <f t="shared" si="44"/>
        <v>-31.984134228187997</v>
      </c>
      <c r="BL70">
        <f t="shared" si="61"/>
        <v>7.7518507064126974</v>
      </c>
      <c r="BM70" s="8">
        <f t="shared" si="62"/>
        <v>-24.232283521775301</v>
      </c>
      <c r="BP70">
        <v>68</v>
      </c>
      <c r="BQ70" s="100">
        <f t="shared" si="63"/>
        <v>141.71655444295288</v>
      </c>
      <c r="BR70" s="100">
        <f t="shared" si="64"/>
        <v>100.70829911824558</v>
      </c>
      <c r="BS70">
        <f t="shared" si="65"/>
        <v>-78.568161935777383</v>
      </c>
      <c r="BT70">
        <f t="shared" si="66"/>
        <v>22.140137182468195</v>
      </c>
      <c r="BW70">
        <v>68</v>
      </c>
      <c r="BX70" s="100">
        <f t="shared" si="67"/>
        <v>-141.71655444295288</v>
      </c>
      <c r="BY70" s="100">
        <f t="shared" si="68"/>
        <v>-100.70829911824558</v>
      </c>
      <c r="BZ70">
        <f t="shared" si="69"/>
        <v>78.568161935777383</v>
      </c>
      <c r="CA70">
        <f t="shared" si="70"/>
        <v>-22.140137182468195</v>
      </c>
      <c r="CE70">
        <v>68</v>
      </c>
      <c r="CF70" s="100">
        <f t="shared" si="71"/>
        <v>-170.16500671140909</v>
      </c>
      <c r="CG70" s="100">
        <f t="shared" si="72"/>
        <v>-129.15675138670184</v>
      </c>
      <c r="CH70" s="100">
        <f t="shared" si="73"/>
        <v>117.78200631912917</v>
      </c>
      <c r="CI70">
        <f t="shared" si="74"/>
        <v>-11.374745067572675</v>
      </c>
    </row>
    <row r="71" spans="1:87" ht="16.5">
      <c r="A71">
        <v>9.9999999999999995E-7</v>
      </c>
      <c r="B71">
        <v>4.4999999999999996E-5</v>
      </c>
      <c r="C71">
        <v>8.1283333333333338E-4</v>
      </c>
      <c r="D71">
        <v>1.3101351351351351E-3</v>
      </c>
      <c r="E71">
        <v>9.9999999999999995E-7</v>
      </c>
      <c r="F71">
        <v>2.0002941149436723E-2</v>
      </c>
      <c r="G71">
        <v>0.56510786135285895</v>
      </c>
      <c r="H71">
        <v>0.39649712526079894</v>
      </c>
      <c r="I71">
        <v>306.51798914</v>
      </c>
      <c r="J71">
        <v>2.089296130854039E-7</v>
      </c>
      <c r="K71">
        <v>3.031E-2</v>
      </c>
      <c r="L71">
        <v>16.850168086607461</v>
      </c>
      <c r="M71" s="104">
        <v>60492.639880572955</v>
      </c>
      <c r="O71" s="10"/>
      <c r="Q71">
        <v>69</v>
      </c>
      <c r="R71">
        <f t="shared" si="45"/>
        <v>114.37156012751666</v>
      </c>
      <c r="S71">
        <f t="shared" si="46"/>
        <v>73.363304802809353</v>
      </c>
      <c r="T71" s="100">
        <f t="shared" si="51"/>
        <v>-79.235586693351536</v>
      </c>
      <c r="U71">
        <f t="shared" si="52"/>
        <v>-5.8722818905421832</v>
      </c>
      <c r="X71">
        <v>69</v>
      </c>
      <c r="Y71">
        <f t="shared" si="43"/>
        <v>7.8120805369167101E-2</v>
      </c>
      <c r="Z71">
        <f t="shared" si="43"/>
        <v>7.8120805369167101E-2</v>
      </c>
      <c r="AA71">
        <f t="shared" si="53"/>
        <v>-19.509727464209409</v>
      </c>
      <c r="AB71">
        <f t="shared" si="54"/>
        <v>-19.431606658840241</v>
      </c>
      <c r="AC71" s="9"/>
      <c r="AE71">
        <v>69</v>
      </c>
      <c r="AF71">
        <f t="shared" si="47"/>
        <v>86.948445006711324</v>
      </c>
      <c r="AG71">
        <f t="shared" si="48"/>
        <v>45.940189682004132</v>
      </c>
      <c r="AH71">
        <f t="shared" si="55"/>
        <v>-60.195276549641811</v>
      </c>
      <c r="AI71">
        <f t="shared" ref="AI71:AI112" si="75">AG71+AH71</f>
        <v>-14.255086867637679</v>
      </c>
      <c r="AL71">
        <v>69</v>
      </c>
      <c r="AP71">
        <f t="shared" si="56"/>
        <v>-33.686693526477924</v>
      </c>
      <c r="AX71">
        <v>69</v>
      </c>
      <c r="AY71">
        <f t="shared" si="57"/>
        <v>1.2266042374757256</v>
      </c>
      <c r="AZ71">
        <f t="shared" si="58"/>
        <v>4.7817025374012045</v>
      </c>
      <c r="BB71">
        <v>69</v>
      </c>
      <c r="BC71">
        <f t="shared" si="49"/>
        <v>-173.70068867114094</v>
      </c>
      <c r="BD71">
        <f t="shared" si="50"/>
        <v>-132.69243334643369</v>
      </c>
      <c r="BE71" s="100">
        <f t="shared" si="59"/>
        <v>86.534049952169582</v>
      </c>
      <c r="BF71">
        <f t="shared" si="60"/>
        <v>-46.158383394264106</v>
      </c>
      <c r="BI71">
        <v>69</v>
      </c>
      <c r="BJ71" s="8">
        <f t="shared" si="44"/>
        <v>-31.984134228187997</v>
      </c>
      <c r="BK71" s="8">
        <f t="shared" si="44"/>
        <v>-31.984134228187997</v>
      </c>
      <c r="BL71">
        <f t="shared" si="61"/>
        <v>7.7678805793177563</v>
      </c>
      <c r="BM71" s="8">
        <f t="shared" si="62"/>
        <v>-24.216253648870243</v>
      </c>
      <c r="BP71">
        <v>69</v>
      </c>
      <c r="BQ71" s="100">
        <f t="shared" si="63"/>
        <v>141.71655444295288</v>
      </c>
      <c r="BR71" s="100">
        <f t="shared" si="64"/>
        <v>100.70829911824558</v>
      </c>
      <c r="BS71">
        <f t="shared" si="65"/>
        <v>-78.766169372851834</v>
      </c>
      <c r="BT71">
        <f t="shared" si="66"/>
        <v>21.942129745393743</v>
      </c>
      <c r="BW71">
        <v>69</v>
      </c>
      <c r="BX71" s="100">
        <f t="shared" si="67"/>
        <v>-141.71655444295288</v>
      </c>
      <c r="BY71" s="100">
        <f t="shared" si="68"/>
        <v>-100.70829911824558</v>
      </c>
      <c r="BZ71">
        <f t="shared" si="69"/>
        <v>78.766169372851834</v>
      </c>
      <c r="CA71">
        <f t="shared" si="70"/>
        <v>-21.942129745393743</v>
      </c>
      <c r="CE71">
        <v>69</v>
      </c>
      <c r="CF71" s="100">
        <f t="shared" si="71"/>
        <v>-170.16500671140909</v>
      </c>
      <c r="CG71" s="100">
        <f t="shared" si="72"/>
        <v>-129.15675138670184</v>
      </c>
      <c r="CH71" s="100">
        <f t="shared" si="73"/>
        <v>113.04598576154126</v>
      </c>
      <c r="CI71">
        <f t="shared" si="74"/>
        <v>-16.110765625160582</v>
      </c>
    </row>
    <row r="72" spans="1:87" ht="16.5">
      <c r="A72">
        <v>9.9999999999999995E-7</v>
      </c>
      <c r="B72">
        <v>9.9999999999999995E-7</v>
      </c>
      <c r="C72">
        <v>8.3266666666666667E-4</v>
      </c>
      <c r="D72">
        <v>1.3550000000000001E-3</v>
      </c>
      <c r="E72">
        <v>9.9999999999999995E-7</v>
      </c>
      <c r="F72">
        <v>6.8207911045485514E-2</v>
      </c>
      <c r="G72">
        <v>0.56128893927335777</v>
      </c>
      <c r="H72">
        <v>0.40440549895879924</v>
      </c>
      <c r="I72">
        <v>306.11012935999997</v>
      </c>
      <c r="J72">
        <v>2.089296130854039E-7</v>
      </c>
      <c r="K72">
        <v>3.1119999999999998E-2</v>
      </c>
      <c r="L72">
        <v>57.457203940239523</v>
      </c>
      <c r="M72" s="104">
        <v>60057.549532745208</v>
      </c>
      <c r="O72" s="10"/>
      <c r="Q72">
        <v>70</v>
      </c>
      <c r="R72">
        <f t="shared" si="45"/>
        <v>114.37156012751666</v>
      </c>
      <c r="S72">
        <f t="shared" si="46"/>
        <v>73.363304802809353</v>
      </c>
      <c r="T72" s="100">
        <f t="shared" si="51"/>
        <v>-69.721099085077071</v>
      </c>
      <c r="U72">
        <f t="shared" si="52"/>
        <v>3.6422057177322813</v>
      </c>
      <c r="X72">
        <v>70</v>
      </c>
      <c r="Y72">
        <f t="shared" si="43"/>
        <v>7.8120805369167101E-2</v>
      </c>
      <c r="Z72">
        <f t="shared" si="43"/>
        <v>7.8120805369167101E-2</v>
      </c>
      <c r="AA72">
        <f t="shared" si="53"/>
        <v>-19.593807095724184</v>
      </c>
      <c r="AB72">
        <f t="shared" si="54"/>
        <v>-19.515686290355017</v>
      </c>
      <c r="AC72" s="9"/>
      <c r="AE72">
        <v>70</v>
      </c>
      <c r="AF72">
        <f t="shared" si="47"/>
        <v>86.948445006711324</v>
      </c>
      <c r="AG72">
        <f t="shared" si="48"/>
        <v>45.940189682004132</v>
      </c>
      <c r="AH72">
        <f t="shared" si="55"/>
        <v>-53.74828370835916</v>
      </c>
      <c r="AI72">
        <f t="shared" si="75"/>
        <v>-7.8080940263550289</v>
      </c>
      <c r="AL72">
        <v>70</v>
      </c>
      <c r="AP72">
        <f t="shared" si="56"/>
        <v>-27.323780316710046</v>
      </c>
      <c r="AX72">
        <v>70</v>
      </c>
      <c r="AY72">
        <f t="shared" si="57"/>
        <v>1.7593444879477693</v>
      </c>
      <c r="AZ72">
        <f t="shared" si="58"/>
        <v>4.7785676081473811</v>
      </c>
      <c r="BB72">
        <v>70</v>
      </c>
      <c r="BC72">
        <f t="shared" si="49"/>
        <v>-173.70068867114094</v>
      </c>
      <c r="BD72">
        <f t="shared" si="50"/>
        <v>-132.69243334643369</v>
      </c>
      <c r="BE72" s="100">
        <f t="shared" si="59"/>
        <v>73.846160185616085</v>
      </c>
      <c r="BF72">
        <f t="shared" si="60"/>
        <v>-58.846273160817603</v>
      </c>
      <c r="BI72">
        <v>70</v>
      </c>
      <c r="BJ72" s="8">
        <f t="shared" si="44"/>
        <v>-31.984134228187997</v>
      </c>
      <c r="BK72" s="8">
        <f t="shared" si="44"/>
        <v>-31.984134228187997</v>
      </c>
      <c r="BL72">
        <f t="shared" si="61"/>
        <v>7.7460528195453122</v>
      </c>
      <c r="BM72" s="8">
        <f t="shared" si="62"/>
        <v>-24.238081408642685</v>
      </c>
      <c r="BP72">
        <v>70</v>
      </c>
      <c r="BQ72" s="100">
        <f t="shared" si="63"/>
        <v>141.71655444295288</v>
      </c>
      <c r="BR72" s="100">
        <f t="shared" si="64"/>
        <v>100.70829911824558</v>
      </c>
      <c r="BS72">
        <f t="shared" si="65"/>
        <v>-66.100107366070773</v>
      </c>
      <c r="BT72">
        <f t="shared" si="66"/>
        <v>34.608191752174804</v>
      </c>
      <c r="BW72">
        <v>70</v>
      </c>
      <c r="BX72" s="100">
        <f t="shared" si="67"/>
        <v>-141.71655444295288</v>
      </c>
      <c r="BY72" s="100">
        <f t="shared" si="68"/>
        <v>-100.70829911824558</v>
      </c>
      <c r="BZ72">
        <f t="shared" si="69"/>
        <v>66.100107366070773</v>
      </c>
      <c r="CA72">
        <f t="shared" si="70"/>
        <v>-34.608191752174804</v>
      </c>
      <c r="CE72">
        <v>70</v>
      </c>
      <c r="CF72" s="100">
        <f t="shared" si="71"/>
        <v>-170.16500671140909</v>
      </c>
      <c r="CG72" s="100">
        <f t="shared" si="72"/>
        <v>-129.15675138670184</v>
      </c>
      <c r="CH72" s="100">
        <f t="shared" si="73"/>
        <v>151.83382484043253</v>
      </c>
      <c r="CI72">
        <f t="shared" si="74"/>
        <v>22.677073453730685</v>
      </c>
    </row>
    <row r="73" spans="1:87" ht="16.5">
      <c r="A73">
        <v>9.9999999999999995E-7</v>
      </c>
      <c r="B73">
        <v>9.9999999999999995E-7</v>
      </c>
      <c r="C73">
        <v>8.746666666666666E-4</v>
      </c>
      <c r="D73">
        <v>1.3785135135135137E-3</v>
      </c>
      <c r="E73">
        <v>9.9999999999999995E-7</v>
      </c>
      <c r="F73">
        <v>9.1802197344800843E-2</v>
      </c>
      <c r="G73">
        <v>0.55870985722988664</v>
      </c>
      <c r="H73">
        <v>0.40776026817488242</v>
      </c>
      <c r="I73">
        <v>306.39527026999997</v>
      </c>
      <c r="J73">
        <v>1.9952623149688761E-7</v>
      </c>
      <c r="K73">
        <v>3.1304999999999999E-2</v>
      </c>
      <c r="L73">
        <v>77.348462617860292</v>
      </c>
      <c r="M73" s="104">
        <v>59784.157465545803</v>
      </c>
      <c r="O73" s="10"/>
      <c r="Q73">
        <v>71</v>
      </c>
      <c r="R73">
        <f t="shared" si="45"/>
        <v>114.37156012751666</v>
      </c>
      <c r="S73">
        <f t="shared" si="46"/>
        <v>73.363304802809353</v>
      </c>
      <c r="T73" s="100">
        <f t="shared" si="51"/>
        <v>-67.536306741525138</v>
      </c>
      <c r="U73">
        <f t="shared" si="52"/>
        <v>5.8269980612842147</v>
      </c>
      <c r="X73">
        <v>71</v>
      </c>
      <c r="Y73">
        <f t="shared" si="43"/>
        <v>7.8120805369167101E-2</v>
      </c>
      <c r="Z73">
        <f t="shared" si="43"/>
        <v>7.8120805369167101E-2</v>
      </c>
      <c r="AA73">
        <f t="shared" si="53"/>
        <v>-19.574353147892118</v>
      </c>
      <c r="AB73">
        <f t="shared" si="54"/>
        <v>-19.496232342522951</v>
      </c>
      <c r="AC73" s="9"/>
      <c r="AE73">
        <v>71</v>
      </c>
      <c r="AF73">
        <f t="shared" si="47"/>
        <v>86.948445006711324</v>
      </c>
      <c r="AG73">
        <f t="shared" si="48"/>
        <v>45.940189682004132</v>
      </c>
      <c r="AH73">
        <f t="shared" si="55"/>
        <v>-52.151328876289455</v>
      </c>
      <c r="AI73">
        <f t="shared" si="75"/>
        <v>-6.2111391942853231</v>
      </c>
      <c r="AL73">
        <v>71</v>
      </c>
      <c r="AP73">
        <f t="shared" si="56"/>
        <v>-25.707371536808274</v>
      </c>
      <c r="AX73">
        <v>71</v>
      </c>
      <c r="AY73">
        <f t="shared" si="57"/>
        <v>1.8884516860610463</v>
      </c>
      <c r="AZ73">
        <f t="shared" si="58"/>
        <v>4.7765861131382428</v>
      </c>
      <c r="BB73">
        <v>71</v>
      </c>
      <c r="BC73">
        <f t="shared" si="49"/>
        <v>-173.70068867114094</v>
      </c>
      <c r="BD73">
        <f t="shared" si="50"/>
        <v>-132.69243334643369</v>
      </c>
      <c r="BE73" s="100">
        <f t="shared" si="59"/>
        <v>70.978204297100717</v>
      </c>
      <c r="BF73">
        <f t="shared" si="60"/>
        <v>-61.714229049332971</v>
      </c>
      <c r="BI73">
        <v>71</v>
      </c>
      <c r="BJ73" s="8">
        <f t="shared" si="44"/>
        <v>-31.984134228187997</v>
      </c>
      <c r="BK73" s="8">
        <f t="shared" si="44"/>
        <v>-31.984134228187997</v>
      </c>
      <c r="BL73">
        <f t="shared" si="61"/>
        <v>7.6312728382319994</v>
      </c>
      <c r="BM73" s="8">
        <f t="shared" si="62"/>
        <v>-24.352861389955997</v>
      </c>
      <c r="BP73">
        <v>71</v>
      </c>
      <c r="BQ73" s="100">
        <f t="shared" si="63"/>
        <v>141.71655444295288</v>
      </c>
      <c r="BR73" s="100">
        <f t="shared" si="64"/>
        <v>100.70829911824558</v>
      </c>
      <c r="BS73">
        <f t="shared" si="65"/>
        <v>-63.346931458868717</v>
      </c>
      <c r="BT73">
        <f t="shared" si="66"/>
        <v>37.36136765937686</v>
      </c>
      <c r="BW73">
        <v>71</v>
      </c>
      <c r="BX73" s="100">
        <f t="shared" si="67"/>
        <v>-141.71655444295288</v>
      </c>
      <c r="BY73" s="100">
        <f t="shared" si="68"/>
        <v>-100.70829911824558</v>
      </c>
      <c r="BZ73">
        <f t="shared" si="69"/>
        <v>63.346931458868717</v>
      </c>
      <c r="CA73">
        <f t="shared" si="70"/>
        <v>-37.36136765937686</v>
      </c>
      <c r="CE73">
        <v>71</v>
      </c>
      <c r="CF73" s="100">
        <f t="shared" si="71"/>
        <v>-170.16500671140909</v>
      </c>
      <c r="CG73" s="100">
        <f t="shared" si="72"/>
        <v>-129.15675138670184</v>
      </c>
      <c r="CH73" s="100">
        <f t="shared" si="73"/>
        <v>152.126141350323</v>
      </c>
      <c r="CI73">
        <f t="shared" si="74"/>
        <v>22.969389963621154</v>
      </c>
    </row>
    <row r="74" spans="1:87" ht="16.5">
      <c r="A74">
        <v>9.9999999999999995E-7</v>
      </c>
      <c r="B74">
        <v>2.9565217391304352E-5</v>
      </c>
      <c r="C74">
        <v>4.6033333333333337E-4</v>
      </c>
      <c r="D74">
        <v>1.0385135135135134E-3</v>
      </c>
      <c r="E74">
        <v>9.9999999999999995E-7</v>
      </c>
      <c r="F74">
        <v>1.6443972957463398E-2</v>
      </c>
      <c r="G74">
        <v>0.57416201144268475</v>
      </c>
      <c r="H74">
        <v>0.39620837164496714</v>
      </c>
      <c r="I74">
        <v>306.36098117</v>
      </c>
      <c r="J74">
        <v>1.9054607179632443E-7</v>
      </c>
      <c r="K74">
        <v>3.1359999999999999E-2</v>
      </c>
      <c r="L74">
        <v>13.823720285335224</v>
      </c>
      <c r="M74" s="104">
        <v>61325.754034317128</v>
      </c>
      <c r="O74" s="10"/>
      <c r="Q74">
        <v>72</v>
      </c>
      <c r="R74">
        <f t="shared" si="45"/>
        <v>114.37156012751666</v>
      </c>
      <c r="S74">
        <f t="shared" si="46"/>
        <v>73.363304802809353</v>
      </c>
      <c r="T74" s="100">
        <f t="shared" si="51"/>
        <v>-81.696500192769832</v>
      </c>
      <c r="U74">
        <f t="shared" si="52"/>
        <v>-8.3331953899604798</v>
      </c>
      <c r="X74">
        <v>72</v>
      </c>
      <c r="Y74">
        <f t="shared" si="43"/>
        <v>7.8120805369167101E-2</v>
      </c>
      <c r="Z74">
        <f t="shared" si="43"/>
        <v>7.8120805369167101E-2</v>
      </c>
      <c r="AA74">
        <f t="shared" si="53"/>
        <v>-19.764380325858834</v>
      </c>
      <c r="AB74">
        <f t="shared" si="54"/>
        <v>-19.686259520489667</v>
      </c>
      <c r="AC74" s="9"/>
      <c r="AE74">
        <v>72</v>
      </c>
      <c r="AF74">
        <f t="shared" si="47"/>
        <v>86.948445006711324</v>
      </c>
      <c r="AG74">
        <f t="shared" si="48"/>
        <v>45.940189682004132</v>
      </c>
      <c r="AH74">
        <f t="shared" si="55"/>
        <v>-64.29375664027279</v>
      </c>
      <c r="AI74">
        <f t="shared" si="75"/>
        <v>-18.353566958268658</v>
      </c>
      <c r="AL74">
        <v>72</v>
      </c>
      <c r="AP74">
        <f t="shared" si="56"/>
        <v>-38.039826478758329</v>
      </c>
      <c r="AX74">
        <v>72</v>
      </c>
      <c r="AY74">
        <f t="shared" si="57"/>
        <v>1.1406249375361177</v>
      </c>
      <c r="AZ74">
        <f t="shared" si="58"/>
        <v>4.7876428968038995</v>
      </c>
      <c r="BB74">
        <v>72</v>
      </c>
      <c r="BC74">
        <f t="shared" si="49"/>
        <v>-173.70068867114094</v>
      </c>
      <c r="BD74">
        <f t="shared" si="50"/>
        <v>-132.69243334643369</v>
      </c>
      <c r="BE74" s="100">
        <f t="shared" si="59"/>
        <v>88.674297488557031</v>
      </c>
      <c r="BF74">
        <f t="shared" si="60"/>
        <v>-44.018135857876658</v>
      </c>
      <c r="BI74">
        <v>72</v>
      </c>
      <c r="BJ74" s="8">
        <f t="shared" si="44"/>
        <v>-31.984134228187997</v>
      </c>
      <c r="BK74" s="8">
        <f t="shared" si="44"/>
        <v>-31.984134228187997</v>
      </c>
      <c r="BL74">
        <f t="shared" si="61"/>
        <v>9.3394340691489983</v>
      </c>
      <c r="BM74" s="8">
        <f t="shared" si="62"/>
        <v>-22.644700159038997</v>
      </c>
      <c r="BP74">
        <v>72</v>
      </c>
      <c r="BQ74" s="100">
        <f t="shared" si="63"/>
        <v>141.71655444295288</v>
      </c>
      <c r="BR74" s="100">
        <f t="shared" si="64"/>
        <v>100.70829911824558</v>
      </c>
      <c r="BS74">
        <f t="shared" si="65"/>
        <v>-79.334863419408038</v>
      </c>
      <c r="BT74">
        <f t="shared" si="66"/>
        <v>21.37343569883754</v>
      </c>
      <c r="BW74">
        <v>72</v>
      </c>
      <c r="BX74" s="100">
        <f t="shared" si="67"/>
        <v>-141.71655444295288</v>
      </c>
      <c r="BY74" s="100">
        <f t="shared" si="68"/>
        <v>-100.70829911824558</v>
      </c>
      <c r="BZ74">
        <f t="shared" si="69"/>
        <v>79.334863419408038</v>
      </c>
      <c r="CA74">
        <f t="shared" si="70"/>
        <v>-21.37343569883754</v>
      </c>
      <c r="CE74">
        <v>72</v>
      </c>
      <c r="CF74" s="100">
        <f t="shared" si="71"/>
        <v>-170.16500671140909</v>
      </c>
      <c r="CG74" s="100">
        <f t="shared" si="72"/>
        <v>-129.15675138670184</v>
      </c>
      <c r="CH74" s="100">
        <f t="shared" si="73"/>
        <v>117.80343185866001</v>
      </c>
      <c r="CI74">
        <f t="shared" si="74"/>
        <v>-11.353319528041837</v>
      </c>
    </row>
    <row r="75" spans="1:87" ht="16.5">
      <c r="A75">
        <v>9.9999999999999995E-7</v>
      </c>
      <c r="B75">
        <v>3.8043478260869569E-5</v>
      </c>
      <c r="C75">
        <v>3.5716666666666671E-4</v>
      </c>
      <c r="D75">
        <v>6.7094594594594597E-4</v>
      </c>
      <c r="E75">
        <v>9.9999999999999995E-7</v>
      </c>
      <c r="F75">
        <v>2.1811915361362105E-2</v>
      </c>
      <c r="G75">
        <v>0.57313041145719301</v>
      </c>
      <c r="H75">
        <v>0.39579637694578085</v>
      </c>
      <c r="I75">
        <v>306.20758258000001</v>
      </c>
      <c r="J75">
        <v>1.8197008586099811E-7</v>
      </c>
      <c r="K75">
        <v>3.1539999999999999E-2</v>
      </c>
      <c r="L75">
        <v>18.341113529833059</v>
      </c>
      <c r="M75" s="104">
        <v>61233.009849409311</v>
      </c>
      <c r="O75" s="10"/>
      <c r="Q75">
        <v>73</v>
      </c>
      <c r="R75">
        <f t="shared" si="45"/>
        <v>114.37156012751666</v>
      </c>
      <c r="S75">
        <f t="shared" si="46"/>
        <v>73.363304802809353</v>
      </c>
      <c r="T75" s="100">
        <f t="shared" si="51"/>
        <v>-79.13439658564532</v>
      </c>
      <c r="U75">
        <f t="shared" si="52"/>
        <v>-5.7710917828359669</v>
      </c>
      <c r="X75">
        <v>73</v>
      </c>
      <c r="Y75">
        <f t="shared" si="43"/>
        <v>7.8120805369167101E-2</v>
      </c>
      <c r="Z75">
        <f t="shared" si="43"/>
        <v>7.8120805369167101E-2</v>
      </c>
      <c r="AA75">
        <f t="shared" si="53"/>
        <v>-18.176074059005799</v>
      </c>
      <c r="AB75">
        <f t="shared" si="54"/>
        <v>-18.097953253636632</v>
      </c>
      <c r="AC75" s="9"/>
      <c r="AE75">
        <v>73</v>
      </c>
      <c r="AF75">
        <f t="shared" si="47"/>
        <v>86.948445006711324</v>
      </c>
      <c r="AG75">
        <f t="shared" si="48"/>
        <v>45.940189682004132</v>
      </c>
      <c r="AH75">
        <f t="shared" si="55"/>
        <v>-64.232421968593215</v>
      </c>
      <c r="AI75">
        <f t="shared" si="75"/>
        <v>-18.292232286589083</v>
      </c>
      <c r="AL75">
        <v>73</v>
      </c>
      <c r="AP75">
        <f t="shared" si="56"/>
        <v>-36.390185540225715</v>
      </c>
      <c r="AX75">
        <v>73</v>
      </c>
      <c r="AY75">
        <f t="shared" si="57"/>
        <v>1.263425699119249</v>
      </c>
      <c r="AZ75">
        <f t="shared" si="58"/>
        <v>4.7869856072858585</v>
      </c>
      <c r="BB75">
        <v>73</v>
      </c>
      <c r="BC75">
        <f t="shared" si="49"/>
        <v>-173.70068867114094</v>
      </c>
      <c r="BD75">
        <f t="shared" si="50"/>
        <v>-132.69243334643369</v>
      </c>
      <c r="BE75" s="100">
        <f t="shared" si="59"/>
        <v>85.851081783428242</v>
      </c>
      <c r="BF75">
        <f t="shared" si="60"/>
        <v>-46.841351563005446</v>
      </c>
      <c r="BI75">
        <v>73</v>
      </c>
      <c r="BJ75" s="8">
        <f t="shared" si="44"/>
        <v>-31.984134228187997</v>
      </c>
      <c r="BK75" s="8">
        <f t="shared" si="44"/>
        <v>-31.984134228187997</v>
      </c>
      <c r="BL75">
        <f t="shared" si="61"/>
        <v>9.9907846397366153</v>
      </c>
      <c r="BM75" s="8">
        <f t="shared" si="62"/>
        <v>-21.99334958845138</v>
      </c>
      <c r="BP75">
        <v>73</v>
      </c>
      <c r="BQ75" s="100">
        <f t="shared" si="63"/>
        <v>141.71655444295288</v>
      </c>
      <c r="BR75" s="100">
        <f t="shared" si="64"/>
        <v>100.70829911824558</v>
      </c>
      <c r="BS75">
        <f t="shared" si="65"/>
        <v>-75.860297143691625</v>
      </c>
      <c r="BT75">
        <f t="shared" si="66"/>
        <v>24.848001974553952</v>
      </c>
      <c r="BW75">
        <v>73</v>
      </c>
      <c r="BX75" s="100">
        <f t="shared" si="67"/>
        <v>-141.71655444295288</v>
      </c>
      <c r="BY75" s="100">
        <f t="shared" si="68"/>
        <v>-100.70829911824558</v>
      </c>
      <c r="BZ75">
        <f t="shared" si="69"/>
        <v>75.860297143691625</v>
      </c>
      <c r="CA75">
        <f t="shared" si="70"/>
        <v>-24.848001974553952</v>
      </c>
      <c r="CE75">
        <v>73</v>
      </c>
      <c r="CF75" s="100">
        <f t="shared" si="71"/>
        <v>-170.16500671140909</v>
      </c>
      <c r="CG75" s="100">
        <f t="shared" si="72"/>
        <v>-129.15675138670184</v>
      </c>
      <c r="CH75" s="100">
        <f t="shared" si="73"/>
        <v>115.33316269974497</v>
      </c>
      <c r="CI75">
        <f t="shared" si="74"/>
        <v>-13.823588686956867</v>
      </c>
    </row>
    <row r="76" spans="1:87" ht="16.5">
      <c r="A76">
        <v>9.9999999999999995E-7</v>
      </c>
      <c r="B76">
        <v>4.9782608695652176E-5</v>
      </c>
      <c r="C76">
        <v>4.7983333333333336E-4</v>
      </c>
      <c r="D76">
        <v>6.5459459459459458E-4</v>
      </c>
      <c r="E76">
        <v>9.9999999999999995E-7</v>
      </c>
      <c r="F76">
        <v>4.0902927729935597E-2</v>
      </c>
      <c r="G76">
        <v>0.56370429816789813</v>
      </c>
      <c r="H76">
        <v>0.40313961927279585</v>
      </c>
      <c r="I76">
        <v>305.8542966</v>
      </c>
      <c r="J76">
        <v>1.8620871366628614E-7</v>
      </c>
      <c r="K76">
        <v>3.1620000000000002E-2</v>
      </c>
      <c r="L76">
        <v>34.43741701919091</v>
      </c>
      <c r="M76" s="104">
        <v>60305.509825103072</v>
      </c>
      <c r="O76" s="10"/>
      <c r="Q76">
        <v>74</v>
      </c>
      <c r="R76">
        <f t="shared" si="45"/>
        <v>114.37156012751666</v>
      </c>
      <c r="S76">
        <f t="shared" si="46"/>
        <v>73.363304802809353</v>
      </c>
      <c r="T76" s="100">
        <f t="shared" si="51"/>
        <v>-73.367816247076064</v>
      </c>
      <c r="U76">
        <f t="shared" si="52"/>
        <v>-4.5114442667113508E-3</v>
      </c>
      <c r="X76">
        <v>74</v>
      </c>
      <c r="Y76">
        <f t="shared" si="43"/>
        <v>7.8120805369167101E-2</v>
      </c>
      <c r="Z76">
        <f t="shared" si="43"/>
        <v>7.8120805369167101E-2</v>
      </c>
      <c r="AA76">
        <f t="shared" si="53"/>
        <v>-17.278824580133065</v>
      </c>
      <c r="AB76">
        <f t="shared" si="54"/>
        <v>-17.200703774763898</v>
      </c>
      <c r="AC76" s="9"/>
      <c r="AE76">
        <v>74</v>
      </c>
      <c r="AF76">
        <f t="shared" si="47"/>
        <v>86.948445006711324</v>
      </c>
      <c r="AG76">
        <f t="shared" si="48"/>
        <v>45.940189682004132</v>
      </c>
      <c r="AH76">
        <f t="shared" si="55"/>
        <v>-59.4003413639442</v>
      </c>
      <c r="AI76">
        <f t="shared" si="75"/>
        <v>-13.460151681940069</v>
      </c>
      <c r="AL76">
        <v>74</v>
      </c>
      <c r="AP76">
        <f t="shared" si="56"/>
        <v>-30.660855456703967</v>
      </c>
      <c r="AX76">
        <v>74</v>
      </c>
      <c r="AY76">
        <f t="shared" si="57"/>
        <v>1.537030569715979</v>
      </c>
      <c r="AZ76">
        <f t="shared" si="58"/>
        <v>4.7803569933561034</v>
      </c>
      <c r="BB76">
        <v>74</v>
      </c>
      <c r="BC76">
        <f t="shared" si="49"/>
        <v>-173.70068867114094</v>
      </c>
      <c r="BD76">
        <f t="shared" si="50"/>
        <v>-132.69243334643369</v>
      </c>
      <c r="BE76" s="100">
        <f t="shared" si="59"/>
        <v>79.249200858604468</v>
      </c>
      <c r="BF76">
        <f t="shared" si="60"/>
        <v>-53.443232487829221</v>
      </c>
      <c r="BI76">
        <v>74</v>
      </c>
      <c r="BJ76" s="8">
        <f t="shared" si="44"/>
        <v>-31.984134228187997</v>
      </c>
      <c r="BK76" s="8">
        <f t="shared" si="44"/>
        <v>-31.984134228187997</v>
      </c>
      <c r="BL76">
        <f t="shared" si="61"/>
        <v>9.1927343085296016</v>
      </c>
      <c r="BM76" s="8">
        <f t="shared" si="62"/>
        <v>-22.791399919658396</v>
      </c>
      <c r="BP76">
        <v>74</v>
      </c>
      <c r="BQ76" s="100">
        <f t="shared" si="63"/>
        <v>141.71655444295288</v>
      </c>
      <c r="BR76" s="100">
        <f t="shared" si="64"/>
        <v>100.70829911824558</v>
      </c>
      <c r="BS76">
        <f t="shared" si="65"/>
        <v>-70.056466550074859</v>
      </c>
      <c r="BT76">
        <f t="shared" si="66"/>
        <v>30.651832568170718</v>
      </c>
      <c r="BW76">
        <v>74</v>
      </c>
      <c r="BX76" s="100">
        <f t="shared" si="67"/>
        <v>-141.71655444295288</v>
      </c>
      <c r="BY76" s="100">
        <f t="shared" si="68"/>
        <v>-100.70829911824558</v>
      </c>
      <c r="BZ76">
        <f t="shared" si="69"/>
        <v>70.056466550074859</v>
      </c>
      <c r="CA76">
        <f t="shared" si="70"/>
        <v>-30.651832568170718</v>
      </c>
      <c r="CE76">
        <v>74</v>
      </c>
      <c r="CF76" s="100">
        <f t="shared" si="71"/>
        <v>-170.16500671140909</v>
      </c>
      <c r="CG76" s="100">
        <f t="shared" si="72"/>
        <v>-129.15675138670184</v>
      </c>
      <c r="CH76" s="100">
        <f t="shared" si="73"/>
        <v>112.38305152707457</v>
      </c>
      <c r="CI76">
        <f t="shared" si="74"/>
        <v>-16.773699859627271</v>
      </c>
    </row>
    <row r="77" spans="1:87" ht="16.5">
      <c r="A77">
        <v>9.9999999999999995E-7</v>
      </c>
      <c r="B77">
        <v>3.260869565217391E-5</v>
      </c>
      <c r="C77">
        <v>4.3483333333333335E-4</v>
      </c>
      <c r="D77">
        <v>8.1364864864864861E-4</v>
      </c>
      <c r="E77">
        <v>9.9999999999999995E-7</v>
      </c>
      <c r="F77">
        <v>1.6555094410160912E-2</v>
      </c>
      <c r="G77">
        <v>0.56736481182893794</v>
      </c>
      <c r="H77">
        <v>0.3983138826051203</v>
      </c>
      <c r="I77">
        <v>306.3497921</v>
      </c>
      <c r="J77">
        <v>1.9054607179632443E-7</v>
      </c>
      <c r="K77">
        <v>3.09E-2</v>
      </c>
      <c r="L77">
        <v>13.933805885949859</v>
      </c>
      <c r="M77" s="104">
        <v>60691.047668972235</v>
      </c>
      <c r="O77" s="103"/>
      <c r="Q77">
        <v>75</v>
      </c>
      <c r="R77">
        <f t="shared" si="45"/>
        <v>114.37156012751666</v>
      </c>
      <c r="S77">
        <f t="shared" si="46"/>
        <v>73.363304802809353</v>
      </c>
      <c r="T77" s="100">
        <f t="shared" si="51"/>
        <v>-81.203301738493906</v>
      </c>
      <c r="U77">
        <f t="shared" si="52"/>
        <v>-7.8399969356845531</v>
      </c>
      <c r="X77">
        <v>75</v>
      </c>
      <c r="Y77">
        <f t="shared" si="43"/>
        <v>7.8120805369167101E-2</v>
      </c>
      <c r="Z77">
        <f t="shared" si="43"/>
        <v>7.8120805369167101E-2</v>
      </c>
      <c r="AA77">
        <f t="shared" si="53"/>
        <v>-18.665721698315771</v>
      </c>
      <c r="AB77">
        <f t="shared" si="54"/>
        <v>-18.587600892946604</v>
      </c>
      <c r="AC77" s="9"/>
      <c r="AE77">
        <v>75</v>
      </c>
      <c r="AF77">
        <f t="shared" si="47"/>
        <v>86.948445006711324</v>
      </c>
      <c r="AG77">
        <f t="shared" si="48"/>
        <v>45.940189682004132</v>
      </c>
      <c r="AH77">
        <f t="shared" si="55"/>
        <v>-64.547412878035558</v>
      </c>
      <c r="AI77">
        <f t="shared" si="75"/>
        <v>-18.607223196031427</v>
      </c>
      <c r="AL77">
        <v>75</v>
      </c>
      <c r="AP77">
        <f t="shared" si="56"/>
        <v>-37.194824088978031</v>
      </c>
      <c r="AX77">
        <v>75</v>
      </c>
      <c r="AY77">
        <f t="shared" si="57"/>
        <v>1.1440697560156847</v>
      </c>
      <c r="AZ77">
        <f t="shared" si="58"/>
        <v>4.7831246344904068</v>
      </c>
      <c r="BB77">
        <v>75</v>
      </c>
      <c r="BC77">
        <f t="shared" si="49"/>
        <v>-173.70068867114094</v>
      </c>
      <c r="BD77">
        <f t="shared" si="50"/>
        <v>-132.69243334643369</v>
      </c>
      <c r="BE77" s="100">
        <f t="shared" si="59"/>
        <v>88.609745302473073</v>
      </c>
      <c r="BF77">
        <f t="shared" si="60"/>
        <v>-44.082688043960616</v>
      </c>
      <c r="BI77">
        <v>75</v>
      </c>
      <c r="BJ77" s="8">
        <f t="shared" si="44"/>
        <v>-31.984134228187997</v>
      </c>
      <c r="BK77" s="8">
        <f t="shared" si="44"/>
        <v>-31.984134228187997</v>
      </c>
      <c r="BL77">
        <f t="shared" si="61"/>
        <v>9.4162764018365852</v>
      </c>
      <c r="BM77" s="8">
        <f t="shared" si="62"/>
        <v>-22.567857826351414</v>
      </c>
      <c r="BP77">
        <v>75</v>
      </c>
      <c r="BQ77" s="100">
        <f t="shared" si="63"/>
        <v>141.71655444295288</v>
      </c>
      <c r="BR77" s="100">
        <f t="shared" si="64"/>
        <v>100.70829911824558</v>
      </c>
      <c r="BS77">
        <f t="shared" si="65"/>
        <v>-79.193468900636489</v>
      </c>
      <c r="BT77">
        <f t="shared" si="66"/>
        <v>21.514830217609088</v>
      </c>
      <c r="BW77">
        <v>75</v>
      </c>
      <c r="BX77" s="100">
        <f t="shared" si="67"/>
        <v>-141.71655444295288</v>
      </c>
      <c r="BY77" s="100">
        <f t="shared" si="68"/>
        <v>-100.70829911824558</v>
      </c>
      <c r="BZ77">
        <f t="shared" si="69"/>
        <v>79.193468900636489</v>
      </c>
      <c r="CA77">
        <f t="shared" si="70"/>
        <v>-21.514830217609088</v>
      </c>
      <c r="CE77">
        <v>75</v>
      </c>
      <c r="CF77" s="100">
        <f t="shared" si="71"/>
        <v>-170.16500671140909</v>
      </c>
      <c r="CG77" s="100">
        <f t="shared" si="72"/>
        <v>-129.15675138670184</v>
      </c>
      <c r="CH77" s="100">
        <f t="shared" si="73"/>
        <v>116.65759621389563</v>
      </c>
      <c r="CI77">
        <f t="shared" si="74"/>
        <v>-12.499155172806212</v>
      </c>
    </row>
    <row r="78" spans="1:87" ht="16.5">
      <c r="A78">
        <v>9.9999999999999995E-7</v>
      </c>
      <c r="B78">
        <v>4.4999999999999996E-5</v>
      </c>
      <c r="C78">
        <v>4.9566666666666661E-4</v>
      </c>
      <c r="D78">
        <v>7.6148648648648653E-4</v>
      </c>
      <c r="E78">
        <v>9.9999999999999995E-7</v>
      </c>
      <c r="F78">
        <v>1.9377197848660328E-2</v>
      </c>
      <c r="G78">
        <v>0.56467611130286388</v>
      </c>
      <c r="H78">
        <v>0.40367342830626834</v>
      </c>
      <c r="I78">
        <v>305.92003541999998</v>
      </c>
      <c r="J78">
        <v>1.9498445997580421E-7</v>
      </c>
      <c r="K78">
        <v>3.0859999999999999E-2</v>
      </c>
      <c r="L78">
        <v>16.305735696344403</v>
      </c>
      <c r="M78" s="104">
        <v>60407.906595747976</v>
      </c>
      <c r="O78" s="10"/>
      <c r="Q78">
        <v>76</v>
      </c>
      <c r="R78">
        <f t="shared" si="45"/>
        <v>114.37156012751666</v>
      </c>
      <c r="S78">
        <f t="shared" si="46"/>
        <v>73.363304802809353</v>
      </c>
      <c r="T78" s="100">
        <f t="shared" si="51"/>
        <v>-79.33143058791552</v>
      </c>
      <c r="U78">
        <f t="shared" si="52"/>
        <v>-5.9681257851061673</v>
      </c>
      <c r="X78">
        <v>76</v>
      </c>
      <c r="Y78">
        <f t="shared" si="43"/>
        <v>7.8120805369167101E-2</v>
      </c>
      <c r="Z78">
        <f t="shared" si="43"/>
        <v>7.8120805369167101E-2</v>
      </c>
      <c r="AA78">
        <f t="shared" si="53"/>
        <v>-17.969424483167007</v>
      </c>
      <c r="AB78">
        <f t="shared" si="54"/>
        <v>-17.89130367779784</v>
      </c>
      <c r="AC78" s="9"/>
      <c r="AE78">
        <v>76</v>
      </c>
      <c r="AF78">
        <f t="shared" si="47"/>
        <v>86.948445006711324</v>
      </c>
      <c r="AG78">
        <f t="shared" si="48"/>
        <v>45.940189682004132</v>
      </c>
      <c r="AH78">
        <f t="shared" si="55"/>
        <v>-62.93144852174219</v>
      </c>
      <c r="AI78">
        <f t="shared" si="75"/>
        <v>-16.991258839738059</v>
      </c>
      <c r="AL78">
        <v>76</v>
      </c>
      <c r="AP78">
        <f t="shared" si="56"/>
        <v>-34.882562517535902</v>
      </c>
      <c r="AX78">
        <v>76</v>
      </c>
      <c r="AY78">
        <f t="shared" si="57"/>
        <v>1.2123403984596504</v>
      </c>
      <c r="AZ78">
        <f t="shared" si="58"/>
        <v>4.7810937857432387</v>
      </c>
      <c r="BB78">
        <v>76</v>
      </c>
      <c r="BC78">
        <f t="shared" si="49"/>
        <v>-173.70068867114094</v>
      </c>
      <c r="BD78">
        <f t="shared" si="50"/>
        <v>-132.69243334643369</v>
      </c>
      <c r="BE78" s="100">
        <f t="shared" si="59"/>
        <v>86.816620423280597</v>
      </c>
      <c r="BF78">
        <f t="shared" si="60"/>
        <v>-45.875812923153092</v>
      </c>
      <c r="BI78">
        <v>76</v>
      </c>
      <c r="BJ78" s="8">
        <f t="shared" si="44"/>
        <v>-31.984134228187997</v>
      </c>
      <c r="BK78" s="8">
        <f t="shared" si="44"/>
        <v>-31.984134228187997</v>
      </c>
      <c r="BL78">
        <f t="shared" si="61"/>
        <v>9.0546322523587612</v>
      </c>
      <c r="BM78" s="8">
        <f t="shared" si="62"/>
        <v>-22.929501975829236</v>
      </c>
      <c r="BP78">
        <v>76</v>
      </c>
      <c r="BQ78" s="100">
        <f t="shared" si="63"/>
        <v>141.71655444295288</v>
      </c>
      <c r="BR78" s="100">
        <f t="shared" si="64"/>
        <v>100.70829911824558</v>
      </c>
      <c r="BS78">
        <f t="shared" si="65"/>
        <v>-77.761988170921853</v>
      </c>
      <c r="BT78">
        <f t="shared" si="66"/>
        <v>22.946310947323724</v>
      </c>
      <c r="BW78">
        <v>76</v>
      </c>
      <c r="BX78" s="100">
        <f t="shared" si="67"/>
        <v>-141.71655444295288</v>
      </c>
      <c r="BY78" s="100">
        <f t="shared" si="68"/>
        <v>-100.70829911824558</v>
      </c>
      <c r="BZ78">
        <f t="shared" si="69"/>
        <v>77.761988170921853</v>
      </c>
      <c r="CA78">
        <f t="shared" si="70"/>
        <v>-22.946310947323724</v>
      </c>
      <c r="CE78">
        <v>76</v>
      </c>
      <c r="CF78" s="100">
        <f t="shared" si="71"/>
        <v>-170.16500671140909</v>
      </c>
      <c r="CG78" s="100">
        <f t="shared" si="72"/>
        <v>-129.15675138670184</v>
      </c>
      <c r="CH78" s="100">
        <f t="shared" si="73"/>
        <v>113.13644026731639</v>
      </c>
      <c r="CI78">
        <f t="shared" si="74"/>
        <v>-16.020311119385454</v>
      </c>
    </row>
    <row r="79" spans="1:87" ht="16.5">
      <c r="A79">
        <v>9.9999999999999995E-7</v>
      </c>
      <c r="B79">
        <v>9.9999999999999995E-7</v>
      </c>
      <c r="C79">
        <v>5.7649999999999997E-4</v>
      </c>
      <c r="D79">
        <v>8.9445945945945953E-4</v>
      </c>
      <c r="E79">
        <v>9.9999999999999995E-7</v>
      </c>
      <c r="F79">
        <v>6.486990657388346E-2</v>
      </c>
      <c r="G79">
        <v>0.55964054766159754</v>
      </c>
      <c r="H79">
        <v>0.4092742702596176</v>
      </c>
      <c r="I79">
        <v>306.43316873999999</v>
      </c>
      <c r="J79">
        <v>1.9952623149688761E-7</v>
      </c>
      <c r="K79">
        <v>3.0964999999999999E-2</v>
      </c>
      <c r="L79">
        <v>54.628352327669397</v>
      </c>
      <c r="M79" s="104">
        <v>59873.985333711396</v>
      </c>
      <c r="O79" s="10"/>
      <c r="Q79">
        <v>77</v>
      </c>
      <c r="R79">
        <f t="shared" si="45"/>
        <v>114.37156012751666</v>
      </c>
      <c r="S79">
        <f t="shared" si="46"/>
        <v>73.363304802809353</v>
      </c>
      <c r="T79" s="100">
        <f t="shared" si="51"/>
        <v>-70.186778140833709</v>
      </c>
      <c r="U79">
        <f t="shared" si="52"/>
        <v>3.1765266619756432</v>
      </c>
      <c r="X79">
        <v>77</v>
      </c>
      <c r="Y79">
        <f t="shared" si="43"/>
        <v>7.8120805369167101E-2</v>
      </c>
      <c r="Z79">
        <f t="shared" si="43"/>
        <v>7.8120805369167101E-2</v>
      </c>
      <c r="AA79">
        <f t="shared" si="53"/>
        <v>-18.434793875838228</v>
      </c>
      <c r="AB79">
        <f t="shared" si="54"/>
        <v>-18.356673070469061</v>
      </c>
      <c r="AC79" s="9"/>
      <c r="AE79">
        <v>77</v>
      </c>
      <c r="AF79">
        <f t="shared" si="47"/>
        <v>86.948445006711324</v>
      </c>
      <c r="AG79">
        <f t="shared" si="48"/>
        <v>45.940189682004132</v>
      </c>
      <c r="AH79">
        <f t="shared" si="55"/>
        <v>-56.051488016920523</v>
      </c>
      <c r="AI79">
        <f t="shared" si="75"/>
        <v>-10.111298334916391</v>
      </c>
      <c r="AL79">
        <v>77</v>
      </c>
      <c r="AP79">
        <f t="shared" si="56"/>
        <v>-28.467971405385452</v>
      </c>
      <c r="AX79">
        <v>77</v>
      </c>
      <c r="AY79">
        <f t="shared" si="57"/>
        <v>1.7374181017448138</v>
      </c>
      <c r="AZ79">
        <f t="shared" si="58"/>
        <v>4.7772381666279813</v>
      </c>
      <c r="BB79">
        <v>77</v>
      </c>
      <c r="BC79">
        <f t="shared" si="49"/>
        <v>-173.70068867114094</v>
      </c>
      <c r="BD79">
        <f t="shared" si="50"/>
        <v>-132.69243334643369</v>
      </c>
      <c r="BE79" s="100">
        <f t="shared" si="59"/>
        <v>74.558019776886169</v>
      </c>
      <c r="BF79">
        <f t="shared" si="60"/>
        <v>-58.134413569547519</v>
      </c>
      <c r="BI79">
        <v>77</v>
      </c>
      <c r="BJ79" s="8">
        <f t="shared" si="44"/>
        <v>-31.984134228187997</v>
      </c>
      <c r="BK79" s="8">
        <f t="shared" si="44"/>
        <v>-31.984134228187997</v>
      </c>
      <c r="BL79">
        <f t="shared" si="61"/>
        <v>8.6707453879775063</v>
      </c>
      <c r="BM79" s="8">
        <f t="shared" si="62"/>
        <v>-23.313388840210493</v>
      </c>
      <c r="BP79">
        <v>77</v>
      </c>
      <c r="BQ79" s="100">
        <f t="shared" si="63"/>
        <v>141.71655444295288</v>
      </c>
      <c r="BR79" s="100">
        <f t="shared" si="64"/>
        <v>100.70829911824558</v>
      </c>
      <c r="BS79">
        <f t="shared" si="65"/>
        <v>-65.887274388908665</v>
      </c>
      <c r="BT79">
        <f t="shared" si="66"/>
        <v>34.821024729336912</v>
      </c>
      <c r="BW79">
        <v>77</v>
      </c>
      <c r="BX79" s="100">
        <f t="shared" si="67"/>
        <v>-141.71655444295288</v>
      </c>
      <c r="BY79" s="100">
        <f t="shared" si="68"/>
        <v>-100.70829911824558</v>
      </c>
      <c r="BZ79">
        <f t="shared" si="69"/>
        <v>65.887274388908665</v>
      </c>
      <c r="CA79">
        <f t="shared" si="70"/>
        <v>-34.821024729336912</v>
      </c>
      <c r="CE79">
        <v>77</v>
      </c>
      <c r="CF79" s="100">
        <f t="shared" si="71"/>
        <v>-170.16500671140909</v>
      </c>
      <c r="CG79" s="100">
        <f t="shared" si="72"/>
        <v>-129.15675138670184</v>
      </c>
      <c r="CH79" s="100">
        <f t="shared" si="73"/>
        <v>152.06572922540971</v>
      </c>
      <c r="CI79">
        <f t="shared" si="74"/>
        <v>22.90897783870787</v>
      </c>
    </row>
    <row r="80" spans="1:87" ht="16.5">
      <c r="A80">
        <v>9.9999999999999995E-7</v>
      </c>
      <c r="B80">
        <v>2.1739130434782607E-5</v>
      </c>
      <c r="C80">
        <v>5.7499999999999999E-4</v>
      </c>
      <c r="D80">
        <v>8.2662162162162162E-4</v>
      </c>
      <c r="E80">
        <v>9.9999999999999995E-7</v>
      </c>
      <c r="F80">
        <v>1.368968636009044E-2</v>
      </c>
      <c r="G80">
        <v>0.56750053686143442</v>
      </c>
      <c r="H80">
        <v>0.40050437537910555</v>
      </c>
      <c r="I80">
        <v>306.26172326</v>
      </c>
      <c r="J80">
        <v>1.9498445997580421E-7</v>
      </c>
      <c r="K80">
        <v>3.0419999999999999E-2</v>
      </c>
      <c r="L80">
        <v>11.517965895376857</v>
      </c>
      <c r="M80" s="104">
        <v>60689.977699183662</v>
      </c>
      <c r="O80" s="10"/>
      <c r="Q80">
        <v>78</v>
      </c>
      <c r="R80">
        <f t="shared" si="45"/>
        <v>114.37156012751666</v>
      </c>
      <c r="S80">
        <f t="shared" si="46"/>
        <v>73.363304802809353</v>
      </c>
      <c r="T80" s="100">
        <f t="shared" si="51"/>
        <v>-81.941830818203584</v>
      </c>
      <c r="U80">
        <f t="shared" si="52"/>
        <v>-8.5785260153942318</v>
      </c>
      <c r="X80">
        <v>78</v>
      </c>
      <c r="Y80">
        <f t="shared" si="43"/>
        <v>7.8120805369167101E-2</v>
      </c>
      <c r="Z80">
        <f t="shared" si="43"/>
        <v>7.8120805369167101E-2</v>
      </c>
      <c r="AA80">
        <f t="shared" si="53"/>
        <v>-18.029429968759334</v>
      </c>
      <c r="AB80">
        <f t="shared" si="54"/>
        <v>-17.951309163390167</v>
      </c>
      <c r="AC80" s="9"/>
      <c r="AE80">
        <v>78</v>
      </c>
      <c r="AF80">
        <f t="shared" si="47"/>
        <v>86.948445006711324</v>
      </c>
      <c r="AG80">
        <f t="shared" si="48"/>
        <v>45.940189682004132</v>
      </c>
      <c r="AH80">
        <f t="shared" si="55"/>
        <v>-64.015148600532939</v>
      </c>
      <c r="AI80">
        <f t="shared" si="75"/>
        <v>-18.074958918528807</v>
      </c>
      <c r="AL80">
        <v>78</v>
      </c>
      <c r="AP80">
        <f t="shared" si="56"/>
        <v>-36.026268081918971</v>
      </c>
      <c r="AX80">
        <v>78</v>
      </c>
      <c r="AY80">
        <f t="shared" si="57"/>
        <v>1.0613757882526158</v>
      </c>
      <c r="AZ80">
        <f t="shared" si="58"/>
        <v>4.7831169779069569</v>
      </c>
      <c r="BB80">
        <v>78</v>
      </c>
      <c r="BC80">
        <f t="shared" si="49"/>
        <v>-173.70068867114094</v>
      </c>
      <c r="BD80">
        <f t="shared" si="50"/>
        <v>-132.69243334643369</v>
      </c>
      <c r="BE80" s="100">
        <f t="shared" si="59"/>
        <v>90.501908977878983</v>
      </c>
      <c r="BF80">
        <f t="shared" si="60"/>
        <v>-42.190524368554705</v>
      </c>
      <c r="BI80">
        <v>78</v>
      </c>
      <c r="BJ80" s="8">
        <f t="shared" si="44"/>
        <v>-31.984134228187997</v>
      </c>
      <c r="BK80" s="8">
        <f t="shared" si="44"/>
        <v>-31.984134228187997</v>
      </c>
      <c r="BL80">
        <f t="shared" si="61"/>
        <v>8.6628259107640808</v>
      </c>
      <c r="BM80" s="8">
        <f t="shared" si="62"/>
        <v>-23.321308317423917</v>
      </c>
      <c r="BP80">
        <v>78</v>
      </c>
      <c r="BQ80" s="100">
        <f t="shared" si="63"/>
        <v>141.71655444295288</v>
      </c>
      <c r="BR80" s="100">
        <f t="shared" si="64"/>
        <v>100.70829911824558</v>
      </c>
      <c r="BS80">
        <f t="shared" si="65"/>
        <v>-81.839083067114885</v>
      </c>
      <c r="BT80">
        <f t="shared" si="66"/>
        <v>18.869216051130692</v>
      </c>
      <c r="BW80">
        <v>78</v>
      </c>
      <c r="BX80" s="100">
        <f t="shared" si="67"/>
        <v>-141.71655444295288</v>
      </c>
      <c r="BY80" s="100">
        <f t="shared" si="68"/>
        <v>-100.70829911824558</v>
      </c>
      <c r="BZ80">
        <f t="shared" si="69"/>
        <v>81.839083067114885</v>
      </c>
      <c r="CA80">
        <f t="shared" si="70"/>
        <v>-18.869216051130692</v>
      </c>
      <c r="CE80">
        <v>78</v>
      </c>
      <c r="CF80" s="100">
        <f t="shared" si="71"/>
        <v>-170.16500671140909</v>
      </c>
      <c r="CG80" s="100">
        <f t="shared" si="72"/>
        <v>-129.15675138670184</v>
      </c>
      <c r="CH80" s="100">
        <f t="shared" si="73"/>
        <v>120.57636297197884</v>
      </c>
      <c r="CI80">
        <f t="shared" si="74"/>
        <v>-8.5803884147230036</v>
      </c>
    </row>
    <row r="81" spans="1:87" ht="16.5">
      <c r="A81">
        <v>9.9999999999999995E-7</v>
      </c>
      <c r="B81">
        <v>9.9999999999999995E-7</v>
      </c>
      <c r="C81">
        <v>5.5483333333333329E-4</v>
      </c>
      <c r="D81">
        <v>7.5837837837837831E-4</v>
      </c>
      <c r="E81">
        <v>9.9999999999999995E-7</v>
      </c>
      <c r="F81">
        <v>1.3436966415440278E-2</v>
      </c>
      <c r="G81">
        <v>0.56657368731930691</v>
      </c>
      <c r="H81">
        <v>0.40150676277508024</v>
      </c>
      <c r="I81">
        <v>306.21480134000001</v>
      </c>
      <c r="J81">
        <v>1.8620871366628614E-7</v>
      </c>
      <c r="K81">
        <v>3.1144999999999999E-2</v>
      </c>
      <c r="L81">
        <v>11.30649283495878</v>
      </c>
      <c r="M81" s="104">
        <v>60597.132775518658</v>
      </c>
      <c r="O81" s="10"/>
      <c r="Q81">
        <v>79</v>
      </c>
      <c r="R81">
        <f t="shared" si="45"/>
        <v>114.37156012751666</v>
      </c>
      <c r="S81">
        <f t="shared" si="46"/>
        <v>73.363304802809353</v>
      </c>
      <c r="T81" s="100">
        <f t="shared" si="51"/>
        <v>-82.000400598123193</v>
      </c>
      <c r="U81">
        <f t="shared" si="52"/>
        <v>-8.6370957953138401</v>
      </c>
      <c r="X81">
        <v>79</v>
      </c>
      <c r="Y81">
        <f t="shared" si="43"/>
        <v>7.8120805369167101E-2</v>
      </c>
      <c r="Z81">
        <f t="shared" si="43"/>
        <v>7.8120805369167101E-2</v>
      </c>
      <c r="AA81">
        <f t="shared" si="53"/>
        <v>-17.678812318575361</v>
      </c>
      <c r="AB81">
        <f t="shared" si="54"/>
        <v>-17.600691513206193</v>
      </c>
      <c r="AC81" s="9"/>
      <c r="AE81">
        <v>79</v>
      </c>
      <c r="AF81">
        <f t="shared" si="47"/>
        <v>86.948445006711324</v>
      </c>
      <c r="AG81">
        <f t="shared" si="48"/>
        <v>45.940189682004132</v>
      </c>
      <c r="AH81">
        <f t="shared" si="55"/>
        <v>-64.399267999098569</v>
      </c>
      <c r="AI81">
        <f t="shared" si="75"/>
        <v>-18.459078317094438</v>
      </c>
      <c r="AL81">
        <v>79</v>
      </c>
      <c r="AP81">
        <f t="shared" si="56"/>
        <v>-36.059769830300631</v>
      </c>
      <c r="AX81">
        <v>79</v>
      </c>
      <c r="AY81">
        <f t="shared" si="57"/>
        <v>1.0533279118545313</v>
      </c>
      <c r="AZ81">
        <f t="shared" si="58"/>
        <v>4.7824520754991298</v>
      </c>
      <c r="BB81">
        <v>79</v>
      </c>
      <c r="BC81">
        <f t="shared" si="49"/>
        <v>-173.70068867114094</v>
      </c>
      <c r="BD81">
        <f t="shared" si="50"/>
        <v>-132.69243334643369</v>
      </c>
      <c r="BE81" s="100">
        <f t="shared" si="59"/>
        <v>90.730924355836535</v>
      </c>
      <c r="BF81">
        <f t="shared" si="60"/>
        <v>-41.961508990597153</v>
      </c>
      <c r="BI81">
        <v>79</v>
      </c>
      <c r="BJ81" s="8">
        <f t="shared" si="44"/>
        <v>-31.984134228187997</v>
      </c>
      <c r="BK81" s="8">
        <f t="shared" si="44"/>
        <v>-31.984134228187997</v>
      </c>
      <c r="BL81">
        <f t="shared" si="61"/>
        <v>8.8082034772641027</v>
      </c>
      <c r="BM81" s="8">
        <f t="shared" si="62"/>
        <v>-23.175930750923897</v>
      </c>
      <c r="BP81">
        <v>79</v>
      </c>
      <c r="BQ81" s="100">
        <f t="shared" si="63"/>
        <v>141.71655444295288</v>
      </c>
      <c r="BR81" s="100">
        <f t="shared" si="64"/>
        <v>100.70829911824558</v>
      </c>
      <c r="BS81">
        <f t="shared" si="65"/>
        <v>-81.922720878572434</v>
      </c>
      <c r="BT81">
        <f t="shared" si="66"/>
        <v>18.785578239673143</v>
      </c>
      <c r="BW81">
        <v>79</v>
      </c>
      <c r="BX81" s="100">
        <f t="shared" si="67"/>
        <v>-141.71655444295288</v>
      </c>
      <c r="BY81" s="100">
        <f t="shared" si="68"/>
        <v>-100.70829911824558</v>
      </c>
      <c r="BZ81">
        <f t="shared" si="69"/>
        <v>81.922720878572434</v>
      </c>
      <c r="CA81">
        <f t="shared" si="70"/>
        <v>-18.785578239673143</v>
      </c>
      <c r="CE81">
        <v>79</v>
      </c>
      <c r="CF81" s="100">
        <f t="shared" si="71"/>
        <v>-170.16500671140909</v>
      </c>
      <c r="CG81" s="100">
        <f t="shared" si="72"/>
        <v>-129.15675138670184</v>
      </c>
      <c r="CH81" s="100">
        <f t="shared" si="73"/>
        <v>152.20885810349802</v>
      </c>
      <c r="CI81">
        <f t="shared" si="74"/>
        <v>23.052106716796175</v>
      </c>
    </row>
    <row r="82" spans="1:87" ht="16.5">
      <c r="A82">
        <v>9.9999999999999995E-7</v>
      </c>
      <c r="B82">
        <v>9.9999999999999995E-7</v>
      </c>
      <c r="C82">
        <v>5.3766666666666665E-4</v>
      </c>
      <c r="D82">
        <v>6.733783783783783E-4</v>
      </c>
      <c r="E82">
        <v>9.9999999999999995E-7</v>
      </c>
      <c r="F82">
        <v>1.3716920193968899E-2</v>
      </c>
      <c r="G82">
        <v>0.56626818337770868</v>
      </c>
      <c r="H82">
        <v>0.40227241966806354</v>
      </c>
      <c r="I82">
        <v>306.06501213000001</v>
      </c>
      <c r="J82">
        <v>1.8197008586099811E-7</v>
      </c>
      <c r="K82">
        <v>3.065E-2</v>
      </c>
      <c r="L82">
        <v>11.542392536158562</v>
      </c>
      <c r="M82" s="104">
        <v>60561.445319553284</v>
      </c>
      <c r="O82" s="10"/>
      <c r="Q82">
        <v>80</v>
      </c>
      <c r="R82">
        <f t="shared" si="45"/>
        <v>114.37156012751666</v>
      </c>
      <c r="S82">
        <f t="shared" si="46"/>
        <v>73.363304802809353</v>
      </c>
      <c r="T82" s="100">
        <f t="shared" si="51"/>
        <v>-81.67969993288709</v>
      </c>
      <c r="U82">
        <f t="shared" si="52"/>
        <v>-8.316395130077737</v>
      </c>
      <c r="X82">
        <v>80</v>
      </c>
      <c r="Y82">
        <f t="shared" si="43"/>
        <v>7.8120805369167101E-2</v>
      </c>
      <c r="Z82">
        <f t="shared" si="43"/>
        <v>7.8120805369167101E-2</v>
      </c>
      <c r="AA82">
        <f t="shared" si="53"/>
        <v>-17.145123162951176</v>
      </c>
      <c r="AB82">
        <f t="shared" si="54"/>
        <v>-17.067002357582009</v>
      </c>
      <c r="AC82" s="9"/>
      <c r="AE82">
        <v>80</v>
      </c>
      <c r="AF82">
        <f t="shared" si="47"/>
        <v>86.948445006711324</v>
      </c>
      <c r="AG82">
        <f t="shared" si="48"/>
        <v>45.940189682004132</v>
      </c>
      <c r="AH82">
        <f t="shared" si="55"/>
        <v>-64.481372095510352</v>
      </c>
      <c r="AI82">
        <f t="shared" si="75"/>
        <v>-18.54118241350622</v>
      </c>
      <c r="AL82">
        <v>80</v>
      </c>
      <c r="AP82">
        <f t="shared" si="56"/>
        <v>-35.608184771088233</v>
      </c>
      <c r="AX82">
        <v>80</v>
      </c>
      <c r="AY82">
        <f t="shared" si="57"/>
        <v>1.0622958398035902</v>
      </c>
      <c r="AZ82">
        <f t="shared" si="58"/>
        <v>4.7821962312016675</v>
      </c>
      <c r="BB82">
        <v>80</v>
      </c>
      <c r="BC82">
        <f t="shared" si="49"/>
        <v>-173.70068867114094</v>
      </c>
      <c r="BD82">
        <f t="shared" si="50"/>
        <v>-132.69243334643369</v>
      </c>
      <c r="BE82" s="100">
        <f t="shared" si="59"/>
        <v>90.574636617809148</v>
      </c>
      <c r="BF82">
        <f t="shared" si="60"/>
        <v>-42.11779672862454</v>
      </c>
      <c r="BI82">
        <v>80</v>
      </c>
      <c r="BJ82" s="8">
        <f t="shared" si="44"/>
        <v>-31.984134228187997</v>
      </c>
      <c r="BK82" s="8">
        <f t="shared" si="44"/>
        <v>-31.984134228187997</v>
      </c>
      <c r="BL82">
        <f t="shared" si="61"/>
        <v>8.8417320104964823</v>
      </c>
      <c r="BM82" s="8">
        <f t="shared" si="62"/>
        <v>-23.142402217691515</v>
      </c>
      <c r="BP82">
        <v>80</v>
      </c>
      <c r="BQ82" s="100">
        <f t="shared" si="63"/>
        <v>141.71655444295288</v>
      </c>
      <c r="BR82" s="100">
        <f t="shared" si="64"/>
        <v>100.70829911824558</v>
      </c>
      <c r="BS82">
        <f t="shared" si="65"/>
        <v>-81.732904607312662</v>
      </c>
      <c r="BT82">
        <f t="shared" si="66"/>
        <v>18.975394510932915</v>
      </c>
      <c r="BW82">
        <v>80</v>
      </c>
      <c r="BX82" s="100">
        <f t="shared" si="67"/>
        <v>-141.71655444295288</v>
      </c>
      <c r="BY82" s="100">
        <f t="shared" si="68"/>
        <v>-100.70829911824558</v>
      </c>
      <c r="BZ82">
        <f t="shared" si="69"/>
        <v>81.732904607312662</v>
      </c>
      <c r="CA82">
        <f t="shared" si="70"/>
        <v>-18.975394510932915</v>
      </c>
      <c r="CE82">
        <v>80</v>
      </c>
      <c r="CF82" s="100">
        <f t="shared" si="71"/>
        <v>-170.16500671140909</v>
      </c>
      <c r="CG82" s="100">
        <f t="shared" si="72"/>
        <v>-129.15675138670184</v>
      </c>
      <c r="CH82" s="100">
        <f t="shared" si="73"/>
        <v>152.0693160809256</v>
      </c>
      <c r="CI82">
        <f t="shared" si="74"/>
        <v>22.912564694223761</v>
      </c>
    </row>
    <row r="83" spans="1:87" ht="16.5">
      <c r="A83">
        <v>9.9999999999999995E-7</v>
      </c>
      <c r="B83">
        <v>9.9999999999999995E-7</v>
      </c>
      <c r="C83">
        <v>4.8116666666666669E-4</v>
      </c>
      <c r="D83">
        <v>6.7027027027027029E-4</v>
      </c>
      <c r="E83">
        <v>9.9999999999999995E-7</v>
      </c>
      <c r="F83">
        <v>1.2964641419254189E-2</v>
      </c>
      <c r="G83">
        <v>0.56540807147824013</v>
      </c>
      <c r="H83">
        <v>0.40073706510446949</v>
      </c>
      <c r="I83">
        <v>306.24187168000003</v>
      </c>
      <c r="J83">
        <v>1.8620871366628614E-7</v>
      </c>
      <c r="K83">
        <v>3.1370000000000002E-2</v>
      </c>
      <c r="L83">
        <v>10.913945365418034</v>
      </c>
      <c r="M83" s="104">
        <v>60493.561041272653</v>
      </c>
      <c r="O83" s="10"/>
      <c r="Q83">
        <v>81</v>
      </c>
      <c r="R83">
        <f t="shared" si="45"/>
        <v>114.37156012751666</v>
      </c>
      <c r="S83">
        <f t="shared" si="46"/>
        <v>73.363304802809353</v>
      </c>
      <c r="T83" s="100">
        <f t="shared" si="51"/>
        <v>-82.310922698526852</v>
      </c>
      <c r="U83">
        <f t="shared" si="52"/>
        <v>-8.9476178957174994</v>
      </c>
      <c r="X83">
        <v>81</v>
      </c>
      <c r="Y83">
        <f t="shared" ref="Y83:Z102" si="76">$O$9+$O$11-2*$O$10</f>
        <v>7.8120805369167101E-2</v>
      </c>
      <c r="Z83">
        <f t="shared" si="76"/>
        <v>7.8120805369167101E-2</v>
      </c>
      <c r="AA83">
        <f t="shared" si="53"/>
        <v>-17.414168041171688</v>
      </c>
      <c r="AB83">
        <f t="shared" si="54"/>
        <v>-17.336047235802521</v>
      </c>
      <c r="AC83" s="9"/>
      <c r="AE83">
        <v>81</v>
      </c>
      <c r="AF83">
        <f t="shared" si="47"/>
        <v>86.948445006711324</v>
      </c>
      <c r="AG83">
        <f t="shared" si="48"/>
        <v>45.940189682004132</v>
      </c>
      <c r="AH83">
        <f t="shared" si="55"/>
        <v>-65.312636868608536</v>
      </c>
      <c r="AI83">
        <f t="shared" si="75"/>
        <v>-19.372447186604404</v>
      </c>
      <c r="AL83">
        <v>81</v>
      </c>
      <c r="AP83">
        <f t="shared" si="56"/>
        <v>-36.708494422406929</v>
      </c>
      <c r="AX83">
        <v>81</v>
      </c>
      <c r="AY83">
        <f t="shared" si="57"/>
        <v>1.0379817753994034</v>
      </c>
      <c r="AZ83">
        <f t="shared" si="58"/>
        <v>4.7817091506348754</v>
      </c>
      <c r="BB83">
        <v>81</v>
      </c>
      <c r="BC83">
        <f t="shared" si="49"/>
        <v>-173.70068867114094</v>
      </c>
      <c r="BD83">
        <f t="shared" si="50"/>
        <v>-132.69243334643369</v>
      </c>
      <c r="BE83" s="100">
        <f t="shared" si="59"/>
        <v>91.079830860264636</v>
      </c>
      <c r="BF83">
        <f t="shared" si="60"/>
        <v>-41.612602486169052</v>
      </c>
      <c r="BI83">
        <v>81</v>
      </c>
      <c r="BJ83" s="8">
        <f t="shared" ref="BJ83:BK102" si="77">$O$12+$O$3-$O$9-$O$7</f>
        <v>-31.984134228187997</v>
      </c>
      <c r="BK83" s="8">
        <f t="shared" si="77"/>
        <v>-31.984134228187997</v>
      </c>
      <c r="BL83">
        <f t="shared" si="61"/>
        <v>9.1847903729911771</v>
      </c>
      <c r="BM83" s="8">
        <f t="shared" si="62"/>
        <v>-22.79934385519682</v>
      </c>
      <c r="BP83">
        <v>81</v>
      </c>
      <c r="BQ83" s="100">
        <f t="shared" si="63"/>
        <v>141.71655444295288</v>
      </c>
      <c r="BR83" s="100">
        <f t="shared" si="64"/>
        <v>100.70829911824558</v>
      </c>
      <c r="BS83">
        <f t="shared" si="65"/>
        <v>-81.895040487273462</v>
      </c>
      <c r="BT83">
        <f t="shared" si="66"/>
        <v>18.813258630972115</v>
      </c>
      <c r="BW83">
        <v>81</v>
      </c>
      <c r="BX83" s="100">
        <f t="shared" si="67"/>
        <v>-141.71655444295288</v>
      </c>
      <c r="BY83" s="100">
        <f t="shared" si="68"/>
        <v>-100.70829911824558</v>
      </c>
      <c r="BZ83">
        <f t="shared" si="69"/>
        <v>81.895040487273462</v>
      </c>
      <c r="CA83">
        <f t="shared" si="70"/>
        <v>-18.813258630972115</v>
      </c>
      <c r="CE83">
        <v>81</v>
      </c>
      <c r="CF83" s="100">
        <f t="shared" si="71"/>
        <v>-170.16500671140909</v>
      </c>
      <c r="CG83" s="100">
        <f t="shared" si="72"/>
        <v>-129.15675138670184</v>
      </c>
      <c r="CH83" s="100">
        <f t="shared" si="73"/>
        <v>152.27205602903413</v>
      </c>
      <c r="CI83">
        <f t="shared" si="74"/>
        <v>23.115304642332291</v>
      </c>
    </row>
    <row r="84" spans="1:87" ht="16.5">
      <c r="A84">
        <v>9.9999999999999995E-7</v>
      </c>
      <c r="B84">
        <v>3.5869565217391308E-5</v>
      </c>
      <c r="C84">
        <v>6.2016666666666665E-4</v>
      </c>
      <c r="D84">
        <v>8.4094594594594587E-4</v>
      </c>
      <c r="E84">
        <v>9.9999999999999995E-7</v>
      </c>
      <c r="F84">
        <v>1.8267661403392668E-2</v>
      </c>
      <c r="G84">
        <v>0.56134788994134621</v>
      </c>
      <c r="H84">
        <v>0.40661590678000242</v>
      </c>
      <c r="I84">
        <v>306.16268191</v>
      </c>
      <c r="J84">
        <v>1.9054607179632443E-7</v>
      </c>
      <c r="K84">
        <v>3.1050000000000001E-2</v>
      </c>
      <c r="L84">
        <v>15.380751302907768</v>
      </c>
      <c r="M84" s="104">
        <v>60075.448580331511</v>
      </c>
      <c r="O84" s="10"/>
      <c r="Q84">
        <v>82</v>
      </c>
      <c r="R84">
        <f t="shared" si="45"/>
        <v>114.37156012751666</v>
      </c>
      <c r="S84">
        <f t="shared" si="46"/>
        <v>73.363304802809353</v>
      </c>
      <c r="T84" s="100">
        <f t="shared" si="51"/>
        <v>-79.569877835760707</v>
      </c>
      <c r="U84">
        <f t="shared" si="52"/>
        <v>-6.2065730329513542</v>
      </c>
      <c r="X84">
        <v>82</v>
      </c>
      <c r="Y84">
        <f t="shared" si="76"/>
        <v>7.8120805369167101E-2</v>
      </c>
      <c r="Z84">
        <f t="shared" si="76"/>
        <v>7.8120805369167101E-2</v>
      </c>
      <c r="AA84">
        <f t="shared" si="53"/>
        <v>-17.918574632462093</v>
      </c>
      <c r="AB84">
        <f t="shared" si="54"/>
        <v>-17.840453827092926</v>
      </c>
      <c r="AC84" s="9"/>
      <c r="AE84">
        <v>82</v>
      </c>
      <c r="AF84">
        <f t="shared" si="47"/>
        <v>86.948445006711324</v>
      </c>
      <c r="AG84">
        <f t="shared" si="48"/>
        <v>45.940189682004132</v>
      </c>
      <c r="AH84">
        <f t="shared" si="55"/>
        <v>-62.19932291591887</v>
      </c>
      <c r="AI84">
        <f t="shared" si="75"/>
        <v>-16.259133233914739</v>
      </c>
      <c r="AL84">
        <v>82</v>
      </c>
      <c r="AP84">
        <f t="shared" si="56"/>
        <v>-34.099587061007668</v>
      </c>
      <c r="AX84">
        <v>82</v>
      </c>
      <c r="AY84">
        <f t="shared" si="57"/>
        <v>1.1869775499477202</v>
      </c>
      <c r="AZ84">
        <f t="shared" si="58"/>
        <v>4.7786970223429428</v>
      </c>
      <c r="BB84">
        <v>82</v>
      </c>
      <c r="BC84">
        <f t="shared" si="49"/>
        <v>-173.70068867114094</v>
      </c>
      <c r="BD84">
        <f t="shared" si="50"/>
        <v>-132.69243334643369</v>
      </c>
      <c r="BE84" s="100">
        <f t="shared" si="59"/>
        <v>87.513821343169056</v>
      </c>
      <c r="BF84">
        <f t="shared" si="60"/>
        <v>-45.178612003264632</v>
      </c>
      <c r="BI84">
        <v>82</v>
      </c>
      <c r="BJ84" s="8">
        <f t="shared" si="77"/>
        <v>-31.984134228187997</v>
      </c>
      <c r="BK84" s="8">
        <f t="shared" si="77"/>
        <v>-31.984134228187997</v>
      </c>
      <c r="BL84">
        <f t="shared" si="61"/>
        <v>8.4919632200285964</v>
      </c>
      <c r="BM84" s="8">
        <f t="shared" si="62"/>
        <v>-23.492171008159403</v>
      </c>
      <c r="BP84">
        <v>82</v>
      </c>
      <c r="BQ84" s="100">
        <f t="shared" si="63"/>
        <v>141.71655444295288</v>
      </c>
      <c r="BR84" s="100">
        <f t="shared" si="64"/>
        <v>100.70829911824558</v>
      </c>
      <c r="BS84">
        <f t="shared" si="65"/>
        <v>-79.021858123140461</v>
      </c>
      <c r="BT84">
        <f t="shared" si="66"/>
        <v>21.686440995105116</v>
      </c>
      <c r="BW84">
        <v>82</v>
      </c>
      <c r="BX84" s="100">
        <f t="shared" si="67"/>
        <v>-141.71655444295288</v>
      </c>
      <c r="BY84" s="100">
        <f t="shared" si="68"/>
        <v>-100.70829911824558</v>
      </c>
      <c r="BZ84">
        <f t="shared" si="69"/>
        <v>79.021858123140447</v>
      </c>
      <c r="CA84">
        <f t="shared" si="70"/>
        <v>-21.68644099510513</v>
      </c>
      <c r="CE84">
        <v>82</v>
      </c>
      <c r="CF84" s="100">
        <f t="shared" si="71"/>
        <v>-170.16500671140909</v>
      </c>
      <c r="CG84" s="100">
        <f t="shared" si="72"/>
        <v>-129.15675138670184</v>
      </c>
      <c r="CH84" s="100">
        <f t="shared" si="73"/>
        <v>115.62570426124033</v>
      </c>
      <c r="CI84">
        <f t="shared" si="74"/>
        <v>-13.531047125461512</v>
      </c>
    </row>
    <row r="85" spans="1:87" ht="16.5">
      <c r="A85">
        <v>9.9999999999999995E-7</v>
      </c>
      <c r="B85">
        <v>9.9999999999999995E-7</v>
      </c>
      <c r="C85">
        <v>7.0350000000000002E-4</v>
      </c>
      <c r="D85">
        <v>8.6405405405405404E-4</v>
      </c>
      <c r="E85">
        <v>9.9999999999999995E-7</v>
      </c>
      <c r="F85">
        <v>4.8188665018789538E-2</v>
      </c>
      <c r="G85">
        <v>0.55804604694133164</v>
      </c>
      <c r="H85">
        <v>0.4049673220683731</v>
      </c>
      <c r="I85">
        <v>306.34834834999998</v>
      </c>
      <c r="J85">
        <v>1.8620871366628614E-7</v>
      </c>
      <c r="K85">
        <v>3.0915000000000002E-2</v>
      </c>
      <c r="L85">
        <v>40.613364047172112</v>
      </c>
      <c r="M85" s="104">
        <v>59770.386994350061</v>
      </c>
      <c r="O85" s="10"/>
      <c r="Q85">
        <v>83</v>
      </c>
      <c r="R85">
        <f t="shared" si="45"/>
        <v>114.37156012751666</v>
      </c>
      <c r="S85">
        <f t="shared" si="46"/>
        <v>73.363304802809353</v>
      </c>
      <c r="T85" s="100">
        <f t="shared" si="51"/>
        <v>-72.023693126807373</v>
      </c>
      <c r="U85">
        <f t="shared" si="52"/>
        <v>1.3396116760019794</v>
      </c>
      <c r="X85">
        <v>83</v>
      </c>
      <c r="Y85">
        <f t="shared" si="76"/>
        <v>7.8120805369167101E-2</v>
      </c>
      <c r="Z85">
        <f t="shared" si="76"/>
        <v>7.8120805369167101E-2</v>
      </c>
      <c r="AA85">
        <f t="shared" si="53"/>
        <v>-17.746394509662895</v>
      </c>
      <c r="AB85">
        <f t="shared" si="54"/>
        <v>-17.668273704293728</v>
      </c>
      <c r="AC85" s="9"/>
      <c r="AE85">
        <v>83</v>
      </c>
      <c r="AF85">
        <f t="shared" si="47"/>
        <v>86.948445006711324</v>
      </c>
      <c r="AG85">
        <f t="shared" si="48"/>
        <v>45.940189682004132</v>
      </c>
      <c r="AH85">
        <f t="shared" si="55"/>
        <v>-56.712013992875299</v>
      </c>
      <c r="AI85">
        <f t="shared" si="75"/>
        <v>-10.771824310871168</v>
      </c>
      <c r="AL85">
        <v>83</v>
      </c>
      <c r="AP85">
        <f t="shared" si="56"/>
        <v>-28.440098015164896</v>
      </c>
      <c r="AX85">
        <v>83</v>
      </c>
      <c r="AY85">
        <f t="shared" si="57"/>
        <v>1.6086689640434597</v>
      </c>
      <c r="AZ85">
        <f t="shared" si="58"/>
        <v>4.7764860677621854</v>
      </c>
      <c r="BB85">
        <v>83</v>
      </c>
      <c r="BC85">
        <f t="shared" si="49"/>
        <v>-173.70068867114094</v>
      </c>
      <c r="BD85">
        <f t="shared" si="50"/>
        <v>-132.69243334643369</v>
      </c>
      <c r="BE85" s="100">
        <f t="shared" si="59"/>
        <v>77.738824072396909</v>
      </c>
      <c r="BF85">
        <f t="shared" si="60"/>
        <v>-54.953609274036779</v>
      </c>
      <c r="BI85">
        <v>83</v>
      </c>
      <c r="BJ85" s="8">
        <f t="shared" si="77"/>
        <v>-31.984134228187997</v>
      </c>
      <c r="BK85" s="8">
        <f t="shared" si="77"/>
        <v>-31.984134228187997</v>
      </c>
      <c r="BL85">
        <f t="shared" si="61"/>
        <v>8.1498463213203571</v>
      </c>
      <c r="BM85" s="8">
        <f t="shared" si="62"/>
        <v>-23.83428790686764</v>
      </c>
      <c r="BP85">
        <v>83</v>
      </c>
      <c r="BQ85" s="100">
        <f t="shared" si="63"/>
        <v>141.71655444295288</v>
      </c>
      <c r="BR85" s="100">
        <f t="shared" si="64"/>
        <v>100.70829911824558</v>
      </c>
      <c r="BS85">
        <f t="shared" si="65"/>
        <v>-69.588977751076555</v>
      </c>
      <c r="BT85">
        <f t="shared" si="66"/>
        <v>31.119321367169022</v>
      </c>
      <c r="BW85">
        <v>83</v>
      </c>
      <c r="BX85" s="100">
        <f t="shared" si="67"/>
        <v>-141.71655444295288</v>
      </c>
      <c r="BY85" s="100">
        <f t="shared" si="68"/>
        <v>-100.70829911824558</v>
      </c>
      <c r="BZ85">
        <f t="shared" si="69"/>
        <v>69.588977751076555</v>
      </c>
      <c r="CA85">
        <f t="shared" si="70"/>
        <v>-31.119321367169022</v>
      </c>
      <c r="CE85">
        <v>83</v>
      </c>
      <c r="CF85" s="100">
        <f t="shared" si="71"/>
        <v>-170.16500671140909</v>
      </c>
      <c r="CG85" s="100">
        <f t="shared" si="72"/>
        <v>-129.15675138670184</v>
      </c>
      <c r="CH85" s="100">
        <f t="shared" si="73"/>
        <v>152.1799710547229</v>
      </c>
      <c r="CI85">
        <f t="shared" si="74"/>
        <v>23.023219668021056</v>
      </c>
    </row>
    <row r="86" spans="1:87" ht="16.5">
      <c r="A86">
        <v>9.9999999999999995E-7</v>
      </c>
      <c r="B86">
        <v>9.9999999999999995E-7</v>
      </c>
      <c r="C86">
        <v>8.8066666666666675E-4</v>
      </c>
      <c r="D86">
        <v>1.0872972972972971E-3</v>
      </c>
      <c r="E86">
        <v>9.9999999999999995E-7</v>
      </c>
      <c r="F86">
        <v>5.466904245669188E-2</v>
      </c>
      <c r="G86">
        <v>0.56230708427176712</v>
      </c>
      <c r="H86">
        <v>0.4050264648235391</v>
      </c>
      <c r="I86">
        <v>306.35376241</v>
      </c>
      <c r="J86">
        <v>1.9498445997580421E-7</v>
      </c>
      <c r="K86">
        <v>3.0405000000000001E-2</v>
      </c>
      <c r="L86">
        <v>46.028343941240699</v>
      </c>
      <c r="M86" s="104">
        <v>60159.278078900694</v>
      </c>
      <c r="O86" s="10"/>
      <c r="Q86">
        <v>84</v>
      </c>
      <c r="R86">
        <f t="shared" si="45"/>
        <v>114.37156012751666</v>
      </c>
      <c r="S86">
        <f t="shared" si="46"/>
        <v>73.363304802809353</v>
      </c>
      <c r="T86" s="100">
        <f t="shared" si="51"/>
        <v>-70.999128437804927</v>
      </c>
      <c r="U86">
        <f t="shared" si="52"/>
        <v>2.3641763650044254</v>
      </c>
      <c r="X86">
        <v>84</v>
      </c>
      <c r="Y86">
        <f t="shared" si="76"/>
        <v>7.8120805369167101E-2</v>
      </c>
      <c r="Z86">
        <f t="shared" si="76"/>
        <v>7.8120805369167101E-2</v>
      </c>
      <c r="AA86">
        <f t="shared" si="53"/>
        <v>-18.345342751987321</v>
      </c>
      <c r="AB86">
        <f t="shared" si="54"/>
        <v>-18.267221946618154</v>
      </c>
      <c r="AC86" s="9"/>
      <c r="AE86">
        <v>84</v>
      </c>
      <c r="AF86">
        <f t="shared" si="47"/>
        <v>86.948445006711324</v>
      </c>
      <c r="AG86">
        <f t="shared" si="48"/>
        <v>45.940189682004132</v>
      </c>
      <c r="AH86">
        <f t="shared" si="55"/>
        <v>-54.808689981695629</v>
      </c>
      <c r="AI86">
        <f t="shared" si="75"/>
        <v>-8.8685002996914974</v>
      </c>
      <c r="AL86">
        <v>84</v>
      </c>
      <c r="AP86">
        <f t="shared" si="56"/>
        <v>-27.135722246309651</v>
      </c>
      <c r="AX86">
        <v>84</v>
      </c>
      <c r="AY86">
        <f t="shared" si="57"/>
        <v>1.6630253496469807</v>
      </c>
      <c r="AZ86">
        <f t="shared" si="58"/>
        <v>4.7793026160105976</v>
      </c>
      <c r="BB86">
        <v>84</v>
      </c>
      <c r="BC86">
        <f t="shared" si="49"/>
        <v>-173.70068867114094</v>
      </c>
      <c r="BD86">
        <f t="shared" si="50"/>
        <v>-132.69243334643369</v>
      </c>
      <c r="BE86" s="100">
        <f t="shared" si="59"/>
        <v>76.399093982801176</v>
      </c>
      <c r="BF86">
        <f t="shared" si="60"/>
        <v>-56.293339363632512</v>
      </c>
      <c r="BI86">
        <v>84</v>
      </c>
      <c r="BJ86" s="8">
        <f t="shared" si="77"/>
        <v>-31.984134228187997</v>
      </c>
      <c r="BK86" s="8">
        <f t="shared" si="77"/>
        <v>-31.984134228187997</v>
      </c>
      <c r="BL86">
        <f t="shared" si="61"/>
        <v>7.5548698408742556</v>
      </c>
      <c r="BM86" s="8">
        <f t="shared" si="62"/>
        <v>-24.429264387313744</v>
      </c>
      <c r="BP86">
        <v>84</v>
      </c>
      <c r="BQ86" s="100">
        <f t="shared" si="63"/>
        <v>141.71655444295288</v>
      </c>
      <c r="BR86" s="100">
        <f t="shared" si="64"/>
        <v>100.70829911824558</v>
      </c>
      <c r="BS86">
        <f t="shared" si="65"/>
        <v>-68.844224141926915</v>
      </c>
      <c r="BT86">
        <f t="shared" si="66"/>
        <v>31.864074976318662</v>
      </c>
      <c r="BW86">
        <v>84</v>
      </c>
      <c r="BX86" s="100">
        <f t="shared" si="67"/>
        <v>-141.71655444295288</v>
      </c>
      <c r="BY86" s="100">
        <f t="shared" si="68"/>
        <v>-100.70829911824558</v>
      </c>
      <c r="BZ86">
        <f t="shared" si="69"/>
        <v>68.844224141926915</v>
      </c>
      <c r="CA86">
        <f t="shared" si="70"/>
        <v>-31.864074976318662</v>
      </c>
      <c r="CE86">
        <v>84</v>
      </c>
      <c r="CF86" s="100">
        <f t="shared" si="71"/>
        <v>-170.16500671140909</v>
      </c>
      <c r="CG86" s="100">
        <f t="shared" si="72"/>
        <v>-129.15675138670184</v>
      </c>
      <c r="CH86" s="100">
        <f t="shared" si="73"/>
        <v>151.95762145423589</v>
      </c>
      <c r="CI86">
        <f t="shared" si="74"/>
        <v>22.800870067534049</v>
      </c>
    </row>
    <row r="87" spans="1:87" ht="16.5">
      <c r="A87">
        <v>9.9999999999999995E-7</v>
      </c>
      <c r="B87">
        <v>2.1521739130434784E-5</v>
      </c>
      <c r="C87">
        <v>5.4116666666666668E-4</v>
      </c>
      <c r="D87">
        <v>6.2027027027027027E-4</v>
      </c>
      <c r="E87">
        <v>9.9999999999999995E-7</v>
      </c>
      <c r="F87">
        <v>1.6547224456656733E-2</v>
      </c>
      <c r="G87">
        <v>0.5615259873478804</v>
      </c>
      <c r="H87">
        <v>0.40779342175038885</v>
      </c>
      <c r="I87">
        <v>306.25630919000002</v>
      </c>
      <c r="J87">
        <v>1.7782794100389206E-7</v>
      </c>
      <c r="K87">
        <v>3.1309999999999998E-2</v>
      </c>
      <c r="L87">
        <v>13.930074253539848</v>
      </c>
      <c r="M87" s="104">
        <v>60082.565460657956</v>
      </c>
      <c r="O87" s="10"/>
      <c r="Q87">
        <v>85</v>
      </c>
      <c r="R87">
        <f t="shared" si="45"/>
        <v>114.37156012751666</v>
      </c>
      <c r="S87">
        <f t="shared" si="46"/>
        <v>73.363304802809353</v>
      </c>
      <c r="T87" s="100">
        <f t="shared" si="51"/>
        <v>-80.076415815181733</v>
      </c>
      <c r="U87">
        <f t="shared" si="52"/>
        <v>-6.7131110123723801</v>
      </c>
      <c r="X87">
        <v>85</v>
      </c>
      <c r="Y87">
        <f t="shared" si="76"/>
        <v>7.8120805369167101E-2</v>
      </c>
      <c r="Z87">
        <f t="shared" si="76"/>
        <v>7.8120805369167101E-2</v>
      </c>
      <c r="AA87">
        <f t="shared" si="53"/>
        <v>-16.720938135072352</v>
      </c>
      <c r="AB87">
        <f t="shared" si="54"/>
        <v>-16.642817329703185</v>
      </c>
      <c r="AC87" s="9"/>
      <c r="AE87">
        <v>85</v>
      </c>
      <c r="AF87">
        <f t="shared" si="47"/>
        <v>86.948445006711324</v>
      </c>
      <c r="AG87">
        <f t="shared" si="48"/>
        <v>45.940189682004132</v>
      </c>
      <c r="AH87">
        <f t="shared" si="55"/>
        <v>-63.591924797369565</v>
      </c>
      <c r="AI87">
        <f t="shared" si="75"/>
        <v>-17.651735115365433</v>
      </c>
      <c r="AL87">
        <v>85</v>
      </c>
      <c r="AP87">
        <f t="shared" si="56"/>
        <v>-34.294552445068618</v>
      </c>
      <c r="AX87">
        <v>85</v>
      </c>
      <c r="AY87">
        <f t="shared" si="57"/>
        <v>1.143953431414392</v>
      </c>
      <c r="AZ87">
        <f t="shared" si="58"/>
        <v>4.7787484682973789</v>
      </c>
      <c r="BB87">
        <v>85</v>
      </c>
      <c r="BC87">
        <f t="shared" si="49"/>
        <v>-173.70068867114094</v>
      </c>
      <c r="BD87">
        <f t="shared" si="50"/>
        <v>-132.69243334643369</v>
      </c>
      <c r="BE87" s="100">
        <f t="shared" si="59"/>
        <v>88.70354060570692</v>
      </c>
      <c r="BF87">
        <f t="shared" si="60"/>
        <v>-43.988892740726769</v>
      </c>
      <c r="BI87">
        <v>85</v>
      </c>
      <c r="BJ87" s="8">
        <f t="shared" si="77"/>
        <v>-31.984134228187997</v>
      </c>
      <c r="BK87" s="8">
        <f t="shared" si="77"/>
        <v>-31.984134228187997</v>
      </c>
      <c r="BL87">
        <f t="shared" si="61"/>
        <v>8.8635719077853796</v>
      </c>
      <c r="BM87" s="8">
        <f t="shared" si="62"/>
        <v>-23.12056232040262</v>
      </c>
      <c r="BP87">
        <v>85</v>
      </c>
      <c r="BQ87" s="100">
        <f t="shared" si="63"/>
        <v>141.71655444295288</v>
      </c>
      <c r="BR87" s="100">
        <f t="shared" si="64"/>
        <v>100.70829911824558</v>
      </c>
      <c r="BS87">
        <f t="shared" si="65"/>
        <v>-79.839968697921549</v>
      </c>
      <c r="BT87">
        <f t="shared" si="66"/>
        <v>20.868330420324028</v>
      </c>
      <c r="BW87">
        <v>85</v>
      </c>
      <c r="BX87" s="100">
        <f t="shared" si="67"/>
        <v>-141.71655444295288</v>
      </c>
      <c r="BY87" s="100">
        <f t="shared" si="68"/>
        <v>-100.70829911824558</v>
      </c>
      <c r="BZ87">
        <f t="shared" si="69"/>
        <v>79.839968697921549</v>
      </c>
      <c r="CA87">
        <f t="shared" si="70"/>
        <v>-20.868330420324028</v>
      </c>
      <c r="CE87">
        <v>85</v>
      </c>
      <c r="CF87" s="100">
        <f t="shared" si="71"/>
        <v>-170.16500671140909</v>
      </c>
      <c r="CG87" s="100">
        <f t="shared" si="72"/>
        <v>-129.15675138670184</v>
      </c>
      <c r="CH87" s="100">
        <f t="shared" si="73"/>
        <v>121.10446892192222</v>
      </c>
      <c r="CI87">
        <f t="shared" si="74"/>
        <v>-8.0522824647796227</v>
      </c>
    </row>
    <row r="88" spans="1:87" ht="16.5">
      <c r="A88">
        <v>9.9999999999999995E-7</v>
      </c>
      <c r="B88">
        <v>9.9999999999999995E-7</v>
      </c>
      <c r="C88">
        <v>7.9549999999999998E-4</v>
      </c>
      <c r="D88">
        <v>8.6567567567567567E-4</v>
      </c>
      <c r="E88">
        <v>9.9999999999999995E-7</v>
      </c>
      <c r="F88">
        <v>4.6151180633631481E-2</v>
      </c>
      <c r="G88">
        <v>0.55342535573590879</v>
      </c>
      <c r="H88">
        <v>0.40841174637938965</v>
      </c>
      <c r="I88">
        <v>306.20599446</v>
      </c>
      <c r="J88">
        <v>1.7378008287493735E-7</v>
      </c>
      <c r="K88">
        <v>3.1519999999999999E-2</v>
      </c>
      <c r="L88">
        <v>38.922627350686071</v>
      </c>
      <c r="M88" s="104">
        <v>59318.893529659857</v>
      </c>
      <c r="O88" s="10"/>
      <c r="Q88">
        <v>86</v>
      </c>
      <c r="R88">
        <f t="shared" si="45"/>
        <v>114.37156012751666</v>
      </c>
      <c r="S88">
        <f t="shared" si="46"/>
        <v>73.363304802809353</v>
      </c>
      <c r="T88" s="100">
        <f t="shared" si="51"/>
        <v>-72.138584470933338</v>
      </c>
      <c r="U88">
        <f t="shared" si="52"/>
        <v>1.2247203318760143</v>
      </c>
      <c r="X88">
        <v>86</v>
      </c>
      <c r="Y88">
        <f t="shared" si="76"/>
        <v>7.8120805369167101E-2</v>
      </c>
      <c r="Z88">
        <f t="shared" si="76"/>
        <v>7.8120805369167101E-2</v>
      </c>
      <c r="AA88">
        <f t="shared" si="53"/>
        <v>-17.434790645146393</v>
      </c>
      <c r="AB88">
        <f t="shared" si="54"/>
        <v>-17.356669839777226</v>
      </c>
      <c r="AC88" s="9"/>
      <c r="AE88">
        <v>86</v>
      </c>
      <c r="AF88">
        <f t="shared" si="47"/>
        <v>86.948445006711324</v>
      </c>
      <c r="AG88">
        <f t="shared" si="48"/>
        <v>45.940189682004132</v>
      </c>
      <c r="AH88">
        <f t="shared" si="55"/>
        <v>-56.455696066562062</v>
      </c>
      <c r="AI88">
        <f t="shared" si="75"/>
        <v>-10.515506384557931</v>
      </c>
      <c r="AL88">
        <v>86</v>
      </c>
      <c r="AP88">
        <f t="shared" si="56"/>
        <v>-27.872176224335156</v>
      </c>
      <c r="AX88">
        <v>86</v>
      </c>
      <c r="AY88">
        <f t="shared" si="57"/>
        <v>1.5902021482816384</v>
      </c>
      <c r="AZ88">
        <f t="shared" si="58"/>
        <v>4.7731930415733919</v>
      </c>
      <c r="BB88">
        <v>86</v>
      </c>
      <c r="BC88">
        <f t="shared" si="49"/>
        <v>-173.70068867114094</v>
      </c>
      <c r="BD88">
        <f t="shared" si="50"/>
        <v>-132.69243334643369</v>
      </c>
      <c r="BE88" s="100">
        <f t="shared" si="59"/>
        <v>78.248010597225104</v>
      </c>
      <c r="BF88">
        <f t="shared" si="60"/>
        <v>-54.444422749208584</v>
      </c>
      <c r="BI88">
        <v>86</v>
      </c>
      <c r="BJ88" s="8">
        <f t="shared" si="77"/>
        <v>-31.984134228187997</v>
      </c>
      <c r="BK88" s="8">
        <f t="shared" si="77"/>
        <v>-31.984134228187997</v>
      </c>
      <c r="BL88">
        <f t="shared" si="61"/>
        <v>7.8613283670668794</v>
      </c>
      <c r="BM88" s="8">
        <f t="shared" si="62"/>
        <v>-24.122805861121119</v>
      </c>
      <c r="BP88">
        <v>86</v>
      </c>
      <c r="BQ88" s="100">
        <f t="shared" si="63"/>
        <v>141.71655444295288</v>
      </c>
      <c r="BR88" s="100">
        <f t="shared" si="64"/>
        <v>100.70829911824558</v>
      </c>
      <c r="BS88">
        <f t="shared" si="65"/>
        <v>-70.386682230158229</v>
      </c>
      <c r="BT88">
        <f t="shared" si="66"/>
        <v>30.321616888087348</v>
      </c>
      <c r="BW88">
        <v>86</v>
      </c>
      <c r="BX88" s="100">
        <f t="shared" si="67"/>
        <v>-141.71655444295288</v>
      </c>
      <c r="BY88" s="100">
        <f t="shared" si="68"/>
        <v>-100.70829911824558</v>
      </c>
      <c r="BZ88">
        <f t="shared" si="69"/>
        <v>70.386682230158229</v>
      </c>
      <c r="CA88">
        <f t="shared" si="70"/>
        <v>-30.321616888087348</v>
      </c>
      <c r="CE88">
        <v>86</v>
      </c>
      <c r="CF88" s="100">
        <f t="shared" si="71"/>
        <v>-170.16500671140909</v>
      </c>
      <c r="CG88" s="100">
        <f t="shared" si="72"/>
        <v>-129.15675138670184</v>
      </c>
      <c r="CH88" s="100">
        <f t="shared" si="73"/>
        <v>152.41198286781426</v>
      </c>
      <c r="CI88">
        <f t="shared" si="74"/>
        <v>23.255231481112418</v>
      </c>
    </row>
    <row r="89" spans="1:87" ht="16.5">
      <c r="A89">
        <v>9.9999999999999995E-7</v>
      </c>
      <c r="B89">
        <v>3.7826086956521736E-5</v>
      </c>
      <c r="C89">
        <v>1.0278333333333333E-3</v>
      </c>
      <c r="D89">
        <v>1.1233783783783783E-3</v>
      </c>
      <c r="E89">
        <v>9.9999999999999995E-7</v>
      </c>
      <c r="F89">
        <v>1.486224226446676E-2</v>
      </c>
      <c r="G89">
        <v>0.55463835109858084</v>
      </c>
      <c r="H89">
        <v>0.41435530501029311</v>
      </c>
      <c r="I89">
        <v>306.17690285999998</v>
      </c>
      <c r="J89">
        <v>1.7782794100389206E-7</v>
      </c>
      <c r="K89">
        <v>3.1440000000000003E-2</v>
      </c>
      <c r="L89">
        <v>12.521131164650154</v>
      </c>
      <c r="M89" s="104">
        <v>59401.500381159072</v>
      </c>
      <c r="O89" s="10"/>
      <c r="Q89">
        <v>87</v>
      </c>
      <c r="R89">
        <f t="shared" si="45"/>
        <v>114.37156012751666</v>
      </c>
      <c r="S89">
        <f t="shared" si="46"/>
        <v>73.363304802809353</v>
      </c>
      <c r="T89" s="100">
        <f t="shared" si="51"/>
        <v>-80.744266196739957</v>
      </c>
      <c r="U89">
        <f t="shared" si="52"/>
        <v>-7.3809613939306047</v>
      </c>
      <c r="X89">
        <v>87</v>
      </c>
      <c r="Y89">
        <f t="shared" si="76"/>
        <v>7.8120805369167101E-2</v>
      </c>
      <c r="Z89">
        <f t="shared" si="76"/>
        <v>7.8120805369167101E-2</v>
      </c>
      <c r="AA89">
        <f t="shared" si="53"/>
        <v>-18.107577641511629</v>
      </c>
      <c r="AB89">
        <f t="shared" si="54"/>
        <v>-18.029456836142462</v>
      </c>
      <c r="AC89" s="9"/>
      <c r="AE89">
        <v>87</v>
      </c>
      <c r="AF89">
        <f t="shared" si="47"/>
        <v>86.948445006711324</v>
      </c>
      <c r="AG89">
        <f t="shared" si="48"/>
        <v>45.940189682004132</v>
      </c>
      <c r="AH89">
        <f t="shared" si="55"/>
        <v>-60.856180027186475</v>
      </c>
      <c r="AI89">
        <f t="shared" si="75"/>
        <v>-14.915990345182344</v>
      </c>
      <c r="AL89">
        <v>87</v>
      </c>
      <c r="AP89">
        <f t="shared" si="56"/>
        <v>-32.945447181324809</v>
      </c>
      <c r="AX89">
        <v>87</v>
      </c>
      <c r="AY89">
        <f t="shared" si="57"/>
        <v>1.0976435650065799</v>
      </c>
      <c r="AZ89">
        <f t="shared" si="58"/>
        <v>4.7737974146618134</v>
      </c>
      <c r="BB89">
        <v>87</v>
      </c>
      <c r="BC89">
        <f t="shared" si="49"/>
        <v>-173.70068867114094</v>
      </c>
      <c r="BD89">
        <f t="shared" si="50"/>
        <v>-132.69243334643369</v>
      </c>
      <c r="BE89" s="100">
        <f t="shared" si="59"/>
        <v>89.732154668094722</v>
      </c>
      <c r="BF89">
        <f t="shared" si="60"/>
        <v>-42.960278678338966</v>
      </c>
      <c r="BI89">
        <v>87</v>
      </c>
      <c r="BJ89" s="8">
        <f t="shared" si="77"/>
        <v>-31.984134228187997</v>
      </c>
      <c r="BK89" s="8">
        <f t="shared" si="77"/>
        <v>-31.984134228187997</v>
      </c>
      <c r="BL89">
        <f t="shared" si="61"/>
        <v>7.2073799433129393</v>
      </c>
      <c r="BM89" s="8">
        <f t="shared" si="62"/>
        <v>-24.776754284875057</v>
      </c>
      <c r="BP89">
        <v>87</v>
      </c>
      <c r="BQ89" s="100">
        <f t="shared" si="63"/>
        <v>141.71655444295288</v>
      </c>
      <c r="BR89" s="100">
        <f t="shared" si="64"/>
        <v>100.70829911824558</v>
      </c>
      <c r="BS89">
        <f t="shared" si="65"/>
        <v>-82.524774724781793</v>
      </c>
      <c r="BT89">
        <f t="shared" si="66"/>
        <v>18.183524393463784</v>
      </c>
      <c r="BW89">
        <v>87</v>
      </c>
      <c r="BX89" s="100">
        <f t="shared" si="67"/>
        <v>-141.71655444295288</v>
      </c>
      <c r="BY89" s="100">
        <f t="shared" si="68"/>
        <v>-100.70829911824558</v>
      </c>
      <c r="BZ89">
        <f t="shared" si="69"/>
        <v>82.524774724781793</v>
      </c>
      <c r="CA89">
        <f t="shared" si="70"/>
        <v>-18.183524393463784</v>
      </c>
      <c r="CE89">
        <v>87</v>
      </c>
      <c r="CF89" s="100">
        <f t="shared" si="71"/>
        <v>-170.16500671140909</v>
      </c>
      <c r="CG89" s="100">
        <f t="shared" si="72"/>
        <v>-129.15675138670184</v>
      </c>
      <c r="CH89" s="100">
        <f t="shared" si="73"/>
        <v>115.33083461442187</v>
      </c>
      <c r="CI89">
        <f t="shared" si="74"/>
        <v>-13.825916772279967</v>
      </c>
    </row>
    <row r="90" spans="1:87" ht="16.5">
      <c r="A90">
        <v>9.9999999999999995E-7</v>
      </c>
      <c r="B90">
        <v>9.9999999999999995E-7</v>
      </c>
      <c r="C90">
        <v>9.9350000000000003E-4</v>
      </c>
      <c r="D90">
        <v>1.0324324324324325E-3</v>
      </c>
      <c r="E90">
        <v>9.9999999999999995E-7</v>
      </c>
      <c r="F90">
        <v>1.4376418861669953E-2</v>
      </c>
      <c r="G90">
        <v>0.56026042125357411</v>
      </c>
      <c r="H90">
        <v>0.40883842547661237</v>
      </c>
      <c r="I90">
        <v>306.17690285999998</v>
      </c>
      <c r="J90">
        <v>1.7378008287493735E-7</v>
      </c>
      <c r="K90">
        <v>3.1614999999999997E-2</v>
      </c>
      <c r="L90">
        <v>12.103995140392955</v>
      </c>
      <c r="M90" s="104">
        <v>59961.062452897451</v>
      </c>
      <c r="O90" s="10"/>
      <c r="Q90">
        <v>88</v>
      </c>
      <c r="R90">
        <f t="shared" si="45"/>
        <v>114.37156012751666</v>
      </c>
      <c r="S90">
        <f t="shared" si="46"/>
        <v>73.363304802809353</v>
      </c>
      <c r="T90" s="100">
        <f t="shared" si="51"/>
        <v>-80.914142110249301</v>
      </c>
      <c r="U90">
        <f t="shared" si="52"/>
        <v>-7.5508373074399486</v>
      </c>
      <c r="X90">
        <v>88</v>
      </c>
      <c r="Y90">
        <f t="shared" si="76"/>
        <v>7.8120805369167101E-2</v>
      </c>
      <c r="Z90">
        <f t="shared" si="76"/>
        <v>7.8120805369167101E-2</v>
      </c>
      <c r="AA90">
        <f t="shared" si="53"/>
        <v>-17.76423379933966</v>
      </c>
      <c r="AB90">
        <f t="shared" si="54"/>
        <v>-17.686112993970493</v>
      </c>
      <c r="AC90" s="9"/>
      <c r="AE90">
        <v>88</v>
      </c>
      <c r="AF90">
        <f t="shared" si="47"/>
        <v>86.948445006711324</v>
      </c>
      <c r="AG90">
        <f t="shared" si="48"/>
        <v>45.940189682004132</v>
      </c>
      <c r="AH90">
        <f t="shared" si="55"/>
        <v>-61.256985460138409</v>
      </c>
      <c r="AI90">
        <f t="shared" si="75"/>
        <v>-15.316795778134278</v>
      </c>
      <c r="AL90">
        <v>88</v>
      </c>
      <c r="AP90">
        <f t="shared" si="56"/>
        <v>-33.002908772104774</v>
      </c>
      <c r="AX90">
        <v>88</v>
      </c>
      <c r="AY90">
        <f t="shared" si="57"/>
        <v>1.0829287406512054</v>
      </c>
      <c r="AZ90">
        <f t="shared" si="58"/>
        <v>4.7778693195288549</v>
      </c>
      <c r="BB90">
        <v>88</v>
      </c>
      <c r="BC90">
        <f t="shared" si="49"/>
        <v>-173.70068867114094</v>
      </c>
      <c r="BD90">
        <f t="shared" si="50"/>
        <v>-132.69243334643369</v>
      </c>
      <c r="BE90" s="100">
        <f t="shared" si="59"/>
        <v>90.140738488471328</v>
      </c>
      <c r="BF90">
        <f t="shared" si="60"/>
        <v>-42.55169485796236</v>
      </c>
      <c r="BI90">
        <v>88</v>
      </c>
      <c r="BJ90" s="8">
        <f t="shared" si="77"/>
        <v>-31.984134228187997</v>
      </c>
      <c r="BK90" s="8">
        <f t="shared" si="77"/>
        <v>-31.984134228187997</v>
      </c>
      <c r="BL90">
        <f t="shared" si="61"/>
        <v>7.3336735274508138</v>
      </c>
      <c r="BM90" s="8">
        <f t="shared" si="62"/>
        <v>-24.650460700737185</v>
      </c>
      <c r="BP90">
        <v>88</v>
      </c>
      <c r="BQ90" s="100">
        <f t="shared" si="63"/>
        <v>141.71655444295288</v>
      </c>
      <c r="BR90" s="100">
        <f t="shared" si="64"/>
        <v>100.70829911824558</v>
      </c>
      <c r="BS90">
        <f t="shared" si="65"/>
        <v>-82.807064961020515</v>
      </c>
      <c r="BT90">
        <f t="shared" si="66"/>
        <v>17.901234157225062</v>
      </c>
      <c r="BW90">
        <v>88</v>
      </c>
      <c r="BX90" s="100">
        <f t="shared" si="67"/>
        <v>-141.71655444295288</v>
      </c>
      <c r="BY90" s="100">
        <f t="shared" si="68"/>
        <v>-100.70829911824558</v>
      </c>
      <c r="BZ90">
        <f t="shared" si="69"/>
        <v>82.807064961020515</v>
      </c>
      <c r="CA90">
        <f t="shared" si="70"/>
        <v>-17.901234157225062</v>
      </c>
      <c r="CE90">
        <v>88</v>
      </c>
      <c r="CF90" s="100">
        <f t="shared" si="71"/>
        <v>-170.16500671140909</v>
      </c>
      <c r="CG90" s="100">
        <f t="shared" si="72"/>
        <v>-129.15675138670184</v>
      </c>
      <c r="CH90" s="100">
        <f t="shared" si="73"/>
        <v>152.4517342101131</v>
      </c>
      <c r="CI90">
        <f t="shared" si="74"/>
        <v>23.29498282341126</v>
      </c>
    </row>
    <row r="91" spans="1:87" ht="16.5">
      <c r="A91">
        <v>9.9999999999999995E-7</v>
      </c>
      <c r="B91">
        <v>3.6521739130434779E-5</v>
      </c>
      <c r="C91">
        <v>1.1838333333333334E-3</v>
      </c>
      <c r="D91">
        <v>1.1625675675675676E-3</v>
      </c>
      <c r="E91">
        <v>3.2727272727272725E-5</v>
      </c>
      <c r="F91">
        <v>1.3127219723954076E-2</v>
      </c>
      <c r="G91">
        <v>0.55772136201062206</v>
      </c>
      <c r="H91">
        <v>0.40986648442243201</v>
      </c>
      <c r="I91">
        <v>306.21841072000001</v>
      </c>
      <c r="J91">
        <v>1.7378008287493735E-7</v>
      </c>
      <c r="K91">
        <v>3.1385000000000003E-2</v>
      </c>
      <c r="L91">
        <v>11.058753448227346</v>
      </c>
      <c r="M91" s="104">
        <v>59716.206614733092</v>
      </c>
      <c r="O91" s="10"/>
      <c r="Q91">
        <v>89</v>
      </c>
      <c r="R91">
        <f t="shared" si="45"/>
        <v>114.37156012751666</v>
      </c>
      <c r="S91">
        <f t="shared" si="46"/>
        <v>73.363304802809353</v>
      </c>
      <c r="T91" s="100">
        <f t="shared" si="51"/>
        <v>-81.494001895102429</v>
      </c>
      <c r="U91">
        <f t="shared" si="52"/>
        <v>-8.1306970922930759</v>
      </c>
      <c r="X91">
        <v>89</v>
      </c>
      <c r="Y91">
        <f t="shared" si="76"/>
        <v>7.8120805369167101E-2</v>
      </c>
      <c r="Z91">
        <f t="shared" si="76"/>
        <v>7.8120805369167101E-2</v>
      </c>
      <c r="AA91">
        <f t="shared" si="53"/>
        <v>-9.0437093022440411</v>
      </c>
      <c r="AB91">
        <f t="shared" si="54"/>
        <v>-8.965588496874874</v>
      </c>
      <c r="AC91" s="9"/>
      <c r="AE91">
        <v>89</v>
      </c>
      <c r="AF91">
        <f t="shared" si="47"/>
        <v>86.948445006711324</v>
      </c>
      <c r="AG91">
        <f t="shared" si="48"/>
        <v>45.940189682004132</v>
      </c>
      <c r="AH91">
        <f t="shared" si="55"/>
        <v>-69.7167945290186</v>
      </c>
      <c r="AI91">
        <f t="shared" si="75"/>
        <v>-23.776604847014468</v>
      </c>
      <c r="AL91">
        <v>89</v>
      </c>
      <c r="AP91">
        <f t="shared" si="56"/>
        <v>-32.74219334388934</v>
      </c>
      <c r="AX91">
        <v>89</v>
      </c>
      <c r="AY91">
        <f t="shared" si="57"/>
        <v>1.0437061756967996</v>
      </c>
      <c r="AZ91">
        <f t="shared" si="58"/>
        <v>4.7760922120031912</v>
      </c>
      <c r="BB91">
        <v>89</v>
      </c>
      <c r="BC91">
        <f t="shared" si="49"/>
        <v>-173.70068867114094</v>
      </c>
      <c r="BD91">
        <f t="shared" si="50"/>
        <v>-132.69243334643369</v>
      </c>
      <c r="BE91" s="100">
        <f t="shared" si="59"/>
        <v>91.085743074883112</v>
      </c>
      <c r="BF91">
        <f t="shared" si="60"/>
        <v>-41.606690271550576</v>
      </c>
      <c r="BI91">
        <v>89</v>
      </c>
      <c r="BJ91" s="8">
        <f t="shared" si="77"/>
        <v>-31.984134228187997</v>
      </c>
      <c r="BK91" s="8">
        <f t="shared" si="77"/>
        <v>-31.984134228187997</v>
      </c>
      <c r="BL91">
        <f t="shared" si="61"/>
        <v>6.8582431159409083</v>
      </c>
      <c r="BM91" s="8">
        <f t="shared" si="62"/>
        <v>-25.125891112247089</v>
      </c>
      <c r="BP91">
        <v>89</v>
      </c>
      <c r="BQ91" s="100">
        <f t="shared" si="63"/>
        <v>141.71655444295288</v>
      </c>
      <c r="BR91" s="100">
        <f t="shared" si="64"/>
        <v>100.70829911824558</v>
      </c>
      <c r="BS91">
        <f t="shared" si="65"/>
        <v>-84.227499958942204</v>
      </c>
      <c r="BT91">
        <f t="shared" si="66"/>
        <v>16.480799159303373</v>
      </c>
      <c r="BW91">
        <v>89</v>
      </c>
      <c r="BX91" s="100">
        <f t="shared" si="67"/>
        <v>-141.71655444295288</v>
      </c>
      <c r="BY91" s="100">
        <f t="shared" si="68"/>
        <v>-100.70829911824558</v>
      </c>
      <c r="BZ91">
        <f t="shared" si="69"/>
        <v>84.227499958942204</v>
      </c>
      <c r="CA91">
        <f t="shared" si="70"/>
        <v>-16.480799159303373</v>
      </c>
      <c r="CE91">
        <v>89</v>
      </c>
      <c r="CF91" s="100">
        <f t="shared" si="71"/>
        <v>-170.16500671140909</v>
      </c>
      <c r="CG91" s="100">
        <f t="shared" si="72"/>
        <v>-129.15675138670184</v>
      </c>
      <c r="CH91" s="100">
        <f t="shared" si="73"/>
        <v>115.76321195701482</v>
      </c>
      <c r="CI91">
        <f t="shared" si="74"/>
        <v>-13.393539429687024</v>
      </c>
    </row>
    <row r="92" spans="1:87" ht="16.5">
      <c r="A92">
        <v>9.9999999999999995E-7</v>
      </c>
      <c r="B92">
        <v>4.2173913043478264E-5</v>
      </c>
      <c r="C92">
        <v>6.4266666666666671E-4</v>
      </c>
      <c r="D92">
        <v>6.3310810810810814E-4</v>
      </c>
      <c r="E92">
        <v>9.9999999999999995E-7</v>
      </c>
      <c r="F92">
        <v>1.3034260365660263E-2</v>
      </c>
      <c r="G92">
        <v>0.55903125737390802</v>
      </c>
      <c r="H92">
        <v>0.40905744214357265</v>
      </c>
      <c r="I92">
        <v>306.17509817000001</v>
      </c>
      <c r="J92">
        <v>1.7378008287493735E-7</v>
      </c>
      <c r="K92">
        <v>3.1519999999999999E-2</v>
      </c>
      <c r="L92">
        <v>10.975631007710657</v>
      </c>
      <c r="M92" s="104">
        <v>59850.669215552451</v>
      </c>
      <c r="O92" s="10"/>
      <c r="Q92">
        <v>90</v>
      </c>
      <c r="R92">
        <f t="shared" si="45"/>
        <v>114.37156012751666</v>
      </c>
      <c r="S92">
        <f t="shared" si="46"/>
        <v>73.363304802809353</v>
      </c>
      <c r="T92" s="100">
        <f t="shared" si="51"/>
        <v>-81.533820294841121</v>
      </c>
      <c r="U92">
        <f t="shared" si="52"/>
        <v>-8.1705154920317682</v>
      </c>
      <c r="X92">
        <v>90</v>
      </c>
      <c r="Y92">
        <f t="shared" si="76"/>
        <v>7.8120805369167101E-2</v>
      </c>
      <c r="Z92">
        <f t="shared" si="76"/>
        <v>7.8120805369167101E-2</v>
      </c>
      <c r="AA92">
        <f t="shared" si="53"/>
        <v>-16.383204003598632</v>
      </c>
      <c r="AB92">
        <f t="shared" si="54"/>
        <v>-16.305083198229465</v>
      </c>
      <c r="AC92" s="9"/>
      <c r="AE92">
        <v>90</v>
      </c>
      <c r="AF92">
        <f t="shared" si="47"/>
        <v>86.948445006711324</v>
      </c>
      <c r="AG92">
        <f t="shared" si="48"/>
        <v>45.940189682004132</v>
      </c>
      <c r="AH92">
        <f t="shared" si="55"/>
        <v>-63.973468543057642</v>
      </c>
      <c r="AI92">
        <f t="shared" si="75"/>
        <v>-18.03327886105351</v>
      </c>
      <c r="AL92">
        <v>90</v>
      </c>
      <c r="AP92">
        <f t="shared" si="56"/>
        <v>-34.338362059282971</v>
      </c>
      <c r="AX92">
        <v>90</v>
      </c>
      <c r="AY92">
        <f t="shared" si="57"/>
        <v>1.0404294979609947</v>
      </c>
      <c r="AZ92">
        <f t="shared" si="58"/>
        <v>4.7770690107991838</v>
      </c>
      <c r="BB92">
        <v>90</v>
      </c>
      <c r="BC92">
        <f t="shared" si="49"/>
        <v>-173.70068867114094</v>
      </c>
      <c r="BD92">
        <f t="shared" si="50"/>
        <v>-132.69243334643369</v>
      </c>
      <c r="BE92" s="100">
        <f t="shared" si="59"/>
        <v>91.140269954001084</v>
      </c>
      <c r="BF92">
        <f t="shared" si="60"/>
        <v>-41.552163392432604</v>
      </c>
      <c r="BI92">
        <v>90</v>
      </c>
      <c r="BJ92" s="8">
        <f t="shared" si="77"/>
        <v>-31.984134228187997</v>
      </c>
      <c r="BK92" s="8">
        <f t="shared" si="77"/>
        <v>-31.984134228187997</v>
      </c>
      <c r="BL92">
        <f t="shared" si="61"/>
        <v>8.4293019109751093</v>
      </c>
      <c r="BM92" s="8">
        <f t="shared" si="62"/>
        <v>-23.554832317212888</v>
      </c>
      <c r="BP92">
        <v>90</v>
      </c>
      <c r="BQ92" s="100">
        <f t="shared" si="63"/>
        <v>141.71655444295288</v>
      </c>
      <c r="BR92" s="100">
        <f t="shared" si="64"/>
        <v>100.70829911824558</v>
      </c>
      <c r="BS92">
        <f t="shared" si="65"/>
        <v>-82.710968043025971</v>
      </c>
      <c r="BT92">
        <f t="shared" si="66"/>
        <v>17.997331075219606</v>
      </c>
      <c r="BW92">
        <v>90</v>
      </c>
      <c r="BX92" s="100">
        <f t="shared" si="67"/>
        <v>-141.71655444295288</v>
      </c>
      <c r="BY92" s="100">
        <f t="shared" si="68"/>
        <v>-100.70829911824558</v>
      </c>
      <c r="BZ92">
        <f t="shared" si="69"/>
        <v>82.710968043025971</v>
      </c>
      <c r="CA92">
        <f t="shared" si="70"/>
        <v>-17.997331075219606</v>
      </c>
      <c r="CE92">
        <v>90</v>
      </c>
      <c r="CF92" s="100">
        <f t="shared" si="71"/>
        <v>-170.16500671140909</v>
      </c>
      <c r="CG92" s="100">
        <f t="shared" si="72"/>
        <v>-129.15675138670184</v>
      </c>
      <c r="CH92" s="100">
        <f t="shared" si="73"/>
        <v>114.32034824620752</v>
      </c>
      <c r="CI92">
        <f t="shared" si="74"/>
        <v>-14.836403140494326</v>
      </c>
    </row>
    <row r="93" spans="1:87" ht="16.5">
      <c r="A93">
        <v>9.9999999999999995E-7</v>
      </c>
      <c r="B93">
        <v>3.5000000000000004E-5</v>
      </c>
      <c r="C93">
        <v>1.2256666666666668E-3</v>
      </c>
      <c r="D93">
        <v>1.201081081081081E-3</v>
      </c>
      <c r="E93">
        <v>3.4772727272727276E-5</v>
      </c>
      <c r="F93">
        <v>1.8307934048073519E-2</v>
      </c>
      <c r="G93">
        <v>0.55840264032695097</v>
      </c>
      <c r="H93">
        <v>0.41036709632806234</v>
      </c>
      <c r="I93">
        <v>306.32669206999998</v>
      </c>
      <c r="J93">
        <v>1.7378008287493735E-7</v>
      </c>
      <c r="K93">
        <v>3.1419999999999997E-2</v>
      </c>
      <c r="L93">
        <v>15.416944389916976</v>
      </c>
      <c r="M93" s="104">
        <v>59778.911214363208</v>
      </c>
      <c r="O93" s="10"/>
      <c r="Q93">
        <v>91</v>
      </c>
      <c r="R93">
        <f t="shared" si="45"/>
        <v>114.37156012751666</v>
      </c>
      <c r="S93">
        <f t="shared" si="46"/>
        <v>73.363304802809353</v>
      </c>
      <c r="T93" s="100">
        <f t="shared" si="51"/>
        <v>-78.972833531598454</v>
      </c>
      <c r="U93">
        <f t="shared" si="52"/>
        <v>-5.6095287287891011</v>
      </c>
      <c r="X93">
        <v>91</v>
      </c>
      <c r="Y93">
        <f t="shared" si="76"/>
        <v>7.8120805369167101E-2</v>
      </c>
      <c r="Z93">
        <f t="shared" si="76"/>
        <v>7.8120805369167101E-2</v>
      </c>
      <c r="AA93">
        <f t="shared" si="53"/>
        <v>-8.9700665959799437</v>
      </c>
      <c r="AB93">
        <f t="shared" si="54"/>
        <v>-8.8919457906107766</v>
      </c>
      <c r="AC93" s="9"/>
      <c r="AE93">
        <v>91</v>
      </c>
      <c r="AF93">
        <f t="shared" si="47"/>
        <v>86.948445006711324</v>
      </c>
      <c r="AG93">
        <f t="shared" si="48"/>
        <v>45.940189682004132</v>
      </c>
      <c r="AH93">
        <f t="shared" si="55"/>
        <v>-68.024487447621823</v>
      </c>
      <c r="AI93">
        <f t="shared" si="75"/>
        <v>-22.084297765617691</v>
      </c>
      <c r="AL93">
        <v>91</v>
      </c>
      <c r="AP93">
        <f t="shared" si="56"/>
        <v>-30.976243556228468</v>
      </c>
      <c r="AX93">
        <v>91</v>
      </c>
      <c r="AY93">
        <f t="shared" si="57"/>
        <v>1.1879983058746575</v>
      </c>
      <c r="AZ93">
        <f t="shared" si="58"/>
        <v>4.7765480007350423</v>
      </c>
      <c r="BB93">
        <v>91</v>
      </c>
      <c r="BC93">
        <f t="shared" si="49"/>
        <v>-173.70068867114094</v>
      </c>
      <c r="BD93">
        <f t="shared" si="50"/>
        <v>-132.69243334643369</v>
      </c>
      <c r="BE93" s="100">
        <f t="shared" si="59"/>
        <v>87.729280869475957</v>
      </c>
      <c r="BF93">
        <f t="shared" si="60"/>
        <v>-44.963152476957731</v>
      </c>
      <c r="BI93">
        <v>91</v>
      </c>
      <c r="BJ93" s="8">
        <f t="shared" si="77"/>
        <v>-31.984134228187997</v>
      </c>
      <c r="BK93" s="8">
        <f t="shared" si="77"/>
        <v>-31.984134228187997</v>
      </c>
      <c r="BL93">
        <f t="shared" si="61"/>
        <v>6.7781678498808038</v>
      </c>
      <c r="BM93" s="8">
        <f t="shared" si="62"/>
        <v>-25.205966378307195</v>
      </c>
      <c r="BP93">
        <v>91</v>
      </c>
      <c r="BQ93" s="100">
        <f t="shared" si="63"/>
        <v>141.71655444295288</v>
      </c>
      <c r="BR93" s="100">
        <f t="shared" si="64"/>
        <v>100.70829911824558</v>
      </c>
      <c r="BS93">
        <f t="shared" si="65"/>
        <v>-80.951113019595155</v>
      </c>
      <c r="BT93">
        <f t="shared" si="66"/>
        <v>19.757186098650422</v>
      </c>
      <c r="BW93">
        <v>91</v>
      </c>
      <c r="BX93" s="100">
        <f t="shared" si="67"/>
        <v>-141.71655444295288</v>
      </c>
      <c r="BY93" s="100">
        <f t="shared" si="68"/>
        <v>-100.70829911824558</v>
      </c>
      <c r="BZ93">
        <f t="shared" si="69"/>
        <v>80.951113019595155</v>
      </c>
      <c r="CA93">
        <f t="shared" si="70"/>
        <v>-19.757186098650422</v>
      </c>
      <c r="CE93">
        <v>91</v>
      </c>
      <c r="CF93" s="100">
        <f t="shared" si="71"/>
        <v>-170.16500671140909</v>
      </c>
      <c r="CG93" s="100">
        <f t="shared" si="72"/>
        <v>-129.15675138670184</v>
      </c>
      <c r="CH93" s="100">
        <f t="shared" si="73"/>
        <v>116.24936168833599</v>
      </c>
      <c r="CI93">
        <f t="shared" si="74"/>
        <v>-12.907389698365847</v>
      </c>
    </row>
    <row r="94" spans="1:87" ht="16.5">
      <c r="A94">
        <v>9.9999999999999995E-7</v>
      </c>
      <c r="B94">
        <v>2.5652173913043479E-5</v>
      </c>
      <c r="C94">
        <v>9.6983333333333329E-4</v>
      </c>
      <c r="D94">
        <v>8.57027027027027E-4</v>
      </c>
      <c r="E94">
        <v>3.3181818181818181E-5</v>
      </c>
      <c r="F94">
        <v>1.7568436652391651E-2</v>
      </c>
      <c r="G94">
        <v>0.56040328053046762</v>
      </c>
      <c r="H94">
        <v>0.40754273327937507</v>
      </c>
      <c r="I94">
        <v>306.27796546000002</v>
      </c>
      <c r="J94">
        <v>1.6982436524617427E-7</v>
      </c>
      <c r="K94">
        <v>3.1530000000000002E-2</v>
      </c>
      <c r="L94">
        <v>14.792746441639185</v>
      </c>
      <c r="M94" s="104">
        <v>59983.856204333992</v>
      </c>
      <c r="O94" s="10"/>
      <c r="Q94">
        <v>92</v>
      </c>
      <c r="R94">
        <f t="shared" si="45"/>
        <v>114.37156012751666</v>
      </c>
      <c r="S94">
        <f t="shared" si="46"/>
        <v>73.363304802809353</v>
      </c>
      <c r="T94" s="100">
        <f t="shared" si="51"/>
        <v>-79.06170280851903</v>
      </c>
      <c r="U94">
        <f t="shared" si="52"/>
        <v>-5.6983980057096772</v>
      </c>
      <c r="X94">
        <v>92</v>
      </c>
      <c r="Y94">
        <f t="shared" si="76"/>
        <v>7.8120805369167101E-2</v>
      </c>
      <c r="Z94">
        <f t="shared" si="76"/>
        <v>7.8120805369167101E-2</v>
      </c>
      <c r="AA94">
        <f t="shared" si="53"/>
        <v>-7.9651253543473581</v>
      </c>
      <c r="AB94">
        <f t="shared" si="54"/>
        <v>-7.887004548978191</v>
      </c>
      <c r="AC94" s="9"/>
      <c r="AE94">
        <v>92</v>
      </c>
      <c r="AF94">
        <f t="shared" si="47"/>
        <v>86.948445006711324</v>
      </c>
      <c r="AG94">
        <f t="shared" si="48"/>
        <v>45.940189682004132</v>
      </c>
      <c r="AH94">
        <f t="shared" si="55"/>
        <v>-69.355411774066937</v>
      </c>
      <c r="AI94">
        <f t="shared" si="75"/>
        <v>-23.415222092062805</v>
      </c>
      <c r="AL94">
        <v>92</v>
      </c>
      <c r="AP94">
        <f t="shared" si="56"/>
        <v>-31.302226641040996</v>
      </c>
      <c r="AX94">
        <v>92</v>
      </c>
      <c r="AY94">
        <f t="shared" si="57"/>
        <v>1.1700488131934286</v>
      </c>
      <c r="AZ94">
        <f t="shared" si="58"/>
        <v>4.7780343819708619</v>
      </c>
      <c r="BB94">
        <v>92</v>
      </c>
      <c r="BC94">
        <f t="shared" si="49"/>
        <v>-173.70068867114094</v>
      </c>
      <c r="BD94">
        <f t="shared" si="50"/>
        <v>-132.69243334643369</v>
      </c>
      <c r="BE94" s="100">
        <f t="shared" si="59"/>
        <v>88.194152934559114</v>
      </c>
      <c r="BF94">
        <f t="shared" si="60"/>
        <v>-44.498280411874575</v>
      </c>
      <c r="BI94">
        <v>92</v>
      </c>
      <c r="BJ94" s="8">
        <f t="shared" si="77"/>
        <v>-31.984134228187997</v>
      </c>
      <c r="BK94" s="8">
        <f t="shared" si="77"/>
        <v>-31.984134228187997</v>
      </c>
      <c r="BL94">
        <f t="shared" si="61"/>
        <v>7.3912844459353337</v>
      </c>
      <c r="BM94" s="8">
        <f t="shared" si="62"/>
        <v>-24.592849782252664</v>
      </c>
      <c r="BP94">
        <v>92</v>
      </c>
      <c r="BQ94" s="100">
        <f t="shared" si="63"/>
        <v>141.71655444295288</v>
      </c>
      <c r="BR94" s="100">
        <f t="shared" si="64"/>
        <v>100.70829911824558</v>
      </c>
      <c r="BS94">
        <f t="shared" si="65"/>
        <v>-80.802868488623773</v>
      </c>
      <c r="BT94">
        <f t="shared" si="66"/>
        <v>19.905430629621804</v>
      </c>
      <c r="BW94">
        <v>92</v>
      </c>
      <c r="BX94" s="100">
        <f t="shared" si="67"/>
        <v>-141.71655444295288</v>
      </c>
      <c r="BY94" s="100">
        <f t="shared" si="68"/>
        <v>-100.70829911824558</v>
      </c>
      <c r="BZ94">
        <f t="shared" si="69"/>
        <v>80.802868488623773</v>
      </c>
      <c r="CA94">
        <f t="shared" si="70"/>
        <v>-19.905430629621804</v>
      </c>
      <c r="CE94">
        <v>92</v>
      </c>
      <c r="CF94" s="100">
        <f t="shared" si="71"/>
        <v>-170.16500671140909</v>
      </c>
      <c r="CG94" s="100">
        <f t="shared" si="72"/>
        <v>-129.15675138670184</v>
      </c>
      <c r="CH94" s="100">
        <f t="shared" si="73"/>
        <v>119.49036453512362</v>
      </c>
      <c r="CI94">
        <f t="shared" si="74"/>
        <v>-9.6663868515782241</v>
      </c>
    </row>
    <row r="95" spans="1:87" ht="16.5">
      <c r="A95">
        <v>9.9999999999999995E-7</v>
      </c>
      <c r="B95">
        <v>2.673913043478261E-5</v>
      </c>
      <c r="C95">
        <v>1.2158333333333333E-3</v>
      </c>
      <c r="D95">
        <v>1.3081081081081081E-3</v>
      </c>
      <c r="E95">
        <v>3.0568181818181817E-5</v>
      </c>
      <c r="F95">
        <v>1.5811301998889256E-2</v>
      </c>
      <c r="G95">
        <v>0.55240540484610767</v>
      </c>
      <c r="H95">
        <v>0.40991374444552237</v>
      </c>
      <c r="I95">
        <v>306.37231462</v>
      </c>
      <c r="J95">
        <v>1.7378008287493735E-7</v>
      </c>
      <c r="K95">
        <v>3.1484999999999999E-2</v>
      </c>
      <c r="L95">
        <v>13.331004587067627</v>
      </c>
      <c r="M95" s="104">
        <v>59238.481616577941</v>
      </c>
      <c r="O95" s="10"/>
      <c r="Q95">
        <v>93</v>
      </c>
      <c r="R95">
        <f t="shared" si="45"/>
        <v>114.37156012751666</v>
      </c>
      <c r="S95">
        <f t="shared" si="46"/>
        <v>73.363304802809353</v>
      </c>
      <c r="T95" s="100">
        <f t="shared" si="51"/>
        <v>-80.337679788448241</v>
      </c>
      <c r="U95">
        <f t="shared" si="52"/>
        <v>-6.9743749856388888</v>
      </c>
      <c r="X95">
        <v>93</v>
      </c>
      <c r="Y95">
        <f t="shared" si="76"/>
        <v>7.8120805369167101E-2</v>
      </c>
      <c r="Z95">
        <f t="shared" si="76"/>
        <v>7.8120805369167101E-2</v>
      </c>
      <c r="AA95">
        <f t="shared" si="53"/>
        <v>-9.7550859115937012</v>
      </c>
      <c r="AB95">
        <f t="shared" si="54"/>
        <v>-9.6769651062245341</v>
      </c>
      <c r="AC95" s="9"/>
      <c r="AE95">
        <v>93</v>
      </c>
      <c r="AF95">
        <f t="shared" si="47"/>
        <v>86.948445006711324</v>
      </c>
      <c r="AG95">
        <f t="shared" si="48"/>
        <v>45.940189682004132</v>
      </c>
      <c r="AH95">
        <f t="shared" si="55"/>
        <v>-68.494299364152994</v>
      </c>
      <c r="AI95">
        <f t="shared" si="75"/>
        <v>-22.554109682148862</v>
      </c>
      <c r="AL95">
        <v>93</v>
      </c>
      <c r="AP95">
        <f t="shared" si="56"/>
        <v>-32.231074788373398</v>
      </c>
      <c r="AX95">
        <v>93</v>
      </c>
      <c r="AY95">
        <f t="shared" si="57"/>
        <v>1.1248628778595442</v>
      </c>
      <c r="AZ95">
        <f t="shared" si="58"/>
        <v>4.772603918282786</v>
      </c>
      <c r="BB95">
        <v>93</v>
      </c>
      <c r="BC95">
        <f t="shared" si="49"/>
        <v>-173.70068867114094</v>
      </c>
      <c r="BD95">
        <f t="shared" si="50"/>
        <v>-132.69243334643369</v>
      </c>
      <c r="BE95" s="100">
        <f t="shared" si="59"/>
        <v>89.203428983307774</v>
      </c>
      <c r="BF95">
        <f t="shared" si="60"/>
        <v>-43.489004363125915</v>
      </c>
      <c r="BI95">
        <v>93</v>
      </c>
      <c r="BJ95" s="8">
        <f t="shared" si="77"/>
        <v>-31.984134228187997</v>
      </c>
      <c r="BK95" s="8">
        <f t="shared" si="77"/>
        <v>-31.984134228187997</v>
      </c>
      <c r="BL95">
        <f t="shared" si="61"/>
        <v>6.7774546821579831</v>
      </c>
      <c r="BM95" s="8">
        <f t="shared" si="62"/>
        <v>-25.206679546030013</v>
      </c>
      <c r="BP95">
        <v>93</v>
      </c>
      <c r="BQ95" s="100">
        <f t="shared" si="63"/>
        <v>141.71655444295288</v>
      </c>
      <c r="BR95" s="100">
        <f t="shared" si="64"/>
        <v>100.70829911824558</v>
      </c>
      <c r="BS95">
        <f t="shared" si="65"/>
        <v>-82.425974301149793</v>
      </c>
      <c r="BT95">
        <f t="shared" si="66"/>
        <v>18.282324817095784</v>
      </c>
      <c r="BW95">
        <v>93</v>
      </c>
      <c r="BX95" s="100">
        <f t="shared" si="67"/>
        <v>-141.71655444295288</v>
      </c>
      <c r="BY95" s="100">
        <f t="shared" si="68"/>
        <v>-100.70829911824558</v>
      </c>
      <c r="BZ95">
        <f t="shared" si="69"/>
        <v>82.425974301149793</v>
      </c>
      <c r="CA95">
        <f t="shared" si="70"/>
        <v>-18.282324817095784</v>
      </c>
      <c r="CE95">
        <v>93</v>
      </c>
      <c r="CF95" s="100">
        <f t="shared" si="71"/>
        <v>-170.16500671140909</v>
      </c>
      <c r="CG95" s="100">
        <f t="shared" si="72"/>
        <v>-129.15675138670184</v>
      </c>
      <c r="CH95" s="100">
        <f t="shared" si="73"/>
        <v>118.99813358024498</v>
      </c>
      <c r="CI95">
        <f t="shared" si="74"/>
        <v>-10.15861780645686</v>
      </c>
    </row>
    <row r="96" spans="1:87" ht="16.5">
      <c r="A96">
        <v>9.9999999999999995E-7</v>
      </c>
      <c r="B96">
        <v>3.9347826086956518E-5</v>
      </c>
      <c r="C96">
        <v>1.3373333333333332E-3</v>
      </c>
      <c r="D96">
        <v>1.1639189189189189E-3</v>
      </c>
      <c r="E96">
        <v>4.1590909090909098E-5</v>
      </c>
      <c r="F96">
        <v>1.8001606825004481E-2</v>
      </c>
      <c r="G96">
        <v>0.55702643376626793</v>
      </c>
      <c r="H96">
        <v>0.40438294255912138</v>
      </c>
      <c r="I96">
        <v>306.23104353999997</v>
      </c>
      <c r="J96">
        <v>1.6982436524617427E-7</v>
      </c>
      <c r="K96">
        <v>3.1910000000000001E-2</v>
      </c>
      <c r="L96">
        <v>15.167770378233749</v>
      </c>
      <c r="M96" s="104">
        <v>59713.512065753363</v>
      </c>
      <c r="O96" s="10"/>
      <c r="Q96">
        <v>94</v>
      </c>
      <c r="R96">
        <f t="shared" si="45"/>
        <v>114.37156012751666</v>
      </c>
      <c r="S96">
        <f t="shared" si="46"/>
        <v>73.363304802809353</v>
      </c>
      <c r="T96" s="100">
        <f t="shared" si="51"/>
        <v>-78.794258271551939</v>
      </c>
      <c r="U96">
        <f t="shared" si="52"/>
        <v>-5.4309534687425867</v>
      </c>
      <c r="X96">
        <v>94</v>
      </c>
      <c r="Y96">
        <f t="shared" si="76"/>
        <v>7.8120805369167101E-2</v>
      </c>
      <c r="Z96">
        <f t="shared" si="76"/>
        <v>7.8120805369167101E-2</v>
      </c>
      <c r="AA96">
        <f t="shared" si="53"/>
        <v>-8.1293261056809829</v>
      </c>
      <c r="AB96">
        <f t="shared" si="54"/>
        <v>-8.0512053003118158</v>
      </c>
      <c r="AC96" s="9"/>
      <c r="AE96">
        <v>94</v>
      </c>
      <c r="AF96">
        <f t="shared" si="47"/>
        <v>86.948445006711324</v>
      </c>
      <c r="AG96">
        <f t="shared" si="48"/>
        <v>45.940189682004132</v>
      </c>
      <c r="AH96">
        <f t="shared" si="55"/>
        <v>-68.159672352135132</v>
      </c>
      <c r="AI96">
        <f t="shared" si="75"/>
        <v>-22.219482670131001</v>
      </c>
      <c r="AL96">
        <v>94</v>
      </c>
      <c r="AP96">
        <f t="shared" si="56"/>
        <v>-30.270687970442815</v>
      </c>
      <c r="AX96">
        <v>94</v>
      </c>
      <c r="AY96">
        <f t="shared" si="57"/>
        <v>1.1809217453486291</v>
      </c>
      <c r="AZ96">
        <f t="shared" si="58"/>
        <v>4.7760726150759565</v>
      </c>
      <c r="BB96">
        <v>94</v>
      </c>
      <c r="BC96">
        <f t="shared" si="49"/>
        <v>-173.70068867114094</v>
      </c>
      <c r="BD96">
        <f t="shared" si="50"/>
        <v>-132.69243334643369</v>
      </c>
      <c r="BE96" s="100">
        <f t="shared" si="59"/>
        <v>87.886681633627916</v>
      </c>
      <c r="BF96">
        <f t="shared" si="60"/>
        <v>-44.805751712805773</v>
      </c>
      <c r="BI96">
        <v>94</v>
      </c>
      <c r="BJ96" s="8">
        <f t="shared" si="77"/>
        <v>-31.984134228187997</v>
      </c>
      <c r="BK96" s="8">
        <f t="shared" si="77"/>
        <v>-31.984134228187997</v>
      </c>
      <c r="BL96">
        <f t="shared" si="61"/>
        <v>6.5871635483401665</v>
      </c>
      <c r="BM96" s="8">
        <f t="shared" si="62"/>
        <v>-25.396970679847833</v>
      </c>
      <c r="BP96">
        <v>94</v>
      </c>
      <c r="BQ96" s="100">
        <f t="shared" si="63"/>
        <v>141.71655444295288</v>
      </c>
      <c r="BR96" s="100">
        <f t="shared" si="64"/>
        <v>100.70829911824558</v>
      </c>
      <c r="BS96">
        <f t="shared" si="65"/>
        <v>-81.299518085287758</v>
      </c>
      <c r="BT96">
        <f t="shared" si="66"/>
        <v>19.408781032957819</v>
      </c>
      <c r="BW96">
        <v>94</v>
      </c>
      <c r="BX96" s="100">
        <f t="shared" si="67"/>
        <v>-141.71655444295288</v>
      </c>
      <c r="BY96" s="100">
        <f t="shared" si="68"/>
        <v>-100.70829911824558</v>
      </c>
      <c r="BZ96">
        <f t="shared" si="69"/>
        <v>81.299518085287758</v>
      </c>
      <c r="CA96">
        <f t="shared" si="70"/>
        <v>-19.408781032957819</v>
      </c>
      <c r="CE96">
        <v>94</v>
      </c>
      <c r="CF96" s="100">
        <f t="shared" si="71"/>
        <v>-170.16500671140909</v>
      </c>
      <c r="CG96" s="100">
        <f t="shared" si="72"/>
        <v>-129.15675138670184</v>
      </c>
      <c r="CH96" s="100">
        <f t="shared" si="73"/>
        <v>115.19106636702381</v>
      </c>
      <c r="CI96">
        <f t="shared" si="74"/>
        <v>-13.965685019678034</v>
      </c>
    </row>
    <row r="97" spans="1:87" ht="16.5">
      <c r="A97">
        <v>9.9999999999999995E-7</v>
      </c>
      <c r="B97">
        <v>2.7391304347826085E-5</v>
      </c>
      <c r="C97">
        <v>9.2383333333333326E-4</v>
      </c>
      <c r="D97">
        <v>7.366216216216216E-4</v>
      </c>
      <c r="E97">
        <v>2.9204545454545453E-5</v>
      </c>
      <c r="F97">
        <v>1.2738203980511157E-2</v>
      </c>
      <c r="G97">
        <v>0.56626415482828352</v>
      </c>
      <c r="H97">
        <v>0.39808494102077374</v>
      </c>
      <c r="I97">
        <v>306.18592631000001</v>
      </c>
      <c r="J97">
        <v>1.6982436524617427E-7</v>
      </c>
      <c r="K97">
        <v>3.1875000000000001E-2</v>
      </c>
      <c r="L97">
        <v>10.710853608325381</v>
      </c>
      <c r="M97" s="104">
        <v>60634.76054805758</v>
      </c>
      <c r="O97" s="10"/>
      <c r="Q97">
        <v>95</v>
      </c>
      <c r="R97">
        <f t="shared" si="45"/>
        <v>114.37156012751666</v>
      </c>
      <c r="S97">
        <f t="shared" si="46"/>
        <v>73.363304802809353</v>
      </c>
      <c r="T97" s="100">
        <f t="shared" si="51"/>
        <v>-81.203920839811204</v>
      </c>
      <c r="U97">
        <f t="shared" si="52"/>
        <v>-7.8406160370018512</v>
      </c>
      <c r="X97">
        <v>95</v>
      </c>
      <c r="Y97">
        <f t="shared" si="76"/>
        <v>7.8120805369167101E-2</v>
      </c>
      <c r="Z97">
        <f t="shared" si="76"/>
        <v>7.8120805369167101E-2</v>
      </c>
      <c r="AA97">
        <f t="shared" si="53"/>
        <v>-7.6406395103431333</v>
      </c>
      <c r="AB97">
        <f t="shared" si="54"/>
        <v>-7.5625187049739662</v>
      </c>
      <c r="AC97" s="9"/>
      <c r="AE97">
        <v>95</v>
      </c>
      <c r="AF97">
        <f t="shared" si="47"/>
        <v>86.948445006711324</v>
      </c>
      <c r="AG97">
        <f t="shared" si="48"/>
        <v>45.940189682004132</v>
      </c>
      <c r="AH97">
        <f t="shared" si="55"/>
        <v>-70.893871830479043</v>
      </c>
      <c r="AI97">
        <f t="shared" si="75"/>
        <v>-24.953682148474911</v>
      </c>
      <c r="AL97">
        <v>95</v>
      </c>
      <c r="AP97">
        <f t="shared" si="56"/>
        <v>-32.516200853448879</v>
      </c>
      <c r="AX97">
        <v>95</v>
      </c>
      <c r="AY97">
        <f t="shared" si="57"/>
        <v>1.029824083587481</v>
      </c>
      <c r="AZ97">
        <f t="shared" si="58"/>
        <v>4.7827216668427397</v>
      </c>
      <c r="BB97">
        <v>95</v>
      </c>
      <c r="BC97">
        <f t="shared" si="49"/>
        <v>-173.70068867114094</v>
      </c>
      <c r="BD97">
        <f t="shared" si="50"/>
        <v>-132.69243334643369</v>
      </c>
      <c r="BE97" s="100">
        <f t="shared" si="59"/>
        <v>91.44029063377242</v>
      </c>
      <c r="BF97">
        <f t="shared" si="60"/>
        <v>-41.252142712661268</v>
      </c>
      <c r="BI97">
        <v>95</v>
      </c>
      <c r="BJ97" s="8">
        <f t="shared" si="77"/>
        <v>-31.984134228187997</v>
      </c>
      <c r="BK97" s="8">
        <f t="shared" si="77"/>
        <v>-31.984134228187997</v>
      </c>
      <c r="BL97">
        <f t="shared" si="61"/>
        <v>7.5669602949721844</v>
      </c>
      <c r="BM97" s="8">
        <f t="shared" si="62"/>
        <v>-24.417173933215814</v>
      </c>
      <c r="BP97">
        <v>95</v>
      </c>
      <c r="BQ97" s="100">
        <f t="shared" si="63"/>
        <v>141.71655444295288</v>
      </c>
      <c r="BR97" s="100">
        <f t="shared" si="64"/>
        <v>100.70829911824558</v>
      </c>
      <c r="BS97">
        <f t="shared" si="65"/>
        <v>-83.873330338800244</v>
      </c>
      <c r="BT97">
        <f t="shared" si="66"/>
        <v>16.834968779445333</v>
      </c>
      <c r="BW97">
        <v>95</v>
      </c>
      <c r="BX97" s="100">
        <f t="shared" si="67"/>
        <v>-141.71655444295288</v>
      </c>
      <c r="BY97" s="100">
        <f t="shared" si="68"/>
        <v>-100.70829911824558</v>
      </c>
      <c r="BZ97">
        <f t="shared" si="69"/>
        <v>83.873330338800244</v>
      </c>
      <c r="CA97">
        <f t="shared" si="70"/>
        <v>-16.834968779445333</v>
      </c>
      <c r="CE97">
        <v>95</v>
      </c>
      <c r="CF97" s="100">
        <f t="shared" si="71"/>
        <v>-170.16500671140909</v>
      </c>
      <c r="CG97" s="100">
        <f t="shared" si="72"/>
        <v>-129.15675138670184</v>
      </c>
      <c r="CH97" s="100">
        <f t="shared" si="73"/>
        <v>118.89607091651843</v>
      </c>
      <c r="CI97">
        <f t="shared" si="74"/>
        <v>-10.260680470183416</v>
      </c>
    </row>
    <row r="98" spans="1:87" ht="16.5">
      <c r="A98">
        <v>9.9999999999999995E-7</v>
      </c>
      <c r="B98">
        <v>4.0000000000000003E-5</v>
      </c>
      <c r="C98">
        <v>1.0458333333333333E-3</v>
      </c>
      <c r="D98">
        <v>9.0297297297297285E-4</v>
      </c>
      <c r="E98">
        <v>3.1022727272727273E-5</v>
      </c>
      <c r="F98">
        <v>1.1239675047207708E-2</v>
      </c>
      <c r="G98">
        <v>0.55724610563235466</v>
      </c>
      <c r="H98">
        <v>0.40269530758790617</v>
      </c>
      <c r="I98">
        <v>306.2545045</v>
      </c>
      <c r="J98">
        <v>1.6595869074375559E-7</v>
      </c>
      <c r="K98">
        <v>3.1975000000000003E-2</v>
      </c>
      <c r="L98">
        <v>9.4721488090336035</v>
      </c>
      <c r="M98" s="104">
        <v>59748.215215221848</v>
      </c>
      <c r="O98" s="10"/>
      <c r="Q98">
        <v>96</v>
      </c>
      <c r="R98">
        <f t="shared" si="45"/>
        <v>114.37156012751666</v>
      </c>
      <c r="S98">
        <f t="shared" si="46"/>
        <v>73.363304802809353</v>
      </c>
      <c r="T98" s="100">
        <f t="shared" si="51"/>
        <v>-82.431476917049778</v>
      </c>
      <c r="U98">
        <f t="shared" si="52"/>
        <v>-9.0681721142404257</v>
      </c>
      <c r="X98">
        <v>96</v>
      </c>
      <c r="Y98">
        <f t="shared" si="76"/>
        <v>7.8120805369167101E-2</v>
      </c>
      <c r="Z98">
        <f t="shared" si="76"/>
        <v>7.8120805369167101E-2</v>
      </c>
      <c r="AA98">
        <f t="shared" si="53"/>
        <v>-8.2096864589350993</v>
      </c>
      <c r="AB98">
        <f t="shared" si="54"/>
        <v>-8.1315656535659322</v>
      </c>
      <c r="AC98" s="9"/>
      <c r="AE98">
        <v>96</v>
      </c>
      <c r="AF98">
        <f t="shared" si="47"/>
        <v>86.948445006711324</v>
      </c>
      <c r="AG98">
        <f t="shared" si="48"/>
        <v>45.940189682004132</v>
      </c>
      <c r="AH98">
        <f t="shared" si="55"/>
        <v>-71.127865322201401</v>
      </c>
      <c r="AI98">
        <f t="shared" si="75"/>
        <v>-25.18767564019727</v>
      </c>
      <c r="AL98">
        <v>96</v>
      </c>
      <c r="AP98">
        <f t="shared" si="56"/>
        <v>-33.319241293763199</v>
      </c>
      <c r="AX98">
        <v>96</v>
      </c>
      <c r="AY98">
        <f t="shared" si="57"/>
        <v>0.97644851227100027</v>
      </c>
      <c r="AZ98">
        <f t="shared" si="58"/>
        <v>4.7763249366702585</v>
      </c>
      <c r="BB98">
        <v>96</v>
      </c>
      <c r="BC98">
        <f t="shared" si="49"/>
        <v>-173.70068867114094</v>
      </c>
      <c r="BD98">
        <f t="shared" si="50"/>
        <v>-132.69243334643369</v>
      </c>
      <c r="BE98" s="100">
        <f t="shared" si="59"/>
        <v>92.745311291206775</v>
      </c>
      <c r="BF98">
        <f t="shared" si="60"/>
        <v>-39.947122055226913</v>
      </c>
      <c r="BI98">
        <v>96</v>
      </c>
      <c r="BJ98" s="8">
        <f t="shared" si="77"/>
        <v>-31.984134228187997</v>
      </c>
      <c r="BK98" s="8">
        <f t="shared" si="77"/>
        <v>-31.984134228187997</v>
      </c>
      <c r="BL98">
        <f t="shared" si="61"/>
        <v>7.2199092382437193</v>
      </c>
      <c r="BM98" s="8">
        <f t="shared" si="62"/>
        <v>-24.764224989944278</v>
      </c>
      <c r="BP98">
        <v>96</v>
      </c>
      <c r="BQ98" s="100">
        <f t="shared" si="63"/>
        <v>141.71655444295288</v>
      </c>
      <c r="BR98" s="100">
        <f t="shared" si="64"/>
        <v>100.70829911824558</v>
      </c>
      <c r="BS98">
        <f t="shared" si="65"/>
        <v>-85.525402052963059</v>
      </c>
      <c r="BT98">
        <f t="shared" si="66"/>
        <v>15.182897065282518</v>
      </c>
      <c r="BW98">
        <v>96</v>
      </c>
      <c r="BX98" s="100">
        <f t="shared" si="67"/>
        <v>-141.71655444295288</v>
      </c>
      <c r="BY98" s="100">
        <f t="shared" si="68"/>
        <v>-100.70829911824558</v>
      </c>
      <c r="BZ98">
        <f t="shared" si="69"/>
        <v>85.525402052963045</v>
      </c>
      <c r="CA98">
        <f t="shared" si="70"/>
        <v>-15.182897065282532</v>
      </c>
      <c r="CE98">
        <v>96</v>
      </c>
      <c r="CF98" s="100">
        <f t="shared" si="71"/>
        <v>-170.16500671140909</v>
      </c>
      <c r="CG98" s="100">
        <f t="shared" si="72"/>
        <v>-129.15675138670184</v>
      </c>
      <c r="CH98" s="100">
        <f t="shared" si="73"/>
        <v>115.10763689257418</v>
      </c>
      <c r="CI98">
        <f t="shared" si="74"/>
        <v>-14.049114494127664</v>
      </c>
    </row>
    <row r="99" spans="1:87" ht="16.5">
      <c r="A99">
        <v>9.9999999999999995E-7</v>
      </c>
      <c r="B99">
        <v>2.6956521739130436E-5</v>
      </c>
      <c r="C99">
        <v>9.369999999999999E-4</v>
      </c>
      <c r="D99">
        <v>9.3162162162162157E-4</v>
      </c>
      <c r="E99">
        <v>3.2954545454545453E-5</v>
      </c>
      <c r="F99">
        <v>1.251297854947339E-2</v>
      </c>
      <c r="G99">
        <v>0.56821657435257067</v>
      </c>
      <c r="H99">
        <v>0.39460764192667663</v>
      </c>
      <c r="I99">
        <v>306.14622314999997</v>
      </c>
      <c r="J99">
        <v>1.7378008287493735E-7</v>
      </c>
      <c r="K99">
        <v>3.2169999999999997E-2</v>
      </c>
      <c r="L99">
        <v>10.534000516493141</v>
      </c>
      <c r="M99" s="104">
        <v>60800.637228160696</v>
      </c>
      <c r="O99" s="10"/>
      <c r="Q99">
        <v>97</v>
      </c>
      <c r="R99">
        <f t="shared" ref="R99:R112" si="78">$O$9+$O$3+$O$6+3*$O$4-$O$10-3*$O$7</f>
        <v>114.37156012751666</v>
      </c>
      <c r="S99">
        <f t="shared" ref="S99:S112" si="79">$O$9+$O$3+$O$5+3*$O$4-$O$10-3*$O$7</f>
        <v>73.363304802809353</v>
      </c>
      <c r="T99" s="100">
        <f t="shared" si="51"/>
        <v>-81.809340866660023</v>
      </c>
      <c r="U99">
        <f t="shared" si="52"/>
        <v>-8.44603606385067</v>
      </c>
      <c r="X99">
        <v>97</v>
      </c>
      <c r="Y99">
        <f t="shared" si="76"/>
        <v>7.8120805369167101E-2</v>
      </c>
      <c r="Z99">
        <f t="shared" si="76"/>
        <v>7.8120805369167101E-2</v>
      </c>
      <c r="AA99">
        <f t="shared" si="53"/>
        <v>-8.4917348376765425</v>
      </c>
      <c r="AB99">
        <f t="shared" si="54"/>
        <v>-8.4136140323073754</v>
      </c>
      <c r="AC99" s="9"/>
      <c r="AE99">
        <v>97</v>
      </c>
      <c r="AF99">
        <f t="shared" ref="AF99:AF112" si="80">2*$O$9+$O$6+2*$O$4-$O$11-2*$O$7</f>
        <v>86.948445006711324</v>
      </c>
      <c r="AG99">
        <f t="shared" ref="AG99:AG112" si="81">2*$O$9+$O$5+2*$O$4-$O$11-2*$O$7</f>
        <v>45.940189682004132</v>
      </c>
      <c r="AH99">
        <f t="shared" si="55"/>
        <v>-71.152344407353226</v>
      </c>
      <c r="AI99">
        <f t="shared" si="75"/>
        <v>-25.212154725349095</v>
      </c>
      <c r="AL99">
        <v>97</v>
      </c>
      <c r="AP99">
        <f t="shared" si="56"/>
        <v>-33.625768757656473</v>
      </c>
      <c r="AX99">
        <v>97</v>
      </c>
      <c r="AY99">
        <f t="shared" si="57"/>
        <v>1.0225933353153784</v>
      </c>
      <c r="AZ99">
        <f t="shared" si="58"/>
        <v>4.7839081309704925</v>
      </c>
      <c r="BB99">
        <v>97</v>
      </c>
      <c r="BC99">
        <f t="shared" ref="BC99:BC112" si="82">$O$12+3*$O$7-4*$O$4-$O$3-$O$6</f>
        <v>-173.70068867114094</v>
      </c>
      <c r="BD99">
        <f t="shared" ref="BD99:BD112" si="83">$O$12+3*$O$7-4*$O$4-$O$3-$O$5</f>
        <v>-132.69243334643369</v>
      </c>
      <c r="BE99" s="100">
        <f t="shared" si="59"/>
        <v>91.536770270034395</v>
      </c>
      <c r="BF99">
        <f t="shared" si="60"/>
        <v>-41.155663076399293</v>
      </c>
      <c r="BI99">
        <v>97</v>
      </c>
      <c r="BJ99" s="8">
        <f t="shared" si="77"/>
        <v>-31.984134228187997</v>
      </c>
      <c r="BK99" s="8">
        <f t="shared" si="77"/>
        <v>-31.984134228187997</v>
      </c>
      <c r="BL99">
        <f t="shared" si="61"/>
        <v>7.5621677817441251</v>
      </c>
      <c r="BM99" s="8">
        <f t="shared" si="62"/>
        <v>-24.421966446443871</v>
      </c>
      <c r="BP99">
        <v>97</v>
      </c>
      <c r="BQ99" s="100">
        <f t="shared" si="63"/>
        <v>141.71655444295288</v>
      </c>
      <c r="BR99" s="100">
        <f t="shared" si="64"/>
        <v>100.70829911824558</v>
      </c>
      <c r="BS99">
        <f t="shared" si="65"/>
        <v>-83.974602488290273</v>
      </c>
      <c r="BT99">
        <f t="shared" si="66"/>
        <v>16.733696629955304</v>
      </c>
      <c r="BW99">
        <v>97</v>
      </c>
      <c r="BX99" s="100">
        <f t="shared" si="67"/>
        <v>-141.71655444295288</v>
      </c>
      <c r="BY99" s="100">
        <f t="shared" si="68"/>
        <v>-100.70829911824558</v>
      </c>
      <c r="BZ99">
        <f t="shared" si="69"/>
        <v>83.974602488290273</v>
      </c>
      <c r="CA99">
        <f t="shared" si="70"/>
        <v>-16.733696629955304</v>
      </c>
      <c r="CE99">
        <v>97</v>
      </c>
      <c r="CF99" s="100">
        <f t="shared" si="71"/>
        <v>-170.16500671140909</v>
      </c>
      <c r="CG99" s="100">
        <f t="shared" si="72"/>
        <v>-129.15675138670184</v>
      </c>
      <c r="CH99" s="100">
        <f t="shared" si="73"/>
        <v>119.06406495924803</v>
      </c>
      <c r="CI99">
        <f t="shared" si="74"/>
        <v>-10.092686427453813</v>
      </c>
    </row>
    <row r="100" spans="1:87" ht="16.5">
      <c r="A100">
        <v>9.9999999999999995E-7</v>
      </c>
      <c r="B100">
        <v>3.2826086956521743E-5</v>
      </c>
      <c r="C100">
        <v>7.0950000000000006E-4</v>
      </c>
      <c r="D100">
        <v>5.7945945945945957E-4</v>
      </c>
      <c r="E100">
        <v>9.9999999999999995E-7</v>
      </c>
      <c r="F100">
        <v>1.0000000000000001E-5</v>
      </c>
      <c r="G100">
        <v>0.55115741300066956</v>
      </c>
      <c r="H100">
        <v>0.4063709589163354</v>
      </c>
      <c r="I100">
        <v>306.36459055</v>
      </c>
      <c r="J100">
        <v>1.7378008287493735E-7</v>
      </c>
      <c r="K100">
        <v>3.2059999999999998E-2</v>
      </c>
      <c r="L100">
        <v>13.015526017864989</v>
      </c>
      <c r="M100" s="104">
        <v>59157.321183675362</v>
      </c>
      <c r="O100" s="10"/>
      <c r="Q100">
        <v>98</v>
      </c>
      <c r="R100">
        <f t="shared" si="78"/>
        <v>114.37156012751666</v>
      </c>
      <c r="S100">
        <f t="shared" si="79"/>
        <v>73.363304802809353</v>
      </c>
      <c r="T100" s="100">
        <f t="shared" si="51"/>
        <v>-135.87621959393974</v>
      </c>
      <c r="U100">
        <f t="shared" si="52"/>
        <v>-62.512914791130385</v>
      </c>
      <c r="X100">
        <v>98</v>
      </c>
      <c r="Y100">
        <f t="shared" si="76"/>
        <v>7.8120805369167101E-2</v>
      </c>
      <c r="Z100">
        <f t="shared" si="76"/>
        <v>7.8120805369167101E-2</v>
      </c>
      <c r="AA100">
        <f t="shared" si="53"/>
        <v>-15.690233095709477</v>
      </c>
      <c r="AB100">
        <f t="shared" si="54"/>
        <v>-15.61211229034031</v>
      </c>
      <c r="AC100" s="9"/>
      <c r="AE100">
        <v>98</v>
      </c>
      <c r="AF100">
        <f t="shared" si="80"/>
        <v>86.948445006711324</v>
      </c>
      <c r="AG100">
        <f t="shared" si="81"/>
        <v>45.940189682004132</v>
      </c>
      <c r="AH100">
        <f t="shared" si="55"/>
        <v>-100.05088361995203</v>
      </c>
      <c r="AI100">
        <f t="shared" si="75"/>
        <v>-54.1106939379479</v>
      </c>
      <c r="AL100">
        <v>98</v>
      </c>
      <c r="AP100">
        <f t="shared" si="56"/>
        <v>-69.722806228288206</v>
      </c>
      <c r="AX100">
        <v>98</v>
      </c>
      <c r="AY100">
        <f t="shared" si="57"/>
        <v>1.1144617246573014</v>
      </c>
      <c r="AZ100">
        <f t="shared" si="58"/>
        <v>4.7720084996472281</v>
      </c>
      <c r="BB100">
        <v>98</v>
      </c>
      <c r="BC100">
        <f t="shared" si="82"/>
        <v>-173.70068867114094</v>
      </c>
      <c r="BD100">
        <f t="shared" si="83"/>
        <v>-132.69243334643369</v>
      </c>
      <c r="BE100" s="100">
        <f t="shared" si="59"/>
        <v>164.20096636893038</v>
      </c>
      <c r="BF100">
        <f t="shared" si="60"/>
        <v>31.508533022496692</v>
      </c>
      <c r="BI100">
        <v>98</v>
      </c>
      <c r="BJ100" s="8">
        <f t="shared" si="77"/>
        <v>-31.984134228187997</v>
      </c>
      <c r="BK100" s="8">
        <f t="shared" si="77"/>
        <v>-31.984134228187997</v>
      </c>
      <c r="BL100">
        <f t="shared" si="61"/>
        <v>8.1896438967124414</v>
      </c>
      <c r="BM100" s="8">
        <f t="shared" si="62"/>
        <v>-23.794490331475558</v>
      </c>
      <c r="BP100">
        <v>98</v>
      </c>
      <c r="BQ100" s="100">
        <f t="shared" si="63"/>
        <v>141.71655444295288</v>
      </c>
      <c r="BR100" s="100">
        <f t="shared" si="64"/>
        <v>100.70829911824558</v>
      </c>
      <c r="BS100">
        <f t="shared" si="65"/>
        <v>-156.01132247221796</v>
      </c>
      <c r="BT100">
        <f t="shared" si="66"/>
        <v>-55.303023353972378</v>
      </c>
      <c r="BW100">
        <v>98</v>
      </c>
      <c r="BX100" s="100">
        <f t="shared" si="67"/>
        <v>-141.71655444295288</v>
      </c>
      <c r="BY100" s="100">
        <f t="shared" si="68"/>
        <v>-100.70829911824558</v>
      </c>
      <c r="BZ100">
        <f t="shared" si="69"/>
        <v>156.01132247221796</v>
      </c>
      <c r="CA100">
        <f t="shared" si="70"/>
        <v>55.303023353972378</v>
      </c>
      <c r="CE100">
        <v>98</v>
      </c>
      <c r="CF100" s="100">
        <f t="shared" si="71"/>
        <v>-170.16500671140909</v>
      </c>
      <c r="CG100" s="100">
        <f t="shared" si="72"/>
        <v>-129.15675138670184</v>
      </c>
      <c r="CH100" s="100">
        <f t="shared" si="73"/>
        <v>117.03793990480054</v>
      </c>
      <c r="CI100">
        <f t="shared" si="74"/>
        <v>-12.118811481901304</v>
      </c>
    </row>
    <row r="101" spans="1:87" ht="16.5">
      <c r="A101">
        <v>9.9999999999999995E-7</v>
      </c>
      <c r="B101" s="14">
        <v>3.4782608695652178E-5</v>
      </c>
      <c r="C101">
        <v>1.0889999999999999E-3</v>
      </c>
      <c r="D101">
        <v>9.0608108108108107E-4</v>
      </c>
      <c r="E101">
        <v>3.2954545454545453E-5</v>
      </c>
      <c r="F101">
        <v>1.0000000000000001E-5</v>
      </c>
      <c r="G101">
        <v>0.54422096002705156</v>
      </c>
      <c r="H101">
        <v>0.40462695109239005</v>
      </c>
      <c r="I101">
        <v>306.10832467</v>
      </c>
      <c r="J101">
        <v>1.6595869074375559E-7</v>
      </c>
      <c r="K101">
        <v>3.2030000000000003E-2</v>
      </c>
      <c r="L101">
        <v>11.311771674565961</v>
      </c>
      <c r="M101" s="104">
        <v>58511.984349260558</v>
      </c>
      <c r="O101" s="10"/>
      <c r="Q101">
        <v>99</v>
      </c>
      <c r="R101">
        <f t="shared" si="78"/>
        <v>114.37156012751666</v>
      </c>
      <c r="S101">
        <f t="shared" si="79"/>
        <v>73.363304802809353</v>
      </c>
      <c r="T101" s="100">
        <f t="shared" si="51"/>
        <v>-135.92943812088657</v>
      </c>
      <c r="U101">
        <f t="shared" si="52"/>
        <v>-62.56613331807722</v>
      </c>
      <c r="X101">
        <v>99</v>
      </c>
      <c r="Y101">
        <f t="shared" si="76"/>
        <v>7.8120805369167101E-2</v>
      </c>
      <c r="Z101">
        <f t="shared" si="76"/>
        <v>7.8120805369167101E-2</v>
      </c>
      <c r="AA101">
        <f t="shared" si="53"/>
        <v>-7.9665691719611411</v>
      </c>
      <c r="AB101">
        <f t="shared" si="54"/>
        <v>-7.888448366591974</v>
      </c>
      <c r="AC101" s="9"/>
      <c r="AE101">
        <v>99</v>
      </c>
      <c r="AF101">
        <f t="shared" si="80"/>
        <v>86.948445006711324</v>
      </c>
      <c r="AG101">
        <f t="shared" si="81"/>
        <v>45.940189682004132</v>
      </c>
      <c r="AH101">
        <f t="shared" si="55"/>
        <v>-106.79903458357863</v>
      </c>
      <c r="AI101">
        <f t="shared" si="75"/>
        <v>-60.8588449015745</v>
      </c>
      <c r="AL101">
        <v>99</v>
      </c>
      <c r="AP101">
        <f t="shared" si="56"/>
        <v>-68.747293268166473</v>
      </c>
      <c r="AX101">
        <v>99</v>
      </c>
      <c r="AY101">
        <f t="shared" si="57"/>
        <v>1.0535306304099634</v>
      </c>
      <c r="AZ101">
        <f t="shared" si="58"/>
        <v>4.7672448268292387</v>
      </c>
      <c r="BB101">
        <v>99</v>
      </c>
      <c r="BC101">
        <f t="shared" si="82"/>
        <v>-173.70068867114094</v>
      </c>
      <c r="BD101">
        <f t="shared" si="83"/>
        <v>-132.69243334643369</v>
      </c>
      <c r="BE101" s="100">
        <f t="shared" si="59"/>
        <v>164.15097278155716</v>
      </c>
      <c r="BF101">
        <f t="shared" si="60"/>
        <v>31.45853943512347</v>
      </c>
      <c r="BI101">
        <v>99</v>
      </c>
      <c r="BJ101" s="8">
        <f t="shared" si="77"/>
        <v>-31.984134228187997</v>
      </c>
      <c r="BK101" s="8">
        <f t="shared" si="77"/>
        <v>-31.984134228187997</v>
      </c>
      <c r="BL101">
        <f t="shared" si="61"/>
        <v>7.0577002953237935</v>
      </c>
      <c r="BM101" s="8">
        <f t="shared" si="62"/>
        <v>-24.926433932864203</v>
      </c>
      <c r="BP101">
        <v>99</v>
      </c>
      <c r="BQ101" s="100">
        <f t="shared" si="63"/>
        <v>141.71655444295288</v>
      </c>
      <c r="BR101" s="100">
        <f t="shared" si="64"/>
        <v>100.70829911824558</v>
      </c>
      <c r="BS101">
        <f t="shared" si="65"/>
        <v>-157.09327248623336</v>
      </c>
      <c r="BT101">
        <f t="shared" si="66"/>
        <v>-56.384973367987783</v>
      </c>
      <c r="BW101">
        <v>99</v>
      </c>
      <c r="BX101" s="100">
        <f t="shared" si="67"/>
        <v>-141.71655444295288</v>
      </c>
      <c r="BY101" s="100">
        <f t="shared" si="68"/>
        <v>-100.70829911824558</v>
      </c>
      <c r="BZ101">
        <f t="shared" si="69"/>
        <v>157.09327248623336</v>
      </c>
      <c r="CA101">
        <f t="shared" si="70"/>
        <v>56.384973367987783</v>
      </c>
      <c r="CE101">
        <v>99</v>
      </c>
      <c r="CF101" s="100">
        <f t="shared" si="71"/>
        <v>-170.16500671140909</v>
      </c>
      <c r="CG101" s="100">
        <f t="shared" si="72"/>
        <v>-129.15675138670184</v>
      </c>
      <c r="CH101" s="100">
        <f t="shared" si="73"/>
        <v>116.42847349764197</v>
      </c>
      <c r="CI101">
        <f t="shared" si="74"/>
        <v>-12.728277889059868</v>
      </c>
    </row>
    <row r="102" spans="1:87" ht="16.5">
      <c r="A102">
        <v>9.9999999999999995E-7</v>
      </c>
      <c r="B102" s="14">
        <v>3.9565217391304351E-5</v>
      </c>
      <c r="C102">
        <v>1.4378333333333333E-3</v>
      </c>
      <c r="D102">
        <v>9.8918918918918918E-4</v>
      </c>
      <c r="E102">
        <v>3.6704545454545456E-5</v>
      </c>
      <c r="F102">
        <v>1.0000000000000001E-5</v>
      </c>
      <c r="G102">
        <v>0.55304048114799109</v>
      </c>
      <c r="H102">
        <v>0.41044260610343236</v>
      </c>
      <c r="I102">
        <v>306.21480134000001</v>
      </c>
      <c r="J102">
        <v>1.6218100973589288E-7</v>
      </c>
      <c r="K102">
        <v>3.1150000000000001E-2</v>
      </c>
      <c r="L102">
        <v>12.193371822018989</v>
      </c>
      <c r="M102" s="104">
        <v>59283.264407281604</v>
      </c>
      <c r="O102" s="10"/>
      <c r="Q102">
        <v>100</v>
      </c>
      <c r="R102">
        <f t="shared" si="78"/>
        <v>114.37156012751666</v>
      </c>
      <c r="S102">
        <f t="shared" si="79"/>
        <v>73.363304802809353</v>
      </c>
      <c r="T102" s="100">
        <f t="shared" si="51"/>
        <v>-135.62222141922422</v>
      </c>
      <c r="U102">
        <f t="shared" si="52"/>
        <v>-62.258916616414865</v>
      </c>
      <c r="X102">
        <v>100</v>
      </c>
      <c r="Y102">
        <f t="shared" si="76"/>
        <v>7.8120805369167101E-2</v>
      </c>
      <c r="Z102">
        <f t="shared" si="76"/>
        <v>7.8120805369167101E-2</v>
      </c>
      <c r="AA102">
        <f t="shared" si="53"/>
        <v>-7.4343310013854902</v>
      </c>
      <c r="AB102">
        <f t="shared" si="54"/>
        <v>-7.3562101960163231</v>
      </c>
      <c r="AC102" s="9"/>
      <c r="AE102">
        <v>100</v>
      </c>
      <c r="AF102">
        <f t="shared" si="80"/>
        <v>86.948445006711324</v>
      </c>
      <c r="AG102">
        <f t="shared" si="81"/>
        <v>45.940189682004132</v>
      </c>
      <c r="AH102">
        <f t="shared" si="55"/>
        <v>-105.7542313192445</v>
      </c>
      <c r="AI102">
        <f t="shared" si="75"/>
        <v>-59.814041637240365</v>
      </c>
      <c r="AL102">
        <v>100</v>
      </c>
      <c r="AP102">
        <f t="shared" si="56"/>
        <v>-67.170251833256685</v>
      </c>
      <c r="AX102">
        <v>100</v>
      </c>
      <c r="AY102">
        <f t="shared" si="57"/>
        <v>1.0861238172843837</v>
      </c>
      <c r="AZ102">
        <f t="shared" si="58"/>
        <v>4.7729321098672814</v>
      </c>
      <c r="BB102">
        <v>100</v>
      </c>
      <c r="BC102">
        <f t="shared" si="82"/>
        <v>-173.70068867114094</v>
      </c>
      <c r="BD102">
        <f t="shared" si="83"/>
        <v>-132.69243334643369</v>
      </c>
      <c r="BE102" s="100">
        <f t="shared" si="59"/>
        <v>164.37855382200874</v>
      </c>
      <c r="BF102">
        <f t="shared" si="60"/>
        <v>31.686120475575052</v>
      </c>
      <c r="BI102">
        <v>100</v>
      </c>
      <c r="BJ102" s="8">
        <f t="shared" si="77"/>
        <v>-31.984134228187997</v>
      </c>
      <c r="BK102" s="8">
        <f t="shared" si="77"/>
        <v>-31.984134228187997</v>
      </c>
      <c r="BL102">
        <f t="shared" si="61"/>
        <v>6.3226733041902818</v>
      </c>
      <c r="BM102" s="8">
        <f t="shared" si="62"/>
        <v>-25.661460923997716</v>
      </c>
      <c r="BP102">
        <v>100</v>
      </c>
      <c r="BQ102" s="100">
        <f t="shared" si="63"/>
        <v>141.71655444295288</v>
      </c>
      <c r="BR102" s="100">
        <f t="shared" si="64"/>
        <v>100.70829911824558</v>
      </c>
      <c r="BS102">
        <f t="shared" si="65"/>
        <v>-158.05588051781848</v>
      </c>
      <c r="BT102">
        <f t="shared" si="66"/>
        <v>-57.347581399572903</v>
      </c>
      <c r="BW102">
        <v>100</v>
      </c>
      <c r="BX102" s="100">
        <f t="shared" si="67"/>
        <v>-141.71655444295288</v>
      </c>
      <c r="BY102" s="100">
        <f t="shared" si="68"/>
        <v>-100.70829911824558</v>
      </c>
      <c r="BZ102">
        <f t="shared" si="69"/>
        <v>158.05588051781848</v>
      </c>
      <c r="CA102">
        <f t="shared" si="70"/>
        <v>57.347581399572903</v>
      </c>
      <c r="CE102">
        <v>100</v>
      </c>
      <c r="CF102" s="100">
        <f t="shared" si="71"/>
        <v>-170.16500671140909</v>
      </c>
      <c r="CG102" s="100">
        <f t="shared" si="72"/>
        <v>-129.15675138670184</v>
      </c>
      <c r="CH102" s="100">
        <f t="shared" si="73"/>
        <v>115.0436932026213</v>
      </c>
      <c r="CI102">
        <f t="shared" si="74"/>
        <v>-14.113058184080543</v>
      </c>
    </row>
    <row r="103" spans="1:87" ht="16.5">
      <c r="A103">
        <v>9.9999999999999995E-7</v>
      </c>
      <c r="B103" s="14">
        <v>3.3478260869565221E-5</v>
      </c>
      <c r="C103">
        <v>1.1286666666666667E-3</v>
      </c>
      <c r="D103">
        <v>8.5837837837837835E-4</v>
      </c>
      <c r="E103">
        <v>3.0113636363636365E-5</v>
      </c>
      <c r="F103">
        <v>1.0000000000000001E-5</v>
      </c>
      <c r="G103">
        <v>0.56824677311918648</v>
      </c>
      <c r="H103">
        <v>0.38423488614062973</v>
      </c>
      <c r="I103">
        <v>306.20216850999998</v>
      </c>
      <c r="J103">
        <v>1.6218100973589288E-7</v>
      </c>
      <c r="K103">
        <v>3.1544999999999997E-2</v>
      </c>
      <c r="L103">
        <v>6.4299938139598103</v>
      </c>
      <c r="M103" s="104">
        <v>60886.874835150578</v>
      </c>
      <c r="O103" s="10"/>
      <c r="Q103">
        <v>101</v>
      </c>
      <c r="R103">
        <f t="shared" si="78"/>
        <v>114.37156012751666</v>
      </c>
      <c r="S103">
        <f t="shared" si="79"/>
        <v>73.363304802809353</v>
      </c>
      <c r="T103" s="100">
        <f t="shared" si="51"/>
        <v>-135.83979871499409</v>
      </c>
      <c r="U103">
        <f t="shared" si="52"/>
        <v>-62.476493912184736</v>
      </c>
      <c r="X103">
        <v>101</v>
      </c>
      <c r="Y103">
        <f t="shared" ref="Y103:Z112" si="84">$O$9+$O$11-2*$O$10</f>
        <v>7.8120805369167101E-2</v>
      </c>
      <c r="Z103">
        <f t="shared" si="84"/>
        <v>7.8120805369167101E-2</v>
      </c>
      <c r="AA103">
        <f t="shared" si="53"/>
        <v>-7.8320572967875997</v>
      </c>
      <c r="AB103">
        <f t="shared" si="54"/>
        <v>-7.7539364914184326</v>
      </c>
      <c r="AC103" s="9"/>
      <c r="AE103">
        <v>101</v>
      </c>
      <c r="AF103">
        <f t="shared" si="80"/>
        <v>86.948445006711324</v>
      </c>
      <c r="AG103">
        <f t="shared" si="81"/>
        <v>45.940189682004132</v>
      </c>
      <c r="AH103">
        <f t="shared" si="55"/>
        <v>-106.47870928877407</v>
      </c>
      <c r="AI103">
        <f t="shared" si="75"/>
        <v>-60.538519606769938</v>
      </c>
      <c r="AL103">
        <v>101</v>
      </c>
      <c r="AP103">
        <f t="shared" si="56"/>
        <v>-68.292456098188367</v>
      </c>
      <c r="AX103">
        <v>101</v>
      </c>
      <c r="AY103">
        <f t="shared" si="57"/>
        <v>0.80821055510705075</v>
      </c>
      <c r="AZ103">
        <f t="shared" si="58"/>
        <v>4.7845236834209146</v>
      </c>
      <c r="BB103">
        <v>101</v>
      </c>
      <c r="BC103">
        <f t="shared" si="82"/>
        <v>-173.70068867114094</v>
      </c>
      <c r="BD103">
        <f t="shared" si="83"/>
        <v>-132.69243334643369</v>
      </c>
      <c r="BE103" s="100">
        <f t="shared" si="59"/>
        <v>164.40874864210596</v>
      </c>
      <c r="BF103">
        <f t="shared" si="60"/>
        <v>31.716315295672274</v>
      </c>
      <c r="BI103">
        <v>101</v>
      </c>
      <c r="BJ103" s="8">
        <f t="shared" ref="BJ103:BK112" si="85">$O$12+$O$3-$O$9-$O$7</f>
        <v>-31.984134228187997</v>
      </c>
      <c r="BK103" s="8">
        <f t="shared" si="85"/>
        <v>-31.984134228187997</v>
      </c>
      <c r="BL103">
        <f t="shared" si="61"/>
        <v>7.0399177976794682</v>
      </c>
      <c r="BM103" s="8">
        <f t="shared" si="62"/>
        <v>-24.944216430508529</v>
      </c>
      <c r="BP103">
        <v>101</v>
      </c>
      <c r="BQ103" s="100">
        <f t="shared" si="63"/>
        <v>141.71655444295288</v>
      </c>
      <c r="BR103" s="100">
        <f t="shared" si="64"/>
        <v>100.70829911824558</v>
      </c>
      <c r="BS103">
        <f t="shared" si="65"/>
        <v>-157.36883084442647</v>
      </c>
      <c r="BT103">
        <f t="shared" si="66"/>
        <v>-56.660531726180892</v>
      </c>
      <c r="BW103">
        <v>101</v>
      </c>
      <c r="BX103" s="100">
        <f t="shared" si="67"/>
        <v>-141.71655444295288</v>
      </c>
      <c r="BY103" s="100">
        <f t="shared" si="68"/>
        <v>-100.70829911824558</v>
      </c>
      <c r="BZ103">
        <f t="shared" si="69"/>
        <v>157.36883084442647</v>
      </c>
      <c r="CA103">
        <f t="shared" si="70"/>
        <v>56.660531726180892</v>
      </c>
      <c r="CE103">
        <v>101</v>
      </c>
      <c r="CF103" s="100">
        <f t="shared" si="71"/>
        <v>-170.16500671140909</v>
      </c>
      <c r="CG103" s="100">
        <f t="shared" si="72"/>
        <v>-129.15675138670184</v>
      </c>
      <c r="CH103" s="100">
        <f t="shared" si="73"/>
        <v>116.90547022637546</v>
      </c>
      <c r="CI103">
        <f t="shared" si="74"/>
        <v>-12.251281160326386</v>
      </c>
    </row>
    <row r="104" spans="1:87" ht="16.5">
      <c r="A104">
        <v>9.9999999999999995E-7</v>
      </c>
      <c r="B104" s="14">
        <v>3.0217391304347823E-5</v>
      </c>
      <c r="C104">
        <v>1.3413333333333335E-3</v>
      </c>
      <c r="D104">
        <v>1.0004054054054054E-3</v>
      </c>
      <c r="E104">
        <v>4.011363636363636E-5</v>
      </c>
      <c r="F104">
        <v>1.0000000000000001E-5</v>
      </c>
      <c r="G104">
        <v>0.55241670001353349</v>
      </c>
      <c r="H104">
        <v>0.41179850191836315</v>
      </c>
      <c r="I104">
        <v>306.37361399999998</v>
      </c>
      <c r="J104">
        <v>1.5848931924611122E-7</v>
      </c>
      <c r="K104">
        <v>3.1934999999999998E-2</v>
      </c>
      <c r="L104">
        <v>11.510929728210922</v>
      </c>
      <c r="M104" s="104">
        <v>59216.422916655305</v>
      </c>
      <c r="O104" s="10"/>
      <c r="Q104">
        <v>102</v>
      </c>
      <c r="R104">
        <f t="shared" si="78"/>
        <v>114.37156012751666</v>
      </c>
      <c r="S104">
        <f t="shared" si="79"/>
        <v>73.363304802809353</v>
      </c>
      <c r="T104" s="100">
        <f t="shared" si="51"/>
        <v>-135.89350838073662</v>
      </c>
      <c r="U104">
        <f t="shared" si="52"/>
        <v>-62.530203577927267</v>
      </c>
      <c r="X104">
        <v>102</v>
      </c>
      <c r="Y104">
        <f t="shared" si="84"/>
        <v>7.8120805369167101E-2</v>
      </c>
      <c r="Z104">
        <f t="shared" si="84"/>
        <v>7.8120805369167101E-2</v>
      </c>
      <c r="AA104">
        <f t="shared" si="53"/>
        <v>-7.4463571923671346</v>
      </c>
      <c r="AB104">
        <f t="shared" si="54"/>
        <v>-7.3682363869979675</v>
      </c>
      <c r="AC104" s="9"/>
      <c r="AE104">
        <v>102</v>
      </c>
      <c r="AF104">
        <f t="shared" si="80"/>
        <v>86.948445006711324</v>
      </c>
      <c r="AG104">
        <f t="shared" si="81"/>
        <v>45.940189682004132</v>
      </c>
      <c r="AH104">
        <f t="shared" si="55"/>
        <v>-106.44792195637895</v>
      </c>
      <c r="AI104">
        <f t="shared" si="75"/>
        <v>-60.507732274374817</v>
      </c>
      <c r="AL104">
        <v>102</v>
      </c>
      <c r="AP104">
        <f t="shared" si="56"/>
        <v>-67.875968661372781</v>
      </c>
      <c r="AX104">
        <v>102</v>
      </c>
      <c r="AY104">
        <f t="shared" si="57"/>
        <v>1.0611104026502014</v>
      </c>
      <c r="AZ104">
        <f t="shared" si="58"/>
        <v>4.7724421694416916</v>
      </c>
      <c r="BB104">
        <v>102</v>
      </c>
      <c r="BC104">
        <f t="shared" si="82"/>
        <v>-173.70068867114094</v>
      </c>
      <c r="BD104">
        <f t="shared" si="83"/>
        <v>-132.69243334643369</v>
      </c>
      <c r="BE104" s="100">
        <f t="shared" si="59"/>
        <v>164.45618652253407</v>
      </c>
      <c r="BF104">
        <f t="shared" si="60"/>
        <v>31.76375317610038</v>
      </c>
      <c r="BI104">
        <v>102</v>
      </c>
      <c r="BJ104" s="8">
        <f t="shared" si="85"/>
        <v>-31.984134228187997</v>
      </c>
      <c r="BK104" s="8">
        <f t="shared" si="85"/>
        <v>-31.984134228187997</v>
      </c>
      <c r="BL104">
        <f t="shared" si="61"/>
        <v>6.563448909806894</v>
      </c>
      <c r="BM104" s="8">
        <f t="shared" si="62"/>
        <v>-25.420685318381103</v>
      </c>
      <c r="BP104">
        <v>102</v>
      </c>
      <c r="BQ104" s="100">
        <f t="shared" si="63"/>
        <v>141.71655444295288</v>
      </c>
      <c r="BR104" s="100">
        <f t="shared" si="64"/>
        <v>100.70829911824558</v>
      </c>
      <c r="BS104">
        <f t="shared" si="65"/>
        <v>-157.89273761272716</v>
      </c>
      <c r="BT104">
        <f t="shared" si="66"/>
        <v>-57.184438494481583</v>
      </c>
      <c r="BW104">
        <v>102</v>
      </c>
      <c r="BX104" s="100">
        <f t="shared" si="67"/>
        <v>-141.71655444295288</v>
      </c>
      <c r="BY104" s="100">
        <f t="shared" si="68"/>
        <v>-100.70829911824558</v>
      </c>
      <c r="BZ104">
        <f t="shared" si="69"/>
        <v>157.89273761272716</v>
      </c>
      <c r="CA104">
        <f t="shared" si="70"/>
        <v>57.184438494481583</v>
      </c>
      <c r="CE104">
        <v>102</v>
      </c>
      <c r="CF104" s="100">
        <f t="shared" si="71"/>
        <v>-170.16500671140909</v>
      </c>
      <c r="CG104" s="100">
        <f t="shared" si="72"/>
        <v>-129.15675138670184</v>
      </c>
      <c r="CH104" s="100">
        <f t="shared" si="73"/>
        <v>118.09570584353514</v>
      </c>
      <c r="CI104">
        <f t="shared" si="74"/>
        <v>-11.061045543166699</v>
      </c>
    </row>
    <row r="105" spans="1:87" ht="16.5">
      <c r="A105">
        <v>9.9999999999999995E-7</v>
      </c>
      <c r="B105" s="14">
        <v>9.9999999999999995E-7</v>
      </c>
      <c r="C105">
        <v>1.2784999999999999E-3</v>
      </c>
      <c r="D105">
        <v>8.6013513513513511E-4</v>
      </c>
      <c r="E105">
        <v>3.6363636363636371E-5</v>
      </c>
      <c r="F105">
        <v>1.0000000000000001E-5</v>
      </c>
      <c r="G105">
        <v>0.55602609557089078</v>
      </c>
      <c r="H105">
        <v>0.4091434206785568</v>
      </c>
      <c r="I105">
        <v>305.99823862</v>
      </c>
      <c r="J105">
        <v>1.6218100973589288E-7</v>
      </c>
      <c r="K105">
        <v>3.1559999999999998E-2</v>
      </c>
      <c r="L105">
        <v>12.764673638688784</v>
      </c>
      <c r="M105" s="104">
        <v>59572.341416192474</v>
      </c>
      <c r="O105" s="10"/>
      <c r="Q105">
        <v>103</v>
      </c>
      <c r="R105">
        <f t="shared" si="78"/>
        <v>114.37156012751666</v>
      </c>
      <c r="S105">
        <f t="shared" si="79"/>
        <v>73.363304802809353</v>
      </c>
      <c r="T105" s="100">
        <f t="shared" si="51"/>
        <v>-135.43618326681178</v>
      </c>
      <c r="U105">
        <f t="shared" si="52"/>
        <v>-62.072878464002429</v>
      </c>
      <c r="X105">
        <v>103</v>
      </c>
      <c r="Y105">
        <f t="shared" si="84"/>
        <v>7.8120805369167101E-2</v>
      </c>
      <c r="Z105">
        <f t="shared" si="84"/>
        <v>7.8120805369167101E-2</v>
      </c>
      <c r="AA105">
        <f t="shared" si="53"/>
        <v>-7.04028802064005</v>
      </c>
      <c r="AB105">
        <f t="shared" si="54"/>
        <v>-6.9621672152708829</v>
      </c>
      <c r="AC105" s="9"/>
      <c r="AE105">
        <v>103</v>
      </c>
      <c r="AF105">
        <f t="shared" si="80"/>
        <v>86.948445006711324</v>
      </c>
      <c r="AG105">
        <f t="shared" si="81"/>
        <v>45.940189682004132</v>
      </c>
      <c r="AH105">
        <f t="shared" si="55"/>
        <v>-106.25333531815583</v>
      </c>
      <c r="AI105">
        <f t="shared" si="75"/>
        <v>-60.313145636151702</v>
      </c>
      <c r="AL105">
        <v>103</v>
      </c>
      <c r="AP105">
        <f t="shared" si="56"/>
        <v>-67.275312851422584</v>
      </c>
      <c r="AX105">
        <v>103</v>
      </c>
      <c r="AY105">
        <f t="shared" si="57"/>
        <v>1.1060097154404269</v>
      </c>
      <c r="AZ105">
        <f t="shared" si="58"/>
        <v>4.7750446698344282</v>
      </c>
      <c r="BB105">
        <v>103</v>
      </c>
      <c r="BC105">
        <f t="shared" si="82"/>
        <v>-173.70068867114094</v>
      </c>
      <c r="BD105">
        <f t="shared" si="83"/>
        <v>-132.69243334643369</v>
      </c>
      <c r="BE105" s="100">
        <f t="shared" si="59"/>
        <v>164.24273049211158</v>
      </c>
      <c r="BF105">
        <f t="shared" si="60"/>
        <v>31.550297145677888</v>
      </c>
      <c r="BI105">
        <v>103</v>
      </c>
      <c r="BJ105" s="8">
        <f t="shared" si="85"/>
        <v>-31.984134228187997</v>
      </c>
      <c r="BK105" s="8">
        <f t="shared" si="85"/>
        <v>-31.984134228187997</v>
      </c>
      <c r="BL105">
        <f t="shared" si="61"/>
        <v>6.6639872972838834</v>
      </c>
      <c r="BM105" s="8">
        <f t="shared" si="62"/>
        <v>-25.320146930904116</v>
      </c>
      <c r="BP105">
        <v>103</v>
      </c>
      <c r="BQ105" s="100">
        <f t="shared" si="63"/>
        <v>141.71655444295288</v>
      </c>
      <c r="BR105" s="100">
        <f t="shared" si="64"/>
        <v>100.70829911824558</v>
      </c>
      <c r="BS105">
        <f t="shared" si="65"/>
        <v>-157.57874319482769</v>
      </c>
      <c r="BT105">
        <f t="shared" si="66"/>
        <v>-56.870444076582118</v>
      </c>
      <c r="BW105">
        <v>103</v>
      </c>
      <c r="BX105" s="100">
        <f t="shared" si="67"/>
        <v>-141.71655444295288</v>
      </c>
      <c r="BY105" s="100">
        <f t="shared" si="68"/>
        <v>-100.70829911824558</v>
      </c>
      <c r="BZ105">
        <f t="shared" si="69"/>
        <v>157.57874319482769</v>
      </c>
      <c r="CA105">
        <f t="shared" si="70"/>
        <v>56.870444076582118</v>
      </c>
      <c r="CE105">
        <v>103</v>
      </c>
      <c r="CF105" s="100">
        <f t="shared" si="71"/>
        <v>-170.16500671140909</v>
      </c>
      <c r="CG105" s="100">
        <f t="shared" si="72"/>
        <v>-129.15675138670184</v>
      </c>
      <c r="CH105" s="100">
        <f t="shared" si="73"/>
        <v>152.50593061651603</v>
      </c>
      <c r="CI105">
        <f t="shared" si="74"/>
        <v>23.349179229814183</v>
      </c>
    </row>
    <row r="106" spans="1:87" ht="16.5">
      <c r="A106">
        <v>9.9999999999999995E-7</v>
      </c>
      <c r="B106" s="14">
        <v>9.9999999999999995E-7</v>
      </c>
      <c r="C106">
        <v>1.4081666666666665E-3</v>
      </c>
      <c r="D106">
        <v>9.8932432432432432E-4</v>
      </c>
      <c r="E106">
        <v>3.9204545454545456E-5</v>
      </c>
      <c r="F106">
        <v>1.0000000000000001E-5</v>
      </c>
      <c r="G106">
        <v>0.55980582278545232</v>
      </c>
      <c r="H106">
        <v>0.40815596223432782</v>
      </c>
      <c r="I106">
        <v>306.21841072000001</v>
      </c>
      <c r="J106">
        <v>1.5488166189124805E-7</v>
      </c>
      <c r="K106">
        <v>3.1649999999999998E-2</v>
      </c>
      <c r="L106">
        <v>13.321692214627612</v>
      </c>
      <c r="M106" s="104">
        <v>59925.970945181754</v>
      </c>
      <c r="O106" s="10"/>
      <c r="Q106">
        <v>104</v>
      </c>
      <c r="R106">
        <f t="shared" si="78"/>
        <v>114.37156012751666</v>
      </c>
      <c r="S106">
        <f t="shared" si="79"/>
        <v>73.363304802809353</v>
      </c>
      <c r="T106" s="100">
        <f t="shared" si="51"/>
        <v>-135.75395674697052</v>
      </c>
      <c r="U106">
        <f t="shared" si="52"/>
        <v>-62.390651944161164</v>
      </c>
      <c r="X106">
        <v>104</v>
      </c>
      <c r="Y106">
        <f t="shared" si="84"/>
        <v>7.8120805369167101E-2</v>
      </c>
      <c r="Z106">
        <f t="shared" si="84"/>
        <v>7.8120805369167101E-2</v>
      </c>
      <c r="AA106">
        <f t="shared" si="53"/>
        <v>-7.3204314326455453</v>
      </c>
      <c r="AB106">
        <f t="shared" si="54"/>
        <v>-7.2423106272763782</v>
      </c>
      <c r="AC106" s="9"/>
      <c r="AE106">
        <v>104</v>
      </c>
      <c r="AF106">
        <f t="shared" si="80"/>
        <v>86.948445006711324</v>
      </c>
      <c r="AG106">
        <f t="shared" si="81"/>
        <v>45.940189682004132</v>
      </c>
      <c r="AH106">
        <f t="shared" si="55"/>
        <v>-106.14665662413596</v>
      </c>
      <c r="AI106">
        <f t="shared" si="75"/>
        <v>-60.206466942131826</v>
      </c>
      <c r="AL106">
        <v>104</v>
      </c>
      <c r="AP106">
        <f t="shared" si="56"/>
        <v>-67.448777569408207</v>
      </c>
      <c r="AX106">
        <v>104</v>
      </c>
      <c r="AY106">
        <f t="shared" si="57"/>
        <v>1.1245593954645887</v>
      </c>
      <c r="AZ106">
        <f t="shared" si="58"/>
        <v>4.777615079380177</v>
      </c>
      <c r="BB106">
        <v>104</v>
      </c>
      <c r="BC106">
        <f t="shared" si="82"/>
        <v>-173.70068867114094</v>
      </c>
      <c r="BD106">
        <f t="shared" si="83"/>
        <v>-132.69243334643369</v>
      </c>
      <c r="BE106" s="100">
        <f t="shared" si="59"/>
        <v>164.48815522727872</v>
      </c>
      <c r="BF106">
        <f t="shared" si="60"/>
        <v>31.795721880845036</v>
      </c>
      <c r="BI106">
        <v>104</v>
      </c>
      <c r="BJ106" s="8">
        <f t="shared" si="85"/>
        <v>-31.984134228187997</v>
      </c>
      <c r="BK106" s="8">
        <f t="shared" si="85"/>
        <v>-31.984134228187997</v>
      </c>
      <c r="BL106">
        <f t="shared" si="61"/>
        <v>6.4473297901191735</v>
      </c>
      <c r="BM106" s="8">
        <f t="shared" si="62"/>
        <v>-25.536804438068824</v>
      </c>
      <c r="BP106">
        <v>104</v>
      </c>
      <c r="BQ106" s="100">
        <f t="shared" si="63"/>
        <v>141.71655444295288</v>
      </c>
      <c r="BR106" s="100">
        <f t="shared" si="64"/>
        <v>100.70829911824558</v>
      </c>
      <c r="BS106">
        <f t="shared" si="65"/>
        <v>-158.04082543715953</v>
      </c>
      <c r="BT106">
        <f t="shared" si="66"/>
        <v>-57.332526318913949</v>
      </c>
      <c r="BW106">
        <v>104</v>
      </c>
      <c r="BX106" s="100">
        <f t="shared" si="67"/>
        <v>-141.71655444295288</v>
      </c>
      <c r="BY106" s="100">
        <f t="shared" si="68"/>
        <v>-100.70829911824558</v>
      </c>
      <c r="BZ106">
        <f t="shared" si="69"/>
        <v>158.04082543715953</v>
      </c>
      <c r="CA106">
        <f t="shared" si="70"/>
        <v>57.332526318913949</v>
      </c>
      <c r="CE106">
        <v>104</v>
      </c>
      <c r="CF106" s="100">
        <f t="shared" si="71"/>
        <v>-170.16500671140909</v>
      </c>
      <c r="CG106" s="100">
        <f t="shared" si="72"/>
        <v>-129.15675138670184</v>
      </c>
      <c r="CH106" s="100">
        <f t="shared" si="73"/>
        <v>152.77191157758347</v>
      </c>
      <c r="CI106">
        <f t="shared" si="74"/>
        <v>23.615160190881625</v>
      </c>
    </row>
    <row r="107" spans="1:87" ht="16.5">
      <c r="A107">
        <v>9.9999999999999995E-7</v>
      </c>
      <c r="B107" s="14">
        <v>2.5804347826086956E-4</v>
      </c>
      <c r="C107">
        <v>1.4751666666666667E-3</v>
      </c>
      <c r="D107">
        <v>8.7972972972972965E-4</v>
      </c>
      <c r="E107">
        <v>4.568181818181818E-5</v>
      </c>
      <c r="F107">
        <v>1.0000000000000001E-5</v>
      </c>
      <c r="G107">
        <v>0.55774415130411259</v>
      </c>
      <c r="H107">
        <v>0.40988675981763856</v>
      </c>
      <c r="I107">
        <v>306.10651998000003</v>
      </c>
      <c r="J107">
        <v>1.5488166189124805E-7</v>
      </c>
      <c r="K107">
        <v>3.1734999999999999E-2</v>
      </c>
      <c r="L107">
        <v>55.452717239337069</v>
      </c>
      <c r="M107" s="104">
        <v>59696.189382834098</v>
      </c>
      <c r="O107" s="10"/>
      <c r="Q107">
        <v>105</v>
      </c>
      <c r="R107">
        <f t="shared" si="78"/>
        <v>114.37156012751666</v>
      </c>
      <c r="S107">
        <f t="shared" si="79"/>
        <v>73.363304802809353</v>
      </c>
      <c r="T107" s="100">
        <f t="shared" si="51"/>
        <v>-135.28040710036834</v>
      </c>
      <c r="U107">
        <f t="shared" si="52"/>
        <v>-61.917102297558984</v>
      </c>
      <c r="X107">
        <v>105</v>
      </c>
      <c r="Y107">
        <f t="shared" si="84"/>
        <v>7.8120805369167101E-2</v>
      </c>
      <c r="Z107">
        <f t="shared" si="84"/>
        <v>7.8120805369167101E-2</v>
      </c>
      <c r="AA107">
        <f t="shared" si="53"/>
        <v>-6.2126516576694986</v>
      </c>
      <c r="AB107">
        <f t="shared" si="54"/>
        <v>-6.1345308523003315</v>
      </c>
      <c r="AC107" s="9"/>
      <c r="AE107">
        <v>105</v>
      </c>
      <c r="AF107">
        <f t="shared" si="80"/>
        <v>86.948445006711324</v>
      </c>
      <c r="AG107">
        <f t="shared" si="81"/>
        <v>45.940189682004132</v>
      </c>
      <c r="AH107">
        <f t="shared" si="55"/>
        <v>-106.26043333013102</v>
      </c>
      <c r="AI107">
        <f t="shared" si="75"/>
        <v>-60.32024364812689</v>
      </c>
      <c r="AL107">
        <v>105</v>
      </c>
      <c r="AP107">
        <f t="shared" si="56"/>
        <v>-66.45477450042722</v>
      </c>
      <c r="AX107">
        <v>105</v>
      </c>
      <c r="AY107">
        <f t="shared" si="57"/>
        <v>1.7439228318762883</v>
      </c>
      <c r="AZ107">
        <f t="shared" si="58"/>
        <v>4.7759466094739809</v>
      </c>
      <c r="BB107">
        <v>105</v>
      </c>
      <c r="BC107">
        <f t="shared" si="82"/>
        <v>-173.70068867114094</v>
      </c>
      <c r="BD107">
        <f t="shared" si="83"/>
        <v>-132.69243334643369</v>
      </c>
      <c r="BE107" s="100">
        <f t="shared" si="59"/>
        <v>164.41183539817422</v>
      </c>
      <c r="BF107">
        <f t="shared" si="60"/>
        <v>31.719402051740531</v>
      </c>
      <c r="BI107">
        <v>105</v>
      </c>
      <c r="BJ107" s="8">
        <f t="shared" si="85"/>
        <v>-31.984134228187997</v>
      </c>
      <c r="BK107" s="8">
        <f t="shared" si="85"/>
        <v>-31.984134228187997</v>
      </c>
      <c r="BL107">
        <f t="shared" si="61"/>
        <v>6.3241061852380751</v>
      </c>
      <c r="BM107" s="8">
        <f t="shared" si="62"/>
        <v>-25.660028042949921</v>
      </c>
      <c r="BP107">
        <v>105</v>
      </c>
      <c r="BQ107" s="100">
        <f t="shared" si="63"/>
        <v>141.71655444295288</v>
      </c>
      <c r="BR107" s="100">
        <f t="shared" si="64"/>
        <v>100.70829911824558</v>
      </c>
      <c r="BS107">
        <f t="shared" si="65"/>
        <v>-158.08772921293613</v>
      </c>
      <c r="BT107">
        <f t="shared" si="66"/>
        <v>-57.379430094690548</v>
      </c>
      <c r="BW107">
        <v>105</v>
      </c>
      <c r="BX107" s="100">
        <f t="shared" si="67"/>
        <v>-141.71655444295288</v>
      </c>
      <c r="BY107" s="100">
        <f t="shared" si="68"/>
        <v>-100.70829911824558</v>
      </c>
      <c r="BZ107">
        <f t="shared" si="69"/>
        <v>158.08772921293613</v>
      </c>
      <c r="CA107">
        <f t="shared" si="70"/>
        <v>57.379430094690548</v>
      </c>
      <c r="CE107">
        <v>105</v>
      </c>
      <c r="CF107" s="100">
        <f t="shared" si="71"/>
        <v>-170.16500671140909</v>
      </c>
      <c r="CG107" s="100">
        <f t="shared" si="72"/>
        <v>-129.15675138670184</v>
      </c>
      <c r="CH107" s="100">
        <f t="shared" si="73"/>
        <v>96.193608567099588</v>
      </c>
      <c r="CI107">
        <f t="shared" si="74"/>
        <v>-32.963142819602254</v>
      </c>
    </row>
    <row r="108" spans="1:87" ht="16.5">
      <c r="A108">
        <v>9.9999999999999995E-7</v>
      </c>
      <c r="B108" s="14">
        <v>9.9999999999999995E-7</v>
      </c>
      <c r="C108">
        <v>1.8348333333333333E-3</v>
      </c>
      <c r="D108">
        <v>1.2809459459459461E-3</v>
      </c>
      <c r="E108">
        <v>5.1590909090909091E-5</v>
      </c>
      <c r="F108">
        <v>1.0000000000000001E-5</v>
      </c>
      <c r="G108">
        <v>0.56183780497783653</v>
      </c>
      <c r="H108">
        <v>0.3953125122704606</v>
      </c>
      <c r="I108">
        <v>306.33210614000001</v>
      </c>
      <c r="J108">
        <v>1.5488166189124805E-7</v>
      </c>
      <c r="K108">
        <v>3.1449999999999999E-2</v>
      </c>
      <c r="L108">
        <v>38.081781258300516</v>
      </c>
      <c r="M108" s="104">
        <v>60192.279094763551</v>
      </c>
      <c r="O108" s="10"/>
      <c r="Q108">
        <v>106</v>
      </c>
      <c r="R108">
        <f t="shared" si="78"/>
        <v>114.37156012751666</v>
      </c>
      <c r="S108">
        <f t="shared" si="79"/>
        <v>73.363304802809353</v>
      </c>
      <c r="T108" s="100">
        <f t="shared" si="51"/>
        <v>-135.80437601195459</v>
      </c>
      <c r="U108">
        <f t="shared" si="52"/>
        <v>-62.441071209145235</v>
      </c>
      <c r="X108">
        <v>106</v>
      </c>
      <c r="Y108">
        <f t="shared" si="84"/>
        <v>7.8120805369167101E-2</v>
      </c>
      <c r="Z108">
        <f t="shared" si="84"/>
        <v>7.8120805369167101E-2</v>
      </c>
      <c r="AA108">
        <f t="shared" si="53"/>
        <v>-7.2657043744209924</v>
      </c>
      <c r="AB108">
        <f t="shared" si="54"/>
        <v>-7.1875835690518253</v>
      </c>
      <c r="AC108" s="9"/>
      <c r="AE108">
        <v>106</v>
      </c>
      <c r="AF108">
        <f t="shared" si="80"/>
        <v>86.948445006711324</v>
      </c>
      <c r="AG108">
        <f t="shared" si="81"/>
        <v>45.940189682004132</v>
      </c>
      <c r="AH108">
        <f t="shared" si="55"/>
        <v>-105.53715038280379</v>
      </c>
      <c r="AI108">
        <f t="shared" si="75"/>
        <v>-59.596960700799656</v>
      </c>
      <c r="AL108">
        <v>106</v>
      </c>
      <c r="AP108">
        <f t="shared" si="56"/>
        <v>-66.78454426985148</v>
      </c>
      <c r="AX108">
        <v>106</v>
      </c>
      <c r="AY108">
        <f t="shared" si="57"/>
        <v>1.5807172541178542</v>
      </c>
      <c r="AZ108">
        <f t="shared" si="58"/>
        <v>4.7795407875770026</v>
      </c>
      <c r="BB108">
        <v>106</v>
      </c>
      <c r="BC108">
        <f t="shared" si="82"/>
        <v>-173.70068867114094</v>
      </c>
      <c r="BD108">
        <f t="shared" si="83"/>
        <v>-132.69243334643369</v>
      </c>
      <c r="BE108" s="100">
        <f t="shared" si="59"/>
        <v>164.57460200731816</v>
      </c>
      <c r="BF108">
        <f t="shared" si="60"/>
        <v>31.882168660884474</v>
      </c>
      <c r="BI108">
        <v>106</v>
      </c>
      <c r="BJ108" s="8">
        <f t="shared" si="85"/>
        <v>-31.984134228187997</v>
      </c>
      <c r="BK108" s="8">
        <f t="shared" si="85"/>
        <v>-31.984134228187997</v>
      </c>
      <c r="BL108">
        <f t="shared" si="61"/>
        <v>5.7687047406337539</v>
      </c>
      <c r="BM108" s="8">
        <f t="shared" si="62"/>
        <v>-26.215429487554243</v>
      </c>
      <c r="BP108">
        <v>106</v>
      </c>
      <c r="BQ108" s="100">
        <f t="shared" si="63"/>
        <v>141.71655444295288</v>
      </c>
      <c r="BR108" s="100">
        <f t="shared" si="64"/>
        <v>100.70829911824558</v>
      </c>
      <c r="BS108">
        <f t="shared" si="65"/>
        <v>-158.80589726668441</v>
      </c>
      <c r="BT108">
        <f t="shared" si="66"/>
        <v>-58.097598148438834</v>
      </c>
      <c r="BW108">
        <v>106</v>
      </c>
      <c r="BX108" s="100">
        <f t="shared" si="67"/>
        <v>-141.71655444295288</v>
      </c>
      <c r="BY108" s="100">
        <f t="shared" si="68"/>
        <v>-100.70829911824558</v>
      </c>
      <c r="BZ108">
        <f t="shared" si="69"/>
        <v>158.80589726668441</v>
      </c>
      <c r="CA108">
        <f t="shared" si="70"/>
        <v>58.097598148438834</v>
      </c>
      <c r="CE108">
        <v>106</v>
      </c>
      <c r="CF108" s="100">
        <f t="shared" si="71"/>
        <v>-170.16500671140909</v>
      </c>
      <c r="CG108" s="100">
        <f t="shared" si="72"/>
        <v>-129.15675138670184</v>
      </c>
      <c r="CH108" s="100">
        <f t="shared" si="73"/>
        <v>152.78942487500174</v>
      </c>
      <c r="CI108">
        <f t="shared" si="74"/>
        <v>23.632673488299901</v>
      </c>
    </row>
    <row r="109" spans="1:87" ht="16.5">
      <c r="A109">
        <v>9.9999999999999995E-7</v>
      </c>
      <c r="B109" s="14">
        <v>4.6739130434782611E-5</v>
      </c>
      <c r="C109">
        <v>1.1819999999999999E-3</v>
      </c>
      <c r="D109">
        <v>8.0743243243243249E-4</v>
      </c>
      <c r="E109">
        <v>3.9545454545454541E-5</v>
      </c>
      <c r="F109">
        <v>1.0000000000000001E-5</v>
      </c>
      <c r="G109">
        <v>0.5411516073007101</v>
      </c>
      <c r="H109">
        <v>0.42653988097773604</v>
      </c>
      <c r="I109">
        <v>306.17690286999999</v>
      </c>
      <c r="J109">
        <v>1.5488166189124805E-7</v>
      </c>
      <c r="K109">
        <v>3.261E-2</v>
      </c>
      <c r="L109">
        <v>52.163453333705583</v>
      </c>
      <c r="M109" s="104">
        <v>58051.233532319995</v>
      </c>
      <c r="O109" s="10"/>
      <c r="Q109">
        <v>107</v>
      </c>
      <c r="R109">
        <f t="shared" si="78"/>
        <v>114.37156012751666</v>
      </c>
      <c r="S109">
        <f t="shared" si="79"/>
        <v>73.363304802809353</v>
      </c>
      <c r="T109" s="100">
        <f t="shared" si="51"/>
        <v>-135.58799853171712</v>
      </c>
      <c r="U109">
        <f t="shared" si="52"/>
        <v>-62.224693728907766</v>
      </c>
      <c r="X109">
        <v>107</v>
      </c>
      <c r="Y109">
        <f t="shared" si="84"/>
        <v>7.8120805369167101E-2</v>
      </c>
      <c r="Z109">
        <f t="shared" si="84"/>
        <v>7.8120805369167101E-2</v>
      </c>
      <c r="AA109">
        <f t="shared" si="53"/>
        <v>-6.708716132156531</v>
      </c>
      <c r="AB109">
        <f t="shared" si="54"/>
        <v>-6.6305953267873639</v>
      </c>
      <c r="AC109" s="9"/>
      <c r="AE109">
        <v>107</v>
      </c>
      <c r="AF109">
        <f t="shared" si="80"/>
        <v>86.948445006711324</v>
      </c>
      <c r="AG109">
        <f t="shared" si="81"/>
        <v>45.940189682004132</v>
      </c>
      <c r="AH109">
        <f t="shared" si="55"/>
        <v>-107.04571800539439</v>
      </c>
      <c r="AI109">
        <f t="shared" si="75"/>
        <v>-61.10552832339026</v>
      </c>
      <c r="AL109">
        <v>107</v>
      </c>
      <c r="AP109">
        <f t="shared" si="56"/>
        <v>-67.736123650177618</v>
      </c>
      <c r="AX109">
        <v>107</v>
      </c>
      <c r="AY109">
        <f t="shared" si="57"/>
        <v>1.7173663349118931</v>
      </c>
      <c r="AZ109">
        <f t="shared" si="58"/>
        <v>4.7638114525084951</v>
      </c>
      <c r="BB109">
        <v>107</v>
      </c>
      <c r="BC109">
        <f t="shared" si="82"/>
        <v>-173.70068867114094</v>
      </c>
      <c r="BD109">
        <f t="shared" si="83"/>
        <v>-132.69243334643369</v>
      </c>
      <c r="BE109" s="100">
        <f t="shared" si="59"/>
        <v>164.30351567382911</v>
      </c>
      <c r="BF109">
        <f t="shared" si="60"/>
        <v>31.611082327395422</v>
      </c>
      <c r="BI109">
        <v>107</v>
      </c>
      <c r="BJ109" s="8">
        <f t="shared" si="85"/>
        <v>-31.984134228187997</v>
      </c>
      <c r="BK109" s="8">
        <f t="shared" si="85"/>
        <v>-31.984134228187997</v>
      </c>
      <c r="BL109">
        <f t="shared" si="61"/>
        <v>6.8819527479458165</v>
      </c>
      <c r="BM109" s="8">
        <f t="shared" si="62"/>
        <v>-25.10218148024218</v>
      </c>
      <c r="BP109">
        <v>107</v>
      </c>
      <c r="BQ109" s="100">
        <f t="shared" si="63"/>
        <v>141.71655444295288</v>
      </c>
      <c r="BR109" s="100">
        <f t="shared" si="64"/>
        <v>100.70829911824558</v>
      </c>
      <c r="BS109">
        <f t="shared" si="65"/>
        <v>-157.42156292588331</v>
      </c>
      <c r="BT109">
        <f t="shared" si="66"/>
        <v>-56.71326380763773</v>
      </c>
      <c r="BW109">
        <v>107</v>
      </c>
      <c r="BX109" s="100">
        <f t="shared" si="67"/>
        <v>-141.71655444295288</v>
      </c>
      <c r="BY109" s="100">
        <f t="shared" si="68"/>
        <v>-100.70829911824558</v>
      </c>
      <c r="BZ109">
        <f t="shared" si="69"/>
        <v>157.42156292588331</v>
      </c>
      <c r="CA109">
        <f t="shared" si="70"/>
        <v>56.71326380763773</v>
      </c>
      <c r="CE109">
        <v>107</v>
      </c>
      <c r="CF109" s="100">
        <f t="shared" si="71"/>
        <v>-170.16500671140909</v>
      </c>
      <c r="CG109" s="100">
        <f t="shared" si="72"/>
        <v>-129.15675138670184</v>
      </c>
      <c r="CH109" s="100">
        <f t="shared" si="73"/>
        <v>113.74440408552557</v>
      </c>
      <c r="CI109">
        <f t="shared" si="74"/>
        <v>-15.412347301176268</v>
      </c>
    </row>
    <row r="110" spans="1:87" ht="16.5">
      <c r="A110">
        <v>9.9999999999999995E-7</v>
      </c>
      <c r="B110" s="14">
        <v>4.9782608695652176E-5</v>
      </c>
      <c r="C110">
        <v>1.1003333333333332E-3</v>
      </c>
      <c r="D110">
        <v>7.3189189189189186E-4</v>
      </c>
      <c r="E110">
        <v>3.7272727272727269E-5</v>
      </c>
      <c r="F110">
        <v>1.0000000000000001E-5</v>
      </c>
      <c r="G110">
        <v>0.54389489183509609</v>
      </c>
      <c r="H110">
        <v>0.42495396540081415</v>
      </c>
      <c r="I110">
        <v>306.00726207000002</v>
      </c>
      <c r="J110">
        <v>1.6218100973589288E-7</v>
      </c>
      <c r="K110">
        <v>3.2820000000000002E-2</v>
      </c>
      <c r="L110">
        <v>15.84589218133074</v>
      </c>
      <c r="M110" s="104">
        <v>58332.989797436545</v>
      </c>
      <c r="O110" s="10"/>
      <c r="Q110">
        <v>108</v>
      </c>
      <c r="R110">
        <f t="shared" si="78"/>
        <v>114.37156012751666</v>
      </c>
      <c r="S110">
        <f t="shared" si="79"/>
        <v>73.363304802809353</v>
      </c>
      <c r="T110" s="100">
        <f t="shared" si="51"/>
        <v>-135.31161390589074</v>
      </c>
      <c r="U110">
        <f t="shared" si="52"/>
        <v>-61.948309103081385</v>
      </c>
      <c r="X110">
        <v>108</v>
      </c>
      <c r="Y110">
        <f t="shared" si="84"/>
        <v>7.8120805369167101E-2</v>
      </c>
      <c r="Z110">
        <f t="shared" si="84"/>
        <v>7.8120805369167101E-2</v>
      </c>
      <c r="AA110">
        <f t="shared" si="53"/>
        <v>-6.5379163592202962</v>
      </c>
      <c r="AB110">
        <f t="shared" si="54"/>
        <v>-6.4597955538511291</v>
      </c>
      <c r="AC110" s="9"/>
      <c r="AE110">
        <v>108</v>
      </c>
      <c r="AF110">
        <f t="shared" si="80"/>
        <v>86.948445006711324</v>
      </c>
      <c r="AG110">
        <f t="shared" si="81"/>
        <v>45.940189682004132</v>
      </c>
      <c r="AH110">
        <f t="shared" si="55"/>
        <v>-107.0829614854691</v>
      </c>
      <c r="AI110">
        <f t="shared" si="75"/>
        <v>-61.142771803464967</v>
      </c>
      <c r="AL110">
        <v>108</v>
      </c>
      <c r="AP110">
        <f t="shared" si="56"/>
        <v>-67.60256735731609</v>
      </c>
      <c r="AX110">
        <v>108</v>
      </c>
      <c r="AY110">
        <f t="shared" si="57"/>
        <v>1.1999166965727455</v>
      </c>
      <c r="AZ110">
        <f t="shared" si="58"/>
        <v>4.7659142363177693</v>
      </c>
      <c r="BB110">
        <v>108</v>
      </c>
      <c r="BC110">
        <f t="shared" si="82"/>
        <v>-173.70068867114094</v>
      </c>
      <c r="BD110">
        <f t="shared" si="83"/>
        <v>-132.69243334643369</v>
      </c>
      <c r="BE110" s="100">
        <f t="shared" si="59"/>
        <v>164.09184546742344</v>
      </c>
      <c r="BF110">
        <f t="shared" si="60"/>
        <v>31.399412120989751</v>
      </c>
      <c r="BI110">
        <v>108</v>
      </c>
      <c r="BJ110" s="8">
        <f t="shared" si="85"/>
        <v>-31.984134228187997</v>
      </c>
      <c r="BK110" s="8">
        <f t="shared" si="85"/>
        <v>-31.984134228187997</v>
      </c>
      <c r="BL110">
        <f t="shared" si="61"/>
        <v>7.0894955003313775</v>
      </c>
      <c r="BM110" s="8">
        <f t="shared" si="62"/>
        <v>-24.89463872785662</v>
      </c>
      <c r="BP110">
        <v>108</v>
      </c>
      <c r="BQ110" s="100">
        <f t="shared" si="63"/>
        <v>141.71655444295288</v>
      </c>
      <c r="BR110" s="100">
        <f t="shared" si="64"/>
        <v>100.70829911824558</v>
      </c>
      <c r="BS110">
        <f t="shared" si="65"/>
        <v>-157.00234996709207</v>
      </c>
      <c r="BT110">
        <f t="shared" si="66"/>
        <v>-56.294050848846496</v>
      </c>
      <c r="BW110">
        <v>108</v>
      </c>
      <c r="BX110" s="100">
        <f t="shared" si="67"/>
        <v>-141.71655444295288</v>
      </c>
      <c r="BY110" s="100">
        <f t="shared" si="68"/>
        <v>-100.70829911824558</v>
      </c>
      <c r="BZ110">
        <f t="shared" si="69"/>
        <v>157.00234996709207</v>
      </c>
      <c r="CA110">
        <f t="shared" si="70"/>
        <v>56.294050848846496</v>
      </c>
      <c r="CE110">
        <v>108</v>
      </c>
      <c r="CF110" s="100">
        <f t="shared" si="71"/>
        <v>-170.16500671140909</v>
      </c>
      <c r="CG110" s="100">
        <f t="shared" si="72"/>
        <v>-129.15675138670184</v>
      </c>
      <c r="CH110" s="100">
        <f t="shared" si="73"/>
        <v>112.9840575121205</v>
      </c>
      <c r="CI110">
        <f t="shared" si="74"/>
        <v>-16.172693874581341</v>
      </c>
    </row>
    <row r="111" spans="1:87" ht="16.5">
      <c r="A111">
        <v>9.9999999999999995E-7</v>
      </c>
      <c r="B111" s="14">
        <v>9.9999999999999995E-7</v>
      </c>
      <c r="C111">
        <v>7.8666666666666674E-4</v>
      </c>
      <c r="D111">
        <v>5.9891891891891886E-4</v>
      </c>
      <c r="E111">
        <v>3.1590909090909086E-5</v>
      </c>
      <c r="F111">
        <v>1.0000000000000001E-5</v>
      </c>
      <c r="G111">
        <v>0.54740464776357878</v>
      </c>
      <c r="H111">
        <v>0.41404009268085973</v>
      </c>
      <c r="I111">
        <v>305.98872298999999</v>
      </c>
      <c r="J111">
        <v>1.5135612484362046E-7</v>
      </c>
      <c r="K111">
        <v>3.3224999999999998E-2</v>
      </c>
      <c r="L111">
        <v>84.11953307486823</v>
      </c>
      <c r="M111" s="104">
        <v>58700.339175480287</v>
      </c>
      <c r="O111" s="10"/>
      <c r="Q111">
        <v>109</v>
      </c>
      <c r="R111">
        <f t="shared" si="78"/>
        <v>114.37156012751666</v>
      </c>
      <c r="S111">
        <f t="shared" si="79"/>
        <v>73.363304802809353</v>
      </c>
      <c r="T111" s="100">
        <f t="shared" si="51"/>
        <v>-135.79156169452884</v>
      </c>
      <c r="U111">
        <f t="shared" si="52"/>
        <v>-62.428256891719485</v>
      </c>
      <c r="X111">
        <v>109</v>
      </c>
      <c r="Y111">
        <f t="shared" si="84"/>
        <v>7.8120805369167101E-2</v>
      </c>
      <c r="Z111">
        <f t="shared" si="84"/>
        <v>7.8120805369167101E-2</v>
      </c>
      <c r="AA111">
        <f t="shared" si="53"/>
        <v>-6.7917899724154269</v>
      </c>
      <c r="AB111">
        <f t="shared" si="54"/>
        <v>-6.7136691670462598</v>
      </c>
      <c r="AC111" s="9"/>
      <c r="AE111">
        <v>109</v>
      </c>
      <c r="AF111">
        <f t="shared" si="80"/>
        <v>86.948445006711324</v>
      </c>
      <c r="AG111">
        <f t="shared" si="81"/>
        <v>45.940189682004132</v>
      </c>
      <c r="AH111">
        <f t="shared" si="55"/>
        <v>-108.5388799026793</v>
      </c>
      <c r="AI111">
        <f t="shared" si="75"/>
        <v>-62.598690220675167</v>
      </c>
      <c r="AL111">
        <v>109</v>
      </c>
      <c r="AP111">
        <f t="shared" si="56"/>
        <v>-69.312359387721429</v>
      </c>
      <c r="AX111">
        <v>109</v>
      </c>
      <c r="AY111">
        <f t="shared" si="57"/>
        <v>1.9248968533679331</v>
      </c>
      <c r="AZ111">
        <f t="shared" si="58"/>
        <v>4.7686406106447849</v>
      </c>
      <c r="BB111">
        <v>109</v>
      </c>
      <c r="BC111">
        <f t="shared" si="82"/>
        <v>-173.70068867114094</v>
      </c>
      <c r="BD111">
        <f t="shared" si="83"/>
        <v>-132.69243334643369</v>
      </c>
      <c r="BE111" s="100">
        <f t="shared" si="59"/>
        <v>164.24280927990193</v>
      </c>
      <c r="BF111">
        <f t="shared" si="60"/>
        <v>31.550375933468246</v>
      </c>
      <c r="BI111">
        <v>109</v>
      </c>
      <c r="BJ111" s="8">
        <f t="shared" si="85"/>
        <v>-31.984134228187997</v>
      </c>
      <c r="BK111" s="8">
        <f t="shared" si="85"/>
        <v>-31.984134228187997</v>
      </c>
      <c r="BL111">
        <f t="shared" si="61"/>
        <v>7.9903557659389755</v>
      </c>
      <c r="BM111" s="8">
        <f t="shared" si="62"/>
        <v>-23.993778462249022</v>
      </c>
      <c r="BP111">
        <v>109</v>
      </c>
      <c r="BQ111" s="100">
        <f t="shared" si="63"/>
        <v>141.71655444295288</v>
      </c>
      <c r="BR111" s="100">
        <f t="shared" si="64"/>
        <v>100.70829911824558</v>
      </c>
      <c r="BS111">
        <f t="shared" si="65"/>
        <v>-156.25245351396296</v>
      </c>
      <c r="BT111">
        <f t="shared" si="66"/>
        <v>-55.544154395717385</v>
      </c>
      <c r="BW111">
        <v>109</v>
      </c>
      <c r="BX111" s="100">
        <f t="shared" si="67"/>
        <v>-141.71655444295288</v>
      </c>
      <c r="BY111" s="100">
        <f t="shared" si="68"/>
        <v>-100.70829911824558</v>
      </c>
      <c r="BZ111">
        <f t="shared" si="69"/>
        <v>156.25245351396296</v>
      </c>
      <c r="CA111">
        <f t="shared" si="70"/>
        <v>55.544154395717385</v>
      </c>
      <c r="CE111">
        <v>109</v>
      </c>
      <c r="CF111" s="100">
        <f t="shared" si="71"/>
        <v>-170.16500671140909</v>
      </c>
      <c r="CG111" s="100">
        <f t="shared" si="72"/>
        <v>-129.15675138670184</v>
      </c>
      <c r="CH111" s="100">
        <f t="shared" si="73"/>
        <v>153.02957345753885</v>
      </c>
      <c r="CI111">
        <f t="shared" si="74"/>
        <v>23.872822070837003</v>
      </c>
    </row>
    <row r="112" spans="1:87" ht="16.5">
      <c r="A112">
        <v>9.9999999999999995E-7</v>
      </c>
      <c r="B112" s="14">
        <v>9.9999999999999995E-7</v>
      </c>
      <c r="C112">
        <v>1.9161666666666665E-3</v>
      </c>
      <c r="D112">
        <v>1.3432432432432433E-3</v>
      </c>
      <c r="E112">
        <v>4.9090909090909098E-5</v>
      </c>
      <c r="F112">
        <v>1.0000000000000001E-5</v>
      </c>
      <c r="G112">
        <v>0.56941183700061204</v>
      </c>
      <c r="H112">
        <v>0.38005038300266297</v>
      </c>
      <c r="I112">
        <v>306.28698890999999</v>
      </c>
      <c r="J112">
        <v>1.479108388168204E-7</v>
      </c>
      <c r="K112">
        <v>3.2210000000000003E-2</v>
      </c>
      <c r="L112">
        <v>10.41887787039504</v>
      </c>
      <c r="M112" s="104">
        <v>61027.13061775727</v>
      </c>
      <c r="O112" s="10"/>
      <c r="Q112">
        <v>110</v>
      </c>
      <c r="R112">
        <f t="shared" si="78"/>
        <v>114.37156012751666</v>
      </c>
      <c r="S112">
        <f t="shared" si="79"/>
        <v>73.363304802809353</v>
      </c>
      <c r="T112" s="100">
        <f t="shared" si="51"/>
        <v>-135.85132239589768</v>
      </c>
      <c r="U112">
        <f t="shared" si="52"/>
        <v>-62.48801759308833</v>
      </c>
      <c r="X112">
        <v>110</v>
      </c>
      <c r="Y112">
        <f t="shared" si="84"/>
        <v>7.8120805369167101E-2</v>
      </c>
      <c r="Z112">
        <f t="shared" si="84"/>
        <v>7.8120805369167101E-2</v>
      </c>
      <c r="AA112">
        <f t="shared" si="53"/>
        <v>-7.5225434985694086</v>
      </c>
      <c r="AB112">
        <f t="shared" si="54"/>
        <v>-7.4444226932002415</v>
      </c>
      <c r="AC112" s="9"/>
      <c r="AE112">
        <v>110</v>
      </c>
      <c r="AF112">
        <f t="shared" si="80"/>
        <v>86.948445006711324</v>
      </c>
      <c r="AG112">
        <f t="shared" si="81"/>
        <v>45.940189682004132</v>
      </c>
      <c r="AH112">
        <f t="shared" si="55"/>
        <v>-105.29147867732298</v>
      </c>
      <c r="AI112">
        <f t="shared" si="75"/>
        <v>-59.351288995318853</v>
      </c>
      <c r="AL112">
        <v>110</v>
      </c>
      <c r="AP112">
        <f t="shared" si="56"/>
        <v>-66.795711688519091</v>
      </c>
      <c r="AX112">
        <v>110</v>
      </c>
      <c r="AY112">
        <f t="shared" si="57"/>
        <v>1.0178209472804125</v>
      </c>
      <c r="AZ112">
        <f t="shared" si="58"/>
        <v>4.7855229507173664</v>
      </c>
      <c r="BB112">
        <v>110</v>
      </c>
      <c r="BC112">
        <f t="shared" si="82"/>
        <v>-173.70068867114094</v>
      </c>
      <c r="BD112">
        <f t="shared" si="83"/>
        <v>-132.69243334643369</v>
      </c>
      <c r="BE112" s="100">
        <f t="shared" si="59"/>
        <v>164.64093244586672</v>
      </c>
      <c r="BF112">
        <f t="shared" si="60"/>
        <v>31.948499099433036</v>
      </c>
      <c r="BI112">
        <v>110</v>
      </c>
      <c r="BJ112" s="8">
        <f t="shared" si="85"/>
        <v>-31.984134228187997</v>
      </c>
      <c r="BK112" s="8">
        <f t="shared" si="85"/>
        <v>-31.984134228187997</v>
      </c>
      <c r="BL112">
        <f t="shared" si="61"/>
        <v>5.7523098299637585</v>
      </c>
      <c r="BM112" s="8">
        <f t="shared" si="62"/>
        <v>-26.231824398224241</v>
      </c>
      <c r="BP112">
        <v>110</v>
      </c>
      <c r="BQ112" s="100">
        <f t="shared" si="63"/>
        <v>141.71655444295288</v>
      </c>
      <c r="BR112" s="100">
        <f t="shared" si="64"/>
        <v>100.70829911824558</v>
      </c>
      <c r="BS112">
        <f t="shared" si="65"/>
        <v>-158.88862261590296</v>
      </c>
      <c r="BT112">
        <f t="shared" si="66"/>
        <v>-58.180323497657383</v>
      </c>
      <c r="BW112">
        <v>110</v>
      </c>
      <c r="BX112" s="100">
        <f t="shared" si="67"/>
        <v>-141.71655444295288</v>
      </c>
      <c r="BY112" s="100">
        <f t="shared" si="68"/>
        <v>-100.70829911824558</v>
      </c>
      <c r="BZ112">
        <f t="shared" si="69"/>
        <v>158.88862261590296</v>
      </c>
      <c r="CA112">
        <f t="shared" si="70"/>
        <v>58.180323497657383</v>
      </c>
      <c r="CE112">
        <v>110</v>
      </c>
      <c r="CF112" s="100">
        <f t="shared" si="71"/>
        <v>-170.16500671140909</v>
      </c>
      <c r="CG112" s="100">
        <f t="shared" si="72"/>
        <v>-129.15675138670184</v>
      </c>
      <c r="CH112" s="100">
        <f t="shared" si="73"/>
        <v>153.10072392937946</v>
      </c>
      <c r="CI112">
        <f t="shared" si="74"/>
        <v>23.943972542677614</v>
      </c>
    </row>
  </sheetData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E595F-BF08-4135-9AED-28C90BB8300B}">
  <dimension ref="A1:CI112"/>
  <sheetViews>
    <sheetView tabSelected="1" zoomScale="89" zoomScaleNormal="89" workbookViewId="0">
      <selection activeCell="G24" sqref="G24"/>
    </sheetView>
  </sheetViews>
  <sheetFormatPr defaultRowHeight="15.75"/>
  <cols>
    <col min="1" max="1" width="10.7109375" bestFit="1" customWidth="1"/>
    <col min="2" max="2" width="20.5703125" bestFit="1" customWidth="1"/>
    <col min="3" max="3" width="19.7109375" bestFit="1" customWidth="1"/>
    <col min="4" max="4" width="22.7109375" bestFit="1" customWidth="1"/>
    <col min="5" max="5" width="20.5703125" bestFit="1" customWidth="1"/>
    <col min="6" max="6" width="14.5703125" bestFit="1" customWidth="1"/>
    <col min="7" max="7" width="12.7109375" bestFit="1" customWidth="1"/>
    <col min="8" max="8" width="14.28515625" bestFit="1" customWidth="1"/>
    <col min="9" max="9" width="14.5703125" bestFit="1" customWidth="1"/>
    <col min="10" max="10" width="12.7109375" bestFit="1" customWidth="1"/>
    <col min="11" max="11" width="14.28515625" bestFit="1" customWidth="1"/>
    <col min="12" max="12" width="23.28515625" bestFit="1" customWidth="1"/>
    <col min="13" max="13" width="16.5703125" bestFit="1" customWidth="1"/>
    <col min="14" max="14" width="16.42578125" bestFit="1" customWidth="1"/>
    <col min="15" max="15" width="13.42578125" bestFit="1" customWidth="1"/>
    <col min="16" max="16" width="57.42578125" bestFit="1" customWidth="1"/>
    <col min="19" max="19" width="13.42578125" bestFit="1" customWidth="1"/>
    <col min="20" max="20" width="10.42578125" bestFit="1" customWidth="1"/>
    <col min="21" max="21" width="13.85546875" bestFit="1" customWidth="1"/>
    <col min="23" max="23" width="48.28515625" bestFit="1" customWidth="1"/>
    <col min="29" max="29" width="11.140625" customWidth="1"/>
    <col min="30" max="30" width="49.5703125" bestFit="1" customWidth="1"/>
    <col min="32" max="32" width="5.7109375" bestFit="1" customWidth="1"/>
    <col min="33" max="33" width="6.140625" bestFit="1" customWidth="1"/>
    <col min="34" max="34" width="10.42578125" bestFit="1" customWidth="1"/>
    <col min="35" max="35" width="8.28515625" bestFit="1" customWidth="1"/>
    <col min="36" max="36" width="21.5703125" bestFit="1" customWidth="1"/>
    <col min="37" max="37" width="47.5703125" bestFit="1" customWidth="1"/>
    <col min="39" max="39" width="5.7109375" bestFit="1" customWidth="1"/>
    <col min="40" max="40" width="6.140625" bestFit="1" customWidth="1"/>
    <col min="41" max="41" width="9.42578125" bestFit="1" customWidth="1"/>
    <col min="42" max="42" width="5.5703125" bestFit="1" customWidth="1"/>
    <col min="43" max="43" width="69.28515625" customWidth="1"/>
    <col min="44" max="44" width="36.140625" bestFit="1" customWidth="1"/>
    <col min="45" max="45" width="4.85546875" bestFit="1" customWidth="1"/>
    <col min="46" max="46" width="6" bestFit="1" customWidth="1"/>
    <col min="47" max="47" width="6.42578125" bestFit="1" customWidth="1"/>
    <col min="48" max="48" width="9.7109375" bestFit="1" customWidth="1"/>
    <col min="49" max="49" width="5.85546875" bestFit="1" customWidth="1"/>
    <col min="50" max="50" width="21.5703125" bestFit="1" customWidth="1"/>
    <col min="51" max="51" width="33.85546875" bestFit="1" customWidth="1"/>
    <col min="52" max="52" width="11.140625" bestFit="1" customWidth="1"/>
    <col min="53" max="53" width="39.5703125" bestFit="1" customWidth="1"/>
    <col min="57" max="57" width="9.7109375" bestFit="1" customWidth="1"/>
    <col min="60" max="60" width="37" bestFit="1" customWidth="1"/>
    <col min="63" max="63" width="11.5703125" bestFit="1" customWidth="1"/>
    <col min="64" max="64" width="10.42578125" bestFit="1" customWidth="1"/>
    <col min="67" max="67" width="49.5703125" bestFit="1" customWidth="1"/>
    <col min="69" max="69" width="7.140625" bestFit="1" customWidth="1"/>
    <col min="70" max="70" width="7.28515625" bestFit="1" customWidth="1"/>
    <col min="71" max="71" width="10.42578125" bestFit="1" customWidth="1"/>
    <col min="72" max="72" width="8.28515625" bestFit="1" customWidth="1"/>
    <col min="74" max="74" width="44" customWidth="1"/>
    <col min="78" max="78" width="9.7109375" bestFit="1" customWidth="1"/>
    <col min="80" max="80" width="2.42578125" customWidth="1"/>
    <col min="81" max="81" width="5.85546875" bestFit="1" customWidth="1"/>
    <col min="82" max="82" width="50.85546875" bestFit="1" customWidth="1"/>
  </cols>
  <sheetData>
    <row r="1" spans="1:87" ht="33">
      <c r="A1" s="1" t="s">
        <v>60</v>
      </c>
      <c r="B1" t="s">
        <v>15</v>
      </c>
      <c r="C1" t="s">
        <v>16</v>
      </c>
      <c r="D1" t="s">
        <v>17</v>
      </c>
      <c r="E1" t="s">
        <v>18</v>
      </c>
      <c r="F1" s="22" t="s">
        <v>19</v>
      </c>
      <c r="G1" s="22" t="s">
        <v>20</v>
      </c>
      <c r="H1" s="22" t="s">
        <v>45</v>
      </c>
      <c r="I1" t="s">
        <v>21</v>
      </c>
      <c r="J1" t="s">
        <v>22</v>
      </c>
      <c r="K1" t="s">
        <v>23</v>
      </c>
      <c r="L1" t="s">
        <v>171</v>
      </c>
      <c r="M1" s="104" t="s">
        <v>176</v>
      </c>
      <c r="P1" s="2" t="s">
        <v>295</v>
      </c>
      <c r="Q1" t="s">
        <v>44</v>
      </c>
      <c r="R1" s="158" t="s">
        <v>297</v>
      </c>
      <c r="S1" t="s">
        <v>52</v>
      </c>
      <c r="T1" t="s">
        <v>165</v>
      </c>
      <c r="U1" s="160" t="s">
        <v>78</v>
      </c>
      <c r="W1" s="101" t="s">
        <v>168</v>
      </c>
      <c r="X1" t="s">
        <v>44</v>
      </c>
      <c r="Y1" t="s">
        <v>51</v>
      </c>
      <c r="Z1" t="s">
        <v>52</v>
      </c>
      <c r="AA1" t="s">
        <v>165</v>
      </c>
      <c r="AB1" t="s">
        <v>78</v>
      </c>
      <c r="AC1" s="13"/>
      <c r="AD1" s="101" t="s">
        <v>169</v>
      </c>
      <c r="AE1" t="s">
        <v>44</v>
      </c>
      <c r="AF1" t="s">
        <v>51</v>
      </c>
      <c r="AG1" t="s">
        <v>52</v>
      </c>
      <c r="AH1" t="s">
        <v>165</v>
      </c>
      <c r="AI1" t="s">
        <v>78</v>
      </c>
      <c r="AK1" s="102" t="s">
        <v>170</v>
      </c>
      <c r="AL1" t="s">
        <v>44</v>
      </c>
      <c r="AM1" t="s">
        <v>51</v>
      </c>
      <c r="AN1" t="s">
        <v>52</v>
      </c>
      <c r="AO1" t="s">
        <v>165</v>
      </c>
      <c r="AP1" t="s">
        <v>78</v>
      </c>
      <c r="AX1" t="s">
        <v>44</v>
      </c>
      <c r="AY1" t="s">
        <v>177</v>
      </c>
      <c r="AZ1" t="s">
        <v>178</v>
      </c>
      <c r="BA1" s="2" t="s">
        <v>172</v>
      </c>
      <c r="BB1" t="s">
        <v>44</v>
      </c>
      <c r="BC1" t="s">
        <v>51</v>
      </c>
      <c r="BD1" t="s">
        <v>52</v>
      </c>
      <c r="BE1" t="s">
        <v>165</v>
      </c>
      <c r="BF1" t="s">
        <v>78</v>
      </c>
      <c r="BH1" s="2" t="s">
        <v>173</v>
      </c>
      <c r="BI1" t="s">
        <v>44</v>
      </c>
      <c r="BJ1" t="s">
        <v>51</v>
      </c>
      <c r="BK1" t="s">
        <v>52</v>
      </c>
      <c r="BL1" t="s">
        <v>165</v>
      </c>
      <c r="BM1" t="s">
        <v>78</v>
      </c>
      <c r="BO1" s="129" t="s">
        <v>257</v>
      </c>
      <c r="BP1" t="s">
        <v>44</v>
      </c>
      <c r="BQ1" t="s">
        <v>51</v>
      </c>
      <c r="BR1" t="s">
        <v>52</v>
      </c>
      <c r="BS1" t="s">
        <v>165</v>
      </c>
      <c r="BT1" t="s">
        <v>78</v>
      </c>
      <c r="BV1" s="135" t="s">
        <v>271</v>
      </c>
      <c r="BW1" t="s">
        <v>44</v>
      </c>
      <c r="BX1" t="s">
        <v>51</v>
      </c>
      <c r="BY1" t="s">
        <v>52</v>
      </c>
      <c r="BZ1" t="s">
        <v>165</v>
      </c>
      <c r="CA1" t="s">
        <v>78</v>
      </c>
      <c r="CC1" s="2"/>
      <c r="CD1" s="138" t="s">
        <v>279</v>
      </c>
      <c r="CE1" t="s">
        <v>44</v>
      </c>
      <c r="CF1" t="s">
        <v>51</v>
      </c>
      <c r="CG1" t="s">
        <v>52</v>
      </c>
      <c r="CH1" t="s">
        <v>165</v>
      </c>
      <c r="CI1" t="s">
        <v>78</v>
      </c>
    </row>
    <row r="2" spans="1:87">
      <c r="F2" s="29" t="s">
        <v>361</v>
      </c>
      <c r="N2" s="4"/>
      <c r="O2" s="4" t="s">
        <v>24</v>
      </c>
      <c r="Q2">
        <v>0</v>
      </c>
      <c r="X2">
        <v>0</v>
      </c>
      <c r="AE2">
        <v>0</v>
      </c>
      <c r="AK2" t="s">
        <v>293</v>
      </c>
      <c r="AL2">
        <v>0</v>
      </c>
      <c r="AX2">
        <v>0</v>
      </c>
      <c r="BA2" s="2" t="s">
        <v>175</v>
      </c>
      <c r="BB2">
        <v>0</v>
      </c>
      <c r="BH2" s="2" t="s">
        <v>174</v>
      </c>
      <c r="BI2">
        <v>0</v>
      </c>
      <c r="BP2">
        <v>0</v>
      </c>
      <c r="BW2">
        <v>0</v>
      </c>
      <c r="CC2" s="2"/>
      <c r="CD2" s="2"/>
      <c r="CE2">
        <v>0</v>
      </c>
    </row>
    <row r="3" spans="1:87" ht="16.5">
      <c r="A3">
        <v>9.9999999999999995E-7</v>
      </c>
      <c r="B3" s="154">
        <v>9.9999999999999995E-7</v>
      </c>
      <c r="C3" s="154">
        <v>9.9999999999999995E-7</v>
      </c>
      <c r="D3" s="154">
        <v>8.3783783783783787E-5</v>
      </c>
      <c r="E3" s="154">
        <v>9.9999999999999995E-7</v>
      </c>
      <c r="F3">
        <v>0.56426631378467007</v>
      </c>
      <c r="G3">
        <v>6.0884722992641926E-3</v>
      </c>
      <c r="H3">
        <v>1.6507972131880346E-2</v>
      </c>
      <c r="I3">
        <f>33+273</f>
        <v>306</v>
      </c>
      <c r="J3" s="154">
        <v>1.2022644346174101E-7</v>
      </c>
      <c r="K3">
        <v>3.6400000000000002E-2</v>
      </c>
      <c r="L3">
        <v>580.64811954607387</v>
      </c>
      <c r="M3" s="104">
        <v>1120.213928586003</v>
      </c>
      <c r="N3" s="4" t="s">
        <v>13</v>
      </c>
      <c r="O3" s="136">
        <v>-584.02718120805366</v>
      </c>
      <c r="Q3" s="100">
        <v>1</v>
      </c>
      <c r="R3" s="159">
        <f>$O$9+$O$3+$O$6+3*$O$4-$O$10-3*$O$7</f>
        <v>114.37156012751666</v>
      </c>
      <c r="S3" s="100">
        <f>$O$9+$O$3+$O$5+3*$O$4-$O$10-3*$O$7</f>
        <v>73.363304802809353</v>
      </c>
      <c r="T3" s="155">
        <f>0.0083145*I3*LN((C3*K3*(F3*0.00078)^3)/D3)</f>
        <v>-78.68501408160752</v>
      </c>
      <c r="U3" s="155">
        <f t="shared" ref="U3:U34" si="0">S3+T3</f>
        <v>-5.321709278798167</v>
      </c>
      <c r="X3" s="100">
        <v>1</v>
      </c>
      <c r="Y3" s="100">
        <f t="shared" ref="Y3:Z22" si="1">$O$9+$O$11-2*$O$10</f>
        <v>7.8120805369167101E-2</v>
      </c>
      <c r="Z3" s="100">
        <f t="shared" si="1"/>
        <v>7.8120805369167101E-2</v>
      </c>
      <c r="AA3">
        <f t="shared" ref="AA3:AA34" si="2">0.0083145*I3*LN((C3*E3)/D3^2)</f>
        <v>-22.532981448706515</v>
      </c>
      <c r="AB3">
        <f>Z3+AA3</f>
        <v>-22.454860643337348</v>
      </c>
      <c r="AE3" s="100">
        <v>1</v>
      </c>
      <c r="AF3" s="100">
        <f t="shared" ref="AF3:AF66" si="3">2*$O$9+$O$6+2*$O$4-$O$11-2*$O$7</f>
        <v>86.948445006711324</v>
      </c>
      <c r="AG3" s="147">
        <f>2*$O$9+$O$5+2*$O$4-$O$11-2*$O$7</f>
        <v>45.940189682004132</v>
      </c>
      <c r="AH3">
        <f>0.0083145*I3*LN((C3^2*(F3*0.00078)^2)/E3)</f>
        <v>-74.475927578805482</v>
      </c>
      <c r="AI3">
        <f>AG3+AH3</f>
        <v>-28.535737896801351</v>
      </c>
      <c r="AL3" s="100">
        <v>1</v>
      </c>
      <c r="AP3">
        <f>AB3+AI3</f>
        <v>-50.990598540138699</v>
      </c>
      <c r="AX3" s="100">
        <v>1</v>
      </c>
      <c r="AY3">
        <f t="shared" ref="AY3:AY34" si="4">LOG(L3)</f>
        <v>2.7639130238955421</v>
      </c>
      <c r="AZ3">
        <f t="shared" ref="AZ3:AZ34" si="5">LOG(M3)</f>
        <v>3.0493009683241832</v>
      </c>
      <c r="BA3" s="2"/>
      <c r="BB3" s="100">
        <v>1</v>
      </c>
      <c r="BC3" s="100">
        <f>$O$12+3*$O$7-4*$O$4-$O$3-$O$6</f>
        <v>-158.33095712751674</v>
      </c>
      <c r="BD3" s="100">
        <f>$O$12+3*$O$7-4*$O$4-$O$3-$O$5</f>
        <v>-117.32270180280949</v>
      </c>
      <c r="BE3" s="100">
        <f>0.0083145*I3*LN((G3*0.0014)/((F3*0.00078)^4*K3))</f>
        <v>57.383555140800645</v>
      </c>
      <c r="BF3" s="100">
        <f>BD3+BE3</f>
        <v>-59.939146662008845</v>
      </c>
      <c r="BI3" s="100">
        <v>1</v>
      </c>
      <c r="BJ3" s="8">
        <f>$O$12+$O$3-$O$9-$O$7</f>
        <v>-16.6144026845638</v>
      </c>
      <c r="BK3" s="8">
        <f>$O$12+$O$3-$O$9-$O$7</f>
        <v>-16.6144026845638</v>
      </c>
      <c r="BL3" s="154">
        <f>0.0083145*I3*LN(((G3*0.0014)*K3)/C3)</f>
        <v>-2.9775639949024013</v>
      </c>
      <c r="BM3" s="8">
        <f t="shared" ref="BM3:BM67" si="6">BK3+BL3</f>
        <v>-19.5919666794662</v>
      </c>
      <c r="BP3" s="100">
        <v>1</v>
      </c>
      <c r="BQ3" s="100">
        <f>2*$O$3+$O$6+4*$O$4-$O$9-4*$O$7</f>
        <v>141.71655444295288</v>
      </c>
      <c r="BR3" s="147">
        <f>2*$O$3+$O$5+4*$O$4-$O$9-4*$O$7</f>
        <v>100.70829911824558</v>
      </c>
      <c r="BS3" s="154">
        <f>0.0083145*I3*LN((K3^2*(F3*0.00078)^4)/C3)</f>
        <v>-60.361119135703042</v>
      </c>
      <c r="BT3">
        <f>BR3+BS3</f>
        <v>40.347179982542535</v>
      </c>
      <c r="BW3" s="100">
        <v>1</v>
      </c>
      <c r="BX3" s="100">
        <f>-2*$O$3-$O$6-4*$O$4+$O$9+4*$O$7</f>
        <v>-141.71655444295288</v>
      </c>
      <c r="BY3" s="100">
        <f>-2*$O$3-$O$5-4*$O$4+$O$9+4*$O$7</f>
        <v>-100.70829911824558</v>
      </c>
      <c r="BZ3" s="154">
        <f>0.0083145*I3*LN(C3/(K3^2*(F3*0.00078)^4))</f>
        <v>60.361119135703042</v>
      </c>
      <c r="CA3">
        <f>BY3+BZ3</f>
        <v>-40.347179982542535</v>
      </c>
      <c r="CD3" s="2"/>
      <c r="CE3" s="100">
        <v>1</v>
      </c>
      <c r="CF3" s="100">
        <f>$O$12+3*$O$3-4*$O$8-$O$7-$O$6</f>
        <v>-154.79527516778501</v>
      </c>
      <c r="CG3" s="100">
        <f>$O$12+3*$O$3-4*$O$8-$O$7-$O$5</f>
        <v>-113.78701984307776</v>
      </c>
      <c r="CH3" s="100">
        <f t="shared" ref="CH3:CH34" si="7">0.0083145*I3*LN((G3*K3^3/(B3^4*J3)))</f>
        <v>142.87166303042051</v>
      </c>
      <c r="CI3" s="100">
        <f>CG3+CH3</f>
        <v>29.084643187342749</v>
      </c>
    </row>
    <row r="4" spans="1:87" ht="16.5">
      <c r="A4">
        <v>9.9999999999999995E-7</v>
      </c>
      <c r="B4" s="154">
        <v>2.8260869565217392E-5</v>
      </c>
      <c r="C4" s="154">
        <v>6.1033333333333328E-4</v>
      </c>
      <c r="D4" s="154">
        <v>1.1351351351351351E-4</v>
      </c>
      <c r="E4" s="154">
        <v>1.0136363636363636E-4</v>
      </c>
      <c r="F4">
        <v>0</v>
      </c>
      <c r="G4">
        <v>0.54317162513729378</v>
      </c>
      <c r="H4">
        <v>0.29656744957108727</v>
      </c>
      <c r="I4">
        <f t="shared" ref="I4:I67" si="8">33+273</f>
        <v>306</v>
      </c>
      <c r="J4">
        <v>2.3442288153199206E-7</v>
      </c>
      <c r="K4">
        <v>3.2599999999999997E-2</v>
      </c>
      <c r="L4">
        <v>4.460540688204511E-5</v>
      </c>
      <c r="M4" s="104">
        <v>59219.882248012196</v>
      </c>
      <c r="N4" s="4" t="s">
        <v>309</v>
      </c>
      <c r="O4" s="136">
        <v>1.0268456374837993E-6</v>
      </c>
      <c r="Q4" s="100">
        <v>2</v>
      </c>
      <c r="R4" s="159">
        <f>$O$9+$O$3+$O$6+3*$O$4-$O$10-3*$O$7</f>
        <v>114.37156012751666</v>
      </c>
      <c r="S4" s="100">
        <f>$O$9+$O$3+$O$5+3*$O$4-$O$10-3*$O$7</f>
        <v>73.363304802809353</v>
      </c>
      <c r="T4" s="100" t="e">
        <f>0.0083145*I4*LN((C4*K4*(F4*0.00078)^3)/D4)</f>
        <v>#NUM!</v>
      </c>
      <c r="U4" s="100" t="e">
        <f t="shared" si="0"/>
        <v>#NUM!</v>
      </c>
      <c r="X4" s="100">
        <v>2</v>
      </c>
      <c r="Y4" s="100">
        <f t="shared" si="1"/>
        <v>7.8120805369167101E-2</v>
      </c>
      <c r="Z4" s="100">
        <f t="shared" si="1"/>
        <v>7.8120805369167101E-2</v>
      </c>
      <c r="AA4">
        <f t="shared" si="2"/>
        <v>3.9915920720932214</v>
      </c>
      <c r="AB4">
        <f t="shared" ref="AB4:AB67" si="9">Z4+AA4</f>
        <v>4.0697128774623881</v>
      </c>
      <c r="AE4" s="100">
        <v>2</v>
      </c>
      <c r="AF4" s="100">
        <f t="shared" si="3"/>
        <v>86.948445006711324</v>
      </c>
      <c r="AG4" s="100">
        <f t="shared" ref="AG4:AG67" si="10">2*$O$9+$O$5+2*$O$4-$O$11-2*$O$7</f>
        <v>45.940189682004132</v>
      </c>
      <c r="AH4" t="e">
        <f t="shared" ref="AH4:AH67" si="11">0.0083145*I4*LN((C4^2*(F4*0.00078)^2)/E4)</f>
        <v>#NUM!</v>
      </c>
      <c r="AI4" t="e">
        <f t="shared" ref="AI4:AI67" si="12">AG4+AH4</f>
        <v>#NUM!</v>
      </c>
      <c r="AL4" s="100">
        <v>2</v>
      </c>
      <c r="AP4" t="e">
        <f t="shared" ref="AP4:AP67" si="13">AB4+AI4</f>
        <v>#NUM!</v>
      </c>
      <c r="AX4" s="100">
        <v>2</v>
      </c>
      <c r="AY4">
        <f t="shared" si="4"/>
        <v>-4.3506124947247979</v>
      </c>
      <c r="AZ4">
        <f t="shared" si="5"/>
        <v>4.7724675395090488</v>
      </c>
      <c r="BB4" s="100">
        <v>2</v>
      </c>
      <c r="BC4" s="100">
        <f t="shared" ref="BC4:BC66" si="14">$O$12+3*$O$7-4*$O$4-$O$3-$O$6</f>
        <v>-158.33095712751674</v>
      </c>
      <c r="BD4" s="100">
        <f t="shared" ref="BD4:BD66" si="15">$O$12+3*$O$7-4*$O$4-$O$3-$O$5</f>
        <v>-117.32270180280949</v>
      </c>
      <c r="BE4" s="100" t="e">
        <f t="shared" ref="BE4:BE67" si="16">0.0083145*I4*LN((G4*0.0014)/((F4*0.00078)^4*K4))</f>
        <v>#DIV/0!</v>
      </c>
      <c r="BF4" s="100" t="e">
        <f t="shared" ref="BF4:BF67" si="17">BD4+BE4</f>
        <v>#DIV/0!</v>
      </c>
      <c r="BI4" s="100">
        <v>2</v>
      </c>
      <c r="BJ4" s="8">
        <f t="shared" ref="BJ4:BK22" si="18">$O$12+$O$3-$O$9-$O$7</f>
        <v>-16.6144026845638</v>
      </c>
      <c r="BK4" s="8">
        <f>$O$12+$O$3-$O$9-$O$7</f>
        <v>-16.6144026845638</v>
      </c>
      <c r="BL4" s="154">
        <f t="shared" ref="BL4:BL67" si="19">0.0083145*I4*LN(((G4*0.0014)*K4)/C4)</f>
        <v>-8.1505921500774132</v>
      </c>
      <c r="BM4" s="8">
        <f t="shared" si="6"/>
        <v>-24.764994834641215</v>
      </c>
      <c r="BP4" s="100">
        <v>2</v>
      </c>
      <c r="BQ4" s="100">
        <f t="shared" ref="BQ4:BQ67" si="20">2*$O$3+$O$6+4*$O$4-$O$9-4*$O$7</f>
        <v>141.71655444295288</v>
      </c>
      <c r="BR4" s="100">
        <f t="shared" ref="BR4:BR67" si="21">2*$O$3+$O$5+4*$O$4-$O$9-4*$O$7</f>
        <v>100.70829911824558</v>
      </c>
      <c r="BS4" s="154" t="e">
        <f t="shared" ref="BS4:BS67" si="22">0.0083145*I4*LN((K4^2*(F4*0.00078)^4)/C4)</f>
        <v>#NUM!</v>
      </c>
      <c r="BT4" t="e">
        <f t="shared" ref="BT4:BT67" si="23">BR4+BS4</f>
        <v>#NUM!</v>
      </c>
      <c r="BW4" s="100">
        <v>2</v>
      </c>
      <c r="BX4" s="100">
        <f t="shared" ref="BX4:BX67" si="24">-2*$O$3-$O$6-4*$O$4+$O$9+4*$O$7</f>
        <v>-141.71655444295288</v>
      </c>
      <c r="BY4" s="100">
        <f t="shared" ref="BY4:BY67" si="25">-2*$O$3-$O$5-4*$O$4+$O$9+4*$O$7</f>
        <v>-100.70829911824558</v>
      </c>
      <c r="BZ4" s="154" t="e">
        <f>0.0083145*I4*LN(C4/(K4^2*(F4*0.00078)^4))</f>
        <v>#DIV/0!</v>
      </c>
      <c r="CA4" t="e">
        <f t="shared" ref="CA4:CA67" si="26">BY4+BZ4</f>
        <v>#DIV/0!</v>
      </c>
      <c r="CE4" s="100">
        <v>2</v>
      </c>
      <c r="CF4" s="100">
        <f t="shared" ref="CF4:CF67" si="27">$O$12+3*$O$3-4*$O$8-$O$7-$O$6</f>
        <v>-154.79527516778501</v>
      </c>
      <c r="CG4" s="100">
        <f t="shared" ref="CG4:CG67" si="28">$O$12+3*$O$3-4*$O$8-$O$7-$O$5</f>
        <v>-113.78701984307776</v>
      </c>
      <c r="CH4" s="100">
        <f t="shared" si="7"/>
        <v>117.75138432242059</v>
      </c>
      <c r="CI4" s="100">
        <f>CG4+CH4</f>
        <v>3.9643644793428336</v>
      </c>
    </row>
    <row r="5" spans="1:87" ht="16.5">
      <c r="A5">
        <v>9.9999999999999995E-7</v>
      </c>
      <c r="B5" s="154">
        <v>2.9565217391304352E-5</v>
      </c>
      <c r="C5" s="154">
        <v>2.2033333333333334E-4</v>
      </c>
      <c r="D5" s="154">
        <v>2.7297297297297298E-4</v>
      </c>
      <c r="E5" s="154">
        <v>3.9772727272727275E-5</v>
      </c>
      <c r="F5">
        <v>1.564870094545787E-2</v>
      </c>
      <c r="G5">
        <v>0.59568122135964996</v>
      </c>
      <c r="H5">
        <v>0.33943151332398069</v>
      </c>
      <c r="I5">
        <f t="shared" si="8"/>
        <v>306</v>
      </c>
      <c r="J5">
        <v>2.454708915685024E-7</v>
      </c>
      <c r="K5">
        <v>3.065E-2</v>
      </c>
      <c r="L5">
        <v>13.176156820507396</v>
      </c>
      <c r="M5" s="104">
        <v>63747.587143483324</v>
      </c>
      <c r="N5" s="4" t="s">
        <v>34</v>
      </c>
      <c r="O5" s="136">
        <v>-41.00825532470725</v>
      </c>
      <c r="Q5">
        <v>3</v>
      </c>
      <c r="R5" s="159">
        <f t="shared" ref="R5:R68" si="29">$O$9+$O$3+$O$6+3*$O$4-$O$10-3*$O$7</f>
        <v>114.37156012751666</v>
      </c>
      <c r="S5">
        <f t="shared" ref="S5:S66" si="30">$O$9+$O$3+$O$5+3*$O$4-$O$10-3*$O$7</f>
        <v>73.363304802809353</v>
      </c>
      <c r="T5" s="100">
        <f t="shared" ref="T5:T68" si="31">0.0083145*I5*LN((C5*K5*(F5*0.00078)^3)/D5)</f>
        <v>-95.765350081132354</v>
      </c>
      <c r="U5">
        <f t="shared" si="0"/>
        <v>-22.402045278323001</v>
      </c>
      <c r="X5">
        <v>3</v>
      </c>
      <c r="Y5">
        <f>$O$9+$O$11-2*$O$10</f>
        <v>7.8120805369167101E-2</v>
      </c>
      <c r="Z5">
        <f t="shared" si="1"/>
        <v>7.8120805369167101E-2</v>
      </c>
      <c r="AA5">
        <f t="shared" si="2"/>
        <v>-5.4457423648559864</v>
      </c>
      <c r="AB5">
        <f>Z5+AA5</f>
        <v>-5.3676215594868193</v>
      </c>
      <c r="AC5" s="9"/>
      <c r="AE5">
        <v>3</v>
      </c>
      <c r="AF5">
        <f t="shared" si="3"/>
        <v>86.948445006711324</v>
      </c>
      <c r="AG5">
        <f t="shared" si="10"/>
        <v>45.940189682004132</v>
      </c>
      <c r="AH5">
        <f t="shared" si="11"/>
        <v>-74.63666018924151</v>
      </c>
      <c r="AI5">
        <f t="shared" si="12"/>
        <v>-28.696470507237379</v>
      </c>
      <c r="AL5">
        <v>3</v>
      </c>
      <c r="AP5">
        <f t="shared" si="13"/>
        <v>-34.0640920667242</v>
      </c>
      <c r="AX5">
        <v>3</v>
      </c>
      <c r="AY5">
        <f t="shared" si="4"/>
        <v>1.119788755095799</v>
      </c>
      <c r="AZ5">
        <f t="shared" si="5"/>
        <v>4.8044637513004718</v>
      </c>
      <c r="BB5">
        <v>3</v>
      </c>
      <c r="BC5">
        <f t="shared" si="14"/>
        <v>-158.33095712751674</v>
      </c>
      <c r="BD5">
        <f t="shared" si="15"/>
        <v>-117.32270180280949</v>
      </c>
      <c r="BE5" s="100">
        <f>0.0083145*I5*LN((G5*0.0014)/((F5*0.00078)^4*K5))</f>
        <v>105.96779161711633</v>
      </c>
      <c r="BF5">
        <f t="shared" si="17"/>
        <v>-11.354910185693157</v>
      </c>
      <c r="BI5">
        <v>3</v>
      </c>
      <c r="BJ5" s="8">
        <f t="shared" si="18"/>
        <v>-16.6144026845638</v>
      </c>
      <c r="BK5" s="8">
        <f t="shared" si="18"/>
        <v>-16.6144026845638</v>
      </c>
      <c r="BL5" s="154">
        <f t="shared" si="19"/>
        <v>-5.4805059910508627</v>
      </c>
      <c r="BM5" s="8">
        <f t="shared" si="6"/>
        <v>-22.094908675614661</v>
      </c>
      <c r="BP5">
        <v>3</v>
      </c>
      <c r="BQ5" s="100">
        <f t="shared" si="20"/>
        <v>141.71655444295288</v>
      </c>
      <c r="BR5" s="100">
        <f t="shared" si="21"/>
        <v>100.70829911824558</v>
      </c>
      <c r="BS5" s="154">
        <f t="shared" si="22"/>
        <v>-111.44829760816719</v>
      </c>
      <c r="BT5">
        <f t="shared" si="23"/>
        <v>-10.739998489921618</v>
      </c>
      <c r="BW5">
        <v>3</v>
      </c>
      <c r="BX5" s="100">
        <f t="shared" si="24"/>
        <v>-141.71655444295288</v>
      </c>
      <c r="BY5" s="100">
        <f t="shared" si="25"/>
        <v>-100.70829911824558</v>
      </c>
      <c r="BZ5" s="154">
        <f t="shared" ref="BZ5:BZ68" si="32">0.0083145*I5*LN(C5/(K5^2*(F5*0.00078)^4))</f>
        <v>111.44829760816719</v>
      </c>
      <c r="CA5">
        <f t="shared" si="26"/>
        <v>10.739998489921618</v>
      </c>
      <c r="CE5">
        <v>3</v>
      </c>
      <c r="CF5" s="100">
        <f t="shared" si="27"/>
        <v>-154.79527516778501</v>
      </c>
      <c r="CG5" s="100">
        <f t="shared" si="28"/>
        <v>-113.78701984307776</v>
      </c>
      <c r="CH5" s="100">
        <f t="shared" si="7"/>
        <v>116.93902980512615</v>
      </c>
      <c r="CI5">
        <f t="shared" ref="CI5:CI68" si="33">CG5+CH5</f>
        <v>3.1520099620483961</v>
      </c>
    </row>
    <row r="6" spans="1:87" ht="16.5">
      <c r="A6">
        <v>9.9999999999999995E-7</v>
      </c>
      <c r="B6" s="154">
        <v>9.9999999999999995E-7</v>
      </c>
      <c r="C6" s="154">
        <v>1.8550000000000004E-4</v>
      </c>
      <c r="D6" s="154">
        <v>2.9324324324324325E-4</v>
      </c>
      <c r="E6" s="154">
        <v>4.2386363636363639E-5</v>
      </c>
      <c r="F6">
        <v>2.3229573906717624E-2</v>
      </c>
      <c r="G6">
        <v>0.59403341979343327</v>
      </c>
      <c r="H6">
        <v>0.36759939817554188</v>
      </c>
      <c r="I6">
        <f t="shared" si="8"/>
        <v>306</v>
      </c>
      <c r="J6">
        <v>2.5703957827688611E-7</v>
      </c>
      <c r="K6">
        <v>2.9850000000000002E-2</v>
      </c>
      <c r="L6">
        <v>19.499910346379867</v>
      </c>
      <c r="M6" s="104">
        <v>63368.243698603728</v>
      </c>
      <c r="N6" s="4" t="s">
        <v>33</v>
      </c>
      <c r="O6" s="136"/>
      <c r="P6" s="10"/>
      <c r="Q6">
        <v>4</v>
      </c>
      <c r="R6" s="159">
        <f t="shared" si="29"/>
        <v>114.37156012751666</v>
      </c>
      <c r="S6">
        <f t="shared" si="30"/>
        <v>73.363304802809353</v>
      </c>
      <c r="T6" s="100">
        <f t="shared" si="31"/>
        <v>-93.43749854423784</v>
      </c>
      <c r="U6">
        <f t="shared" si="0"/>
        <v>-20.074193741428488</v>
      </c>
      <c r="X6">
        <v>4</v>
      </c>
      <c r="Y6">
        <f t="shared" si="1"/>
        <v>7.8120805369167101E-2</v>
      </c>
      <c r="Z6">
        <f t="shared" si="1"/>
        <v>7.8120805369167101E-2</v>
      </c>
      <c r="AA6">
        <f t="shared" si="2"/>
        <v>-6.0861286400765247</v>
      </c>
      <c r="AB6">
        <f t="shared" si="9"/>
        <v>-6.0080078347073576</v>
      </c>
      <c r="AC6" s="9"/>
      <c r="AE6">
        <v>4</v>
      </c>
      <c r="AF6">
        <f>2*$O$9+$O$6+2*$O$4-$O$11-2*$O$7</f>
        <v>86.948445006711324</v>
      </c>
      <c r="AG6">
        <f t="shared" si="10"/>
        <v>45.940189682004132</v>
      </c>
      <c r="AH6">
        <f t="shared" si="11"/>
        <v>-73.664105264150251</v>
      </c>
      <c r="AI6">
        <f t="shared" si="12"/>
        <v>-27.72391558214612</v>
      </c>
      <c r="AL6">
        <v>4</v>
      </c>
      <c r="AP6">
        <f t="shared" si="13"/>
        <v>-33.731923416853476</v>
      </c>
      <c r="AX6">
        <v>4</v>
      </c>
      <c r="AY6">
        <f t="shared" si="4"/>
        <v>1.2900326146362608</v>
      </c>
      <c r="AZ6">
        <f t="shared" si="5"/>
        <v>4.8018716704742221</v>
      </c>
      <c r="BB6">
        <v>4</v>
      </c>
      <c r="BC6">
        <f t="shared" si="14"/>
        <v>-158.33095712751674</v>
      </c>
      <c r="BD6">
        <f t="shared" si="15"/>
        <v>-117.32270180280949</v>
      </c>
      <c r="BE6" s="100">
        <f>0.0083145*I6*LN((G6*0.0014)/((F6*0.00078)^4*K6))</f>
        <v>102.00774919422355</v>
      </c>
      <c r="BF6">
        <f t="shared" si="17"/>
        <v>-15.314952608585941</v>
      </c>
      <c r="BI6">
        <v>4</v>
      </c>
      <c r="BJ6" s="8">
        <f t="shared" si="18"/>
        <v>-16.6144026845638</v>
      </c>
      <c r="BK6" s="8">
        <f t="shared" si="18"/>
        <v>-16.6144026845638</v>
      </c>
      <c r="BL6" s="154">
        <f t="shared" si="19"/>
        <v>-5.1170139900253515</v>
      </c>
      <c r="BM6" s="8">
        <f t="shared" si="6"/>
        <v>-21.731416674589152</v>
      </c>
      <c r="BP6">
        <v>4</v>
      </c>
      <c r="BQ6" s="100">
        <f t="shared" si="20"/>
        <v>141.71655444295288</v>
      </c>
      <c r="BR6" s="100">
        <f t="shared" si="21"/>
        <v>100.70829911824558</v>
      </c>
      <c r="BS6" s="154">
        <f t="shared" si="22"/>
        <v>-107.12476318424891</v>
      </c>
      <c r="BT6">
        <f t="shared" si="23"/>
        <v>-6.4164640660033285</v>
      </c>
      <c r="BW6">
        <v>4</v>
      </c>
      <c r="BX6" s="100">
        <f t="shared" si="24"/>
        <v>-141.71655444295288</v>
      </c>
      <c r="BY6" s="100">
        <f t="shared" si="25"/>
        <v>-100.70829911824558</v>
      </c>
      <c r="BZ6" s="154">
        <f t="shared" si="32"/>
        <v>107.12476318424891</v>
      </c>
      <c r="CA6">
        <f t="shared" si="26"/>
        <v>6.4164640660033285</v>
      </c>
      <c r="CE6">
        <v>4</v>
      </c>
      <c r="CF6" s="100">
        <f t="shared" si="27"/>
        <v>-154.79527516778501</v>
      </c>
      <c r="CG6" s="100">
        <f t="shared" si="28"/>
        <v>-113.78701984307776</v>
      </c>
      <c r="CH6" s="100">
        <f t="shared" si="7"/>
        <v>151.07818470251465</v>
      </c>
      <c r="CI6">
        <f t="shared" si="33"/>
        <v>37.29116485943689</v>
      </c>
    </row>
    <row r="7" spans="1:87" ht="16.5">
      <c r="A7">
        <v>9.9999999999999995E-7</v>
      </c>
      <c r="B7" s="154">
        <v>3.4130434782608693E-5</v>
      </c>
      <c r="C7" s="154">
        <v>2.275E-4</v>
      </c>
      <c r="D7" s="154">
        <v>4.0337837837837841E-4</v>
      </c>
      <c r="E7" s="154">
        <v>3.7613636363636361E-5</v>
      </c>
      <c r="F7">
        <v>2.0022126349436016E-2</v>
      </c>
      <c r="G7">
        <v>0.59088878859392857</v>
      </c>
      <c r="H7">
        <v>0.3754784261020101</v>
      </c>
      <c r="I7">
        <f t="shared" si="8"/>
        <v>306</v>
      </c>
      <c r="J7">
        <v>2.6302679918953789E-7</v>
      </c>
      <c r="K7">
        <v>2.8549999999999999E-2</v>
      </c>
      <c r="L7">
        <v>16.804356625155776</v>
      </c>
      <c r="M7" s="104">
        <v>63019.986907022991</v>
      </c>
      <c r="N7" s="4" t="s">
        <v>29</v>
      </c>
      <c r="O7" s="136">
        <v>-235.87271140939595</v>
      </c>
      <c r="Q7">
        <v>5</v>
      </c>
      <c r="R7" s="159">
        <f t="shared" si="29"/>
        <v>114.37156012751666</v>
      </c>
      <c r="S7">
        <f t="shared" si="30"/>
        <v>73.363304802809353</v>
      </c>
      <c r="T7" s="100">
        <f t="shared" si="31"/>
        <v>-94.976939519247978</v>
      </c>
      <c r="U7">
        <f t="shared" si="0"/>
        <v>-21.613634716438625</v>
      </c>
      <c r="X7">
        <v>5</v>
      </c>
      <c r="Y7">
        <f t="shared" si="1"/>
        <v>7.8120805369167101E-2</v>
      </c>
      <c r="Z7">
        <f t="shared" si="1"/>
        <v>7.8120805369167101E-2</v>
      </c>
      <c r="AA7">
        <f t="shared" si="2"/>
        <v>-7.4933711766255628</v>
      </c>
      <c r="AB7">
        <f t="shared" si="9"/>
        <v>-7.4152503712563957</v>
      </c>
      <c r="AC7" s="9"/>
      <c r="AE7">
        <v>5</v>
      </c>
      <c r="AF7">
        <f t="shared" si="3"/>
        <v>86.948445006711324</v>
      </c>
      <c r="AG7">
        <f t="shared" si="10"/>
        <v>45.940189682004132</v>
      </c>
      <c r="AH7">
        <f t="shared" si="11"/>
        <v>-73.077724003502283</v>
      </c>
      <c r="AI7">
        <f t="shared" si="12"/>
        <v>-27.137534321498151</v>
      </c>
      <c r="AL7">
        <v>5</v>
      </c>
      <c r="AP7">
        <f t="shared" si="13"/>
        <v>-34.55278469275455</v>
      </c>
      <c r="AX7">
        <v>5</v>
      </c>
      <c r="AY7">
        <f t="shared" si="4"/>
        <v>1.2254218896413531</v>
      </c>
      <c r="AZ7">
        <f t="shared" si="5"/>
        <v>4.7994783086093511</v>
      </c>
      <c r="BB7">
        <v>5</v>
      </c>
      <c r="BC7">
        <f t="shared" si="14"/>
        <v>-158.33095712751674</v>
      </c>
      <c r="BD7">
        <f t="shared" si="15"/>
        <v>-117.32270180280949</v>
      </c>
      <c r="BE7" s="100">
        <f>0.0083145*I7*LN((G7*0.0014)/((F7*0.00078)^4*K7))</f>
        <v>103.61970918349516</v>
      </c>
      <c r="BF7">
        <f t="shared" si="17"/>
        <v>-13.70299261931433</v>
      </c>
      <c r="BI7">
        <v>5</v>
      </c>
      <c r="BJ7" s="8">
        <f t="shared" si="18"/>
        <v>-16.6144026845638</v>
      </c>
      <c r="BK7" s="8">
        <f t="shared" si="18"/>
        <v>-16.6144026845638</v>
      </c>
      <c r="BL7" s="154">
        <f t="shared" si="19"/>
        <v>-5.7630746748729402</v>
      </c>
      <c r="BM7" s="8">
        <f t="shared" si="6"/>
        <v>-22.377477359436739</v>
      </c>
      <c r="BP7">
        <v>5</v>
      </c>
      <c r="BQ7" s="100">
        <f t="shared" si="20"/>
        <v>141.71655444295288</v>
      </c>
      <c r="BR7" s="100">
        <f t="shared" si="21"/>
        <v>100.70829911824558</v>
      </c>
      <c r="BS7" s="154">
        <f t="shared" si="22"/>
        <v>-109.38278385836809</v>
      </c>
      <c r="BT7">
        <f t="shared" si="23"/>
        <v>-8.6744847401225087</v>
      </c>
      <c r="BW7">
        <v>5</v>
      </c>
      <c r="BX7" s="100">
        <f t="shared" si="24"/>
        <v>-141.71655444295288</v>
      </c>
      <c r="BY7" s="100">
        <f t="shared" si="25"/>
        <v>-100.70829911824558</v>
      </c>
      <c r="BZ7" s="154">
        <f t="shared" si="32"/>
        <v>109.38278385836809</v>
      </c>
      <c r="CA7">
        <f t="shared" si="26"/>
        <v>8.6744847401225087</v>
      </c>
      <c r="CE7">
        <v>5</v>
      </c>
      <c r="CF7" s="100">
        <f t="shared" si="27"/>
        <v>-154.79527516778501</v>
      </c>
      <c r="CG7" s="100">
        <f t="shared" si="28"/>
        <v>-113.78701984307776</v>
      </c>
      <c r="CH7" s="100">
        <f t="shared" si="7"/>
        <v>114.7396736819673</v>
      </c>
      <c r="CI7">
        <f t="shared" si="33"/>
        <v>0.95265383888954602</v>
      </c>
    </row>
    <row r="8" spans="1:87" ht="16.5">
      <c r="A8">
        <v>9.9999999999999995E-7</v>
      </c>
      <c r="B8" s="154">
        <v>2.3478260869565219E-5</v>
      </c>
      <c r="C8" s="154">
        <v>2.42E-4</v>
      </c>
      <c r="D8" s="154">
        <v>3.9027027027027026E-4</v>
      </c>
      <c r="E8" s="154">
        <v>5.8522727272727277E-5</v>
      </c>
      <c r="F8">
        <v>1.6216009548239301E-2</v>
      </c>
      <c r="G8">
        <v>0.59314715384452177</v>
      </c>
      <c r="H8">
        <v>0.37650745549293879</v>
      </c>
      <c r="I8">
        <f t="shared" si="8"/>
        <v>306</v>
      </c>
      <c r="J8">
        <v>2.6302679918953789E-7</v>
      </c>
      <c r="K8">
        <v>2.8649999999999998E-2</v>
      </c>
      <c r="L8">
        <v>13.598999196824481</v>
      </c>
      <c r="M8" s="104">
        <v>63223.485506354642</v>
      </c>
      <c r="N8" s="4" t="s">
        <v>26</v>
      </c>
      <c r="O8" s="136">
        <v>-349.03838926174501</v>
      </c>
      <c r="Q8">
        <v>6</v>
      </c>
      <c r="R8" s="159">
        <f t="shared" si="29"/>
        <v>114.37156012751666</v>
      </c>
      <c r="S8">
        <f t="shared" si="30"/>
        <v>73.363304802809353</v>
      </c>
      <c r="T8" s="100">
        <f t="shared" si="31"/>
        <v>-96.336064370662925</v>
      </c>
      <c r="U8">
        <f t="shared" si="0"/>
        <v>-22.972759567853572</v>
      </c>
      <c r="X8">
        <v>6</v>
      </c>
      <c r="Y8">
        <f t="shared" si="1"/>
        <v>7.8120805369167101E-2</v>
      </c>
      <c r="Z8">
        <f t="shared" si="1"/>
        <v>7.8120805369167101E-2</v>
      </c>
      <c r="AA8">
        <f t="shared" si="2"/>
        <v>-6.0433925361044842</v>
      </c>
      <c r="AB8">
        <f t="shared" si="9"/>
        <v>-5.9652717307353171</v>
      </c>
      <c r="AC8" s="9"/>
      <c r="AE8">
        <v>6</v>
      </c>
      <c r="AF8">
        <f t="shared" si="3"/>
        <v>86.948445006711324</v>
      </c>
      <c r="AG8">
        <f t="shared" si="10"/>
        <v>45.940189682004132</v>
      </c>
      <c r="AH8">
        <f t="shared" si="11"/>
        <v>-74.960844868074687</v>
      </c>
      <c r="AI8">
        <f t="shared" si="12"/>
        <v>-29.020655186070556</v>
      </c>
      <c r="AL8">
        <v>6</v>
      </c>
      <c r="AP8">
        <f t="shared" si="13"/>
        <v>-34.985926916805873</v>
      </c>
      <c r="AX8">
        <v>6</v>
      </c>
      <c r="AY8">
        <f t="shared" si="4"/>
        <v>1.133506948128324</v>
      </c>
      <c r="AZ8">
        <f t="shared" si="5"/>
        <v>4.8008784347881166</v>
      </c>
      <c r="BB8">
        <v>6</v>
      </c>
      <c r="BC8">
        <f t="shared" si="14"/>
        <v>-158.33095712751674</v>
      </c>
      <c r="BD8">
        <f t="shared" si="15"/>
        <v>-117.32270180280949</v>
      </c>
      <c r="BE8" s="100">
        <f t="shared" si="16"/>
        <v>105.76621608053188</v>
      </c>
      <c r="BF8">
        <f t="shared" si="17"/>
        <v>-11.556485722277614</v>
      </c>
      <c r="BI8">
        <v>6</v>
      </c>
      <c r="BJ8" s="8">
        <f t="shared" si="18"/>
        <v>-16.6144026845638</v>
      </c>
      <c r="BK8" s="8">
        <f t="shared" si="18"/>
        <v>-16.6144026845638</v>
      </c>
      <c r="BL8" s="154">
        <f t="shared" si="19"/>
        <v>-5.9016752566147854</v>
      </c>
      <c r="BM8" s="8">
        <f t="shared" si="6"/>
        <v>-22.516077941178587</v>
      </c>
      <c r="BP8">
        <v>6</v>
      </c>
      <c r="BQ8" s="100">
        <f t="shared" si="20"/>
        <v>141.71655444295288</v>
      </c>
      <c r="BR8" s="100">
        <f t="shared" si="21"/>
        <v>100.70829911824558</v>
      </c>
      <c r="BS8" s="154">
        <f t="shared" si="22"/>
        <v>-111.66789133714666</v>
      </c>
      <c r="BT8">
        <f t="shared" si="23"/>
        <v>-10.959592218901079</v>
      </c>
      <c r="BW8">
        <v>6</v>
      </c>
      <c r="BX8" s="100">
        <f t="shared" si="24"/>
        <v>-141.71655444295288</v>
      </c>
      <c r="BY8" s="100">
        <f t="shared" si="25"/>
        <v>-100.70829911824558</v>
      </c>
      <c r="BZ8" s="154">
        <f t="shared" si="32"/>
        <v>111.66789133714666</v>
      </c>
      <c r="CA8">
        <f t="shared" si="26"/>
        <v>10.959592218901079</v>
      </c>
      <c r="CE8">
        <v>6</v>
      </c>
      <c r="CF8" s="100">
        <f t="shared" si="27"/>
        <v>-154.79527516778501</v>
      </c>
      <c r="CG8" s="100">
        <f t="shared" si="28"/>
        <v>-113.78701984307776</v>
      </c>
      <c r="CH8" s="100">
        <f t="shared" si="7"/>
        <v>118.58341160662359</v>
      </c>
      <c r="CI8">
        <f t="shared" si="33"/>
        <v>4.7963917635458273</v>
      </c>
    </row>
    <row r="9" spans="1:87" ht="16.5">
      <c r="A9">
        <v>9.9999999999999995E-7</v>
      </c>
      <c r="B9" s="154">
        <v>3.9130434782608699E-5</v>
      </c>
      <c r="C9" s="154">
        <v>2.4716666666666669E-4</v>
      </c>
      <c r="D9" s="154">
        <v>2.6702702702702708E-4</v>
      </c>
      <c r="E9" s="154">
        <v>3.818181818181818E-5</v>
      </c>
      <c r="F9">
        <v>7.5463030488572155E-2</v>
      </c>
      <c r="G9">
        <v>0.59498782130302785</v>
      </c>
      <c r="H9">
        <v>0.3745967676820221</v>
      </c>
      <c r="I9">
        <f t="shared" si="8"/>
        <v>306</v>
      </c>
      <c r="J9">
        <v>2.6302679918953789E-7</v>
      </c>
      <c r="K9">
        <v>2.9100000000000001E-2</v>
      </c>
      <c r="L9">
        <v>63.279414071325881</v>
      </c>
      <c r="M9" s="104">
        <v>63374.222586964148</v>
      </c>
      <c r="N9" s="4" t="s">
        <v>25</v>
      </c>
      <c r="O9" s="136">
        <v>-366.28006711409392</v>
      </c>
      <c r="Q9">
        <v>7</v>
      </c>
      <c r="R9" s="159">
        <f t="shared" si="29"/>
        <v>114.37156012751666</v>
      </c>
      <c r="S9">
        <f t="shared" si="30"/>
        <v>73.363304802809353</v>
      </c>
      <c r="T9" s="100">
        <f t="shared" si="31"/>
        <v>-83.540762878574469</v>
      </c>
      <c r="U9">
        <f t="shared" si="0"/>
        <v>-10.177458075765117</v>
      </c>
      <c r="X9">
        <v>7</v>
      </c>
      <c r="Y9">
        <f t="shared" si="1"/>
        <v>7.8120805369167101E-2</v>
      </c>
      <c r="Z9">
        <f t="shared" si="1"/>
        <v>7.8120805369167101E-2</v>
      </c>
      <c r="AA9">
        <f t="shared" si="2"/>
        <v>-5.145153099342048</v>
      </c>
      <c r="AB9">
        <f t="shared" si="9"/>
        <v>-5.0670322939728809</v>
      </c>
      <c r="AC9" s="9"/>
      <c r="AE9">
        <v>7</v>
      </c>
      <c r="AF9">
        <f t="shared" si="3"/>
        <v>86.948445006711324</v>
      </c>
      <c r="AG9">
        <f t="shared" si="10"/>
        <v>45.940189682004132</v>
      </c>
      <c r="AH9">
        <f t="shared" si="11"/>
        <v>-65.942558207426728</v>
      </c>
      <c r="AI9">
        <f t="shared" si="12"/>
        <v>-20.002368525422597</v>
      </c>
      <c r="AL9">
        <v>7</v>
      </c>
      <c r="AP9">
        <f t="shared" si="13"/>
        <v>-25.069400819395476</v>
      </c>
      <c r="AX9">
        <v>7</v>
      </c>
      <c r="AY9">
        <f t="shared" si="4"/>
        <v>1.8012624492069391</v>
      </c>
      <c r="AZ9">
        <f t="shared" si="5"/>
        <v>4.8019126448737399</v>
      </c>
      <c r="BB9">
        <v>7</v>
      </c>
      <c r="BC9">
        <f t="shared" si="14"/>
        <v>-158.33095712751674</v>
      </c>
      <c r="BD9">
        <f t="shared" si="15"/>
        <v>-117.32270180280949</v>
      </c>
      <c r="BE9" s="100">
        <f t="shared" si="16"/>
        <v>90.08592617077602</v>
      </c>
      <c r="BF9">
        <f t="shared" si="17"/>
        <v>-27.236775632033471</v>
      </c>
      <c r="BI9">
        <v>7</v>
      </c>
      <c r="BJ9" s="8">
        <f t="shared" si="18"/>
        <v>-16.6144026845638</v>
      </c>
      <c r="BK9" s="8">
        <f t="shared" si="18"/>
        <v>-16.6144026845638</v>
      </c>
      <c r="BL9" s="154">
        <f t="shared" si="19"/>
        <v>-5.907888279604121</v>
      </c>
      <c r="BM9" s="8">
        <f t="shared" si="6"/>
        <v>-22.522290964167922</v>
      </c>
      <c r="BP9">
        <v>7</v>
      </c>
      <c r="BQ9" s="100">
        <f t="shared" si="20"/>
        <v>141.71655444295288</v>
      </c>
      <c r="BR9" s="100">
        <f t="shared" si="21"/>
        <v>100.70829911824558</v>
      </c>
      <c r="BS9" s="154">
        <f t="shared" si="22"/>
        <v>-95.993814450380157</v>
      </c>
      <c r="BT9">
        <f t="shared" si="23"/>
        <v>4.7144846678654204</v>
      </c>
      <c r="BW9">
        <v>7</v>
      </c>
      <c r="BX9" s="100">
        <f t="shared" si="24"/>
        <v>-141.71655444295288</v>
      </c>
      <c r="BY9" s="100">
        <f t="shared" si="25"/>
        <v>-100.70829911824558</v>
      </c>
      <c r="BZ9" s="154">
        <f t="shared" si="32"/>
        <v>95.993814450380157</v>
      </c>
      <c r="CA9">
        <f t="shared" si="26"/>
        <v>-4.7144846678654204</v>
      </c>
      <c r="CE9">
        <v>7</v>
      </c>
      <c r="CF9" s="100">
        <f t="shared" si="27"/>
        <v>-154.79527516778501</v>
      </c>
      <c r="CG9" s="100">
        <f t="shared" si="28"/>
        <v>-113.78701984307776</v>
      </c>
      <c r="CH9" s="100">
        <f t="shared" si="7"/>
        <v>113.51160265207555</v>
      </c>
      <c r="CI9">
        <f t="shared" si="33"/>
        <v>-0.27541719100220519</v>
      </c>
    </row>
    <row r="10" spans="1:87" ht="16.5">
      <c r="A10">
        <v>9.9999999999999995E-7</v>
      </c>
      <c r="B10" s="154">
        <v>3.760869565217391E-5</v>
      </c>
      <c r="C10" s="154">
        <v>2.4850000000000002E-4</v>
      </c>
      <c r="D10" s="154">
        <v>2.9621621621621623E-4</v>
      </c>
      <c r="E10" s="154">
        <v>3.1704545454545456E-5</v>
      </c>
      <c r="F10">
        <v>9.6180154014792237E-3</v>
      </c>
      <c r="G10">
        <v>0.60073196722583222</v>
      </c>
      <c r="H10">
        <v>0.36555551612921194</v>
      </c>
      <c r="I10">
        <f t="shared" si="8"/>
        <v>306</v>
      </c>
      <c r="J10">
        <v>2.9512092266663814E-7</v>
      </c>
      <c r="K10">
        <v>3.1719999999999998E-2</v>
      </c>
      <c r="L10">
        <v>8.0624197853662896</v>
      </c>
      <c r="M10" s="104">
        <v>64001.913046144167</v>
      </c>
      <c r="N10" s="4" t="s">
        <v>27</v>
      </c>
      <c r="O10" s="136">
        <v>-357.06067114093958</v>
      </c>
      <c r="Q10">
        <v>8</v>
      </c>
      <c r="R10" s="159">
        <f t="shared" si="29"/>
        <v>114.37156012751666</v>
      </c>
      <c r="S10">
        <f t="shared" si="30"/>
        <v>73.363304802809353</v>
      </c>
      <c r="T10" s="100">
        <f t="shared" si="31"/>
        <v>-99.295099107301397</v>
      </c>
      <c r="U10">
        <f t="shared" si="0"/>
        <v>-25.931794304492044</v>
      </c>
      <c r="X10">
        <v>8</v>
      </c>
      <c r="Y10">
        <f t="shared" si="1"/>
        <v>7.8120805369167101E-2</v>
      </c>
      <c r="Z10">
        <f t="shared" si="1"/>
        <v>7.8120805369167101E-2</v>
      </c>
      <c r="AA10">
        <f t="shared" si="2"/>
        <v>-6.132314371261617</v>
      </c>
      <c r="AB10">
        <f t="shared" si="9"/>
        <v>-6.0541935658924499</v>
      </c>
      <c r="AC10" s="9"/>
      <c r="AE10">
        <v>8</v>
      </c>
      <c r="AF10">
        <f t="shared" si="3"/>
        <v>86.948445006711324</v>
      </c>
      <c r="AG10">
        <f t="shared" si="10"/>
        <v>45.940189682004132</v>
      </c>
      <c r="AH10">
        <f t="shared" si="11"/>
        <v>-75.924491805382786</v>
      </c>
      <c r="AI10">
        <f t="shared" si="12"/>
        <v>-29.984302123378654</v>
      </c>
      <c r="AL10">
        <v>8</v>
      </c>
      <c r="AP10">
        <f t="shared" si="13"/>
        <v>-36.038495689271102</v>
      </c>
      <c r="AX10">
        <v>8</v>
      </c>
      <c r="AY10">
        <f t="shared" si="4"/>
        <v>0.90646540678179399</v>
      </c>
      <c r="AZ10">
        <f t="shared" si="5"/>
        <v>4.8061929554364973</v>
      </c>
      <c r="BB10">
        <v>8</v>
      </c>
      <c r="BC10">
        <f t="shared" si="14"/>
        <v>-158.33095712751674</v>
      </c>
      <c r="BD10">
        <f t="shared" si="15"/>
        <v>-117.32270180280949</v>
      </c>
      <c r="BE10" s="100">
        <f t="shared" si="16"/>
        <v>110.85559735266831</v>
      </c>
      <c r="BF10">
        <f t="shared" si="17"/>
        <v>-6.4671044501411785</v>
      </c>
      <c r="BI10">
        <v>8</v>
      </c>
      <c r="BJ10" s="8">
        <f t="shared" si="18"/>
        <v>-16.6144026845638</v>
      </c>
      <c r="BK10" s="8">
        <f t="shared" si="18"/>
        <v>-16.6144026845638</v>
      </c>
      <c r="BL10" s="154">
        <f t="shared" si="19"/>
        <v>-5.6777946852900776</v>
      </c>
      <c r="BM10" s="8">
        <f t="shared" si="6"/>
        <v>-22.292197369853877</v>
      </c>
      <c r="BP10">
        <v>8</v>
      </c>
      <c r="BQ10" s="100">
        <f t="shared" si="20"/>
        <v>141.71655444295288</v>
      </c>
      <c r="BR10" s="100">
        <f t="shared" si="21"/>
        <v>100.70829911824558</v>
      </c>
      <c r="BS10" s="154">
        <f t="shared" si="22"/>
        <v>-116.53339203795839</v>
      </c>
      <c r="BT10">
        <f t="shared" si="23"/>
        <v>-15.825092919712816</v>
      </c>
      <c r="BW10">
        <v>8</v>
      </c>
      <c r="BX10" s="100">
        <f t="shared" si="24"/>
        <v>-141.71655444295288</v>
      </c>
      <c r="BY10" s="100">
        <f t="shared" si="25"/>
        <v>-100.70829911824558</v>
      </c>
      <c r="BZ10" s="154">
        <f t="shared" si="32"/>
        <v>116.53339203795839</v>
      </c>
      <c r="CA10">
        <f t="shared" si="26"/>
        <v>15.825092919712816</v>
      </c>
      <c r="CE10">
        <v>8</v>
      </c>
      <c r="CF10" s="100">
        <f t="shared" si="27"/>
        <v>-154.79527516778501</v>
      </c>
      <c r="CG10" s="100">
        <f t="shared" si="28"/>
        <v>-113.78701984307776</v>
      </c>
      <c r="CH10" s="100">
        <f t="shared" si="7"/>
        <v>114.30481270176132</v>
      </c>
      <c r="CI10">
        <f t="shared" si="33"/>
        <v>0.5177928586835634</v>
      </c>
    </row>
    <row r="11" spans="1:87" ht="16.5">
      <c r="A11">
        <v>9.9999999999999995E-7</v>
      </c>
      <c r="B11" s="154">
        <v>3.8043478260869569E-5</v>
      </c>
      <c r="C11" s="154">
        <v>2.2549999999999998E-4</v>
      </c>
      <c r="D11" s="154">
        <v>2.3689189189189192E-4</v>
      </c>
      <c r="E11" s="154">
        <v>2.6704545454545457E-5</v>
      </c>
      <c r="F11">
        <v>6.6369370997761794E-3</v>
      </c>
      <c r="G11">
        <v>0.59949487295385084</v>
      </c>
      <c r="H11">
        <v>0.36429654000849032</v>
      </c>
      <c r="I11">
        <f t="shared" si="8"/>
        <v>306</v>
      </c>
      <c r="J11">
        <v>2.511886431509578E-7</v>
      </c>
      <c r="K11">
        <v>3.2489999999999998E-2</v>
      </c>
      <c r="L11">
        <v>5.5658141889576429</v>
      </c>
      <c r="M11" s="104">
        <v>63902.095487497922</v>
      </c>
      <c r="N11" s="4" t="s">
        <v>28</v>
      </c>
      <c r="O11" s="136">
        <v>-347.76315436241606</v>
      </c>
      <c r="Q11">
        <v>9</v>
      </c>
      <c r="R11" s="159">
        <f t="shared" si="29"/>
        <v>114.37156012751666</v>
      </c>
      <c r="S11">
        <f t="shared" si="30"/>
        <v>73.363304802809353</v>
      </c>
      <c r="T11" s="100">
        <f t="shared" si="31"/>
        <v>-101.74421744680622</v>
      </c>
      <c r="U11">
        <f t="shared" si="0"/>
        <v>-28.380912643996865</v>
      </c>
      <c r="X11">
        <v>9</v>
      </c>
      <c r="Y11">
        <f t="shared" si="1"/>
        <v>7.8120805369167101E-2</v>
      </c>
      <c r="Z11">
        <f t="shared" si="1"/>
        <v>7.8120805369167101E-2</v>
      </c>
      <c r="AA11">
        <f t="shared" si="2"/>
        <v>-5.6788739092876064</v>
      </c>
      <c r="AB11">
        <f t="shared" si="9"/>
        <v>-5.6007531039184393</v>
      </c>
      <c r="AC11" s="9"/>
      <c r="AE11">
        <v>9</v>
      </c>
      <c r="AF11">
        <f t="shared" si="3"/>
        <v>86.948445006711324</v>
      </c>
      <c r="AG11">
        <f t="shared" si="10"/>
        <v>45.940189682004132</v>
      </c>
      <c r="AH11">
        <f t="shared" si="11"/>
        <v>-77.869799743164705</v>
      </c>
      <c r="AI11">
        <f t="shared" si="12"/>
        <v>-31.929610061160574</v>
      </c>
      <c r="AL11">
        <v>9</v>
      </c>
      <c r="AP11">
        <f t="shared" si="13"/>
        <v>-37.530363165079009</v>
      </c>
      <c r="AX11">
        <v>9</v>
      </c>
      <c r="AY11">
        <f t="shared" si="4"/>
        <v>0.74552870360467871</v>
      </c>
      <c r="AZ11">
        <f t="shared" si="5"/>
        <v>4.8055150998444045</v>
      </c>
      <c r="BB11">
        <v>9</v>
      </c>
      <c r="BC11">
        <f t="shared" si="14"/>
        <v>-158.33095712751674</v>
      </c>
      <c r="BD11">
        <f t="shared" si="15"/>
        <v>-117.32270180280949</v>
      </c>
      <c r="BE11" s="100">
        <f t="shared" si="16"/>
        <v>114.56484831450544</v>
      </c>
      <c r="BF11">
        <f t="shared" si="17"/>
        <v>-2.7578534883040504</v>
      </c>
      <c r="BI11">
        <v>9</v>
      </c>
      <c r="BJ11" s="8">
        <f t="shared" si="18"/>
        <v>-16.6144026845638</v>
      </c>
      <c r="BK11" s="8">
        <f t="shared" si="18"/>
        <v>-16.6144026845638</v>
      </c>
      <c r="BL11" s="154">
        <f t="shared" si="19"/>
        <v>-5.3749129266546687</v>
      </c>
      <c r="BM11" s="8">
        <f t="shared" si="6"/>
        <v>-21.989315611218469</v>
      </c>
      <c r="BP11">
        <v>9</v>
      </c>
      <c r="BQ11" s="100">
        <f t="shared" si="20"/>
        <v>141.71655444295288</v>
      </c>
      <c r="BR11" s="100">
        <f t="shared" si="21"/>
        <v>100.70829911824558</v>
      </c>
      <c r="BS11" s="154">
        <f t="shared" si="22"/>
        <v>-119.9397612411601</v>
      </c>
      <c r="BT11">
        <f t="shared" si="23"/>
        <v>-19.231462122914522</v>
      </c>
      <c r="BW11">
        <v>9</v>
      </c>
      <c r="BX11" s="100">
        <f t="shared" si="24"/>
        <v>-141.71655444295288</v>
      </c>
      <c r="BY11" s="100">
        <f t="shared" si="25"/>
        <v>-100.70829911824558</v>
      </c>
      <c r="BZ11" s="154">
        <f t="shared" si="32"/>
        <v>119.9397612411601</v>
      </c>
      <c r="CA11">
        <f t="shared" si="26"/>
        <v>19.231462122914522</v>
      </c>
      <c r="CE11">
        <v>9</v>
      </c>
      <c r="CF11" s="100">
        <f t="shared" si="27"/>
        <v>-154.79527516778501</v>
      </c>
      <c r="CG11" s="100">
        <f t="shared" si="28"/>
        <v>-113.78701984307776</v>
      </c>
      <c r="CH11" s="100">
        <f t="shared" si="7"/>
        <v>114.77574298846004</v>
      </c>
      <c r="CI11">
        <f t="shared" si="33"/>
        <v>0.98872314538228068</v>
      </c>
    </row>
    <row r="12" spans="1:87" ht="16.5">
      <c r="A12">
        <v>9.9999999999999995E-7</v>
      </c>
      <c r="B12" s="154">
        <v>9.9999999999999995E-7</v>
      </c>
      <c r="C12" s="154">
        <v>2.6983333333333335E-4</v>
      </c>
      <c r="D12" s="154">
        <v>3.6648648648648653E-4</v>
      </c>
      <c r="E12" s="154">
        <v>3.0454545454545456E-5</v>
      </c>
      <c r="F12">
        <v>1.9930257667061437E-2</v>
      </c>
      <c r="G12">
        <v>0.59273280639257453</v>
      </c>
      <c r="H12">
        <v>0.37759514590238547</v>
      </c>
      <c r="I12">
        <f t="shared" si="8"/>
        <v>306</v>
      </c>
      <c r="J12">
        <v>1.9498445997580421E-7</v>
      </c>
      <c r="K12">
        <v>3.2349999999999997E-2</v>
      </c>
      <c r="L12">
        <v>16.716226905622161</v>
      </c>
      <c r="M12" s="104">
        <v>63170.023698834106</v>
      </c>
      <c r="N12" s="30" t="s">
        <v>325</v>
      </c>
      <c r="O12" s="186">
        <v>-34.74</v>
      </c>
      <c r="P12" t="s">
        <v>326</v>
      </c>
      <c r="Q12">
        <v>10</v>
      </c>
      <c r="R12" s="159">
        <f t="shared" si="29"/>
        <v>114.37156012751666</v>
      </c>
      <c r="S12">
        <f t="shared" si="30"/>
        <v>73.363304802809353</v>
      </c>
      <c r="T12" s="100">
        <f t="shared" si="31"/>
        <v>-94.015910074147271</v>
      </c>
      <c r="U12">
        <f t="shared" si="0"/>
        <v>-20.652605271337919</v>
      </c>
      <c r="X12">
        <v>10</v>
      </c>
      <c r="Y12">
        <f t="shared" si="1"/>
        <v>7.8120805369167101E-2</v>
      </c>
      <c r="Z12">
        <f t="shared" si="1"/>
        <v>7.8120805369167101E-2</v>
      </c>
      <c r="AA12">
        <f t="shared" si="2"/>
        <v>-7.1083019123483302</v>
      </c>
      <c r="AB12">
        <f t="shared" si="9"/>
        <v>-7.0301811069791631</v>
      </c>
      <c r="AC12" s="9"/>
      <c r="AE12">
        <v>10</v>
      </c>
      <c r="AF12">
        <f t="shared" si="3"/>
        <v>86.948445006711324</v>
      </c>
      <c r="AG12">
        <f t="shared" si="10"/>
        <v>45.940189682004132</v>
      </c>
      <c r="AH12">
        <f t="shared" si="11"/>
        <v>-71.695587471141536</v>
      </c>
      <c r="AI12">
        <f t="shared" si="12"/>
        <v>-25.755397789137405</v>
      </c>
      <c r="AL12">
        <v>10</v>
      </c>
      <c r="AP12">
        <f t="shared" si="13"/>
        <v>-32.785578896116569</v>
      </c>
      <c r="AX12">
        <v>10</v>
      </c>
      <c r="AY12">
        <f t="shared" si="4"/>
        <v>1.2231382576134164</v>
      </c>
      <c r="AZ12">
        <f t="shared" si="5"/>
        <v>4.8005110398240962</v>
      </c>
      <c r="BB12">
        <v>10</v>
      </c>
      <c r="BC12">
        <f t="shared" si="14"/>
        <v>-158.33095712751674</v>
      </c>
      <c r="BD12">
        <f t="shared" si="15"/>
        <v>-117.32270180280949</v>
      </c>
      <c r="BE12" s="100">
        <f t="shared" si="16"/>
        <v>103.3565192525636</v>
      </c>
      <c r="BF12">
        <f t="shared" si="17"/>
        <v>-13.96618255024589</v>
      </c>
      <c r="BI12">
        <v>10</v>
      </c>
      <c r="BJ12" s="8">
        <f t="shared" si="18"/>
        <v>-16.6144026845638</v>
      </c>
      <c r="BK12" s="8">
        <f t="shared" si="18"/>
        <v>-16.6144026845638</v>
      </c>
      <c r="BL12" s="154">
        <f t="shared" si="19"/>
        <v>-5.8714115122410986</v>
      </c>
      <c r="BM12" s="8">
        <f t="shared" si="6"/>
        <v>-22.485814196804899</v>
      </c>
      <c r="BP12">
        <v>10</v>
      </c>
      <c r="BQ12" s="100">
        <f t="shared" si="20"/>
        <v>141.71655444295288</v>
      </c>
      <c r="BR12" s="100">
        <f t="shared" si="21"/>
        <v>100.70829911824558</v>
      </c>
      <c r="BS12" s="154">
        <f t="shared" si="22"/>
        <v>-109.22793076480471</v>
      </c>
      <c r="BT12">
        <f t="shared" si="23"/>
        <v>-8.5196316465591337</v>
      </c>
      <c r="BW12">
        <v>10</v>
      </c>
      <c r="BX12" s="100">
        <f t="shared" si="24"/>
        <v>-141.71655444295288</v>
      </c>
      <c r="BY12" s="100">
        <f t="shared" si="25"/>
        <v>-100.70829911824558</v>
      </c>
      <c r="BZ12" s="154">
        <f t="shared" si="32"/>
        <v>109.22793076480471</v>
      </c>
      <c r="CA12">
        <f t="shared" si="26"/>
        <v>8.5196316465591337</v>
      </c>
      <c r="CE12">
        <v>10</v>
      </c>
      <c r="CF12" s="100">
        <f t="shared" si="27"/>
        <v>-154.79527516778501</v>
      </c>
      <c r="CG12" s="100">
        <f t="shared" si="28"/>
        <v>-113.78701984307776</v>
      </c>
      <c r="CH12" s="100">
        <f t="shared" si="7"/>
        <v>152.38949944408574</v>
      </c>
      <c r="CI12">
        <f t="shared" si="33"/>
        <v>38.602479601007985</v>
      </c>
    </row>
    <row r="13" spans="1:87" ht="16.5">
      <c r="A13">
        <v>9.9999999999999995E-7</v>
      </c>
      <c r="B13" s="154">
        <v>9.9999999999999995E-7</v>
      </c>
      <c r="C13" s="154">
        <v>3.3683333333333335E-4</v>
      </c>
      <c r="D13" s="154">
        <v>3.9743243243243244E-4</v>
      </c>
      <c r="E13" s="154">
        <v>3.9090909090909092E-5</v>
      </c>
      <c r="F13">
        <v>2.5667583649923102E-2</v>
      </c>
      <c r="G13">
        <v>0.5966118405597951</v>
      </c>
      <c r="H13">
        <v>0.37382606294411713</v>
      </c>
      <c r="I13">
        <f t="shared" si="8"/>
        <v>306</v>
      </c>
      <c r="J13">
        <v>1.9952623149688761E-7</v>
      </c>
      <c r="K13">
        <v>3.2250000000000001E-2</v>
      </c>
      <c r="L13">
        <v>21.514523421640565</v>
      </c>
      <c r="M13" s="104">
        <v>63555.314538530853</v>
      </c>
      <c r="N13" s="4" t="s">
        <v>32</v>
      </c>
      <c r="O13" s="136">
        <v>-1534.0419463087248</v>
      </c>
      <c r="Q13">
        <v>11</v>
      </c>
      <c r="R13" s="159">
        <f t="shared" si="29"/>
        <v>114.37156012751666</v>
      </c>
      <c r="S13">
        <f t="shared" si="30"/>
        <v>73.363304802809353</v>
      </c>
      <c r="T13" s="100">
        <f t="shared" si="31"/>
        <v>-91.734762735927433</v>
      </c>
      <c r="U13">
        <f t="shared" si="0"/>
        <v>-18.37145793311808</v>
      </c>
      <c r="X13">
        <v>11</v>
      </c>
      <c r="Y13">
        <f t="shared" si="1"/>
        <v>7.8120805369167101E-2</v>
      </c>
      <c r="Z13">
        <f t="shared" si="1"/>
        <v>7.8120805369167101E-2</v>
      </c>
      <c r="AA13">
        <f t="shared" si="2"/>
        <v>-6.3213392295239075</v>
      </c>
      <c r="AB13">
        <f t="shared" si="9"/>
        <v>-6.2432184241547404</v>
      </c>
      <c r="AC13" s="9"/>
      <c r="AE13">
        <v>11</v>
      </c>
      <c r="AF13">
        <f t="shared" si="3"/>
        <v>86.948445006711324</v>
      </c>
      <c r="AG13">
        <f t="shared" si="10"/>
        <v>45.940189682004132</v>
      </c>
      <c r="AH13">
        <f t="shared" si="11"/>
        <v>-69.914895220530354</v>
      </c>
      <c r="AI13">
        <f t="shared" si="12"/>
        <v>-23.974705538526223</v>
      </c>
      <c r="AL13">
        <v>11</v>
      </c>
      <c r="AP13">
        <f t="shared" si="13"/>
        <v>-30.217923962680963</v>
      </c>
      <c r="AX13">
        <v>11</v>
      </c>
      <c r="AY13">
        <f t="shared" si="4"/>
        <v>1.3327317302631438</v>
      </c>
      <c r="AZ13">
        <f t="shared" si="5"/>
        <v>4.8031518724077884</v>
      </c>
      <c r="BB13">
        <v>11</v>
      </c>
      <c r="BC13">
        <f t="shared" si="14"/>
        <v>-158.33095712751674</v>
      </c>
      <c r="BD13">
        <f t="shared" si="15"/>
        <v>-117.32270180280949</v>
      </c>
      <c r="BE13" s="100">
        <f t="shared" si="16"/>
        <v>100.8063282103317</v>
      </c>
      <c r="BF13">
        <f t="shared" si="17"/>
        <v>-16.516373592477791</v>
      </c>
      <c r="BI13">
        <v>11</v>
      </c>
      <c r="BJ13" s="8">
        <f t="shared" si="18"/>
        <v>-16.6144026845638</v>
      </c>
      <c r="BK13" s="8">
        <f t="shared" si="18"/>
        <v>-16.6144026845638</v>
      </c>
      <c r="BL13" s="154">
        <f t="shared" si="19"/>
        <v>-6.4269628114688855</v>
      </c>
      <c r="BM13" s="8">
        <f t="shared" si="6"/>
        <v>-23.041365496032686</v>
      </c>
      <c r="BP13">
        <v>11</v>
      </c>
      <c r="BQ13" s="100">
        <f t="shared" si="20"/>
        <v>141.71655444295288</v>
      </c>
      <c r="BR13" s="100">
        <f t="shared" si="21"/>
        <v>100.70829911824558</v>
      </c>
      <c r="BS13" s="154">
        <f t="shared" si="22"/>
        <v>-107.23329102180058</v>
      </c>
      <c r="BT13">
        <f t="shared" si="23"/>
        <v>-6.524991903555005</v>
      </c>
      <c r="BW13">
        <v>11</v>
      </c>
      <c r="BX13" s="100">
        <f t="shared" si="24"/>
        <v>-141.71655444295288</v>
      </c>
      <c r="BY13" s="100">
        <f t="shared" si="25"/>
        <v>-100.70829911824558</v>
      </c>
      <c r="BZ13" s="154">
        <f t="shared" si="32"/>
        <v>107.23329102180058</v>
      </c>
      <c r="CA13">
        <f t="shared" si="26"/>
        <v>6.524991903555005</v>
      </c>
      <c r="CE13">
        <v>11</v>
      </c>
      <c r="CF13" s="100">
        <f t="shared" si="27"/>
        <v>-154.79527516778501</v>
      </c>
      <c r="CG13" s="100">
        <f t="shared" si="28"/>
        <v>-113.78701984307776</v>
      </c>
      <c r="CH13" s="100">
        <f t="shared" si="7"/>
        <v>152.32388157857926</v>
      </c>
      <c r="CI13">
        <f t="shared" si="33"/>
        <v>38.536861735501503</v>
      </c>
    </row>
    <row r="14" spans="1:87" ht="16.5">
      <c r="A14">
        <v>9.9999999999999995E-7</v>
      </c>
      <c r="B14" s="154">
        <v>3.6521739130434779E-5</v>
      </c>
      <c r="C14" s="154">
        <v>3.2666666666666673E-4</v>
      </c>
      <c r="D14" s="154">
        <v>4.4932432432432436E-4</v>
      </c>
      <c r="E14" s="154">
        <v>9.9999999999999995E-7</v>
      </c>
      <c r="F14">
        <v>2.7352399266526214E-2</v>
      </c>
      <c r="G14">
        <v>0.58590951231121335</v>
      </c>
      <c r="H14">
        <v>0.38490792761715575</v>
      </c>
      <c r="I14">
        <f t="shared" si="8"/>
        <v>306</v>
      </c>
      <c r="J14">
        <v>1.9498445997580421E-7</v>
      </c>
      <c r="K14">
        <v>3.2024999999999998E-2</v>
      </c>
      <c r="L14">
        <v>22.951010564592359</v>
      </c>
      <c r="M14" s="104">
        <v>62496.866211297369</v>
      </c>
      <c r="N14" s="4" t="s">
        <v>50</v>
      </c>
      <c r="O14" s="136">
        <v>-394.38179194630874</v>
      </c>
      <c r="Q14">
        <v>12</v>
      </c>
      <c r="R14" s="159">
        <f t="shared" si="29"/>
        <v>114.37156012751666</v>
      </c>
      <c r="S14">
        <f t="shared" si="30"/>
        <v>73.363304802809353</v>
      </c>
      <c r="T14" s="100">
        <f t="shared" si="31"/>
        <v>-91.657527343385695</v>
      </c>
      <c r="U14">
        <f t="shared" si="0"/>
        <v>-18.294222540576342</v>
      </c>
      <c r="X14">
        <v>12</v>
      </c>
      <c r="Y14">
        <f t="shared" si="1"/>
        <v>7.8120805369167101E-2</v>
      </c>
      <c r="Z14">
        <f t="shared" si="1"/>
        <v>7.8120805369167101E-2</v>
      </c>
      <c r="AA14">
        <f t="shared" si="2"/>
        <v>-16.350665332570056</v>
      </c>
      <c r="AB14">
        <f t="shared" si="9"/>
        <v>-16.272544527200889</v>
      </c>
      <c r="AC14" s="9"/>
      <c r="AE14">
        <v>12</v>
      </c>
      <c r="AF14">
        <f t="shared" si="3"/>
        <v>86.948445006711324</v>
      </c>
      <c r="AG14">
        <f t="shared" si="10"/>
        <v>45.940189682004132</v>
      </c>
      <c r="AH14">
        <f t="shared" si="11"/>
        <v>-60.420452060560606</v>
      </c>
      <c r="AI14">
        <f t="shared" si="12"/>
        <v>-14.480262378556475</v>
      </c>
      <c r="AL14">
        <v>12</v>
      </c>
      <c r="AP14">
        <f t="shared" si="13"/>
        <v>-30.752806905757364</v>
      </c>
      <c r="AX14">
        <v>12</v>
      </c>
      <c r="AY14">
        <f t="shared" si="4"/>
        <v>1.3608018128782309</v>
      </c>
      <c r="AZ14">
        <f t="shared" si="5"/>
        <v>4.7958582410038746</v>
      </c>
      <c r="BB14">
        <v>12</v>
      </c>
      <c r="BC14">
        <f t="shared" si="14"/>
        <v>-158.33095712751674</v>
      </c>
      <c r="BD14">
        <f t="shared" si="15"/>
        <v>-117.32270180280949</v>
      </c>
      <c r="BE14" s="100">
        <f t="shared" si="16"/>
        <v>100.13108332687194</v>
      </c>
      <c r="BF14">
        <f t="shared" si="17"/>
        <v>-17.191618475937545</v>
      </c>
      <c r="BI14">
        <v>12</v>
      </c>
      <c r="BJ14" s="8">
        <f t="shared" si="18"/>
        <v>-16.6144026845638</v>
      </c>
      <c r="BK14" s="8">
        <f t="shared" si="18"/>
        <v>-16.6144026845638</v>
      </c>
      <c r="BL14" s="154">
        <f t="shared" si="19"/>
        <v>-6.4128539667687843</v>
      </c>
      <c r="BM14" s="8">
        <f t="shared" si="6"/>
        <v>-23.027256651332586</v>
      </c>
      <c r="BP14">
        <v>12</v>
      </c>
      <c r="BQ14" s="100">
        <f t="shared" si="20"/>
        <v>141.71655444295288</v>
      </c>
      <c r="BR14" s="100">
        <f t="shared" si="21"/>
        <v>100.70829911824558</v>
      </c>
      <c r="BS14" s="154">
        <f t="shared" si="22"/>
        <v>-106.54393729364072</v>
      </c>
      <c r="BT14">
        <f t="shared" si="23"/>
        <v>-5.8356381753951467</v>
      </c>
      <c r="BW14">
        <v>12</v>
      </c>
      <c r="BX14" s="100">
        <f t="shared" si="24"/>
        <v>-141.71655444295288</v>
      </c>
      <c r="BY14" s="100">
        <f t="shared" si="25"/>
        <v>-100.70829911824558</v>
      </c>
      <c r="BZ14" s="154">
        <f t="shared" si="32"/>
        <v>106.54393729364072</v>
      </c>
      <c r="CA14">
        <f t="shared" si="26"/>
        <v>5.8356381753951467</v>
      </c>
      <c r="CE14">
        <v>12</v>
      </c>
      <c r="CF14" s="100">
        <f t="shared" si="27"/>
        <v>-154.79527516778501</v>
      </c>
      <c r="CG14" s="100">
        <f t="shared" si="28"/>
        <v>-113.78701984307776</v>
      </c>
      <c r="CH14" s="100">
        <f t="shared" si="7"/>
        <v>115.6672532306079</v>
      </c>
      <c r="CI14">
        <f t="shared" si="33"/>
        <v>1.88023338753014</v>
      </c>
    </row>
    <row r="15" spans="1:87" ht="16.5">
      <c r="A15">
        <v>9.9999999999999995E-7</v>
      </c>
      <c r="B15" s="154">
        <v>2.3478260869565219E-5</v>
      </c>
      <c r="C15" s="154">
        <v>2.6049999999999999E-4</v>
      </c>
      <c r="D15" s="154">
        <v>2.8418918918918923E-4</v>
      </c>
      <c r="E15" s="154">
        <v>3.0909090909090909E-5</v>
      </c>
      <c r="F15">
        <v>2.584019711383885E-2</v>
      </c>
      <c r="G15">
        <v>0.58494491160948348</v>
      </c>
      <c r="H15">
        <v>0.38538390778298209</v>
      </c>
      <c r="I15">
        <f t="shared" si="8"/>
        <v>306</v>
      </c>
      <c r="J15">
        <v>1.9952623149688761E-7</v>
      </c>
      <c r="K15">
        <v>3.1375E-2</v>
      </c>
      <c r="L15">
        <v>21.687376759288682</v>
      </c>
      <c r="M15" s="104">
        <v>62403.689760229616</v>
      </c>
      <c r="O15" s="10"/>
      <c r="Q15">
        <v>13</v>
      </c>
      <c r="R15" s="159">
        <f t="shared" si="29"/>
        <v>114.37156012751666</v>
      </c>
      <c r="S15">
        <f t="shared" si="30"/>
        <v>73.363304802809353</v>
      </c>
      <c r="T15" s="100">
        <f t="shared" si="31"/>
        <v>-91.554121720741591</v>
      </c>
      <c r="U15">
        <f t="shared" si="0"/>
        <v>-18.190816917932239</v>
      </c>
      <c r="X15">
        <v>13</v>
      </c>
      <c r="Y15">
        <f t="shared" si="1"/>
        <v>7.8120805369167101E-2</v>
      </c>
      <c r="Z15">
        <f t="shared" si="1"/>
        <v>7.8120805369167101E-2</v>
      </c>
      <c r="AA15">
        <f t="shared" si="2"/>
        <v>-5.8660618904622108</v>
      </c>
      <c r="AB15">
        <f t="shared" si="9"/>
        <v>-5.7879410850930437</v>
      </c>
      <c r="AC15" s="9"/>
      <c r="AE15">
        <v>13</v>
      </c>
      <c r="AF15">
        <f t="shared" si="3"/>
        <v>86.948445006711324</v>
      </c>
      <c r="AG15">
        <f t="shared" si="10"/>
        <v>45.940189682004132</v>
      </c>
      <c r="AH15">
        <f t="shared" si="11"/>
        <v>-70.590965871693612</v>
      </c>
      <c r="AI15">
        <f t="shared" si="12"/>
        <v>-24.650776189689481</v>
      </c>
      <c r="AL15">
        <v>13</v>
      </c>
      <c r="AP15">
        <f t="shared" si="13"/>
        <v>-30.438717274782526</v>
      </c>
      <c r="AX15">
        <v>13</v>
      </c>
      <c r="AY15">
        <f t="shared" si="4"/>
        <v>1.3362070242196546</v>
      </c>
      <c r="AZ15">
        <f t="shared" si="5"/>
        <v>4.7952102690915952</v>
      </c>
      <c r="BB15">
        <v>13</v>
      </c>
      <c r="BC15">
        <f t="shared" si="14"/>
        <v>-158.33095712751674</v>
      </c>
      <c r="BD15">
        <f t="shared" si="15"/>
        <v>-117.32270180280949</v>
      </c>
      <c r="BE15" s="100">
        <f t="shared" si="16"/>
        <v>100.7578549234387</v>
      </c>
      <c r="BF15">
        <f t="shared" si="17"/>
        <v>-16.564846879370791</v>
      </c>
      <c r="BI15">
        <v>13</v>
      </c>
      <c r="BJ15" s="8">
        <f t="shared" si="18"/>
        <v>-16.6144026845638</v>
      </c>
      <c r="BK15" s="8">
        <f t="shared" si="18"/>
        <v>-16.6144026845638</v>
      </c>
      <c r="BL15" s="154">
        <f t="shared" si="19"/>
        <v>-5.8933607558886827</v>
      </c>
      <c r="BM15" s="8">
        <f t="shared" si="6"/>
        <v>-22.507763440452482</v>
      </c>
      <c r="BP15">
        <v>13</v>
      </c>
      <c r="BQ15" s="100">
        <f t="shared" si="20"/>
        <v>141.71655444295288</v>
      </c>
      <c r="BR15" s="100">
        <f t="shared" si="21"/>
        <v>100.70829911824558</v>
      </c>
      <c r="BS15" s="154">
        <f t="shared" si="22"/>
        <v>-106.65121567932738</v>
      </c>
      <c r="BT15">
        <f t="shared" si="23"/>
        <v>-5.9429165610818018</v>
      </c>
      <c r="BW15">
        <v>13</v>
      </c>
      <c r="BX15" s="100">
        <f t="shared" si="24"/>
        <v>-141.71655444295288</v>
      </c>
      <c r="BY15" s="100">
        <f t="shared" si="25"/>
        <v>-100.70829911824558</v>
      </c>
      <c r="BZ15" s="154">
        <f t="shared" si="32"/>
        <v>106.65121567932738</v>
      </c>
      <c r="CA15">
        <f t="shared" si="26"/>
        <v>5.9429165610818018</v>
      </c>
      <c r="CE15">
        <v>13</v>
      </c>
      <c r="CF15" s="100">
        <f t="shared" si="27"/>
        <v>-154.79527516778501</v>
      </c>
      <c r="CG15" s="100">
        <f t="shared" si="28"/>
        <v>-113.78701984307776</v>
      </c>
      <c r="CH15" s="100">
        <f t="shared" si="7"/>
        <v>119.94447467033338</v>
      </c>
      <c r="CI15">
        <f t="shared" si="33"/>
        <v>6.15745482725562</v>
      </c>
    </row>
    <row r="16" spans="1:87" ht="16.5">
      <c r="A16">
        <v>9.9999999999999995E-7</v>
      </c>
      <c r="B16" s="154">
        <v>2.2608695652173914E-5</v>
      </c>
      <c r="C16" s="154">
        <v>8.2733333333333335E-4</v>
      </c>
      <c r="D16" s="154">
        <v>6.5770270270270269E-4</v>
      </c>
      <c r="E16" s="154">
        <v>1.3545454545454546E-4</v>
      </c>
      <c r="F16">
        <v>2.8902988098083018E-2</v>
      </c>
      <c r="G16">
        <v>0.58537217651259577</v>
      </c>
      <c r="H16">
        <v>0.38384667682911122</v>
      </c>
      <c r="I16">
        <f t="shared" si="8"/>
        <v>306</v>
      </c>
      <c r="J16">
        <v>2.089296130854039E-7</v>
      </c>
      <c r="K16">
        <v>3.0700000000000002E-2</v>
      </c>
      <c r="L16">
        <v>24.260277551939591</v>
      </c>
      <c r="M16" s="104">
        <v>62452.975822178189</v>
      </c>
      <c r="O16" s="10" t="s">
        <v>296</v>
      </c>
      <c r="Q16">
        <v>14</v>
      </c>
      <c r="R16" s="159">
        <f t="shared" si="29"/>
        <v>114.37156012751666</v>
      </c>
      <c r="S16">
        <f t="shared" si="30"/>
        <v>73.363304802809353</v>
      </c>
      <c r="T16" s="100">
        <f t="shared" si="31"/>
        <v>-89.949257041896473</v>
      </c>
      <c r="U16">
        <f t="shared" si="0"/>
        <v>-16.585952239087121</v>
      </c>
      <c r="X16">
        <v>14</v>
      </c>
      <c r="Y16">
        <f t="shared" si="1"/>
        <v>7.8120805369167101E-2</v>
      </c>
      <c r="Z16">
        <f t="shared" si="1"/>
        <v>7.8120805369167101E-2</v>
      </c>
      <c r="AA16">
        <f t="shared" si="2"/>
        <v>-3.4364047844723027</v>
      </c>
      <c r="AB16">
        <f t="shared" si="9"/>
        <v>-3.3582839791031356</v>
      </c>
      <c r="AC16" s="9"/>
      <c r="AE16">
        <v>14</v>
      </c>
      <c r="AF16">
        <f t="shared" si="3"/>
        <v>86.948445006711324</v>
      </c>
      <c r="AG16">
        <f t="shared" si="10"/>
        <v>45.940189682004132</v>
      </c>
      <c r="AH16">
        <f t="shared" si="11"/>
        <v>-67.900050543960447</v>
      </c>
      <c r="AI16">
        <f t="shared" si="12"/>
        <v>-21.959860861956315</v>
      </c>
      <c r="AL16">
        <v>14</v>
      </c>
      <c r="AP16">
        <f t="shared" si="13"/>
        <v>-25.31814484105945</v>
      </c>
      <c r="AX16">
        <v>14</v>
      </c>
      <c r="AY16">
        <f t="shared" si="4"/>
        <v>1.3848957651449929</v>
      </c>
      <c r="AZ16">
        <f t="shared" si="5"/>
        <v>4.7955531369032727</v>
      </c>
      <c r="BB16">
        <v>14</v>
      </c>
      <c r="BC16">
        <f t="shared" si="14"/>
        <v>-158.33095712751674</v>
      </c>
      <c r="BD16">
        <f t="shared" si="15"/>
        <v>-117.32270180280949</v>
      </c>
      <c r="BE16" s="100">
        <f t="shared" si="16"/>
        <v>99.675089237448603</v>
      </c>
      <c r="BF16">
        <f t="shared" si="17"/>
        <v>-17.647612565360888</v>
      </c>
      <c r="BI16">
        <v>14</v>
      </c>
      <c r="BJ16" s="8">
        <f t="shared" si="18"/>
        <v>-16.6144026845638</v>
      </c>
      <c r="BK16" s="8">
        <f t="shared" si="18"/>
        <v>-16.6144026845638</v>
      </c>
      <c r="BL16" s="154">
        <f t="shared" si="19"/>
        <v>-8.8869695179115791</v>
      </c>
      <c r="BM16" s="8">
        <f t="shared" si="6"/>
        <v>-25.50137220247538</v>
      </c>
      <c r="BP16">
        <v>14</v>
      </c>
      <c r="BQ16" s="100">
        <f t="shared" si="20"/>
        <v>141.71655444295288</v>
      </c>
      <c r="BR16" s="100">
        <f t="shared" si="21"/>
        <v>100.70829911824558</v>
      </c>
      <c r="BS16" s="154">
        <f t="shared" si="22"/>
        <v>-108.56205875536018</v>
      </c>
      <c r="BT16">
        <f t="shared" si="23"/>
        <v>-7.8537596371146066</v>
      </c>
      <c r="BW16">
        <v>14</v>
      </c>
      <c r="BX16" s="100">
        <f t="shared" si="24"/>
        <v>-141.71655444295288</v>
      </c>
      <c r="BY16" s="100">
        <f t="shared" si="25"/>
        <v>-100.70829911824558</v>
      </c>
      <c r="BZ16" s="154">
        <f t="shared" si="32"/>
        <v>108.56205875536018</v>
      </c>
      <c r="CA16">
        <f t="shared" si="26"/>
        <v>7.8537596371146066</v>
      </c>
      <c r="CE16">
        <v>14</v>
      </c>
      <c r="CF16" s="100">
        <f t="shared" si="27"/>
        <v>-154.79527516778501</v>
      </c>
      <c r="CG16" s="100">
        <f t="shared" si="28"/>
        <v>-113.78701984307776</v>
      </c>
      <c r="CH16" s="100">
        <f t="shared" si="7"/>
        <v>120.04724543733897</v>
      </c>
      <c r="CI16">
        <f t="shared" si="33"/>
        <v>6.2602255942612146</v>
      </c>
    </row>
    <row r="17" spans="1:87" ht="16.5">
      <c r="A17">
        <v>9.9999999999999995E-7</v>
      </c>
      <c r="B17" s="154">
        <v>3.3478260869565221E-5</v>
      </c>
      <c r="C17" s="154">
        <v>1.0840000000000001E-3</v>
      </c>
      <c r="D17" s="154">
        <v>7.1297297297297289E-4</v>
      </c>
      <c r="E17" s="154">
        <v>2.218181818181818E-4</v>
      </c>
      <c r="F17">
        <v>6.5067963692218844E-2</v>
      </c>
      <c r="G17">
        <v>0.56474720920689347</v>
      </c>
      <c r="H17">
        <v>0.39655234615459323</v>
      </c>
      <c r="I17">
        <f t="shared" si="8"/>
        <v>306</v>
      </c>
      <c r="J17">
        <v>2.9512092266663814E-7</v>
      </c>
      <c r="K17">
        <v>2.9850000000000002E-2</v>
      </c>
      <c r="L17">
        <v>54.806951010294071</v>
      </c>
      <c r="M17" s="104">
        <v>60444.60338299159</v>
      </c>
      <c r="O17" s="10"/>
      <c r="Q17">
        <v>15</v>
      </c>
      <c r="R17" s="159">
        <f t="shared" si="29"/>
        <v>114.37156012751666</v>
      </c>
      <c r="S17">
        <f t="shared" si="30"/>
        <v>73.363304802809353</v>
      </c>
      <c r="T17" s="100">
        <f t="shared" si="31"/>
        <v>-83.344674273533244</v>
      </c>
      <c r="U17">
        <f t="shared" si="0"/>
        <v>-9.9813694707238909</v>
      </c>
      <c r="X17">
        <v>15</v>
      </c>
      <c r="Y17">
        <f t="shared" si="1"/>
        <v>7.8120805369167101E-2</v>
      </c>
      <c r="Z17">
        <f t="shared" si="1"/>
        <v>7.8120805369167101E-2</v>
      </c>
      <c r="AA17">
        <f t="shared" si="2"/>
        <v>-1.9046560165484689</v>
      </c>
      <c r="AB17">
        <f t="shared" si="9"/>
        <v>-1.8265352111793018</v>
      </c>
      <c r="AC17" s="9"/>
      <c r="AE17">
        <v>15</v>
      </c>
      <c r="AF17">
        <f t="shared" si="3"/>
        <v>86.948445006711324</v>
      </c>
      <c r="AG17">
        <f t="shared" si="10"/>
        <v>45.940189682004132</v>
      </c>
      <c r="AH17">
        <f t="shared" si="11"/>
        <v>-63.650758109887718</v>
      </c>
      <c r="AI17">
        <f t="shared" si="12"/>
        <v>-17.710568427883587</v>
      </c>
      <c r="AL17">
        <v>15</v>
      </c>
      <c r="AP17">
        <f t="shared" si="13"/>
        <v>-19.537103639062888</v>
      </c>
      <c r="AX17">
        <v>15</v>
      </c>
      <c r="AY17">
        <f t="shared" si="4"/>
        <v>1.7388356423160165</v>
      </c>
      <c r="AZ17">
        <f t="shared" si="5"/>
        <v>4.7813575322338346</v>
      </c>
      <c r="BB17">
        <v>15</v>
      </c>
      <c r="BC17">
        <f t="shared" si="14"/>
        <v>-158.33095712751674</v>
      </c>
      <c r="BD17">
        <f t="shared" si="15"/>
        <v>-117.32270180280949</v>
      </c>
      <c r="BE17" s="100">
        <f t="shared" si="16"/>
        <v>91.396800603478837</v>
      </c>
      <c r="BF17">
        <f t="shared" si="17"/>
        <v>-25.925901199330653</v>
      </c>
      <c r="BI17">
        <v>15</v>
      </c>
      <c r="BJ17" s="8">
        <f t="shared" si="18"/>
        <v>-16.6144026845638</v>
      </c>
      <c r="BK17" s="8">
        <f t="shared" si="18"/>
        <v>-16.6144026845638</v>
      </c>
      <c r="BL17" s="154">
        <f t="shared" si="19"/>
        <v>-9.7371338171514701</v>
      </c>
      <c r="BM17" s="8">
        <f t="shared" si="6"/>
        <v>-26.35153650171527</v>
      </c>
      <c r="BP17">
        <v>15</v>
      </c>
      <c r="BQ17" s="100">
        <f t="shared" si="20"/>
        <v>141.71655444295288</v>
      </c>
      <c r="BR17" s="100">
        <f t="shared" si="21"/>
        <v>100.70829911824558</v>
      </c>
      <c r="BS17" s="154">
        <f t="shared" si="22"/>
        <v>-101.1339344206303</v>
      </c>
      <c r="BT17">
        <f t="shared" si="23"/>
        <v>-0.42563530238471969</v>
      </c>
      <c r="BW17">
        <v>15</v>
      </c>
      <c r="BX17" s="100">
        <f t="shared" si="24"/>
        <v>-141.71655444295288</v>
      </c>
      <c r="BY17" s="100">
        <f t="shared" si="25"/>
        <v>-100.70829911824558</v>
      </c>
      <c r="BZ17" s="154">
        <f t="shared" si="32"/>
        <v>101.1339344206303</v>
      </c>
      <c r="CA17">
        <f t="shared" si="26"/>
        <v>0.42563530238471969</v>
      </c>
      <c r="CE17">
        <v>15</v>
      </c>
      <c r="CF17" s="100">
        <f t="shared" si="27"/>
        <v>-154.79527516778501</v>
      </c>
      <c r="CG17" s="100">
        <f t="shared" si="28"/>
        <v>-113.78701984307776</v>
      </c>
      <c r="CH17" s="100">
        <f t="shared" si="7"/>
        <v>114.86784638154228</v>
      </c>
      <c r="CI17">
        <f t="shared" si="33"/>
        <v>1.080826538464521</v>
      </c>
    </row>
    <row r="18" spans="1:87" ht="16.5">
      <c r="A18">
        <v>9.9999999999999995E-7</v>
      </c>
      <c r="B18" s="154">
        <v>3.6956521739130438E-5</v>
      </c>
      <c r="C18" s="154">
        <v>5.3249999999999999E-4</v>
      </c>
      <c r="D18" s="154">
        <v>3.6256756756756754E-4</v>
      </c>
      <c r="E18" s="154">
        <v>2.0306818181818184E-4</v>
      </c>
      <c r="F18">
        <v>0.35597452416744751</v>
      </c>
      <c r="G18">
        <v>0.56785879810769291</v>
      </c>
      <c r="H18">
        <v>0.39484856888868292</v>
      </c>
      <c r="I18">
        <f t="shared" si="8"/>
        <v>306</v>
      </c>
      <c r="J18">
        <v>2.9512092266663814E-7</v>
      </c>
      <c r="K18">
        <v>3.0339999999999999E-2</v>
      </c>
      <c r="L18">
        <v>299.66405042815813</v>
      </c>
      <c r="M18" s="104">
        <v>60706.329908236861</v>
      </c>
      <c r="O18" s="10"/>
      <c r="Q18">
        <v>16</v>
      </c>
      <c r="R18" s="159">
        <f t="shared" si="29"/>
        <v>114.37156012751666</v>
      </c>
      <c r="S18">
        <f t="shared" si="30"/>
        <v>73.363304802809353</v>
      </c>
      <c r="T18" s="100">
        <f t="shared" si="31"/>
        <v>-70.420039216171475</v>
      </c>
      <c r="U18">
        <f t="shared" si="0"/>
        <v>2.9432655866378781</v>
      </c>
      <c r="X18">
        <v>16</v>
      </c>
      <c r="Y18">
        <f t="shared" si="1"/>
        <v>7.8120805369167101E-2</v>
      </c>
      <c r="Z18">
        <f t="shared" si="1"/>
        <v>7.8120805369167101E-2</v>
      </c>
      <c r="AA18">
        <f t="shared" si="2"/>
        <v>-0.49688187672512968</v>
      </c>
      <c r="AB18">
        <f t="shared" si="9"/>
        <v>-0.41876107135596258</v>
      </c>
      <c r="AC18" s="9"/>
      <c r="AE18">
        <v>16</v>
      </c>
      <c r="AF18">
        <f t="shared" si="3"/>
        <v>86.948445006711324</v>
      </c>
      <c r="AG18">
        <f t="shared" si="10"/>
        <v>45.940189682004132</v>
      </c>
      <c r="AH18">
        <f t="shared" si="11"/>
        <v>-58.395612723743426</v>
      </c>
      <c r="AI18">
        <f t="shared" si="12"/>
        <v>-12.455423041739294</v>
      </c>
      <c r="AL18">
        <v>16</v>
      </c>
      <c r="AP18">
        <f t="shared" si="13"/>
        <v>-12.874184113095257</v>
      </c>
      <c r="AX18">
        <v>16</v>
      </c>
      <c r="AY18">
        <f t="shared" si="4"/>
        <v>2.4766346453909605</v>
      </c>
      <c r="AZ18">
        <f t="shared" si="5"/>
        <v>4.7832339777456117</v>
      </c>
      <c r="BB18">
        <v>16</v>
      </c>
      <c r="BC18">
        <f t="shared" si="14"/>
        <v>-158.33095712751674</v>
      </c>
      <c r="BD18">
        <f t="shared" si="15"/>
        <v>-117.32270180280949</v>
      </c>
      <c r="BE18" s="100">
        <f t="shared" si="16"/>
        <v>74.074375844833924</v>
      </c>
      <c r="BF18">
        <f t="shared" si="17"/>
        <v>-43.248325957975567</v>
      </c>
      <c r="BI18">
        <v>16</v>
      </c>
      <c r="BJ18" s="8">
        <f t="shared" si="18"/>
        <v>-16.6144026845638</v>
      </c>
      <c r="BK18" s="8">
        <f t="shared" si="18"/>
        <v>-16.6144026845638</v>
      </c>
      <c r="BL18" s="154">
        <f t="shared" si="19"/>
        <v>-7.8732079870404688</v>
      </c>
      <c r="BM18" s="8">
        <f t="shared" si="6"/>
        <v>-24.487610671604269</v>
      </c>
      <c r="BP18">
        <v>16</v>
      </c>
      <c r="BQ18" s="100">
        <f t="shared" si="20"/>
        <v>141.71655444295288</v>
      </c>
      <c r="BR18" s="100">
        <f t="shared" si="21"/>
        <v>100.70829911824558</v>
      </c>
      <c r="BS18" s="154">
        <f t="shared" si="22"/>
        <v>-81.947583831874397</v>
      </c>
      <c r="BT18">
        <f t="shared" si="23"/>
        <v>18.76071528637118</v>
      </c>
      <c r="BW18">
        <v>16</v>
      </c>
      <c r="BX18" s="100">
        <f t="shared" si="24"/>
        <v>-141.71655444295288</v>
      </c>
      <c r="BY18" s="100">
        <f t="shared" si="25"/>
        <v>-100.70829911824558</v>
      </c>
      <c r="BZ18" s="154">
        <f t="shared" si="32"/>
        <v>81.947583831874397</v>
      </c>
      <c r="CA18">
        <f t="shared" si="26"/>
        <v>-18.76071528637118</v>
      </c>
      <c r="CE18">
        <v>16</v>
      </c>
      <c r="CF18" s="100">
        <f t="shared" si="27"/>
        <v>-154.79527516778501</v>
      </c>
      <c r="CG18" s="100">
        <f t="shared" si="28"/>
        <v>-113.78701984307776</v>
      </c>
      <c r="CH18" s="100">
        <f t="shared" si="7"/>
        <v>114.00015379814755</v>
      </c>
      <c r="CI18">
        <f t="shared" si="33"/>
        <v>0.21313395506979305</v>
      </c>
    </row>
    <row r="19" spans="1:87" ht="16.5">
      <c r="A19">
        <v>9.9999999999999995E-7</v>
      </c>
      <c r="B19" s="154">
        <v>4.0652173913043481E-5</v>
      </c>
      <c r="C19" s="154">
        <v>1.9771666666666666E-3</v>
      </c>
      <c r="D19" s="154">
        <v>1.017162162162162E-3</v>
      </c>
      <c r="E19" s="154">
        <v>9.0375000000000004E-4</v>
      </c>
      <c r="F19">
        <v>0.6057029251969237</v>
      </c>
      <c r="G19">
        <v>0.56510833171990771</v>
      </c>
      <c r="H19">
        <v>0.39291487790099811</v>
      </c>
      <c r="I19">
        <f t="shared" si="8"/>
        <v>306</v>
      </c>
      <c r="J19">
        <v>2.8840315031266014E-7</v>
      </c>
      <c r="K19">
        <v>3.109E-2</v>
      </c>
      <c r="L19">
        <v>510.3176701638962</v>
      </c>
      <c r="M19" s="104">
        <v>60468.952543738953</v>
      </c>
      <c r="O19" s="10"/>
      <c r="Q19">
        <v>17</v>
      </c>
      <c r="R19" s="159">
        <f t="shared" si="29"/>
        <v>114.37156012751666</v>
      </c>
      <c r="S19">
        <f t="shared" si="30"/>
        <v>73.363304802809353</v>
      </c>
      <c r="T19" s="100">
        <f t="shared" si="31"/>
        <v>-65.587803161276895</v>
      </c>
      <c r="U19">
        <f t="shared" si="0"/>
        <v>7.7755016415324576</v>
      </c>
      <c r="X19">
        <v>17</v>
      </c>
      <c r="Y19">
        <f t="shared" si="1"/>
        <v>7.8120805369167101E-2</v>
      </c>
      <c r="Z19">
        <f t="shared" si="1"/>
        <v>7.8120805369167101E-2</v>
      </c>
      <c r="AA19">
        <f t="shared" si="2"/>
        <v>1.3902454553249586</v>
      </c>
      <c r="AB19">
        <f t="shared" si="9"/>
        <v>1.4683662606941257</v>
      </c>
      <c r="AC19" s="9"/>
      <c r="AE19">
        <v>17</v>
      </c>
      <c r="AF19">
        <f t="shared" si="3"/>
        <v>86.948445006711324</v>
      </c>
      <c r="AG19">
        <f t="shared" si="10"/>
        <v>45.940189682004132</v>
      </c>
      <c r="AH19">
        <f t="shared" si="11"/>
        <v>-52.814257879399612</v>
      </c>
      <c r="AI19">
        <f t="shared" si="12"/>
        <v>-6.8740681973954807</v>
      </c>
      <c r="AL19">
        <v>17</v>
      </c>
      <c r="AP19">
        <f t="shared" si="13"/>
        <v>-5.4057019367013552</v>
      </c>
      <c r="AX19">
        <v>17</v>
      </c>
      <c r="AY19">
        <f t="shared" si="4"/>
        <v>2.7078406063918292</v>
      </c>
      <c r="AZ19">
        <f t="shared" si="5"/>
        <v>4.7815324457282475</v>
      </c>
      <c r="BB19">
        <v>17</v>
      </c>
      <c r="BC19">
        <f t="shared" si="14"/>
        <v>-158.33095712751674</v>
      </c>
      <c r="BD19">
        <f t="shared" si="15"/>
        <v>-117.32270180280949</v>
      </c>
      <c r="BE19" s="100">
        <f t="shared" si="16"/>
        <v>68.590536323425326</v>
      </c>
      <c r="BF19">
        <f t="shared" si="17"/>
        <v>-48.732165479384165</v>
      </c>
      <c r="BI19">
        <v>17</v>
      </c>
      <c r="BJ19" s="8">
        <f t="shared" si="18"/>
        <v>-16.6144026845638</v>
      </c>
      <c r="BK19" s="8">
        <f t="shared" si="18"/>
        <v>-16.6144026845638</v>
      </c>
      <c r="BL19" s="154">
        <f t="shared" si="19"/>
        <v>-11.161057575053791</v>
      </c>
      <c r="BM19" s="8">
        <f t="shared" si="6"/>
        <v>-27.775460259617589</v>
      </c>
      <c r="BP19">
        <v>17</v>
      </c>
      <c r="BQ19" s="100">
        <f t="shared" si="20"/>
        <v>141.71655444295288</v>
      </c>
      <c r="BR19" s="100">
        <f t="shared" si="21"/>
        <v>100.70829911824558</v>
      </c>
      <c r="BS19" s="154">
        <f t="shared" si="22"/>
        <v>-79.751593898479115</v>
      </c>
      <c r="BT19">
        <f t="shared" si="23"/>
        <v>20.956705219766462</v>
      </c>
      <c r="BW19">
        <v>17</v>
      </c>
      <c r="BX19" s="100">
        <f t="shared" si="24"/>
        <v>-141.71655444295288</v>
      </c>
      <c r="BY19" s="100">
        <f t="shared" si="25"/>
        <v>-100.70829911824558</v>
      </c>
      <c r="BZ19" s="154">
        <f t="shared" si="32"/>
        <v>79.751593898479115</v>
      </c>
      <c r="CA19">
        <f t="shared" si="26"/>
        <v>-20.956705219766462</v>
      </c>
      <c r="CE19">
        <v>17</v>
      </c>
      <c r="CF19" s="100">
        <f t="shared" si="27"/>
        <v>-154.79527516778501</v>
      </c>
      <c r="CG19" s="100">
        <f t="shared" si="28"/>
        <v>-113.78701984307776</v>
      </c>
      <c r="CH19" s="100">
        <f t="shared" si="7"/>
        <v>113.26280221321593</v>
      </c>
      <c r="CI19">
        <f t="shared" si="33"/>
        <v>-0.5242176298618233</v>
      </c>
    </row>
    <row r="20" spans="1:87" ht="16.5">
      <c r="A20">
        <v>9.9999999999999995E-7</v>
      </c>
      <c r="B20" s="154">
        <v>3.6521739130434779E-5</v>
      </c>
      <c r="C20" s="154">
        <v>1.5554999999999998E-3</v>
      </c>
      <c r="D20" s="154">
        <v>7.5094594594594596E-4</v>
      </c>
      <c r="E20" s="154">
        <v>7.3079545454545456E-4</v>
      </c>
      <c r="F20">
        <v>0.95889595201760669</v>
      </c>
      <c r="G20">
        <v>0.56162400045750183</v>
      </c>
      <c r="H20">
        <v>0.39124312690560503</v>
      </c>
      <c r="I20">
        <f t="shared" si="8"/>
        <v>306</v>
      </c>
      <c r="J20">
        <v>3.0199517204020165E-7</v>
      </c>
      <c r="K20">
        <v>2.9940000000000001E-2</v>
      </c>
      <c r="L20">
        <v>808.80025094745406</v>
      </c>
      <c r="M20" s="104">
        <v>60160.681325114463</v>
      </c>
      <c r="O20" s="10"/>
      <c r="Q20">
        <v>18</v>
      </c>
      <c r="R20" s="159">
        <f t="shared" si="29"/>
        <v>114.37156012751666</v>
      </c>
      <c r="S20">
        <f t="shared" si="30"/>
        <v>73.363304802809353</v>
      </c>
      <c r="T20" s="100">
        <f t="shared" si="31"/>
        <v>-62.015546088572634</v>
      </c>
      <c r="U20">
        <f t="shared" si="0"/>
        <v>11.347758714236718</v>
      </c>
      <c r="X20">
        <v>18</v>
      </c>
      <c r="Y20">
        <f t="shared" si="1"/>
        <v>7.8120805369167101E-2</v>
      </c>
      <c r="Z20">
        <f t="shared" si="1"/>
        <v>7.8120805369167101E-2</v>
      </c>
      <c r="AA20">
        <f t="shared" si="2"/>
        <v>1.7835573958175854</v>
      </c>
      <c r="AB20">
        <f t="shared" si="9"/>
        <v>1.8616782011867525</v>
      </c>
      <c r="AC20" s="9"/>
      <c r="AE20">
        <v>18</v>
      </c>
      <c r="AF20">
        <f t="shared" si="3"/>
        <v>86.948445006711324</v>
      </c>
      <c r="AG20">
        <f t="shared" si="10"/>
        <v>45.940189682004132</v>
      </c>
      <c r="AH20">
        <f t="shared" si="11"/>
        <v>-51.156765289096313</v>
      </c>
      <c r="AI20">
        <f t="shared" si="12"/>
        <v>-5.2165756070921816</v>
      </c>
      <c r="AL20">
        <v>18</v>
      </c>
      <c r="AP20">
        <f t="shared" si="13"/>
        <v>-3.3548974059054291</v>
      </c>
      <c r="AX20">
        <v>18</v>
      </c>
      <c r="AY20">
        <f t="shared" si="4"/>
        <v>2.9078412773320514</v>
      </c>
      <c r="AZ20">
        <f t="shared" si="5"/>
        <v>4.7793127460354157</v>
      </c>
      <c r="BB20">
        <v>18</v>
      </c>
      <c r="BC20">
        <f t="shared" si="14"/>
        <v>-158.33095712751674</v>
      </c>
      <c r="BD20">
        <f t="shared" si="15"/>
        <v>-117.32270180280949</v>
      </c>
      <c r="BE20" s="100">
        <f t="shared" si="16"/>
        <v>63.9954770571361</v>
      </c>
      <c r="BF20">
        <f t="shared" si="17"/>
        <v>-53.327224745673391</v>
      </c>
      <c r="BI20">
        <v>18</v>
      </c>
      <c r="BJ20" s="8">
        <f t="shared" si="18"/>
        <v>-16.6144026845638</v>
      </c>
      <c r="BK20" s="8">
        <f t="shared" si="18"/>
        <v>-16.6144026845638</v>
      </c>
      <c r="BL20" s="154">
        <f t="shared" si="19"/>
        <v>-10.662407226730444</v>
      </c>
      <c r="BM20" s="8">
        <f t="shared" si="6"/>
        <v>-27.276809911294244</v>
      </c>
      <c r="BP20">
        <v>18</v>
      </c>
      <c r="BQ20" s="100">
        <f t="shared" si="20"/>
        <v>141.71655444295288</v>
      </c>
      <c r="BR20" s="100">
        <f t="shared" si="21"/>
        <v>100.70829911824558</v>
      </c>
      <c r="BS20" s="154">
        <f t="shared" si="22"/>
        <v>-74.657884283866537</v>
      </c>
      <c r="BT20">
        <f t="shared" si="23"/>
        <v>26.05041483437904</v>
      </c>
      <c r="BW20">
        <v>18</v>
      </c>
      <c r="BX20" s="100">
        <f t="shared" si="24"/>
        <v>-141.71655444295288</v>
      </c>
      <c r="BY20" s="100">
        <f t="shared" si="25"/>
        <v>-100.70829911824558</v>
      </c>
      <c r="BZ20" s="154">
        <f t="shared" si="32"/>
        <v>74.657884283866537</v>
      </c>
      <c r="CA20">
        <f t="shared" si="26"/>
        <v>-26.05041483437904</v>
      </c>
      <c r="CE20">
        <v>18</v>
      </c>
      <c r="CF20" s="100">
        <f t="shared" si="27"/>
        <v>-154.79527516778501</v>
      </c>
      <c r="CG20" s="100">
        <f t="shared" si="28"/>
        <v>-113.78701984307776</v>
      </c>
      <c r="CH20" s="100">
        <f t="shared" si="7"/>
        <v>113.93262208897535</v>
      </c>
      <c r="CI20">
        <f t="shared" si="33"/>
        <v>0.1456022458975923</v>
      </c>
    </row>
    <row r="21" spans="1:87" ht="16.5">
      <c r="A21">
        <v>9.9999999999999995E-7</v>
      </c>
      <c r="B21" s="154">
        <v>4.9130434782608691E-5</v>
      </c>
      <c r="C21" s="154">
        <v>1.9193333333333334E-3</v>
      </c>
      <c r="D21" s="154">
        <v>8.1905405405405403E-4</v>
      </c>
      <c r="E21" s="154">
        <v>9.762499999999999E-4</v>
      </c>
      <c r="F21">
        <v>1.4504320026184339</v>
      </c>
      <c r="G21">
        <v>0.54538995569963966</v>
      </c>
      <c r="H21">
        <v>0.39874149903674239</v>
      </c>
      <c r="I21">
        <f t="shared" si="8"/>
        <v>306</v>
      </c>
      <c r="J21">
        <v>3.0199517204020165E-7</v>
      </c>
      <c r="K21">
        <v>3.0200000000000001E-2</v>
      </c>
      <c r="L21">
        <v>1226.7382489342672</v>
      </c>
      <c r="M21" s="104">
        <v>58605.768525268286</v>
      </c>
      <c r="O21" s="10"/>
      <c r="Q21">
        <v>19</v>
      </c>
      <c r="R21" s="159">
        <f t="shared" si="29"/>
        <v>114.37156012751666</v>
      </c>
      <c r="S21">
        <f t="shared" si="30"/>
        <v>73.363304802809353</v>
      </c>
      <c r="T21" s="100">
        <f t="shared" si="31"/>
        <v>-58.521002332461727</v>
      </c>
      <c r="U21">
        <f t="shared" si="0"/>
        <v>14.842302470347626</v>
      </c>
      <c r="X21">
        <v>19</v>
      </c>
      <c r="Y21">
        <f t="shared" si="1"/>
        <v>7.8120805369167101E-2</v>
      </c>
      <c r="Z21">
        <f t="shared" si="1"/>
        <v>7.8120805369167101E-2</v>
      </c>
      <c r="AA21">
        <f t="shared" si="2"/>
        <v>2.6133174110843709</v>
      </c>
      <c r="AB21">
        <f t="shared" si="9"/>
        <v>2.691438216453538</v>
      </c>
      <c r="AC21" s="9"/>
      <c r="AE21">
        <v>19</v>
      </c>
      <c r="AF21">
        <f t="shared" si="3"/>
        <v>86.948445006711324</v>
      </c>
      <c r="AG21">
        <f t="shared" si="10"/>
        <v>45.940189682004132</v>
      </c>
      <c r="AH21">
        <f t="shared" si="11"/>
        <v>-48.718254214706462</v>
      </c>
      <c r="AI21">
        <f t="shared" si="12"/>
        <v>-2.7780645327023308</v>
      </c>
      <c r="AL21">
        <v>19</v>
      </c>
      <c r="AP21">
        <f t="shared" si="13"/>
        <v>-8.6626316248792801E-2</v>
      </c>
      <c r="AX21">
        <v>19</v>
      </c>
      <c r="AY21">
        <f t="shared" si="4"/>
        <v>3.0887519065164564</v>
      </c>
      <c r="AZ21">
        <f t="shared" si="5"/>
        <v>4.767940365427549</v>
      </c>
      <c r="BB21">
        <v>19</v>
      </c>
      <c r="BC21">
        <f t="shared" si="14"/>
        <v>-158.33095712751674</v>
      </c>
      <c r="BD21">
        <f t="shared" si="15"/>
        <v>-117.32270180280949</v>
      </c>
      <c r="BE21" s="100">
        <f t="shared" si="16"/>
        <v>59.68728318530372</v>
      </c>
      <c r="BF21">
        <f t="shared" si="17"/>
        <v>-57.635418617505771</v>
      </c>
      <c r="BI21">
        <v>19</v>
      </c>
      <c r="BJ21" s="8">
        <f t="shared" si="18"/>
        <v>-16.6144026845638</v>
      </c>
      <c r="BK21" s="8">
        <f t="shared" si="18"/>
        <v>-16.6144026845638</v>
      </c>
      <c r="BL21" s="154">
        <f t="shared" si="19"/>
        <v>-11.249784675997642</v>
      </c>
      <c r="BM21" s="8">
        <f t="shared" si="6"/>
        <v>-27.864187360561441</v>
      </c>
      <c r="BP21">
        <v>19</v>
      </c>
      <c r="BQ21" s="100">
        <f t="shared" si="20"/>
        <v>141.71655444295288</v>
      </c>
      <c r="BR21" s="100">
        <f t="shared" si="21"/>
        <v>100.70829911824558</v>
      </c>
      <c r="BS21" s="154">
        <f t="shared" si="22"/>
        <v>-70.937067861301372</v>
      </c>
      <c r="BT21">
        <f t="shared" si="23"/>
        <v>29.771231256944205</v>
      </c>
      <c r="BW21">
        <v>19</v>
      </c>
      <c r="BX21" s="100">
        <f t="shared" si="24"/>
        <v>-141.71655444295288</v>
      </c>
      <c r="BY21" s="100">
        <f t="shared" si="25"/>
        <v>-100.70829911824558</v>
      </c>
      <c r="BZ21" s="154">
        <f t="shared" si="32"/>
        <v>70.937067861301372</v>
      </c>
      <c r="CA21">
        <f t="shared" si="26"/>
        <v>-29.771231256944205</v>
      </c>
      <c r="CE21">
        <v>19</v>
      </c>
      <c r="CF21" s="100">
        <f t="shared" si="27"/>
        <v>-154.79527516778501</v>
      </c>
      <c r="CG21" s="100">
        <f t="shared" si="28"/>
        <v>-113.78701984307776</v>
      </c>
      <c r="CH21" s="100">
        <f t="shared" si="7"/>
        <v>110.90580444998997</v>
      </c>
      <c r="CI21">
        <f t="shared" si="33"/>
        <v>-2.8812153930877855</v>
      </c>
    </row>
    <row r="22" spans="1:87" ht="16.5">
      <c r="A22">
        <v>9.9999999999999995E-7</v>
      </c>
      <c r="B22" s="154">
        <v>3.6956521739130438E-5</v>
      </c>
      <c r="C22" s="154">
        <v>5.3249999999999999E-4</v>
      </c>
      <c r="D22" s="154">
        <v>3.6256756756756754E-4</v>
      </c>
      <c r="E22" s="154">
        <v>2.0306818181818184E-4</v>
      </c>
      <c r="F22">
        <v>7.323219774253259E-2</v>
      </c>
      <c r="G22">
        <v>0.59953156541718877</v>
      </c>
      <c r="H22">
        <v>0.37110489341547853</v>
      </c>
      <c r="I22">
        <f t="shared" si="8"/>
        <v>306</v>
      </c>
      <c r="J22">
        <v>2.454708915685024E-7</v>
      </c>
      <c r="K22">
        <v>3.1605000000000001E-2</v>
      </c>
      <c r="L22">
        <v>61.36078640840671</v>
      </c>
      <c r="M22" s="104">
        <v>63819.453893419748</v>
      </c>
      <c r="O22" s="10"/>
      <c r="Q22">
        <v>20</v>
      </c>
      <c r="R22" s="159">
        <f t="shared" si="29"/>
        <v>114.37156012751666</v>
      </c>
      <c r="S22">
        <f t="shared" si="30"/>
        <v>73.363304802809353</v>
      </c>
      <c r="T22" s="100">
        <f t="shared" si="31"/>
        <v>-82.385136989428474</v>
      </c>
      <c r="U22">
        <f t="shared" si="0"/>
        <v>-9.0218321866191218</v>
      </c>
      <c r="X22">
        <v>20</v>
      </c>
      <c r="Y22">
        <f t="shared" si="1"/>
        <v>7.8120805369167101E-2</v>
      </c>
      <c r="Z22">
        <f t="shared" si="1"/>
        <v>7.8120805369167101E-2</v>
      </c>
      <c r="AA22">
        <f t="shared" si="2"/>
        <v>-0.49688187672512968</v>
      </c>
      <c r="AB22">
        <f t="shared" si="9"/>
        <v>-0.41876107135596258</v>
      </c>
      <c r="AC22" s="9"/>
      <c r="AE22">
        <v>20</v>
      </c>
      <c r="AF22">
        <f t="shared" si="3"/>
        <v>86.948445006711324</v>
      </c>
      <c r="AG22">
        <f t="shared" si="10"/>
        <v>45.940189682004132</v>
      </c>
      <c r="AH22">
        <f t="shared" si="11"/>
        <v>-66.441629848581186</v>
      </c>
      <c r="AI22">
        <f t="shared" si="12"/>
        <v>-20.501440166577055</v>
      </c>
      <c r="AL22">
        <v>20</v>
      </c>
      <c r="AP22">
        <f t="shared" si="13"/>
        <v>-20.920201237933018</v>
      </c>
      <c r="AX22">
        <v>20</v>
      </c>
      <c r="AY22">
        <f t="shared" si="4"/>
        <v>1.7878909169553148</v>
      </c>
      <c r="AZ22">
        <f t="shared" si="5"/>
        <v>4.8049530835916023</v>
      </c>
      <c r="BB22">
        <v>20</v>
      </c>
      <c r="BC22">
        <f t="shared" si="14"/>
        <v>-158.33095712751674</v>
      </c>
      <c r="BD22">
        <f t="shared" si="15"/>
        <v>-117.32270180280949</v>
      </c>
      <c r="BE22" s="100">
        <f t="shared" si="16"/>
        <v>90.200572763166591</v>
      </c>
      <c r="BF22">
        <f t="shared" si="17"/>
        <v>-27.1221290396429</v>
      </c>
      <c r="BI22">
        <v>20</v>
      </c>
      <c r="BJ22" s="8">
        <f t="shared" si="18"/>
        <v>-16.6144026845638</v>
      </c>
      <c r="BK22" s="8">
        <f t="shared" si="18"/>
        <v>-16.6144026845638</v>
      </c>
      <c r="BL22" s="154">
        <f t="shared" si="19"/>
        <v>-7.631189490384032</v>
      </c>
      <c r="BM22" s="8">
        <f t="shared" si="6"/>
        <v>-24.245592174947831</v>
      </c>
      <c r="BP22">
        <v>20</v>
      </c>
      <c r="BQ22" s="100">
        <f t="shared" si="20"/>
        <v>141.71655444295288</v>
      </c>
      <c r="BR22" s="100">
        <f t="shared" si="21"/>
        <v>100.70829911824558</v>
      </c>
      <c r="BS22" s="154">
        <f t="shared" si="22"/>
        <v>-97.831762253550636</v>
      </c>
      <c r="BT22">
        <f t="shared" si="23"/>
        <v>2.8765368646949412</v>
      </c>
      <c r="BW22">
        <v>20</v>
      </c>
      <c r="BX22" s="100">
        <f t="shared" si="24"/>
        <v>-141.71655444295288</v>
      </c>
      <c r="BY22" s="100">
        <f t="shared" si="25"/>
        <v>-100.70829911824558</v>
      </c>
      <c r="BZ22" s="154">
        <f t="shared" si="32"/>
        <v>97.831762253550636</v>
      </c>
      <c r="CA22">
        <f t="shared" si="26"/>
        <v>-2.8765368646949412</v>
      </c>
      <c r="CE22">
        <v>20</v>
      </c>
      <c r="CF22" s="100">
        <f t="shared" si="27"/>
        <v>-154.79527516778501</v>
      </c>
      <c r="CG22" s="100">
        <f t="shared" si="28"/>
        <v>-113.78701984307776</v>
      </c>
      <c r="CH22" s="100">
        <f t="shared" si="7"/>
        <v>114.91869389794283</v>
      </c>
      <c r="CI22">
        <f t="shared" si="33"/>
        <v>1.1316740548650728</v>
      </c>
    </row>
    <row r="23" spans="1:87" ht="16.5">
      <c r="A23">
        <v>9.9999999999999995E-7</v>
      </c>
      <c r="B23" s="154">
        <v>9.9999999999999995E-7</v>
      </c>
      <c r="C23" s="154">
        <v>3.8416666666666666E-4</v>
      </c>
      <c r="D23" s="154">
        <v>4.1202702702702697E-4</v>
      </c>
      <c r="E23" s="154">
        <v>4.9886363636363632E-5</v>
      </c>
      <c r="F23">
        <v>8.1180270038019267E-2</v>
      </c>
      <c r="G23">
        <v>0.58975230757045838</v>
      </c>
      <c r="H23">
        <v>0.37798571447167606</v>
      </c>
      <c r="I23">
        <f t="shared" si="8"/>
        <v>306</v>
      </c>
      <c r="J23">
        <v>2.5703957827688611E-7</v>
      </c>
      <c r="K23">
        <v>3.2055E-2</v>
      </c>
      <c r="L23">
        <v>68.12839560577153</v>
      </c>
      <c r="M23" s="104">
        <v>62869.198791193368</v>
      </c>
      <c r="O23" s="10"/>
      <c r="Q23">
        <v>21</v>
      </c>
      <c r="R23" s="159">
        <f t="shared" si="29"/>
        <v>114.37156012751666</v>
      </c>
      <c r="S23">
        <f t="shared" si="30"/>
        <v>73.363304802809353</v>
      </c>
      <c r="T23" s="100">
        <f t="shared" si="31"/>
        <v>-82.718776794190916</v>
      </c>
      <c r="U23">
        <f t="shared" si="0"/>
        <v>-9.3554719913815632</v>
      </c>
      <c r="X23">
        <v>21</v>
      </c>
      <c r="Y23">
        <f t="shared" ref="Y23:Z42" si="34">$O$9+$O$11-2*$O$10</f>
        <v>7.8120805369167101E-2</v>
      </c>
      <c r="Z23">
        <f t="shared" si="34"/>
        <v>7.8120805369167101E-2</v>
      </c>
      <c r="AA23">
        <f t="shared" si="2"/>
        <v>-5.5498808337305814</v>
      </c>
      <c r="AB23">
        <f t="shared" si="9"/>
        <v>-5.4717600283614143</v>
      </c>
      <c r="AC23" s="9"/>
      <c r="AE23">
        <v>21</v>
      </c>
      <c r="AF23">
        <f t="shared" si="3"/>
        <v>86.948445006711324</v>
      </c>
      <c r="AG23">
        <f t="shared" si="10"/>
        <v>45.940189682004132</v>
      </c>
      <c r="AH23">
        <f t="shared" si="11"/>
        <v>-64.007162970093773</v>
      </c>
      <c r="AI23">
        <f t="shared" si="12"/>
        <v>-18.066973288089642</v>
      </c>
      <c r="AL23">
        <v>21</v>
      </c>
      <c r="AP23">
        <f t="shared" si="13"/>
        <v>-23.538733316451058</v>
      </c>
      <c r="AX23">
        <v>21</v>
      </c>
      <c r="AY23">
        <f t="shared" si="4"/>
        <v>1.8333281616127488</v>
      </c>
      <c r="AZ23">
        <f t="shared" si="5"/>
        <v>4.7984379257107603</v>
      </c>
      <c r="BB23">
        <v>21</v>
      </c>
      <c r="BC23">
        <f t="shared" si="14"/>
        <v>-158.33095712751674</v>
      </c>
      <c r="BD23">
        <f t="shared" si="15"/>
        <v>-117.32270180280949</v>
      </c>
      <c r="BE23" s="100">
        <f t="shared" si="16"/>
        <v>89.074157497468832</v>
      </c>
      <c r="BF23">
        <f t="shared" si="17"/>
        <v>-28.248544305340658</v>
      </c>
      <c r="BI23">
        <v>21</v>
      </c>
      <c r="BJ23" s="8">
        <f t="shared" ref="BJ23:BK42" si="35">$O$12+$O$3-$O$9-$O$7</f>
        <v>-16.6144026845638</v>
      </c>
      <c r="BK23" s="8">
        <f t="shared" si="35"/>
        <v>-16.6144026845638</v>
      </c>
      <c r="BL23" s="154">
        <f t="shared" si="19"/>
        <v>-6.8063522870886848</v>
      </c>
      <c r="BM23" s="8">
        <f t="shared" si="6"/>
        <v>-23.420754971652485</v>
      </c>
      <c r="BP23">
        <v>21</v>
      </c>
      <c r="BQ23" s="100">
        <f t="shared" si="20"/>
        <v>141.71655444295288</v>
      </c>
      <c r="BR23" s="100">
        <f t="shared" si="21"/>
        <v>100.70829911824558</v>
      </c>
      <c r="BS23" s="154">
        <f t="shared" si="22"/>
        <v>-95.880509784557518</v>
      </c>
      <c r="BT23">
        <f t="shared" si="23"/>
        <v>4.8277893336880595</v>
      </c>
      <c r="BW23">
        <v>21</v>
      </c>
      <c r="BX23" s="100">
        <f t="shared" si="24"/>
        <v>-141.71655444295288</v>
      </c>
      <c r="BY23" s="100">
        <f t="shared" si="25"/>
        <v>-100.70829911824558</v>
      </c>
      <c r="BZ23" s="154">
        <f t="shared" si="32"/>
        <v>95.880509784557518</v>
      </c>
      <c r="CA23">
        <f t="shared" si="26"/>
        <v>-4.8277893336880595</v>
      </c>
      <c r="CE23">
        <v>21</v>
      </c>
      <c r="CF23" s="100">
        <f t="shared" si="27"/>
        <v>-154.79527516778501</v>
      </c>
      <c r="CG23" s="100">
        <f t="shared" si="28"/>
        <v>-113.78701984307776</v>
      </c>
      <c r="CH23" s="100">
        <f t="shared" si="7"/>
        <v>151.60375299044625</v>
      </c>
      <c r="CI23">
        <f t="shared" si="33"/>
        <v>37.816733147368495</v>
      </c>
    </row>
    <row r="24" spans="1:87" ht="16.5">
      <c r="A24">
        <v>9.9999999999999995E-7</v>
      </c>
      <c r="B24" s="154">
        <v>4.0217391304347829E-5</v>
      </c>
      <c r="C24" s="154">
        <v>5.2666666666666671E-4</v>
      </c>
      <c r="D24" s="154">
        <v>5.2027027027027033E-4</v>
      </c>
      <c r="E24" s="154">
        <v>5.329545454545455E-5</v>
      </c>
      <c r="F24">
        <v>6.5866422145465328E-2</v>
      </c>
      <c r="G24">
        <v>0.58259428876777986</v>
      </c>
      <c r="H24">
        <v>0.37911124060398199</v>
      </c>
      <c r="I24">
        <f t="shared" si="8"/>
        <v>306</v>
      </c>
      <c r="J24">
        <v>2.6302679918953789E-7</v>
      </c>
      <c r="K24">
        <v>3.0939999999999999E-2</v>
      </c>
      <c r="L24">
        <v>55.356470534998842</v>
      </c>
      <c r="M24" s="104">
        <v>62218.3403557688</v>
      </c>
      <c r="N24" s="168"/>
      <c r="O24" s="169"/>
      <c r="Q24">
        <v>22</v>
      </c>
      <c r="R24" s="159">
        <f t="shared" si="29"/>
        <v>114.37156012751666</v>
      </c>
      <c r="S24">
        <f t="shared" si="30"/>
        <v>73.363304802809353</v>
      </c>
      <c r="T24" s="100">
        <f t="shared" si="31"/>
        <v>-84.195202161064586</v>
      </c>
      <c r="U24">
        <f t="shared" si="0"/>
        <v>-10.831897358255233</v>
      </c>
      <c r="X24">
        <v>22</v>
      </c>
      <c r="Y24">
        <f t="shared" si="34"/>
        <v>7.8120805369167101E-2</v>
      </c>
      <c r="Z24">
        <f t="shared" si="34"/>
        <v>7.8120805369167101E-2</v>
      </c>
      <c r="AA24">
        <f t="shared" si="2"/>
        <v>-5.7659482631222758</v>
      </c>
      <c r="AB24">
        <f t="shared" si="9"/>
        <v>-5.6878274577531087</v>
      </c>
      <c r="AC24" s="9"/>
      <c r="AE24">
        <v>22</v>
      </c>
      <c r="AF24">
        <f t="shared" si="3"/>
        <v>86.948445006711324</v>
      </c>
      <c r="AG24">
        <f t="shared" si="10"/>
        <v>45.940189682004132</v>
      </c>
      <c r="AH24">
        <f t="shared" si="11"/>
        <v>-63.633688213326955</v>
      </c>
      <c r="AI24">
        <f t="shared" si="12"/>
        <v>-17.693498531322824</v>
      </c>
      <c r="AL24">
        <v>22</v>
      </c>
      <c r="AP24">
        <f t="shared" si="13"/>
        <v>-23.381325989075933</v>
      </c>
      <c r="AX24">
        <v>22</v>
      </c>
      <c r="AY24">
        <f t="shared" si="4"/>
        <v>1.7431683922138985</v>
      </c>
      <c r="AZ24">
        <f t="shared" si="5"/>
        <v>4.7939184223312736</v>
      </c>
      <c r="BB24">
        <v>22</v>
      </c>
      <c r="BC24">
        <f t="shared" si="14"/>
        <v>-158.33095712751674</v>
      </c>
      <c r="BD24">
        <f t="shared" si="15"/>
        <v>-117.32270180280949</v>
      </c>
      <c r="BE24" s="100">
        <f t="shared" si="16"/>
        <v>91.260587143767168</v>
      </c>
      <c r="BF24">
        <f t="shared" si="17"/>
        <v>-26.062114659042322</v>
      </c>
      <c r="BI24">
        <v>22</v>
      </c>
      <c r="BJ24" s="8">
        <f t="shared" si="35"/>
        <v>-16.6144026845638</v>
      </c>
      <c r="BK24" s="8">
        <f t="shared" si="35"/>
        <v>-16.6144026845638</v>
      </c>
      <c r="BL24" s="154">
        <f t="shared" si="19"/>
        <v>-7.7301807019127544</v>
      </c>
      <c r="BM24" s="8">
        <f t="shared" si="6"/>
        <v>-24.344583386476554</v>
      </c>
      <c r="BP24">
        <v>22</v>
      </c>
      <c r="BQ24" s="100">
        <f t="shared" si="20"/>
        <v>141.71655444295288</v>
      </c>
      <c r="BR24" s="100">
        <f t="shared" si="21"/>
        <v>100.70829911824558</v>
      </c>
      <c r="BS24" s="154">
        <f t="shared" si="22"/>
        <v>-98.990767845679926</v>
      </c>
      <c r="BT24">
        <f t="shared" si="23"/>
        <v>1.7175312725656511</v>
      </c>
      <c r="BW24">
        <v>22</v>
      </c>
      <c r="BX24" s="100">
        <f t="shared" si="24"/>
        <v>-141.71655444295288</v>
      </c>
      <c r="BY24" s="100">
        <f t="shared" si="25"/>
        <v>-100.70829911824558</v>
      </c>
      <c r="BZ24" s="154">
        <f t="shared" si="32"/>
        <v>98.990767845679926</v>
      </c>
      <c r="CA24">
        <f t="shared" si="26"/>
        <v>-1.7175312725656511</v>
      </c>
      <c r="CE24">
        <v>22</v>
      </c>
      <c r="CF24" s="100">
        <f t="shared" si="27"/>
        <v>-154.79527516778501</v>
      </c>
      <c r="CG24" s="100">
        <f t="shared" si="28"/>
        <v>-113.78701984307776</v>
      </c>
      <c r="CH24" s="100">
        <f t="shared" si="7"/>
        <v>113.64718305903531</v>
      </c>
      <c r="CI24">
        <f t="shared" si="33"/>
        <v>-0.13983678404244415</v>
      </c>
    </row>
    <row r="25" spans="1:87" ht="16.5">
      <c r="A25">
        <v>9.9999999999999995E-7</v>
      </c>
      <c r="B25" s="154">
        <v>3.760869565217391E-5</v>
      </c>
      <c r="C25" s="154">
        <v>1.2761666666666666E-3</v>
      </c>
      <c r="D25" s="154">
        <v>6.9945945945945945E-4</v>
      </c>
      <c r="E25" s="154">
        <v>1.4636363636363637E-4</v>
      </c>
      <c r="F25">
        <v>0.10832574438238256</v>
      </c>
      <c r="G25">
        <v>0.56830397456522552</v>
      </c>
      <c r="H25">
        <v>0.39522995736085081</v>
      </c>
      <c r="I25">
        <f t="shared" si="8"/>
        <v>306</v>
      </c>
      <c r="J25">
        <v>2.8183829312644502E-7</v>
      </c>
      <c r="K25">
        <v>3.066E-2</v>
      </c>
      <c r="L25">
        <v>91.182182387571643</v>
      </c>
      <c r="M25" s="104">
        <v>60761.571995680817</v>
      </c>
      <c r="N25" s="168"/>
      <c r="O25" s="169"/>
      <c r="Q25">
        <v>23</v>
      </c>
      <c r="R25" s="159">
        <f t="shared" si="29"/>
        <v>114.37156012751666</v>
      </c>
      <c r="S25">
        <f t="shared" si="30"/>
        <v>73.363304802809353</v>
      </c>
      <c r="T25" s="100">
        <f t="shared" si="31"/>
        <v>-78.922169160301863</v>
      </c>
      <c r="U25">
        <f t="shared" si="0"/>
        <v>-5.5588643574925101</v>
      </c>
      <c r="X25">
        <v>23</v>
      </c>
      <c r="Y25">
        <f t="shared" si="34"/>
        <v>7.8120805369167101E-2</v>
      </c>
      <c r="Z25">
        <f t="shared" si="34"/>
        <v>7.8120805369167101E-2</v>
      </c>
      <c r="AA25">
        <f t="shared" si="2"/>
        <v>-2.4498595840279167</v>
      </c>
      <c r="AB25">
        <f t="shared" si="9"/>
        <v>-2.3717387786587496</v>
      </c>
      <c r="AC25" s="9"/>
      <c r="AE25">
        <v>23</v>
      </c>
      <c r="AF25">
        <f t="shared" si="3"/>
        <v>86.948445006711324</v>
      </c>
      <c r="AG25">
        <f t="shared" si="10"/>
        <v>45.940189682004132</v>
      </c>
      <c r="AH25">
        <f t="shared" si="11"/>
        <v>-59.168853920502315</v>
      </c>
      <c r="AI25">
        <f t="shared" si="12"/>
        <v>-13.228664238498183</v>
      </c>
      <c r="AL25">
        <v>23</v>
      </c>
      <c r="AP25">
        <f t="shared" si="13"/>
        <v>-15.600403017156932</v>
      </c>
      <c r="AX25">
        <v>23</v>
      </c>
      <c r="AY25">
        <f t="shared" si="4"/>
        <v>1.9599099825526858</v>
      </c>
      <c r="AZ25">
        <f t="shared" si="5"/>
        <v>4.7836290012048748</v>
      </c>
      <c r="BB25">
        <v>23</v>
      </c>
      <c r="BC25">
        <f t="shared" si="14"/>
        <v>-158.33095712751674</v>
      </c>
      <c r="BD25">
        <f t="shared" si="15"/>
        <v>-117.32270180280949</v>
      </c>
      <c r="BE25" s="100">
        <f t="shared" si="16"/>
        <v>86.157356955809419</v>
      </c>
      <c r="BF25">
        <f t="shared" si="17"/>
        <v>-31.165344847000071</v>
      </c>
      <c r="BI25">
        <v>23</v>
      </c>
      <c r="BJ25" s="8">
        <f t="shared" si="35"/>
        <v>-16.6144026845638</v>
      </c>
      <c r="BK25" s="8">
        <f t="shared" si="35"/>
        <v>-16.6144026845638</v>
      </c>
      <c r="BL25" s="154">
        <f t="shared" si="19"/>
        <v>-10.068267860264058</v>
      </c>
      <c r="BM25" s="8">
        <f t="shared" si="6"/>
        <v>-26.682670544827857</v>
      </c>
      <c r="BP25">
        <v>23</v>
      </c>
      <c r="BQ25" s="100">
        <f t="shared" si="20"/>
        <v>141.71655444295288</v>
      </c>
      <c r="BR25" s="100">
        <f t="shared" si="21"/>
        <v>100.70829911824558</v>
      </c>
      <c r="BS25" s="154">
        <f t="shared" si="22"/>
        <v>-96.225624816073463</v>
      </c>
      <c r="BT25">
        <f t="shared" si="23"/>
        <v>4.4826743021721143</v>
      </c>
      <c r="BW25">
        <v>23</v>
      </c>
      <c r="BX25" s="100">
        <f t="shared" si="24"/>
        <v>-141.71655444295288</v>
      </c>
      <c r="BY25" s="100">
        <f t="shared" si="25"/>
        <v>-100.70829911824558</v>
      </c>
      <c r="BZ25" s="154">
        <f t="shared" si="32"/>
        <v>96.225624816073477</v>
      </c>
      <c r="CA25">
        <f t="shared" si="26"/>
        <v>-4.4826743021721001</v>
      </c>
      <c r="CE25">
        <v>23</v>
      </c>
      <c r="CF25" s="100">
        <f t="shared" si="27"/>
        <v>-154.79527516778501</v>
      </c>
      <c r="CG25" s="100">
        <f t="shared" si="28"/>
        <v>-113.78701984307776</v>
      </c>
      <c r="CH25" s="100">
        <f t="shared" si="7"/>
        <v>114.02136871422978</v>
      </c>
      <c r="CI25">
        <f t="shared" si="33"/>
        <v>0.2343488711520223</v>
      </c>
    </row>
    <row r="26" spans="1:87" ht="16.5">
      <c r="A26">
        <v>9.9999999999999995E-7</v>
      </c>
      <c r="B26" s="154">
        <v>9.9999999999999995E-7</v>
      </c>
      <c r="C26" s="154">
        <v>2.1311666666666666E-3</v>
      </c>
      <c r="D26" s="154">
        <v>8.5864864864864862E-4</v>
      </c>
      <c r="E26" s="154">
        <v>5.2636363636363633E-4</v>
      </c>
      <c r="F26">
        <v>0.38386045062256274</v>
      </c>
      <c r="G26">
        <v>0.55142209950040555</v>
      </c>
      <c r="H26">
        <v>0.40284059330544453</v>
      </c>
      <c r="I26">
        <f t="shared" si="8"/>
        <v>306</v>
      </c>
      <c r="J26">
        <v>2.9512092266663814E-7</v>
      </c>
      <c r="K26">
        <v>3.1800000000000002E-2</v>
      </c>
      <c r="L26">
        <v>324.10087479445752</v>
      </c>
      <c r="M26" s="104">
        <v>59131.116673193363</v>
      </c>
      <c r="N26" s="168"/>
      <c r="O26" s="169"/>
      <c r="Q26">
        <v>24</v>
      </c>
      <c r="R26" s="159">
        <f t="shared" si="29"/>
        <v>114.37156012751666</v>
      </c>
      <c r="S26">
        <f t="shared" si="30"/>
        <v>73.363304802809353</v>
      </c>
      <c r="T26" s="100">
        <f t="shared" si="31"/>
        <v>-68.389860155861186</v>
      </c>
      <c r="U26">
        <f t="shared" si="0"/>
        <v>4.9734446469481668</v>
      </c>
      <c r="X26">
        <v>24</v>
      </c>
      <c r="Y26">
        <f t="shared" si="34"/>
        <v>7.8120805369167101E-2</v>
      </c>
      <c r="Z26">
        <f t="shared" si="34"/>
        <v>7.8120805369167101E-2</v>
      </c>
      <c r="AA26">
        <f t="shared" si="2"/>
        <v>1.067809928949172</v>
      </c>
      <c r="AB26">
        <f t="shared" si="9"/>
        <v>1.1459307343183391</v>
      </c>
      <c r="AC26" s="9"/>
      <c r="AE26">
        <v>24</v>
      </c>
      <c r="AF26">
        <f t="shared" si="3"/>
        <v>86.948445006711324</v>
      </c>
      <c r="AG26">
        <f t="shared" si="10"/>
        <v>45.940189682004132</v>
      </c>
      <c r="AH26">
        <f t="shared" si="11"/>
        <v>-53.378191123171817</v>
      </c>
      <c r="AI26">
        <f t="shared" si="12"/>
        <v>-7.4380014411676854</v>
      </c>
      <c r="AL26">
        <v>24</v>
      </c>
      <c r="AP26">
        <f t="shared" si="13"/>
        <v>-6.292070706849346</v>
      </c>
      <c r="AX26">
        <v>24</v>
      </c>
      <c r="AY26">
        <f t="shared" si="4"/>
        <v>2.5106802032565017</v>
      </c>
      <c r="AZ26">
        <f t="shared" si="5"/>
        <v>4.7718160805960403</v>
      </c>
      <c r="BB26">
        <v>24</v>
      </c>
      <c r="BC26">
        <f t="shared" si="14"/>
        <v>-158.33095712751674</v>
      </c>
      <c r="BD26">
        <f t="shared" si="15"/>
        <v>-117.32270180280949</v>
      </c>
      <c r="BE26" s="100">
        <f t="shared" si="16"/>
        <v>73.112524067496622</v>
      </c>
      <c r="BF26">
        <f t="shared" si="17"/>
        <v>-44.210177735312868</v>
      </c>
      <c r="BI26">
        <v>24</v>
      </c>
      <c r="BJ26" s="8">
        <f t="shared" si="35"/>
        <v>-16.6144026845638</v>
      </c>
      <c r="BK26" s="8">
        <f t="shared" si="35"/>
        <v>-16.6144026845638</v>
      </c>
      <c r="BL26" s="154">
        <f t="shared" si="19"/>
        <v>-11.356815050003096</v>
      </c>
      <c r="BM26" s="8">
        <f t="shared" si="6"/>
        <v>-27.971217734566896</v>
      </c>
      <c r="BP26">
        <v>24</v>
      </c>
      <c r="BQ26" s="100">
        <f t="shared" si="20"/>
        <v>141.71655444295288</v>
      </c>
      <c r="BR26" s="100">
        <f t="shared" si="21"/>
        <v>100.70829911824558</v>
      </c>
      <c r="BS26" s="154">
        <f t="shared" si="22"/>
        <v>-84.469339117499715</v>
      </c>
      <c r="BT26">
        <f t="shared" si="23"/>
        <v>16.238960000745863</v>
      </c>
      <c r="BW26">
        <v>24</v>
      </c>
      <c r="BX26" s="100">
        <f t="shared" si="24"/>
        <v>-141.71655444295288</v>
      </c>
      <c r="BY26" s="100">
        <f t="shared" si="25"/>
        <v>-100.70829911824558</v>
      </c>
      <c r="BZ26" s="154">
        <f t="shared" si="32"/>
        <v>84.469339117499715</v>
      </c>
      <c r="CA26">
        <f t="shared" si="26"/>
        <v>-16.238960000745863</v>
      </c>
      <c r="CE26">
        <v>24</v>
      </c>
      <c r="CF26" s="100">
        <f t="shared" si="27"/>
        <v>-154.79527516778501</v>
      </c>
      <c r="CG26" s="100">
        <f t="shared" si="28"/>
        <v>-113.78701984307776</v>
      </c>
      <c r="CH26" s="100">
        <f t="shared" si="7"/>
        <v>151.02031410057307</v>
      </c>
      <c r="CI26">
        <f t="shared" si="33"/>
        <v>37.233294257495317</v>
      </c>
    </row>
    <row r="27" spans="1:87" ht="16.5">
      <c r="A27">
        <v>9.9999999999999995E-7</v>
      </c>
      <c r="B27" s="154">
        <v>4.1521739130434786E-5</v>
      </c>
      <c r="C27" s="154">
        <v>2.2868333333333334E-3</v>
      </c>
      <c r="D27" s="154">
        <v>9.6513513513513517E-4</v>
      </c>
      <c r="E27" s="154">
        <v>8.0306818181818181E-4</v>
      </c>
      <c r="F27">
        <v>0.49551726078905356</v>
      </c>
      <c r="G27">
        <v>0.55625067791648031</v>
      </c>
      <c r="H27">
        <v>0.40096246674032743</v>
      </c>
      <c r="I27">
        <f t="shared" si="8"/>
        <v>306</v>
      </c>
      <c r="J27">
        <v>2.8840315031266014E-7</v>
      </c>
      <c r="K27">
        <v>3.0599999999999999E-2</v>
      </c>
      <c r="L27">
        <v>417.96229809744403</v>
      </c>
      <c r="M27" s="104">
        <v>59591.965266479325</v>
      </c>
      <c r="N27" s="168"/>
      <c r="O27" s="169"/>
      <c r="Q27">
        <v>25</v>
      </c>
      <c r="R27" s="159">
        <f t="shared" si="29"/>
        <v>114.37156012751666</v>
      </c>
      <c r="S27">
        <f t="shared" si="30"/>
        <v>73.363304802809353</v>
      </c>
      <c r="T27" s="100">
        <f t="shared" si="31"/>
        <v>-66.656997593674333</v>
      </c>
      <c r="U27">
        <f t="shared" si="0"/>
        <v>6.7063072091350193</v>
      </c>
      <c r="X27">
        <v>25</v>
      </c>
      <c r="Y27">
        <f t="shared" si="34"/>
        <v>7.8120805369167101E-2</v>
      </c>
      <c r="Z27">
        <f t="shared" si="34"/>
        <v>7.8120805369167101E-2</v>
      </c>
      <c r="AA27">
        <f t="shared" si="2"/>
        <v>1.7270959533276078</v>
      </c>
      <c r="AB27">
        <f t="shared" si="9"/>
        <v>1.8052167586967749</v>
      </c>
      <c r="AC27" s="9"/>
      <c r="AE27">
        <v>25</v>
      </c>
      <c r="AF27">
        <f t="shared" si="3"/>
        <v>86.948445006711324</v>
      </c>
      <c r="AG27">
        <f t="shared" si="10"/>
        <v>45.940189682004132</v>
      </c>
      <c r="AH27">
        <f t="shared" si="11"/>
        <v>-52.795062551448268</v>
      </c>
      <c r="AI27">
        <f t="shared" si="12"/>
        <v>-6.8548728694441365</v>
      </c>
      <c r="AL27">
        <v>25</v>
      </c>
      <c r="AP27">
        <f t="shared" si="13"/>
        <v>-5.0496561107473621</v>
      </c>
      <c r="AX27">
        <v>25</v>
      </c>
      <c r="AY27">
        <f t="shared" si="4"/>
        <v>2.6211371084097155</v>
      </c>
      <c r="AZ27">
        <f t="shared" si="5"/>
        <v>4.7751877081352001</v>
      </c>
      <c r="BB27">
        <v>25</v>
      </c>
      <c r="BC27">
        <f t="shared" si="14"/>
        <v>-158.33095712751674</v>
      </c>
      <c r="BD27">
        <f t="shared" si="15"/>
        <v>-117.32270180280949</v>
      </c>
      <c r="BE27" s="100">
        <f t="shared" si="16"/>
        <v>70.634163240951125</v>
      </c>
      <c r="BF27">
        <f t="shared" si="17"/>
        <v>-46.688538561858365</v>
      </c>
      <c r="BI27">
        <v>25</v>
      </c>
      <c r="BJ27" s="8">
        <f t="shared" si="35"/>
        <v>-16.6144026845638</v>
      </c>
      <c r="BK27" s="8">
        <f t="shared" si="35"/>
        <v>-16.6144026845638</v>
      </c>
      <c r="BL27" s="154">
        <f t="shared" si="19"/>
        <v>-11.611865348276876</v>
      </c>
      <c r="BM27" s="8">
        <f t="shared" si="6"/>
        <v>-28.226268032840675</v>
      </c>
      <c r="BP27">
        <v>25</v>
      </c>
      <c r="BQ27" s="100">
        <f t="shared" si="20"/>
        <v>141.71655444295288</v>
      </c>
      <c r="BR27" s="100">
        <f t="shared" si="21"/>
        <v>100.70829911824558</v>
      </c>
      <c r="BS27" s="154">
        <f t="shared" si="22"/>
        <v>-82.246028589228004</v>
      </c>
      <c r="BT27">
        <f t="shared" si="23"/>
        <v>18.462270529017573</v>
      </c>
      <c r="BW27">
        <v>25</v>
      </c>
      <c r="BX27" s="100">
        <f t="shared" si="24"/>
        <v>-141.71655444295288</v>
      </c>
      <c r="BY27" s="100">
        <f t="shared" si="25"/>
        <v>-100.70829911824558</v>
      </c>
      <c r="BZ27" s="154">
        <f t="shared" si="32"/>
        <v>82.246028589228004</v>
      </c>
      <c r="CA27">
        <f t="shared" si="26"/>
        <v>-18.462270529017573</v>
      </c>
      <c r="CE27">
        <v>25</v>
      </c>
      <c r="CF27" s="100">
        <f t="shared" si="27"/>
        <v>-154.79527516778501</v>
      </c>
      <c r="CG27" s="100">
        <f t="shared" si="28"/>
        <v>-113.78701984307776</v>
      </c>
      <c r="CH27" s="100">
        <f t="shared" si="7"/>
        <v>112.88595927241454</v>
      </c>
      <c r="CI27">
        <f t="shared" si="33"/>
        <v>-0.9010605706632191</v>
      </c>
    </row>
    <row r="28" spans="1:87" ht="16.5">
      <c r="A28">
        <v>9.9999999999999995E-7</v>
      </c>
      <c r="B28" s="154">
        <v>9.9999999999999995E-7</v>
      </c>
      <c r="C28" s="154">
        <v>2.3005E-3</v>
      </c>
      <c r="D28" s="154">
        <v>9.5864864864864867E-4</v>
      </c>
      <c r="E28" s="154">
        <v>7.3772727272727282E-4</v>
      </c>
      <c r="F28">
        <v>0.48423539120893172</v>
      </c>
      <c r="G28">
        <v>0.54821873800838961</v>
      </c>
      <c r="H28">
        <v>0.40916018971853135</v>
      </c>
      <c r="I28">
        <f t="shared" si="8"/>
        <v>306</v>
      </c>
      <c r="J28">
        <v>2.9512092266663814E-7</v>
      </c>
      <c r="K28">
        <v>3.0775E-2</v>
      </c>
      <c r="L28">
        <v>408.81073519783627</v>
      </c>
      <c r="M28" s="104">
        <v>58788.861667395839</v>
      </c>
      <c r="N28" s="168"/>
      <c r="O28" s="169"/>
      <c r="Q28">
        <v>26</v>
      </c>
      <c r="R28" s="159">
        <f t="shared" si="29"/>
        <v>114.37156012751666</v>
      </c>
      <c r="S28">
        <f t="shared" si="30"/>
        <v>73.363304802809353</v>
      </c>
      <c r="T28" s="100">
        <f t="shared" si="31"/>
        <v>-66.785961285821571</v>
      </c>
      <c r="U28">
        <f t="shared" si="0"/>
        <v>6.5773435169877814</v>
      </c>
      <c r="X28">
        <v>26</v>
      </c>
      <c r="Y28">
        <f t="shared" si="34"/>
        <v>7.8120805369167101E-2</v>
      </c>
      <c r="Z28">
        <f t="shared" si="34"/>
        <v>7.8120805369167101E-2</v>
      </c>
      <c r="AA28">
        <f t="shared" si="2"/>
        <v>1.5606520387227905</v>
      </c>
      <c r="AB28">
        <f t="shared" si="9"/>
        <v>1.6387728440919576</v>
      </c>
      <c r="AC28" s="9"/>
      <c r="AE28">
        <v>26</v>
      </c>
      <c r="AF28">
        <f t="shared" si="3"/>
        <v>86.948445006711324</v>
      </c>
      <c r="AG28">
        <f t="shared" si="10"/>
        <v>45.940189682004132</v>
      </c>
      <c r="AH28">
        <f t="shared" si="11"/>
        <v>-52.666018313285662</v>
      </c>
      <c r="AI28">
        <f t="shared" si="12"/>
        <v>-6.7258286312815301</v>
      </c>
      <c r="AL28">
        <v>26</v>
      </c>
      <c r="AP28">
        <f t="shared" si="13"/>
        <v>-5.0870557871895725</v>
      </c>
      <c r="AX28">
        <v>26</v>
      </c>
      <c r="AY28">
        <f t="shared" si="4"/>
        <v>2.6115222916666947</v>
      </c>
      <c r="AZ28">
        <f t="shared" si="5"/>
        <v>4.7692950509978109</v>
      </c>
      <c r="BB28">
        <v>26</v>
      </c>
      <c r="BC28">
        <f t="shared" si="14"/>
        <v>-158.33095712751674</v>
      </c>
      <c r="BD28">
        <f t="shared" si="15"/>
        <v>-117.32270180280949</v>
      </c>
      <c r="BE28" s="100">
        <f t="shared" si="16"/>
        <v>70.817035023174114</v>
      </c>
      <c r="BF28">
        <f t="shared" si="17"/>
        <v>-46.505666779635376</v>
      </c>
      <c r="BI28">
        <v>26</v>
      </c>
      <c r="BJ28" s="8">
        <f t="shared" si="35"/>
        <v>-16.6144026845638</v>
      </c>
      <c r="BK28" s="8">
        <f t="shared" si="35"/>
        <v>-16.6144026845638</v>
      </c>
      <c r="BL28" s="154">
        <f t="shared" si="19"/>
        <v>-11.649521273906162</v>
      </c>
      <c r="BM28" s="8">
        <f t="shared" si="6"/>
        <v>-28.26392395846996</v>
      </c>
      <c r="BP28">
        <v>26</v>
      </c>
      <c r="BQ28" s="100">
        <f t="shared" si="20"/>
        <v>141.71655444295288</v>
      </c>
      <c r="BR28" s="100">
        <f t="shared" si="21"/>
        <v>100.70829911824558</v>
      </c>
      <c r="BS28" s="154">
        <f t="shared" si="22"/>
        <v>-82.466556297080274</v>
      </c>
      <c r="BT28">
        <f t="shared" si="23"/>
        <v>18.241742821165303</v>
      </c>
      <c r="BW28">
        <v>26</v>
      </c>
      <c r="BX28" s="100">
        <f t="shared" si="24"/>
        <v>-141.71655444295288</v>
      </c>
      <c r="BY28" s="100">
        <f t="shared" si="25"/>
        <v>-100.70829911824558</v>
      </c>
      <c r="BZ28" s="154">
        <f t="shared" si="32"/>
        <v>82.466556297080274</v>
      </c>
      <c r="CA28">
        <f t="shared" si="26"/>
        <v>-18.241742821165303</v>
      </c>
      <c r="CE28">
        <v>26</v>
      </c>
      <c r="CF28" s="100">
        <f t="shared" si="27"/>
        <v>-154.79527516778501</v>
      </c>
      <c r="CG28" s="100">
        <f t="shared" si="28"/>
        <v>-113.78701984307776</v>
      </c>
      <c r="CH28" s="100">
        <f t="shared" si="7"/>
        <v>150.75541561002217</v>
      </c>
      <c r="CI28">
        <f t="shared" si="33"/>
        <v>36.968395766944411</v>
      </c>
    </row>
    <row r="29" spans="1:87" ht="16.5">
      <c r="A29">
        <v>9.9999999999999995E-7</v>
      </c>
      <c r="B29" s="154">
        <v>2.1739130434782607E-5</v>
      </c>
      <c r="C29" s="154">
        <v>2.4248333333333335E-3</v>
      </c>
      <c r="D29" s="154">
        <v>1.0622972972972973E-3</v>
      </c>
      <c r="E29" s="154">
        <v>7.4181818181818181E-4</v>
      </c>
      <c r="F29">
        <v>0.46436616489250615</v>
      </c>
      <c r="G29">
        <v>0.5486453832869963</v>
      </c>
      <c r="H29">
        <v>0.41002430715104182</v>
      </c>
      <c r="I29">
        <f t="shared" si="8"/>
        <v>306</v>
      </c>
      <c r="J29">
        <v>2.9512092266663814E-7</v>
      </c>
      <c r="K29">
        <v>3.0724999999999999E-2</v>
      </c>
      <c r="L29">
        <v>391.95849578671823</v>
      </c>
      <c r="M29" s="104">
        <v>58821.872170587281</v>
      </c>
      <c r="N29" s="168"/>
      <c r="O29" s="169"/>
      <c r="Q29">
        <v>27</v>
      </c>
      <c r="R29" s="159">
        <f t="shared" si="29"/>
        <v>114.37156012751666</v>
      </c>
      <c r="S29">
        <f t="shared" si="30"/>
        <v>73.363304802809353</v>
      </c>
      <c r="T29" s="100">
        <f t="shared" si="31"/>
        <v>-67.237175142471358</v>
      </c>
      <c r="U29">
        <f t="shared" si="0"/>
        <v>6.1261296603379947</v>
      </c>
      <c r="X29">
        <v>27</v>
      </c>
      <c r="Y29">
        <f t="shared" si="34"/>
        <v>7.8120805369167101E-2</v>
      </c>
      <c r="Z29">
        <f t="shared" si="34"/>
        <v>7.8120805369167101E-2</v>
      </c>
      <c r="AA29">
        <f t="shared" si="2"/>
        <v>1.1862353388183351</v>
      </c>
      <c r="AB29">
        <f t="shared" si="9"/>
        <v>1.2643561441875022</v>
      </c>
      <c r="AC29" s="9"/>
      <c r="AE29">
        <v>27</v>
      </c>
      <c r="AF29">
        <f t="shared" si="3"/>
        <v>86.948445006711324</v>
      </c>
      <c r="AG29">
        <f t="shared" si="10"/>
        <v>45.940189682004132</v>
      </c>
      <c r="AH29">
        <f t="shared" si="11"/>
        <v>-52.62544498719997</v>
      </c>
      <c r="AI29">
        <f t="shared" si="12"/>
        <v>-6.6852553051958381</v>
      </c>
      <c r="AL29">
        <v>27</v>
      </c>
      <c r="AP29">
        <f t="shared" si="13"/>
        <v>-5.4208991610083359</v>
      </c>
      <c r="AX29">
        <v>27</v>
      </c>
      <c r="AY29">
        <f t="shared" si="4"/>
        <v>2.5932400823135686</v>
      </c>
      <c r="AZ29">
        <f t="shared" si="5"/>
        <v>4.769538843027493</v>
      </c>
      <c r="BB29">
        <v>27</v>
      </c>
      <c r="BC29">
        <f t="shared" si="14"/>
        <v>-158.33095712751674</v>
      </c>
      <c r="BD29">
        <f t="shared" si="15"/>
        <v>-117.32270180280949</v>
      </c>
      <c r="BE29" s="100">
        <f t="shared" si="16"/>
        <v>71.249542416396352</v>
      </c>
      <c r="BF29">
        <f t="shared" si="17"/>
        <v>-46.073159386413138</v>
      </c>
      <c r="BI29">
        <v>27</v>
      </c>
      <c r="BJ29" s="8">
        <f t="shared" si="35"/>
        <v>-16.6144026845638</v>
      </c>
      <c r="BK29" s="8">
        <f t="shared" si="35"/>
        <v>-16.6144026845638</v>
      </c>
      <c r="BL29" s="154">
        <f t="shared" si="19"/>
        <v>-11.785598220164719</v>
      </c>
      <c r="BM29" s="8">
        <f t="shared" si="6"/>
        <v>-28.400000904728518</v>
      </c>
      <c r="BP29">
        <v>27</v>
      </c>
      <c r="BQ29" s="100">
        <f t="shared" si="20"/>
        <v>141.71655444295288</v>
      </c>
      <c r="BR29" s="100">
        <f t="shared" si="21"/>
        <v>100.70829911824558</v>
      </c>
      <c r="BS29" s="154">
        <f t="shared" si="22"/>
        <v>-83.035140636561067</v>
      </c>
      <c r="BT29">
        <f t="shared" si="23"/>
        <v>17.67315848168451</v>
      </c>
      <c r="BW29">
        <v>27</v>
      </c>
      <c r="BX29" s="100">
        <f t="shared" si="24"/>
        <v>-141.71655444295288</v>
      </c>
      <c r="BY29" s="100">
        <f t="shared" si="25"/>
        <v>-100.70829911824558</v>
      </c>
      <c r="BZ29" s="154">
        <f t="shared" si="32"/>
        <v>83.035140636561067</v>
      </c>
      <c r="CA29">
        <f t="shared" si="26"/>
        <v>-17.67315848168451</v>
      </c>
      <c r="CE29">
        <v>27</v>
      </c>
      <c r="CF29" s="100">
        <f t="shared" si="27"/>
        <v>-154.79527516778501</v>
      </c>
      <c r="CG29" s="100">
        <f t="shared" si="28"/>
        <v>-113.78701984307776</v>
      </c>
      <c r="CH29" s="100">
        <f t="shared" si="7"/>
        <v>119.40900208162796</v>
      </c>
      <c r="CI29">
        <f t="shared" si="33"/>
        <v>5.6219822385502027</v>
      </c>
    </row>
    <row r="30" spans="1:87" ht="16.5">
      <c r="A30">
        <v>9.9999999999999995E-7</v>
      </c>
      <c r="B30" s="154">
        <v>3.5000000000000004E-5</v>
      </c>
      <c r="C30" s="154">
        <v>2.4406666666666665E-3</v>
      </c>
      <c r="D30" s="154">
        <v>1.1508108108108108E-3</v>
      </c>
      <c r="E30" s="154">
        <v>6.9454545454545442E-4</v>
      </c>
      <c r="F30">
        <v>0.54206382262807618</v>
      </c>
      <c r="G30">
        <v>0.54679387621800146</v>
      </c>
      <c r="H30">
        <v>0.40894350111205158</v>
      </c>
      <c r="I30">
        <f t="shared" si="8"/>
        <v>306</v>
      </c>
      <c r="J30">
        <v>3.0199517204020165E-7</v>
      </c>
      <c r="K30">
        <v>3.1015000000000001E-2</v>
      </c>
      <c r="L30">
        <v>457.80006680797061</v>
      </c>
      <c r="M30" s="104">
        <v>58658.556603922203</v>
      </c>
      <c r="N30" s="168"/>
      <c r="O30" s="169"/>
      <c r="Q30">
        <v>28</v>
      </c>
      <c r="R30" s="159">
        <f t="shared" si="29"/>
        <v>114.37156012751666</v>
      </c>
      <c r="S30">
        <f t="shared" si="30"/>
        <v>73.363304802809353</v>
      </c>
      <c r="T30" s="100">
        <f t="shared" si="31"/>
        <v>-66.219478077805078</v>
      </c>
      <c r="U30">
        <f t="shared" si="0"/>
        <v>7.1438267250042742</v>
      </c>
      <c r="X30">
        <v>28</v>
      </c>
      <c r="Y30">
        <f t="shared" si="34"/>
        <v>7.8120805369167101E-2</v>
      </c>
      <c r="Z30">
        <f t="shared" si="34"/>
        <v>7.8120805369167101E-2</v>
      </c>
      <c r="AA30">
        <f t="shared" si="2"/>
        <v>0.62801962077609608</v>
      </c>
      <c r="AB30">
        <f t="shared" si="9"/>
        <v>0.70614042614526318</v>
      </c>
      <c r="AC30" s="9"/>
      <c r="AE30">
        <v>28</v>
      </c>
      <c r="AF30">
        <f t="shared" si="3"/>
        <v>86.948445006711324</v>
      </c>
      <c r="AG30">
        <f t="shared" si="10"/>
        <v>45.940189682004132</v>
      </c>
      <c r="AH30">
        <f t="shared" si="11"/>
        <v>-51.637558089464584</v>
      </c>
      <c r="AI30">
        <f t="shared" si="12"/>
        <v>-5.697368407460452</v>
      </c>
      <c r="AL30">
        <v>28</v>
      </c>
      <c r="AP30">
        <f t="shared" si="13"/>
        <v>-4.9912279813151885</v>
      </c>
      <c r="AX30">
        <v>28</v>
      </c>
      <c r="AY30">
        <f t="shared" si="4"/>
        <v>2.6606758517162672</v>
      </c>
      <c r="AZ30">
        <f t="shared" si="5"/>
        <v>4.7683313722029341</v>
      </c>
      <c r="BB30">
        <v>28</v>
      </c>
      <c r="BC30">
        <f t="shared" si="14"/>
        <v>-158.33095712751674</v>
      </c>
      <c r="BD30">
        <f t="shared" si="15"/>
        <v>-117.32270180280949</v>
      </c>
      <c r="BE30" s="100">
        <f t="shared" si="16"/>
        <v>69.642561278471192</v>
      </c>
      <c r="BF30">
        <f t="shared" si="17"/>
        <v>-47.680140524338299</v>
      </c>
      <c r="BI30">
        <v>28</v>
      </c>
      <c r="BJ30" s="8">
        <f t="shared" si="35"/>
        <v>-16.6144026845638</v>
      </c>
      <c r="BK30" s="8">
        <f t="shared" si="35"/>
        <v>-16.6144026845638</v>
      </c>
      <c r="BL30" s="154">
        <f t="shared" si="19"/>
        <v>-11.786856408450484</v>
      </c>
      <c r="BM30" s="8">
        <f t="shared" si="6"/>
        <v>-28.401259093014282</v>
      </c>
      <c r="BP30">
        <v>28</v>
      </c>
      <c r="BQ30" s="100">
        <f t="shared" si="20"/>
        <v>141.71655444295288</v>
      </c>
      <c r="BR30" s="100">
        <f t="shared" si="21"/>
        <v>100.70829911824558</v>
      </c>
      <c r="BS30" s="154">
        <f t="shared" si="22"/>
        <v>-81.429417686921681</v>
      </c>
      <c r="BT30">
        <f t="shared" si="23"/>
        <v>19.278881431323896</v>
      </c>
      <c r="BW30">
        <v>28</v>
      </c>
      <c r="BX30" s="100">
        <f t="shared" si="24"/>
        <v>-141.71655444295288</v>
      </c>
      <c r="BY30" s="100">
        <f t="shared" si="25"/>
        <v>-100.70829911824558</v>
      </c>
      <c r="BZ30" s="154">
        <f t="shared" si="32"/>
        <v>81.429417686921681</v>
      </c>
      <c r="CA30">
        <f t="shared" si="26"/>
        <v>-19.278881431323896</v>
      </c>
      <c r="CE30">
        <v>28</v>
      </c>
      <c r="CF30" s="100">
        <f t="shared" si="27"/>
        <v>-154.79527516778501</v>
      </c>
      <c r="CG30" s="100">
        <f t="shared" si="28"/>
        <v>-113.78701984307776</v>
      </c>
      <c r="CH30" s="100">
        <f t="shared" si="7"/>
        <v>114.56691185724857</v>
      </c>
      <c r="CI30">
        <f t="shared" si="33"/>
        <v>0.77989201417081233</v>
      </c>
    </row>
    <row r="31" spans="1:87" ht="16.5">
      <c r="A31">
        <v>9.9999999999999995E-7</v>
      </c>
      <c r="B31" s="154">
        <v>5.0217391304347822E-5</v>
      </c>
      <c r="C31" s="154">
        <v>2.5488333333333335E-3</v>
      </c>
      <c r="D31" s="154">
        <v>1.508918918918919E-3</v>
      </c>
      <c r="E31" s="154">
        <v>7.139772727272727E-4</v>
      </c>
      <c r="F31">
        <v>0.46712727025040279</v>
      </c>
      <c r="G31">
        <v>0.54359913274118743</v>
      </c>
      <c r="H31">
        <v>0.41559777194901071</v>
      </c>
      <c r="I31">
        <f t="shared" si="8"/>
        <v>306</v>
      </c>
      <c r="J31">
        <v>2.9512092266663814E-7</v>
      </c>
      <c r="K31">
        <v>3.1274999999999997E-2</v>
      </c>
      <c r="L31">
        <v>394.50632369218232</v>
      </c>
      <c r="M31" s="104">
        <v>58313.182889047384</v>
      </c>
      <c r="N31" s="168"/>
      <c r="O31" s="169"/>
      <c r="Q31">
        <v>29</v>
      </c>
      <c r="R31" s="159">
        <f t="shared" si="29"/>
        <v>114.37156012751666</v>
      </c>
      <c r="S31">
        <f t="shared" si="30"/>
        <v>73.363304802809353</v>
      </c>
      <c r="T31" s="100">
        <f t="shared" si="31"/>
        <v>-67.91282068855952</v>
      </c>
      <c r="U31">
        <f t="shared" si="0"/>
        <v>5.4504841142498321</v>
      </c>
      <c r="X31">
        <v>29</v>
      </c>
      <c r="Y31">
        <f t="shared" si="34"/>
        <v>7.8120805369167101E-2</v>
      </c>
      <c r="Z31">
        <f t="shared" si="34"/>
        <v>7.8120805369167101E-2</v>
      </c>
      <c r="AA31">
        <f t="shared" si="2"/>
        <v>-0.57004979265503597</v>
      </c>
      <c r="AB31">
        <f t="shared" si="9"/>
        <v>-0.49192898728586887</v>
      </c>
      <c r="AC31" s="9"/>
      <c r="AE31">
        <v>29</v>
      </c>
      <c r="AF31">
        <f t="shared" si="3"/>
        <v>86.948445006711324</v>
      </c>
      <c r="AG31">
        <f t="shared" si="10"/>
        <v>45.940189682004132</v>
      </c>
      <c r="AH31">
        <f t="shared" si="11"/>
        <v>-52.244176697258546</v>
      </c>
      <c r="AI31">
        <f t="shared" si="12"/>
        <v>-6.303987015254414</v>
      </c>
      <c r="AL31">
        <v>29</v>
      </c>
      <c r="AP31">
        <f t="shared" si="13"/>
        <v>-6.7959160025402827</v>
      </c>
      <c r="AX31">
        <v>29</v>
      </c>
      <c r="AY31">
        <f t="shared" si="4"/>
        <v>2.5960539690729645</v>
      </c>
      <c r="AZ31">
        <f t="shared" si="5"/>
        <v>4.7657667470191232</v>
      </c>
      <c r="BB31">
        <v>29</v>
      </c>
      <c r="BC31">
        <f t="shared" si="14"/>
        <v>-158.33095712751674</v>
      </c>
      <c r="BD31">
        <f t="shared" si="15"/>
        <v>-117.32270180280949</v>
      </c>
      <c r="BE31" s="100">
        <f t="shared" si="16"/>
        <v>71.12055965489138</v>
      </c>
      <c r="BF31">
        <f t="shared" si="17"/>
        <v>-46.20214214791811</v>
      </c>
      <c r="BI31">
        <v>29</v>
      </c>
      <c r="BJ31" s="8">
        <f t="shared" si="35"/>
        <v>-16.6144026845638</v>
      </c>
      <c r="BK31" s="8">
        <f t="shared" si="35"/>
        <v>-16.6144026845638</v>
      </c>
      <c r="BL31" s="154">
        <f t="shared" si="19"/>
        <v>-11.890855232314074</v>
      </c>
      <c r="BM31" s="8">
        <f t="shared" si="6"/>
        <v>-28.505257916877873</v>
      </c>
      <c r="BP31">
        <v>29</v>
      </c>
      <c r="BQ31" s="100">
        <f t="shared" si="20"/>
        <v>141.71655444295288</v>
      </c>
      <c r="BR31" s="100">
        <f t="shared" si="21"/>
        <v>100.70829911824558</v>
      </c>
      <c r="BS31" s="154">
        <f t="shared" si="22"/>
        <v>-83.011414887205447</v>
      </c>
      <c r="BT31">
        <f t="shared" si="23"/>
        <v>17.69688423104013</v>
      </c>
      <c r="BW31">
        <v>29</v>
      </c>
      <c r="BX31" s="100">
        <f t="shared" si="24"/>
        <v>-141.71655444295288</v>
      </c>
      <c r="BY31" s="100">
        <f t="shared" si="25"/>
        <v>-100.70829911824558</v>
      </c>
      <c r="BZ31" s="154">
        <f t="shared" si="32"/>
        <v>83.011414887205447</v>
      </c>
      <c r="CA31">
        <f t="shared" si="26"/>
        <v>-17.69688423104013</v>
      </c>
      <c r="CE31">
        <v>29</v>
      </c>
      <c r="CF31" s="100">
        <f t="shared" si="27"/>
        <v>-154.79527516778501</v>
      </c>
      <c r="CG31" s="100">
        <f t="shared" si="28"/>
        <v>-113.78701984307776</v>
      </c>
      <c r="CH31" s="100">
        <f t="shared" si="7"/>
        <v>111.00029088588565</v>
      </c>
      <c r="CI31">
        <f t="shared" si="33"/>
        <v>-2.7867289571921106</v>
      </c>
    </row>
    <row r="32" spans="1:87" ht="16.5">
      <c r="A32">
        <v>9.9999999999999995E-7</v>
      </c>
      <c r="B32" s="154">
        <v>2.891304347826087E-5</v>
      </c>
      <c r="C32" s="154">
        <v>1.0803333333333331E-3</v>
      </c>
      <c r="D32" s="154">
        <v>8.3662162162162154E-4</v>
      </c>
      <c r="E32" s="154">
        <v>1.7874999999999998E-4</v>
      </c>
      <c r="F32">
        <v>0.13693430780331872</v>
      </c>
      <c r="G32">
        <v>0.58349660096248468</v>
      </c>
      <c r="H32">
        <v>0.38555180915088533</v>
      </c>
      <c r="I32">
        <f t="shared" si="8"/>
        <v>306</v>
      </c>
      <c r="J32">
        <v>2.6302679918953789E-7</v>
      </c>
      <c r="K32">
        <v>3.1899999999999998E-2</v>
      </c>
      <c r="L32">
        <v>114.98262477878171</v>
      </c>
      <c r="M32" s="104">
        <v>62213.84983576549</v>
      </c>
      <c r="N32" s="168"/>
      <c r="O32" s="169"/>
      <c r="Q32">
        <v>30</v>
      </c>
      <c r="R32" s="159">
        <f t="shared" si="29"/>
        <v>114.37156012751666</v>
      </c>
      <c r="S32">
        <f t="shared" si="30"/>
        <v>73.363304802809353</v>
      </c>
      <c r="T32" s="100">
        <f t="shared" si="31"/>
        <v>-77.911935816753498</v>
      </c>
      <c r="U32">
        <f t="shared" si="0"/>
        <v>-4.5486310139441457</v>
      </c>
      <c r="X32">
        <v>30</v>
      </c>
      <c r="Y32">
        <f t="shared" si="34"/>
        <v>7.8120805369167101E-2</v>
      </c>
      <c r="Z32">
        <f t="shared" si="34"/>
        <v>7.8120805369167101E-2</v>
      </c>
      <c r="AA32">
        <f t="shared" si="2"/>
        <v>-3.2762921198701682</v>
      </c>
      <c r="AB32">
        <f t="shared" si="9"/>
        <v>-3.1981713145010011</v>
      </c>
      <c r="AC32" s="9"/>
      <c r="AE32">
        <v>30</v>
      </c>
      <c r="AF32">
        <f t="shared" si="3"/>
        <v>86.948445006711324</v>
      </c>
      <c r="AG32">
        <f t="shared" si="10"/>
        <v>45.940189682004132</v>
      </c>
      <c r="AH32">
        <f t="shared" si="11"/>
        <v>-59.332599432416387</v>
      </c>
      <c r="AI32">
        <f t="shared" si="12"/>
        <v>-13.392409750412256</v>
      </c>
      <c r="AL32">
        <v>30</v>
      </c>
      <c r="AP32">
        <f t="shared" si="13"/>
        <v>-16.590581064913255</v>
      </c>
      <c r="AX32">
        <v>30</v>
      </c>
      <c r="AY32">
        <f t="shared" si="4"/>
        <v>2.0606322183291779</v>
      </c>
      <c r="AZ32">
        <f t="shared" si="5"/>
        <v>4.7938870766150856</v>
      </c>
      <c r="BB32">
        <v>30</v>
      </c>
      <c r="BC32">
        <f t="shared" si="14"/>
        <v>-158.33095712751674</v>
      </c>
      <c r="BD32">
        <f t="shared" si="15"/>
        <v>-117.32270180280949</v>
      </c>
      <c r="BE32" s="100">
        <f t="shared" si="16"/>
        <v>83.738553848429916</v>
      </c>
      <c r="BF32">
        <f t="shared" si="17"/>
        <v>-33.584147954379574</v>
      </c>
      <c r="BI32">
        <v>30</v>
      </c>
      <c r="BJ32" s="8">
        <f t="shared" si="35"/>
        <v>-16.6144026845638</v>
      </c>
      <c r="BK32" s="8">
        <f t="shared" si="35"/>
        <v>-16.6144026845638</v>
      </c>
      <c r="BL32" s="154">
        <f t="shared" si="19"/>
        <v>-9.4764262327905229</v>
      </c>
      <c r="BM32" s="8">
        <f t="shared" si="6"/>
        <v>-26.090828917354322</v>
      </c>
      <c r="BP32">
        <v>30</v>
      </c>
      <c r="BQ32" s="100">
        <f t="shared" si="20"/>
        <v>141.71655444295288</v>
      </c>
      <c r="BR32" s="100">
        <f t="shared" si="21"/>
        <v>100.70829911824558</v>
      </c>
      <c r="BS32" s="154">
        <f t="shared" si="22"/>
        <v>-93.21498008122046</v>
      </c>
      <c r="BT32">
        <f t="shared" si="23"/>
        <v>7.4933190370251168</v>
      </c>
      <c r="BW32">
        <v>30</v>
      </c>
      <c r="BX32" s="100">
        <f t="shared" si="24"/>
        <v>-141.71655444295288</v>
      </c>
      <c r="BY32" s="100">
        <f t="shared" si="25"/>
        <v>-100.70829911824558</v>
      </c>
      <c r="BZ32" s="154">
        <f t="shared" si="32"/>
        <v>93.21498008122046</v>
      </c>
      <c r="CA32">
        <f t="shared" si="26"/>
        <v>-7.4933190370251168</v>
      </c>
      <c r="CE32">
        <v>30</v>
      </c>
      <c r="CF32" s="100">
        <f t="shared" si="27"/>
        <v>-154.79527516778501</v>
      </c>
      <c r="CG32" s="100">
        <f t="shared" si="28"/>
        <v>-113.78701984307776</v>
      </c>
      <c r="CH32" s="100">
        <f t="shared" si="7"/>
        <v>117.24280784958083</v>
      </c>
      <c r="CI32">
        <f t="shared" si="33"/>
        <v>3.4557880065030702</v>
      </c>
    </row>
    <row r="33" spans="1:87" ht="16.5">
      <c r="A33">
        <v>9.9999999999999995E-7</v>
      </c>
      <c r="B33" s="154">
        <v>9.9999999999999995E-7</v>
      </c>
      <c r="C33" s="154">
        <v>1.3261666666666665E-3</v>
      </c>
      <c r="D33" s="154">
        <v>8.5189189189189185E-4</v>
      </c>
      <c r="E33" s="154">
        <v>1.8375000000000002E-4</v>
      </c>
      <c r="F33">
        <v>9.9555063408455546E-2</v>
      </c>
      <c r="G33">
        <v>0.57142703069887457</v>
      </c>
      <c r="H33">
        <v>0.39322710977279568</v>
      </c>
      <c r="I33">
        <f t="shared" si="8"/>
        <v>306</v>
      </c>
      <c r="J33">
        <v>2.6302679918953789E-7</v>
      </c>
      <c r="K33">
        <v>3.252E-2</v>
      </c>
      <c r="L33">
        <v>216.2412976094094</v>
      </c>
      <c r="M33" s="104">
        <v>61045.167539521623</v>
      </c>
      <c r="N33" s="168"/>
      <c r="O33" s="169"/>
      <c r="Q33">
        <v>31</v>
      </c>
      <c r="R33" s="159">
        <f t="shared" si="29"/>
        <v>114.37156012751666</v>
      </c>
      <c r="S33">
        <f t="shared" si="30"/>
        <v>73.363304802809353</v>
      </c>
      <c r="T33" s="100">
        <f t="shared" si="31"/>
        <v>-79.820588713521744</v>
      </c>
      <c r="U33">
        <f t="shared" si="0"/>
        <v>-6.4572839107123912</v>
      </c>
      <c r="X33">
        <v>31</v>
      </c>
      <c r="Y33">
        <f t="shared" si="34"/>
        <v>7.8120805369167101E-2</v>
      </c>
      <c r="Z33">
        <f t="shared" si="34"/>
        <v>7.8120805369167101E-2</v>
      </c>
      <c r="AA33">
        <f t="shared" si="2"/>
        <v>-2.7765138049091398</v>
      </c>
      <c r="AB33">
        <f t="shared" si="9"/>
        <v>-2.6983929995399727</v>
      </c>
      <c r="AC33" s="9"/>
      <c r="AE33">
        <v>31</v>
      </c>
      <c r="AF33">
        <f t="shared" si="3"/>
        <v>86.948445006711324</v>
      </c>
      <c r="AG33">
        <f t="shared" si="10"/>
        <v>45.940189682004132</v>
      </c>
      <c r="AH33">
        <f t="shared" si="11"/>
        <v>-59.981692565044554</v>
      </c>
      <c r="AI33">
        <f t="shared" si="12"/>
        <v>-14.041502883040422</v>
      </c>
      <c r="AL33">
        <v>31</v>
      </c>
      <c r="AP33">
        <f t="shared" si="13"/>
        <v>-16.739895882580395</v>
      </c>
      <c r="AX33">
        <v>31</v>
      </c>
      <c r="AY33">
        <f t="shared" si="4"/>
        <v>2.3349386387899815</v>
      </c>
      <c r="AZ33">
        <f t="shared" si="5"/>
        <v>4.7856512900010211</v>
      </c>
      <c r="BB33">
        <v>31</v>
      </c>
      <c r="BC33">
        <f t="shared" si="14"/>
        <v>-158.33095712751674</v>
      </c>
      <c r="BD33">
        <f t="shared" si="15"/>
        <v>-117.32270180280949</v>
      </c>
      <c r="BE33" s="100">
        <f t="shared" si="16"/>
        <v>86.880713379177593</v>
      </c>
      <c r="BF33">
        <f t="shared" si="17"/>
        <v>-30.441988423631898</v>
      </c>
      <c r="BI33">
        <v>31</v>
      </c>
      <c r="BJ33" s="8">
        <f t="shared" si="35"/>
        <v>-16.6144026845638</v>
      </c>
      <c r="BK33" s="8">
        <f t="shared" si="35"/>
        <v>-16.6144026845638</v>
      </c>
      <c r="BL33" s="154">
        <f t="shared" si="19"/>
        <v>-10.002257677912201</v>
      </c>
      <c r="BM33" s="8">
        <f t="shared" si="6"/>
        <v>-26.616660362476001</v>
      </c>
      <c r="BP33">
        <v>31</v>
      </c>
      <c r="BQ33" s="100">
        <f t="shared" si="20"/>
        <v>141.71655444295288</v>
      </c>
      <c r="BR33" s="100">
        <f t="shared" si="21"/>
        <v>100.70829911824558</v>
      </c>
      <c r="BS33" s="154">
        <f t="shared" si="22"/>
        <v>-96.882971057089804</v>
      </c>
      <c r="BT33">
        <f t="shared" si="23"/>
        <v>3.8253280611557727</v>
      </c>
      <c r="BW33">
        <v>31</v>
      </c>
      <c r="BX33" s="100">
        <f t="shared" si="24"/>
        <v>-141.71655444295288</v>
      </c>
      <c r="BY33" s="100">
        <f t="shared" si="25"/>
        <v>-100.70829911824558</v>
      </c>
      <c r="BZ33" s="154">
        <f t="shared" si="32"/>
        <v>96.882971057089804</v>
      </c>
      <c r="CA33">
        <f t="shared" si="26"/>
        <v>-3.8253280611557727</v>
      </c>
      <c r="CE33">
        <v>31</v>
      </c>
      <c r="CF33" s="100">
        <f t="shared" si="27"/>
        <v>-154.79527516778501</v>
      </c>
      <c r="CG33" s="100">
        <f t="shared" si="28"/>
        <v>-113.78701984307776</v>
      </c>
      <c r="CH33" s="100">
        <f t="shared" si="7"/>
        <v>151.57478592223904</v>
      </c>
      <c r="CI33">
        <f t="shared" si="33"/>
        <v>37.787766079161287</v>
      </c>
    </row>
    <row r="34" spans="1:87" ht="16.5">
      <c r="A34">
        <v>9.9999999999999995E-7</v>
      </c>
      <c r="B34" s="154">
        <v>2.6521739130434784E-5</v>
      </c>
      <c r="C34" s="154">
        <v>2.0423333333333335E-3</v>
      </c>
      <c r="D34" s="154">
        <v>1.0882432432432433E-3</v>
      </c>
      <c r="E34" s="154">
        <v>3.9738636363636365E-4</v>
      </c>
      <c r="F34">
        <v>0.3765790025278648</v>
      </c>
      <c r="G34">
        <v>0.55935746043526435</v>
      </c>
      <c r="H34">
        <v>0.40090241039470614</v>
      </c>
      <c r="I34">
        <f t="shared" si="8"/>
        <v>306</v>
      </c>
      <c r="J34">
        <v>2.8183829312644502E-7</v>
      </c>
      <c r="K34">
        <v>3.1375E-2</v>
      </c>
      <c r="L34">
        <v>317.49997044003703</v>
      </c>
      <c r="M34" s="104">
        <v>59876.485243277755</v>
      </c>
      <c r="N34" s="168"/>
      <c r="O34" s="170"/>
      <c r="Q34">
        <v>32</v>
      </c>
      <c r="R34" s="159">
        <f t="shared" si="29"/>
        <v>114.37156012751666</v>
      </c>
      <c r="S34">
        <f t="shared" si="30"/>
        <v>73.363304802809353</v>
      </c>
      <c r="T34" s="100">
        <f t="shared" si="31"/>
        <v>-69.28147609793092</v>
      </c>
      <c r="U34">
        <f t="shared" si="0"/>
        <v>4.0818287048784327</v>
      </c>
      <c r="X34">
        <v>32</v>
      </c>
      <c r="Y34">
        <f t="shared" si="34"/>
        <v>7.8120805369167101E-2</v>
      </c>
      <c r="Z34">
        <f t="shared" si="34"/>
        <v>7.8120805369167101E-2</v>
      </c>
      <c r="AA34">
        <f t="shared" si="2"/>
        <v>-0.96142315599144113</v>
      </c>
      <c r="AB34">
        <f t="shared" si="9"/>
        <v>-0.88330235062227402</v>
      </c>
      <c r="AC34" s="9"/>
      <c r="AE34">
        <v>32</v>
      </c>
      <c r="AF34">
        <f t="shared" si="3"/>
        <v>86.948445006711324</v>
      </c>
      <c r="AG34">
        <f t="shared" si="10"/>
        <v>45.940189682004132</v>
      </c>
      <c r="AH34">
        <f t="shared" si="11"/>
        <v>-52.977149109472656</v>
      </c>
      <c r="AI34">
        <f t="shared" si="12"/>
        <v>-7.0369594274685241</v>
      </c>
      <c r="AL34">
        <v>32</v>
      </c>
      <c r="AP34">
        <f t="shared" si="13"/>
        <v>-7.920261778090798</v>
      </c>
      <c r="AX34">
        <v>32</v>
      </c>
      <c r="AY34">
        <f t="shared" si="4"/>
        <v>2.5017436891942011</v>
      </c>
      <c r="AZ34">
        <f t="shared" si="5"/>
        <v>4.7772562992820715</v>
      </c>
      <c r="BB34">
        <v>32</v>
      </c>
      <c r="BC34">
        <f t="shared" si="14"/>
        <v>-158.33095712751674</v>
      </c>
      <c r="BD34">
        <f t="shared" si="15"/>
        <v>-117.32270180280949</v>
      </c>
      <c r="BE34" s="100">
        <f t="shared" si="16"/>
        <v>73.378009901742544</v>
      </c>
      <c r="BF34">
        <f t="shared" si="17"/>
        <v>-43.944691901066946</v>
      </c>
      <c r="BI34">
        <v>32</v>
      </c>
      <c r="BJ34" s="8">
        <f t="shared" si="35"/>
        <v>-16.6144026845638</v>
      </c>
      <c r="BK34" s="8">
        <f t="shared" si="35"/>
        <v>-16.6144026845638</v>
      </c>
      <c r="BL34" s="154">
        <f t="shared" si="19"/>
        <v>-11.246370028655209</v>
      </c>
      <c r="BM34" s="8">
        <f t="shared" si="6"/>
        <v>-27.860772713219006</v>
      </c>
      <c r="BP34">
        <v>32</v>
      </c>
      <c r="BQ34" s="100">
        <f t="shared" si="20"/>
        <v>141.71655444295288</v>
      </c>
      <c r="BR34" s="100">
        <f t="shared" si="21"/>
        <v>100.70829911824558</v>
      </c>
      <c r="BS34" s="154">
        <f t="shared" si="22"/>
        <v>-84.624379930397751</v>
      </c>
      <c r="BT34">
        <f t="shared" si="23"/>
        <v>16.083919187847826</v>
      </c>
      <c r="BW34">
        <v>32</v>
      </c>
      <c r="BX34" s="100">
        <f t="shared" si="24"/>
        <v>-141.71655444295288</v>
      </c>
      <c r="BY34" s="100">
        <f t="shared" si="25"/>
        <v>-100.70829911824558</v>
      </c>
      <c r="BZ34" s="154">
        <f t="shared" si="32"/>
        <v>84.624379930397751</v>
      </c>
      <c r="CA34">
        <f t="shared" si="26"/>
        <v>-16.083919187847826</v>
      </c>
      <c r="CE34">
        <v>32</v>
      </c>
      <c r="CF34" s="100">
        <f t="shared" si="27"/>
        <v>-154.79527516778501</v>
      </c>
      <c r="CG34" s="100">
        <f t="shared" si="28"/>
        <v>-113.78701984307776</v>
      </c>
      <c r="CH34" s="100">
        <f t="shared" si="7"/>
        <v>117.71145897792094</v>
      </c>
      <c r="CI34">
        <f t="shared" si="33"/>
        <v>3.9244391348431833</v>
      </c>
    </row>
    <row r="35" spans="1:87" ht="16.5">
      <c r="A35">
        <v>9.9999999999999995E-7</v>
      </c>
      <c r="B35" s="154">
        <v>9.9999999999999995E-7</v>
      </c>
      <c r="C35" s="154">
        <v>1.1841666666666665E-3</v>
      </c>
      <c r="D35" s="154">
        <v>6.7702702702702696E-4</v>
      </c>
      <c r="E35" s="154">
        <v>2.0920454545454546E-4</v>
      </c>
      <c r="F35">
        <v>7.340248624102641E-2</v>
      </c>
      <c r="G35">
        <v>0.59050155756261202</v>
      </c>
      <c r="H35">
        <v>0.38196295264918684</v>
      </c>
      <c r="I35">
        <f t="shared" si="8"/>
        <v>306</v>
      </c>
      <c r="J35">
        <v>2.8840315031266014E-7</v>
      </c>
      <c r="K35">
        <v>3.0054999999999998E-2</v>
      </c>
      <c r="L35">
        <v>61.573555241695907</v>
      </c>
      <c r="M35" s="104">
        <v>62903.102478180488</v>
      </c>
      <c r="N35" s="168"/>
      <c r="O35" s="170"/>
      <c r="Q35">
        <v>33</v>
      </c>
      <c r="R35" s="159">
        <f t="shared" si="29"/>
        <v>114.37156012751666</v>
      </c>
      <c r="S35">
        <f t="shared" si="30"/>
        <v>73.363304802809353</v>
      </c>
      <c r="T35" s="100">
        <f t="shared" si="31"/>
        <v>-82.050842309496645</v>
      </c>
      <c r="U35">
        <f t="shared" ref="U35:U66" si="36">S35+T35</f>
        <v>-8.687537506687292</v>
      </c>
      <c r="X35">
        <v>33</v>
      </c>
      <c r="Y35">
        <f t="shared" si="34"/>
        <v>7.8120805369167101E-2</v>
      </c>
      <c r="Z35">
        <f t="shared" si="34"/>
        <v>7.8120805369167101E-2</v>
      </c>
      <c r="AA35">
        <f t="shared" ref="AA35:AA66" si="37">0.0083145*I35*LN((C35*E35)/D35^2)</f>
        <v>-1.5655080971474711</v>
      </c>
      <c r="AB35">
        <f t="shared" si="9"/>
        <v>-1.487387291778304</v>
      </c>
      <c r="AC35" s="9"/>
      <c r="AE35">
        <v>33</v>
      </c>
      <c r="AF35">
        <f t="shared" si="3"/>
        <v>86.948445006711324</v>
      </c>
      <c r="AG35">
        <f t="shared" si="10"/>
        <v>45.940189682004132</v>
      </c>
      <c r="AH35">
        <f t="shared" si="11"/>
        <v>-62.438787047656014</v>
      </c>
      <c r="AI35">
        <f t="shared" si="12"/>
        <v>-16.498597365651882</v>
      </c>
      <c r="AL35">
        <v>33</v>
      </c>
      <c r="AP35">
        <f t="shared" si="13"/>
        <v>-17.985984657430187</v>
      </c>
      <c r="AX35">
        <v>33</v>
      </c>
      <c r="AY35">
        <f t="shared" ref="AY35:AY66" si="38">LOG(L35)</f>
        <v>1.7893942303703316</v>
      </c>
      <c r="AZ35">
        <f t="shared" ref="AZ35:AZ66" si="39">LOG(M35)</f>
        <v>4.7986720660482227</v>
      </c>
      <c r="BB35">
        <v>33</v>
      </c>
      <c r="BC35">
        <f t="shared" si="14"/>
        <v>-158.33095712751674</v>
      </c>
      <c r="BD35">
        <f t="shared" si="15"/>
        <v>-117.32270180280949</v>
      </c>
      <c r="BE35" s="100">
        <f t="shared" si="16"/>
        <v>90.26626357114263</v>
      </c>
      <c r="BF35">
        <f t="shared" si="17"/>
        <v>-27.05643823166686</v>
      </c>
      <c r="BI35">
        <v>33</v>
      </c>
      <c r="BJ35" s="8">
        <f t="shared" si="35"/>
        <v>-16.6144026845638</v>
      </c>
      <c r="BK35" s="8">
        <f t="shared" si="35"/>
        <v>-16.6144026845638</v>
      </c>
      <c r="BL35" s="154">
        <f t="shared" si="19"/>
        <v>-9.8311259030471589</v>
      </c>
      <c r="BM35" s="8">
        <f t="shared" si="6"/>
        <v>-26.445528587610958</v>
      </c>
      <c r="BP35">
        <v>33</v>
      </c>
      <c r="BQ35" s="100">
        <f t="shared" si="20"/>
        <v>141.71655444295288</v>
      </c>
      <c r="BR35" s="100">
        <f t="shared" si="21"/>
        <v>100.70829911824558</v>
      </c>
      <c r="BS35" s="154">
        <f t="shared" si="22"/>
        <v>-100.0973894741898</v>
      </c>
      <c r="BT35">
        <f t="shared" si="23"/>
        <v>0.61090964405578063</v>
      </c>
      <c r="BW35">
        <v>33</v>
      </c>
      <c r="BX35" s="100">
        <f t="shared" si="24"/>
        <v>-141.71655444295288</v>
      </c>
      <c r="BY35" s="100">
        <f t="shared" si="25"/>
        <v>-100.70829911824558</v>
      </c>
      <c r="BZ35" s="154">
        <f t="shared" si="32"/>
        <v>100.0973894741898</v>
      </c>
      <c r="CA35">
        <f t="shared" si="26"/>
        <v>-0.61090964405578063</v>
      </c>
      <c r="CE35">
        <v>33</v>
      </c>
      <c r="CF35" s="100">
        <f t="shared" si="27"/>
        <v>-154.79527516778501</v>
      </c>
      <c r="CG35" s="100">
        <f t="shared" si="28"/>
        <v>-113.78701984307776</v>
      </c>
      <c r="CH35" s="100">
        <f t="shared" ref="CH35:CH66" si="40">0.0083145*I35*LN((G35*K35^3/(B35^4*J35)))</f>
        <v>150.8223363025206</v>
      </c>
      <c r="CI35">
        <f t="shared" si="33"/>
        <v>37.035316459442839</v>
      </c>
    </row>
    <row r="36" spans="1:87" ht="16.5">
      <c r="A36">
        <v>9.9999999999999995E-7</v>
      </c>
      <c r="B36" s="154">
        <v>2.8478260869565222E-5</v>
      </c>
      <c r="C36" s="154">
        <v>1.0231666666666668E-3</v>
      </c>
      <c r="D36" s="154">
        <v>5.7662162162162172E-4</v>
      </c>
      <c r="E36" s="154">
        <v>1.2090909090909091E-4</v>
      </c>
      <c r="F36">
        <v>0.13510670616233164</v>
      </c>
      <c r="G36">
        <v>0.5781216284414995</v>
      </c>
      <c r="H36">
        <v>0.38821136578840226</v>
      </c>
      <c r="I36">
        <f t="shared" si="8"/>
        <v>306</v>
      </c>
      <c r="J36">
        <v>2.6302679918953789E-7</v>
      </c>
      <c r="K36">
        <v>3.0085000000000001E-2</v>
      </c>
      <c r="L36">
        <v>113.59042109406717</v>
      </c>
      <c r="M36" s="104">
        <v>61695.40324324464</v>
      </c>
      <c r="O36" s="10"/>
      <c r="Q36">
        <v>34</v>
      </c>
      <c r="R36" s="159">
        <f t="shared" si="29"/>
        <v>114.37156012751666</v>
      </c>
      <c r="S36">
        <f t="shared" si="30"/>
        <v>73.363304802809353</v>
      </c>
      <c r="T36" s="100">
        <f t="shared" si="31"/>
        <v>-77.354926502824952</v>
      </c>
      <c r="U36">
        <f t="shared" si="36"/>
        <v>-3.9916217000155996</v>
      </c>
      <c r="X36">
        <v>34</v>
      </c>
      <c r="Y36">
        <f t="shared" si="34"/>
        <v>7.8120805369167101E-2</v>
      </c>
      <c r="Z36">
        <f t="shared" si="34"/>
        <v>7.8120805369167101E-2</v>
      </c>
      <c r="AA36">
        <f t="shared" si="37"/>
        <v>-2.5154259211411603</v>
      </c>
      <c r="AB36">
        <f t="shared" si="9"/>
        <v>-2.4373051157719932</v>
      </c>
      <c r="AC36" s="9"/>
      <c r="AE36">
        <v>34</v>
      </c>
      <c r="AF36">
        <f t="shared" si="3"/>
        <v>86.948445006711324</v>
      </c>
      <c r="AG36">
        <f t="shared" si="10"/>
        <v>45.940189682004132</v>
      </c>
      <c r="AH36">
        <f t="shared" si="11"/>
        <v>-58.682949118703689</v>
      </c>
      <c r="AI36">
        <f t="shared" si="12"/>
        <v>-12.742759436699558</v>
      </c>
      <c r="AL36">
        <v>34</v>
      </c>
      <c r="AP36">
        <f t="shared" si="13"/>
        <v>-15.180064552471551</v>
      </c>
      <c r="AX36">
        <v>34</v>
      </c>
      <c r="AY36">
        <f t="shared" si="38"/>
        <v>2.055341709531775</v>
      </c>
      <c r="AZ36">
        <f t="shared" si="39"/>
        <v>4.7902528071375716</v>
      </c>
      <c r="BB36">
        <v>34</v>
      </c>
      <c r="BC36">
        <f t="shared" si="14"/>
        <v>-158.33095712751674</v>
      </c>
      <c r="BD36">
        <f t="shared" si="15"/>
        <v>-117.32270180280949</v>
      </c>
      <c r="BE36" s="100">
        <f t="shared" si="16"/>
        <v>84.00078999715177</v>
      </c>
      <c r="BF36">
        <f t="shared" si="17"/>
        <v>-33.32191180565772</v>
      </c>
      <c r="BI36">
        <v>34</v>
      </c>
      <c r="BJ36" s="8">
        <f t="shared" si="35"/>
        <v>-16.6144026845638</v>
      </c>
      <c r="BK36" s="8">
        <f t="shared" si="35"/>
        <v>-16.6144026845638</v>
      </c>
      <c r="BL36" s="154">
        <f t="shared" si="19"/>
        <v>-9.5106879686532757</v>
      </c>
      <c r="BM36" s="8">
        <f t="shared" si="6"/>
        <v>-26.125090653217075</v>
      </c>
      <c r="BP36">
        <v>34</v>
      </c>
      <c r="BQ36" s="100">
        <f t="shared" si="20"/>
        <v>141.71655444295288</v>
      </c>
      <c r="BR36" s="100">
        <f t="shared" si="21"/>
        <v>100.70829911824558</v>
      </c>
      <c r="BS36" s="154">
        <f t="shared" si="22"/>
        <v>-93.511477965805057</v>
      </c>
      <c r="BT36">
        <f t="shared" si="23"/>
        <v>7.1968211524405206</v>
      </c>
      <c r="BW36">
        <v>34</v>
      </c>
      <c r="BX36" s="100">
        <f t="shared" si="24"/>
        <v>-141.71655444295288</v>
      </c>
      <c r="BY36" s="100">
        <f t="shared" si="25"/>
        <v>-100.70829911824558</v>
      </c>
      <c r="BZ36" s="154">
        <f t="shared" si="32"/>
        <v>93.511477965805057</v>
      </c>
      <c r="CA36">
        <f t="shared" si="26"/>
        <v>-7.1968211524405206</v>
      </c>
      <c r="CE36">
        <v>34</v>
      </c>
      <c r="CF36" s="100">
        <f t="shared" si="27"/>
        <v>-154.79527516778501</v>
      </c>
      <c r="CG36" s="100">
        <f t="shared" si="28"/>
        <v>-113.78701984307776</v>
      </c>
      <c r="CH36" s="100">
        <f t="shared" si="40"/>
        <v>116.92634284545784</v>
      </c>
      <c r="CI36">
        <f t="shared" si="33"/>
        <v>3.1393230023800811</v>
      </c>
    </row>
    <row r="37" spans="1:87" ht="16.5">
      <c r="A37">
        <v>9.9999999999999995E-7</v>
      </c>
      <c r="B37" s="154">
        <v>2.6304347826086954E-5</v>
      </c>
      <c r="C37" s="154">
        <v>1.1801666666666668E-3</v>
      </c>
      <c r="D37" s="154">
        <v>5.8027027027027027E-4</v>
      </c>
      <c r="E37" s="154">
        <v>1.3897727272727274E-4</v>
      </c>
      <c r="F37">
        <v>0.14747240391726185</v>
      </c>
      <c r="G37">
        <v>0.56549829198340584</v>
      </c>
      <c r="H37">
        <v>0.39808381136458942</v>
      </c>
      <c r="I37">
        <f t="shared" si="8"/>
        <v>306</v>
      </c>
      <c r="J37">
        <v>2.8840315031266014E-7</v>
      </c>
      <c r="K37">
        <v>3.04E-2</v>
      </c>
      <c r="L37">
        <v>124.21657505243373</v>
      </c>
      <c r="M37" s="104">
        <v>60461.700341671771</v>
      </c>
      <c r="O37" s="10"/>
      <c r="Q37">
        <v>35</v>
      </c>
      <c r="R37" s="159">
        <f t="shared" si="29"/>
        <v>114.37156012751666</v>
      </c>
      <c r="S37">
        <f t="shared" si="30"/>
        <v>73.363304802809353</v>
      </c>
      <c r="T37" s="100">
        <f t="shared" si="31"/>
        <v>-76.312832382071647</v>
      </c>
      <c r="U37">
        <f t="shared" si="36"/>
        <v>-2.9495275792622948</v>
      </c>
      <c r="X37">
        <v>35</v>
      </c>
      <c r="Y37">
        <f t="shared" si="34"/>
        <v>7.8120805369167101E-2</v>
      </c>
      <c r="Z37">
        <f t="shared" si="34"/>
        <v>7.8120805369167101E-2</v>
      </c>
      <c r="AA37">
        <f t="shared" si="37"/>
        <v>-1.8299846757989897</v>
      </c>
      <c r="AB37">
        <f t="shared" si="9"/>
        <v>-1.7518638704298226</v>
      </c>
      <c r="AC37" s="9"/>
      <c r="AE37">
        <v>35</v>
      </c>
      <c r="AF37">
        <f t="shared" si="3"/>
        <v>86.948445006711324</v>
      </c>
      <c r="AG37">
        <f t="shared" si="10"/>
        <v>45.940189682004132</v>
      </c>
      <c r="AH37">
        <f t="shared" si="11"/>
        <v>-57.865263255301286</v>
      </c>
      <c r="AI37">
        <f t="shared" si="12"/>
        <v>-11.925073573297155</v>
      </c>
      <c r="AL37">
        <v>35</v>
      </c>
      <c r="AP37">
        <f t="shared" si="13"/>
        <v>-13.676937443726978</v>
      </c>
      <c r="AX37">
        <v>35</v>
      </c>
      <c r="AY37">
        <f t="shared" si="38"/>
        <v>2.0941795505387808</v>
      </c>
      <c r="AZ37">
        <f t="shared" si="39"/>
        <v>4.7814803565140069</v>
      </c>
      <c r="BB37">
        <v>35</v>
      </c>
      <c r="BC37">
        <f t="shared" si="14"/>
        <v>-158.33095712751674</v>
      </c>
      <c r="BD37">
        <f t="shared" si="15"/>
        <v>-117.32270180280949</v>
      </c>
      <c r="BE37" s="100">
        <f t="shared" si="16"/>
        <v>83.026862086319511</v>
      </c>
      <c r="BF37">
        <f t="shared" si="17"/>
        <v>-34.295839716489979</v>
      </c>
      <c r="BI37">
        <v>35</v>
      </c>
      <c r="BJ37" s="8">
        <f t="shared" si="35"/>
        <v>-16.6144026845638</v>
      </c>
      <c r="BK37" s="8">
        <f t="shared" si="35"/>
        <v>-16.6144026845638</v>
      </c>
      <c r="BL37" s="154">
        <f t="shared" si="19"/>
        <v>-9.903554746723529</v>
      </c>
      <c r="BM37" s="8">
        <f t="shared" si="6"/>
        <v>-26.517957431287329</v>
      </c>
      <c r="BP37">
        <v>35</v>
      </c>
      <c r="BQ37" s="100">
        <f t="shared" si="20"/>
        <v>141.71655444295288</v>
      </c>
      <c r="BR37" s="100">
        <f t="shared" si="21"/>
        <v>100.70829911824558</v>
      </c>
      <c r="BS37" s="154">
        <f t="shared" si="22"/>
        <v>-92.93041683304304</v>
      </c>
      <c r="BT37">
        <f t="shared" si="23"/>
        <v>7.7778822852025371</v>
      </c>
      <c r="BW37">
        <v>35</v>
      </c>
      <c r="BX37" s="100">
        <f t="shared" si="24"/>
        <v>-141.71655444295288</v>
      </c>
      <c r="BY37" s="100">
        <f t="shared" si="25"/>
        <v>-100.70829911824558</v>
      </c>
      <c r="BZ37" s="154">
        <f t="shared" si="32"/>
        <v>92.93041683304304</v>
      </c>
      <c r="CA37">
        <f t="shared" si="26"/>
        <v>-7.7778822852025371</v>
      </c>
      <c r="CE37">
        <v>35</v>
      </c>
      <c r="CF37" s="100">
        <f t="shared" si="27"/>
        <v>-154.79527516778501</v>
      </c>
      <c r="CG37" s="100">
        <f t="shared" si="28"/>
        <v>-113.78701984307776</v>
      </c>
      <c r="CH37" s="100">
        <f t="shared" si="40"/>
        <v>117.52346103368788</v>
      </c>
      <c r="CI37">
        <f t="shared" si="33"/>
        <v>3.7364411906101225</v>
      </c>
    </row>
    <row r="38" spans="1:87" ht="16.5">
      <c r="A38">
        <v>9.9999999999999995E-7</v>
      </c>
      <c r="B38" s="154">
        <v>3.4565217391304352E-5</v>
      </c>
      <c r="C38" s="154">
        <v>1.6188333333333335E-3</v>
      </c>
      <c r="D38" s="154">
        <v>8.8648648648648643E-4</v>
      </c>
      <c r="E38" s="154">
        <v>2.0000000000000001E-4</v>
      </c>
      <c r="F38">
        <v>0.1271858346420881</v>
      </c>
      <c r="G38">
        <v>0.56371483995509108</v>
      </c>
      <c r="H38">
        <v>0.39298875101388175</v>
      </c>
      <c r="I38">
        <f t="shared" si="8"/>
        <v>306</v>
      </c>
      <c r="J38">
        <v>3.0199517204020165E-7</v>
      </c>
      <c r="K38">
        <v>3.2489999999999998E-2</v>
      </c>
      <c r="L38">
        <v>107.24687282658518</v>
      </c>
      <c r="M38" s="104">
        <v>60335.653436988883</v>
      </c>
      <c r="O38" s="10"/>
      <c r="Q38">
        <v>36</v>
      </c>
      <c r="R38" s="159">
        <f t="shared" si="29"/>
        <v>114.37156012751666</v>
      </c>
      <c r="S38">
        <f t="shared" si="30"/>
        <v>73.363304802809353</v>
      </c>
      <c r="T38" s="100">
        <f t="shared" si="31"/>
        <v>-77.547315158460606</v>
      </c>
      <c r="U38">
        <f t="shared" si="36"/>
        <v>-4.1840103556512531</v>
      </c>
      <c r="X38">
        <v>36</v>
      </c>
      <c r="Y38">
        <f t="shared" si="34"/>
        <v>7.8120805369167101E-2</v>
      </c>
      <c r="Z38">
        <f t="shared" si="34"/>
        <v>7.8120805369167101E-2</v>
      </c>
      <c r="AA38">
        <f t="shared" si="37"/>
        <v>-2.2561107916686334</v>
      </c>
      <c r="AB38">
        <f t="shared" si="9"/>
        <v>-2.1779899862994663</v>
      </c>
      <c r="AC38" s="9"/>
      <c r="AE38">
        <v>36</v>
      </c>
      <c r="AF38">
        <f t="shared" si="3"/>
        <v>86.948445006711324</v>
      </c>
      <c r="AG38">
        <f t="shared" si="10"/>
        <v>45.940189682004132</v>
      </c>
      <c r="AH38">
        <f t="shared" si="11"/>
        <v>-57.936223077443813</v>
      </c>
      <c r="AI38">
        <f t="shared" si="12"/>
        <v>-11.996033395439682</v>
      </c>
      <c r="AL38">
        <v>36</v>
      </c>
      <c r="AP38">
        <f t="shared" si="13"/>
        <v>-14.174023381739147</v>
      </c>
      <c r="AX38">
        <v>36</v>
      </c>
      <c r="AY38">
        <f t="shared" si="38"/>
        <v>2.0303846376030723</v>
      </c>
      <c r="AZ38">
        <f t="shared" si="39"/>
        <v>4.7805740205170668</v>
      </c>
      <c r="BB38">
        <v>36</v>
      </c>
      <c r="BC38">
        <f t="shared" si="14"/>
        <v>-158.33095712751674</v>
      </c>
      <c r="BD38">
        <f t="shared" si="15"/>
        <v>-117.32270180280949</v>
      </c>
      <c r="BE38" s="100">
        <f t="shared" si="16"/>
        <v>84.355764500353942</v>
      </c>
      <c r="BF38">
        <f t="shared" si="17"/>
        <v>-32.966937302455548</v>
      </c>
      <c r="BI38">
        <v>36</v>
      </c>
      <c r="BJ38" s="8">
        <f t="shared" si="35"/>
        <v>-16.6144026845638</v>
      </c>
      <c r="BK38" s="8">
        <f t="shared" si="35"/>
        <v>-16.6144026845638</v>
      </c>
      <c r="BL38" s="154">
        <f t="shared" si="19"/>
        <v>-10.54653194745482</v>
      </c>
      <c r="BM38" s="8">
        <f t="shared" si="6"/>
        <v>-27.16093463201862</v>
      </c>
      <c r="BP38">
        <v>36</v>
      </c>
      <c r="BQ38" s="100">
        <f t="shared" si="20"/>
        <v>141.71655444295288</v>
      </c>
      <c r="BR38" s="100">
        <f t="shared" si="21"/>
        <v>100.70829911824558</v>
      </c>
      <c r="BS38" s="154">
        <f t="shared" si="22"/>
        <v>-94.902296447808766</v>
      </c>
      <c r="BT38">
        <f t="shared" si="23"/>
        <v>5.8060026704368113</v>
      </c>
      <c r="BW38">
        <v>36</v>
      </c>
      <c r="BX38" s="100">
        <f t="shared" si="24"/>
        <v>-141.71655444295288</v>
      </c>
      <c r="BY38" s="100">
        <f t="shared" si="25"/>
        <v>-100.70829911824558</v>
      </c>
      <c r="BZ38" s="154">
        <f t="shared" si="32"/>
        <v>94.902296447808766</v>
      </c>
      <c r="CA38">
        <f t="shared" si="26"/>
        <v>-5.8060026704368113</v>
      </c>
      <c r="CE38">
        <v>36</v>
      </c>
      <c r="CF38" s="100">
        <f t="shared" si="27"/>
        <v>-154.79527516778501</v>
      </c>
      <c r="CG38" s="100">
        <f t="shared" si="28"/>
        <v>-113.78701984307776</v>
      </c>
      <c r="CH38" s="100">
        <f t="shared" si="40"/>
        <v>115.12629146794193</v>
      </c>
      <c r="CI38">
        <f t="shared" si="33"/>
        <v>1.3392716248641676</v>
      </c>
    </row>
    <row r="39" spans="1:87" ht="16.5">
      <c r="A39">
        <v>9.9999999999999995E-7</v>
      </c>
      <c r="B39" s="154">
        <v>3.4347826086956526E-5</v>
      </c>
      <c r="C39" s="154">
        <v>1.8156666666666666E-3</v>
      </c>
      <c r="D39" s="154">
        <v>9.778378378378378E-4</v>
      </c>
      <c r="E39" s="154">
        <v>2.528409090909091E-4</v>
      </c>
      <c r="F39">
        <v>0.19736169175141977</v>
      </c>
      <c r="G39">
        <v>0.55842386786234866</v>
      </c>
      <c r="H39">
        <v>0.40217260364115048</v>
      </c>
      <c r="I39">
        <f t="shared" si="8"/>
        <v>306</v>
      </c>
      <c r="J39">
        <v>2.8183829312644502E-7</v>
      </c>
      <c r="K39">
        <v>3.125E-2</v>
      </c>
      <c r="L39">
        <v>166.43262687916274</v>
      </c>
      <c r="M39" s="104">
        <v>59779.52273398023</v>
      </c>
      <c r="O39" s="10"/>
      <c r="Q39">
        <v>37</v>
      </c>
      <c r="R39" s="159">
        <f t="shared" si="29"/>
        <v>114.37156012751666</v>
      </c>
      <c r="S39">
        <f t="shared" si="30"/>
        <v>73.363304802809353</v>
      </c>
      <c r="T39" s="100">
        <f t="shared" si="31"/>
        <v>-74.250181609071078</v>
      </c>
      <c r="U39">
        <f t="shared" si="36"/>
        <v>-0.88687680626172494</v>
      </c>
      <c r="X39">
        <v>37</v>
      </c>
      <c r="Y39">
        <f t="shared" si="34"/>
        <v>7.8120805369167101E-2</v>
      </c>
      <c r="Z39">
        <f t="shared" si="34"/>
        <v>7.8120805369167101E-2</v>
      </c>
      <c r="AA39">
        <f t="shared" si="37"/>
        <v>-1.8667556145578903</v>
      </c>
      <c r="AB39">
        <f t="shared" si="9"/>
        <v>-1.7886348091887232</v>
      </c>
      <c r="AC39" s="9"/>
      <c r="AE39">
        <v>37</v>
      </c>
      <c r="AF39">
        <f t="shared" si="3"/>
        <v>86.948445006711324</v>
      </c>
      <c r="AG39">
        <f t="shared" si="10"/>
        <v>45.940189682004132</v>
      </c>
      <c r="AH39">
        <f t="shared" si="11"/>
        <v>-55.71299656348738</v>
      </c>
      <c r="AI39">
        <f t="shared" si="12"/>
        <v>-9.7728068814832483</v>
      </c>
      <c r="AL39">
        <v>37</v>
      </c>
      <c r="AP39">
        <f t="shared" si="13"/>
        <v>-11.561441690671971</v>
      </c>
      <c r="AX39">
        <v>37</v>
      </c>
      <c r="AY39">
        <f t="shared" si="38"/>
        <v>2.2212384678958368</v>
      </c>
      <c r="AZ39">
        <f t="shared" si="39"/>
        <v>4.7765524434094146</v>
      </c>
      <c r="BB39">
        <v>37</v>
      </c>
      <c r="BC39">
        <f t="shared" si="14"/>
        <v>-158.33095712751674</v>
      </c>
      <c r="BD39">
        <f t="shared" si="15"/>
        <v>-117.32270180280949</v>
      </c>
      <c r="BE39" s="100">
        <f t="shared" si="16"/>
        <v>79.959139009831773</v>
      </c>
      <c r="BF39">
        <f t="shared" si="17"/>
        <v>-37.363562792977717</v>
      </c>
      <c r="BI39">
        <v>37</v>
      </c>
      <c r="BJ39" s="8">
        <f t="shared" si="35"/>
        <v>-16.6144026845638</v>
      </c>
      <c r="BK39" s="8">
        <f t="shared" si="35"/>
        <v>-16.6144026845638</v>
      </c>
      <c r="BL39" s="154">
        <f t="shared" si="19"/>
        <v>-10.961472030265114</v>
      </c>
      <c r="BM39" s="8">
        <f t="shared" si="6"/>
        <v>-27.575874714828913</v>
      </c>
      <c r="BP39">
        <v>37</v>
      </c>
      <c r="BQ39" s="100">
        <f t="shared" si="20"/>
        <v>141.71655444295288</v>
      </c>
      <c r="BR39" s="100">
        <f t="shared" si="21"/>
        <v>100.70829911824558</v>
      </c>
      <c r="BS39" s="154">
        <f t="shared" si="22"/>
        <v>-90.920611040096873</v>
      </c>
      <c r="BT39">
        <f t="shared" si="23"/>
        <v>9.7876880781487046</v>
      </c>
      <c r="BW39">
        <v>37</v>
      </c>
      <c r="BX39" s="100">
        <f t="shared" si="24"/>
        <v>-141.71655444295288</v>
      </c>
      <c r="BY39" s="100">
        <f t="shared" si="25"/>
        <v>-100.70829911824558</v>
      </c>
      <c r="BZ39" s="154">
        <f t="shared" si="32"/>
        <v>90.920611040096873</v>
      </c>
      <c r="CA39">
        <f t="shared" si="26"/>
        <v>-9.7876880781487046</v>
      </c>
      <c r="CE39">
        <v>37</v>
      </c>
      <c r="CF39" s="100">
        <f t="shared" si="27"/>
        <v>-154.79527516778501</v>
      </c>
      <c r="CG39" s="100">
        <f t="shared" si="28"/>
        <v>-113.78701984307776</v>
      </c>
      <c r="CH39" s="100">
        <f t="shared" si="40"/>
        <v>115.04524500741007</v>
      </c>
      <c r="CI39">
        <f t="shared" si="33"/>
        <v>1.2582251643323161</v>
      </c>
    </row>
    <row r="40" spans="1:87" ht="16.5">
      <c r="A40">
        <v>9.9999999999999995E-7</v>
      </c>
      <c r="B40" s="154">
        <v>9.9999999999999995E-7</v>
      </c>
      <c r="C40" s="154">
        <v>2.4118333333333335E-3</v>
      </c>
      <c r="D40" s="154">
        <v>1.4177027027027027E-3</v>
      </c>
      <c r="E40" s="154">
        <v>4.0943181818181817E-4</v>
      </c>
      <c r="F40">
        <v>0.21506753536743628</v>
      </c>
      <c r="G40">
        <v>0.55299882919814836</v>
      </c>
      <c r="H40">
        <v>0.40912202985945856</v>
      </c>
      <c r="I40">
        <f t="shared" si="8"/>
        <v>306</v>
      </c>
      <c r="J40">
        <v>2.8183829312644502E-7</v>
      </c>
      <c r="K40">
        <v>3.0599999999999999E-2</v>
      </c>
      <c r="L40">
        <v>181.4425509415108</v>
      </c>
      <c r="M40" s="104">
        <v>59226.9088002512</v>
      </c>
      <c r="O40" s="10"/>
      <c r="Q40">
        <v>38</v>
      </c>
      <c r="R40" s="159">
        <f t="shared" si="29"/>
        <v>114.37156012751666</v>
      </c>
      <c r="S40">
        <f t="shared" si="30"/>
        <v>73.363304802809353</v>
      </c>
      <c r="T40" s="100">
        <f t="shared" si="31"/>
        <v>-73.870560892622308</v>
      </c>
      <c r="U40">
        <f t="shared" si="36"/>
        <v>-0.50725608981295522</v>
      </c>
      <c r="X40">
        <v>38</v>
      </c>
      <c r="Y40">
        <f t="shared" si="34"/>
        <v>7.8120805369167101E-2</v>
      </c>
      <c r="Z40">
        <f t="shared" si="34"/>
        <v>7.8120805369167101E-2</v>
      </c>
      <c r="AA40">
        <f t="shared" si="37"/>
        <v>-1.8081210637536103</v>
      </c>
      <c r="AB40">
        <f t="shared" si="9"/>
        <v>-1.7300002583844432</v>
      </c>
      <c r="AC40" s="9"/>
      <c r="AE40">
        <v>38</v>
      </c>
      <c r="AF40">
        <f t="shared" si="3"/>
        <v>86.948445006711324</v>
      </c>
      <c r="AG40">
        <f t="shared" si="10"/>
        <v>45.940189682004132</v>
      </c>
      <c r="AH40">
        <f t="shared" si="11"/>
        <v>-55.057379446041331</v>
      </c>
      <c r="AI40">
        <f t="shared" si="12"/>
        <v>-9.1171897640371995</v>
      </c>
      <c r="AL40">
        <v>38</v>
      </c>
      <c r="AP40">
        <f t="shared" si="13"/>
        <v>-10.847190022421643</v>
      </c>
      <c r="AX40">
        <v>38</v>
      </c>
      <c r="AY40">
        <f t="shared" si="38"/>
        <v>2.258739143099243</v>
      </c>
      <c r="AZ40">
        <f t="shared" si="39"/>
        <v>4.7725190663227481</v>
      </c>
      <c r="BB40">
        <v>38</v>
      </c>
      <c r="BC40">
        <f t="shared" si="14"/>
        <v>-158.33095712751674</v>
      </c>
      <c r="BD40">
        <f t="shared" si="15"/>
        <v>-117.32270180280949</v>
      </c>
      <c r="BE40" s="100">
        <f t="shared" si="16"/>
        <v>79.113436531370866</v>
      </c>
      <c r="BF40">
        <f t="shared" si="17"/>
        <v>-38.209265271438625</v>
      </c>
      <c r="BI40">
        <v>38</v>
      </c>
      <c r="BJ40" s="8">
        <f t="shared" si="35"/>
        <v>-16.6144026845638</v>
      </c>
      <c r="BK40" s="8">
        <f t="shared" si="35"/>
        <v>-16.6144026845638</v>
      </c>
      <c r="BL40" s="154">
        <f t="shared" si="19"/>
        <v>-11.762184744078825</v>
      </c>
      <c r="BM40" s="8">
        <f t="shared" si="6"/>
        <v>-28.376587428642623</v>
      </c>
      <c r="BP40">
        <v>38</v>
      </c>
      <c r="BQ40" s="100">
        <f t="shared" si="20"/>
        <v>141.71655444295288</v>
      </c>
      <c r="BR40" s="100">
        <f t="shared" si="21"/>
        <v>100.70829911824558</v>
      </c>
      <c r="BS40" s="154">
        <f t="shared" si="22"/>
        <v>-90.875621275449689</v>
      </c>
      <c r="BT40">
        <f t="shared" si="23"/>
        <v>9.8326778427958885</v>
      </c>
      <c r="BW40">
        <v>38</v>
      </c>
      <c r="BX40" s="100">
        <f t="shared" si="24"/>
        <v>-141.71655444295288</v>
      </c>
      <c r="BY40" s="100">
        <f t="shared" si="25"/>
        <v>-100.70829911824558</v>
      </c>
      <c r="BZ40" s="154">
        <f t="shared" si="32"/>
        <v>90.875621275449689</v>
      </c>
      <c r="CA40">
        <f t="shared" si="26"/>
        <v>-9.8326778427958885</v>
      </c>
      <c r="CE40">
        <v>38</v>
      </c>
      <c r="CF40" s="100">
        <f t="shared" si="27"/>
        <v>-154.79527516778501</v>
      </c>
      <c r="CG40" s="100">
        <f t="shared" si="28"/>
        <v>-113.78701984307776</v>
      </c>
      <c r="CH40" s="100">
        <f t="shared" si="40"/>
        <v>150.85114311895035</v>
      </c>
      <c r="CI40">
        <f t="shared" si="33"/>
        <v>37.064123275872589</v>
      </c>
    </row>
    <row r="41" spans="1:87" ht="16.5">
      <c r="A41">
        <v>9.9999999999999995E-7</v>
      </c>
      <c r="B41" s="154">
        <v>9.9999999999999995E-7</v>
      </c>
      <c r="C41" s="154">
        <v>2.2125000000000001E-3</v>
      </c>
      <c r="D41" s="154">
        <v>1.5263513513513515E-3</v>
      </c>
      <c r="E41" s="154">
        <v>2.7670454545454548E-4</v>
      </c>
      <c r="F41">
        <v>0.19763013287881592</v>
      </c>
      <c r="G41">
        <v>0.55681166969755558</v>
      </c>
      <c r="H41">
        <v>0.40697861149457748</v>
      </c>
      <c r="I41">
        <f t="shared" si="8"/>
        <v>306</v>
      </c>
      <c r="J41">
        <v>2.691534803926908E-7</v>
      </c>
      <c r="K41">
        <v>3.09E-2</v>
      </c>
      <c r="L41">
        <v>166.63156442485527</v>
      </c>
      <c r="M41" s="104">
        <v>59594.540272374412</v>
      </c>
      <c r="O41" s="10"/>
      <c r="Q41">
        <v>39</v>
      </c>
      <c r="R41" s="159">
        <f t="shared" si="29"/>
        <v>114.37156012751666</v>
      </c>
      <c r="S41">
        <f t="shared" si="30"/>
        <v>73.363304802809353</v>
      </c>
      <c r="T41" s="100">
        <f t="shared" si="31"/>
        <v>-74.898470280535435</v>
      </c>
      <c r="U41">
        <f t="shared" si="36"/>
        <v>-1.5351654777260819</v>
      </c>
      <c r="X41">
        <v>39</v>
      </c>
      <c r="Y41">
        <f t="shared" si="34"/>
        <v>7.8120805369167101E-2</v>
      </c>
      <c r="Z41">
        <f t="shared" si="34"/>
        <v>7.8120805369167101E-2</v>
      </c>
      <c r="AA41">
        <f t="shared" si="37"/>
        <v>-3.4002256082914681</v>
      </c>
      <c r="AB41">
        <f t="shared" si="9"/>
        <v>-3.322104802922301</v>
      </c>
      <c r="AC41" s="9"/>
      <c r="AE41">
        <v>39</v>
      </c>
      <c r="AF41">
        <f t="shared" si="3"/>
        <v>86.948445006711324</v>
      </c>
      <c r="AG41">
        <f t="shared" si="10"/>
        <v>45.940189682004132</v>
      </c>
      <c r="AH41">
        <f t="shared" si="11"/>
        <v>-54.929703887422974</v>
      </c>
      <c r="AI41">
        <f t="shared" si="12"/>
        <v>-8.9895142054188426</v>
      </c>
      <c r="AL41">
        <v>39</v>
      </c>
      <c r="AP41">
        <f t="shared" si="13"/>
        <v>-12.311619008341143</v>
      </c>
      <c r="AX41">
        <v>39</v>
      </c>
      <c r="AY41">
        <f t="shared" si="38"/>
        <v>2.2217572717232539</v>
      </c>
      <c r="AZ41">
        <f t="shared" si="39"/>
        <v>4.7752064738645288</v>
      </c>
      <c r="BB41">
        <v>39</v>
      </c>
      <c r="BC41">
        <f t="shared" si="14"/>
        <v>-158.33095712751674</v>
      </c>
      <c r="BD41">
        <f t="shared" si="15"/>
        <v>-117.32270180280949</v>
      </c>
      <c r="BE41" s="100">
        <f t="shared" si="16"/>
        <v>79.966606523661795</v>
      </c>
      <c r="BF41">
        <f t="shared" si="17"/>
        <v>-37.356095279147695</v>
      </c>
      <c r="BI41">
        <v>39</v>
      </c>
      <c r="BJ41" s="8">
        <f t="shared" si="35"/>
        <v>-16.6144026845638</v>
      </c>
      <c r="BK41" s="8">
        <f t="shared" si="35"/>
        <v>-16.6144026845638</v>
      </c>
      <c r="BL41" s="154">
        <f t="shared" si="19"/>
        <v>-11.500404541694614</v>
      </c>
      <c r="BM41" s="8">
        <f t="shared" si="6"/>
        <v>-28.114807226258414</v>
      </c>
      <c r="BP41">
        <v>39</v>
      </c>
      <c r="BQ41" s="100">
        <f t="shared" si="20"/>
        <v>141.71655444295288</v>
      </c>
      <c r="BR41" s="100">
        <f t="shared" si="21"/>
        <v>100.70829911824558</v>
      </c>
      <c r="BS41" s="154">
        <f t="shared" si="22"/>
        <v>-91.467011065356417</v>
      </c>
      <c r="BT41">
        <f t="shared" si="23"/>
        <v>9.2412880528891606</v>
      </c>
      <c r="BW41">
        <v>39</v>
      </c>
      <c r="BX41" s="100">
        <f t="shared" si="24"/>
        <v>-141.71655444295288</v>
      </c>
      <c r="BY41" s="100">
        <f t="shared" si="25"/>
        <v>-100.70829911824558</v>
      </c>
      <c r="BZ41" s="154">
        <f t="shared" si="32"/>
        <v>91.467011065356417</v>
      </c>
      <c r="CA41">
        <f t="shared" si="26"/>
        <v>-9.2412880528891606</v>
      </c>
      <c r="CE41">
        <v>39</v>
      </c>
      <c r="CF41" s="100">
        <f t="shared" si="27"/>
        <v>-154.79527516778501</v>
      </c>
      <c r="CG41" s="100">
        <f t="shared" si="28"/>
        <v>-113.78701984307776</v>
      </c>
      <c r="CH41" s="100">
        <f t="shared" si="40"/>
        <v>151.06025754450826</v>
      </c>
      <c r="CI41">
        <f t="shared" si="33"/>
        <v>37.273237701430503</v>
      </c>
    </row>
    <row r="42" spans="1:87" ht="16.5">
      <c r="A42">
        <v>9.9999999999999995E-7</v>
      </c>
      <c r="B42" s="154">
        <v>3.0652173913043476E-5</v>
      </c>
      <c r="C42" s="154">
        <v>1.9846666666666667E-3</v>
      </c>
      <c r="D42" s="154">
        <v>1.5095945945945947E-3</v>
      </c>
      <c r="E42" s="154">
        <v>2.3397727272727272E-4</v>
      </c>
      <c r="F42">
        <v>8.4683721718448832E-2</v>
      </c>
      <c r="G42">
        <v>0.55955774400689762</v>
      </c>
      <c r="H42">
        <v>0.40482856385340343</v>
      </c>
      <c r="I42">
        <f t="shared" si="8"/>
        <v>306</v>
      </c>
      <c r="J42">
        <v>2.6302679918953789E-7</v>
      </c>
      <c r="K42">
        <v>3.09E-2</v>
      </c>
      <c r="L42">
        <v>71.370868172734305</v>
      </c>
      <c r="M42" s="104">
        <v>59883.376266207466</v>
      </c>
      <c r="O42" s="10"/>
      <c r="Q42">
        <v>40</v>
      </c>
      <c r="R42" s="159">
        <f t="shared" si="29"/>
        <v>114.37156012751666</v>
      </c>
      <c r="S42">
        <f t="shared" si="30"/>
        <v>73.363304802809353</v>
      </c>
      <c r="T42" s="100">
        <f t="shared" si="31"/>
        <v>-81.615395195513344</v>
      </c>
      <c r="U42">
        <f t="shared" si="36"/>
        <v>-8.252090392703991</v>
      </c>
      <c r="X42">
        <v>40</v>
      </c>
      <c r="Y42">
        <f t="shared" si="34"/>
        <v>7.8120805369167101E-2</v>
      </c>
      <c r="Z42">
        <f t="shared" si="34"/>
        <v>7.8120805369167101E-2</v>
      </c>
      <c r="AA42">
        <f t="shared" si="37"/>
        <v>-4.0472770352928302</v>
      </c>
      <c r="AB42">
        <f t="shared" si="9"/>
        <v>-3.9691562299236631</v>
      </c>
      <c r="AC42" s="9"/>
      <c r="AE42">
        <v>40</v>
      </c>
      <c r="AF42">
        <f t="shared" si="3"/>
        <v>86.948445006711324</v>
      </c>
      <c r="AG42">
        <f t="shared" si="10"/>
        <v>45.940189682004132</v>
      </c>
      <c r="AH42">
        <f t="shared" si="11"/>
        <v>-59.368292399004794</v>
      </c>
      <c r="AI42">
        <f t="shared" si="12"/>
        <v>-13.428102717000662</v>
      </c>
      <c r="AL42">
        <v>40</v>
      </c>
      <c r="AP42">
        <f t="shared" si="13"/>
        <v>-17.397258946924325</v>
      </c>
      <c r="AX42">
        <v>40</v>
      </c>
      <c r="AY42">
        <f t="shared" si="38"/>
        <v>1.8535209796535885</v>
      </c>
      <c r="AZ42">
        <f t="shared" si="39"/>
        <v>4.7773062781848292</v>
      </c>
      <c r="BB42">
        <v>40</v>
      </c>
      <c r="BC42">
        <f t="shared" si="14"/>
        <v>-158.33095712751674</v>
      </c>
      <c r="BD42">
        <f t="shared" si="15"/>
        <v>-117.32270180280949</v>
      </c>
      <c r="BE42" s="100">
        <f t="shared" si="16"/>
        <v>88.603820838697715</v>
      </c>
      <c r="BF42">
        <f t="shared" si="17"/>
        <v>-28.718880964111776</v>
      </c>
      <c r="BI42">
        <v>40</v>
      </c>
      <c r="BJ42" s="8">
        <f t="shared" si="35"/>
        <v>-16.6144026845638</v>
      </c>
      <c r="BK42" s="8">
        <f t="shared" si="35"/>
        <v>-16.6144026845638</v>
      </c>
      <c r="BL42" s="154">
        <f t="shared" si="19"/>
        <v>-11.211400118031362</v>
      </c>
      <c r="BM42" s="8">
        <f t="shared" si="6"/>
        <v>-27.825802802595163</v>
      </c>
      <c r="BP42">
        <v>40</v>
      </c>
      <c r="BQ42" s="100">
        <f t="shared" si="20"/>
        <v>141.71655444295288</v>
      </c>
      <c r="BR42" s="100">
        <f t="shared" si="21"/>
        <v>100.70829911824558</v>
      </c>
      <c r="BS42" s="154">
        <f t="shared" si="22"/>
        <v>-99.815220956729078</v>
      </c>
      <c r="BT42">
        <f t="shared" si="23"/>
        <v>0.89307816151649888</v>
      </c>
      <c r="BW42">
        <v>40</v>
      </c>
      <c r="BX42" s="100">
        <f t="shared" si="24"/>
        <v>-141.71655444295288</v>
      </c>
      <c r="BY42" s="100">
        <f t="shared" si="25"/>
        <v>-100.70829911824558</v>
      </c>
      <c r="BZ42" s="154">
        <f t="shared" si="32"/>
        <v>99.815220956729078</v>
      </c>
      <c r="CA42">
        <f t="shared" si="26"/>
        <v>-0.89307816151649888</v>
      </c>
      <c r="CE42">
        <v>40</v>
      </c>
      <c r="CF42" s="100">
        <f t="shared" si="27"/>
        <v>-154.79527516778501</v>
      </c>
      <c r="CG42" s="100">
        <f t="shared" si="28"/>
        <v>-113.78701984307776</v>
      </c>
      <c r="CH42" s="100">
        <f t="shared" si="40"/>
        <v>116.29868112825652</v>
      </c>
      <c r="CI42">
        <f t="shared" si="33"/>
        <v>2.5116612851787607</v>
      </c>
    </row>
    <row r="43" spans="1:87" ht="16.5">
      <c r="A43">
        <v>9.9999999999999995E-7</v>
      </c>
      <c r="B43" s="154">
        <v>2.9347826086956523E-5</v>
      </c>
      <c r="C43" s="154">
        <v>2.0088333333333334E-3</v>
      </c>
      <c r="D43" s="154">
        <v>1.8593243243243242E-3</v>
      </c>
      <c r="E43" s="154">
        <v>1.8386363636363636E-4</v>
      </c>
      <c r="F43">
        <v>6.9690788959223302E-2</v>
      </c>
      <c r="G43">
        <v>0.55417997469079827</v>
      </c>
      <c r="H43">
        <v>0.40870473119638812</v>
      </c>
      <c r="I43">
        <f t="shared" si="8"/>
        <v>306</v>
      </c>
      <c r="J43">
        <v>2.6302679918953789E-7</v>
      </c>
      <c r="K43">
        <v>3.0365E-2</v>
      </c>
      <c r="L43">
        <v>58.779788141205557</v>
      </c>
      <c r="M43" s="104">
        <v>59366.142013212353</v>
      </c>
      <c r="O43" s="10"/>
      <c r="Q43">
        <v>41</v>
      </c>
      <c r="R43" s="159">
        <f t="shared" si="29"/>
        <v>114.37156012751666</v>
      </c>
      <c r="S43">
        <f t="shared" si="30"/>
        <v>73.363304802809353</v>
      </c>
      <c r="T43" s="100">
        <f t="shared" si="31"/>
        <v>-83.64645996128894</v>
      </c>
      <c r="U43">
        <f t="shared" si="36"/>
        <v>-10.283155158479587</v>
      </c>
      <c r="X43">
        <v>41</v>
      </c>
      <c r="Y43">
        <f t="shared" ref="Y43:Z62" si="41">$O$9+$O$11-2*$O$10</f>
        <v>7.8120805369167101E-2</v>
      </c>
      <c r="Z43">
        <f t="shared" si="41"/>
        <v>7.8120805369167101E-2</v>
      </c>
      <c r="AA43">
        <f t="shared" si="37"/>
        <v>-5.6900158179959996</v>
      </c>
      <c r="AB43">
        <f t="shared" si="9"/>
        <v>-5.6118950126268325</v>
      </c>
      <c r="AC43" s="9"/>
      <c r="AE43">
        <v>41</v>
      </c>
      <c r="AF43">
        <f t="shared" si="3"/>
        <v>86.948445006711324</v>
      </c>
      <c r="AG43">
        <f t="shared" si="10"/>
        <v>45.940189682004132</v>
      </c>
      <c r="AH43">
        <f t="shared" si="11"/>
        <v>-59.684985211453117</v>
      </c>
      <c r="AI43">
        <f t="shared" si="12"/>
        <v>-13.744795529448986</v>
      </c>
      <c r="AL43">
        <v>41</v>
      </c>
      <c r="AP43">
        <f t="shared" si="13"/>
        <v>-19.356690542075818</v>
      </c>
      <c r="AX43">
        <v>41</v>
      </c>
      <c r="AY43">
        <f t="shared" si="38"/>
        <v>1.76922801642065</v>
      </c>
      <c r="AZ43">
        <f t="shared" si="39"/>
        <v>4.7735388266452041</v>
      </c>
      <c r="BB43">
        <v>41</v>
      </c>
      <c r="BC43">
        <f t="shared" si="14"/>
        <v>-158.33095712751674</v>
      </c>
      <c r="BD43">
        <f t="shared" si="15"/>
        <v>-117.32270180280949</v>
      </c>
      <c r="BE43" s="100">
        <f t="shared" si="16"/>
        <v>90.606718702895577</v>
      </c>
      <c r="BF43">
        <f t="shared" si="17"/>
        <v>-26.715983099913913</v>
      </c>
      <c r="BI43">
        <v>41</v>
      </c>
      <c r="BJ43" s="8">
        <f t="shared" ref="BJ43:BK62" si="42">$O$12+$O$3-$O$9-$O$7</f>
        <v>-16.6144026845638</v>
      </c>
      <c r="BK43" s="8">
        <f t="shared" si="42"/>
        <v>-16.6144026845638</v>
      </c>
      <c r="BL43" s="154">
        <f t="shared" si="19"/>
        <v>-11.311200190233187</v>
      </c>
      <c r="BM43" s="8">
        <f t="shared" si="6"/>
        <v>-27.925602874796986</v>
      </c>
      <c r="BP43">
        <v>41</v>
      </c>
      <c r="BQ43" s="100">
        <f t="shared" si="20"/>
        <v>141.71655444295288</v>
      </c>
      <c r="BR43" s="100">
        <f t="shared" si="21"/>
        <v>100.70829911824558</v>
      </c>
      <c r="BS43" s="154">
        <f t="shared" si="22"/>
        <v>-101.91791889312876</v>
      </c>
      <c r="BT43">
        <f t="shared" si="23"/>
        <v>-1.2096197748831798</v>
      </c>
      <c r="BW43">
        <v>41</v>
      </c>
      <c r="BX43" s="100">
        <f t="shared" si="24"/>
        <v>-141.71655444295288</v>
      </c>
      <c r="BY43" s="100">
        <f t="shared" si="25"/>
        <v>-100.70829911824558</v>
      </c>
      <c r="BZ43" s="154">
        <f t="shared" si="32"/>
        <v>101.91791889312876</v>
      </c>
      <c r="CA43">
        <f t="shared" si="26"/>
        <v>1.2096197748831798</v>
      </c>
      <c r="CE43">
        <v>41</v>
      </c>
      <c r="CF43" s="100">
        <f t="shared" si="27"/>
        <v>-154.79527516778501</v>
      </c>
      <c r="CG43" s="100">
        <f t="shared" si="28"/>
        <v>-113.78701984307776</v>
      </c>
      <c r="CH43" s="100">
        <f t="shared" si="40"/>
        <v>116.58334703690495</v>
      </c>
      <c r="CI43">
        <f t="shared" si="33"/>
        <v>2.7963271938271959</v>
      </c>
    </row>
    <row r="44" spans="1:87" ht="16.5">
      <c r="A44">
        <v>9.9999999999999995E-7</v>
      </c>
      <c r="B44" s="154">
        <v>3.8260869565217388E-5</v>
      </c>
      <c r="C44" s="154">
        <v>1.8749999999999999E-3</v>
      </c>
      <c r="D44" s="154">
        <v>1.7887837837837839E-3</v>
      </c>
      <c r="E44" s="154">
        <v>1.3795454545454546E-4</v>
      </c>
      <c r="F44">
        <v>4.8692630441585082E-2</v>
      </c>
      <c r="G44">
        <v>0.55778808235185839</v>
      </c>
      <c r="H44">
        <v>0.4052971722510969</v>
      </c>
      <c r="I44">
        <f t="shared" si="8"/>
        <v>306</v>
      </c>
      <c r="J44">
        <v>2.7542287033381632E-7</v>
      </c>
      <c r="K44">
        <v>2.9815000000000001E-2</v>
      </c>
      <c r="L44">
        <v>41.096740685695814</v>
      </c>
      <c r="M44" s="104">
        <v>59696.553075891032</v>
      </c>
      <c r="O44" s="10"/>
      <c r="Q44">
        <v>42</v>
      </c>
      <c r="R44" s="159">
        <f t="shared" si="29"/>
        <v>114.37156012751666</v>
      </c>
      <c r="S44">
        <f t="shared" si="30"/>
        <v>73.363304802809353</v>
      </c>
      <c r="T44" s="100">
        <f t="shared" si="31"/>
        <v>-86.506611417334611</v>
      </c>
      <c r="U44">
        <f t="shared" si="36"/>
        <v>-13.143306614525258</v>
      </c>
      <c r="X44">
        <v>42</v>
      </c>
      <c r="Y44">
        <f t="shared" si="41"/>
        <v>7.8120805369167101E-2</v>
      </c>
      <c r="Z44">
        <f t="shared" si="41"/>
        <v>7.8120805369167101E-2</v>
      </c>
      <c r="AA44">
        <f t="shared" si="37"/>
        <v>-6.399504687749733</v>
      </c>
      <c r="AB44">
        <f t="shared" si="9"/>
        <v>-6.3213838823805659</v>
      </c>
      <c r="AC44" s="9"/>
      <c r="AE44">
        <v>42</v>
      </c>
      <c r="AF44">
        <f t="shared" si="3"/>
        <v>86.948445006711324</v>
      </c>
      <c r="AG44">
        <f t="shared" si="10"/>
        <v>45.940189682004132</v>
      </c>
      <c r="AH44">
        <f t="shared" si="11"/>
        <v>-61.129352949342575</v>
      </c>
      <c r="AI44">
        <f t="shared" si="12"/>
        <v>-15.189163267338444</v>
      </c>
      <c r="AL44">
        <v>42</v>
      </c>
      <c r="AP44">
        <f t="shared" si="13"/>
        <v>-21.510547149719009</v>
      </c>
      <c r="AX44">
        <v>42</v>
      </c>
      <c r="AY44">
        <f t="shared" si="38"/>
        <v>1.6138073800671597</v>
      </c>
      <c r="AZ44">
        <f t="shared" si="39"/>
        <v>4.7759492553615699</v>
      </c>
      <c r="BB44">
        <v>42</v>
      </c>
      <c r="BC44">
        <f t="shared" si="14"/>
        <v>-158.33095712751674</v>
      </c>
      <c r="BD44">
        <f t="shared" si="15"/>
        <v>-117.32270180280949</v>
      </c>
      <c r="BE44" s="100">
        <f t="shared" si="16"/>
        <v>94.31858358941561</v>
      </c>
      <c r="BF44">
        <f t="shared" si="17"/>
        <v>-23.00411821339388</v>
      </c>
      <c r="BI44">
        <v>42</v>
      </c>
      <c r="BJ44" s="8">
        <f t="shared" si="42"/>
        <v>-16.6144026845638</v>
      </c>
      <c r="BK44" s="8">
        <f t="shared" si="42"/>
        <v>-16.6144026845638</v>
      </c>
      <c r="BL44" s="154">
        <f t="shared" si="19"/>
        <v>-11.165781608161303</v>
      </c>
      <c r="BM44" s="8">
        <f t="shared" si="6"/>
        <v>-27.780184292725103</v>
      </c>
      <c r="BP44">
        <v>42</v>
      </c>
      <c r="BQ44" s="100">
        <f t="shared" si="20"/>
        <v>141.71655444295288</v>
      </c>
      <c r="BR44" s="100">
        <f t="shared" si="21"/>
        <v>100.70829911824558</v>
      </c>
      <c r="BS44" s="154">
        <f t="shared" si="22"/>
        <v>-105.48436519757689</v>
      </c>
      <c r="BT44">
        <f t="shared" si="23"/>
        <v>-4.776066079331315</v>
      </c>
      <c r="BW44">
        <v>42</v>
      </c>
      <c r="BX44" s="100">
        <f t="shared" si="24"/>
        <v>-141.71655444295288</v>
      </c>
      <c r="BY44" s="100">
        <f t="shared" si="25"/>
        <v>-100.70829911824558</v>
      </c>
      <c r="BZ44" s="154">
        <f t="shared" si="32"/>
        <v>105.48436519757689</v>
      </c>
      <c r="CA44">
        <f t="shared" si="26"/>
        <v>4.776066079331315</v>
      </c>
      <c r="CE44">
        <v>42</v>
      </c>
      <c r="CF44" s="100">
        <f t="shared" si="27"/>
        <v>-154.79527516778501</v>
      </c>
      <c r="CG44" s="100">
        <f t="shared" si="28"/>
        <v>-113.78701984307776</v>
      </c>
      <c r="CH44" s="100">
        <f t="shared" si="40"/>
        <v>113.64415292018391</v>
      </c>
      <c r="CI44">
        <f t="shared" si="33"/>
        <v>-0.14286692289384462</v>
      </c>
    </row>
    <row r="45" spans="1:87" ht="16.5">
      <c r="A45">
        <v>9.9999999999999995E-7</v>
      </c>
      <c r="B45" s="154">
        <v>2.8043478260869566E-5</v>
      </c>
      <c r="C45" s="154">
        <v>1.5455E-3</v>
      </c>
      <c r="D45" s="154">
        <v>1.8443243243243242E-3</v>
      </c>
      <c r="E45" s="154">
        <v>8.9886363636363642E-5</v>
      </c>
      <c r="F45">
        <v>4.2950098974861239E-2</v>
      </c>
      <c r="G45">
        <v>0.56132095991219888</v>
      </c>
      <c r="H45">
        <v>0.3996690429556144</v>
      </c>
      <c r="I45">
        <f t="shared" si="8"/>
        <v>306</v>
      </c>
      <c r="J45">
        <v>2.7542287033381632E-7</v>
      </c>
      <c r="K45">
        <v>3.0370000000000001E-2</v>
      </c>
      <c r="L45">
        <v>36.203732241750203</v>
      </c>
      <c r="M45" s="104">
        <v>60105.27810955271</v>
      </c>
      <c r="O45" s="10"/>
      <c r="Q45">
        <v>43</v>
      </c>
      <c r="R45" s="159">
        <f t="shared" si="29"/>
        <v>114.37156012751666</v>
      </c>
      <c r="S45">
        <f t="shared" si="30"/>
        <v>73.363304802809353</v>
      </c>
      <c r="T45" s="100">
        <f t="shared" si="31"/>
        <v>-87.987003175306199</v>
      </c>
      <c r="U45">
        <f t="shared" si="36"/>
        <v>-14.623698372496847</v>
      </c>
      <c r="X45">
        <v>43</v>
      </c>
      <c r="Y45">
        <f t="shared" si="41"/>
        <v>7.8120805369167101E-2</v>
      </c>
      <c r="Z45">
        <f t="shared" si="41"/>
        <v>7.8120805369167101E-2</v>
      </c>
      <c r="AA45">
        <f t="shared" si="37"/>
        <v>-8.1366926260846419</v>
      </c>
      <c r="AB45">
        <f t="shared" si="9"/>
        <v>-8.0585718207154748</v>
      </c>
      <c r="AC45" s="9"/>
      <c r="AE45">
        <v>43</v>
      </c>
      <c r="AF45">
        <f t="shared" si="3"/>
        <v>86.948445006711324</v>
      </c>
      <c r="AG45">
        <f t="shared" si="10"/>
        <v>45.940189682004132</v>
      </c>
      <c r="AH45">
        <f t="shared" si="11"/>
        <v>-61.661408447047599</v>
      </c>
      <c r="AI45">
        <f t="shared" si="12"/>
        <v>-15.721218765043467</v>
      </c>
      <c r="AL45">
        <v>43</v>
      </c>
      <c r="AP45">
        <f t="shared" si="13"/>
        <v>-23.779790585758942</v>
      </c>
      <c r="AX45">
        <v>43</v>
      </c>
      <c r="AY45">
        <f t="shared" si="38"/>
        <v>1.5587533442471302</v>
      </c>
      <c r="AZ45">
        <f t="shared" si="39"/>
        <v>4.7789126109911626</v>
      </c>
      <c r="BB45">
        <v>43</v>
      </c>
      <c r="BC45">
        <f t="shared" si="14"/>
        <v>-158.33095712751674</v>
      </c>
      <c r="BD45">
        <f t="shared" si="15"/>
        <v>-117.32270180280949</v>
      </c>
      <c r="BE45" s="100">
        <f t="shared" si="16"/>
        <v>95.564814624490936</v>
      </c>
      <c r="BF45">
        <f t="shared" si="17"/>
        <v>-21.757887178318555</v>
      </c>
      <c r="BI45">
        <v>43</v>
      </c>
      <c r="BJ45" s="8">
        <f t="shared" si="42"/>
        <v>-16.6144026845638</v>
      </c>
      <c r="BK45" s="8">
        <f t="shared" si="42"/>
        <v>-16.6144026845638</v>
      </c>
      <c r="BL45" s="154">
        <f t="shared" si="19"/>
        <v>-10.611090652989253</v>
      </c>
      <c r="BM45" s="8">
        <f t="shared" si="6"/>
        <v>-27.225493337553054</v>
      </c>
      <c r="BP45">
        <v>43</v>
      </c>
      <c r="BQ45" s="100">
        <f t="shared" si="20"/>
        <v>141.71655444295288</v>
      </c>
      <c r="BR45" s="100">
        <f t="shared" si="21"/>
        <v>100.70829911824558</v>
      </c>
      <c r="BS45" s="154">
        <f t="shared" si="22"/>
        <v>-106.17590527748018</v>
      </c>
      <c r="BT45">
        <f t="shared" si="23"/>
        <v>-5.4676061592346059</v>
      </c>
      <c r="BW45">
        <v>43</v>
      </c>
      <c r="BX45" s="100">
        <f t="shared" si="24"/>
        <v>-141.71655444295288</v>
      </c>
      <c r="BY45" s="100">
        <f t="shared" si="25"/>
        <v>-100.70829911824558</v>
      </c>
      <c r="BZ45" s="154">
        <f t="shared" si="32"/>
        <v>106.17590527748018</v>
      </c>
      <c r="CA45">
        <f t="shared" si="26"/>
        <v>5.4676061592346059</v>
      </c>
      <c r="CE45">
        <v>43</v>
      </c>
      <c r="CF45" s="100">
        <f t="shared" si="27"/>
        <v>-154.79527516778501</v>
      </c>
      <c r="CG45" s="100">
        <f t="shared" si="28"/>
        <v>-113.78701984307776</v>
      </c>
      <c r="CH45" s="100">
        <f t="shared" si="40"/>
        <v>116.96268032846399</v>
      </c>
      <c r="CI45">
        <f t="shared" si="33"/>
        <v>3.1756604853862314</v>
      </c>
    </row>
    <row r="46" spans="1:87" ht="16.5">
      <c r="A46">
        <v>9.9999999999999995E-7</v>
      </c>
      <c r="B46" s="154">
        <v>5.0434782608695648E-5</v>
      </c>
      <c r="C46" s="154">
        <v>1.6688333333333331E-3</v>
      </c>
      <c r="D46" s="154">
        <v>2.0078378378378379E-3</v>
      </c>
      <c r="E46" s="154">
        <v>7.8295454545454548E-5</v>
      </c>
      <c r="F46">
        <v>4.1058598194424707E-2</v>
      </c>
      <c r="G46">
        <v>0.55579163732833903</v>
      </c>
      <c r="H46">
        <v>0.40841295088978113</v>
      </c>
      <c r="I46">
        <f t="shared" si="8"/>
        <v>306</v>
      </c>
      <c r="J46">
        <v>2.8183829312644502E-7</v>
      </c>
      <c r="K46">
        <v>2.9475000000000001E-2</v>
      </c>
      <c r="L46">
        <v>34.617699956490817</v>
      </c>
      <c r="M46" s="104">
        <v>59530.263138159586</v>
      </c>
      <c r="O46" s="10"/>
      <c r="Q46">
        <v>44</v>
      </c>
      <c r="R46" s="159">
        <f t="shared" si="29"/>
        <v>114.37156012751666</v>
      </c>
      <c r="S46">
        <f t="shared" si="30"/>
        <v>73.363304802809353</v>
      </c>
      <c r="T46" s="100">
        <f t="shared" si="31"/>
        <v>-88.427657473637723</v>
      </c>
      <c r="U46">
        <f t="shared" si="36"/>
        <v>-15.06435267082837</v>
      </c>
      <c r="X46">
        <v>44</v>
      </c>
      <c r="Y46">
        <f t="shared" si="41"/>
        <v>7.8120805369167101E-2</v>
      </c>
      <c r="Z46">
        <f t="shared" si="41"/>
        <v>7.8120805369167101E-2</v>
      </c>
      <c r="AA46">
        <f t="shared" si="37"/>
        <v>-8.7248446561547066</v>
      </c>
      <c r="AB46">
        <f t="shared" si="9"/>
        <v>-8.6467238507855395</v>
      </c>
      <c r="AC46" s="9"/>
      <c r="AE46">
        <v>44</v>
      </c>
      <c r="AF46">
        <f t="shared" si="3"/>
        <v>86.948445006711324</v>
      </c>
      <c r="AG46">
        <f t="shared" si="10"/>
        <v>45.940189682004132</v>
      </c>
      <c r="AH46">
        <f t="shared" si="11"/>
        <v>-61.14865837563012</v>
      </c>
      <c r="AI46">
        <f t="shared" si="12"/>
        <v>-15.208468693625989</v>
      </c>
      <c r="AL46">
        <v>44</v>
      </c>
      <c r="AP46">
        <f t="shared" si="13"/>
        <v>-23.85519254441153</v>
      </c>
      <c r="AX46">
        <v>44</v>
      </c>
      <c r="AY46">
        <f t="shared" si="38"/>
        <v>1.5392982094265097</v>
      </c>
      <c r="AZ46">
        <f t="shared" si="39"/>
        <v>4.7747378022426341</v>
      </c>
      <c r="BB46">
        <v>44</v>
      </c>
      <c r="BC46">
        <f t="shared" si="14"/>
        <v>-158.33095712751674</v>
      </c>
      <c r="BD46">
        <f t="shared" si="15"/>
        <v>-117.32270180280949</v>
      </c>
      <c r="BE46" s="100">
        <f t="shared" si="16"/>
        <v>96.074089888051361</v>
      </c>
      <c r="BF46">
        <f t="shared" si="17"/>
        <v>-21.248611914758129</v>
      </c>
      <c r="BI46">
        <v>44</v>
      </c>
      <c r="BJ46" s="8">
        <f t="shared" si="42"/>
        <v>-16.6144026845638</v>
      </c>
      <c r="BK46" s="8">
        <f t="shared" si="42"/>
        <v>-16.6144026845638</v>
      </c>
      <c r="BL46" s="154">
        <f t="shared" si="19"/>
        <v>-10.907722027439279</v>
      </c>
      <c r="BM46" s="8">
        <f t="shared" si="6"/>
        <v>-27.522124712003077</v>
      </c>
      <c r="BP46">
        <v>44</v>
      </c>
      <c r="BQ46" s="100">
        <f t="shared" si="20"/>
        <v>141.71655444295288</v>
      </c>
      <c r="BR46" s="100">
        <f t="shared" si="21"/>
        <v>100.70829911824558</v>
      </c>
      <c r="BS46" s="154">
        <f t="shared" si="22"/>
        <v>-106.98181191549062</v>
      </c>
      <c r="BT46">
        <f t="shared" si="23"/>
        <v>-6.2735127972450471</v>
      </c>
      <c r="BW46">
        <v>44</v>
      </c>
      <c r="BX46" s="100">
        <f t="shared" si="24"/>
        <v>-141.71655444295288</v>
      </c>
      <c r="BY46" s="100">
        <f t="shared" si="25"/>
        <v>-100.70829911824558</v>
      </c>
      <c r="BZ46" s="154">
        <f t="shared" si="32"/>
        <v>106.98181191549062</v>
      </c>
      <c r="CA46">
        <f t="shared" si="26"/>
        <v>6.2735127972450471</v>
      </c>
      <c r="CE46">
        <v>44</v>
      </c>
      <c r="CF46" s="100">
        <f t="shared" si="27"/>
        <v>-154.79527516778501</v>
      </c>
      <c r="CG46" s="100">
        <f t="shared" si="28"/>
        <v>-113.78701984307776</v>
      </c>
      <c r="CH46" s="100">
        <f t="shared" si="40"/>
        <v>110.67748982838717</v>
      </c>
      <c r="CI46">
        <f t="shared" si="33"/>
        <v>-3.1095300146905913</v>
      </c>
    </row>
    <row r="47" spans="1:87" ht="16.5">
      <c r="A47">
        <v>9.9999999999999995E-7</v>
      </c>
      <c r="B47" s="154">
        <v>9.9999999999999995E-7</v>
      </c>
      <c r="C47" s="154">
        <v>1.3786666666666667E-3</v>
      </c>
      <c r="D47" s="154">
        <v>1.9371621621621623E-3</v>
      </c>
      <c r="E47" s="154">
        <v>5.4090909090909084E-5</v>
      </c>
      <c r="F47">
        <v>3.4460011487427049E-2</v>
      </c>
      <c r="G47">
        <v>0.55922510733102193</v>
      </c>
      <c r="H47">
        <v>0.40383434553486558</v>
      </c>
      <c r="I47">
        <f t="shared" si="8"/>
        <v>306</v>
      </c>
      <c r="J47">
        <v>2.691534803926908E-7</v>
      </c>
      <c r="K47">
        <v>2.9575000000000001E-2</v>
      </c>
      <c r="L47">
        <v>29.046965595396102</v>
      </c>
      <c r="M47" s="104">
        <v>59884.235495153691</v>
      </c>
      <c r="O47" s="10"/>
      <c r="Q47">
        <v>45</v>
      </c>
      <c r="R47" s="159">
        <f t="shared" si="29"/>
        <v>114.37156012751666</v>
      </c>
      <c r="S47">
        <f t="shared" si="30"/>
        <v>73.363304802809353</v>
      </c>
      <c r="T47" s="100">
        <f t="shared" si="31"/>
        <v>-90.151094980849408</v>
      </c>
      <c r="U47">
        <f t="shared" si="36"/>
        <v>-16.787790178040055</v>
      </c>
      <c r="X47">
        <v>45</v>
      </c>
      <c r="Y47">
        <f t="shared" si="41"/>
        <v>7.8120805369167101E-2</v>
      </c>
      <c r="Z47">
        <f t="shared" si="41"/>
        <v>7.8120805369167101E-2</v>
      </c>
      <c r="AA47">
        <f t="shared" si="37"/>
        <v>-9.9693904073474151</v>
      </c>
      <c r="AB47">
        <f t="shared" si="9"/>
        <v>-9.891269601978248</v>
      </c>
      <c r="AC47" s="9"/>
      <c r="AE47">
        <v>45</v>
      </c>
      <c r="AF47">
        <f t="shared" si="3"/>
        <v>86.948445006711324</v>
      </c>
      <c r="AG47">
        <f t="shared" si="10"/>
        <v>45.940189682004132</v>
      </c>
      <c r="AH47">
        <f t="shared" si="11"/>
        <v>-62.071183083615388</v>
      </c>
      <c r="AI47">
        <f t="shared" si="12"/>
        <v>-16.130993401611256</v>
      </c>
      <c r="AL47">
        <v>45</v>
      </c>
      <c r="AP47">
        <f t="shared" si="13"/>
        <v>-26.022263003589504</v>
      </c>
      <c r="AX47">
        <v>45</v>
      </c>
      <c r="AY47">
        <f t="shared" si="38"/>
        <v>1.4631007703233705</v>
      </c>
      <c r="AZ47">
        <f t="shared" si="39"/>
        <v>4.777312509558814</v>
      </c>
      <c r="BB47">
        <v>45</v>
      </c>
      <c r="BC47">
        <f t="shared" si="14"/>
        <v>-158.33095712751674</v>
      </c>
      <c r="BD47">
        <f t="shared" si="15"/>
        <v>-117.32270180280949</v>
      </c>
      <c r="BE47" s="100">
        <f t="shared" si="16"/>
        <v>97.864150108921507</v>
      </c>
      <c r="BF47">
        <f t="shared" si="17"/>
        <v>-19.458551693887983</v>
      </c>
      <c r="BI47">
        <v>45</v>
      </c>
      <c r="BJ47" s="8">
        <f t="shared" si="42"/>
        <v>-16.6144026845638</v>
      </c>
      <c r="BK47" s="8">
        <f t="shared" si="42"/>
        <v>-16.6144026845638</v>
      </c>
      <c r="BL47" s="154">
        <f t="shared" si="19"/>
        <v>-10.397466361814477</v>
      </c>
      <c r="BM47" s="8">
        <f t="shared" si="6"/>
        <v>-27.011869046378276</v>
      </c>
      <c r="BP47">
        <v>45</v>
      </c>
      <c r="BQ47" s="100">
        <f t="shared" si="20"/>
        <v>141.71655444295288</v>
      </c>
      <c r="BR47" s="100">
        <f t="shared" si="21"/>
        <v>100.70829911824558</v>
      </c>
      <c r="BS47" s="154">
        <f t="shared" si="22"/>
        <v>-108.26161647073599</v>
      </c>
      <c r="BT47">
        <f t="shared" si="23"/>
        <v>-7.55331735249041</v>
      </c>
      <c r="BW47">
        <v>45</v>
      </c>
      <c r="BX47" s="100">
        <f t="shared" si="24"/>
        <v>-141.71655444295288</v>
      </c>
      <c r="BY47" s="100">
        <f t="shared" si="25"/>
        <v>-100.70829911824558</v>
      </c>
      <c r="BZ47" s="154">
        <f t="shared" si="32"/>
        <v>108.26161647073599</v>
      </c>
      <c r="CA47">
        <f t="shared" si="26"/>
        <v>7.55331735249041</v>
      </c>
      <c r="CE47">
        <v>45</v>
      </c>
      <c r="CF47" s="100">
        <f t="shared" si="27"/>
        <v>-154.79527516778501</v>
      </c>
      <c r="CG47" s="100">
        <f t="shared" si="28"/>
        <v>-113.78701984307776</v>
      </c>
      <c r="CH47" s="100">
        <f t="shared" si="40"/>
        <v>150.73674432332794</v>
      </c>
      <c r="CI47">
        <f t="shared" si="33"/>
        <v>36.949724480250183</v>
      </c>
    </row>
    <row r="48" spans="1:87" ht="16.5">
      <c r="A48">
        <v>9.9999999999999995E-7</v>
      </c>
      <c r="B48" s="154">
        <v>9.9999999999999995E-7</v>
      </c>
      <c r="C48" s="154">
        <v>1.2098333333333334E-3</v>
      </c>
      <c r="D48" s="154">
        <v>2.1079729729729731E-3</v>
      </c>
      <c r="E48" s="154">
        <v>4.6477272727272727E-5</v>
      </c>
      <c r="F48">
        <v>3.260356263451275E-2</v>
      </c>
      <c r="G48">
        <v>0.55824943050186915</v>
      </c>
      <c r="H48">
        <v>0.40448416730050829</v>
      </c>
      <c r="I48">
        <f t="shared" si="8"/>
        <v>306</v>
      </c>
      <c r="J48">
        <v>2.6302679918953789E-7</v>
      </c>
      <c r="K48">
        <v>2.9624999999999999E-2</v>
      </c>
      <c r="L48">
        <v>27.485983300925273</v>
      </c>
      <c r="M48" s="104">
        <v>59790.593764504607</v>
      </c>
      <c r="O48" s="10"/>
      <c r="Q48">
        <v>46</v>
      </c>
      <c r="R48" s="159">
        <f t="shared" si="29"/>
        <v>114.37156012751666</v>
      </c>
      <c r="S48">
        <f t="shared" si="30"/>
        <v>73.363304802809353</v>
      </c>
      <c r="T48" s="100">
        <f t="shared" si="31"/>
        <v>-91.11684093034431</v>
      </c>
      <c r="U48">
        <f t="shared" si="36"/>
        <v>-17.753536127534957</v>
      </c>
      <c r="X48">
        <v>46</v>
      </c>
      <c r="Y48">
        <f t="shared" si="41"/>
        <v>7.8120805369167101E-2</v>
      </c>
      <c r="Z48">
        <f t="shared" si="41"/>
        <v>7.8120805369167101E-2</v>
      </c>
      <c r="AA48">
        <f t="shared" si="37"/>
        <v>-11.117712334886495</v>
      </c>
      <c r="AB48">
        <f t="shared" si="9"/>
        <v>-11.039591529517327</v>
      </c>
      <c r="AC48" s="9"/>
      <c r="AE48">
        <v>46</v>
      </c>
      <c r="AF48">
        <f t="shared" si="3"/>
        <v>86.948445006711324</v>
      </c>
      <c r="AG48">
        <f t="shared" si="10"/>
        <v>45.940189682004132</v>
      </c>
      <c r="AH48">
        <f t="shared" si="11"/>
        <v>-62.631733903898734</v>
      </c>
      <c r="AI48">
        <f t="shared" si="12"/>
        <v>-16.691544221894603</v>
      </c>
      <c r="AL48">
        <v>46</v>
      </c>
      <c r="AP48">
        <f t="shared" si="13"/>
        <v>-27.73113575141193</v>
      </c>
      <c r="AX48">
        <v>46</v>
      </c>
      <c r="AY48">
        <f t="shared" si="38"/>
        <v>1.4391112783047388</v>
      </c>
      <c r="AZ48">
        <f t="shared" si="39"/>
        <v>4.7766328663047037</v>
      </c>
      <c r="BB48">
        <v>46</v>
      </c>
      <c r="BC48">
        <f t="shared" si="14"/>
        <v>-158.33095712751674</v>
      </c>
      <c r="BD48">
        <f t="shared" si="15"/>
        <v>-117.32270180280949</v>
      </c>
      <c r="BE48" s="100">
        <f t="shared" si="16"/>
        <v>98.418988631806087</v>
      </c>
      <c r="BF48">
        <f t="shared" si="17"/>
        <v>-18.903713171003403</v>
      </c>
      <c r="BI48">
        <v>46</v>
      </c>
      <c r="BJ48" s="8">
        <f t="shared" si="42"/>
        <v>-16.6144026845638</v>
      </c>
      <c r="BK48" s="8">
        <f t="shared" si="42"/>
        <v>-16.6144026845638</v>
      </c>
      <c r="BL48" s="154">
        <f t="shared" si="19"/>
        <v>-10.065246990097297</v>
      </c>
      <c r="BM48" s="8">
        <f t="shared" si="6"/>
        <v>-26.679649674661096</v>
      </c>
      <c r="BP48">
        <v>46</v>
      </c>
      <c r="BQ48" s="100">
        <f t="shared" si="20"/>
        <v>141.71655444295288</v>
      </c>
      <c r="BR48" s="100">
        <f t="shared" si="21"/>
        <v>100.70829911824558</v>
      </c>
      <c r="BS48" s="154">
        <f t="shared" si="22"/>
        <v>-108.48423562190339</v>
      </c>
      <c r="BT48">
        <f t="shared" si="23"/>
        <v>-7.7759365036578174</v>
      </c>
      <c r="BW48">
        <v>46</v>
      </c>
      <c r="BX48" s="100">
        <f t="shared" si="24"/>
        <v>-141.71655444295288</v>
      </c>
      <c r="BY48" s="100">
        <f t="shared" si="25"/>
        <v>-100.70829911824558</v>
      </c>
      <c r="BZ48" s="154">
        <f t="shared" si="32"/>
        <v>108.48423562190339</v>
      </c>
      <c r="CA48">
        <f t="shared" si="26"/>
        <v>7.7759365036578174</v>
      </c>
      <c r="CE48">
        <v>46</v>
      </c>
      <c r="CF48" s="100">
        <f t="shared" si="27"/>
        <v>-154.79527516778501</v>
      </c>
      <c r="CG48" s="100">
        <f t="shared" si="28"/>
        <v>-113.78701984307776</v>
      </c>
      <c r="CH48" s="100">
        <f t="shared" si="40"/>
        <v>150.80377784874207</v>
      </c>
      <c r="CI48">
        <f t="shared" si="33"/>
        <v>37.016758005664315</v>
      </c>
    </row>
    <row r="49" spans="1:87" ht="16.5">
      <c r="A49">
        <v>9.9999999999999995E-7</v>
      </c>
      <c r="B49" s="154">
        <v>9.9999999999999995E-7</v>
      </c>
      <c r="C49" s="154">
        <v>9.9516666666666655E-4</v>
      </c>
      <c r="D49" s="154">
        <v>1.8821621621621623E-3</v>
      </c>
      <c r="E49" s="154">
        <v>3.5909090909090908E-5</v>
      </c>
      <c r="F49">
        <v>2.9627104966665985E-2</v>
      </c>
      <c r="G49">
        <v>0.55649227747399965</v>
      </c>
      <c r="H49">
        <v>0.40748928918027277</v>
      </c>
      <c r="I49">
        <f t="shared" si="8"/>
        <v>306</v>
      </c>
      <c r="J49">
        <v>2.5703957827688611E-7</v>
      </c>
      <c r="K49">
        <v>2.9739999999999999E-2</v>
      </c>
      <c r="L49">
        <v>24.974646025141126</v>
      </c>
      <c r="M49" s="104">
        <v>59611.629697747252</v>
      </c>
      <c r="O49" s="10"/>
      <c r="Q49">
        <v>47</v>
      </c>
      <c r="R49" s="159">
        <f t="shared" si="29"/>
        <v>114.37156012751666</v>
      </c>
      <c r="S49">
        <f t="shared" si="30"/>
        <v>73.363304802809353</v>
      </c>
      <c r="T49" s="100">
        <f t="shared" si="31"/>
        <v>-92.046361271408756</v>
      </c>
      <c r="U49">
        <f t="shared" si="36"/>
        <v>-18.683056468599403</v>
      </c>
      <c r="X49">
        <v>47</v>
      </c>
      <c r="Y49">
        <f t="shared" si="41"/>
        <v>7.8120805369167101E-2</v>
      </c>
      <c r="Z49">
        <f t="shared" si="41"/>
        <v>7.8120805369167101E-2</v>
      </c>
      <c r="AA49">
        <f t="shared" si="37"/>
        <v>-11.694463865511269</v>
      </c>
      <c r="AB49">
        <f t="shared" si="9"/>
        <v>-11.616343060142102</v>
      </c>
      <c r="AC49" s="9"/>
      <c r="AE49">
        <v>47</v>
      </c>
      <c r="AF49">
        <f t="shared" si="3"/>
        <v>86.948445006711324</v>
      </c>
      <c r="AG49">
        <f t="shared" si="10"/>
        <v>45.940189682004132</v>
      </c>
      <c r="AH49">
        <f t="shared" si="11"/>
        <v>-63.456438682351219</v>
      </c>
      <c r="AI49">
        <f t="shared" si="12"/>
        <v>-17.516249000347088</v>
      </c>
      <c r="AL49">
        <v>47</v>
      </c>
      <c r="AP49">
        <f t="shared" si="13"/>
        <v>-29.132592060489188</v>
      </c>
      <c r="AX49">
        <v>47</v>
      </c>
      <c r="AY49">
        <f t="shared" si="38"/>
        <v>1.3974993415259531</v>
      </c>
      <c r="AZ49">
        <f t="shared" si="39"/>
        <v>4.7753309949894174</v>
      </c>
      <c r="BB49">
        <v>47</v>
      </c>
      <c r="BC49">
        <f t="shared" si="14"/>
        <v>-158.33095712751674</v>
      </c>
      <c r="BD49">
        <f t="shared" si="15"/>
        <v>-117.32270180280949</v>
      </c>
      <c r="BE49" s="100">
        <f t="shared" si="16"/>
        <v>99.375369206807122</v>
      </c>
      <c r="BF49">
        <f t="shared" si="17"/>
        <v>-17.947332596002369</v>
      </c>
      <c r="BI49">
        <v>47</v>
      </c>
      <c r="BJ49" s="8">
        <f t="shared" si="42"/>
        <v>-16.6144026845638</v>
      </c>
      <c r="BK49" s="8">
        <f t="shared" si="42"/>
        <v>-16.6144026845638</v>
      </c>
      <c r="BL49" s="154">
        <f t="shared" si="19"/>
        <v>-9.5664507881478968</v>
      </c>
      <c r="BM49" s="8">
        <f t="shared" si="6"/>
        <v>-26.180853472711696</v>
      </c>
      <c r="BP49">
        <v>47</v>
      </c>
      <c r="BQ49" s="100">
        <f t="shared" si="20"/>
        <v>141.71655444295288</v>
      </c>
      <c r="BR49" s="100">
        <f t="shared" si="21"/>
        <v>100.70829911824558</v>
      </c>
      <c r="BS49" s="154">
        <f t="shared" si="22"/>
        <v>-108.94181999495503</v>
      </c>
      <c r="BT49">
        <f t="shared" si="23"/>
        <v>-8.2335208767094485</v>
      </c>
      <c r="BW49">
        <v>47</v>
      </c>
      <c r="BX49" s="100">
        <f t="shared" si="24"/>
        <v>-141.71655444295288</v>
      </c>
      <c r="BY49" s="100">
        <f t="shared" si="25"/>
        <v>-100.70829911824558</v>
      </c>
      <c r="BZ49" s="154">
        <f t="shared" si="32"/>
        <v>108.94181999495503</v>
      </c>
      <c r="CA49">
        <f t="shared" si="26"/>
        <v>8.2335208767094485</v>
      </c>
      <c r="CE49">
        <v>47</v>
      </c>
      <c r="CF49" s="100">
        <f t="shared" si="27"/>
        <v>-154.79527516778501</v>
      </c>
      <c r="CG49" s="100">
        <f t="shared" si="28"/>
        <v>-113.78701984307776</v>
      </c>
      <c r="CH49" s="100">
        <f t="shared" si="40"/>
        <v>150.88391189739147</v>
      </c>
      <c r="CI49">
        <f t="shared" si="33"/>
        <v>37.096892054313713</v>
      </c>
    </row>
    <row r="50" spans="1:87" ht="16.5">
      <c r="A50">
        <v>9.9999999999999995E-7</v>
      </c>
      <c r="B50" s="154">
        <v>9.9999999999999995E-7</v>
      </c>
      <c r="C50" s="154">
        <v>8.8133333333333336E-4</v>
      </c>
      <c r="D50" s="154">
        <v>1.8440540540540541E-3</v>
      </c>
      <c r="E50" s="154">
        <v>3.3409090909090909E-5</v>
      </c>
      <c r="F50">
        <v>2.3206546228652179E-2</v>
      </c>
      <c r="G50">
        <v>0.55481141133327094</v>
      </c>
      <c r="H50">
        <v>0.40838712224304219</v>
      </c>
      <c r="I50">
        <f t="shared" si="8"/>
        <v>306</v>
      </c>
      <c r="J50">
        <v>2.5703957827688611E-7</v>
      </c>
      <c r="K50">
        <v>3.0085000000000001E-2</v>
      </c>
      <c r="L50">
        <v>19.56947270386393</v>
      </c>
      <c r="M50" s="104">
        <v>59450.017388757682</v>
      </c>
      <c r="O50" s="10"/>
      <c r="Q50">
        <v>48</v>
      </c>
      <c r="R50" s="159">
        <f t="shared" si="29"/>
        <v>114.37156012751666</v>
      </c>
      <c r="S50">
        <f t="shared" si="30"/>
        <v>73.363304802809353</v>
      </c>
      <c r="T50" s="100">
        <f t="shared" si="31"/>
        <v>-94.13836402100543</v>
      </c>
      <c r="U50">
        <f t="shared" si="36"/>
        <v>-20.775059218196077</v>
      </c>
      <c r="X50">
        <v>48</v>
      </c>
      <c r="Y50">
        <f t="shared" si="41"/>
        <v>7.8120805369167101E-2</v>
      </c>
      <c r="Z50">
        <f t="shared" si="41"/>
        <v>7.8120805369167101E-2</v>
      </c>
      <c r="AA50">
        <f t="shared" si="37"/>
        <v>-12.083038142918699</v>
      </c>
      <c r="AB50">
        <f t="shared" si="9"/>
        <v>-12.004917337549532</v>
      </c>
      <c r="AC50" s="9"/>
      <c r="AE50">
        <v>48</v>
      </c>
      <c r="AF50">
        <f t="shared" si="3"/>
        <v>86.948445006711324</v>
      </c>
      <c r="AG50">
        <f t="shared" si="10"/>
        <v>45.940189682004132</v>
      </c>
      <c r="AH50">
        <f t="shared" si="11"/>
        <v>-65.133845682716284</v>
      </c>
      <c r="AI50">
        <f t="shared" si="12"/>
        <v>-19.193656000712153</v>
      </c>
      <c r="AL50">
        <v>48</v>
      </c>
      <c r="AP50">
        <f t="shared" si="13"/>
        <v>-31.198573338261685</v>
      </c>
      <c r="AX50">
        <v>48</v>
      </c>
      <c r="AY50">
        <f t="shared" si="38"/>
        <v>1.2915791238242043</v>
      </c>
      <c r="AZ50">
        <f t="shared" si="39"/>
        <v>4.7741519859831447</v>
      </c>
      <c r="BB50">
        <v>48</v>
      </c>
      <c r="BC50">
        <f t="shared" si="14"/>
        <v>-158.33095712751674</v>
      </c>
      <c r="BD50">
        <f t="shared" si="15"/>
        <v>-117.32270180280949</v>
      </c>
      <c r="BE50" s="100">
        <f t="shared" si="16"/>
        <v>101.82410110220209</v>
      </c>
      <c r="BF50">
        <f t="shared" si="17"/>
        <v>-15.498600700607398</v>
      </c>
      <c r="BI50">
        <v>48</v>
      </c>
      <c r="BJ50" s="8">
        <f t="shared" si="42"/>
        <v>-16.6144026845638</v>
      </c>
      <c r="BK50" s="8">
        <f t="shared" si="42"/>
        <v>-16.6144026845638</v>
      </c>
      <c r="BL50" s="154">
        <f t="shared" si="19"/>
        <v>-9.2357431141737756</v>
      </c>
      <c r="BM50" s="8">
        <f t="shared" si="6"/>
        <v>-25.850145798737575</v>
      </c>
      <c r="BP50">
        <v>48</v>
      </c>
      <c r="BQ50" s="100">
        <f t="shared" si="20"/>
        <v>141.71655444295288</v>
      </c>
      <c r="BR50" s="100">
        <f t="shared" si="21"/>
        <v>100.70829911824558</v>
      </c>
      <c r="BS50" s="154">
        <f t="shared" si="22"/>
        <v>-111.05984421637586</v>
      </c>
      <c r="BT50">
        <f t="shared" si="23"/>
        <v>-10.351545098130288</v>
      </c>
      <c r="BW50">
        <v>48</v>
      </c>
      <c r="BX50" s="100">
        <f t="shared" si="24"/>
        <v>-141.71655444295288</v>
      </c>
      <c r="BY50" s="100">
        <f t="shared" si="25"/>
        <v>-100.70829911824558</v>
      </c>
      <c r="BZ50" s="154">
        <f t="shared" si="32"/>
        <v>111.05984421637586</v>
      </c>
      <c r="CA50">
        <f t="shared" si="26"/>
        <v>10.351545098130288</v>
      </c>
      <c r="CE50">
        <v>48</v>
      </c>
      <c r="CF50" s="100">
        <f t="shared" si="27"/>
        <v>-154.79527516778501</v>
      </c>
      <c r="CG50" s="100">
        <f t="shared" si="28"/>
        <v>-113.78701984307776</v>
      </c>
      <c r="CH50" s="100">
        <f t="shared" si="40"/>
        <v>150.96424940131331</v>
      </c>
      <c r="CI50">
        <f t="shared" si="33"/>
        <v>37.177229558235553</v>
      </c>
    </row>
    <row r="51" spans="1:87" ht="16.5">
      <c r="A51">
        <v>9.9999999999999995E-7</v>
      </c>
      <c r="B51" s="154">
        <v>3.0652173913043476E-5</v>
      </c>
      <c r="C51" s="154">
        <v>6.5900000000000008E-4</v>
      </c>
      <c r="D51" s="154">
        <v>1.7535135135135133E-3</v>
      </c>
      <c r="E51" s="154">
        <v>9.9999999999999995E-7</v>
      </c>
      <c r="F51">
        <v>2.517284165784053E-2</v>
      </c>
      <c r="G51">
        <v>0.55917985049659946</v>
      </c>
      <c r="H51">
        <v>0.40328054243569156</v>
      </c>
      <c r="I51">
        <f t="shared" si="8"/>
        <v>306</v>
      </c>
      <c r="J51">
        <v>2.454708915685024E-7</v>
      </c>
      <c r="K51">
        <v>3.0085000000000001E-2</v>
      </c>
      <c r="L51">
        <v>21.219612312781113</v>
      </c>
      <c r="M51" s="104">
        <v>59889.476804635859</v>
      </c>
      <c r="O51" s="10"/>
      <c r="Q51">
        <v>49</v>
      </c>
      <c r="R51" s="159">
        <f t="shared" si="29"/>
        <v>114.37156012751666</v>
      </c>
      <c r="S51">
        <f t="shared" si="30"/>
        <v>73.363304802809353</v>
      </c>
      <c r="T51" s="100">
        <f t="shared" si="31"/>
        <v>-94.129137458350101</v>
      </c>
      <c r="U51">
        <f t="shared" si="36"/>
        <v>-20.765832655540748</v>
      </c>
      <c r="X51">
        <v>49</v>
      </c>
      <c r="Y51">
        <f t="shared" si="41"/>
        <v>7.8120805369167101E-2</v>
      </c>
      <c r="Z51">
        <f t="shared" si="41"/>
        <v>7.8120805369167101E-2</v>
      </c>
      <c r="AA51">
        <f t="shared" si="37"/>
        <v>-21.493790548365958</v>
      </c>
      <c r="AB51">
        <f t="shared" si="9"/>
        <v>-21.415669742996791</v>
      </c>
      <c r="AC51" s="9"/>
      <c r="AE51">
        <v>49</v>
      </c>
      <c r="AF51">
        <f t="shared" si="3"/>
        <v>86.948445006711324</v>
      </c>
      <c r="AG51">
        <f t="shared" si="10"/>
        <v>45.940189682004132</v>
      </c>
      <c r="AH51">
        <f t="shared" si="11"/>
        <v>-57.271985725128438</v>
      </c>
      <c r="AI51">
        <f t="shared" si="12"/>
        <v>-11.331796043124307</v>
      </c>
      <c r="AL51">
        <v>49</v>
      </c>
      <c r="AP51">
        <f t="shared" si="13"/>
        <v>-32.747465786121097</v>
      </c>
      <c r="AX51">
        <v>49</v>
      </c>
      <c r="AY51">
        <f t="shared" si="38"/>
        <v>1.3267374449772944</v>
      </c>
      <c r="AZ51">
        <f t="shared" si="39"/>
        <v>4.7773505190976984</v>
      </c>
      <c r="BB51">
        <v>49</v>
      </c>
      <c r="BC51">
        <f t="shared" si="14"/>
        <v>-158.33095712751674</v>
      </c>
      <c r="BD51">
        <f t="shared" si="15"/>
        <v>-117.32270180280949</v>
      </c>
      <c r="BE51" s="100">
        <f t="shared" si="16"/>
        <v>101.01635091574241</v>
      </c>
      <c r="BF51">
        <f t="shared" si="17"/>
        <v>-16.306350887067083</v>
      </c>
      <c r="BI51">
        <v>49</v>
      </c>
      <c r="BJ51" s="8">
        <f t="shared" si="42"/>
        <v>-16.6144026845638</v>
      </c>
      <c r="BK51" s="8">
        <f t="shared" si="42"/>
        <v>-16.6144026845638</v>
      </c>
      <c r="BL51" s="154">
        <f t="shared" si="19"/>
        <v>-8.4761477274634025</v>
      </c>
      <c r="BM51" s="8">
        <f t="shared" si="6"/>
        <v>-25.090550412027202</v>
      </c>
      <c r="BP51">
        <v>49</v>
      </c>
      <c r="BQ51" s="100">
        <f t="shared" si="20"/>
        <v>141.71655444295288</v>
      </c>
      <c r="BR51" s="100">
        <f t="shared" si="21"/>
        <v>100.70829911824558</v>
      </c>
      <c r="BS51" s="154">
        <f t="shared" si="22"/>
        <v>-109.49249864320581</v>
      </c>
      <c r="BT51">
        <f t="shared" si="23"/>
        <v>-8.7841995249602292</v>
      </c>
      <c r="BW51">
        <v>49</v>
      </c>
      <c r="BX51" s="100">
        <f t="shared" si="24"/>
        <v>-141.71655444295288</v>
      </c>
      <c r="BY51" s="100">
        <f t="shared" si="25"/>
        <v>-100.70829911824558</v>
      </c>
      <c r="BZ51" s="154">
        <f t="shared" si="32"/>
        <v>109.49249864320581</v>
      </c>
      <c r="CA51">
        <f t="shared" si="26"/>
        <v>8.7841995249602292</v>
      </c>
      <c r="CE51">
        <v>49</v>
      </c>
      <c r="CF51" s="100">
        <f t="shared" si="27"/>
        <v>-154.79527516778501</v>
      </c>
      <c r="CG51" s="100">
        <f t="shared" si="28"/>
        <v>-113.78701984307776</v>
      </c>
      <c r="CH51" s="100">
        <f t="shared" si="40"/>
        <v>116.2686936207264</v>
      </c>
      <c r="CI51">
        <f t="shared" si="33"/>
        <v>2.4816737776486377</v>
      </c>
    </row>
    <row r="52" spans="1:87" ht="16.5">
      <c r="A52">
        <v>9.9999999999999995E-7</v>
      </c>
      <c r="B52" s="154">
        <v>9.9999999999999995E-7</v>
      </c>
      <c r="C52" s="154">
        <v>6.2299999999999996E-4</v>
      </c>
      <c r="D52" s="154">
        <v>1.8622972972972974E-3</v>
      </c>
      <c r="E52" s="154">
        <v>9.9999999999999995E-7</v>
      </c>
      <c r="F52">
        <v>2.2921251282164441E-2</v>
      </c>
      <c r="G52">
        <v>0.56168272654428142</v>
      </c>
      <c r="H52">
        <v>0.40265274213366892</v>
      </c>
      <c r="I52">
        <f t="shared" si="8"/>
        <v>306</v>
      </c>
      <c r="J52">
        <v>2.089296130854039E-7</v>
      </c>
      <c r="K52">
        <v>2.945E-2</v>
      </c>
      <c r="L52">
        <v>19.310590698312048</v>
      </c>
      <c r="M52" s="104">
        <v>60127.628651834129</v>
      </c>
      <c r="O52" s="10"/>
      <c r="Q52">
        <v>50</v>
      </c>
      <c r="R52" s="159">
        <f t="shared" si="29"/>
        <v>114.37156012751666</v>
      </c>
      <c r="S52">
        <f t="shared" si="30"/>
        <v>73.363304802809353</v>
      </c>
      <c r="T52" s="100">
        <f t="shared" si="31"/>
        <v>-95.194671041594248</v>
      </c>
      <c r="U52">
        <f t="shared" si="36"/>
        <v>-21.831366238784895</v>
      </c>
      <c r="X52">
        <v>50</v>
      </c>
      <c r="Y52">
        <f t="shared" si="41"/>
        <v>7.8120805369167101E-2</v>
      </c>
      <c r="Z52">
        <f t="shared" si="41"/>
        <v>7.8120805369167101E-2</v>
      </c>
      <c r="AA52">
        <f t="shared" si="37"/>
        <v>-21.942990054079853</v>
      </c>
      <c r="AB52">
        <f t="shared" si="9"/>
        <v>-21.864869248710686</v>
      </c>
      <c r="AC52" s="9"/>
      <c r="AE52">
        <v>50</v>
      </c>
      <c r="AF52">
        <f t="shared" si="3"/>
        <v>86.948445006711324</v>
      </c>
      <c r="AG52">
        <f t="shared" si="10"/>
        <v>45.940189682004132</v>
      </c>
      <c r="AH52">
        <f t="shared" si="11"/>
        <v>-58.034637218308049</v>
      </c>
      <c r="AI52">
        <f t="shared" si="12"/>
        <v>-12.094447536303917</v>
      </c>
      <c r="AL52">
        <v>50</v>
      </c>
      <c r="AP52">
        <f t="shared" si="13"/>
        <v>-33.959316785014607</v>
      </c>
      <c r="AX52">
        <v>50</v>
      </c>
      <c r="AY52">
        <f t="shared" si="38"/>
        <v>1.2857955587661218</v>
      </c>
      <c r="AZ52">
        <f t="shared" si="39"/>
        <v>4.7790740762264896</v>
      </c>
      <c r="BB52">
        <v>50</v>
      </c>
      <c r="BC52">
        <f t="shared" si="14"/>
        <v>-158.33095712751674</v>
      </c>
      <c r="BD52">
        <f t="shared" si="15"/>
        <v>-117.32270180280949</v>
      </c>
      <c r="BE52" s="100">
        <f t="shared" si="16"/>
        <v>102.03558156535706</v>
      </c>
      <c r="BF52">
        <f t="shared" si="17"/>
        <v>-15.287120237452427</v>
      </c>
      <c r="BI52">
        <v>50</v>
      </c>
      <c r="BJ52" s="8">
        <f t="shared" si="42"/>
        <v>-16.6144026845638</v>
      </c>
      <c r="BK52" s="8">
        <f t="shared" si="42"/>
        <v>-16.6144026845638</v>
      </c>
      <c r="BL52" s="154">
        <f t="shared" si="19"/>
        <v>-8.3761332454435475</v>
      </c>
      <c r="BM52" s="8">
        <f t="shared" si="6"/>
        <v>-24.990535930007347</v>
      </c>
      <c r="BP52">
        <v>50</v>
      </c>
      <c r="BQ52" s="100">
        <f t="shared" si="20"/>
        <v>141.71655444295288</v>
      </c>
      <c r="BR52" s="100">
        <f t="shared" si="21"/>
        <v>100.70829911824558</v>
      </c>
      <c r="BS52" s="154">
        <f t="shared" si="22"/>
        <v>-110.41171481080062</v>
      </c>
      <c r="BT52">
        <f t="shared" si="23"/>
        <v>-9.7034156925550406</v>
      </c>
      <c r="BW52">
        <v>50</v>
      </c>
      <c r="BX52" s="100">
        <f t="shared" si="24"/>
        <v>-141.71655444295288</v>
      </c>
      <c r="BY52" s="100">
        <f t="shared" si="25"/>
        <v>-100.70829911824558</v>
      </c>
      <c r="BZ52" s="154">
        <f t="shared" si="32"/>
        <v>110.41171481080062</v>
      </c>
      <c r="CA52">
        <f t="shared" si="26"/>
        <v>9.7034156925550406</v>
      </c>
      <c r="CE52">
        <v>50</v>
      </c>
      <c r="CF52" s="100">
        <f t="shared" si="27"/>
        <v>-154.79527516778501</v>
      </c>
      <c r="CG52" s="100">
        <f t="shared" si="28"/>
        <v>-113.78701984307776</v>
      </c>
      <c r="CH52" s="100">
        <f t="shared" si="40"/>
        <v>151.35998804628977</v>
      </c>
      <c r="CI52">
        <f t="shared" si="33"/>
        <v>37.572968203212014</v>
      </c>
    </row>
    <row r="53" spans="1:87" ht="16.5">
      <c r="A53">
        <v>9.9999999999999995E-7</v>
      </c>
      <c r="B53" s="154">
        <v>2.4782608695652172E-5</v>
      </c>
      <c r="C53" s="154">
        <v>2.5483333333333331E-4</v>
      </c>
      <c r="D53" s="154">
        <v>9.6648648648648642E-4</v>
      </c>
      <c r="E53" s="154">
        <v>9.9999999999999995E-7</v>
      </c>
      <c r="F53">
        <v>2.1354549534024436E-2</v>
      </c>
      <c r="G53">
        <v>0.60003195767345197</v>
      </c>
      <c r="H53">
        <v>0.35016477170553484</v>
      </c>
      <c r="I53">
        <f t="shared" si="8"/>
        <v>306</v>
      </c>
      <c r="J53">
        <v>2.089296130854039E-7</v>
      </c>
      <c r="K53">
        <v>3.0779999999999998E-2</v>
      </c>
      <c r="L53">
        <v>17.942880585871208</v>
      </c>
      <c r="M53" s="104">
        <v>64047.232024247816</v>
      </c>
      <c r="O53" s="10"/>
      <c r="Q53">
        <v>51</v>
      </c>
      <c r="R53" s="159">
        <f t="shared" si="29"/>
        <v>114.37156012751666</v>
      </c>
      <c r="S53">
        <f t="shared" si="30"/>
        <v>73.363304802809353</v>
      </c>
      <c r="T53" s="100">
        <f t="shared" si="31"/>
        <v>-96.228307500168754</v>
      </c>
      <c r="U53">
        <f t="shared" si="36"/>
        <v>-22.865002697359401</v>
      </c>
      <c r="X53">
        <v>51</v>
      </c>
      <c r="Y53">
        <f t="shared" si="41"/>
        <v>7.8120805369167101E-2</v>
      </c>
      <c r="Z53">
        <f t="shared" si="41"/>
        <v>7.8120805369167101E-2</v>
      </c>
      <c r="AA53">
        <f t="shared" si="37"/>
        <v>-20.879853130713865</v>
      </c>
      <c r="AB53">
        <f t="shared" si="9"/>
        <v>-20.801732325344698</v>
      </c>
      <c r="AC53" s="9"/>
      <c r="AE53">
        <v>51</v>
      </c>
      <c r="AF53">
        <f t="shared" si="3"/>
        <v>86.948445006711324</v>
      </c>
      <c r="AG53">
        <f t="shared" si="10"/>
        <v>45.940189682004132</v>
      </c>
      <c r="AH53">
        <f t="shared" si="11"/>
        <v>-62.943673591533404</v>
      </c>
      <c r="AI53">
        <f t="shared" si="12"/>
        <v>-17.003483909529272</v>
      </c>
      <c r="AL53">
        <v>51</v>
      </c>
      <c r="AP53">
        <f t="shared" si="13"/>
        <v>-37.805216234873967</v>
      </c>
      <c r="AX53">
        <v>51</v>
      </c>
      <c r="AY53">
        <f t="shared" si="38"/>
        <v>1.2538921668085365</v>
      </c>
      <c r="AZ53">
        <f t="shared" si="39"/>
        <v>4.8065003652661664</v>
      </c>
      <c r="BB53">
        <v>51</v>
      </c>
      <c r="BC53">
        <f t="shared" si="14"/>
        <v>-158.33095712751674</v>
      </c>
      <c r="BD53">
        <f t="shared" si="15"/>
        <v>-117.32270180280949</v>
      </c>
      <c r="BE53" s="100">
        <f t="shared" si="16"/>
        <v>102.81176020802849</v>
      </c>
      <c r="BF53">
        <f t="shared" si="17"/>
        <v>-14.510941594781002</v>
      </c>
      <c r="BI53">
        <v>51</v>
      </c>
      <c r="BJ53" s="8">
        <f t="shared" si="42"/>
        <v>-16.6144026845638</v>
      </c>
      <c r="BK53" s="8">
        <f t="shared" si="42"/>
        <v>-16.6144026845638</v>
      </c>
      <c r="BL53" s="154">
        <f t="shared" si="19"/>
        <v>-5.8213280700617505</v>
      </c>
      <c r="BM53" s="8">
        <f t="shared" si="6"/>
        <v>-22.435730754625549</v>
      </c>
      <c r="BP53">
        <v>51</v>
      </c>
      <c r="BQ53" s="100">
        <f t="shared" si="20"/>
        <v>141.71655444295288</v>
      </c>
      <c r="BR53" s="100">
        <f t="shared" si="21"/>
        <v>100.70829911824558</v>
      </c>
      <c r="BS53" s="154">
        <f t="shared" si="22"/>
        <v>-108.63308827809023</v>
      </c>
      <c r="BT53">
        <f t="shared" si="23"/>
        <v>-7.92478915984465</v>
      </c>
      <c r="BW53">
        <v>51</v>
      </c>
      <c r="BX53" s="100">
        <f t="shared" si="24"/>
        <v>-141.71655444295288</v>
      </c>
      <c r="BY53" s="100">
        <f t="shared" si="25"/>
        <v>-100.70829911824558</v>
      </c>
      <c r="BZ53" s="154">
        <f t="shared" si="32"/>
        <v>108.63308827809023</v>
      </c>
      <c r="CA53">
        <f t="shared" si="26"/>
        <v>7.92478915984465</v>
      </c>
      <c r="CE53">
        <v>51</v>
      </c>
      <c r="CF53" s="100">
        <f t="shared" si="27"/>
        <v>-154.79527516778501</v>
      </c>
      <c r="CG53" s="100">
        <f t="shared" si="28"/>
        <v>-113.78701984307776</v>
      </c>
      <c r="CH53" s="100">
        <f t="shared" si="40"/>
        <v>119.19572059971091</v>
      </c>
      <c r="CI53">
        <f t="shared" si="33"/>
        <v>5.4087007566331522</v>
      </c>
    </row>
    <row r="54" spans="1:87" ht="16.5">
      <c r="A54">
        <v>9.9999999999999995E-7</v>
      </c>
      <c r="B54" s="154">
        <v>2.9347826086956523E-5</v>
      </c>
      <c r="C54" s="154">
        <v>3.055E-4</v>
      </c>
      <c r="D54" s="154">
        <v>8.8540540540540534E-4</v>
      </c>
      <c r="E54" s="154">
        <v>9.9999999999999995E-7</v>
      </c>
      <c r="F54">
        <v>2.425653665258844E-2</v>
      </c>
      <c r="G54">
        <v>0.56640968297708871</v>
      </c>
      <c r="H54">
        <v>0.39439698073249452</v>
      </c>
      <c r="I54">
        <f t="shared" si="8"/>
        <v>306</v>
      </c>
      <c r="J54">
        <v>2.3442288153199206E-7</v>
      </c>
      <c r="K54">
        <v>3.0689999999999999E-2</v>
      </c>
      <c r="L54">
        <v>20.431098936990598</v>
      </c>
      <c r="M54" s="104">
        <v>60628.37533260139</v>
      </c>
      <c r="O54" s="10"/>
      <c r="Q54">
        <v>52</v>
      </c>
      <c r="R54" s="159">
        <f t="shared" si="29"/>
        <v>114.37156012751666</v>
      </c>
      <c r="S54">
        <f t="shared" si="30"/>
        <v>73.363304802809353</v>
      </c>
      <c r="T54" s="100">
        <f t="shared" si="31"/>
        <v>-94.578885153645317</v>
      </c>
      <c r="U54">
        <f t="shared" si="36"/>
        <v>-21.215580350835964</v>
      </c>
      <c r="X54">
        <v>52</v>
      </c>
      <c r="Y54">
        <f t="shared" si="41"/>
        <v>7.8120805369167101E-2</v>
      </c>
      <c r="Z54">
        <f t="shared" si="41"/>
        <v>7.8120805369167101E-2</v>
      </c>
      <c r="AA54">
        <f t="shared" si="37"/>
        <v>-19.972620388383149</v>
      </c>
      <c r="AB54">
        <f t="shared" si="9"/>
        <v>-19.894499583013982</v>
      </c>
      <c r="AC54" s="9"/>
      <c r="AE54">
        <v>52</v>
      </c>
      <c r="AF54">
        <f t="shared" si="3"/>
        <v>86.948445006711324</v>
      </c>
      <c r="AG54">
        <f t="shared" si="10"/>
        <v>45.940189682004132</v>
      </c>
      <c r="AH54">
        <f t="shared" si="11"/>
        <v>-61.372549409693292</v>
      </c>
      <c r="AI54">
        <f t="shared" si="12"/>
        <v>-15.43235972768916</v>
      </c>
      <c r="AL54">
        <v>52</v>
      </c>
      <c r="AP54">
        <f t="shared" si="13"/>
        <v>-35.326859310703142</v>
      </c>
      <c r="AX54">
        <v>52</v>
      </c>
      <c r="AY54">
        <f t="shared" si="38"/>
        <v>1.3102917268593386</v>
      </c>
      <c r="AZ54">
        <f t="shared" si="39"/>
        <v>4.7826759305384483</v>
      </c>
      <c r="BB54">
        <v>52</v>
      </c>
      <c r="BC54">
        <f t="shared" si="14"/>
        <v>-158.33095712751674</v>
      </c>
      <c r="BD54">
        <f t="shared" si="15"/>
        <v>-117.32270180280949</v>
      </c>
      <c r="BE54" s="100">
        <f t="shared" si="16"/>
        <v>101.37573607237782</v>
      </c>
      <c r="BF54">
        <f t="shared" si="17"/>
        <v>-15.946965730431671</v>
      </c>
      <c r="BI54">
        <v>52</v>
      </c>
      <c r="BJ54" s="8">
        <f t="shared" si="42"/>
        <v>-16.6144026845638</v>
      </c>
      <c r="BK54" s="8">
        <f t="shared" si="42"/>
        <v>-16.6144026845638</v>
      </c>
      <c r="BL54" s="154">
        <f t="shared" si="19"/>
        <v>-6.436864436836359</v>
      </c>
      <c r="BM54" s="8">
        <f t="shared" si="6"/>
        <v>-23.051267121400159</v>
      </c>
      <c r="BP54">
        <v>52</v>
      </c>
      <c r="BQ54" s="100">
        <f t="shared" si="20"/>
        <v>141.71655444295288</v>
      </c>
      <c r="BR54" s="100">
        <f t="shared" si="21"/>
        <v>100.70829911824558</v>
      </c>
      <c r="BS54" s="154">
        <f t="shared" si="22"/>
        <v>-107.81260050921419</v>
      </c>
      <c r="BT54">
        <f t="shared" si="23"/>
        <v>-7.1043013909686152</v>
      </c>
      <c r="BW54">
        <v>52</v>
      </c>
      <c r="BX54" s="100">
        <f t="shared" si="24"/>
        <v>-141.71655444295288</v>
      </c>
      <c r="BY54" s="100">
        <f t="shared" si="25"/>
        <v>-100.70829911824558</v>
      </c>
      <c r="BZ54" s="154">
        <f t="shared" si="32"/>
        <v>107.81260050921419</v>
      </c>
      <c r="CA54">
        <f t="shared" si="26"/>
        <v>7.1043013909686152</v>
      </c>
      <c r="CE54">
        <v>52</v>
      </c>
      <c r="CF54" s="100">
        <f t="shared" si="27"/>
        <v>-154.79527516778501</v>
      </c>
      <c r="CG54" s="100">
        <f t="shared" si="28"/>
        <v>-113.78701984307776</v>
      </c>
      <c r="CH54" s="100">
        <f t="shared" si="40"/>
        <v>117.01305877504562</v>
      </c>
      <c r="CI54">
        <f t="shared" si="33"/>
        <v>3.2260389319678637</v>
      </c>
    </row>
    <row r="55" spans="1:87" ht="16.5">
      <c r="A55">
        <v>9.9999999999999995E-7</v>
      </c>
      <c r="B55" s="154">
        <v>9.9999999999999995E-7</v>
      </c>
      <c r="C55" s="154">
        <v>3.8433333333333332E-4</v>
      </c>
      <c r="D55" s="154">
        <v>1.1702702702702701E-3</v>
      </c>
      <c r="E55" s="154">
        <v>9.9999999999999995E-7</v>
      </c>
      <c r="F55">
        <v>9.0242932260269332E-2</v>
      </c>
      <c r="G55">
        <v>0.56761051673483454</v>
      </c>
      <c r="H55">
        <v>0.39862479497692255</v>
      </c>
      <c r="I55">
        <f t="shared" si="8"/>
        <v>306</v>
      </c>
      <c r="J55">
        <v>2.454708915685024E-7</v>
      </c>
      <c r="K55">
        <v>3.0079999999999999E-2</v>
      </c>
      <c r="L55">
        <v>75.957881690925703</v>
      </c>
      <c r="M55" s="104">
        <v>60673.300139195948</v>
      </c>
      <c r="O55" s="10"/>
      <c r="Q55">
        <v>53</v>
      </c>
      <c r="R55" s="159">
        <f t="shared" si="29"/>
        <v>114.37156012751666</v>
      </c>
      <c r="S55">
        <f t="shared" si="30"/>
        <v>73.363304802809353</v>
      </c>
      <c r="T55" s="100">
        <f t="shared" si="31"/>
        <v>-84.727606740965598</v>
      </c>
      <c r="U55">
        <f t="shared" si="36"/>
        <v>-11.364301938156245</v>
      </c>
      <c r="X55">
        <v>53</v>
      </c>
      <c r="Y55">
        <f t="shared" si="41"/>
        <v>7.8120805369167101E-2</v>
      </c>
      <c r="Z55">
        <f t="shared" si="41"/>
        <v>7.8120805369167101E-2</v>
      </c>
      <c r="AA55">
        <f t="shared" si="37"/>
        <v>-20.8079653949932</v>
      </c>
      <c r="AB55">
        <f t="shared" si="9"/>
        <v>-20.729844589624033</v>
      </c>
      <c r="AC55" s="9"/>
      <c r="AE55">
        <v>53</v>
      </c>
      <c r="AF55">
        <f t="shared" si="3"/>
        <v>86.948445006711324</v>
      </c>
      <c r="AG55">
        <f t="shared" si="10"/>
        <v>45.940189682004132</v>
      </c>
      <c r="AH55">
        <f t="shared" si="11"/>
        <v>-53.51910244049337</v>
      </c>
      <c r="AI55">
        <f t="shared" si="12"/>
        <v>-7.5789127584892384</v>
      </c>
      <c r="AL55">
        <v>53</v>
      </c>
      <c r="AP55">
        <f t="shared" si="13"/>
        <v>-28.308757348113271</v>
      </c>
      <c r="AX55">
        <v>53</v>
      </c>
      <c r="AY55">
        <f t="shared" si="38"/>
        <v>1.8805728446541077</v>
      </c>
      <c r="AZ55">
        <f t="shared" si="39"/>
        <v>4.7829976177108762</v>
      </c>
      <c r="BB55">
        <v>53</v>
      </c>
      <c r="BC55">
        <f t="shared" si="14"/>
        <v>-158.33095712751674</v>
      </c>
      <c r="BD55">
        <f t="shared" si="15"/>
        <v>-117.32270180280949</v>
      </c>
      <c r="BE55" s="100">
        <f t="shared" si="16"/>
        <v>88.061534244976315</v>
      </c>
      <c r="BF55">
        <f t="shared" si="17"/>
        <v>-29.261167557833176</v>
      </c>
      <c r="BI55">
        <v>53</v>
      </c>
      <c r="BJ55" s="8">
        <f t="shared" si="42"/>
        <v>-16.6144026845638</v>
      </c>
      <c r="BK55" s="8">
        <f t="shared" si="42"/>
        <v>-16.6144026845638</v>
      </c>
      <c r="BL55" s="154">
        <f t="shared" si="19"/>
        <v>-7.0666114014683057</v>
      </c>
      <c r="BM55" s="8">
        <f t="shared" si="6"/>
        <v>-23.681014086032107</v>
      </c>
      <c r="BP55">
        <v>53</v>
      </c>
      <c r="BQ55" s="100">
        <f t="shared" si="20"/>
        <v>141.71655444295288</v>
      </c>
      <c r="BR55" s="100">
        <f t="shared" si="21"/>
        <v>100.70829911824558</v>
      </c>
      <c r="BS55" s="154">
        <f t="shared" si="22"/>
        <v>-95.128145646444622</v>
      </c>
      <c r="BT55">
        <f t="shared" si="23"/>
        <v>5.5801534718009549</v>
      </c>
      <c r="BW55">
        <v>53</v>
      </c>
      <c r="BX55" s="100">
        <f t="shared" si="24"/>
        <v>-141.71655444295288</v>
      </c>
      <c r="BY55" s="100">
        <f t="shared" si="25"/>
        <v>-100.70829911824558</v>
      </c>
      <c r="BZ55" s="154">
        <f t="shared" si="32"/>
        <v>95.128145646444622</v>
      </c>
      <c r="CA55">
        <f t="shared" si="26"/>
        <v>-5.5801534718009549</v>
      </c>
      <c r="CE55">
        <v>53</v>
      </c>
      <c r="CF55" s="100">
        <f t="shared" si="27"/>
        <v>-154.79527516778501</v>
      </c>
      <c r="CG55" s="100">
        <f t="shared" si="28"/>
        <v>-113.78701984307776</v>
      </c>
      <c r="CH55" s="100">
        <f t="shared" si="40"/>
        <v>151.13817418052943</v>
      </c>
      <c r="CI55">
        <f t="shared" si="33"/>
        <v>37.351154337451675</v>
      </c>
    </row>
    <row r="56" spans="1:87" ht="16.5">
      <c r="A56">
        <v>9.9999999999999995E-7</v>
      </c>
      <c r="B56" s="154">
        <v>9.9999999999999995E-7</v>
      </c>
      <c r="C56" s="154">
        <v>4.4799999999999999E-4</v>
      </c>
      <c r="D56" s="154">
        <v>1.2908108108108107E-3</v>
      </c>
      <c r="E56" s="154">
        <v>9.9999999999999995E-7</v>
      </c>
      <c r="F56">
        <v>6.0005188083559757E-2</v>
      </c>
      <c r="G56">
        <v>0.56210496836041945</v>
      </c>
      <c r="H56">
        <v>0.39770281483385711</v>
      </c>
      <c r="I56">
        <f t="shared" si="8"/>
        <v>306</v>
      </c>
      <c r="J56">
        <v>2.5703957827688611E-7</v>
      </c>
      <c r="K56">
        <v>3.0079999999999999E-2</v>
      </c>
      <c r="L56">
        <v>50.583672854111676</v>
      </c>
      <c r="M56" s="104">
        <v>60184.165388043635</v>
      </c>
      <c r="O56" s="10"/>
      <c r="Q56">
        <v>54</v>
      </c>
      <c r="R56" s="159">
        <f t="shared" si="29"/>
        <v>114.37156012751666</v>
      </c>
      <c r="S56">
        <f t="shared" si="30"/>
        <v>73.363304802809353</v>
      </c>
      <c r="T56" s="100">
        <f t="shared" si="31"/>
        <v>-87.701757707851598</v>
      </c>
      <c r="U56">
        <f t="shared" si="36"/>
        <v>-14.338452905042246</v>
      </c>
      <c r="X56">
        <v>54</v>
      </c>
      <c r="Y56">
        <f t="shared" si="41"/>
        <v>7.8120805369167101E-2</v>
      </c>
      <c r="Z56">
        <f t="shared" si="41"/>
        <v>7.8120805369167101E-2</v>
      </c>
      <c r="AA56">
        <f t="shared" si="37"/>
        <v>-20.916829905614645</v>
      </c>
      <c r="AB56">
        <f t="shared" si="9"/>
        <v>-20.838709100245477</v>
      </c>
      <c r="AC56" s="9"/>
      <c r="AE56">
        <v>54</v>
      </c>
      <c r="AF56">
        <f t="shared" si="3"/>
        <v>86.948445006711324</v>
      </c>
      <c r="AG56">
        <f t="shared" si="10"/>
        <v>45.940189682004132</v>
      </c>
      <c r="AH56">
        <f t="shared" si="11"/>
        <v>-54.815601111306719</v>
      </c>
      <c r="AI56">
        <f t="shared" si="12"/>
        <v>-8.8754114293025879</v>
      </c>
      <c r="AL56">
        <v>54</v>
      </c>
      <c r="AP56">
        <f t="shared" si="13"/>
        <v>-29.714120529548065</v>
      </c>
      <c r="AX56">
        <v>54</v>
      </c>
      <c r="AY56">
        <f t="shared" si="38"/>
        <v>1.7040103600491616</v>
      </c>
      <c r="AZ56">
        <f t="shared" si="39"/>
        <v>4.7794822422681307</v>
      </c>
      <c r="BB56">
        <v>54</v>
      </c>
      <c r="BC56">
        <f t="shared" si="14"/>
        <v>-158.33095712751674</v>
      </c>
      <c r="BD56">
        <f t="shared" si="15"/>
        <v>-117.32270180280949</v>
      </c>
      <c r="BE56" s="100">
        <f t="shared" si="16"/>
        <v>92.189686381506377</v>
      </c>
      <c r="BF56">
        <f t="shared" si="17"/>
        <v>-25.133015421303114</v>
      </c>
      <c r="BI56">
        <v>54</v>
      </c>
      <c r="BJ56" s="8">
        <f t="shared" si="42"/>
        <v>-16.6144026845638</v>
      </c>
      <c r="BK56" s="8">
        <f t="shared" si="42"/>
        <v>-16.6144026845638</v>
      </c>
      <c r="BL56" s="154">
        <f t="shared" si="19"/>
        <v>-7.481398017275442</v>
      </c>
      <c r="BM56" s="8">
        <f t="shared" si="6"/>
        <v>-24.095800701839241</v>
      </c>
      <c r="BP56">
        <v>54</v>
      </c>
      <c r="BQ56" s="100">
        <f t="shared" si="20"/>
        <v>141.71655444295288</v>
      </c>
      <c r="BR56" s="100">
        <f t="shared" si="21"/>
        <v>100.70829911824558</v>
      </c>
      <c r="BS56" s="154">
        <f t="shared" si="22"/>
        <v>-99.671084398781815</v>
      </c>
      <c r="BT56">
        <f t="shared" si="23"/>
        <v>1.037214719463762</v>
      </c>
      <c r="BW56">
        <v>54</v>
      </c>
      <c r="BX56" s="100">
        <f t="shared" si="24"/>
        <v>-141.71655444295288</v>
      </c>
      <c r="BY56" s="100">
        <f t="shared" si="25"/>
        <v>-100.70829911824558</v>
      </c>
      <c r="BZ56" s="154">
        <f t="shared" si="32"/>
        <v>99.671084398781815</v>
      </c>
      <c r="CA56">
        <f t="shared" si="26"/>
        <v>-1.037214719463762</v>
      </c>
      <c r="CE56">
        <v>54</v>
      </c>
      <c r="CF56" s="100">
        <f t="shared" si="27"/>
        <v>-154.79527516778501</v>
      </c>
      <c r="CG56" s="100">
        <f t="shared" si="28"/>
        <v>-113.78701984307776</v>
      </c>
      <c r="CH56" s="100">
        <f t="shared" si="40"/>
        <v>150.99620940307952</v>
      </c>
      <c r="CI56">
        <f t="shared" si="33"/>
        <v>37.209189560001761</v>
      </c>
    </row>
    <row r="57" spans="1:87" ht="16.5">
      <c r="A57">
        <v>9.9999999999999995E-7</v>
      </c>
      <c r="B57" s="154">
        <v>9.9999999999999995E-7</v>
      </c>
      <c r="C57" s="154">
        <v>5.2700000000000002E-4</v>
      </c>
      <c r="D57" s="154">
        <v>1.4874324324324324E-3</v>
      </c>
      <c r="E57" s="154">
        <v>9.9999999999999995E-7</v>
      </c>
      <c r="F57">
        <v>3.0384099151840295E-2</v>
      </c>
      <c r="G57">
        <v>0.56499646017675142</v>
      </c>
      <c r="H57">
        <v>0.39378015399281435</v>
      </c>
      <c r="I57">
        <f t="shared" si="8"/>
        <v>306</v>
      </c>
      <c r="J57">
        <v>2.454708915685024E-7</v>
      </c>
      <c r="K57">
        <v>2.9819999999999999E-2</v>
      </c>
      <c r="L57">
        <v>25.607596898420443</v>
      </c>
      <c r="M57" s="104">
        <v>60494.215374969885</v>
      </c>
      <c r="O57" s="10"/>
      <c r="Q57">
        <v>55</v>
      </c>
      <c r="R57" s="159">
        <f t="shared" si="29"/>
        <v>114.37156012751666</v>
      </c>
      <c r="S57">
        <f t="shared" si="30"/>
        <v>73.363304802809353</v>
      </c>
      <c r="T57" s="100">
        <f t="shared" si="31"/>
        <v>-92.865514608469027</v>
      </c>
      <c r="U57">
        <f t="shared" si="36"/>
        <v>-19.502209805659675</v>
      </c>
      <c r="X57">
        <v>55</v>
      </c>
      <c r="Y57">
        <f t="shared" si="41"/>
        <v>7.8120805369167101E-2</v>
      </c>
      <c r="Z57">
        <f t="shared" si="41"/>
        <v>7.8120805369167101E-2</v>
      </c>
      <c r="AA57">
        <f t="shared" si="37"/>
        <v>-21.225075511156554</v>
      </c>
      <c r="AB57">
        <f t="shared" si="9"/>
        <v>-21.146954705787387</v>
      </c>
      <c r="AC57" s="9"/>
      <c r="AE57">
        <v>55</v>
      </c>
      <c r="AF57">
        <f t="shared" si="3"/>
        <v>86.948445006711324</v>
      </c>
      <c r="AG57">
        <f t="shared" si="10"/>
        <v>45.940189682004132</v>
      </c>
      <c r="AH57">
        <f t="shared" si="11"/>
        <v>-57.45196133583643</v>
      </c>
      <c r="AI57">
        <f t="shared" si="12"/>
        <v>-11.511771653832298</v>
      </c>
      <c r="AL57">
        <v>55</v>
      </c>
      <c r="AP57">
        <f t="shared" si="13"/>
        <v>-32.658726359619685</v>
      </c>
      <c r="AX57">
        <v>55</v>
      </c>
      <c r="AY57">
        <f t="shared" si="38"/>
        <v>1.4083688247501993</v>
      </c>
      <c r="AZ57">
        <f t="shared" si="39"/>
        <v>4.7817138481923056</v>
      </c>
      <c r="BB57">
        <v>55</v>
      </c>
      <c r="BC57">
        <f t="shared" si="14"/>
        <v>-158.33095712751674</v>
      </c>
      <c r="BD57">
        <f t="shared" si="15"/>
        <v>-117.32270180280949</v>
      </c>
      <c r="BE57" s="100">
        <f t="shared" si="16"/>
        <v>99.15035876212491</v>
      </c>
      <c r="BF57">
        <f t="shared" si="17"/>
        <v>-18.172343040684581</v>
      </c>
      <c r="BI57">
        <v>55</v>
      </c>
      <c r="BJ57" s="8">
        <f t="shared" si="42"/>
        <v>-16.6144026845638</v>
      </c>
      <c r="BK57" s="8">
        <f t="shared" si="42"/>
        <v>-16.6144026845638</v>
      </c>
      <c r="BL57" s="154">
        <f t="shared" si="19"/>
        <v>-7.9036336078201899</v>
      </c>
      <c r="BM57" s="8">
        <f t="shared" si="6"/>
        <v>-24.518036292383989</v>
      </c>
      <c r="BP57">
        <v>55</v>
      </c>
      <c r="BQ57" s="100">
        <f t="shared" si="20"/>
        <v>141.71655444295288</v>
      </c>
      <c r="BR57" s="100">
        <f t="shared" si="21"/>
        <v>100.70829911824558</v>
      </c>
      <c r="BS57" s="154">
        <f t="shared" si="22"/>
        <v>-107.05399236994509</v>
      </c>
      <c r="BT57">
        <f t="shared" si="23"/>
        <v>-6.3456932516995153</v>
      </c>
      <c r="BW57">
        <v>55</v>
      </c>
      <c r="BX57" s="100">
        <f t="shared" si="24"/>
        <v>-141.71655444295288</v>
      </c>
      <c r="BY57" s="100">
        <f t="shared" si="25"/>
        <v>-100.70829911824558</v>
      </c>
      <c r="BZ57" s="154">
        <f t="shared" si="32"/>
        <v>107.05399236994509</v>
      </c>
      <c r="CA57">
        <f t="shared" si="26"/>
        <v>6.3456932516995153</v>
      </c>
      <c r="CE57">
        <v>55</v>
      </c>
      <c r="CF57" s="100">
        <f t="shared" si="27"/>
        <v>-154.79527516778501</v>
      </c>
      <c r="CG57" s="100">
        <f t="shared" si="28"/>
        <v>-113.78701984307776</v>
      </c>
      <c r="CH57" s="100">
        <f t="shared" si="40"/>
        <v>151.06016895077232</v>
      </c>
      <c r="CI57">
        <f t="shared" si="33"/>
        <v>37.273149107694564</v>
      </c>
    </row>
    <row r="58" spans="1:87" ht="16.5">
      <c r="A58">
        <v>9.9999999999999995E-7</v>
      </c>
      <c r="B58" s="154">
        <v>4.3043478260869568E-5</v>
      </c>
      <c r="C58" s="154">
        <v>5.7199999999999992E-4</v>
      </c>
      <c r="D58" s="154">
        <v>1.5374324324324323E-3</v>
      </c>
      <c r="E58" s="154">
        <v>9.9999999999999995E-7</v>
      </c>
      <c r="F58">
        <v>0.12552407913605071</v>
      </c>
      <c r="G58">
        <v>0.59057882974574794</v>
      </c>
      <c r="H58">
        <v>0.37334144600277086</v>
      </c>
      <c r="I58">
        <f t="shared" si="8"/>
        <v>306</v>
      </c>
      <c r="J58">
        <v>1.9952623149688761E-7</v>
      </c>
      <c r="K58">
        <v>3.1510000000000003E-2</v>
      </c>
      <c r="L58">
        <v>105.4228176357543</v>
      </c>
      <c r="M58" s="104">
        <v>62948.449231647188</v>
      </c>
      <c r="O58" s="10"/>
      <c r="Q58">
        <v>56</v>
      </c>
      <c r="R58" s="159">
        <f t="shared" si="29"/>
        <v>114.37156012751666</v>
      </c>
      <c r="S58">
        <f t="shared" si="30"/>
        <v>73.363304802809353</v>
      </c>
      <c r="T58" s="100">
        <f t="shared" si="31"/>
        <v>-81.773312165427086</v>
      </c>
      <c r="U58">
        <f t="shared" si="36"/>
        <v>-8.4100073626177334</v>
      </c>
      <c r="X58">
        <v>56</v>
      </c>
      <c r="Y58">
        <f t="shared" si="41"/>
        <v>7.8120805369167101E-2</v>
      </c>
      <c r="Z58">
        <f t="shared" si="41"/>
        <v>7.8120805369167101E-2</v>
      </c>
      <c r="AA58">
        <f t="shared" si="37"/>
        <v>-21.18484154817261</v>
      </c>
      <c r="AB58">
        <f t="shared" si="9"/>
        <v>-21.106720742803443</v>
      </c>
      <c r="AC58" s="9"/>
      <c r="AE58">
        <v>56</v>
      </c>
      <c r="AF58">
        <f t="shared" si="3"/>
        <v>86.948445006711324</v>
      </c>
      <c r="AG58">
        <f t="shared" si="10"/>
        <v>45.940189682004132</v>
      </c>
      <c r="AH58">
        <f t="shared" si="11"/>
        <v>-49.816621471018372</v>
      </c>
      <c r="AI58">
        <f t="shared" si="12"/>
        <v>-3.8764317890142408</v>
      </c>
      <c r="AL58">
        <v>56</v>
      </c>
      <c r="AP58">
        <f t="shared" si="13"/>
        <v>-24.983152531817684</v>
      </c>
      <c r="AX58">
        <v>56</v>
      </c>
      <c r="AY58">
        <f t="shared" si="38"/>
        <v>2.0229346194231166</v>
      </c>
      <c r="AZ58">
        <f t="shared" si="39"/>
        <v>4.7989850355013211</v>
      </c>
      <c r="BB58">
        <v>56</v>
      </c>
      <c r="BC58">
        <f t="shared" si="14"/>
        <v>-158.33095712751674</v>
      </c>
      <c r="BD58">
        <f t="shared" si="15"/>
        <v>-117.32270180280949</v>
      </c>
      <c r="BE58" s="100">
        <f t="shared" si="16"/>
        <v>84.685977714756476</v>
      </c>
      <c r="BF58">
        <f t="shared" si="17"/>
        <v>-32.636724088053015</v>
      </c>
      <c r="BI58">
        <v>56</v>
      </c>
      <c r="BJ58" s="8">
        <f t="shared" si="42"/>
        <v>-16.6144026845638</v>
      </c>
      <c r="BK58" s="8">
        <f t="shared" si="42"/>
        <v>-16.6144026845638</v>
      </c>
      <c r="BL58" s="154">
        <f t="shared" si="19"/>
        <v>-7.8591835969067327</v>
      </c>
      <c r="BM58" s="8">
        <f t="shared" si="6"/>
        <v>-24.473586281470531</v>
      </c>
      <c r="BP58">
        <v>56</v>
      </c>
      <c r="BQ58" s="100">
        <f t="shared" si="20"/>
        <v>141.71655444295288</v>
      </c>
      <c r="BR58" s="100">
        <f t="shared" si="21"/>
        <v>100.70829911824558</v>
      </c>
      <c r="BS58" s="154">
        <f t="shared" si="22"/>
        <v>-92.545161311663207</v>
      </c>
      <c r="BT58">
        <f t="shared" si="23"/>
        <v>8.1631378065823696</v>
      </c>
      <c r="BW58">
        <v>56</v>
      </c>
      <c r="BX58" s="100">
        <f t="shared" si="24"/>
        <v>-141.71655444295288</v>
      </c>
      <c r="BY58" s="100">
        <f t="shared" si="25"/>
        <v>-100.70829911824558</v>
      </c>
      <c r="BZ58" s="154">
        <f t="shared" si="32"/>
        <v>92.545161311663207</v>
      </c>
      <c r="CA58">
        <f t="shared" si="26"/>
        <v>-8.1631378065823696</v>
      </c>
      <c r="CE58">
        <v>56</v>
      </c>
      <c r="CF58" s="100">
        <f t="shared" si="27"/>
        <v>-154.79527516778501</v>
      </c>
      <c r="CG58" s="100">
        <f t="shared" si="28"/>
        <v>-113.78701984307776</v>
      </c>
      <c r="CH58" s="100">
        <f t="shared" si="40"/>
        <v>113.83302125956375</v>
      </c>
      <c r="CI58">
        <f t="shared" si="33"/>
        <v>4.6001416485992763E-2</v>
      </c>
    </row>
    <row r="59" spans="1:87" ht="16.5">
      <c r="A59">
        <v>9.9999999999999995E-7</v>
      </c>
      <c r="B59" s="154">
        <v>7.3478260869565211E-5</v>
      </c>
      <c r="C59" s="154">
        <v>8.2683333333333328E-4</v>
      </c>
      <c r="D59" s="154">
        <v>1.5160810810810809E-3</v>
      </c>
      <c r="E59" s="154">
        <v>3.5795454545454544E-5</v>
      </c>
      <c r="F59">
        <v>5.4417623104108657E-2</v>
      </c>
      <c r="G59">
        <v>0.58582902899191014</v>
      </c>
      <c r="H59">
        <v>0.37899726622801055</v>
      </c>
      <c r="I59">
        <f t="shared" si="8"/>
        <v>306</v>
      </c>
      <c r="J59">
        <v>2.1379620895022279E-7</v>
      </c>
      <c r="K59">
        <v>3.1539999999999999E-2</v>
      </c>
      <c r="L59">
        <v>45.718908934826793</v>
      </c>
      <c r="M59" s="104">
        <v>62507.087632182993</v>
      </c>
      <c r="O59" s="10"/>
      <c r="Q59">
        <v>57</v>
      </c>
      <c r="R59" s="159">
        <f t="shared" si="29"/>
        <v>114.37156012751666</v>
      </c>
      <c r="S59">
        <f t="shared" si="30"/>
        <v>73.363304802809353</v>
      </c>
      <c r="T59" s="100">
        <f t="shared" si="31"/>
        <v>-87.177342459706352</v>
      </c>
      <c r="U59">
        <f t="shared" si="36"/>
        <v>-13.814037656897</v>
      </c>
      <c r="X59">
        <v>57</v>
      </c>
      <c r="Y59">
        <f t="shared" si="41"/>
        <v>7.8120805369167101E-2</v>
      </c>
      <c r="Z59">
        <f t="shared" si="41"/>
        <v>7.8120805369167101E-2</v>
      </c>
      <c r="AA59">
        <f t="shared" si="37"/>
        <v>-11.073394733769861</v>
      </c>
      <c r="AB59">
        <f t="shared" si="9"/>
        <v>-10.995273928400694</v>
      </c>
      <c r="AC59" s="9"/>
      <c r="AE59">
        <v>57</v>
      </c>
      <c r="AF59">
        <f t="shared" si="3"/>
        <v>86.948445006711324</v>
      </c>
      <c r="AG59">
        <f t="shared" si="10"/>
        <v>45.940189682004132</v>
      </c>
      <c r="AH59">
        <f t="shared" si="11"/>
        <v>-61.297520737991306</v>
      </c>
      <c r="AI59">
        <f t="shared" si="12"/>
        <v>-15.357331055987174</v>
      </c>
      <c r="AL59">
        <v>57</v>
      </c>
      <c r="AP59">
        <f t="shared" si="13"/>
        <v>-26.352604984387867</v>
      </c>
      <c r="AX59">
        <v>57</v>
      </c>
      <c r="AY59">
        <f t="shared" si="38"/>
        <v>1.6600958575666795</v>
      </c>
      <c r="AZ59">
        <f t="shared" si="39"/>
        <v>4.7959292644645135</v>
      </c>
      <c r="BB59">
        <v>57</v>
      </c>
      <c r="BC59">
        <f t="shared" si="14"/>
        <v>-158.33095712751674</v>
      </c>
      <c r="BD59">
        <f t="shared" si="15"/>
        <v>-117.32270180280949</v>
      </c>
      <c r="BE59" s="100">
        <f t="shared" si="16"/>
        <v>93.169001825222793</v>
      </c>
      <c r="BF59">
        <f t="shared" si="17"/>
        <v>-24.153699977586697</v>
      </c>
      <c r="BI59">
        <v>57</v>
      </c>
      <c r="BJ59" s="8">
        <f t="shared" si="42"/>
        <v>-16.6144026845638</v>
      </c>
      <c r="BK59" s="8">
        <f t="shared" si="42"/>
        <v>-16.6144026845638</v>
      </c>
      <c r="BL59" s="154">
        <f t="shared" si="19"/>
        <v>-8.8147676224287341</v>
      </c>
      <c r="BM59" s="8">
        <f t="shared" si="6"/>
        <v>-25.429170306992532</v>
      </c>
      <c r="BP59">
        <v>57</v>
      </c>
      <c r="BQ59" s="100">
        <f t="shared" si="20"/>
        <v>141.71655444295288</v>
      </c>
      <c r="BR59" s="100">
        <f t="shared" si="21"/>
        <v>100.70829911824558</v>
      </c>
      <c r="BS59" s="154">
        <f t="shared" si="22"/>
        <v>-101.98376944765154</v>
      </c>
      <c r="BT59">
        <f t="shared" si="23"/>
        <v>-1.2754703294059624</v>
      </c>
      <c r="BW59">
        <v>57</v>
      </c>
      <c r="BX59" s="100">
        <f t="shared" si="24"/>
        <v>-141.71655444295288</v>
      </c>
      <c r="BY59" s="100">
        <f t="shared" si="25"/>
        <v>-100.70829911824558</v>
      </c>
      <c r="BZ59" s="154">
        <f t="shared" si="32"/>
        <v>101.98376944765154</v>
      </c>
      <c r="CA59">
        <f t="shared" si="26"/>
        <v>1.2754703294059624</v>
      </c>
      <c r="CE59">
        <v>57</v>
      </c>
      <c r="CF59" s="100">
        <f t="shared" si="27"/>
        <v>-154.79527516778501</v>
      </c>
      <c r="CG59" s="100">
        <f t="shared" si="28"/>
        <v>-113.78701984307776</v>
      </c>
      <c r="CH59" s="100">
        <f t="shared" si="40"/>
        <v>108.20157332079098</v>
      </c>
      <c r="CI59">
        <f t="shared" si="33"/>
        <v>-5.5854465222867731</v>
      </c>
    </row>
    <row r="60" spans="1:87" ht="16.5">
      <c r="A60">
        <v>9.9999999999999995E-7</v>
      </c>
      <c r="B60" s="154">
        <v>9.9999999999999995E-7</v>
      </c>
      <c r="C60" s="154">
        <v>4.9633333333333333E-4</v>
      </c>
      <c r="D60" s="154">
        <v>1.4579729729729729E-3</v>
      </c>
      <c r="E60" s="154">
        <v>9.9999999999999995E-7</v>
      </c>
      <c r="F60">
        <v>3.3683416570476153E-2</v>
      </c>
      <c r="G60">
        <v>0.53020596616451598</v>
      </c>
      <c r="H60">
        <v>0.43657444926628292</v>
      </c>
      <c r="I60">
        <f t="shared" si="8"/>
        <v>306</v>
      </c>
      <c r="J60">
        <v>2.5703957827688611E-7</v>
      </c>
      <c r="K60">
        <v>3.073E-2</v>
      </c>
      <c r="L60">
        <v>28.473167231294568</v>
      </c>
      <c r="M60" s="104">
        <v>56955.120594513188</v>
      </c>
      <c r="O60" s="10"/>
      <c r="Q60">
        <v>58</v>
      </c>
      <c r="R60" s="159">
        <f t="shared" si="29"/>
        <v>114.37156012751666</v>
      </c>
      <c r="S60">
        <f t="shared" si="30"/>
        <v>73.363304802809353</v>
      </c>
      <c r="T60" s="100">
        <f t="shared" si="31"/>
        <v>-92.103845800946019</v>
      </c>
      <c r="U60">
        <f t="shared" si="36"/>
        <v>-18.740540998136666</v>
      </c>
      <c r="X60">
        <v>58</v>
      </c>
      <c r="Y60">
        <f t="shared" si="41"/>
        <v>7.8120805369167101E-2</v>
      </c>
      <c r="Z60">
        <f t="shared" si="41"/>
        <v>7.8120805369167101E-2</v>
      </c>
      <c r="AA60">
        <f t="shared" si="37"/>
        <v>-21.275818103570245</v>
      </c>
      <c r="AB60">
        <f t="shared" si="9"/>
        <v>-21.197697298201078</v>
      </c>
      <c r="AC60" s="9"/>
      <c r="AE60">
        <v>58</v>
      </c>
      <c r="AF60">
        <f t="shared" si="3"/>
        <v>86.948445006711324</v>
      </c>
      <c r="AG60">
        <f t="shared" si="10"/>
        <v>45.940189682004132</v>
      </c>
      <c r="AH60">
        <f t="shared" si="11"/>
        <v>-57.232478128688797</v>
      </c>
      <c r="AI60">
        <f t="shared" si="12"/>
        <v>-11.292288446684665</v>
      </c>
      <c r="AL60">
        <v>58</v>
      </c>
      <c r="AP60">
        <f t="shared" si="13"/>
        <v>-32.489985744885743</v>
      </c>
      <c r="AX60">
        <v>58</v>
      </c>
      <c r="AY60">
        <f t="shared" si="38"/>
        <v>1.4544357788634417</v>
      </c>
      <c r="AZ60">
        <f t="shared" si="39"/>
        <v>4.7555327757543617</v>
      </c>
      <c r="BB60">
        <v>58</v>
      </c>
      <c r="BC60">
        <f t="shared" si="14"/>
        <v>-158.33095712751674</v>
      </c>
      <c r="BD60">
        <f t="shared" si="15"/>
        <v>-117.32270180280949</v>
      </c>
      <c r="BE60" s="100">
        <f t="shared" si="16"/>
        <v>97.86307960605987</v>
      </c>
      <c r="BF60">
        <f t="shared" si="17"/>
        <v>-19.459622196749621</v>
      </c>
      <c r="BI60">
        <v>58</v>
      </c>
      <c r="BJ60" s="8">
        <f t="shared" si="42"/>
        <v>-16.6144026845638</v>
      </c>
      <c r="BK60" s="8">
        <f t="shared" si="42"/>
        <v>-16.6144026845638</v>
      </c>
      <c r="BL60" s="154">
        <f t="shared" si="19"/>
        <v>-7.8363157635731238</v>
      </c>
      <c r="BM60" s="8">
        <f t="shared" si="6"/>
        <v>-24.450718448136925</v>
      </c>
      <c r="BP60">
        <v>58</v>
      </c>
      <c r="BQ60" s="100">
        <f t="shared" si="20"/>
        <v>141.71655444295288</v>
      </c>
      <c r="BR60" s="100">
        <f t="shared" si="21"/>
        <v>100.70829911824558</v>
      </c>
      <c r="BS60" s="154">
        <f t="shared" si="22"/>
        <v>-105.699395369633</v>
      </c>
      <c r="BT60">
        <f t="shared" si="23"/>
        <v>-4.9910962513874182</v>
      </c>
      <c r="BW60">
        <v>58</v>
      </c>
      <c r="BX60" s="100">
        <f t="shared" si="24"/>
        <v>-141.71655444295288</v>
      </c>
      <c r="BY60" s="100">
        <f t="shared" si="25"/>
        <v>-100.70829911824558</v>
      </c>
      <c r="BZ60" s="154">
        <f t="shared" si="32"/>
        <v>105.699395369633</v>
      </c>
      <c r="CA60">
        <f t="shared" si="26"/>
        <v>4.9910962513874182</v>
      </c>
      <c r="CE60">
        <v>58</v>
      </c>
      <c r="CF60" s="100">
        <f t="shared" si="27"/>
        <v>-154.79527516778501</v>
      </c>
      <c r="CG60" s="100">
        <f t="shared" si="28"/>
        <v>-113.78701984307776</v>
      </c>
      <c r="CH60" s="100">
        <f t="shared" si="40"/>
        <v>151.01074607608663</v>
      </c>
      <c r="CI60">
        <f t="shared" si="33"/>
        <v>37.223726233008875</v>
      </c>
    </row>
    <row r="61" spans="1:87" ht="16.5">
      <c r="A61">
        <v>9.9999999999999995E-7</v>
      </c>
      <c r="B61" s="154">
        <v>2.543478260869565E-5</v>
      </c>
      <c r="C61" s="154">
        <v>6.3883333333333327E-4</v>
      </c>
      <c r="D61" s="154">
        <v>1.7779729729729729E-3</v>
      </c>
      <c r="E61" s="154">
        <v>9.9999999999999995E-7</v>
      </c>
      <c r="F61">
        <v>3.1280987772201445E-2</v>
      </c>
      <c r="G61">
        <v>0.55270872090126622</v>
      </c>
      <c r="H61">
        <v>0.41376355796893582</v>
      </c>
      <c r="I61">
        <f t="shared" si="8"/>
        <v>306</v>
      </c>
      <c r="J61">
        <v>2.511886431509578E-7</v>
      </c>
      <c r="K61">
        <v>3.1175000000000001E-2</v>
      </c>
      <c r="L61">
        <v>26.376544563677392</v>
      </c>
      <c r="M61" s="104">
        <v>59208.984118192864</v>
      </c>
      <c r="O61" s="10"/>
      <c r="Q61">
        <v>59</v>
      </c>
      <c r="R61" s="159">
        <f t="shared" si="29"/>
        <v>114.37156012751666</v>
      </c>
      <c r="S61">
        <f t="shared" si="30"/>
        <v>73.363304802809353</v>
      </c>
      <c r="T61" s="100">
        <f t="shared" si="31"/>
        <v>-92.494740517782077</v>
      </c>
      <c r="U61">
        <f t="shared" si="36"/>
        <v>-19.131435714972724</v>
      </c>
      <c r="X61">
        <v>59</v>
      </c>
      <c r="Y61">
        <f t="shared" si="41"/>
        <v>7.8120805369167101E-2</v>
      </c>
      <c r="Z61">
        <f t="shared" si="41"/>
        <v>7.8120805369167101E-2</v>
      </c>
      <c r="AA61">
        <f t="shared" si="37"/>
        <v>-21.643353053216014</v>
      </c>
      <c r="AB61">
        <f t="shared" si="9"/>
        <v>-21.565232247846847</v>
      </c>
      <c r="AC61" s="9"/>
      <c r="AE61">
        <v>59</v>
      </c>
      <c r="AF61">
        <f t="shared" si="3"/>
        <v>86.948445006711324</v>
      </c>
      <c r="AG61">
        <f t="shared" si="10"/>
        <v>45.940189682004132</v>
      </c>
      <c r="AH61">
        <f t="shared" si="11"/>
        <v>-56.324690706619648</v>
      </c>
      <c r="AI61">
        <f t="shared" si="12"/>
        <v>-10.384501024615517</v>
      </c>
      <c r="AL61">
        <v>59</v>
      </c>
      <c r="AP61">
        <f t="shared" si="13"/>
        <v>-31.949733272462364</v>
      </c>
      <c r="AX61">
        <v>59</v>
      </c>
      <c r="AY61">
        <f t="shared" si="38"/>
        <v>1.4212179005651371</v>
      </c>
      <c r="AZ61">
        <f t="shared" si="39"/>
        <v>4.7723876097114886</v>
      </c>
      <c r="BB61">
        <v>59</v>
      </c>
      <c r="BC61">
        <f t="shared" si="14"/>
        <v>-158.33095712751674</v>
      </c>
      <c r="BD61">
        <f t="shared" si="15"/>
        <v>-117.32270180280949</v>
      </c>
      <c r="BE61" s="100">
        <f t="shared" si="16"/>
        <v>98.685298150015768</v>
      </c>
      <c r="BF61">
        <f t="shared" si="17"/>
        <v>-18.637403652793722</v>
      </c>
      <c r="BI61">
        <v>59</v>
      </c>
      <c r="BJ61" s="8">
        <f t="shared" si="42"/>
        <v>-16.6144026845638</v>
      </c>
      <c r="BK61" s="8">
        <f t="shared" si="42"/>
        <v>-16.6144026845638</v>
      </c>
      <c r="BL61" s="154">
        <f t="shared" si="19"/>
        <v>-8.3361391257127515</v>
      </c>
      <c r="BM61" s="8">
        <f t="shared" si="6"/>
        <v>-24.950541810276551</v>
      </c>
      <c r="BP61">
        <v>59</v>
      </c>
      <c r="BQ61" s="100">
        <f t="shared" si="20"/>
        <v>141.71655444295288</v>
      </c>
      <c r="BR61" s="100">
        <f t="shared" si="21"/>
        <v>100.70829911824558</v>
      </c>
      <c r="BS61" s="154">
        <f t="shared" si="22"/>
        <v>-107.0214372757285</v>
      </c>
      <c r="BT61">
        <f t="shared" si="23"/>
        <v>-6.3131381574829248</v>
      </c>
      <c r="BW61">
        <v>59</v>
      </c>
      <c r="BX61" s="100">
        <f t="shared" si="24"/>
        <v>-141.71655444295288</v>
      </c>
      <c r="BY61" s="100">
        <f t="shared" si="25"/>
        <v>-100.70829911824558</v>
      </c>
      <c r="BZ61" s="154">
        <f t="shared" si="32"/>
        <v>107.0214372757285</v>
      </c>
      <c r="CA61">
        <f t="shared" si="26"/>
        <v>6.3131381574829248</v>
      </c>
      <c r="CE61">
        <v>59</v>
      </c>
      <c r="CF61" s="100">
        <f t="shared" si="27"/>
        <v>-154.79527516778501</v>
      </c>
      <c r="CG61" s="100">
        <f t="shared" si="28"/>
        <v>-113.78701984307776</v>
      </c>
      <c r="CH61" s="100">
        <f t="shared" si="40"/>
        <v>118.35101752386963</v>
      </c>
      <c r="CI61">
        <f t="shared" si="33"/>
        <v>4.5639976807918714</v>
      </c>
    </row>
    <row r="62" spans="1:87" ht="16.5">
      <c r="A62">
        <v>9.9999999999999995E-7</v>
      </c>
      <c r="B62" s="154">
        <v>4.4782608695652177E-5</v>
      </c>
      <c r="C62" s="154">
        <v>6.4133333333333327E-4</v>
      </c>
      <c r="D62" s="154">
        <v>1.6175675675675677E-3</v>
      </c>
      <c r="E62" s="154">
        <v>9.9999999999999995E-7</v>
      </c>
      <c r="F62">
        <v>2.759526842338858E-2</v>
      </c>
      <c r="G62">
        <v>0.55887962033938121</v>
      </c>
      <c r="H62">
        <v>0.4056154171207203</v>
      </c>
      <c r="I62">
        <f t="shared" si="8"/>
        <v>306</v>
      </c>
      <c r="J62">
        <v>2.3442288153199206E-7</v>
      </c>
      <c r="K62">
        <v>3.1144999999999999E-2</v>
      </c>
      <c r="L62">
        <v>23.254595829524497</v>
      </c>
      <c r="M62" s="104">
        <v>59845.985343648746</v>
      </c>
      <c r="O62" s="10"/>
      <c r="Q62">
        <v>60</v>
      </c>
      <c r="R62" s="159">
        <f t="shared" si="29"/>
        <v>114.37156012751666</v>
      </c>
      <c r="S62">
        <f t="shared" si="30"/>
        <v>73.363304802809353</v>
      </c>
      <c r="T62" s="100">
        <f t="shared" si="31"/>
        <v>-93.203577967610855</v>
      </c>
      <c r="U62">
        <f t="shared" si="36"/>
        <v>-19.840273164801502</v>
      </c>
      <c r="X62">
        <v>60</v>
      </c>
      <c r="Y62">
        <f t="shared" si="41"/>
        <v>7.8120805369167101E-2</v>
      </c>
      <c r="Z62">
        <f t="shared" si="41"/>
        <v>7.8120805369167101E-2</v>
      </c>
      <c r="AA62">
        <f t="shared" si="37"/>
        <v>-21.152298571053404</v>
      </c>
      <c r="AB62">
        <f t="shared" si="9"/>
        <v>-21.074177765684237</v>
      </c>
      <c r="AC62" s="9"/>
      <c r="AE62">
        <v>60</v>
      </c>
      <c r="AF62">
        <f t="shared" si="3"/>
        <v>86.948445006711324</v>
      </c>
      <c r="AG62">
        <f t="shared" si="10"/>
        <v>45.940189682004132</v>
      </c>
      <c r="AH62">
        <f t="shared" si="11"/>
        <v>-56.942738911477164</v>
      </c>
      <c r="AI62">
        <f t="shared" si="12"/>
        <v>-11.002549229473033</v>
      </c>
      <c r="AL62">
        <v>60</v>
      </c>
      <c r="AP62">
        <f t="shared" si="13"/>
        <v>-32.076726995157273</v>
      </c>
      <c r="AX62">
        <v>60</v>
      </c>
      <c r="AY62">
        <f t="shared" si="38"/>
        <v>1.36650879577045</v>
      </c>
      <c r="AZ62">
        <f t="shared" si="39"/>
        <v>4.7770350218839512</v>
      </c>
      <c r="BB62">
        <v>60</v>
      </c>
      <c r="BC62">
        <f t="shared" si="14"/>
        <v>-158.33095712751674</v>
      </c>
      <c r="BD62">
        <f t="shared" si="15"/>
        <v>-117.32270180280949</v>
      </c>
      <c r="BE62" s="100">
        <f t="shared" si="16"/>
        <v>99.99184123269707</v>
      </c>
      <c r="BF62">
        <f t="shared" si="17"/>
        <v>-17.330860570112421</v>
      </c>
      <c r="BI62">
        <v>60</v>
      </c>
      <c r="BJ62" s="8">
        <f t="shared" si="42"/>
        <v>-16.6144026845638</v>
      </c>
      <c r="BK62" s="8">
        <f t="shared" si="42"/>
        <v>-16.6144026845638</v>
      </c>
      <c r="BL62" s="154">
        <f t="shared" si="19"/>
        <v>-8.3202772199940824</v>
      </c>
      <c r="BM62" s="8">
        <f t="shared" si="6"/>
        <v>-24.934679904557882</v>
      </c>
      <c r="BP62">
        <v>60</v>
      </c>
      <c r="BQ62" s="100">
        <f t="shared" si="20"/>
        <v>141.71655444295288</v>
      </c>
      <c r="BR62" s="100">
        <f t="shared" si="21"/>
        <v>100.70829911824558</v>
      </c>
      <c r="BS62" s="154">
        <f t="shared" si="22"/>
        <v>-108.31211845269115</v>
      </c>
      <c r="BT62">
        <f t="shared" si="23"/>
        <v>-7.6038193344455749</v>
      </c>
      <c r="BW62">
        <v>60</v>
      </c>
      <c r="BX62" s="100">
        <f t="shared" si="24"/>
        <v>-141.71655444295288</v>
      </c>
      <c r="BY62" s="100">
        <f t="shared" si="25"/>
        <v>-100.70829911824558</v>
      </c>
      <c r="BZ62" s="154">
        <f t="shared" si="32"/>
        <v>108.31211845269115</v>
      </c>
      <c r="CA62">
        <f t="shared" si="26"/>
        <v>7.6038193344455749</v>
      </c>
      <c r="CE62">
        <v>60</v>
      </c>
      <c r="CF62" s="100">
        <f t="shared" si="27"/>
        <v>-154.79527516778501</v>
      </c>
      <c r="CG62" s="100">
        <f t="shared" si="28"/>
        <v>-113.78701984307776</v>
      </c>
      <c r="CH62" s="100">
        <f t="shared" si="40"/>
        <v>112.79054497629733</v>
      </c>
      <c r="CI62">
        <f t="shared" si="33"/>
        <v>-0.99647486678043151</v>
      </c>
    </row>
    <row r="63" spans="1:87" ht="16.5">
      <c r="A63">
        <v>9.9999999999999995E-7</v>
      </c>
      <c r="B63" s="154">
        <v>4.2608695652173916E-5</v>
      </c>
      <c r="C63" s="154">
        <v>5.5783333333333325E-4</v>
      </c>
      <c r="D63" s="154">
        <v>1.3664864864864866E-3</v>
      </c>
      <c r="E63" s="154">
        <v>9.9999999999999995E-7</v>
      </c>
      <c r="F63">
        <v>3.0489915800548779E-2</v>
      </c>
      <c r="G63">
        <v>0.56291694248871293</v>
      </c>
      <c r="H63">
        <v>0.40255906910217931</v>
      </c>
      <c r="I63">
        <f t="shared" si="8"/>
        <v>306</v>
      </c>
      <c r="J63">
        <v>2.2387211385683346E-7</v>
      </c>
      <c r="K63">
        <v>3.0114999999999999E-2</v>
      </c>
      <c r="L63">
        <v>25.681132318022879</v>
      </c>
      <c r="M63" s="104">
        <v>60236.820465511351</v>
      </c>
      <c r="O63" s="10"/>
      <c r="Q63">
        <v>61</v>
      </c>
      <c r="R63" s="159">
        <f t="shared" si="29"/>
        <v>114.37156012751666</v>
      </c>
      <c r="S63">
        <f t="shared" si="30"/>
        <v>73.363304802809353</v>
      </c>
      <c r="T63" s="100">
        <f t="shared" si="31"/>
        <v>-92.453495516810605</v>
      </c>
      <c r="U63">
        <f t="shared" si="36"/>
        <v>-19.090190714001253</v>
      </c>
      <c r="X63">
        <v>61</v>
      </c>
      <c r="Y63">
        <f t="shared" ref="Y63:Z82" si="43">$O$9+$O$11-2*$O$10</f>
        <v>7.8120805369167101E-2</v>
      </c>
      <c r="Z63">
        <f t="shared" si="43"/>
        <v>7.8120805369167101E-2</v>
      </c>
      <c r="AA63">
        <f t="shared" si="37"/>
        <v>-20.648864661772752</v>
      </c>
      <c r="AB63">
        <f t="shared" si="9"/>
        <v>-20.570743856403585</v>
      </c>
      <c r="AC63" s="9"/>
      <c r="AE63">
        <v>61</v>
      </c>
      <c r="AF63">
        <f t="shared" si="3"/>
        <v>86.948445006711324</v>
      </c>
      <c r="AG63">
        <f t="shared" si="10"/>
        <v>45.940189682004132</v>
      </c>
      <c r="AH63">
        <f t="shared" si="11"/>
        <v>-57.144941817382758</v>
      </c>
      <c r="AI63">
        <f t="shared" si="12"/>
        <v>-11.204752135378627</v>
      </c>
      <c r="AL63">
        <v>61</v>
      </c>
      <c r="AP63">
        <f t="shared" si="13"/>
        <v>-31.775495991782211</v>
      </c>
      <c r="AX63">
        <v>61</v>
      </c>
      <c r="AY63">
        <f t="shared" si="38"/>
        <v>1.4096141684866812</v>
      </c>
      <c r="AZ63">
        <f t="shared" si="39"/>
        <v>4.7798620400398182</v>
      </c>
      <c r="BB63">
        <v>61</v>
      </c>
      <c r="BC63">
        <f t="shared" si="14"/>
        <v>-158.33095712751674</v>
      </c>
      <c r="BD63">
        <f t="shared" si="15"/>
        <v>-117.32270180280949</v>
      </c>
      <c r="BE63" s="100">
        <f t="shared" si="16"/>
        <v>99.080550544741058</v>
      </c>
      <c r="BF63">
        <f t="shared" si="17"/>
        <v>-18.242151258068432</v>
      </c>
      <c r="BI63">
        <v>61</v>
      </c>
      <c r="BJ63" s="8">
        <f t="shared" ref="BJ63:BK82" si="44">$O$12+$O$3-$O$9-$O$7</f>
        <v>-16.6144026845638</v>
      </c>
      <c r="BK63" s="8">
        <f t="shared" si="44"/>
        <v>-16.6144026845638</v>
      </c>
      <c r="BL63" s="154">
        <f t="shared" si="19"/>
        <v>-8.0326340097246227</v>
      </c>
      <c r="BM63" s="8">
        <f t="shared" si="6"/>
        <v>-24.647036694288424</v>
      </c>
      <c r="BP63">
        <v>61</v>
      </c>
      <c r="BQ63" s="100">
        <f t="shared" si="20"/>
        <v>141.71655444295288</v>
      </c>
      <c r="BR63" s="100">
        <f t="shared" si="21"/>
        <v>100.70829911824558</v>
      </c>
      <c r="BS63" s="154">
        <f t="shared" si="22"/>
        <v>-107.11318455446569</v>
      </c>
      <c r="BT63">
        <f t="shared" si="23"/>
        <v>-6.4048854362201126</v>
      </c>
      <c r="BW63">
        <v>61</v>
      </c>
      <c r="BX63" s="100">
        <f t="shared" si="24"/>
        <v>-141.71655444295288</v>
      </c>
      <c r="BY63" s="100">
        <f t="shared" si="25"/>
        <v>-100.70829911824558</v>
      </c>
      <c r="BZ63" s="154">
        <f t="shared" si="32"/>
        <v>107.11318455446569</v>
      </c>
      <c r="CA63">
        <f t="shared" si="26"/>
        <v>6.4048854362201126</v>
      </c>
      <c r="CE63">
        <v>61</v>
      </c>
      <c r="CF63" s="100">
        <f t="shared" si="27"/>
        <v>-154.79527516778501</v>
      </c>
      <c r="CG63" s="100">
        <f t="shared" si="28"/>
        <v>-113.78701984307776</v>
      </c>
      <c r="CH63" s="100">
        <f t="shared" si="40"/>
        <v>113.17575449825152</v>
      </c>
      <c r="CI63">
        <f t="shared" si="33"/>
        <v>-0.6112653448262364</v>
      </c>
    </row>
    <row r="64" spans="1:87" ht="16.5">
      <c r="A64">
        <v>9.9999999999999995E-7</v>
      </c>
      <c r="B64" s="154">
        <v>9.9999999999999995E-7</v>
      </c>
      <c r="C64" s="154">
        <v>5.9500000000000004E-4</v>
      </c>
      <c r="D64" s="154">
        <v>1.3683783783783785E-3</v>
      </c>
      <c r="E64" s="154">
        <v>9.9999999999999995E-7</v>
      </c>
      <c r="F64">
        <v>2.7279784487035448E-2</v>
      </c>
      <c r="G64">
        <v>0.56056488807164229</v>
      </c>
      <c r="H64">
        <v>0.40397038507786931</v>
      </c>
      <c r="I64">
        <f t="shared" si="8"/>
        <v>306</v>
      </c>
      <c r="J64">
        <v>2.2387211385683346E-7</v>
      </c>
      <c r="K64">
        <v>2.9600000000000001E-2</v>
      </c>
      <c r="L64">
        <v>22.983398216375825</v>
      </c>
      <c r="M64" s="104">
        <v>60014.976654428574</v>
      </c>
      <c r="O64" s="10"/>
      <c r="Q64">
        <v>62</v>
      </c>
      <c r="R64" s="159">
        <f t="shared" si="29"/>
        <v>114.37156012751666</v>
      </c>
      <c r="S64">
        <f t="shared" si="30"/>
        <v>73.363304802809353</v>
      </c>
      <c r="T64" s="100">
        <f t="shared" si="31"/>
        <v>-93.18593450304148</v>
      </c>
      <c r="U64">
        <f t="shared" si="36"/>
        <v>-19.822629700232127</v>
      </c>
      <c r="X64">
        <v>62</v>
      </c>
      <c r="Y64">
        <f t="shared" si="43"/>
        <v>7.8120805369167101E-2</v>
      </c>
      <c r="Z64">
        <f t="shared" si="43"/>
        <v>7.8120805369167101E-2</v>
      </c>
      <c r="AA64">
        <f t="shared" si="37"/>
        <v>-20.491798477144794</v>
      </c>
      <c r="AB64">
        <f t="shared" si="9"/>
        <v>-20.413677671775627</v>
      </c>
      <c r="AC64" s="9"/>
      <c r="AE64">
        <v>62</v>
      </c>
      <c r="AF64">
        <f t="shared" si="3"/>
        <v>86.948445006711324</v>
      </c>
      <c r="AG64">
        <f t="shared" si="10"/>
        <v>45.940189682004132</v>
      </c>
      <c r="AH64">
        <f t="shared" si="11"/>
        <v>-57.382822343851082</v>
      </c>
      <c r="AI64">
        <f t="shared" si="12"/>
        <v>-11.44263266184695</v>
      </c>
      <c r="AL64">
        <v>62</v>
      </c>
      <c r="AP64">
        <f t="shared" si="13"/>
        <v>-31.856310333622577</v>
      </c>
      <c r="AX64">
        <v>62</v>
      </c>
      <c r="AY64">
        <f t="shared" si="38"/>
        <v>1.3614142418244417</v>
      </c>
      <c r="AZ64">
        <f t="shared" si="39"/>
        <v>4.7782596414959997</v>
      </c>
      <c r="BB64">
        <v>62</v>
      </c>
      <c r="BC64">
        <f t="shared" si="14"/>
        <v>-158.33095712751674</v>
      </c>
      <c r="BD64">
        <f t="shared" si="15"/>
        <v>-117.32270180280949</v>
      </c>
      <c r="BE64" s="100">
        <f t="shared" si="16"/>
        <v>100.24596935437704</v>
      </c>
      <c r="BF64">
        <f t="shared" si="17"/>
        <v>-17.076732448432452</v>
      </c>
      <c r="BI64">
        <v>62</v>
      </c>
      <c r="BJ64" s="8">
        <f t="shared" si="44"/>
        <v>-16.6144026845638</v>
      </c>
      <c r="BK64" s="8">
        <f t="shared" si="44"/>
        <v>-16.6144026845638</v>
      </c>
      <c r="BL64" s="154">
        <f t="shared" si="19"/>
        <v>-8.2512788307100227</v>
      </c>
      <c r="BM64" s="8">
        <f t="shared" si="6"/>
        <v>-24.86568151527382</v>
      </c>
      <c r="BP64">
        <v>62</v>
      </c>
      <c r="BQ64" s="100">
        <f t="shared" si="20"/>
        <v>141.71655444295288</v>
      </c>
      <c r="BR64" s="100">
        <f t="shared" si="21"/>
        <v>100.70829911824558</v>
      </c>
      <c r="BS64" s="154">
        <f t="shared" si="22"/>
        <v>-108.49724818508706</v>
      </c>
      <c r="BT64">
        <f t="shared" si="23"/>
        <v>-7.7889490668414822</v>
      </c>
      <c r="BW64">
        <v>62</v>
      </c>
      <c r="BX64" s="100">
        <f t="shared" si="24"/>
        <v>-141.71655444295288</v>
      </c>
      <c r="BY64" s="100">
        <f t="shared" si="25"/>
        <v>-100.70829911824558</v>
      </c>
      <c r="BZ64" s="154">
        <f t="shared" si="32"/>
        <v>108.49724818508706</v>
      </c>
      <c r="CA64">
        <f t="shared" si="26"/>
        <v>7.7889490668414822</v>
      </c>
      <c r="CE64">
        <v>62</v>
      </c>
      <c r="CF64" s="100">
        <f t="shared" si="27"/>
        <v>-154.79527516778501</v>
      </c>
      <c r="CG64" s="100">
        <f t="shared" si="28"/>
        <v>-113.78701984307776</v>
      </c>
      <c r="CH64" s="100">
        <f t="shared" si="40"/>
        <v>151.2179475127914</v>
      </c>
      <c r="CI64">
        <f t="shared" si="33"/>
        <v>37.43092766971364</v>
      </c>
    </row>
    <row r="65" spans="1:87" ht="16.5">
      <c r="A65">
        <v>9.9999999999999995E-7</v>
      </c>
      <c r="B65" s="154">
        <v>4.1956521739130431E-5</v>
      </c>
      <c r="C65" s="154">
        <v>5.9150000000000001E-4</v>
      </c>
      <c r="D65" s="154">
        <v>1.3936486486486486E-3</v>
      </c>
      <c r="E65" s="154">
        <v>9.9999999999999995E-7</v>
      </c>
      <c r="F65">
        <v>2.0124797533006607E-2</v>
      </c>
      <c r="G65">
        <v>0.56467272505126742</v>
      </c>
      <c r="H65">
        <v>0.40120055619573641</v>
      </c>
      <c r="I65">
        <f t="shared" si="8"/>
        <v>306</v>
      </c>
      <c r="J65">
        <v>2.2908676527677716E-7</v>
      </c>
      <c r="K65">
        <v>3.0345E-2</v>
      </c>
      <c r="L65">
        <v>16.946038362218584</v>
      </c>
      <c r="M65" s="104">
        <v>60414.292885513132</v>
      </c>
      <c r="O65" s="10"/>
      <c r="Q65">
        <v>63</v>
      </c>
      <c r="R65" s="159">
        <f t="shared" si="29"/>
        <v>114.37156012751666</v>
      </c>
      <c r="S65">
        <f t="shared" si="30"/>
        <v>73.363304802809353</v>
      </c>
      <c r="T65" s="100">
        <f t="shared" si="31"/>
        <v>-95.506076879722229</v>
      </c>
      <c r="U65">
        <f t="shared" si="36"/>
        <v>-22.142772076912877</v>
      </c>
      <c r="X65">
        <v>63</v>
      </c>
      <c r="Y65">
        <f t="shared" si="43"/>
        <v>7.8120805369167101E-2</v>
      </c>
      <c r="Z65">
        <f t="shared" si="43"/>
        <v>7.8120805369167101E-2</v>
      </c>
      <c r="AA65">
        <f t="shared" si="37"/>
        <v>-20.599922050899252</v>
      </c>
      <c r="AB65">
        <f t="shared" si="9"/>
        <v>-20.521801245530085</v>
      </c>
      <c r="AC65" s="9"/>
      <c r="AE65">
        <v>63</v>
      </c>
      <c r="AF65">
        <f t="shared" si="3"/>
        <v>86.948445006711324</v>
      </c>
      <c r="AG65">
        <f t="shared" si="10"/>
        <v>45.940189682004132</v>
      </c>
      <c r="AH65">
        <f t="shared" si="11"/>
        <v>-58.960721963668263</v>
      </c>
      <c r="AI65">
        <f t="shared" si="12"/>
        <v>-13.020532281664131</v>
      </c>
      <c r="AL65">
        <v>63</v>
      </c>
      <c r="AP65">
        <f t="shared" si="13"/>
        <v>-33.542333527194216</v>
      </c>
      <c r="AX65">
        <v>63</v>
      </c>
      <c r="AY65">
        <f t="shared" si="38"/>
        <v>1.2290681852221086</v>
      </c>
      <c r="AZ65">
        <f t="shared" si="39"/>
        <v>4.7811396966837671</v>
      </c>
      <c r="BB65">
        <v>63</v>
      </c>
      <c r="BC65">
        <f t="shared" si="14"/>
        <v>-158.33095712751674</v>
      </c>
      <c r="BD65">
        <f t="shared" si="15"/>
        <v>-117.32270180280949</v>
      </c>
      <c r="BE65" s="100">
        <f t="shared" si="16"/>
        <v>103.29706058426551</v>
      </c>
      <c r="BF65">
        <f t="shared" si="17"/>
        <v>-14.025641218543981</v>
      </c>
      <c r="BI65">
        <v>63</v>
      </c>
      <c r="BJ65" s="8">
        <f t="shared" si="44"/>
        <v>-16.6144026845638</v>
      </c>
      <c r="BK65" s="8">
        <f t="shared" si="44"/>
        <v>-16.6144026845638</v>
      </c>
      <c r="BL65" s="154">
        <f t="shared" si="19"/>
        <v>-8.1544491606114153</v>
      </c>
      <c r="BM65" s="8">
        <f t="shared" si="6"/>
        <v>-24.768851845175213</v>
      </c>
      <c r="BP65">
        <v>63</v>
      </c>
      <c r="BQ65" s="100">
        <f t="shared" si="20"/>
        <v>141.71655444295288</v>
      </c>
      <c r="BR65" s="100">
        <f t="shared" si="21"/>
        <v>100.70829911824558</v>
      </c>
      <c r="BS65" s="154">
        <f t="shared" si="22"/>
        <v>-111.45150974487694</v>
      </c>
      <c r="BT65">
        <f t="shared" si="23"/>
        <v>-10.743210626631367</v>
      </c>
      <c r="BW65">
        <v>63</v>
      </c>
      <c r="BX65" s="100">
        <f t="shared" si="24"/>
        <v>-141.71655444295288</v>
      </c>
      <c r="BY65" s="100">
        <f t="shared" si="25"/>
        <v>-100.70829911824558</v>
      </c>
      <c r="BZ65" s="154">
        <f t="shared" si="32"/>
        <v>111.45150974487694</v>
      </c>
      <c r="CA65">
        <f t="shared" si="26"/>
        <v>10.743210626631367</v>
      </c>
      <c r="CE65">
        <v>63</v>
      </c>
      <c r="CF65" s="100">
        <f t="shared" si="27"/>
        <v>-154.79527516778501</v>
      </c>
      <c r="CG65" s="100">
        <f t="shared" si="28"/>
        <v>-113.78701984307776</v>
      </c>
      <c r="CH65" s="100">
        <f t="shared" si="40"/>
        <v>113.34014114603393</v>
      </c>
      <c r="CI65">
        <f t="shared" si="33"/>
        <v>-0.44687869704382877</v>
      </c>
    </row>
    <row r="66" spans="1:87" ht="16.5">
      <c r="A66">
        <v>9.9999999999999995E-7</v>
      </c>
      <c r="B66" s="154">
        <v>4.2608695652173916E-5</v>
      </c>
      <c r="C66" s="154">
        <v>7.0966666666666671E-4</v>
      </c>
      <c r="D66" s="154">
        <v>1.5808108108108108E-3</v>
      </c>
      <c r="E66" s="154">
        <v>9.9999999999999995E-7</v>
      </c>
      <c r="F66">
        <v>2.297505821277819E-2</v>
      </c>
      <c r="G66">
        <v>0.55703102740980792</v>
      </c>
      <c r="H66">
        <v>0.40745532626925285</v>
      </c>
      <c r="I66">
        <f t="shared" si="8"/>
        <v>306</v>
      </c>
      <c r="J66">
        <v>2.2908676527677716E-7</v>
      </c>
      <c r="K66">
        <v>3.0159999999999999E-2</v>
      </c>
      <c r="L66">
        <v>19.366163335304591</v>
      </c>
      <c r="M66" s="104">
        <v>59662.144820404399</v>
      </c>
      <c r="O66" s="10"/>
      <c r="Q66">
        <v>64</v>
      </c>
      <c r="R66" s="159">
        <f t="shared" si="29"/>
        <v>114.37156012751666</v>
      </c>
      <c r="S66">
        <f t="shared" si="30"/>
        <v>73.363304802809353</v>
      </c>
      <c r="T66" s="100">
        <f t="shared" si="31"/>
        <v>-94.36784848910527</v>
      </c>
      <c r="U66">
        <f t="shared" si="36"/>
        <v>-21.004543686295918</v>
      </c>
      <c r="X66">
        <v>64</v>
      </c>
      <c r="Y66">
        <f t="shared" si="43"/>
        <v>7.8120805369167101E-2</v>
      </c>
      <c r="Z66">
        <f t="shared" si="43"/>
        <v>7.8120805369167101E-2</v>
      </c>
      <c r="AA66">
        <f t="shared" si="37"/>
        <v>-20.777742872493086</v>
      </c>
      <c r="AB66">
        <f t="shared" si="9"/>
        <v>-20.699622067123919</v>
      </c>
      <c r="AC66" s="9"/>
      <c r="AE66">
        <v>64</v>
      </c>
      <c r="AF66">
        <f t="shared" si="3"/>
        <v>86.948445006711324</v>
      </c>
      <c r="AG66">
        <f t="shared" si="10"/>
        <v>45.940189682004132</v>
      </c>
      <c r="AH66">
        <f t="shared" si="11"/>
        <v>-57.359938256291045</v>
      </c>
      <c r="AI66">
        <f t="shared" si="12"/>
        <v>-11.419748574286913</v>
      </c>
      <c r="AL66">
        <v>64</v>
      </c>
      <c r="AP66">
        <f t="shared" si="13"/>
        <v>-32.119370641410832</v>
      </c>
      <c r="AX66">
        <v>64</v>
      </c>
      <c r="AY66">
        <f t="shared" si="38"/>
        <v>1.2870435903966364</v>
      </c>
      <c r="AZ66">
        <f t="shared" si="39"/>
        <v>4.7756988619479843</v>
      </c>
      <c r="BB66">
        <v>64</v>
      </c>
      <c r="BC66">
        <f t="shared" si="14"/>
        <v>-158.33095712751674</v>
      </c>
      <c r="BD66">
        <f t="shared" si="15"/>
        <v>-117.32270180280949</v>
      </c>
      <c r="BE66" s="100">
        <f t="shared" si="16"/>
        <v>101.92995067198063</v>
      </c>
      <c r="BF66">
        <f t="shared" si="17"/>
        <v>-15.392751130828856</v>
      </c>
      <c r="BI66">
        <v>64</v>
      </c>
      <c r="BJ66" s="8">
        <f t="shared" si="44"/>
        <v>-16.6144026845638</v>
      </c>
      <c r="BK66" s="8">
        <f t="shared" si="44"/>
        <v>-16.6144026845638</v>
      </c>
      <c r="BL66" s="154">
        <f t="shared" si="19"/>
        <v>-8.6680651774457544</v>
      </c>
      <c r="BM66" s="8">
        <f t="shared" si="6"/>
        <v>-25.282467862009554</v>
      </c>
      <c r="BP66">
        <v>64</v>
      </c>
      <c r="BQ66" s="100">
        <f t="shared" si="20"/>
        <v>141.71655444295288</v>
      </c>
      <c r="BR66" s="100">
        <f t="shared" si="21"/>
        <v>100.70829911824558</v>
      </c>
      <c r="BS66" s="154">
        <f t="shared" si="22"/>
        <v>-110.5980158494264</v>
      </c>
      <c r="BT66">
        <f t="shared" si="23"/>
        <v>-9.8897167311808261</v>
      </c>
      <c r="BW66">
        <v>64</v>
      </c>
      <c r="BX66" s="100">
        <f t="shared" si="24"/>
        <v>-141.71655444295288</v>
      </c>
      <c r="BY66" s="100">
        <f t="shared" si="25"/>
        <v>-100.70829911824558</v>
      </c>
      <c r="BZ66" s="154">
        <f t="shared" si="32"/>
        <v>110.5980158494264</v>
      </c>
      <c r="CA66">
        <f t="shared" si="26"/>
        <v>9.8897167311808261</v>
      </c>
      <c r="CE66">
        <v>64</v>
      </c>
      <c r="CF66" s="100">
        <f t="shared" si="27"/>
        <v>-154.79527516778501</v>
      </c>
      <c r="CG66" s="100">
        <f t="shared" si="28"/>
        <v>-113.78701984307776</v>
      </c>
      <c r="CH66" s="100">
        <f t="shared" si="40"/>
        <v>113.10182525858032</v>
      </c>
      <c r="CI66">
        <f t="shared" si="33"/>
        <v>-0.68519458449743809</v>
      </c>
    </row>
    <row r="67" spans="1:87" ht="16.5">
      <c r="A67">
        <v>9.9999999999999995E-7</v>
      </c>
      <c r="B67" s="154">
        <v>4.2173913043478264E-5</v>
      </c>
      <c r="C67" s="154">
        <v>6.9983333333333345E-4</v>
      </c>
      <c r="D67" s="154">
        <v>1.4389189189189188E-3</v>
      </c>
      <c r="E67" s="154">
        <v>9.9999999999999995E-7</v>
      </c>
      <c r="F67">
        <v>2.1198820915853591E-2</v>
      </c>
      <c r="G67">
        <v>0.5501693150308784</v>
      </c>
      <c r="H67">
        <v>0.41605394207137036</v>
      </c>
      <c r="I67">
        <f t="shared" si="8"/>
        <v>306</v>
      </c>
      <c r="J67">
        <v>2.2908676527677716E-7</v>
      </c>
      <c r="K67">
        <v>3.0020000000000002E-2</v>
      </c>
      <c r="L67">
        <v>17.877647128008856</v>
      </c>
      <c r="M67" s="104">
        <v>58967.836027375866</v>
      </c>
      <c r="O67" s="10"/>
      <c r="Q67">
        <v>65</v>
      </c>
      <c r="R67" s="159">
        <f t="shared" si="29"/>
        <v>114.37156012751666</v>
      </c>
      <c r="S67">
        <f t="shared" ref="S67:S112" si="45">$O$9+$O$3+$O$5+3*$O$4-$O$10-3*$O$7</f>
        <v>73.363304802809353</v>
      </c>
      <c r="T67" s="100">
        <f t="shared" si="31"/>
        <v>-94.790067145328649</v>
      </c>
      <c r="U67">
        <f t="shared" ref="U67:U98" si="46">S67+T67</f>
        <v>-21.426762342519297</v>
      </c>
      <c r="X67">
        <v>65</v>
      </c>
      <c r="Y67">
        <f t="shared" si="43"/>
        <v>7.8120805369167101E-2</v>
      </c>
      <c r="Z67">
        <f t="shared" si="43"/>
        <v>7.8120805369167101E-2</v>
      </c>
      <c r="AA67">
        <f t="shared" ref="AA67:AA98" si="47">0.0083145*I67*LN((C67*E67)/D67^2)</f>
        <v>-20.334693392292269</v>
      </c>
      <c r="AB67">
        <f t="shared" si="9"/>
        <v>-20.256572586923102</v>
      </c>
      <c r="AC67" s="9"/>
      <c r="AE67">
        <v>65</v>
      </c>
      <c r="AF67">
        <f t="shared" ref="AF67:AF112" si="48">2*$O$9+$O$6+2*$O$4-$O$11-2*$O$7</f>
        <v>86.948445006711324</v>
      </c>
      <c r="AG67">
        <f t="shared" si="10"/>
        <v>45.940189682004132</v>
      </c>
      <c r="AH67">
        <f t="shared" si="11"/>
        <v>-57.840375707578445</v>
      </c>
      <c r="AI67">
        <f t="shared" si="12"/>
        <v>-11.900186025574314</v>
      </c>
      <c r="AL67">
        <v>65</v>
      </c>
      <c r="AP67">
        <f t="shared" si="13"/>
        <v>-32.156758612497413</v>
      </c>
      <c r="AX67">
        <v>65</v>
      </c>
      <c r="AY67">
        <f t="shared" ref="AY67:AY98" si="49">LOG(L67)</f>
        <v>1.2523103608490813</v>
      </c>
      <c r="AZ67">
        <f t="shared" ref="AZ67:AZ98" si="50">LOG(M67)</f>
        <v>4.7706151905450849</v>
      </c>
      <c r="BB67">
        <v>65</v>
      </c>
      <c r="BC67">
        <f t="shared" ref="BC67:BC112" si="51">$O$12+3*$O$7-4*$O$4-$O$3-$O$6</f>
        <v>-158.33095712751674</v>
      </c>
      <c r="BD67">
        <f t="shared" ref="BD67:BD112" si="52">$O$12+3*$O$7-4*$O$4-$O$3-$O$5</f>
        <v>-117.32270180280949</v>
      </c>
      <c r="BE67" s="100">
        <f t="shared" si="16"/>
        <v>102.72912707883023</v>
      </c>
      <c r="BF67">
        <f t="shared" si="17"/>
        <v>-14.593574723979259</v>
      </c>
      <c r="BI67">
        <v>65</v>
      </c>
      <c r="BJ67" s="8">
        <f t="shared" si="44"/>
        <v>-16.6144026845638</v>
      </c>
      <c r="BK67" s="8">
        <f t="shared" si="44"/>
        <v>-16.6144026845638</v>
      </c>
      <c r="BL67" s="154">
        <f t="shared" si="19"/>
        <v>-8.6759381119563361</v>
      </c>
      <c r="BM67" s="8">
        <f t="shared" si="6"/>
        <v>-25.290340796520134</v>
      </c>
      <c r="BP67">
        <v>65</v>
      </c>
      <c r="BQ67" s="100">
        <f t="shared" si="20"/>
        <v>141.71655444295288</v>
      </c>
      <c r="BR67" s="100">
        <f t="shared" si="21"/>
        <v>100.70829911824558</v>
      </c>
      <c r="BS67" s="154">
        <f t="shared" si="22"/>
        <v>-111.40506519078657</v>
      </c>
      <c r="BT67">
        <f t="shared" si="23"/>
        <v>-10.696766072540996</v>
      </c>
      <c r="BW67">
        <v>65</v>
      </c>
      <c r="BX67" s="100">
        <f t="shared" si="24"/>
        <v>-141.71655444295288</v>
      </c>
      <c r="BY67" s="100">
        <f t="shared" si="25"/>
        <v>-100.70829911824558</v>
      </c>
      <c r="BZ67" s="154">
        <f t="shared" si="32"/>
        <v>111.40506519078657</v>
      </c>
      <c r="CA67">
        <f t="shared" si="26"/>
        <v>10.696766072540996</v>
      </c>
      <c r="CE67">
        <v>65</v>
      </c>
      <c r="CF67" s="100">
        <f t="shared" si="27"/>
        <v>-154.79527516778501</v>
      </c>
      <c r="CG67" s="100">
        <f t="shared" si="28"/>
        <v>-113.78701984307776</v>
      </c>
      <c r="CH67" s="100">
        <f t="shared" ref="CH67:CH98" si="53">0.0083145*I67*LN((G67*K67^3/(B67^4*J67)))</f>
        <v>113.13915680570997</v>
      </c>
      <c r="CI67">
        <f t="shared" si="33"/>
        <v>-0.6478630373677845</v>
      </c>
    </row>
    <row r="68" spans="1:87" ht="16.5">
      <c r="A68">
        <v>9.9999999999999995E-7</v>
      </c>
      <c r="B68" s="154">
        <v>4.6304347826086952E-5</v>
      </c>
      <c r="C68" s="154">
        <v>9.078333333333333E-4</v>
      </c>
      <c r="D68" s="154">
        <v>1.7149999999999999E-3</v>
      </c>
      <c r="E68" s="154">
        <v>9.9999999999999995E-7</v>
      </c>
      <c r="F68">
        <v>2.3483020975614877E-2</v>
      </c>
      <c r="G68">
        <v>0.54831276743115742</v>
      </c>
      <c r="H68">
        <v>0.41980877466841493</v>
      </c>
      <c r="I68">
        <f t="shared" ref="I68:I112" si="54">33+273</f>
        <v>306</v>
      </c>
      <c r="J68">
        <v>2.2908676527677716E-7</v>
      </c>
      <c r="K68">
        <v>2.9975000000000002E-2</v>
      </c>
      <c r="L68">
        <v>19.804509901087552</v>
      </c>
      <c r="M68" s="104">
        <v>58765.630983447954</v>
      </c>
      <c r="O68" s="10"/>
      <c r="Q68">
        <v>66</v>
      </c>
      <c r="R68" s="159">
        <f t="shared" si="29"/>
        <v>114.37156012751666</v>
      </c>
      <c r="S68">
        <f t="shared" si="45"/>
        <v>73.363304802809353</v>
      </c>
      <c r="T68" s="100">
        <f t="shared" si="31"/>
        <v>-93.797321825842971</v>
      </c>
      <c r="U68">
        <f t="shared" si="46"/>
        <v>-20.434017023033618</v>
      </c>
      <c r="X68">
        <v>66</v>
      </c>
      <c r="Y68">
        <f t="shared" si="43"/>
        <v>7.8120805369167101E-2</v>
      </c>
      <c r="Z68">
        <f t="shared" si="43"/>
        <v>7.8120805369167101E-2</v>
      </c>
      <c r="AA68">
        <f t="shared" si="47"/>
        <v>-20.565769654088029</v>
      </c>
      <c r="AB68">
        <f t="shared" ref="AB68:AB112" si="55">Z68+AA68</f>
        <v>-20.487648848718862</v>
      </c>
      <c r="AC68" s="9"/>
      <c r="AE68">
        <v>66</v>
      </c>
      <c r="AF68">
        <f t="shared" si="48"/>
        <v>86.948445006711324</v>
      </c>
      <c r="AG68">
        <f t="shared" ref="AG68:AG112" si="56">2*$O$9+$O$5+2*$O$4-$O$11-2*$O$7</f>
        <v>45.940189682004132</v>
      </c>
      <c r="AH68">
        <f t="shared" ref="AH68:AH112" si="57">0.0083145*I68*LN((C68^2*(F68*0.00078)^2)/E68)</f>
        <v>-55.995545988123332</v>
      </c>
      <c r="AI68">
        <f t="shared" ref="AI68:AI112" si="58">AG68+AH68</f>
        <v>-10.055356306119201</v>
      </c>
      <c r="AL68">
        <v>66</v>
      </c>
      <c r="AP68">
        <f t="shared" ref="AP68:AP112" si="59">AB68+AI68</f>
        <v>-30.543005154838063</v>
      </c>
      <c r="AX68">
        <v>66</v>
      </c>
      <c r="AY68">
        <f t="shared" si="49"/>
        <v>1.2967640994599841</v>
      </c>
      <c r="AZ68">
        <f t="shared" si="50"/>
        <v>4.7691234036578711</v>
      </c>
      <c r="BB68">
        <v>66</v>
      </c>
      <c r="BC68">
        <f t="shared" si="51"/>
        <v>-158.33095712751674</v>
      </c>
      <c r="BD68">
        <f t="shared" si="52"/>
        <v>-117.32270180280949</v>
      </c>
      <c r="BE68" s="100">
        <f t="shared" ref="BE68:BE112" si="60">0.0083145*I68*LN((G68*0.0014)/((F68*0.00078)^4*K68))</f>
        <v>101.68291538929377</v>
      </c>
      <c r="BF68">
        <f t="shared" ref="BF68:BF112" si="61">BD68+BE68</f>
        <v>-15.639786413515722</v>
      </c>
      <c r="BI68">
        <v>66</v>
      </c>
      <c r="BJ68" s="8">
        <f t="shared" si="44"/>
        <v>-16.6144026845638</v>
      </c>
      <c r="BK68" s="8">
        <f t="shared" si="44"/>
        <v>-16.6144026845638</v>
      </c>
      <c r="BL68" s="154">
        <f t="shared" ref="BL68:BL112" si="62">0.0083145*I68*LN(((G68*0.0014)*K68)/C68)</f>
        <v>-9.3504126201808155</v>
      </c>
      <c r="BM68" s="8">
        <f t="shared" ref="BM68:BM112" si="63">BK68+BL68</f>
        <v>-25.964815304744615</v>
      </c>
      <c r="BP68">
        <v>66</v>
      </c>
      <c r="BQ68" s="100">
        <f t="shared" ref="BQ68:BQ112" si="64">2*$O$3+$O$6+4*$O$4-$O$9-4*$O$7</f>
        <v>141.71655444295288</v>
      </c>
      <c r="BR68" s="100">
        <f t="shared" ref="BR68:BR112" si="65">2*$O$3+$O$5+4*$O$4-$O$9-4*$O$7</f>
        <v>100.70829911824558</v>
      </c>
      <c r="BS68" s="154">
        <f t="shared" ref="BS68:BS112" si="66">0.0083145*I68*LN((K68^2*(F68*0.00078)^4)/C68)</f>
        <v>-111.03332800947457</v>
      </c>
      <c r="BT68">
        <f t="shared" ref="BT68:BT112" si="67">BR68+BS68</f>
        <v>-10.325028891228996</v>
      </c>
      <c r="BW68">
        <v>66</v>
      </c>
      <c r="BX68" s="100">
        <f t="shared" ref="BX68:BX112" si="68">-2*$O$3-$O$6-4*$O$4+$O$9+4*$O$7</f>
        <v>-141.71655444295288</v>
      </c>
      <c r="BY68" s="100">
        <f t="shared" ref="BY68:BY112" si="69">-2*$O$3-$O$5-4*$O$4+$O$9+4*$O$7</f>
        <v>-100.70829911824558</v>
      </c>
      <c r="BZ68" s="154">
        <f t="shared" si="32"/>
        <v>111.03332800947457</v>
      </c>
      <c r="CA68">
        <f t="shared" ref="CA68:CA112" si="70">BY68+BZ68</f>
        <v>10.325028891228996</v>
      </c>
      <c r="CE68">
        <v>66</v>
      </c>
      <c r="CF68" s="100">
        <f t="shared" ref="CF68:CF112" si="71">$O$12+3*$O$3-4*$O$8-$O$7-$O$6</f>
        <v>-154.79527516778501</v>
      </c>
      <c r="CG68" s="100">
        <f t="shared" ref="CG68:CG112" si="72">$O$12+3*$O$3-4*$O$8-$O$7-$O$5</f>
        <v>-113.78701984307776</v>
      </c>
      <c r="CH68" s="100">
        <f t="shared" si="53"/>
        <v>112.16823370368364</v>
      </c>
      <c r="CI68">
        <f t="shared" si="33"/>
        <v>-1.6187861393941176</v>
      </c>
    </row>
    <row r="69" spans="1:87" ht="16.5">
      <c r="A69">
        <v>9.9999999999999995E-7</v>
      </c>
      <c r="B69" s="154">
        <v>2.5652173913043479E-5</v>
      </c>
      <c r="C69" s="154">
        <v>8.6183333333333337E-4</v>
      </c>
      <c r="D69" s="154">
        <v>1.5337837837837837E-3</v>
      </c>
      <c r="E69" s="154">
        <v>3.0568181818181817E-5</v>
      </c>
      <c r="F69">
        <v>4.6196092736129263E-2</v>
      </c>
      <c r="G69">
        <v>0.55282656237487482</v>
      </c>
      <c r="H69">
        <v>0.41630511216100652</v>
      </c>
      <c r="I69">
        <f t="shared" si="54"/>
        <v>306</v>
      </c>
      <c r="J69">
        <v>2.1877616239495479E-7</v>
      </c>
      <c r="K69">
        <v>3.0724999999999999E-2</v>
      </c>
      <c r="L69">
        <v>38.934977362807281</v>
      </c>
      <c r="M69" s="104">
        <v>59198.699856874708</v>
      </c>
      <c r="O69" s="10"/>
      <c r="Q69">
        <v>67</v>
      </c>
      <c r="R69" s="159">
        <f t="shared" ref="R69:R112" si="73">$O$9+$O$3+$O$6+3*$O$4-$O$10-3*$O$7</f>
        <v>114.37156012751666</v>
      </c>
      <c r="S69">
        <f t="shared" si="45"/>
        <v>73.363304802809353</v>
      </c>
      <c r="T69" s="100">
        <f t="shared" ref="T69:T112" si="74">0.0083145*I69*LN((C69*K69*(F69*0.00078)^3)/D69)</f>
        <v>-88.418188831421489</v>
      </c>
      <c r="U69">
        <f t="shared" si="46"/>
        <v>-15.054884028612136</v>
      </c>
      <c r="X69">
        <v>67</v>
      </c>
      <c r="Y69">
        <f t="shared" si="43"/>
        <v>7.8120805369167101E-2</v>
      </c>
      <c r="Z69">
        <f t="shared" si="43"/>
        <v>7.8120805369167101E-2</v>
      </c>
      <c r="AA69">
        <f t="shared" si="47"/>
        <v>-11.428622243166219</v>
      </c>
      <c r="AB69">
        <f t="shared" si="55"/>
        <v>-11.350501437797051</v>
      </c>
      <c r="AC69" s="9"/>
      <c r="AE69">
        <v>67</v>
      </c>
      <c r="AF69">
        <f t="shared" si="48"/>
        <v>86.948445006711324</v>
      </c>
      <c r="AG69">
        <f t="shared" si="56"/>
        <v>45.940189682004132</v>
      </c>
      <c r="AH69">
        <f t="shared" si="57"/>
        <v>-61.518378034868263</v>
      </c>
      <c r="AI69">
        <f t="shared" si="58"/>
        <v>-15.578188352864132</v>
      </c>
      <c r="AL69">
        <v>67</v>
      </c>
      <c r="AP69">
        <f t="shared" si="59"/>
        <v>-26.928689790661181</v>
      </c>
      <c r="AX69">
        <v>67</v>
      </c>
      <c r="AY69">
        <f t="shared" si="49"/>
        <v>1.5903399265290017</v>
      </c>
      <c r="AZ69">
        <f t="shared" si="50"/>
        <v>4.7723121686961392</v>
      </c>
      <c r="BB69">
        <v>67</v>
      </c>
      <c r="BC69">
        <f t="shared" si="51"/>
        <v>-158.33095712751674</v>
      </c>
      <c r="BD69">
        <f t="shared" si="52"/>
        <v>-117.32270180280949</v>
      </c>
      <c r="BE69" s="100">
        <f t="shared" si="60"/>
        <v>94.75499672669811</v>
      </c>
      <c r="BF69">
        <f t="shared" si="61"/>
        <v>-22.56770507611138</v>
      </c>
      <c r="BI69">
        <v>67</v>
      </c>
      <c r="BJ69" s="8">
        <f t="shared" si="44"/>
        <v>-16.6144026845638</v>
      </c>
      <c r="BK69" s="8">
        <f t="shared" si="44"/>
        <v>-16.6144026845638</v>
      </c>
      <c r="BL69" s="154">
        <f t="shared" si="62"/>
        <v>-9.1343806581103966</v>
      </c>
      <c r="BM69" s="8">
        <f t="shared" si="63"/>
        <v>-25.748783342674194</v>
      </c>
      <c r="BP69">
        <v>67</v>
      </c>
      <c r="BQ69" s="100">
        <f t="shared" si="64"/>
        <v>141.71655444295288</v>
      </c>
      <c r="BR69" s="100">
        <f t="shared" si="65"/>
        <v>100.70829911824558</v>
      </c>
      <c r="BS69" s="154">
        <f t="shared" si="66"/>
        <v>-103.8893773848085</v>
      </c>
      <c r="BT69">
        <f t="shared" si="67"/>
        <v>-3.1810782665629205</v>
      </c>
      <c r="BW69">
        <v>67</v>
      </c>
      <c r="BX69" s="100">
        <f t="shared" si="68"/>
        <v>-141.71655444295288</v>
      </c>
      <c r="BY69" s="100">
        <f t="shared" si="69"/>
        <v>-100.70829911824558</v>
      </c>
      <c r="BZ69" s="154">
        <f t="shared" ref="BZ69:BZ112" si="75">0.0083145*I69*LN(C69/(K69^2*(F69*0.00078)^4))</f>
        <v>103.8893773848085</v>
      </c>
      <c r="CA69">
        <f t="shared" si="70"/>
        <v>3.1810782665629205</v>
      </c>
      <c r="CE69">
        <v>67</v>
      </c>
      <c r="CF69" s="100">
        <f t="shared" si="71"/>
        <v>-154.79527516778501</v>
      </c>
      <c r="CG69" s="100">
        <f t="shared" si="72"/>
        <v>-113.78701984307776</v>
      </c>
      <c r="CH69" s="100">
        <f t="shared" si="53"/>
        <v>118.50546803378845</v>
      </c>
      <c r="CI69">
        <f t="shared" ref="CI69:CI112" si="76">CG69+CH69</f>
        <v>4.7184481907106886</v>
      </c>
    </row>
    <row r="70" spans="1:87" ht="16.5">
      <c r="A70">
        <v>9.9999999999999995E-7</v>
      </c>
      <c r="B70" s="154">
        <v>2.7173913043478258E-5</v>
      </c>
      <c r="C70" s="154">
        <v>8.008333333333333E-4</v>
      </c>
      <c r="D70" s="154">
        <v>1.3644594594594594E-3</v>
      </c>
      <c r="E70" s="154">
        <v>9.9999999999999995E-7</v>
      </c>
      <c r="F70">
        <v>1.9849321640640488E-2</v>
      </c>
      <c r="G70">
        <v>0.55941292184140301</v>
      </c>
      <c r="H70">
        <v>0.40812279666197504</v>
      </c>
      <c r="I70">
        <f t="shared" si="54"/>
        <v>306</v>
      </c>
      <c r="J70">
        <v>2.1877616239495479E-7</v>
      </c>
      <c r="K70">
        <v>3.015E-2</v>
      </c>
      <c r="L70">
        <v>16.719970146981002</v>
      </c>
      <c r="M70" s="104">
        <v>59879.310317628799</v>
      </c>
      <c r="O70" s="10"/>
      <c r="Q70">
        <v>68</v>
      </c>
      <c r="R70" s="159">
        <f t="shared" si="73"/>
        <v>114.37156012751666</v>
      </c>
      <c r="S70">
        <f t="shared" si="45"/>
        <v>73.363304802809353</v>
      </c>
      <c r="T70" s="100">
        <f t="shared" si="74"/>
        <v>-94.802945368987352</v>
      </c>
      <c r="U70">
        <f t="shared" si="46"/>
        <v>-21.439640566177999</v>
      </c>
      <c r="X70">
        <v>68</v>
      </c>
      <c r="Y70">
        <f t="shared" si="43"/>
        <v>7.8120805369167101E-2</v>
      </c>
      <c r="Z70">
        <f t="shared" si="43"/>
        <v>7.8120805369167101E-2</v>
      </c>
      <c r="AA70">
        <f t="shared" si="47"/>
        <v>-19.721333563102355</v>
      </c>
      <c r="AB70">
        <f t="shared" si="55"/>
        <v>-19.643212757733188</v>
      </c>
      <c r="AC70" s="9"/>
      <c r="AE70">
        <v>68</v>
      </c>
      <c r="AF70">
        <f t="shared" si="48"/>
        <v>86.948445006711324</v>
      </c>
      <c r="AG70">
        <f t="shared" si="56"/>
        <v>45.940189682004132</v>
      </c>
      <c r="AH70">
        <f t="shared" si="57"/>
        <v>-57.489093362748328</v>
      </c>
      <c r="AI70">
        <f t="shared" si="58"/>
        <v>-11.548903680744196</v>
      </c>
      <c r="AL70">
        <v>68</v>
      </c>
      <c r="AP70">
        <f t="shared" si="59"/>
        <v>-31.192116438477385</v>
      </c>
      <c r="AX70">
        <v>68</v>
      </c>
      <c r="AY70">
        <f t="shared" si="49"/>
        <v>1.2232354976835602</v>
      </c>
      <c r="AZ70">
        <f t="shared" si="50"/>
        <v>4.777276789550557</v>
      </c>
      <c r="BB70">
        <v>68</v>
      </c>
      <c r="BC70">
        <f t="shared" si="51"/>
        <v>-158.33095712751674</v>
      </c>
      <c r="BD70">
        <f t="shared" si="52"/>
        <v>-117.32270180280949</v>
      </c>
      <c r="BE70" s="100">
        <f t="shared" si="60"/>
        <v>103.42992095205794</v>
      </c>
      <c r="BF70">
        <f t="shared" si="61"/>
        <v>-13.892780850751549</v>
      </c>
      <c r="BI70">
        <v>68</v>
      </c>
      <c r="BJ70" s="8">
        <f t="shared" si="44"/>
        <v>-16.6144026845638</v>
      </c>
      <c r="BK70" s="8">
        <f t="shared" si="44"/>
        <v>-16.6144026845638</v>
      </c>
      <c r="BL70" s="154">
        <f t="shared" si="62"/>
        <v>-8.9655428600660638</v>
      </c>
      <c r="BM70" s="8">
        <f t="shared" si="63"/>
        <v>-25.579945544629865</v>
      </c>
      <c r="BP70">
        <v>68</v>
      </c>
      <c r="BQ70" s="100">
        <f t="shared" si="64"/>
        <v>141.71655444295288</v>
      </c>
      <c r="BR70" s="100">
        <f t="shared" si="65"/>
        <v>100.70829911824558</v>
      </c>
      <c r="BS70" s="154">
        <f t="shared" si="66"/>
        <v>-112.39546381212401</v>
      </c>
      <c r="BT70">
        <f t="shared" si="67"/>
        <v>-11.687164693878429</v>
      </c>
      <c r="BW70">
        <v>68</v>
      </c>
      <c r="BX70" s="100">
        <f t="shared" si="68"/>
        <v>-141.71655444295288</v>
      </c>
      <c r="BY70" s="100">
        <f t="shared" si="69"/>
        <v>-100.70829911824558</v>
      </c>
      <c r="BZ70" s="154">
        <f t="shared" si="75"/>
        <v>112.39546381212401</v>
      </c>
      <c r="CA70">
        <f t="shared" si="70"/>
        <v>11.687164693878429</v>
      </c>
      <c r="CE70">
        <v>68</v>
      </c>
      <c r="CF70" s="100">
        <f t="shared" si="71"/>
        <v>-154.79527516778501</v>
      </c>
      <c r="CG70" s="100">
        <f t="shared" si="72"/>
        <v>-113.78701984307776</v>
      </c>
      <c r="CH70" s="100">
        <f t="shared" si="53"/>
        <v>117.80491723502374</v>
      </c>
      <c r="CI70">
        <f t="shared" si="76"/>
        <v>4.0178973919459793</v>
      </c>
    </row>
    <row r="71" spans="1:87" ht="16.5">
      <c r="A71">
        <v>9.9999999999999995E-7</v>
      </c>
      <c r="B71" s="154">
        <v>4.4999999999999996E-5</v>
      </c>
      <c r="C71" s="154">
        <v>8.1283333333333338E-4</v>
      </c>
      <c r="D71" s="154">
        <v>1.3101351351351351E-3</v>
      </c>
      <c r="E71" s="154">
        <v>9.9999999999999995E-7</v>
      </c>
      <c r="F71">
        <v>2.0002941149436723E-2</v>
      </c>
      <c r="G71">
        <v>0.56510786135285895</v>
      </c>
      <c r="H71">
        <v>0.39649712526079894</v>
      </c>
      <c r="I71">
        <f t="shared" si="54"/>
        <v>306</v>
      </c>
      <c r="J71">
        <v>2.089296130854039E-7</v>
      </c>
      <c r="K71">
        <v>3.031E-2</v>
      </c>
      <c r="L71">
        <v>16.850168086607461</v>
      </c>
      <c r="M71" s="104">
        <v>60492.639880572955</v>
      </c>
      <c r="O71" s="10"/>
      <c r="Q71">
        <v>69</v>
      </c>
      <c r="R71" s="159">
        <f t="shared" si="73"/>
        <v>114.37156012751666</v>
      </c>
      <c r="S71">
        <f t="shared" si="45"/>
        <v>73.363304802809353</v>
      </c>
      <c r="T71" s="100">
        <f t="shared" si="74"/>
        <v>-94.589426569772669</v>
      </c>
      <c r="U71">
        <f t="shared" si="46"/>
        <v>-21.226121766963317</v>
      </c>
      <c r="X71">
        <v>69</v>
      </c>
      <c r="Y71">
        <f t="shared" si="43"/>
        <v>7.8120805369167101E-2</v>
      </c>
      <c r="Z71">
        <f t="shared" si="43"/>
        <v>7.8120805369167101E-2</v>
      </c>
      <c r="AA71">
        <f t="shared" si="47"/>
        <v>-19.476757696336488</v>
      </c>
      <c r="AB71">
        <f t="shared" si="55"/>
        <v>-19.398636890967321</v>
      </c>
      <c r="AC71" s="9"/>
      <c r="AE71">
        <v>69</v>
      </c>
      <c r="AF71">
        <f t="shared" si="48"/>
        <v>86.948445006711324</v>
      </c>
      <c r="AG71">
        <f t="shared" si="56"/>
        <v>45.940189682004132</v>
      </c>
      <c r="AH71">
        <f t="shared" si="57"/>
        <v>-57.374181767753441</v>
      </c>
      <c r="AI71">
        <f t="shared" si="58"/>
        <v>-11.43399208574931</v>
      </c>
      <c r="AL71">
        <v>69</v>
      </c>
      <c r="AP71">
        <f t="shared" si="59"/>
        <v>-30.832628976716631</v>
      </c>
      <c r="AX71">
        <v>69</v>
      </c>
      <c r="AY71">
        <f t="shared" si="49"/>
        <v>1.2266042374757256</v>
      </c>
      <c r="AZ71">
        <f t="shared" si="50"/>
        <v>4.7817025374012045</v>
      </c>
      <c r="BB71">
        <v>69</v>
      </c>
      <c r="BC71">
        <f t="shared" si="51"/>
        <v>-158.33095712751674</v>
      </c>
      <c r="BD71">
        <f t="shared" si="52"/>
        <v>-117.32270180280949</v>
      </c>
      <c r="BE71" s="100">
        <f t="shared" si="60"/>
        <v>103.36376574827825</v>
      </c>
      <c r="BF71">
        <f t="shared" si="61"/>
        <v>-13.958936054531236</v>
      </c>
      <c r="BI71">
        <v>69</v>
      </c>
      <c r="BJ71" s="8">
        <f t="shared" si="44"/>
        <v>-16.6144026845638</v>
      </c>
      <c r="BK71" s="8">
        <f t="shared" si="44"/>
        <v>-16.6144026845638</v>
      </c>
      <c r="BL71" s="154">
        <f t="shared" si="62"/>
        <v>-8.9641479271771622</v>
      </c>
      <c r="BM71" s="8">
        <f t="shared" si="63"/>
        <v>-25.578550611740962</v>
      </c>
      <c r="BP71">
        <v>69</v>
      </c>
      <c r="BQ71" s="100">
        <f t="shared" si="64"/>
        <v>141.71655444295288</v>
      </c>
      <c r="BR71" s="100">
        <f t="shared" si="65"/>
        <v>100.70829911824558</v>
      </c>
      <c r="BS71" s="154">
        <f t="shared" si="66"/>
        <v>-112.32791367545542</v>
      </c>
      <c r="BT71">
        <f t="shared" si="67"/>
        <v>-11.619614557209843</v>
      </c>
      <c r="BW71">
        <v>69</v>
      </c>
      <c r="BX71" s="100">
        <f t="shared" si="68"/>
        <v>-141.71655444295288</v>
      </c>
      <c r="BY71" s="100">
        <f t="shared" si="69"/>
        <v>-100.70829911824558</v>
      </c>
      <c r="BZ71" s="154">
        <f t="shared" si="75"/>
        <v>112.32791367545542</v>
      </c>
      <c r="CA71">
        <f t="shared" si="70"/>
        <v>11.619614557209843</v>
      </c>
      <c r="CE71">
        <v>69</v>
      </c>
      <c r="CF71" s="100">
        <f t="shared" si="71"/>
        <v>-154.79527516778501</v>
      </c>
      <c r="CG71" s="100">
        <f t="shared" si="72"/>
        <v>-113.78701984307776</v>
      </c>
      <c r="CH71" s="100">
        <f t="shared" si="53"/>
        <v>112.85494773108385</v>
      </c>
      <c r="CI71">
        <f t="shared" si="76"/>
        <v>-0.93207211199390372</v>
      </c>
    </row>
    <row r="72" spans="1:87" ht="16.5">
      <c r="A72">
        <v>9.9999999999999995E-7</v>
      </c>
      <c r="B72" s="154">
        <v>9.9999999999999995E-7</v>
      </c>
      <c r="C72" s="154">
        <v>8.3266666666666667E-4</v>
      </c>
      <c r="D72" s="154">
        <v>1.3550000000000001E-3</v>
      </c>
      <c r="E72" s="154">
        <v>9.9999999999999995E-7</v>
      </c>
      <c r="F72">
        <v>6.8207911045485514E-2</v>
      </c>
      <c r="G72">
        <v>0.56128893927335777</v>
      </c>
      <c r="H72">
        <v>0.40440549895879924</v>
      </c>
      <c r="I72">
        <f t="shared" si="54"/>
        <v>306</v>
      </c>
      <c r="J72">
        <v>2.089296130854039E-7</v>
      </c>
      <c r="K72">
        <v>3.1119999999999998E-2</v>
      </c>
      <c r="L72">
        <v>57.457203940239523</v>
      </c>
      <c r="M72" s="104">
        <v>60057.549532745208</v>
      </c>
      <c r="O72" s="10"/>
      <c r="Q72">
        <v>70</v>
      </c>
      <c r="R72" s="159">
        <f t="shared" si="73"/>
        <v>114.37156012751666</v>
      </c>
      <c r="S72">
        <f t="shared" si="45"/>
        <v>73.363304802809353</v>
      </c>
      <c r="T72" s="100">
        <f t="shared" si="74"/>
        <v>-85.183756727448298</v>
      </c>
      <c r="U72">
        <f t="shared" si="46"/>
        <v>-11.820451924638945</v>
      </c>
      <c r="X72">
        <v>70</v>
      </c>
      <c r="Y72">
        <f t="shared" si="43"/>
        <v>7.8120805369167101E-2</v>
      </c>
      <c r="Z72">
        <f t="shared" si="43"/>
        <v>7.8120805369167101E-2</v>
      </c>
      <c r="AA72">
        <f t="shared" si="47"/>
        <v>-19.586757824143636</v>
      </c>
      <c r="AB72">
        <f t="shared" si="55"/>
        <v>-19.508637018774468</v>
      </c>
      <c r="AC72" s="9"/>
      <c r="AE72">
        <v>70</v>
      </c>
      <c r="AF72">
        <f t="shared" si="48"/>
        <v>86.948445006711324</v>
      </c>
      <c r="AG72">
        <f t="shared" si="56"/>
        <v>45.940189682004132</v>
      </c>
      <c r="AH72">
        <f t="shared" si="57"/>
        <v>-51.009576745586166</v>
      </c>
      <c r="AI72">
        <f t="shared" si="58"/>
        <v>-5.0693870635820346</v>
      </c>
      <c r="AL72">
        <v>70</v>
      </c>
      <c r="AP72">
        <f t="shared" si="59"/>
        <v>-24.578024082356503</v>
      </c>
      <c r="AX72">
        <v>70</v>
      </c>
      <c r="AY72">
        <f t="shared" si="49"/>
        <v>1.7593444879477693</v>
      </c>
      <c r="AZ72">
        <f t="shared" si="50"/>
        <v>4.7785676081473811</v>
      </c>
      <c r="BB72">
        <v>70</v>
      </c>
      <c r="BC72">
        <f t="shared" si="51"/>
        <v>-158.33095712751674</v>
      </c>
      <c r="BD72">
        <f t="shared" si="52"/>
        <v>-117.32270180280949</v>
      </c>
      <c r="BE72" s="100">
        <f t="shared" si="60"/>
        <v>90.795543450436782</v>
      </c>
      <c r="BF72">
        <f t="shared" si="61"/>
        <v>-26.527158352372709</v>
      </c>
      <c r="BI72">
        <v>70</v>
      </c>
      <c r="BJ72" s="8">
        <f t="shared" si="44"/>
        <v>-16.6144026845638</v>
      </c>
      <c r="BK72" s="8">
        <f t="shared" si="44"/>
        <v>-16.6144026845638</v>
      </c>
      <c r="BL72" s="154">
        <f t="shared" si="62"/>
        <v>-8.9756354347300089</v>
      </c>
      <c r="BM72" s="8">
        <f t="shared" si="63"/>
        <v>-25.590038119293808</v>
      </c>
      <c r="BP72">
        <v>70</v>
      </c>
      <c r="BQ72" s="100">
        <f t="shared" si="64"/>
        <v>141.71655444295288</v>
      </c>
      <c r="BR72" s="100">
        <f t="shared" si="65"/>
        <v>100.70829911824558</v>
      </c>
      <c r="BS72" s="154">
        <f t="shared" si="66"/>
        <v>-99.77117888516679</v>
      </c>
      <c r="BT72">
        <f t="shared" si="67"/>
        <v>0.93712023307878667</v>
      </c>
      <c r="BW72">
        <v>70</v>
      </c>
      <c r="BX72" s="100">
        <f t="shared" si="68"/>
        <v>-141.71655444295288</v>
      </c>
      <c r="BY72" s="100">
        <f t="shared" si="69"/>
        <v>-100.70829911824558</v>
      </c>
      <c r="BZ72" s="154">
        <f t="shared" si="75"/>
        <v>99.77117888516679</v>
      </c>
      <c r="CA72">
        <f t="shared" si="70"/>
        <v>-0.93712023307878667</v>
      </c>
      <c r="CE72">
        <v>70</v>
      </c>
      <c r="CF72" s="100">
        <f t="shared" si="71"/>
        <v>-154.79527516778501</v>
      </c>
      <c r="CG72" s="100">
        <f t="shared" si="72"/>
        <v>-113.78701984307776</v>
      </c>
      <c r="CH72" s="100">
        <f t="shared" si="53"/>
        <v>151.77919952636344</v>
      </c>
      <c r="CI72">
        <f t="shared" si="76"/>
        <v>37.992179683285684</v>
      </c>
    </row>
    <row r="73" spans="1:87" ht="16.5">
      <c r="A73">
        <v>9.9999999999999995E-7</v>
      </c>
      <c r="B73" s="154">
        <v>9.9999999999999995E-7</v>
      </c>
      <c r="C73" s="154">
        <v>8.746666666666666E-4</v>
      </c>
      <c r="D73" s="154">
        <v>1.3785135135135137E-3</v>
      </c>
      <c r="E73" s="154">
        <v>9.9999999999999995E-7</v>
      </c>
      <c r="F73">
        <v>9.1802197344800843E-2</v>
      </c>
      <c r="G73">
        <v>0.55870985722988664</v>
      </c>
      <c r="H73">
        <v>0.40776026817488242</v>
      </c>
      <c r="I73">
        <f t="shared" si="54"/>
        <v>306</v>
      </c>
      <c r="J73">
        <v>1.9952623149688761E-7</v>
      </c>
      <c r="K73">
        <v>3.1304999999999999E-2</v>
      </c>
      <c r="L73">
        <v>77.348462617860292</v>
      </c>
      <c r="M73" s="104">
        <v>59784.157465545803</v>
      </c>
      <c r="O73" s="10"/>
      <c r="Q73">
        <v>71</v>
      </c>
      <c r="R73" s="159">
        <f t="shared" si="73"/>
        <v>114.37156012751666</v>
      </c>
      <c r="S73">
        <f t="shared" si="45"/>
        <v>73.363304802809353</v>
      </c>
      <c r="T73" s="100">
        <f t="shared" si="74"/>
        <v>-82.819755200984844</v>
      </c>
      <c r="U73">
        <f t="shared" si="46"/>
        <v>-9.456450398175491</v>
      </c>
      <c r="X73">
        <v>71</v>
      </c>
      <c r="Y73">
        <f t="shared" si="43"/>
        <v>7.8120805369167101E-2</v>
      </c>
      <c r="Z73">
        <f t="shared" si="43"/>
        <v>7.8120805369167101E-2</v>
      </c>
      <c r="AA73">
        <f t="shared" si="47"/>
        <v>-19.549100930888169</v>
      </c>
      <c r="AB73">
        <f t="shared" si="55"/>
        <v>-19.470980125519002</v>
      </c>
      <c r="AC73" s="9"/>
      <c r="AE73">
        <v>71</v>
      </c>
      <c r="AF73">
        <f t="shared" si="48"/>
        <v>86.948445006711324</v>
      </c>
      <c r="AG73">
        <f t="shared" si="56"/>
        <v>45.940189682004132</v>
      </c>
      <c r="AH73">
        <f t="shared" si="57"/>
        <v>-49.247513828969588</v>
      </c>
      <c r="AI73">
        <f t="shared" si="58"/>
        <v>-3.3073241469654562</v>
      </c>
      <c r="AL73">
        <v>71</v>
      </c>
      <c r="AP73">
        <f t="shared" si="59"/>
        <v>-22.778304272484458</v>
      </c>
      <c r="AX73">
        <v>71</v>
      </c>
      <c r="AY73">
        <f t="shared" si="49"/>
        <v>1.8884516860610463</v>
      </c>
      <c r="AZ73">
        <f t="shared" si="50"/>
        <v>4.7765861131382428</v>
      </c>
      <c r="BB73">
        <v>71</v>
      </c>
      <c r="BC73">
        <f t="shared" si="51"/>
        <v>-158.33095712751674</v>
      </c>
      <c r="BD73">
        <f t="shared" si="52"/>
        <v>-117.32270180280949</v>
      </c>
      <c r="BE73" s="100">
        <f t="shared" si="60"/>
        <v>87.745422177153699</v>
      </c>
      <c r="BF73">
        <f t="shared" si="61"/>
        <v>-29.577279625655791</v>
      </c>
      <c r="BI73">
        <v>71</v>
      </c>
      <c r="BJ73" s="8">
        <f t="shared" si="44"/>
        <v>-16.6144026845638</v>
      </c>
      <c r="BK73" s="8">
        <f t="shared" si="44"/>
        <v>-16.6144026845638</v>
      </c>
      <c r="BL73" s="154">
        <f t="shared" si="62"/>
        <v>-9.0974734649582167</v>
      </c>
      <c r="BM73" s="8">
        <f t="shared" si="63"/>
        <v>-25.711876149522016</v>
      </c>
      <c r="BP73">
        <v>71</v>
      </c>
      <c r="BQ73" s="100">
        <f t="shared" si="64"/>
        <v>141.71655444295288</v>
      </c>
      <c r="BR73" s="100">
        <f t="shared" si="65"/>
        <v>100.70829911824558</v>
      </c>
      <c r="BS73" s="154">
        <f t="shared" si="66"/>
        <v>-96.842895642111912</v>
      </c>
      <c r="BT73">
        <f t="shared" si="67"/>
        <v>3.8654034761336646</v>
      </c>
      <c r="BW73">
        <v>71</v>
      </c>
      <c r="BX73" s="100">
        <f t="shared" si="68"/>
        <v>-141.71655444295288</v>
      </c>
      <c r="BY73" s="100">
        <f t="shared" si="69"/>
        <v>-100.70829911824558</v>
      </c>
      <c r="BZ73" s="154">
        <f t="shared" si="75"/>
        <v>96.842895642111912</v>
      </c>
      <c r="CA73">
        <f t="shared" si="70"/>
        <v>-3.8654034761336646</v>
      </c>
      <c r="CE73">
        <v>71</v>
      </c>
      <c r="CF73" s="100">
        <f t="shared" si="71"/>
        <v>-154.79527516778501</v>
      </c>
      <c r="CG73" s="100">
        <f t="shared" si="72"/>
        <v>-113.78701984307776</v>
      </c>
      <c r="CH73" s="100">
        <f t="shared" si="53"/>
        <v>151.92988851354582</v>
      </c>
      <c r="CI73">
        <f t="shared" si="76"/>
        <v>38.142868670468062</v>
      </c>
    </row>
    <row r="74" spans="1:87" ht="16.5">
      <c r="A74">
        <v>9.9999999999999995E-7</v>
      </c>
      <c r="B74" s="154">
        <v>2.9565217391304352E-5</v>
      </c>
      <c r="C74" s="154">
        <v>4.6033333333333337E-4</v>
      </c>
      <c r="D74" s="154">
        <v>1.0385135135135134E-3</v>
      </c>
      <c r="E74" s="154">
        <v>9.9999999999999995E-7</v>
      </c>
      <c r="F74">
        <v>1.6443972957463398E-2</v>
      </c>
      <c r="G74">
        <v>0.57416201144268475</v>
      </c>
      <c r="H74">
        <v>0.39620837164496714</v>
      </c>
      <c r="I74">
        <f t="shared" si="54"/>
        <v>306</v>
      </c>
      <c r="J74">
        <v>1.9054607179632443E-7</v>
      </c>
      <c r="K74">
        <v>3.1359999999999999E-2</v>
      </c>
      <c r="L74">
        <v>13.823720285335224</v>
      </c>
      <c r="M74" s="104">
        <v>61325.754034317128</v>
      </c>
      <c r="O74" s="10"/>
      <c r="Q74">
        <v>72</v>
      </c>
      <c r="R74" s="159">
        <f t="shared" si="73"/>
        <v>114.37156012751666</v>
      </c>
      <c r="S74">
        <f t="shared" si="45"/>
        <v>73.363304802809353</v>
      </c>
      <c r="T74" s="100">
        <f t="shared" si="74"/>
        <v>-96.853646608027844</v>
      </c>
      <c r="U74">
        <f t="shared" si="46"/>
        <v>-23.490341805218492</v>
      </c>
      <c r="X74">
        <v>72</v>
      </c>
      <c r="Y74">
        <f t="shared" si="43"/>
        <v>7.8120805369167101E-2</v>
      </c>
      <c r="Z74">
        <f t="shared" si="43"/>
        <v>7.8120805369167101E-2</v>
      </c>
      <c r="AA74">
        <f t="shared" si="47"/>
        <v>-19.741092212904288</v>
      </c>
      <c r="AB74">
        <f t="shared" si="55"/>
        <v>-19.662971407535121</v>
      </c>
      <c r="AC74" s="9"/>
      <c r="AE74">
        <v>72</v>
      </c>
      <c r="AF74">
        <f t="shared" si="48"/>
        <v>86.948445006711324</v>
      </c>
      <c r="AG74">
        <f t="shared" si="56"/>
        <v>45.940189682004132</v>
      </c>
      <c r="AH74">
        <f t="shared" si="57"/>
        <v>-61.264297331381215</v>
      </c>
      <c r="AI74">
        <f t="shared" si="58"/>
        <v>-15.324107649377083</v>
      </c>
      <c r="AL74">
        <v>72</v>
      </c>
      <c r="AP74">
        <f t="shared" si="59"/>
        <v>-34.987079056912208</v>
      </c>
      <c r="AX74">
        <v>72</v>
      </c>
      <c r="AY74">
        <f t="shared" si="49"/>
        <v>1.1406249375361177</v>
      </c>
      <c r="AZ74">
        <f t="shared" si="50"/>
        <v>4.7876428968038995</v>
      </c>
      <c r="BB74">
        <v>72</v>
      </c>
      <c r="BC74">
        <f t="shared" si="51"/>
        <v>-158.33095712751674</v>
      </c>
      <c r="BD74">
        <f t="shared" si="52"/>
        <v>-117.32270180280949</v>
      </c>
      <c r="BE74" s="100">
        <f t="shared" si="60"/>
        <v>105.31143175305934</v>
      </c>
      <c r="BF74">
        <f t="shared" si="61"/>
        <v>-12.011270049750152</v>
      </c>
      <c r="BI74">
        <v>72</v>
      </c>
      <c r="BJ74" s="8">
        <f t="shared" si="44"/>
        <v>-16.6144026845638</v>
      </c>
      <c r="BK74" s="8">
        <f t="shared" si="44"/>
        <v>-16.6144026845638</v>
      </c>
      <c r="BL74" s="154">
        <f t="shared" si="62"/>
        <v>-7.3904719187108361</v>
      </c>
      <c r="BM74" s="8">
        <f t="shared" si="63"/>
        <v>-24.004874603274637</v>
      </c>
      <c r="BP74">
        <v>72</v>
      </c>
      <c r="BQ74" s="100">
        <f t="shared" si="64"/>
        <v>141.71655444295288</v>
      </c>
      <c r="BR74" s="100">
        <f t="shared" si="65"/>
        <v>100.70829911824558</v>
      </c>
      <c r="BS74" s="154">
        <f t="shared" si="66"/>
        <v>-112.70190367177017</v>
      </c>
      <c r="BT74">
        <f t="shared" si="67"/>
        <v>-11.993604553524591</v>
      </c>
      <c r="BW74">
        <v>72</v>
      </c>
      <c r="BX74" s="100">
        <f t="shared" si="68"/>
        <v>-141.71655444295288</v>
      </c>
      <c r="BY74" s="100">
        <f t="shared" si="69"/>
        <v>-100.70829911824558</v>
      </c>
      <c r="BZ74" s="154">
        <f t="shared" si="75"/>
        <v>112.70190367177017</v>
      </c>
      <c r="CA74">
        <f t="shared" si="70"/>
        <v>11.993604553524591</v>
      </c>
      <c r="CE74">
        <v>72</v>
      </c>
      <c r="CF74" s="100">
        <f t="shared" si="71"/>
        <v>-154.79527516778501</v>
      </c>
      <c r="CG74" s="100">
        <f t="shared" si="72"/>
        <v>-113.78701984307776</v>
      </c>
      <c r="CH74" s="100">
        <f t="shared" si="53"/>
        <v>117.6646256030463</v>
      </c>
      <c r="CI74">
        <f t="shared" si="76"/>
        <v>3.8776057599685458</v>
      </c>
    </row>
    <row r="75" spans="1:87" ht="16.5">
      <c r="A75">
        <v>9.9999999999999995E-7</v>
      </c>
      <c r="B75" s="154">
        <v>3.8043478260869569E-5</v>
      </c>
      <c r="C75" s="154">
        <v>3.5716666666666671E-4</v>
      </c>
      <c r="D75" s="154">
        <v>6.7094594594594597E-4</v>
      </c>
      <c r="E75" s="154">
        <v>9.9999999999999995E-7</v>
      </c>
      <c r="F75">
        <v>2.1811915361362105E-2</v>
      </c>
      <c r="G75">
        <v>0.57313041145719301</v>
      </c>
      <c r="H75">
        <v>0.39579637694578085</v>
      </c>
      <c r="I75">
        <f t="shared" si="54"/>
        <v>306</v>
      </c>
      <c r="J75">
        <v>1.8197008586099811E-7</v>
      </c>
      <c r="K75">
        <v>3.1539999999999999E-2</v>
      </c>
      <c r="L75">
        <v>18.341113529833059</v>
      </c>
      <c r="M75" s="104">
        <v>61233.009849409311</v>
      </c>
      <c r="O75" s="10"/>
      <c r="Q75">
        <v>73</v>
      </c>
      <c r="R75" s="159">
        <f t="shared" si="73"/>
        <v>114.37156012751666</v>
      </c>
      <c r="S75">
        <f t="shared" si="45"/>
        <v>73.363304802809353</v>
      </c>
      <c r="T75" s="100">
        <f t="shared" si="74"/>
        <v>-94.216992123528541</v>
      </c>
      <c r="U75">
        <f t="shared" si="46"/>
        <v>-20.853687320719189</v>
      </c>
      <c r="X75">
        <v>73</v>
      </c>
      <c r="Y75">
        <f t="shared" si="43"/>
        <v>7.8120805369167101E-2</v>
      </c>
      <c r="Z75">
        <f t="shared" si="43"/>
        <v>7.8120805369167101E-2</v>
      </c>
      <c r="AA75">
        <f t="shared" si="47"/>
        <v>-18.163752233675254</v>
      </c>
      <c r="AB75">
        <f t="shared" si="55"/>
        <v>-18.085631428306087</v>
      </c>
      <c r="AC75" s="9"/>
      <c r="AE75">
        <v>73</v>
      </c>
      <c r="AF75">
        <f t="shared" si="48"/>
        <v>86.948445006711324</v>
      </c>
      <c r="AG75">
        <f t="shared" si="56"/>
        <v>45.940189682004132</v>
      </c>
      <c r="AH75">
        <f t="shared" si="57"/>
        <v>-61.118008620980362</v>
      </c>
      <c r="AI75">
        <f t="shared" si="58"/>
        <v>-15.17781893897623</v>
      </c>
      <c r="AL75">
        <v>73</v>
      </c>
      <c r="AP75">
        <f t="shared" si="59"/>
        <v>-33.263450367282317</v>
      </c>
      <c r="AX75">
        <v>73</v>
      </c>
      <c r="AY75">
        <f t="shared" si="49"/>
        <v>1.263425699119249</v>
      </c>
      <c r="AZ75">
        <f t="shared" si="50"/>
        <v>4.7869856072858585</v>
      </c>
      <c r="BB75">
        <v>73</v>
      </c>
      <c r="BC75">
        <f t="shared" si="51"/>
        <v>-158.33095712751674</v>
      </c>
      <c r="BD75">
        <f t="shared" si="52"/>
        <v>-117.32270180280949</v>
      </c>
      <c r="BE75" s="100">
        <f t="shared" si="60"/>
        <v>102.41733367987253</v>
      </c>
      <c r="BF75">
        <f t="shared" si="61"/>
        <v>-14.905368122936963</v>
      </c>
      <c r="BI75">
        <v>73</v>
      </c>
      <c r="BJ75" s="8">
        <f t="shared" si="44"/>
        <v>-16.6144026845638</v>
      </c>
      <c r="BK75" s="8">
        <f t="shared" si="44"/>
        <v>-16.6144026845638</v>
      </c>
      <c r="BL75" s="154">
        <f t="shared" si="62"/>
        <v>-6.7348897125289593</v>
      </c>
      <c r="BM75" s="8">
        <f t="shared" si="63"/>
        <v>-23.349292397092761</v>
      </c>
      <c r="BP75">
        <v>73</v>
      </c>
      <c r="BQ75" s="100">
        <f t="shared" si="64"/>
        <v>141.71655444295288</v>
      </c>
      <c r="BR75" s="100">
        <f t="shared" si="65"/>
        <v>100.70829911824558</v>
      </c>
      <c r="BS75" s="154">
        <f t="shared" si="66"/>
        <v>-109.1522233924015</v>
      </c>
      <c r="BT75">
        <f t="shared" si="67"/>
        <v>-8.4439242741559184</v>
      </c>
      <c r="BW75">
        <v>73</v>
      </c>
      <c r="BX75" s="100">
        <f t="shared" si="68"/>
        <v>-141.71655444295288</v>
      </c>
      <c r="BY75" s="100">
        <f t="shared" si="69"/>
        <v>-100.70829911824558</v>
      </c>
      <c r="BZ75" s="154">
        <f t="shared" si="75"/>
        <v>109.15222339240147</v>
      </c>
      <c r="CA75">
        <f t="shared" si="70"/>
        <v>8.44392427415589</v>
      </c>
      <c r="CE75">
        <v>73</v>
      </c>
      <c r="CF75" s="100">
        <f t="shared" si="71"/>
        <v>-154.79527516778501</v>
      </c>
      <c r="CG75" s="100">
        <f t="shared" si="72"/>
        <v>-113.78701984307776</v>
      </c>
      <c r="CH75" s="100">
        <f t="shared" si="53"/>
        <v>115.2549766689777</v>
      </c>
      <c r="CI75">
        <f t="shared" si="76"/>
        <v>1.4679568258999467</v>
      </c>
    </row>
    <row r="76" spans="1:87" ht="16.5">
      <c r="A76">
        <v>9.9999999999999995E-7</v>
      </c>
      <c r="B76" s="154">
        <v>4.9782608695652176E-5</v>
      </c>
      <c r="C76" s="154">
        <v>4.7983333333333336E-4</v>
      </c>
      <c r="D76" s="154">
        <v>6.5459459459459458E-4</v>
      </c>
      <c r="E76" s="154">
        <v>9.9999999999999995E-7</v>
      </c>
      <c r="F76">
        <v>4.0902927729935597E-2</v>
      </c>
      <c r="G76">
        <v>0.56370429816789813</v>
      </c>
      <c r="H76">
        <v>0.40313961927279585</v>
      </c>
      <c r="I76">
        <f t="shared" si="54"/>
        <v>306</v>
      </c>
      <c r="J76">
        <v>1.8620871366628614E-7</v>
      </c>
      <c r="K76">
        <v>3.1620000000000002E-2</v>
      </c>
      <c r="L76">
        <v>34.43741701919091</v>
      </c>
      <c r="M76" s="104">
        <v>60305.509825103072</v>
      </c>
      <c r="O76" s="10"/>
      <c r="Q76">
        <v>74</v>
      </c>
      <c r="R76" s="159">
        <f t="shared" si="73"/>
        <v>114.37156012751666</v>
      </c>
      <c r="S76">
        <f t="shared" si="45"/>
        <v>73.363304802809353</v>
      </c>
      <c r="T76" s="100">
        <f t="shared" si="74"/>
        <v>-88.597592454336151</v>
      </c>
      <c r="U76">
        <f t="shared" si="46"/>
        <v>-15.234287651526799</v>
      </c>
      <c r="X76">
        <v>74</v>
      </c>
      <c r="Y76">
        <f t="shared" si="43"/>
        <v>7.8120805369167101E-2</v>
      </c>
      <c r="Z76">
        <f t="shared" si="43"/>
        <v>7.8120805369167101E-2</v>
      </c>
      <c r="AA76">
        <f t="shared" si="47"/>
        <v>-17.287055896538671</v>
      </c>
      <c r="AB76">
        <f t="shared" si="55"/>
        <v>-17.208935091169504</v>
      </c>
      <c r="AC76" s="9"/>
      <c r="AE76">
        <v>74</v>
      </c>
      <c r="AF76">
        <f t="shared" si="48"/>
        <v>86.948445006711324</v>
      </c>
      <c r="AG76">
        <f t="shared" si="56"/>
        <v>45.940189682004132</v>
      </c>
      <c r="AH76">
        <f t="shared" si="57"/>
        <v>-56.416352570178205</v>
      </c>
      <c r="AI76">
        <f t="shared" si="58"/>
        <v>-10.476162888174073</v>
      </c>
      <c r="AL76">
        <v>74</v>
      </c>
      <c r="AP76">
        <f t="shared" si="59"/>
        <v>-27.685097979343578</v>
      </c>
      <c r="AX76">
        <v>74</v>
      </c>
      <c r="AY76">
        <f t="shared" si="49"/>
        <v>1.537030569715979</v>
      </c>
      <c r="AZ76">
        <f t="shared" si="50"/>
        <v>4.7803569933561034</v>
      </c>
      <c r="BB76">
        <v>74</v>
      </c>
      <c r="BC76">
        <f t="shared" si="51"/>
        <v>-158.33095712751674</v>
      </c>
      <c r="BD76">
        <f t="shared" si="52"/>
        <v>-117.32270180280949</v>
      </c>
      <c r="BE76" s="100">
        <f t="shared" si="60"/>
        <v>95.969988547342908</v>
      </c>
      <c r="BF76">
        <f t="shared" si="61"/>
        <v>-21.352713255466583</v>
      </c>
      <c r="BI76">
        <v>74</v>
      </c>
      <c r="BJ76" s="8">
        <f t="shared" si="44"/>
        <v>-16.6144026845638</v>
      </c>
      <c r="BK76" s="8">
        <f t="shared" si="44"/>
        <v>-16.6144026845638</v>
      </c>
      <c r="BL76" s="154">
        <f t="shared" si="62"/>
        <v>-7.521787894612511</v>
      </c>
      <c r="BM76" s="8">
        <f t="shared" si="63"/>
        <v>-24.136190579176311</v>
      </c>
      <c r="BP76">
        <v>74</v>
      </c>
      <c r="BQ76" s="100">
        <f t="shared" si="64"/>
        <v>141.71655444295288</v>
      </c>
      <c r="BR76" s="100">
        <f t="shared" si="65"/>
        <v>100.70829911824558</v>
      </c>
      <c r="BS76" s="154">
        <f t="shared" si="66"/>
        <v>-103.49177644195541</v>
      </c>
      <c r="BT76">
        <f t="shared" si="67"/>
        <v>-2.7834773237098318</v>
      </c>
      <c r="BW76">
        <v>74</v>
      </c>
      <c r="BX76" s="100">
        <f t="shared" si="68"/>
        <v>-141.71655444295288</v>
      </c>
      <c r="BY76" s="100">
        <f t="shared" si="69"/>
        <v>-100.70829911824558</v>
      </c>
      <c r="BZ76" s="154">
        <f t="shared" si="75"/>
        <v>103.49177644195541</v>
      </c>
      <c r="CA76">
        <f t="shared" si="70"/>
        <v>2.7834773237098318</v>
      </c>
      <c r="CE76">
        <v>74</v>
      </c>
      <c r="CF76" s="100">
        <f t="shared" si="71"/>
        <v>-154.79527516778501</v>
      </c>
      <c r="CG76" s="100">
        <f t="shared" si="72"/>
        <v>-113.78701984307776</v>
      </c>
      <c r="CH76" s="100">
        <f t="shared" si="53"/>
        <v>112.43658875997239</v>
      </c>
      <c r="CI76">
        <f t="shared" si="76"/>
        <v>-1.350431083105363</v>
      </c>
    </row>
    <row r="77" spans="1:87" ht="16.5">
      <c r="A77">
        <v>9.9999999999999995E-7</v>
      </c>
      <c r="B77" s="154">
        <v>3.260869565217391E-5</v>
      </c>
      <c r="C77" s="154">
        <v>4.3483333333333335E-4</v>
      </c>
      <c r="D77" s="154">
        <v>8.1364864864864861E-4</v>
      </c>
      <c r="E77" s="154">
        <v>9.9999999999999995E-7</v>
      </c>
      <c r="F77">
        <v>1.6555094410160912E-2</v>
      </c>
      <c r="G77">
        <v>0.56736481182893794</v>
      </c>
      <c r="H77">
        <v>0.3983138826051203</v>
      </c>
      <c r="I77">
        <f t="shared" si="54"/>
        <v>306</v>
      </c>
      <c r="J77">
        <v>1.9054607179632443E-7</v>
      </c>
      <c r="K77">
        <v>3.09E-2</v>
      </c>
      <c r="L77">
        <v>13.933805885949859</v>
      </c>
      <c r="M77" s="104">
        <v>60691.047668972235</v>
      </c>
      <c r="O77" s="103"/>
      <c r="Q77">
        <v>75</v>
      </c>
      <c r="R77" s="159">
        <f t="shared" si="73"/>
        <v>114.37156012751666</v>
      </c>
      <c r="S77">
        <f t="shared" si="45"/>
        <v>73.363304802809353</v>
      </c>
      <c r="T77" s="100">
        <f t="shared" si="74"/>
        <v>-96.363991644653524</v>
      </c>
      <c r="U77">
        <f t="shared" si="46"/>
        <v>-23.000686841844171</v>
      </c>
      <c r="X77">
        <v>75</v>
      </c>
      <c r="Y77">
        <f t="shared" si="43"/>
        <v>7.8120805369167101E-2</v>
      </c>
      <c r="Z77">
        <f t="shared" si="43"/>
        <v>7.8120805369167101E-2</v>
      </c>
      <c r="AA77">
        <f t="shared" si="47"/>
        <v>-18.644409061065023</v>
      </c>
      <c r="AB77">
        <f t="shared" si="55"/>
        <v>-18.566288255695856</v>
      </c>
      <c r="AC77" s="9"/>
      <c r="AE77">
        <v>75</v>
      </c>
      <c r="AF77">
        <f t="shared" si="48"/>
        <v>86.948445006711324</v>
      </c>
      <c r="AG77">
        <f t="shared" si="56"/>
        <v>45.940189682004132</v>
      </c>
      <c r="AH77">
        <f t="shared" si="57"/>
        <v>-61.520009430668907</v>
      </c>
      <c r="AI77">
        <f t="shared" si="58"/>
        <v>-15.579819748664775</v>
      </c>
      <c r="AL77">
        <v>75</v>
      </c>
      <c r="AP77">
        <f t="shared" si="59"/>
        <v>-34.146108004360627</v>
      </c>
      <c r="AX77">
        <v>75</v>
      </c>
      <c r="AY77">
        <f t="shared" si="49"/>
        <v>1.1440697560156847</v>
      </c>
      <c r="AZ77">
        <f t="shared" si="50"/>
        <v>4.7831246344904068</v>
      </c>
      <c r="BB77">
        <v>75</v>
      </c>
      <c r="BC77">
        <f t="shared" si="51"/>
        <v>-158.33095712751674</v>
      </c>
      <c r="BD77">
        <f t="shared" si="52"/>
        <v>-117.32270180280949</v>
      </c>
      <c r="BE77" s="100">
        <f t="shared" si="60"/>
        <v>105.25018818253969</v>
      </c>
      <c r="BF77">
        <f t="shared" si="61"/>
        <v>-12.072513620269802</v>
      </c>
      <c r="BI77">
        <v>75</v>
      </c>
      <c r="BJ77" s="8">
        <f t="shared" si="44"/>
        <v>-16.6144026845638</v>
      </c>
      <c r="BK77" s="8">
        <f t="shared" si="44"/>
        <v>-16.6144026845638</v>
      </c>
      <c r="BL77" s="154">
        <f t="shared" si="62"/>
        <v>-7.3133766150334285</v>
      </c>
      <c r="BM77" s="8">
        <f t="shared" si="63"/>
        <v>-23.927779299597226</v>
      </c>
      <c r="BP77">
        <v>75</v>
      </c>
      <c r="BQ77" s="100">
        <f t="shared" si="64"/>
        <v>141.71655444295288</v>
      </c>
      <c r="BR77" s="100">
        <f t="shared" si="65"/>
        <v>100.70829911824558</v>
      </c>
      <c r="BS77" s="154">
        <f t="shared" si="66"/>
        <v>-112.56356479757311</v>
      </c>
      <c r="BT77">
        <f t="shared" si="67"/>
        <v>-11.85526567932753</v>
      </c>
      <c r="BW77">
        <v>75</v>
      </c>
      <c r="BX77" s="100">
        <f t="shared" si="68"/>
        <v>-141.71655444295288</v>
      </c>
      <c r="BY77" s="100">
        <f t="shared" si="69"/>
        <v>-100.70829911824558</v>
      </c>
      <c r="BZ77" s="154">
        <f t="shared" si="75"/>
        <v>112.56356479757311</v>
      </c>
      <c r="CA77">
        <f t="shared" si="70"/>
        <v>11.85526567932753</v>
      </c>
      <c r="CE77">
        <v>75</v>
      </c>
      <c r="CF77" s="100">
        <f t="shared" si="71"/>
        <v>-154.79527516778501</v>
      </c>
      <c r="CG77" s="100">
        <f t="shared" si="72"/>
        <v>-113.78701984307776</v>
      </c>
      <c r="CH77" s="100">
        <f t="shared" si="53"/>
        <v>116.52439584421074</v>
      </c>
      <c r="CI77">
        <f t="shared" si="76"/>
        <v>2.7373760011329864</v>
      </c>
    </row>
    <row r="78" spans="1:87" ht="16.5">
      <c r="A78">
        <v>9.9999999999999995E-7</v>
      </c>
      <c r="B78" s="154">
        <v>4.4999999999999996E-5</v>
      </c>
      <c r="C78" s="154">
        <v>4.9566666666666661E-4</v>
      </c>
      <c r="D78" s="154">
        <v>7.6148648648648653E-4</v>
      </c>
      <c r="E78" s="154">
        <v>9.9999999999999995E-7</v>
      </c>
      <c r="F78">
        <v>1.9377197848660328E-2</v>
      </c>
      <c r="G78">
        <v>0.56467611130286388</v>
      </c>
      <c r="H78">
        <v>0.40367342830626834</v>
      </c>
      <c r="I78">
        <f t="shared" si="54"/>
        <v>306</v>
      </c>
      <c r="J78">
        <v>1.9498445997580421E-7</v>
      </c>
      <c r="K78">
        <v>3.0859999999999999E-2</v>
      </c>
      <c r="L78">
        <v>16.305735696344403</v>
      </c>
      <c r="M78" s="104">
        <v>60407.906595747976</v>
      </c>
      <c r="O78" s="10"/>
      <c r="Q78">
        <v>76</v>
      </c>
      <c r="R78" s="159">
        <f t="shared" si="73"/>
        <v>114.37156012751666</v>
      </c>
      <c r="S78">
        <f t="shared" si="45"/>
        <v>73.363304802809353</v>
      </c>
      <c r="T78" s="100">
        <f t="shared" si="74"/>
        <v>-94.664158630926437</v>
      </c>
      <c r="U78">
        <f t="shared" si="46"/>
        <v>-21.300853828117084</v>
      </c>
      <c r="X78">
        <v>76</v>
      </c>
      <c r="Y78">
        <f t="shared" si="43"/>
        <v>7.8120805369167101E-2</v>
      </c>
      <c r="Z78">
        <f t="shared" si="43"/>
        <v>7.8120805369167101E-2</v>
      </c>
      <c r="AA78">
        <f t="shared" si="47"/>
        <v>-17.974121519370165</v>
      </c>
      <c r="AB78">
        <f t="shared" si="55"/>
        <v>-17.896000714000998</v>
      </c>
      <c r="AC78" s="9"/>
      <c r="AE78">
        <v>76</v>
      </c>
      <c r="AF78">
        <f t="shared" si="48"/>
        <v>86.948445006711324</v>
      </c>
      <c r="AG78">
        <f t="shared" si="56"/>
        <v>45.940189682004132</v>
      </c>
      <c r="AH78">
        <f t="shared" si="57"/>
        <v>-60.052778614702305</v>
      </c>
      <c r="AI78">
        <f t="shared" si="58"/>
        <v>-14.112588932698173</v>
      </c>
      <c r="AL78">
        <v>76</v>
      </c>
      <c r="AP78">
        <f t="shared" si="59"/>
        <v>-32.008589646699171</v>
      </c>
      <c r="AX78">
        <v>76</v>
      </c>
      <c r="AY78">
        <f t="shared" si="49"/>
        <v>1.2123403984596504</v>
      </c>
      <c r="AZ78">
        <f t="shared" si="50"/>
        <v>4.7810937857432387</v>
      </c>
      <c r="BB78">
        <v>76</v>
      </c>
      <c r="BC78">
        <f t="shared" si="51"/>
        <v>-158.33095712751674</v>
      </c>
      <c r="BD78">
        <f t="shared" si="52"/>
        <v>-117.32270180280949</v>
      </c>
      <c r="BE78" s="100">
        <f t="shared" si="60"/>
        <v>103.63951472081757</v>
      </c>
      <c r="BF78">
        <f t="shared" si="61"/>
        <v>-13.683187081991917</v>
      </c>
      <c r="BI78">
        <v>76</v>
      </c>
      <c r="BJ78" s="8">
        <f t="shared" si="44"/>
        <v>-16.6144026845638</v>
      </c>
      <c r="BK78" s="8">
        <f t="shared" si="44"/>
        <v>-16.6144026845638</v>
      </c>
      <c r="BL78" s="154">
        <f t="shared" si="62"/>
        <v>-7.6619024069628345</v>
      </c>
      <c r="BM78" s="8">
        <f t="shared" si="63"/>
        <v>-24.276305091526634</v>
      </c>
      <c r="BP78">
        <v>76</v>
      </c>
      <c r="BQ78" s="100">
        <f t="shared" si="64"/>
        <v>141.71655444295288</v>
      </c>
      <c r="BR78" s="100">
        <f t="shared" si="65"/>
        <v>100.70829911824558</v>
      </c>
      <c r="BS78" s="154">
        <f t="shared" si="66"/>
        <v>-111.3014171277804</v>
      </c>
      <c r="BT78">
        <f t="shared" si="67"/>
        <v>-10.59311800953482</v>
      </c>
      <c r="BW78">
        <v>76</v>
      </c>
      <c r="BX78" s="100">
        <f t="shared" si="68"/>
        <v>-141.71655444295288</v>
      </c>
      <c r="BY78" s="100">
        <f t="shared" si="69"/>
        <v>-100.70829911824558</v>
      </c>
      <c r="BZ78" s="154">
        <f t="shared" si="75"/>
        <v>111.3014171277804</v>
      </c>
      <c r="CA78">
        <f t="shared" si="70"/>
        <v>10.59311800953482</v>
      </c>
      <c r="CE78">
        <v>76</v>
      </c>
      <c r="CF78" s="100">
        <f t="shared" si="71"/>
        <v>-154.79527516778501</v>
      </c>
      <c r="CG78" s="100">
        <f t="shared" si="72"/>
        <v>-113.78701984307776</v>
      </c>
      <c r="CH78" s="100">
        <f t="shared" si="53"/>
        <v>113.16601305393121</v>
      </c>
      <c r="CI78">
        <f t="shared" si="76"/>
        <v>-0.6210067891465485</v>
      </c>
    </row>
    <row r="79" spans="1:87" ht="16.5">
      <c r="A79">
        <v>9.9999999999999995E-7</v>
      </c>
      <c r="B79" s="154">
        <v>9.9999999999999995E-7</v>
      </c>
      <c r="C79" s="154">
        <v>5.7649999999999997E-4</v>
      </c>
      <c r="D79" s="154">
        <v>8.9445945945945953E-4</v>
      </c>
      <c r="E79" s="154">
        <v>9.9999999999999995E-7</v>
      </c>
      <c r="F79">
        <v>6.486990657388346E-2</v>
      </c>
      <c r="G79">
        <v>0.55964054766159754</v>
      </c>
      <c r="H79">
        <v>0.4092742702596176</v>
      </c>
      <c r="I79">
        <f t="shared" si="54"/>
        <v>306</v>
      </c>
      <c r="J79">
        <v>1.9952623149688761E-7</v>
      </c>
      <c r="K79">
        <v>3.0964999999999999E-2</v>
      </c>
      <c r="L79">
        <v>54.628352327669397</v>
      </c>
      <c r="M79" s="104">
        <v>59873.985333711396</v>
      </c>
      <c r="O79" s="10"/>
      <c r="Q79">
        <v>77</v>
      </c>
      <c r="R79" s="159">
        <f t="shared" si="73"/>
        <v>114.37156012751666</v>
      </c>
      <c r="S79">
        <f t="shared" si="45"/>
        <v>73.363304802809353</v>
      </c>
      <c r="T79" s="100">
        <f t="shared" si="74"/>
        <v>-85.458138084836079</v>
      </c>
      <c r="U79">
        <f t="shared" si="46"/>
        <v>-12.094833282026727</v>
      </c>
      <c r="X79">
        <v>77</v>
      </c>
      <c r="Y79">
        <f t="shared" si="43"/>
        <v>7.8120805369167101E-2</v>
      </c>
      <c r="Z79">
        <f t="shared" si="43"/>
        <v>7.8120805369167101E-2</v>
      </c>
      <c r="AA79">
        <f t="shared" si="47"/>
        <v>-18.408734763281348</v>
      </c>
      <c r="AB79">
        <f t="shared" si="55"/>
        <v>-18.330613957912181</v>
      </c>
      <c r="AC79" s="9"/>
      <c r="AE79">
        <v>77</v>
      </c>
      <c r="AF79">
        <f t="shared" si="48"/>
        <v>86.948445006711324</v>
      </c>
      <c r="AG79">
        <f t="shared" si="56"/>
        <v>45.940189682004132</v>
      </c>
      <c r="AH79">
        <f t="shared" si="57"/>
        <v>-53.135718216629265</v>
      </c>
      <c r="AI79">
        <f t="shared" si="58"/>
        <v>-7.195528534625133</v>
      </c>
      <c r="AL79">
        <v>77</v>
      </c>
      <c r="AP79">
        <f t="shared" si="59"/>
        <v>-25.526142492537314</v>
      </c>
      <c r="AX79">
        <v>77</v>
      </c>
      <c r="AY79">
        <f t="shared" si="49"/>
        <v>1.7374181017448138</v>
      </c>
      <c r="AZ79">
        <f t="shared" si="50"/>
        <v>4.7772381666279813</v>
      </c>
      <c r="BB79">
        <v>77</v>
      </c>
      <c r="BC79">
        <f t="shared" si="51"/>
        <v>-158.33095712751674</v>
      </c>
      <c r="BD79">
        <f t="shared" si="52"/>
        <v>-117.32270180280949</v>
      </c>
      <c r="BE79" s="100">
        <f t="shared" si="60"/>
        <v>91.311410304990616</v>
      </c>
      <c r="BF79">
        <f t="shared" si="61"/>
        <v>-26.011291497818874</v>
      </c>
      <c r="BI79">
        <v>77</v>
      </c>
      <c r="BJ79" s="8">
        <f t="shared" si="44"/>
        <v>-16.6144026845638</v>
      </c>
      <c r="BK79" s="8">
        <f t="shared" si="44"/>
        <v>-16.6144026845638</v>
      </c>
      <c r="BL79" s="154">
        <f t="shared" si="62"/>
        <v>-8.0604128847709369</v>
      </c>
      <c r="BM79" s="8">
        <f t="shared" si="63"/>
        <v>-24.674815569334736</v>
      </c>
      <c r="BP79">
        <v>77</v>
      </c>
      <c r="BQ79" s="100">
        <f t="shared" si="64"/>
        <v>141.71655444295288</v>
      </c>
      <c r="BR79" s="100">
        <f t="shared" si="65"/>
        <v>100.70829911824558</v>
      </c>
      <c r="BS79" s="154">
        <f t="shared" si="66"/>
        <v>-99.371823189761557</v>
      </c>
      <c r="BT79">
        <f t="shared" si="67"/>
        <v>1.3364759284840204</v>
      </c>
      <c r="BW79">
        <v>77</v>
      </c>
      <c r="BX79" s="100">
        <f t="shared" si="68"/>
        <v>-141.71655444295288</v>
      </c>
      <c r="BY79" s="100">
        <f t="shared" si="69"/>
        <v>-100.70829911824558</v>
      </c>
      <c r="BZ79" s="154">
        <f t="shared" si="75"/>
        <v>99.371823189761557</v>
      </c>
      <c r="CA79">
        <f t="shared" si="70"/>
        <v>-1.3364759284840204</v>
      </c>
      <c r="CE79">
        <v>77</v>
      </c>
      <c r="CF79" s="100">
        <f t="shared" si="71"/>
        <v>-154.79527516778501</v>
      </c>
      <c r="CG79" s="100">
        <f t="shared" si="72"/>
        <v>-113.78701984307776</v>
      </c>
      <c r="CH79" s="100">
        <f t="shared" si="53"/>
        <v>151.85077168476033</v>
      </c>
      <c r="CI79">
        <f t="shared" si="76"/>
        <v>38.063751841682574</v>
      </c>
    </row>
    <row r="80" spans="1:87" ht="16.5">
      <c r="A80">
        <v>9.9999999999999995E-7</v>
      </c>
      <c r="B80" s="154">
        <v>2.1739130434782607E-5</v>
      </c>
      <c r="C80" s="154">
        <v>5.7499999999999999E-4</v>
      </c>
      <c r="D80" s="154">
        <v>8.2662162162162162E-4</v>
      </c>
      <c r="E80" s="154">
        <v>9.9999999999999995E-7</v>
      </c>
      <c r="F80">
        <v>1.368968636009044E-2</v>
      </c>
      <c r="G80">
        <v>0.56750053686143442</v>
      </c>
      <c r="H80">
        <v>0.40050437537910555</v>
      </c>
      <c r="I80">
        <f t="shared" si="54"/>
        <v>306</v>
      </c>
      <c r="J80">
        <v>1.9498445997580421E-7</v>
      </c>
      <c r="K80">
        <v>3.0419999999999999E-2</v>
      </c>
      <c r="L80">
        <v>11.517965895376857</v>
      </c>
      <c r="M80" s="104">
        <v>60689.977699183662</v>
      </c>
      <c r="O80" s="10"/>
      <c r="Q80">
        <v>78</v>
      </c>
      <c r="R80" s="159">
        <f t="shared" si="73"/>
        <v>114.37156012751666</v>
      </c>
      <c r="S80">
        <f t="shared" si="45"/>
        <v>73.363304802809353</v>
      </c>
      <c r="T80" s="100">
        <f t="shared" si="74"/>
        <v>-97.183797035914012</v>
      </c>
      <c r="U80">
        <f t="shared" si="46"/>
        <v>-23.820492233104659</v>
      </c>
      <c r="X80">
        <v>78</v>
      </c>
      <c r="Y80">
        <f t="shared" si="43"/>
        <v>7.8120805369167101E-2</v>
      </c>
      <c r="Z80">
        <f t="shared" si="43"/>
        <v>7.8120805369167101E-2</v>
      </c>
      <c r="AA80">
        <f t="shared" si="47"/>
        <v>-18.014022489374913</v>
      </c>
      <c r="AB80">
        <f t="shared" si="55"/>
        <v>-17.935901684005746</v>
      </c>
      <c r="AC80" s="9"/>
      <c r="AE80">
        <v>78</v>
      </c>
      <c r="AF80">
        <f t="shared" si="48"/>
        <v>86.948445006711324</v>
      </c>
      <c r="AG80">
        <f t="shared" si="56"/>
        <v>45.940189682004132</v>
      </c>
      <c r="AH80">
        <f t="shared" si="57"/>
        <v>-61.065323340957335</v>
      </c>
      <c r="AI80">
        <f t="shared" si="58"/>
        <v>-15.125133658953203</v>
      </c>
      <c r="AL80">
        <v>78</v>
      </c>
      <c r="AP80">
        <f t="shared" si="59"/>
        <v>-33.061035342958945</v>
      </c>
      <c r="AX80">
        <v>78</v>
      </c>
      <c r="AY80">
        <f t="shared" si="49"/>
        <v>1.0613757882526158</v>
      </c>
      <c r="AZ80">
        <f t="shared" si="50"/>
        <v>4.7831169779069569</v>
      </c>
      <c r="BB80">
        <v>78</v>
      </c>
      <c r="BC80">
        <f t="shared" si="51"/>
        <v>-158.33095712751674</v>
      </c>
      <c r="BD80">
        <f t="shared" si="52"/>
        <v>-117.32270180280949</v>
      </c>
      <c r="BE80" s="100">
        <f t="shared" si="60"/>
        <v>107.22476967392089</v>
      </c>
      <c r="BF80">
        <f t="shared" si="61"/>
        <v>-10.097932128888601</v>
      </c>
      <c r="BI80">
        <v>78</v>
      </c>
      <c r="BJ80" s="8">
        <f t="shared" si="44"/>
        <v>-16.6144026845638</v>
      </c>
      <c r="BK80" s="8">
        <f t="shared" si="44"/>
        <v>-16.6144026845638</v>
      </c>
      <c r="BL80" s="154">
        <f t="shared" si="62"/>
        <v>-8.0634785675748972</v>
      </c>
      <c r="BM80" s="8">
        <f t="shared" si="63"/>
        <v>-24.677881252138697</v>
      </c>
      <c r="BP80">
        <v>78</v>
      </c>
      <c r="BQ80" s="100">
        <f t="shared" si="64"/>
        <v>141.71655444295288</v>
      </c>
      <c r="BR80" s="100">
        <f t="shared" si="65"/>
        <v>100.70829911824558</v>
      </c>
      <c r="BS80" s="154">
        <f t="shared" si="66"/>
        <v>-115.28824824149578</v>
      </c>
      <c r="BT80">
        <f t="shared" si="67"/>
        <v>-14.579949123250202</v>
      </c>
      <c r="BW80">
        <v>78</v>
      </c>
      <c r="BX80" s="100">
        <f t="shared" si="68"/>
        <v>-141.71655444295288</v>
      </c>
      <c r="BY80" s="100">
        <f t="shared" si="69"/>
        <v>-100.70829911824558</v>
      </c>
      <c r="BZ80" s="154">
        <f t="shared" si="75"/>
        <v>115.28824824149578</v>
      </c>
      <c r="CA80">
        <f t="shared" si="70"/>
        <v>14.579949123250202</v>
      </c>
      <c r="CE80">
        <v>78</v>
      </c>
      <c r="CF80" s="100">
        <f t="shared" si="71"/>
        <v>-154.79527516778501</v>
      </c>
      <c r="CG80" s="100">
        <f t="shared" si="72"/>
        <v>-113.78701984307776</v>
      </c>
      <c r="CH80" s="100">
        <f t="shared" si="53"/>
        <v>120.47332156523673</v>
      </c>
      <c r="CI80">
        <f t="shared" si="76"/>
        <v>6.6863017221589729</v>
      </c>
    </row>
    <row r="81" spans="1:87" ht="16.5">
      <c r="A81">
        <v>9.9999999999999995E-7</v>
      </c>
      <c r="B81" s="154">
        <v>9.9999999999999995E-7</v>
      </c>
      <c r="C81" s="154">
        <v>5.5483333333333329E-4</v>
      </c>
      <c r="D81" s="154">
        <v>7.5837837837837831E-4</v>
      </c>
      <c r="E81" s="154">
        <v>9.9999999999999995E-7</v>
      </c>
      <c r="F81">
        <v>1.3436966415440278E-2</v>
      </c>
      <c r="G81">
        <v>0.56657368731930691</v>
      </c>
      <c r="H81">
        <v>0.40150676277508024</v>
      </c>
      <c r="I81">
        <f t="shared" si="54"/>
        <v>306</v>
      </c>
      <c r="J81">
        <v>1.8620871366628614E-7</v>
      </c>
      <c r="K81">
        <v>3.1144999999999999E-2</v>
      </c>
      <c r="L81">
        <v>11.30649283495878</v>
      </c>
      <c r="M81" s="104">
        <v>60597.132775518658</v>
      </c>
      <c r="O81" s="10"/>
      <c r="Q81">
        <v>79</v>
      </c>
      <c r="R81" s="159">
        <f t="shared" si="73"/>
        <v>114.37156012751666</v>
      </c>
      <c r="S81">
        <f t="shared" si="45"/>
        <v>73.363304802809353</v>
      </c>
      <c r="T81" s="100">
        <f t="shared" si="74"/>
        <v>-97.137704671065848</v>
      </c>
      <c r="U81">
        <f t="shared" si="46"/>
        <v>-23.774399868256495</v>
      </c>
      <c r="X81">
        <v>79</v>
      </c>
      <c r="Y81">
        <f t="shared" si="43"/>
        <v>7.8120805369167101E-2</v>
      </c>
      <c r="Z81">
        <f t="shared" si="43"/>
        <v>7.8120805369167101E-2</v>
      </c>
      <c r="AA81">
        <f t="shared" si="47"/>
        <v>-17.666411113411467</v>
      </c>
      <c r="AB81">
        <f t="shared" si="55"/>
        <v>-17.5882903080423</v>
      </c>
      <c r="AC81" s="9"/>
      <c r="AE81">
        <v>79</v>
      </c>
      <c r="AF81">
        <f t="shared" si="48"/>
        <v>86.948445006711324</v>
      </c>
      <c r="AG81">
        <f t="shared" si="56"/>
        <v>45.940189682004132</v>
      </c>
      <c r="AH81">
        <f t="shared" si="57"/>
        <v>-61.341807635869102</v>
      </c>
      <c r="AI81">
        <f t="shared" si="58"/>
        <v>-15.401617953864971</v>
      </c>
      <c r="AL81">
        <v>79</v>
      </c>
      <c r="AP81">
        <f t="shared" si="59"/>
        <v>-32.989908261907274</v>
      </c>
      <c r="AX81">
        <v>79</v>
      </c>
      <c r="AY81">
        <f t="shared" si="49"/>
        <v>1.0533279118545313</v>
      </c>
      <c r="AZ81">
        <f t="shared" si="50"/>
        <v>4.7824520754991298</v>
      </c>
      <c r="BB81">
        <v>79</v>
      </c>
      <c r="BC81">
        <f t="shared" si="51"/>
        <v>-158.33095712751674</v>
      </c>
      <c r="BD81">
        <f t="shared" si="52"/>
        <v>-117.32270180280949</v>
      </c>
      <c r="BE81" s="100">
        <f t="shared" si="60"/>
        <v>107.35031390151732</v>
      </c>
      <c r="BF81">
        <f t="shared" si="61"/>
        <v>-9.9723879012921657</v>
      </c>
      <c r="BI81">
        <v>79</v>
      </c>
      <c r="BJ81" s="8">
        <f t="shared" si="44"/>
        <v>-16.6144026845638</v>
      </c>
      <c r="BK81" s="8">
        <f t="shared" si="44"/>
        <v>-16.6144026845638</v>
      </c>
      <c r="BL81" s="154">
        <f t="shared" si="62"/>
        <v>-7.916876691333786</v>
      </c>
      <c r="BM81" s="8">
        <f t="shared" si="63"/>
        <v>-24.531279375897586</v>
      </c>
      <c r="BP81">
        <v>79</v>
      </c>
      <c r="BQ81" s="100">
        <f t="shared" si="64"/>
        <v>141.71655444295288</v>
      </c>
      <c r="BR81" s="100">
        <f t="shared" si="65"/>
        <v>100.70829911824558</v>
      </c>
      <c r="BS81" s="154">
        <f t="shared" si="66"/>
        <v>-115.26719059285112</v>
      </c>
      <c r="BT81">
        <f t="shared" si="67"/>
        <v>-14.558891474605545</v>
      </c>
      <c r="BW81">
        <v>79</v>
      </c>
      <c r="BX81" s="100">
        <f t="shared" si="68"/>
        <v>-141.71655444295288</v>
      </c>
      <c r="BY81" s="100">
        <f t="shared" si="69"/>
        <v>-100.70829911824558</v>
      </c>
      <c r="BZ81" s="154">
        <f t="shared" si="75"/>
        <v>115.26719059285112</v>
      </c>
      <c r="CA81">
        <f t="shared" si="70"/>
        <v>14.558891474605545</v>
      </c>
      <c r="CE81">
        <v>79</v>
      </c>
      <c r="CF81" s="100">
        <f t="shared" si="71"/>
        <v>-154.79527516778501</v>
      </c>
      <c r="CG81" s="100">
        <f t="shared" si="72"/>
        <v>-113.78701984307776</v>
      </c>
      <c r="CH81" s="100">
        <f t="shared" si="53"/>
        <v>152.10208773662669</v>
      </c>
      <c r="CI81">
        <f t="shared" si="76"/>
        <v>38.315067893548928</v>
      </c>
    </row>
    <row r="82" spans="1:87" ht="16.5">
      <c r="A82">
        <v>9.9999999999999995E-7</v>
      </c>
      <c r="B82" s="154">
        <v>9.9999999999999995E-7</v>
      </c>
      <c r="C82" s="154">
        <v>5.3766666666666665E-4</v>
      </c>
      <c r="D82" s="154">
        <v>6.733783783783783E-4</v>
      </c>
      <c r="E82" s="154">
        <v>9.9999999999999995E-7</v>
      </c>
      <c r="F82">
        <v>1.3716920193968899E-2</v>
      </c>
      <c r="G82">
        <v>0.56626818337770868</v>
      </c>
      <c r="H82">
        <v>0.40227241966806354</v>
      </c>
      <c r="I82">
        <f t="shared" si="54"/>
        <v>306</v>
      </c>
      <c r="J82">
        <v>1.8197008586099811E-7</v>
      </c>
      <c r="K82">
        <v>3.065E-2</v>
      </c>
      <c r="L82">
        <v>11.542392536158562</v>
      </c>
      <c r="M82" s="104">
        <v>60561.445319553284</v>
      </c>
      <c r="O82" s="10"/>
      <c r="Q82">
        <v>80</v>
      </c>
      <c r="R82" s="159">
        <f t="shared" si="73"/>
        <v>114.37156012751666</v>
      </c>
      <c r="S82">
        <f t="shared" si="45"/>
        <v>73.363304802809353</v>
      </c>
      <c r="T82" s="100">
        <f t="shared" si="74"/>
        <v>-96.798592015993165</v>
      </c>
      <c r="U82">
        <f t="shared" si="46"/>
        <v>-23.435287213183813</v>
      </c>
      <c r="X82">
        <v>80</v>
      </c>
      <c r="Y82">
        <f t="shared" si="43"/>
        <v>7.8120805369167101E-2</v>
      </c>
      <c r="Z82">
        <f t="shared" si="43"/>
        <v>7.8120805369167101E-2</v>
      </c>
      <c r="AA82">
        <f t="shared" si="47"/>
        <v>-17.1414813191214</v>
      </c>
      <c r="AB82">
        <f t="shared" si="55"/>
        <v>-17.063360513752233</v>
      </c>
      <c r="AC82" s="9"/>
      <c r="AE82">
        <v>80</v>
      </c>
      <c r="AF82">
        <f t="shared" si="48"/>
        <v>86.948445006711324</v>
      </c>
      <c r="AG82">
        <f t="shared" si="56"/>
        <v>45.940189682004132</v>
      </c>
      <c r="AH82">
        <f t="shared" si="57"/>
        <v>-61.396806172671511</v>
      </c>
      <c r="AI82">
        <f t="shared" si="58"/>
        <v>-15.456616490667379</v>
      </c>
      <c r="AL82">
        <v>80</v>
      </c>
      <c r="AP82">
        <f t="shared" si="59"/>
        <v>-32.519977004419616</v>
      </c>
      <c r="AX82">
        <v>80</v>
      </c>
      <c r="AY82">
        <f t="shared" si="49"/>
        <v>1.0622958398035902</v>
      </c>
      <c r="AZ82">
        <f t="shared" si="50"/>
        <v>4.7821962312016675</v>
      </c>
      <c r="BB82">
        <v>80</v>
      </c>
      <c r="BC82">
        <f t="shared" si="51"/>
        <v>-158.33095712751674</v>
      </c>
      <c r="BD82">
        <f t="shared" si="52"/>
        <v>-117.32270180280949</v>
      </c>
      <c r="BE82" s="100">
        <f t="shared" si="60"/>
        <v>107.17984899967995</v>
      </c>
      <c r="BF82">
        <f t="shared" si="61"/>
        <v>-10.142852803129543</v>
      </c>
      <c r="BI82">
        <v>80</v>
      </c>
      <c r="BJ82" s="8">
        <f t="shared" si="44"/>
        <v>-16.6144026845638</v>
      </c>
      <c r="BK82" s="8">
        <f t="shared" si="44"/>
        <v>-16.6144026845638</v>
      </c>
      <c r="BL82" s="154">
        <f t="shared" si="62"/>
        <v>-7.8790475405134766</v>
      </c>
      <c r="BM82" s="8">
        <f t="shared" si="63"/>
        <v>-24.493450225077275</v>
      </c>
      <c r="BP82">
        <v>80</v>
      </c>
      <c r="BQ82" s="100">
        <f t="shared" si="64"/>
        <v>141.71655444295288</v>
      </c>
      <c r="BR82" s="100">
        <f t="shared" si="65"/>
        <v>100.70829911824558</v>
      </c>
      <c r="BS82" s="154">
        <f t="shared" si="66"/>
        <v>-115.05889654019343</v>
      </c>
      <c r="BT82">
        <f t="shared" si="67"/>
        <v>-14.350597421947853</v>
      </c>
      <c r="BW82">
        <v>80</v>
      </c>
      <c r="BX82" s="100">
        <f t="shared" si="68"/>
        <v>-141.71655444295288</v>
      </c>
      <c r="BY82" s="100">
        <f t="shared" si="69"/>
        <v>-100.70829911824558</v>
      </c>
      <c r="BZ82" s="154">
        <f t="shared" si="75"/>
        <v>115.05889654019343</v>
      </c>
      <c r="CA82">
        <f t="shared" si="70"/>
        <v>14.350597421947853</v>
      </c>
      <c r="CE82">
        <v>80</v>
      </c>
      <c r="CF82" s="100">
        <f t="shared" si="71"/>
        <v>-154.79527516778501</v>
      </c>
      <c r="CG82" s="100">
        <f t="shared" si="72"/>
        <v>-113.78701984307776</v>
      </c>
      <c r="CH82" s="100">
        <f t="shared" si="53"/>
        <v>152.03701460981898</v>
      </c>
      <c r="CI82">
        <f t="shared" si="76"/>
        <v>38.249994766741224</v>
      </c>
    </row>
    <row r="83" spans="1:87" ht="16.5">
      <c r="A83">
        <v>9.9999999999999995E-7</v>
      </c>
      <c r="B83" s="154">
        <v>9.9999999999999995E-7</v>
      </c>
      <c r="C83" s="154">
        <v>4.8116666666666669E-4</v>
      </c>
      <c r="D83" s="154">
        <v>6.7027027027027029E-4</v>
      </c>
      <c r="E83" s="154">
        <v>9.9999999999999995E-7</v>
      </c>
      <c r="F83">
        <v>1.2964641419254189E-2</v>
      </c>
      <c r="G83">
        <v>0.56540807147824013</v>
      </c>
      <c r="H83">
        <v>0.40073706510446949</v>
      </c>
      <c r="I83">
        <f t="shared" si="54"/>
        <v>306</v>
      </c>
      <c r="J83">
        <v>1.8620871366628614E-7</v>
      </c>
      <c r="K83">
        <v>3.1370000000000002E-2</v>
      </c>
      <c r="L83">
        <v>10.913945365418034</v>
      </c>
      <c r="M83" s="104">
        <v>60493.561041272653</v>
      </c>
      <c r="O83" s="10"/>
      <c r="Q83">
        <v>81</v>
      </c>
      <c r="R83" s="159">
        <f t="shared" si="73"/>
        <v>114.37156012751666</v>
      </c>
      <c r="S83">
        <f t="shared" si="45"/>
        <v>73.363304802809353</v>
      </c>
      <c r="T83" s="100">
        <f t="shared" si="74"/>
        <v>-97.440738154385372</v>
      </c>
      <c r="U83">
        <f t="shared" si="46"/>
        <v>-24.077433351576019</v>
      </c>
      <c r="X83">
        <v>81</v>
      </c>
      <c r="Y83">
        <f t="shared" ref="Y83:Z102" si="77">$O$9+$O$11-2*$O$10</f>
        <v>7.8120805369167101E-2</v>
      </c>
      <c r="Z83">
        <f t="shared" si="77"/>
        <v>7.8120805369167101E-2</v>
      </c>
      <c r="AA83">
        <f t="shared" si="47"/>
        <v>-17.400414226068563</v>
      </c>
      <c r="AB83">
        <f t="shared" si="55"/>
        <v>-17.322293420699395</v>
      </c>
      <c r="AC83" s="9"/>
      <c r="AE83">
        <v>81</v>
      </c>
      <c r="AF83">
        <f t="shared" si="48"/>
        <v>86.948445006711324</v>
      </c>
      <c r="AG83">
        <f t="shared" si="56"/>
        <v>45.940189682004132</v>
      </c>
      <c r="AH83">
        <f t="shared" si="57"/>
        <v>-62.248766522158547</v>
      </c>
      <c r="AI83">
        <f t="shared" si="58"/>
        <v>-16.308576840154416</v>
      </c>
      <c r="AL83">
        <v>81</v>
      </c>
      <c r="AP83">
        <f t="shared" si="59"/>
        <v>-33.630870260853811</v>
      </c>
      <c r="AX83">
        <v>81</v>
      </c>
      <c r="AY83">
        <f t="shared" si="49"/>
        <v>1.0379817753994034</v>
      </c>
      <c r="AZ83">
        <f t="shared" si="50"/>
        <v>4.7817091506348754</v>
      </c>
      <c r="BB83">
        <v>81</v>
      </c>
      <c r="BC83">
        <f t="shared" si="51"/>
        <v>-158.33095712751674</v>
      </c>
      <c r="BD83">
        <f t="shared" si="52"/>
        <v>-117.32270180280949</v>
      </c>
      <c r="BE83" s="100">
        <f t="shared" si="60"/>
        <v>107.69093027677349</v>
      </c>
      <c r="BF83">
        <f t="shared" si="61"/>
        <v>-9.6317715260360046</v>
      </c>
      <c r="BI83">
        <v>81</v>
      </c>
      <c r="BJ83" s="8">
        <f t="shared" ref="BJ83:BK102" si="78">$O$12+$O$3-$O$9-$O$7</f>
        <v>-16.6144026845638</v>
      </c>
      <c r="BK83" s="8">
        <f t="shared" si="78"/>
        <v>-16.6144026845638</v>
      </c>
      <c r="BL83" s="154">
        <f t="shared" si="62"/>
        <v>-7.5413652837701655</v>
      </c>
      <c r="BM83" s="8">
        <f t="shared" si="63"/>
        <v>-24.155767968333965</v>
      </c>
      <c r="BP83">
        <v>81</v>
      </c>
      <c r="BQ83" s="100">
        <f t="shared" si="64"/>
        <v>141.71655444295288</v>
      </c>
      <c r="BR83" s="100">
        <f t="shared" si="65"/>
        <v>100.70829911824558</v>
      </c>
      <c r="BS83" s="154">
        <f t="shared" si="66"/>
        <v>-115.23229556054365</v>
      </c>
      <c r="BT83">
        <f t="shared" si="67"/>
        <v>-14.523996442298071</v>
      </c>
      <c r="BW83">
        <v>81</v>
      </c>
      <c r="BX83" s="100">
        <f t="shared" si="68"/>
        <v>-141.71655444295288</v>
      </c>
      <c r="BY83" s="100">
        <f t="shared" si="69"/>
        <v>-100.70829911824558</v>
      </c>
      <c r="BZ83" s="154">
        <f t="shared" si="75"/>
        <v>115.23229556054365</v>
      </c>
      <c r="CA83">
        <f t="shared" si="70"/>
        <v>14.523996442298071</v>
      </c>
      <c r="CE83">
        <v>81</v>
      </c>
      <c r="CF83" s="100">
        <f t="shared" si="71"/>
        <v>-154.79527516778501</v>
      </c>
      <c r="CG83" s="100">
        <f t="shared" si="72"/>
        <v>-113.78701984307776</v>
      </c>
      <c r="CH83" s="100">
        <f t="shared" si="53"/>
        <v>152.15179063943617</v>
      </c>
      <c r="CI83">
        <f t="shared" si="76"/>
        <v>38.364770796358414</v>
      </c>
    </row>
    <row r="84" spans="1:87" ht="16.5">
      <c r="A84">
        <v>9.9999999999999995E-7</v>
      </c>
      <c r="B84" s="154">
        <v>3.5869565217391308E-5</v>
      </c>
      <c r="C84" s="154">
        <v>6.2016666666666665E-4</v>
      </c>
      <c r="D84" s="154">
        <v>8.4094594594594587E-4</v>
      </c>
      <c r="E84" s="154">
        <v>9.9999999999999995E-7</v>
      </c>
      <c r="F84">
        <v>1.8267661403392668E-2</v>
      </c>
      <c r="G84">
        <v>0.56134788994134621</v>
      </c>
      <c r="H84">
        <v>0.40661590678000242</v>
      </c>
      <c r="I84">
        <f t="shared" si="54"/>
        <v>306</v>
      </c>
      <c r="J84">
        <v>1.9054607179632443E-7</v>
      </c>
      <c r="K84">
        <v>3.1050000000000001E-2</v>
      </c>
      <c r="L84">
        <v>15.380751302907768</v>
      </c>
      <c r="M84" s="104">
        <v>60075.448580331511</v>
      </c>
      <c r="O84" s="10"/>
      <c r="Q84">
        <v>82</v>
      </c>
      <c r="R84" s="159">
        <f t="shared" si="73"/>
        <v>114.37156012751666</v>
      </c>
      <c r="S84">
        <f t="shared" si="45"/>
        <v>73.363304802809353</v>
      </c>
      <c r="T84" s="100">
        <f t="shared" si="74"/>
        <v>-94.781006107160763</v>
      </c>
      <c r="U84">
        <f t="shared" si="46"/>
        <v>-21.417701304351411</v>
      </c>
      <c r="X84">
        <v>82</v>
      </c>
      <c r="Y84">
        <f t="shared" si="77"/>
        <v>7.8120805369167101E-2</v>
      </c>
      <c r="Z84">
        <f t="shared" si="77"/>
        <v>7.8120805369167101E-2</v>
      </c>
      <c r="AA84">
        <f t="shared" si="47"/>
        <v>-17.909053459184211</v>
      </c>
      <c r="AB84">
        <f t="shared" si="55"/>
        <v>-17.830932653815044</v>
      </c>
      <c r="AC84" s="9"/>
      <c r="AE84">
        <v>82</v>
      </c>
      <c r="AF84">
        <f t="shared" si="48"/>
        <v>86.948445006711324</v>
      </c>
      <c r="AG84">
        <f t="shared" si="56"/>
        <v>45.940189682004132</v>
      </c>
      <c r="AH84">
        <f t="shared" si="57"/>
        <v>-59.212570014952931</v>
      </c>
      <c r="AI84">
        <f t="shared" si="58"/>
        <v>-13.272380332948799</v>
      </c>
      <c r="AL84">
        <v>82</v>
      </c>
      <c r="AP84">
        <f t="shared" si="59"/>
        <v>-31.103312986763843</v>
      </c>
      <c r="AX84">
        <v>82</v>
      </c>
      <c r="AY84">
        <f t="shared" si="49"/>
        <v>1.1869775499477202</v>
      </c>
      <c r="AZ84">
        <f t="shared" si="50"/>
        <v>4.7786970223429428</v>
      </c>
      <c r="BB84">
        <v>82</v>
      </c>
      <c r="BC84">
        <f t="shared" si="51"/>
        <v>-158.33095712751674</v>
      </c>
      <c r="BD84">
        <f t="shared" si="52"/>
        <v>-117.32270180280949</v>
      </c>
      <c r="BE84" s="100">
        <f t="shared" si="60"/>
        <v>104.2089382360013</v>
      </c>
      <c r="BF84">
        <f t="shared" si="61"/>
        <v>-13.113763566808188</v>
      </c>
      <c r="BI84">
        <v>82</v>
      </c>
      <c r="BJ84" s="8">
        <f t="shared" si="78"/>
        <v>-16.6144026845638</v>
      </c>
      <c r="BK84" s="8">
        <f t="shared" si="78"/>
        <v>-16.6144026845638</v>
      </c>
      <c r="BL84" s="154">
        <f t="shared" si="62"/>
        <v>-8.2314505041830905</v>
      </c>
      <c r="BM84" s="8">
        <f t="shared" si="63"/>
        <v>-24.84585318874689</v>
      </c>
      <c r="BP84">
        <v>82</v>
      </c>
      <c r="BQ84" s="100">
        <f t="shared" si="64"/>
        <v>141.71655444295288</v>
      </c>
      <c r="BR84" s="100">
        <f t="shared" si="65"/>
        <v>100.70829911824558</v>
      </c>
      <c r="BS84" s="154">
        <f t="shared" si="66"/>
        <v>-112.44038874018439</v>
      </c>
      <c r="BT84">
        <f t="shared" si="67"/>
        <v>-11.732089621938812</v>
      </c>
      <c r="BW84">
        <v>82</v>
      </c>
      <c r="BX84" s="100">
        <f t="shared" si="68"/>
        <v>-141.71655444295288</v>
      </c>
      <c r="BY84" s="100">
        <f t="shared" si="69"/>
        <v>-100.70829911824558</v>
      </c>
      <c r="BZ84" s="154">
        <f t="shared" si="75"/>
        <v>112.44038874018439</v>
      </c>
      <c r="CA84">
        <f t="shared" si="70"/>
        <v>11.732089621938812</v>
      </c>
      <c r="CE84">
        <v>82</v>
      </c>
      <c r="CF84" s="100">
        <f t="shared" si="71"/>
        <v>-154.79527516778501</v>
      </c>
      <c r="CG84" s="100">
        <f t="shared" si="72"/>
        <v>-113.78701984307776</v>
      </c>
      <c r="CH84" s="100">
        <f t="shared" si="53"/>
        <v>115.56426564861464</v>
      </c>
      <c r="CI84">
        <f t="shared" si="76"/>
        <v>1.7772458055368787</v>
      </c>
    </row>
    <row r="85" spans="1:87" ht="16.5">
      <c r="A85">
        <v>9.9999999999999995E-7</v>
      </c>
      <c r="B85" s="154">
        <v>9.9999999999999995E-7</v>
      </c>
      <c r="C85" s="154">
        <v>7.0350000000000002E-4</v>
      </c>
      <c r="D85" s="154">
        <v>8.6405405405405404E-4</v>
      </c>
      <c r="E85" s="154">
        <v>9.9999999999999995E-7</v>
      </c>
      <c r="F85">
        <v>4.8188665018789538E-2</v>
      </c>
      <c r="G85">
        <v>0.55804604694133164</v>
      </c>
      <c r="H85">
        <v>0.4049673220683731</v>
      </c>
      <c r="I85">
        <f t="shared" si="54"/>
        <v>306</v>
      </c>
      <c r="J85">
        <v>1.8620871366628614E-7</v>
      </c>
      <c r="K85">
        <v>3.0915000000000002E-2</v>
      </c>
      <c r="L85">
        <v>40.613364047172112</v>
      </c>
      <c r="M85" s="104">
        <v>59770.386994350061</v>
      </c>
      <c r="O85" s="10"/>
      <c r="Q85">
        <v>83</v>
      </c>
      <c r="R85" s="159">
        <f t="shared" si="73"/>
        <v>114.37156012751666</v>
      </c>
      <c r="S85">
        <f t="shared" si="45"/>
        <v>73.363304802809353</v>
      </c>
      <c r="T85" s="100">
        <f t="shared" si="74"/>
        <v>-87.13662018903976</v>
      </c>
      <c r="U85">
        <f t="shared" si="46"/>
        <v>-13.773315386230408</v>
      </c>
      <c r="X85">
        <v>83</v>
      </c>
      <c r="Y85">
        <f t="shared" si="77"/>
        <v>7.8120805369167101E-2</v>
      </c>
      <c r="Z85">
        <f t="shared" si="77"/>
        <v>7.8120805369167101E-2</v>
      </c>
      <c r="AA85">
        <f t="shared" si="47"/>
        <v>-17.726215105141257</v>
      </c>
      <c r="AB85">
        <f t="shared" si="55"/>
        <v>-17.64809429977209</v>
      </c>
      <c r="AC85" s="9"/>
      <c r="AE85">
        <v>83</v>
      </c>
      <c r="AF85">
        <f t="shared" si="48"/>
        <v>86.948445006711324</v>
      </c>
      <c r="AG85">
        <f t="shared" si="56"/>
        <v>45.940189682004132</v>
      </c>
      <c r="AH85">
        <f t="shared" si="57"/>
        <v>-53.635240796482918</v>
      </c>
      <c r="AI85">
        <f t="shared" si="58"/>
        <v>-7.6950511144787868</v>
      </c>
      <c r="AL85">
        <v>83</v>
      </c>
      <c r="AP85">
        <f t="shared" si="59"/>
        <v>-25.343145414250877</v>
      </c>
      <c r="AX85">
        <v>83</v>
      </c>
      <c r="AY85">
        <f t="shared" si="49"/>
        <v>1.6086689640434597</v>
      </c>
      <c r="AZ85">
        <f t="shared" si="50"/>
        <v>4.7764860677621854</v>
      </c>
      <c r="BB85">
        <v>83</v>
      </c>
      <c r="BC85">
        <f t="shared" si="51"/>
        <v>-158.33095712751674</v>
      </c>
      <c r="BD85">
        <f t="shared" si="52"/>
        <v>-117.32270180280949</v>
      </c>
      <c r="BE85" s="100">
        <f t="shared" si="60"/>
        <v>94.333462163171433</v>
      </c>
      <c r="BF85">
        <f t="shared" si="61"/>
        <v>-22.989239639638058</v>
      </c>
      <c r="BI85">
        <v>83</v>
      </c>
      <c r="BJ85" s="8">
        <f t="shared" si="78"/>
        <v>-16.6144026845638</v>
      </c>
      <c r="BK85" s="8">
        <f t="shared" si="78"/>
        <v>-16.6144026845638</v>
      </c>
      <c r="BL85" s="154">
        <f t="shared" si="62"/>
        <v>-8.5783223132839339</v>
      </c>
      <c r="BM85" s="8">
        <f t="shared" si="63"/>
        <v>-25.192724997847733</v>
      </c>
      <c r="BP85">
        <v>83</v>
      </c>
      <c r="BQ85" s="100">
        <f t="shared" si="64"/>
        <v>141.71655444295288</v>
      </c>
      <c r="BR85" s="100">
        <f t="shared" si="65"/>
        <v>100.70829911824558</v>
      </c>
      <c r="BS85" s="154">
        <f t="shared" si="66"/>
        <v>-102.91178447645537</v>
      </c>
      <c r="BT85">
        <f t="shared" si="67"/>
        <v>-2.2034853582097895</v>
      </c>
      <c r="BW85">
        <v>83</v>
      </c>
      <c r="BX85" s="100">
        <f t="shared" si="68"/>
        <v>-141.71655444295288</v>
      </c>
      <c r="BY85" s="100">
        <f t="shared" si="69"/>
        <v>-100.70829911824558</v>
      </c>
      <c r="BZ85" s="154">
        <f t="shared" si="75"/>
        <v>102.91178447645537</v>
      </c>
      <c r="CA85">
        <f t="shared" si="70"/>
        <v>2.2034853582097895</v>
      </c>
      <c r="CE85">
        <v>83</v>
      </c>
      <c r="CF85" s="100">
        <f t="shared" si="71"/>
        <v>-154.79527516778501</v>
      </c>
      <c r="CG85" s="100">
        <f t="shared" si="72"/>
        <v>-113.78701984307776</v>
      </c>
      <c r="CH85" s="100">
        <f t="shared" si="53"/>
        <v>152.00692738693269</v>
      </c>
      <c r="CI85">
        <f t="shared" si="76"/>
        <v>38.21990754385493</v>
      </c>
    </row>
    <row r="86" spans="1:87" ht="16.5">
      <c r="A86">
        <v>9.9999999999999995E-7</v>
      </c>
      <c r="B86" s="154">
        <v>9.9999999999999995E-7</v>
      </c>
      <c r="C86" s="154">
        <v>8.8066666666666675E-4</v>
      </c>
      <c r="D86" s="154">
        <v>1.0872972972972971E-3</v>
      </c>
      <c r="E86" s="154">
        <v>9.9999999999999995E-7</v>
      </c>
      <c r="F86">
        <v>5.466904245669188E-2</v>
      </c>
      <c r="G86">
        <v>0.56230708427176712</v>
      </c>
      <c r="H86">
        <v>0.4050264648235391</v>
      </c>
      <c r="I86">
        <f t="shared" si="54"/>
        <v>306</v>
      </c>
      <c r="J86">
        <v>1.9498445997580421E-7</v>
      </c>
      <c r="K86">
        <v>3.0405000000000001E-2</v>
      </c>
      <c r="L86">
        <v>46.028343941240699</v>
      </c>
      <c r="M86" s="104">
        <v>60159.278078900694</v>
      </c>
      <c r="O86" s="10"/>
      <c r="Q86">
        <v>84</v>
      </c>
      <c r="R86" s="159">
        <f t="shared" si="73"/>
        <v>114.37156012751666</v>
      </c>
      <c r="S86">
        <f t="shared" si="45"/>
        <v>73.363304802809353</v>
      </c>
      <c r="T86" s="100">
        <f t="shared" si="74"/>
        <v>-86.229133664438223</v>
      </c>
      <c r="U86">
        <f t="shared" si="46"/>
        <v>-12.86582886162887</v>
      </c>
      <c r="X86">
        <v>84</v>
      </c>
      <c r="Y86">
        <f t="shared" si="77"/>
        <v>7.8120805369167101E-2</v>
      </c>
      <c r="Z86">
        <f t="shared" si="77"/>
        <v>7.8120805369167101E-2</v>
      </c>
      <c r="AA86">
        <f t="shared" si="47"/>
        <v>-18.324158443320229</v>
      </c>
      <c r="AB86">
        <f t="shared" si="55"/>
        <v>-18.246037637951062</v>
      </c>
      <c r="AC86" s="9"/>
      <c r="AE86">
        <v>84</v>
      </c>
      <c r="AF86">
        <f t="shared" si="48"/>
        <v>86.948445006711324</v>
      </c>
      <c r="AG86">
        <f t="shared" si="56"/>
        <v>45.940189682004132</v>
      </c>
      <c r="AH86">
        <f t="shared" si="57"/>
        <v>-51.850279987297419</v>
      </c>
      <c r="AI86">
        <f t="shared" si="58"/>
        <v>-5.9100903052932878</v>
      </c>
      <c r="AL86">
        <v>84</v>
      </c>
      <c r="AP86">
        <f t="shared" si="59"/>
        <v>-24.15612794324435</v>
      </c>
      <c r="AX86">
        <v>84</v>
      </c>
      <c r="AY86">
        <f t="shared" si="49"/>
        <v>1.6630253496469807</v>
      </c>
      <c r="AZ86">
        <f t="shared" si="50"/>
        <v>4.7793026160105976</v>
      </c>
      <c r="BB86">
        <v>84</v>
      </c>
      <c r="BC86">
        <f t="shared" si="51"/>
        <v>-158.33095712751674</v>
      </c>
      <c r="BD86">
        <f t="shared" si="52"/>
        <v>-117.32270180280949</v>
      </c>
      <c r="BE86" s="100">
        <f t="shared" si="60"/>
        <v>93.11107328940237</v>
      </c>
      <c r="BF86">
        <f t="shared" si="61"/>
        <v>-24.211628513407121</v>
      </c>
      <c r="BI86">
        <v>84</v>
      </c>
      <c r="BJ86" s="8">
        <f t="shared" si="78"/>
        <v>-16.6144026845638</v>
      </c>
      <c r="BK86" s="8">
        <f t="shared" si="78"/>
        <v>-16.6144026845638</v>
      </c>
      <c r="BL86" s="154">
        <f t="shared" si="62"/>
        <v>-9.1727556088564253</v>
      </c>
      <c r="BM86" s="8">
        <f t="shared" si="63"/>
        <v>-25.787158293420227</v>
      </c>
      <c r="BP86">
        <v>84</v>
      </c>
      <c r="BQ86" s="100">
        <f t="shared" si="64"/>
        <v>141.71655444295288</v>
      </c>
      <c r="BR86" s="100">
        <f t="shared" si="65"/>
        <v>100.70829911824558</v>
      </c>
      <c r="BS86" s="154">
        <f t="shared" si="66"/>
        <v>-102.28382889825879</v>
      </c>
      <c r="BT86">
        <f t="shared" si="67"/>
        <v>-1.5755297800132126</v>
      </c>
      <c r="BW86">
        <v>84</v>
      </c>
      <c r="BX86" s="100">
        <f t="shared" si="68"/>
        <v>-141.71655444295288</v>
      </c>
      <c r="BY86" s="100">
        <f t="shared" si="69"/>
        <v>-100.70829911824558</v>
      </c>
      <c r="BZ86" s="154">
        <f t="shared" si="75"/>
        <v>102.28382889825879</v>
      </c>
      <c r="CA86">
        <f t="shared" si="70"/>
        <v>1.5755297800132126</v>
      </c>
      <c r="CE86">
        <v>84</v>
      </c>
      <c r="CF86" s="100">
        <f t="shared" si="71"/>
        <v>-154.79527516778501</v>
      </c>
      <c r="CG86" s="100">
        <f t="shared" si="72"/>
        <v>-113.78701984307776</v>
      </c>
      <c r="CH86" s="100">
        <f t="shared" si="53"/>
        <v>151.78214819103641</v>
      </c>
      <c r="CI86">
        <f t="shared" si="76"/>
        <v>37.995128347958655</v>
      </c>
    </row>
    <row r="87" spans="1:87" ht="16.5">
      <c r="A87">
        <v>9.9999999999999995E-7</v>
      </c>
      <c r="B87" s="154">
        <v>2.1521739130434784E-5</v>
      </c>
      <c r="C87" s="154">
        <v>5.4116666666666668E-4</v>
      </c>
      <c r="D87" s="154">
        <v>6.2027027027027027E-4</v>
      </c>
      <c r="E87" s="154">
        <v>9.9999999999999995E-7</v>
      </c>
      <c r="F87">
        <v>1.6547224456656733E-2</v>
      </c>
      <c r="G87">
        <v>0.5615259873478804</v>
      </c>
      <c r="H87">
        <v>0.40779342175038885</v>
      </c>
      <c r="I87">
        <f t="shared" si="54"/>
        <v>306</v>
      </c>
      <c r="J87">
        <v>1.7782794100389206E-7</v>
      </c>
      <c r="K87">
        <v>3.1309999999999998E-2</v>
      </c>
      <c r="L87">
        <v>13.930074253539848</v>
      </c>
      <c r="M87" s="104">
        <v>60082.565460657956</v>
      </c>
      <c r="O87" s="10"/>
      <c r="Q87">
        <v>85</v>
      </c>
      <c r="R87" s="159">
        <f t="shared" si="73"/>
        <v>114.37156012751666</v>
      </c>
      <c r="S87">
        <f t="shared" si="45"/>
        <v>73.363304802809353</v>
      </c>
      <c r="T87" s="100">
        <f t="shared" si="74"/>
        <v>-95.087057679895054</v>
      </c>
      <c r="U87">
        <f t="shared" si="46"/>
        <v>-21.723752877085701</v>
      </c>
      <c r="X87">
        <v>85</v>
      </c>
      <c r="Y87">
        <f t="shared" si="77"/>
        <v>7.8120805369167101E-2</v>
      </c>
      <c r="Z87">
        <f t="shared" si="77"/>
        <v>7.8120805369167101E-2</v>
      </c>
      <c r="AA87">
        <f t="shared" si="47"/>
        <v>-16.706944202601946</v>
      </c>
      <c r="AB87">
        <f t="shared" si="55"/>
        <v>-16.628823397232779</v>
      </c>
      <c r="AC87" s="9"/>
      <c r="AE87">
        <v>85</v>
      </c>
      <c r="AF87">
        <f t="shared" si="48"/>
        <v>86.948445006711324</v>
      </c>
      <c r="AG87">
        <f t="shared" si="56"/>
        <v>45.940189682004132</v>
      </c>
      <c r="AH87">
        <f t="shared" si="57"/>
        <v>-60.40925155829558</v>
      </c>
      <c r="AI87">
        <f t="shared" si="58"/>
        <v>-14.469061876291448</v>
      </c>
      <c r="AL87">
        <v>85</v>
      </c>
      <c r="AP87">
        <f t="shared" si="59"/>
        <v>-31.097885273524227</v>
      </c>
      <c r="AX87">
        <v>85</v>
      </c>
      <c r="AY87">
        <f t="shared" si="49"/>
        <v>1.143953431414392</v>
      </c>
      <c r="AZ87">
        <f t="shared" si="50"/>
        <v>4.7787484682973789</v>
      </c>
      <c r="BB87">
        <v>85</v>
      </c>
      <c r="BC87">
        <f t="shared" si="51"/>
        <v>-158.33095712751674</v>
      </c>
      <c r="BD87">
        <f t="shared" si="52"/>
        <v>-117.32270180280949</v>
      </c>
      <c r="BE87" s="100">
        <f t="shared" si="60"/>
        <v>105.19517203443237</v>
      </c>
      <c r="BF87">
        <f t="shared" si="61"/>
        <v>-12.127529768377116</v>
      </c>
      <c r="BI87">
        <v>85</v>
      </c>
      <c r="BJ87" s="8">
        <f t="shared" si="78"/>
        <v>-16.6144026845638</v>
      </c>
      <c r="BK87" s="8">
        <f t="shared" si="78"/>
        <v>-16.6144026845638</v>
      </c>
      <c r="BL87" s="154">
        <f t="shared" si="62"/>
        <v>-7.8627475644602329</v>
      </c>
      <c r="BM87" s="8">
        <f t="shared" si="63"/>
        <v>-24.477150249024032</v>
      </c>
      <c r="BP87">
        <v>85</v>
      </c>
      <c r="BQ87" s="100">
        <f t="shared" si="64"/>
        <v>141.71655444295288</v>
      </c>
      <c r="BR87" s="100">
        <f t="shared" si="65"/>
        <v>100.70829911824558</v>
      </c>
      <c r="BS87" s="154">
        <f t="shared" si="66"/>
        <v>-113.0579195988926</v>
      </c>
      <c r="BT87">
        <f t="shared" si="67"/>
        <v>-12.349620480647019</v>
      </c>
      <c r="BW87">
        <v>85</v>
      </c>
      <c r="BX87" s="100">
        <f t="shared" si="68"/>
        <v>-141.71655444295288</v>
      </c>
      <c r="BY87" s="100">
        <f t="shared" si="69"/>
        <v>-100.70829911824558</v>
      </c>
      <c r="BZ87" s="154">
        <f t="shared" si="75"/>
        <v>113.0579195988926</v>
      </c>
      <c r="CA87">
        <f t="shared" si="70"/>
        <v>12.349620480647019</v>
      </c>
      <c r="CE87">
        <v>85</v>
      </c>
      <c r="CF87" s="100">
        <f t="shared" si="71"/>
        <v>-154.79527516778501</v>
      </c>
      <c r="CG87" s="100">
        <f t="shared" si="72"/>
        <v>-113.78701984307776</v>
      </c>
      <c r="CH87" s="100">
        <f t="shared" si="53"/>
        <v>121.00311529294115</v>
      </c>
      <c r="CI87">
        <f t="shared" si="76"/>
        <v>7.2160954498633885</v>
      </c>
    </row>
    <row r="88" spans="1:87" ht="16.5">
      <c r="A88">
        <v>9.9999999999999995E-7</v>
      </c>
      <c r="B88" s="154">
        <v>9.9999999999999995E-7</v>
      </c>
      <c r="C88" s="154">
        <v>7.9549999999999998E-4</v>
      </c>
      <c r="D88" s="154">
        <v>8.6567567567567567E-4</v>
      </c>
      <c r="E88" s="154">
        <v>9.9999999999999995E-7</v>
      </c>
      <c r="F88">
        <v>4.6151180633631481E-2</v>
      </c>
      <c r="G88">
        <v>0.55342535573590879</v>
      </c>
      <c r="H88">
        <v>0.40841174637938965</v>
      </c>
      <c r="I88">
        <f t="shared" si="54"/>
        <v>306</v>
      </c>
      <c r="J88">
        <v>1.7378008287493735E-7</v>
      </c>
      <c r="K88">
        <v>3.1519999999999999E-2</v>
      </c>
      <c r="L88">
        <v>38.922627350686071</v>
      </c>
      <c r="M88" s="104">
        <v>59318.893529659857</v>
      </c>
      <c r="O88" s="10"/>
      <c r="Q88">
        <v>86</v>
      </c>
      <c r="R88" s="159">
        <f t="shared" si="73"/>
        <v>114.37156012751666</v>
      </c>
      <c r="S88">
        <f t="shared" si="45"/>
        <v>73.363304802809353</v>
      </c>
      <c r="T88" s="100">
        <f t="shared" si="74"/>
        <v>-87.10913001698961</v>
      </c>
      <c r="U88">
        <f t="shared" si="46"/>
        <v>-13.745825214180257</v>
      </c>
      <c r="X88">
        <v>86</v>
      </c>
      <c r="Y88">
        <f t="shared" si="77"/>
        <v>7.8120805369167101E-2</v>
      </c>
      <c r="Z88">
        <f t="shared" si="77"/>
        <v>7.8120805369167101E-2</v>
      </c>
      <c r="AA88">
        <f t="shared" si="47"/>
        <v>-17.423061709889939</v>
      </c>
      <c r="AB88">
        <f t="shared" si="55"/>
        <v>-17.344940904520772</v>
      </c>
      <c r="AC88" s="9"/>
      <c r="AE88">
        <v>86</v>
      </c>
      <c r="AF88">
        <f t="shared" si="48"/>
        <v>86.948445006711324</v>
      </c>
      <c r="AG88">
        <f t="shared" si="56"/>
        <v>45.940189682004132</v>
      </c>
      <c r="AH88">
        <f t="shared" si="57"/>
        <v>-53.229680836682775</v>
      </c>
      <c r="AI88">
        <f t="shared" si="58"/>
        <v>-7.2894911546786432</v>
      </c>
      <c r="AL88">
        <v>86</v>
      </c>
      <c r="AP88">
        <f t="shared" si="59"/>
        <v>-24.634432059199415</v>
      </c>
      <c r="AX88">
        <v>86</v>
      </c>
      <c r="AY88">
        <f t="shared" si="49"/>
        <v>1.5902021482816384</v>
      </c>
      <c r="AZ88">
        <f t="shared" si="50"/>
        <v>4.7731930415733919</v>
      </c>
      <c r="BB88">
        <v>86</v>
      </c>
      <c r="BC88">
        <f t="shared" si="51"/>
        <v>-158.33095712751674</v>
      </c>
      <c r="BD88">
        <f t="shared" si="52"/>
        <v>-117.32270180280949</v>
      </c>
      <c r="BE88" s="100">
        <f t="shared" si="60"/>
        <v>94.702655836322549</v>
      </c>
      <c r="BF88">
        <f t="shared" si="61"/>
        <v>-22.620045966486941</v>
      </c>
      <c r="BI88">
        <v>86</v>
      </c>
      <c r="BJ88" s="8">
        <f t="shared" si="78"/>
        <v>-16.6144026845638</v>
      </c>
      <c r="BK88" s="8">
        <f t="shared" si="78"/>
        <v>-16.6144026845638</v>
      </c>
      <c r="BL88" s="154">
        <f t="shared" si="62"/>
        <v>-8.8628616510839766</v>
      </c>
      <c r="BM88" s="8">
        <f t="shared" si="63"/>
        <v>-25.477264335647774</v>
      </c>
      <c r="BP88">
        <v>86</v>
      </c>
      <c r="BQ88" s="100">
        <f t="shared" si="64"/>
        <v>141.71655444295288</v>
      </c>
      <c r="BR88" s="100">
        <f t="shared" si="65"/>
        <v>100.70829911824558</v>
      </c>
      <c r="BS88" s="154">
        <f t="shared" si="66"/>
        <v>-103.56551748740652</v>
      </c>
      <c r="BT88">
        <f t="shared" si="67"/>
        <v>-2.8572183691609467</v>
      </c>
      <c r="BW88">
        <v>86</v>
      </c>
      <c r="BX88" s="100">
        <f t="shared" si="68"/>
        <v>-141.71655444295288</v>
      </c>
      <c r="BY88" s="100">
        <f t="shared" si="69"/>
        <v>-100.70829911824558</v>
      </c>
      <c r="BZ88" s="154">
        <f t="shared" si="75"/>
        <v>103.56551748740652</v>
      </c>
      <c r="CA88">
        <f t="shared" si="70"/>
        <v>2.8572183691609467</v>
      </c>
      <c r="CE88">
        <v>86</v>
      </c>
      <c r="CF88" s="100">
        <f t="shared" si="71"/>
        <v>-154.79527516778501</v>
      </c>
      <c r="CG88" s="100">
        <f t="shared" si="72"/>
        <v>-113.78701984307776</v>
      </c>
      <c r="CH88" s="100">
        <f t="shared" si="53"/>
        <v>152.30945050503755</v>
      </c>
      <c r="CI88">
        <f t="shared" si="76"/>
        <v>38.522430661959788</v>
      </c>
    </row>
    <row r="89" spans="1:87" ht="16.5">
      <c r="A89">
        <v>9.9999999999999995E-7</v>
      </c>
      <c r="B89" s="154">
        <v>3.7826086956521736E-5</v>
      </c>
      <c r="C89" s="154">
        <v>1.0278333333333333E-3</v>
      </c>
      <c r="D89" s="154">
        <v>1.1233783783783783E-3</v>
      </c>
      <c r="E89" s="154">
        <v>9.9999999999999995E-7</v>
      </c>
      <c r="F89">
        <v>1.486224226446676E-2</v>
      </c>
      <c r="G89">
        <v>0.55463835109858084</v>
      </c>
      <c r="H89">
        <v>0.41435530501029311</v>
      </c>
      <c r="I89">
        <f t="shared" si="54"/>
        <v>306</v>
      </c>
      <c r="J89">
        <v>1.7782794100389206E-7</v>
      </c>
      <c r="K89">
        <v>3.1440000000000003E-2</v>
      </c>
      <c r="L89">
        <v>12.521131164650154</v>
      </c>
      <c r="M89" s="104">
        <v>59401.500381159072</v>
      </c>
      <c r="O89" s="10"/>
      <c r="Q89">
        <v>87</v>
      </c>
      <c r="R89" s="159">
        <f t="shared" si="73"/>
        <v>114.37156012751666</v>
      </c>
      <c r="S89">
        <f t="shared" si="45"/>
        <v>73.363304802809353</v>
      </c>
      <c r="T89" s="100">
        <f t="shared" si="74"/>
        <v>-95.775272458766139</v>
      </c>
      <c r="U89">
        <f t="shared" si="46"/>
        <v>-22.411967655956786</v>
      </c>
      <c r="X89">
        <v>87</v>
      </c>
      <c r="Y89">
        <f t="shared" si="77"/>
        <v>7.8120805369167101E-2</v>
      </c>
      <c r="Z89">
        <f t="shared" si="77"/>
        <v>7.8120805369167101E-2</v>
      </c>
      <c r="AA89">
        <f t="shared" si="47"/>
        <v>-18.097115447131412</v>
      </c>
      <c r="AB89">
        <f t="shared" si="55"/>
        <v>-18.018994641762244</v>
      </c>
      <c r="AC89" s="9"/>
      <c r="AE89">
        <v>87</v>
      </c>
      <c r="AF89">
        <f t="shared" si="48"/>
        <v>86.948445006711324</v>
      </c>
      <c r="AG89">
        <f t="shared" si="56"/>
        <v>45.940189682004132</v>
      </c>
      <c r="AH89">
        <f t="shared" si="57"/>
        <v>-57.691566074501111</v>
      </c>
      <c r="AI89">
        <f t="shared" si="58"/>
        <v>-11.751376392496979</v>
      </c>
      <c r="AL89">
        <v>87</v>
      </c>
      <c r="AP89">
        <f t="shared" si="59"/>
        <v>-29.770371034259224</v>
      </c>
      <c r="AX89">
        <v>87</v>
      </c>
      <c r="AY89">
        <f t="shared" si="49"/>
        <v>1.0976435650065799</v>
      </c>
      <c r="AZ89">
        <f t="shared" si="50"/>
        <v>4.7737974146618134</v>
      </c>
      <c r="BB89">
        <v>87</v>
      </c>
      <c r="BC89">
        <f t="shared" si="51"/>
        <v>-158.33095712751674</v>
      </c>
      <c r="BD89">
        <f t="shared" si="52"/>
        <v>-117.32270180280949</v>
      </c>
      <c r="BE89" s="100">
        <f t="shared" si="60"/>
        <v>106.24617760611001</v>
      </c>
      <c r="BF89">
        <f t="shared" si="61"/>
        <v>-11.076524196699481</v>
      </c>
      <c r="BI89">
        <v>87</v>
      </c>
      <c r="BJ89" s="8">
        <f t="shared" si="78"/>
        <v>-16.6144026845638</v>
      </c>
      <c r="BK89" s="8">
        <f t="shared" si="78"/>
        <v>-16.6144026845638</v>
      </c>
      <c r="BL89" s="154">
        <f t="shared" si="62"/>
        <v>-9.515685789789746</v>
      </c>
      <c r="BM89" s="8">
        <f t="shared" si="63"/>
        <v>-26.130088474353546</v>
      </c>
      <c r="BP89">
        <v>87</v>
      </c>
      <c r="BQ89" s="100">
        <f t="shared" si="64"/>
        <v>141.71655444295288</v>
      </c>
      <c r="BR89" s="100">
        <f t="shared" si="65"/>
        <v>100.70829911824558</v>
      </c>
      <c r="BS89" s="154">
        <f t="shared" si="66"/>
        <v>-115.76186339589975</v>
      </c>
      <c r="BT89">
        <f t="shared" si="67"/>
        <v>-15.053564277654175</v>
      </c>
      <c r="BW89">
        <v>87</v>
      </c>
      <c r="BX89" s="100">
        <f t="shared" si="68"/>
        <v>-141.71655444295288</v>
      </c>
      <c r="BY89" s="100">
        <f t="shared" si="69"/>
        <v>-100.70829911824558</v>
      </c>
      <c r="BZ89" s="154">
        <f t="shared" si="75"/>
        <v>115.76186339589975</v>
      </c>
      <c r="CA89">
        <f t="shared" si="70"/>
        <v>15.053564277654175</v>
      </c>
      <c r="CE89">
        <v>87</v>
      </c>
      <c r="CF89" s="100">
        <f t="shared" si="71"/>
        <v>-154.79527516778501</v>
      </c>
      <c r="CG89" s="100">
        <f t="shared" si="72"/>
        <v>-113.78701984307776</v>
      </c>
      <c r="CH89" s="100">
        <f t="shared" si="53"/>
        <v>115.26419877645077</v>
      </c>
      <c r="CI89">
        <f t="shared" si="76"/>
        <v>1.4771789333730112</v>
      </c>
    </row>
    <row r="90" spans="1:87" ht="16.5">
      <c r="A90">
        <v>9.9999999999999995E-7</v>
      </c>
      <c r="B90" s="154">
        <v>9.9999999999999995E-7</v>
      </c>
      <c r="C90" s="154">
        <v>9.9350000000000003E-4</v>
      </c>
      <c r="D90" s="154">
        <v>1.0324324324324325E-3</v>
      </c>
      <c r="E90" s="154">
        <v>9.9999999999999995E-7</v>
      </c>
      <c r="F90">
        <v>1.4376418861669953E-2</v>
      </c>
      <c r="G90">
        <v>0.56026042125357411</v>
      </c>
      <c r="H90">
        <v>0.40883842547661237</v>
      </c>
      <c r="I90">
        <f t="shared" si="54"/>
        <v>306</v>
      </c>
      <c r="J90">
        <v>1.7378008287493735E-7</v>
      </c>
      <c r="K90">
        <v>3.1614999999999997E-2</v>
      </c>
      <c r="L90">
        <v>12.103995140392955</v>
      </c>
      <c r="M90" s="104">
        <v>59961.062452897451</v>
      </c>
      <c r="O90" s="10"/>
      <c r="Q90">
        <v>88</v>
      </c>
      <c r="R90" s="159">
        <f t="shared" si="73"/>
        <v>114.37156012751666</v>
      </c>
      <c r="S90">
        <f t="shared" si="45"/>
        <v>73.363304802809353</v>
      </c>
      <c r="T90" s="100">
        <f t="shared" si="74"/>
        <v>-95.886466999494885</v>
      </c>
      <c r="U90">
        <f t="shared" si="46"/>
        <v>-22.523162196685533</v>
      </c>
      <c r="X90">
        <v>88</v>
      </c>
      <c r="Y90">
        <f t="shared" si="77"/>
        <v>7.8120805369167101E-2</v>
      </c>
      <c r="Z90">
        <f t="shared" si="77"/>
        <v>7.8120805369167101E-2</v>
      </c>
      <c r="AA90">
        <f t="shared" si="47"/>
        <v>-17.753969982129885</v>
      </c>
      <c r="AB90">
        <f t="shared" si="55"/>
        <v>-17.675849176760718</v>
      </c>
      <c r="AC90" s="9"/>
      <c r="AE90">
        <v>88</v>
      </c>
      <c r="AF90">
        <f t="shared" si="48"/>
        <v>86.948445006711324</v>
      </c>
      <c r="AG90">
        <f t="shared" si="56"/>
        <v>45.940189682004132</v>
      </c>
      <c r="AH90">
        <f t="shared" si="57"/>
        <v>-58.033556708238038</v>
      </c>
      <c r="AI90">
        <f t="shared" si="58"/>
        <v>-12.093367026233906</v>
      </c>
      <c r="AL90">
        <v>88</v>
      </c>
      <c r="AP90">
        <f t="shared" si="59"/>
        <v>-29.769216202994624</v>
      </c>
      <c r="AX90">
        <v>88</v>
      </c>
      <c r="AY90">
        <f t="shared" si="49"/>
        <v>1.0829287406512054</v>
      </c>
      <c r="AZ90">
        <f t="shared" si="50"/>
        <v>4.7778693195288549</v>
      </c>
      <c r="BB90">
        <v>88</v>
      </c>
      <c r="BC90">
        <f t="shared" si="51"/>
        <v>-158.33095712751674</v>
      </c>
      <c r="BD90">
        <f t="shared" si="52"/>
        <v>-117.32270180280949</v>
      </c>
      <c r="BE90" s="100">
        <f t="shared" si="60"/>
        <v>106.59594213307571</v>
      </c>
      <c r="BF90">
        <f t="shared" si="61"/>
        <v>-10.726759669733781</v>
      </c>
      <c r="BI90">
        <v>88</v>
      </c>
      <c r="BJ90" s="8">
        <f t="shared" si="78"/>
        <v>-16.6144026845638</v>
      </c>
      <c r="BK90" s="8">
        <f t="shared" si="78"/>
        <v>-16.6144026845638</v>
      </c>
      <c r="BL90" s="154">
        <f t="shared" si="62"/>
        <v>-9.3894651755461531</v>
      </c>
      <c r="BM90" s="8">
        <f t="shared" si="63"/>
        <v>-26.003867860109953</v>
      </c>
      <c r="BP90">
        <v>88</v>
      </c>
      <c r="BQ90" s="100">
        <f t="shared" si="64"/>
        <v>141.71655444295288</v>
      </c>
      <c r="BR90" s="100">
        <f t="shared" si="65"/>
        <v>100.70829911824558</v>
      </c>
      <c r="BS90" s="154">
        <f t="shared" si="66"/>
        <v>-115.98540730862186</v>
      </c>
      <c r="BT90">
        <f t="shared" si="67"/>
        <v>-15.277108190376282</v>
      </c>
      <c r="BW90">
        <v>88</v>
      </c>
      <c r="BX90" s="100">
        <f t="shared" si="68"/>
        <v>-141.71655444295288</v>
      </c>
      <c r="BY90" s="100">
        <f t="shared" si="69"/>
        <v>-100.70829911824558</v>
      </c>
      <c r="BZ90" s="154">
        <f t="shared" si="75"/>
        <v>115.98540730862186</v>
      </c>
      <c r="CA90">
        <f t="shared" si="70"/>
        <v>15.277108190376282</v>
      </c>
      <c r="CE90">
        <v>88</v>
      </c>
      <c r="CF90" s="100">
        <f t="shared" si="71"/>
        <v>-154.79527516778501</v>
      </c>
      <c r="CG90" s="100">
        <f t="shared" si="72"/>
        <v>-113.78701984307776</v>
      </c>
      <c r="CH90" s="100">
        <f t="shared" si="53"/>
        <v>152.36365066252409</v>
      </c>
      <c r="CI90">
        <f t="shared" si="76"/>
        <v>38.576630819446336</v>
      </c>
    </row>
    <row r="91" spans="1:87" ht="16.5">
      <c r="A91">
        <v>9.9999999999999995E-7</v>
      </c>
      <c r="B91" s="154">
        <v>3.6521739130434779E-5</v>
      </c>
      <c r="C91" s="154">
        <v>1.1838333333333334E-3</v>
      </c>
      <c r="D91" s="154">
        <v>1.1625675675675676E-3</v>
      </c>
      <c r="E91" s="154">
        <v>3.2727272727272725E-5</v>
      </c>
      <c r="F91">
        <v>1.3127219723954076E-2</v>
      </c>
      <c r="G91">
        <v>0.55772136201062206</v>
      </c>
      <c r="H91">
        <v>0.40986648442243201</v>
      </c>
      <c r="I91">
        <f t="shared" si="54"/>
        <v>306</v>
      </c>
      <c r="J91">
        <v>1.7378008287493735E-7</v>
      </c>
      <c r="K91">
        <v>3.1385000000000003E-2</v>
      </c>
      <c r="L91">
        <v>11.058753448227346</v>
      </c>
      <c r="M91" s="104">
        <v>59716.206614733092</v>
      </c>
      <c r="O91" s="10"/>
      <c r="Q91">
        <v>89</v>
      </c>
      <c r="R91" s="159">
        <f t="shared" si="73"/>
        <v>114.37156012751666</v>
      </c>
      <c r="S91">
        <f t="shared" si="45"/>
        <v>73.363304802809353</v>
      </c>
      <c r="T91" s="100">
        <f t="shared" si="74"/>
        <v>-96.454951635637187</v>
      </c>
      <c r="U91">
        <f t="shared" si="46"/>
        <v>-23.091646832827834</v>
      </c>
      <c r="X91">
        <v>89</v>
      </c>
      <c r="Y91">
        <f t="shared" si="77"/>
        <v>7.8120805369167101E-2</v>
      </c>
      <c r="Z91">
        <f t="shared" si="77"/>
        <v>7.8120805369167101E-2</v>
      </c>
      <c r="AA91">
        <f t="shared" si="47"/>
        <v>-9.0372588636321716</v>
      </c>
      <c r="AB91">
        <f t="shared" si="55"/>
        <v>-8.9591380582630045</v>
      </c>
      <c r="AC91" s="9"/>
      <c r="AE91">
        <v>89</v>
      </c>
      <c r="AF91">
        <f t="shared" si="48"/>
        <v>86.948445006711324</v>
      </c>
      <c r="AG91">
        <f t="shared" si="56"/>
        <v>45.940189682004132</v>
      </c>
      <c r="AH91">
        <f t="shared" si="57"/>
        <v>-66.479033228444848</v>
      </c>
      <c r="AI91">
        <f t="shared" si="58"/>
        <v>-20.538843546440717</v>
      </c>
      <c r="AL91">
        <v>89</v>
      </c>
      <c r="AP91">
        <f t="shared" si="59"/>
        <v>-29.497981604703721</v>
      </c>
      <c r="AX91">
        <v>89</v>
      </c>
      <c r="AY91">
        <f t="shared" si="49"/>
        <v>1.0437061756967996</v>
      </c>
      <c r="AZ91">
        <f t="shared" si="50"/>
        <v>4.7760922120031912</v>
      </c>
      <c r="BB91">
        <v>89</v>
      </c>
      <c r="BC91">
        <f t="shared" si="51"/>
        <v>-158.33095712751674</v>
      </c>
      <c r="BD91">
        <f t="shared" si="52"/>
        <v>-117.32270180280949</v>
      </c>
      <c r="BE91" s="100">
        <f t="shared" si="60"/>
        <v>107.52806118956644</v>
      </c>
      <c r="BF91">
        <f t="shared" si="61"/>
        <v>-9.7946406132430468</v>
      </c>
      <c r="BI91">
        <v>89</v>
      </c>
      <c r="BJ91" s="8">
        <f t="shared" si="78"/>
        <v>-16.6144026845638</v>
      </c>
      <c r="BK91" s="8">
        <f t="shared" si="78"/>
        <v>-16.6144026845638</v>
      </c>
      <c r="BL91" s="154">
        <f t="shared" si="62"/>
        <v>-9.8655499896308747</v>
      </c>
      <c r="BM91" s="8">
        <f t="shared" si="63"/>
        <v>-26.479952674194674</v>
      </c>
      <c r="BP91">
        <v>89</v>
      </c>
      <c r="BQ91" s="100">
        <f t="shared" si="64"/>
        <v>141.71655444295288</v>
      </c>
      <c r="BR91" s="100">
        <f t="shared" si="65"/>
        <v>100.70829911824558</v>
      </c>
      <c r="BS91" s="154">
        <f t="shared" si="66"/>
        <v>-117.39361117919734</v>
      </c>
      <c r="BT91">
        <f t="shared" si="67"/>
        <v>-16.685312060951759</v>
      </c>
      <c r="BW91">
        <v>89</v>
      </c>
      <c r="BX91" s="100">
        <f t="shared" si="68"/>
        <v>-141.71655444295288</v>
      </c>
      <c r="BY91" s="100">
        <f t="shared" si="69"/>
        <v>-100.70829911824558</v>
      </c>
      <c r="BZ91" s="154">
        <f t="shared" si="75"/>
        <v>117.39361117919734</v>
      </c>
      <c r="CA91">
        <f t="shared" si="70"/>
        <v>16.685312060951759</v>
      </c>
      <c r="CE91">
        <v>89</v>
      </c>
      <c r="CF91" s="100">
        <f t="shared" si="71"/>
        <v>-154.79527516778501</v>
      </c>
      <c r="CG91" s="100">
        <f t="shared" si="72"/>
        <v>-113.78701984307776</v>
      </c>
      <c r="CH91" s="100">
        <f t="shared" si="53"/>
        <v>115.68064368029498</v>
      </c>
      <c r="CI91">
        <f t="shared" si="76"/>
        <v>1.8936238372172198</v>
      </c>
    </row>
    <row r="92" spans="1:87" ht="16.5">
      <c r="A92">
        <v>9.9999999999999995E-7</v>
      </c>
      <c r="B92" s="154">
        <v>4.2173913043478264E-5</v>
      </c>
      <c r="C92" s="154">
        <v>6.4266666666666671E-4</v>
      </c>
      <c r="D92" s="154">
        <v>6.3310810810810814E-4</v>
      </c>
      <c r="E92" s="154">
        <v>9.9999999999999995E-7</v>
      </c>
      <c r="F92">
        <v>1.3034260365660263E-2</v>
      </c>
      <c r="G92">
        <v>0.55903125737390802</v>
      </c>
      <c r="H92">
        <v>0.40905744214357265</v>
      </c>
      <c r="I92">
        <f t="shared" si="54"/>
        <v>306</v>
      </c>
      <c r="J92">
        <v>1.7378008287493735E-7</v>
      </c>
      <c r="K92">
        <v>3.1519999999999999E-2</v>
      </c>
      <c r="L92">
        <v>10.975631007710657</v>
      </c>
      <c r="M92" s="104">
        <v>59850.669215552451</v>
      </c>
      <c r="O92" s="10"/>
      <c r="Q92">
        <v>90</v>
      </c>
      <c r="R92" s="159">
        <f t="shared" si="73"/>
        <v>114.37156012751666</v>
      </c>
      <c r="S92">
        <f t="shared" si="45"/>
        <v>73.363304802809353</v>
      </c>
      <c r="T92" s="100">
        <f t="shared" si="74"/>
        <v>-96.506267454176481</v>
      </c>
      <c r="U92">
        <f t="shared" si="46"/>
        <v>-23.142962651367128</v>
      </c>
      <c r="X92">
        <v>90</v>
      </c>
      <c r="Y92">
        <f t="shared" si="77"/>
        <v>7.8120805369167101E-2</v>
      </c>
      <c r="Z92">
        <f t="shared" si="77"/>
        <v>7.8120805369167101E-2</v>
      </c>
      <c r="AA92">
        <f t="shared" si="47"/>
        <v>-16.373834629482602</v>
      </c>
      <c r="AB92">
        <f t="shared" si="55"/>
        <v>-16.295713824113434</v>
      </c>
      <c r="AC92" s="9"/>
      <c r="AE92">
        <v>90</v>
      </c>
      <c r="AF92">
        <f t="shared" si="48"/>
        <v>86.948445006711324</v>
      </c>
      <c r="AG92">
        <f t="shared" si="56"/>
        <v>45.940189682004132</v>
      </c>
      <c r="AH92">
        <f t="shared" si="57"/>
        <v>-60.748847123225616</v>
      </c>
      <c r="AI92">
        <f t="shared" si="58"/>
        <v>-14.808657441221484</v>
      </c>
      <c r="AL92">
        <v>90</v>
      </c>
      <c r="AP92">
        <f t="shared" si="59"/>
        <v>-31.104371265334919</v>
      </c>
      <c r="AX92">
        <v>90</v>
      </c>
      <c r="AY92">
        <f t="shared" si="49"/>
        <v>1.0404294979609947</v>
      </c>
      <c r="AZ92">
        <f t="shared" si="50"/>
        <v>4.7770690107991838</v>
      </c>
      <c r="BB92">
        <v>90</v>
      </c>
      <c r="BC92">
        <f t="shared" si="51"/>
        <v>-158.33095712751674</v>
      </c>
      <c r="BD92">
        <f t="shared" si="52"/>
        <v>-117.32270180280949</v>
      </c>
      <c r="BE92" s="100">
        <f t="shared" si="60"/>
        <v>107.59543298775179</v>
      </c>
      <c r="BF92">
        <f t="shared" si="61"/>
        <v>-9.7272688150576982</v>
      </c>
      <c r="BI92">
        <v>90</v>
      </c>
      <c r="BJ92" s="8">
        <f t="shared" si="78"/>
        <v>-16.6144026845638</v>
      </c>
      <c r="BK92" s="8">
        <f t="shared" si="78"/>
        <v>-16.6144026845638</v>
      </c>
      <c r="BL92" s="154">
        <f t="shared" si="62"/>
        <v>-8.2944201678929392</v>
      </c>
      <c r="BM92" s="8">
        <f t="shared" si="63"/>
        <v>-24.908822852456737</v>
      </c>
      <c r="BP92">
        <v>90</v>
      </c>
      <c r="BQ92" s="100">
        <f t="shared" si="64"/>
        <v>141.71655444295288</v>
      </c>
      <c r="BR92" s="100">
        <f t="shared" si="65"/>
        <v>100.70829911824558</v>
      </c>
      <c r="BS92" s="154">
        <f t="shared" si="66"/>
        <v>-115.88985315564474</v>
      </c>
      <c r="BT92">
        <f t="shared" si="67"/>
        <v>-15.181554037399167</v>
      </c>
      <c r="BW92">
        <v>90</v>
      </c>
      <c r="BX92" s="100">
        <f t="shared" si="68"/>
        <v>-141.71655444295288</v>
      </c>
      <c r="BY92" s="100">
        <f t="shared" si="69"/>
        <v>-100.70829911824558</v>
      </c>
      <c r="BZ92" s="154">
        <f t="shared" si="75"/>
        <v>115.88985315564474</v>
      </c>
      <c r="CA92">
        <f t="shared" si="70"/>
        <v>15.181554037399167</v>
      </c>
      <c r="CE92">
        <v>90</v>
      </c>
      <c r="CF92" s="100">
        <f t="shared" si="71"/>
        <v>-154.79527516778501</v>
      </c>
      <c r="CG92" s="100">
        <f t="shared" si="72"/>
        <v>-113.78701984307776</v>
      </c>
      <c r="CH92" s="100">
        <f t="shared" si="53"/>
        <v>114.25496969683719</v>
      </c>
      <c r="CI92">
        <f t="shared" si="76"/>
        <v>0.46794985375943554</v>
      </c>
    </row>
    <row r="93" spans="1:87" ht="16.5">
      <c r="A93">
        <v>9.9999999999999995E-7</v>
      </c>
      <c r="B93" s="154">
        <v>3.5000000000000004E-5</v>
      </c>
      <c r="C93" s="154">
        <v>1.2256666666666668E-3</v>
      </c>
      <c r="D93" s="154">
        <v>1.201081081081081E-3</v>
      </c>
      <c r="E93" s="154">
        <v>3.4772727272727276E-5</v>
      </c>
      <c r="F93">
        <v>1.8307934048073519E-2</v>
      </c>
      <c r="G93">
        <v>0.55840264032695097</v>
      </c>
      <c r="H93">
        <v>0.41036709632806234</v>
      </c>
      <c r="I93">
        <f t="shared" si="54"/>
        <v>306</v>
      </c>
      <c r="J93">
        <v>1.7378008287493735E-7</v>
      </c>
      <c r="K93">
        <v>3.1419999999999997E-2</v>
      </c>
      <c r="L93">
        <v>15.416944389916976</v>
      </c>
      <c r="M93" s="104">
        <v>59778.911214363208</v>
      </c>
      <c r="O93" s="10"/>
      <c r="Q93">
        <v>91</v>
      </c>
      <c r="R93" s="159">
        <f t="shared" si="73"/>
        <v>114.37156012751666</v>
      </c>
      <c r="S93">
        <f t="shared" si="45"/>
        <v>73.363304802809353</v>
      </c>
      <c r="T93" s="100">
        <f t="shared" si="74"/>
        <v>-93.907685837248053</v>
      </c>
      <c r="U93">
        <f t="shared" si="46"/>
        <v>-20.5443810344387</v>
      </c>
      <c r="X93">
        <v>91</v>
      </c>
      <c r="Y93">
        <f t="shared" si="77"/>
        <v>7.8120805369167101E-2</v>
      </c>
      <c r="Z93">
        <f t="shared" si="77"/>
        <v>7.8120805369167101E-2</v>
      </c>
      <c r="AA93">
        <f t="shared" si="47"/>
        <v>-8.9605001765325358</v>
      </c>
      <c r="AB93">
        <f t="shared" si="55"/>
        <v>-8.8823793711633687</v>
      </c>
      <c r="AC93" s="9"/>
      <c r="AE93">
        <v>91</v>
      </c>
      <c r="AF93">
        <f t="shared" si="48"/>
        <v>86.948445006711324</v>
      </c>
      <c r="AG93">
        <f t="shared" si="56"/>
        <v>45.940189682004132</v>
      </c>
      <c r="AH93">
        <f t="shared" si="57"/>
        <v>-64.763904822131664</v>
      </c>
      <c r="AI93">
        <f t="shared" si="58"/>
        <v>-18.823715140127533</v>
      </c>
      <c r="AL93">
        <v>91</v>
      </c>
      <c r="AP93">
        <f t="shared" si="59"/>
        <v>-27.7060945112909</v>
      </c>
      <c r="AX93">
        <v>91</v>
      </c>
      <c r="AY93">
        <f t="shared" si="49"/>
        <v>1.1879983058746575</v>
      </c>
      <c r="AZ93">
        <f t="shared" si="50"/>
        <v>4.7765480007350423</v>
      </c>
      <c r="BB93">
        <v>91</v>
      </c>
      <c r="BC93">
        <f t="shared" si="51"/>
        <v>-158.33095712751674</v>
      </c>
      <c r="BD93">
        <f t="shared" si="52"/>
        <v>-117.32270180280949</v>
      </c>
      <c r="BE93" s="100">
        <f t="shared" si="60"/>
        <v>104.14300427417005</v>
      </c>
      <c r="BF93">
        <f t="shared" si="61"/>
        <v>-13.179697528639437</v>
      </c>
      <c r="BI93">
        <v>91</v>
      </c>
      <c r="BJ93" s="8">
        <f t="shared" si="78"/>
        <v>-16.6144026845638</v>
      </c>
      <c r="BK93" s="8">
        <f t="shared" si="78"/>
        <v>-16.6144026845638</v>
      </c>
      <c r="BL93" s="154">
        <f t="shared" si="62"/>
        <v>-9.9479624016618597</v>
      </c>
      <c r="BM93" s="8">
        <f t="shared" si="63"/>
        <v>-26.562365086225661</v>
      </c>
      <c r="BP93">
        <v>91</v>
      </c>
      <c r="BQ93" s="100">
        <f t="shared" si="64"/>
        <v>141.71655444295288</v>
      </c>
      <c r="BR93" s="100">
        <f t="shared" si="65"/>
        <v>100.70829911824558</v>
      </c>
      <c r="BS93" s="154">
        <f t="shared" si="66"/>
        <v>-114.09096667583192</v>
      </c>
      <c r="BT93">
        <f t="shared" si="67"/>
        <v>-13.382667557586345</v>
      </c>
      <c r="BW93">
        <v>91</v>
      </c>
      <c r="BX93" s="100">
        <f t="shared" si="68"/>
        <v>-141.71655444295288</v>
      </c>
      <c r="BY93" s="100">
        <f t="shared" si="69"/>
        <v>-100.70829911824558</v>
      </c>
      <c r="BZ93" s="154">
        <f t="shared" si="75"/>
        <v>114.09096667583192</v>
      </c>
      <c r="CA93">
        <f t="shared" si="70"/>
        <v>13.382667557586345</v>
      </c>
      <c r="CE93">
        <v>91</v>
      </c>
      <c r="CF93" s="100">
        <f t="shared" si="71"/>
        <v>-154.79527516778501</v>
      </c>
      <c r="CG93" s="100">
        <f t="shared" si="72"/>
        <v>-113.78701984307776</v>
      </c>
      <c r="CH93" s="100">
        <f t="shared" si="53"/>
        <v>116.1253837732888</v>
      </c>
      <c r="CI93">
        <f t="shared" si="76"/>
        <v>2.3383639302110453</v>
      </c>
    </row>
    <row r="94" spans="1:87" ht="16.5">
      <c r="A94">
        <v>9.9999999999999995E-7</v>
      </c>
      <c r="B94" s="154">
        <v>2.5652173913043479E-5</v>
      </c>
      <c r="C94" s="154">
        <v>9.6983333333333329E-4</v>
      </c>
      <c r="D94" s="154">
        <v>8.57027027027027E-4</v>
      </c>
      <c r="E94" s="154">
        <v>3.3181818181818181E-5</v>
      </c>
      <c r="F94">
        <v>1.7568436652391651E-2</v>
      </c>
      <c r="G94">
        <v>0.56040328053046762</v>
      </c>
      <c r="H94">
        <v>0.40754273327937507</v>
      </c>
      <c r="I94">
        <f t="shared" si="54"/>
        <v>306</v>
      </c>
      <c r="J94">
        <v>1.6982436524617427E-7</v>
      </c>
      <c r="K94">
        <v>3.1530000000000002E-2</v>
      </c>
      <c r="L94">
        <v>14.792746441639185</v>
      </c>
      <c r="M94" s="104">
        <v>59983.856204333992</v>
      </c>
      <c r="O94" s="10"/>
      <c r="Q94">
        <v>92</v>
      </c>
      <c r="R94" s="159">
        <f t="shared" si="73"/>
        <v>114.37156012751666</v>
      </c>
      <c r="S94">
        <f t="shared" si="45"/>
        <v>73.363304802809353</v>
      </c>
      <c r="T94" s="100">
        <f t="shared" si="74"/>
        <v>-93.950441845693859</v>
      </c>
      <c r="U94">
        <f t="shared" si="46"/>
        <v>-20.587137042884507</v>
      </c>
      <c r="X94">
        <v>92</v>
      </c>
      <c r="Y94">
        <f t="shared" si="77"/>
        <v>7.8120805369167101E-2</v>
      </c>
      <c r="Z94">
        <f t="shared" si="77"/>
        <v>7.8120805369167101E-2</v>
      </c>
      <c r="AA94">
        <f t="shared" si="47"/>
        <v>-7.9578965296104771</v>
      </c>
      <c r="AB94">
        <f t="shared" si="55"/>
        <v>-7.87977572424131</v>
      </c>
      <c r="AC94" s="9"/>
      <c r="AE94">
        <v>92</v>
      </c>
      <c r="AF94">
        <f t="shared" si="48"/>
        <v>86.948445006711324</v>
      </c>
      <c r="AG94">
        <f t="shared" si="56"/>
        <v>45.940189682004132</v>
      </c>
      <c r="AH94">
        <f t="shared" si="57"/>
        <v>-66.045848696205738</v>
      </c>
      <c r="AI94">
        <f t="shared" si="58"/>
        <v>-20.105659014201606</v>
      </c>
      <c r="AL94">
        <v>92</v>
      </c>
      <c r="AP94">
        <f t="shared" si="59"/>
        <v>-27.985434738442915</v>
      </c>
      <c r="AX94">
        <v>92</v>
      </c>
      <c r="AY94">
        <f t="shared" si="49"/>
        <v>1.1700488131934286</v>
      </c>
      <c r="AZ94">
        <f t="shared" si="50"/>
        <v>4.7780343819708619</v>
      </c>
      <c r="BB94">
        <v>92</v>
      </c>
      <c r="BC94">
        <f t="shared" si="51"/>
        <v>-158.33095712751674</v>
      </c>
      <c r="BD94">
        <f t="shared" si="52"/>
        <v>-117.32270180280949</v>
      </c>
      <c r="BE94" s="100">
        <f t="shared" si="60"/>
        <v>104.56281342765844</v>
      </c>
      <c r="BF94">
        <f t="shared" si="61"/>
        <v>-12.75988837515105</v>
      </c>
      <c r="BI94">
        <v>92</v>
      </c>
      <c r="BJ94" s="8">
        <f t="shared" si="78"/>
        <v>-16.6144026845638</v>
      </c>
      <c r="BK94" s="8">
        <f t="shared" si="78"/>
        <v>-16.6144026845638</v>
      </c>
      <c r="BL94" s="154">
        <f t="shared" si="62"/>
        <v>-9.3343250379130769</v>
      </c>
      <c r="BM94" s="8">
        <f t="shared" si="63"/>
        <v>-25.948727722476875</v>
      </c>
      <c r="BP94">
        <v>92</v>
      </c>
      <c r="BQ94" s="100">
        <f t="shared" si="64"/>
        <v>141.71655444295288</v>
      </c>
      <c r="BR94" s="100">
        <f t="shared" si="65"/>
        <v>100.70829911824558</v>
      </c>
      <c r="BS94" s="154">
        <f t="shared" si="66"/>
        <v>-113.89713846557152</v>
      </c>
      <c r="BT94">
        <f t="shared" si="67"/>
        <v>-13.188839347325938</v>
      </c>
      <c r="BW94">
        <v>92</v>
      </c>
      <c r="BX94" s="100">
        <f t="shared" si="68"/>
        <v>-141.71655444295288</v>
      </c>
      <c r="BY94" s="100">
        <f t="shared" si="69"/>
        <v>-100.70829911824558</v>
      </c>
      <c r="BZ94" s="154">
        <f t="shared" si="75"/>
        <v>113.89713846557152</v>
      </c>
      <c r="CA94">
        <f t="shared" si="70"/>
        <v>13.188839347325938</v>
      </c>
      <c r="CE94">
        <v>92</v>
      </c>
      <c r="CF94" s="100">
        <f t="shared" si="71"/>
        <v>-154.79527516778501</v>
      </c>
      <c r="CG94" s="100">
        <f t="shared" si="72"/>
        <v>-113.78701984307776</v>
      </c>
      <c r="CH94" s="100">
        <f t="shared" si="53"/>
        <v>119.38191992633928</v>
      </c>
      <c r="CI94">
        <f t="shared" si="76"/>
        <v>5.5949000832615212</v>
      </c>
    </row>
    <row r="95" spans="1:87" ht="16.5">
      <c r="A95">
        <v>9.9999999999999995E-7</v>
      </c>
      <c r="B95" s="154">
        <v>2.673913043478261E-5</v>
      </c>
      <c r="C95" s="154">
        <v>1.2158333333333333E-3</v>
      </c>
      <c r="D95" s="154">
        <v>1.3081081081081081E-3</v>
      </c>
      <c r="E95" s="154">
        <v>3.0568181818181817E-5</v>
      </c>
      <c r="F95">
        <v>1.5811301998889256E-2</v>
      </c>
      <c r="G95">
        <v>0.55240540484610767</v>
      </c>
      <c r="H95">
        <v>0.40991374444552237</v>
      </c>
      <c r="I95">
        <f t="shared" si="54"/>
        <v>306</v>
      </c>
      <c r="J95">
        <v>1.7378008287493735E-7</v>
      </c>
      <c r="K95">
        <v>3.1484999999999999E-2</v>
      </c>
      <c r="L95">
        <v>13.331004587067627</v>
      </c>
      <c r="M95" s="104">
        <v>59238.481616577941</v>
      </c>
      <c r="O95" s="10"/>
      <c r="Q95">
        <v>93</v>
      </c>
      <c r="R95" s="159">
        <f t="shared" si="73"/>
        <v>114.37156012751666</v>
      </c>
      <c r="S95">
        <f t="shared" si="45"/>
        <v>73.363304802809353</v>
      </c>
      <c r="T95" s="100">
        <f t="shared" si="74"/>
        <v>-95.259126014007975</v>
      </c>
      <c r="U95">
        <f t="shared" si="46"/>
        <v>-21.895821211198623</v>
      </c>
      <c r="X95">
        <v>93</v>
      </c>
      <c r="Y95">
        <f t="shared" si="77"/>
        <v>7.8120805369167101E-2</v>
      </c>
      <c r="Z95">
        <f t="shared" si="77"/>
        <v>7.8120805369167101E-2</v>
      </c>
      <c r="AA95">
        <f t="shared" si="47"/>
        <v>-9.7432311814796346</v>
      </c>
      <c r="AB95">
        <f t="shared" si="55"/>
        <v>-9.6651103761104675</v>
      </c>
      <c r="AC95" s="9"/>
      <c r="AE95">
        <v>93</v>
      </c>
      <c r="AF95">
        <f t="shared" si="48"/>
        <v>86.948445006711324</v>
      </c>
      <c r="AG95">
        <f t="shared" si="56"/>
        <v>45.940189682004132</v>
      </c>
      <c r="AH95">
        <f t="shared" si="57"/>
        <v>-65.223026939053597</v>
      </c>
      <c r="AI95">
        <f t="shared" si="58"/>
        <v>-19.282837257049465</v>
      </c>
      <c r="AL95">
        <v>93</v>
      </c>
      <c r="AP95">
        <f t="shared" si="59"/>
        <v>-28.947947633159934</v>
      </c>
      <c r="AX95">
        <v>93</v>
      </c>
      <c r="AY95">
        <f t="shared" si="49"/>
        <v>1.1248628778595442</v>
      </c>
      <c r="AZ95">
        <f t="shared" si="50"/>
        <v>4.772603918282786</v>
      </c>
      <c r="BB95">
        <v>93</v>
      </c>
      <c r="BC95">
        <f t="shared" si="51"/>
        <v>-158.33095712751674</v>
      </c>
      <c r="BD95">
        <f t="shared" si="52"/>
        <v>-117.32270180280949</v>
      </c>
      <c r="BE95" s="100">
        <f t="shared" si="60"/>
        <v>105.60231092989581</v>
      </c>
      <c r="BF95">
        <f t="shared" si="61"/>
        <v>-11.720390872913683</v>
      </c>
      <c r="BI95">
        <v>93</v>
      </c>
      <c r="BJ95" s="8">
        <f t="shared" si="78"/>
        <v>-16.6144026845638</v>
      </c>
      <c r="BK95" s="8">
        <f t="shared" si="78"/>
        <v>-16.6144026845638</v>
      </c>
      <c r="BL95" s="154">
        <f t="shared" si="62"/>
        <v>-9.9496829775869156</v>
      </c>
      <c r="BM95" s="8">
        <f t="shared" si="63"/>
        <v>-26.564085662150717</v>
      </c>
      <c r="BP95">
        <v>93</v>
      </c>
      <c r="BQ95" s="100">
        <f t="shared" si="64"/>
        <v>141.71655444295288</v>
      </c>
      <c r="BR95" s="100">
        <f t="shared" si="65"/>
        <v>100.70829911824558</v>
      </c>
      <c r="BS95" s="154">
        <f t="shared" si="66"/>
        <v>-115.55199390748274</v>
      </c>
      <c r="BT95">
        <f t="shared" si="67"/>
        <v>-14.843694789237162</v>
      </c>
      <c r="BW95">
        <v>93</v>
      </c>
      <c r="BX95" s="100">
        <f t="shared" si="68"/>
        <v>-141.71655444295288</v>
      </c>
      <c r="BY95" s="100">
        <f t="shared" si="69"/>
        <v>-100.70829911824558</v>
      </c>
      <c r="BZ95" s="154">
        <f t="shared" si="75"/>
        <v>115.55199390748274</v>
      </c>
      <c r="CA95">
        <f t="shared" si="70"/>
        <v>14.843694789237162</v>
      </c>
      <c r="CE95">
        <v>93</v>
      </c>
      <c r="CF95" s="100">
        <f t="shared" si="71"/>
        <v>-154.79527516778501</v>
      </c>
      <c r="CG95" s="100">
        <f t="shared" si="72"/>
        <v>-113.78701984307776</v>
      </c>
      <c r="CH95" s="100">
        <f t="shared" si="53"/>
        <v>118.85352278230265</v>
      </c>
      <c r="CI95">
        <f t="shared" si="76"/>
        <v>5.0665029392248897</v>
      </c>
    </row>
    <row r="96" spans="1:87" ht="16.5">
      <c r="A96">
        <v>9.9999999999999995E-7</v>
      </c>
      <c r="B96" s="154">
        <v>3.9347826086956518E-5</v>
      </c>
      <c r="C96" s="154">
        <v>1.3373333333333332E-3</v>
      </c>
      <c r="D96" s="154">
        <v>1.1639189189189189E-3</v>
      </c>
      <c r="E96" s="154">
        <v>4.1590909090909098E-5</v>
      </c>
      <c r="F96">
        <v>1.8001606825004481E-2</v>
      </c>
      <c r="G96">
        <v>0.55702643376626793</v>
      </c>
      <c r="H96">
        <v>0.40438294255912138</v>
      </c>
      <c r="I96">
        <f t="shared" si="54"/>
        <v>306</v>
      </c>
      <c r="J96">
        <v>1.6982436524617427E-7</v>
      </c>
      <c r="K96">
        <v>3.1910000000000001E-2</v>
      </c>
      <c r="L96">
        <v>15.167770378233749</v>
      </c>
      <c r="M96" s="104">
        <v>59713.512065753363</v>
      </c>
      <c r="O96" s="10"/>
      <c r="Q96">
        <v>94</v>
      </c>
      <c r="R96" s="159">
        <f t="shared" si="73"/>
        <v>114.37156012751666</v>
      </c>
      <c r="S96">
        <f t="shared" si="45"/>
        <v>73.363304802809353</v>
      </c>
      <c r="T96" s="100">
        <f t="shared" si="74"/>
        <v>-93.695302238317112</v>
      </c>
      <c r="U96">
        <f t="shared" si="46"/>
        <v>-20.331997435507759</v>
      </c>
      <c r="X96">
        <v>94</v>
      </c>
      <c r="Y96">
        <f t="shared" si="77"/>
        <v>7.8120805369167101E-2</v>
      </c>
      <c r="Z96">
        <f t="shared" si="77"/>
        <v>7.8120805369167101E-2</v>
      </c>
      <c r="AA96">
        <f t="shared" si="47"/>
        <v>-8.1231927357275033</v>
      </c>
      <c r="AB96">
        <f t="shared" si="55"/>
        <v>-8.0450719303583362</v>
      </c>
      <c r="AC96" s="9"/>
      <c r="AE96">
        <v>94</v>
      </c>
      <c r="AF96">
        <f t="shared" si="48"/>
        <v>86.948445006711324</v>
      </c>
      <c r="AG96">
        <f t="shared" si="56"/>
        <v>45.940189682004132</v>
      </c>
      <c r="AH96">
        <f t="shared" si="57"/>
        <v>-64.861628692587061</v>
      </c>
      <c r="AI96">
        <f t="shared" si="58"/>
        <v>-18.92143901058293</v>
      </c>
      <c r="AL96">
        <v>94</v>
      </c>
      <c r="AP96">
        <f t="shared" si="59"/>
        <v>-26.966510940941266</v>
      </c>
      <c r="AX96">
        <v>94</v>
      </c>
      <c r="AY96">
        <f t="shared" si="49"/>
        <v>1.1809217453486291</v>
      </c>
      <c r="AZ96">
        <f t="shared" si="50"/>
        <v>4.7760726150759565</v>
      </c>
      <c r="BB96">
        <v>94</v>
      </c>
      <c r="BC96">
        <f t="shared" si="51"/>
        <v>-158.33095712751674</v>
      </c>
      <c r="BD96">
        <f t="shared" si="52"/>
        <v>-117.32270180280949</v>
      </c>
      <c r="BE96" s="100">
        <f t="shared" si="60"/>
        <v>104.26907529531717</v>
      </c>
      <c r="BF96">
        <f t="shared" si="61"/>
        <v>-13.053626507492325</v>
      </c>
      <c r="BI96">
        <v>94</v>
      </c>
      <c r="BJ96" s="8">
        <f t="shared" si="78"/>
        <v>-16.6144026845638</v>
      </c>
      <c r="BK96" s="8">
        <f t="shared" si="78"/>
        <v>-16.6144026845638</v>
      </c>
      <c r="BL96" s="154">
        <f t="shared" si="62"/>
        <v>-10.13670775300252</v>
      </c>
      <c r="BM96" s="8">
        <f t="shared" si="63"/>
        <v>-26.751110437566318</v>
      </c>
      <c r="BP96">
        <v>94</v>
      </c>
      <c r="BQ96" s="100">
        <f t="shared" si="64"/>
        <v>141.71655444295288</v>
      </c>
      <c r="BR96" s="100">
        <f t="shared" si="65"/>
        <v>100.70829911824558</v>
      </c>
      <c r="BS96" s="154">
        <f t="shared" si="66"/>
        <v>-114.40578304831968</v>
      </c>
      <c r="BT96">
        <f t="shared" si="67"/>
        <v>-13.6974839300741</v>
      </c>
      <c r="BW96">
        <v>94</v>
      </c>
      <c r="BX96" s="100">
        <f t="shared" si="68"/>
        <v>-141.71655444295288</v>
      </c>
      <c r="BY96" s="100">
        <f t="shared" si="69"/>
        <v>-100.70829911824558</v>
      </c>
      <c r="BZ96" s="154">
        <f t="shared" si="75"/>
        <v>114.40578304831968</v>
      </c>
      <c r="CA96">
        <f t="shared" si="70"/>
        <v>13.6974839300741</v>
      </c>
      <c r="CE96">
        <v>94</v>
      </c>
      <c r="CF96" s="100">
        <f t="shared" si="71"/>
        <v>-154.79527516778501</v>
      </c>
      <c r="CG96" s="100">
        <f t="shared" si="72"/>
        <v>-113.78701984307776</v>
      </c>
      <c r="CH96" s="100">
        <f t="shared" si="53"/>
        <v>115.10415763483863</v>
      </c>
      <c r="CI96">
        <f t="shared" si="76"/>
        <v>1.3171377917608709</v>
      </c>
    </row>
    <row r="97" spans="1:87" ht="16.5">
      <c r="A97">
        <v>9.9999999999999995E-7</v>
      </c>
      <c r="B97" s="154">
        <v>2.7391304347826085E-5</v>
      </c>
      <c r="C97" s="154">
        <v>9.2383333333333326E-4</v>
      </c>
      <c r="D97" s="154">
        <v>7.366216216216216E-4</v>
      </c>
      <c r="E97" s="154">
        <v>2.9204545454545453E-5</v>
      </c>
      <c r="F97">
        <v>1.2738203980511157E-2</v>
      </c>
      <c r="G97">
        <v>0.56626415482828352</v>
      </c>
      <c r="H97">
        <v>0.39808494102077374</v>
      </c>
      <c r="I97">
        <f t="shared" si="54"/>
        <v>306</v>
      </c>
      <c r="J97">
        <v>1.6982436524617427E-7</v>
      </c>
      <c r="K97">
        <v>3.1875000000000001E-2</v>
      </c>
      <c r="L97">
        <v>10.710853608325381</v>
      </c>
      <c r="M97" s="104">
        <v>60634.76054805758</v>
      </c>
      <c r="O97" s="10"/>
      <c r="Q97">
        <v>95</v>
      </c>
      <c r="R97" s="159">
        <f t="shared" si="73"/>
        <v>114.37156012751666</v>
      </c>
      <c r="S97">
        <f t="shared" si="45"/>
        <v>73.363304802809353</v>
      </c>
      <c r="T97" s="100">
        <f t="shared" si="74"/>
        <v>-96.115103342007473</v>
      </c>
      <c r="U97">
        <f t="shared" si="46"/>
        <v>-22.75179853919812</v>
      </c>
      <c r="X97">
        <v>95</v>
      </c>
      <c r="Y97">
        <f t="shared" si="77"/>
        <v>7.8120805369167101E-2</v>
      </c>
      <c r="Z97">
        <f t="shared" si="77"/>
        <v>7.8120805369167101E-2</v>
      </c>
      <c r="AA97">
        <f t="shared" si="47"/>
        <v>-7.6359998591112213</v>
      </c>
      <c r="AB97">
        <f t="shared" si="55"/>
        <v>-7.5578790537420542</v>
      </c>
      <c r="AC97" s="9"/>
      <c r="AE97">
        <v>95</v>
      </c>
      <c r="AF97">
        <f t="shared" si="48"/>
        <v>86.948445006711324</v>
      </c>
      <c r="AG97">
        <f t="shared" si="56"/>
        <v>45.940189682004132</v>
      </c>
      <c r="AH97">
        <f t="shared" si="57"/>
        <v>-67.604203787287588</v>
      </c>
      <c r="AI97">
        <f t="shared" si="58"/>
        <v>-21.664014105283457</v>
      </c>
      <c r="AL97">
        <v>95</v>
      </c>
      <c r="AP97">
        <f t="shared" si="59"/>
        <v>-29.221893159025512</v>
      </c>
      <c r="AX97">
        <v>95</v>
      </c>
      <c r="AY97">
        <f t="shared" si="49"/>
        <v>1.029824083587481</v>
      </c>
      <c r="AZ97">
        <f t="shared" si="50"/>
        <v>4.7827216668427397</v>
      </c>
      <c r="BB97">
        <v>95</v>
      </c>
      <c r="BC97">
        <f t="shared" si="51"/>
        <v>-158.33095712751674</v>
      </c>
      <c r="BD97">
        <f t="shared" si="52"/>
        <v>-117.32270180280949</v>
      </c>
      <c r="BE97" s="100">
        <f t="shared" si="60"/>
        <v>107.83346696798696</v>
      </c>
      <c r="BF97">
        <f t="shared" si="61"/>
        <v>-9.4892348348225255</v>
      </c>
      <c r="BI97">
        <v>95</v>
      </c>
      <c r="BJ97" s="8">
        <f t="shared" si="78"/>
        <v>-16.6144026845638</v>
      </c>
      <c r="BK97" s="8">
        <f t="shared" si="78"/>
        <v>-16.6144026845638</v>
      </c>
      <c r="BL97" s="154">
        <f t="shared" si="62"/>
        <v>-9.1565360696291656</v>
      </c>
      <c r="BM97" s="8">
        <f t="shared" si="63"/>
        <v>-25.770938754192965</v>
      </c>
      <c r="BP97">
        <v>95</v>
      </c>
      <c r="BQ97" s="100">
        <f t="shared" si="64"/>
        <v>141.71655444295288</v>
      </c>
      <c r="BR97" s="100">
        <f t="shared" si="65"/>
        <v>100.70829911824558</v>
      </c>
      <c r="BS97" s="154">
        <f t="shared" si="66"/>
        <v>-116.99000303761612</v>
      </c>
      <c r="BT97">
        <f t="shared" si="67"/>
        <v>-16.281703919370543</v>
      </c>
      <c r="BW97">
        <v>95</v>
      </c>
      <c r="BX97" s="100">
        <f t="shared" si="68"/>
        <v>-141.71655444295288</v>
      </c>
      <c r="BY97" s="100">
        <f t="shared" si="69"/>
        <v>-100.70829911824558</v>
      </c>
      <c r="BZ97" s="154">
        <f t="shared" si="75"/>
        <v>116.99000303761612</v>
      </c>
      <c r="CA97">
        <f t="shared" si="70"/>
        <v>16.281703919370543</v>
      </c>
      <c r="CE97">
        <v>95</v>
      </c>
      <c r="CF97" s="100">
        <f t="shared" si="71"/>
        <v>-154.79527516778501</v>
      </c>
      <c r="CG97" s="100">
        <f t="shared" si="72"/>
        <v>-113.78701984307776</v>
      </c>
      <c r="CH97" s="100">
        <f t="shared" si="53"/>
        <v>118.82387325542598</v>
      </c>
      <c r="CI97">
        <f t="shared" si="76"/>
        <v>5.036853412348222</v>
      </c>
    </row>
    <row r="98" spans="1:87" ht="16.5">
      <c r="A98">
        <v>9.9999999999999995E-7</v>
      </c>
      <c r="B98" s="154">
        <v>4.0000000000000003E-5</v>
      </c>
      <c r="C98" s="154">
        <v>1.0458333333333333E-3</v>
      </c>
      <c r="D98" s="154">
        <v>9.0297297297297285E-4</v>
      </c>
      <c r="E98" s="154">
        <v>3.1022727272727273E-5</v>
      </c>
      <c r="F98">
        <v>1.1239675047207708E-2</v>
      </c>
      <c r="G98">
        <v>0.55724610563235466</v>
      </c>
      <c r="H98">
        <v>0.40269530758790617</v>
      </c>
      <c r="I98">
        <f t="shared" si="54"/>
        <v>306</v>
      </c>
      <c r="J98">
        <v>1.6595869074375559E-7</v>
      </c>
      <c r="K98">
        <v>3.1975000000000003E-2</v>
      </c>
      <c r="L98">
        <v>9.4721488090336035</v>
      </c>
      <c r="M98" s="104">
        <v>59748.215215221848</v>
      </c>
      <c r="O98" s="10"/>
      <c r="Q98">
        <v>96</v>
      </c>
      <c r="R98" s="159">
        <f t="shared" si="73"/>
        <v>114.37156012751666</v>
      </c>
      <c r="S98">
        <f t="shared" si="45"/>
        <v>73.363304802809353</v>
      </c>
      <c r="T98" s="100">
        <f t="shared" si="74"/>
        <v>-97.264883484105766</v>
      </c>
      <c r="U98">
        <f t="shared" si="46"/>
        <v>-23.901578681296414</v>
      </c>
      <c r="X98">
        <v>96</v>
      </c>
      <c r="Y98">
        <f t="shared" si="77"/>
        <v>7.8120805369167101E-2</v>
      </c>
      <c r="Z98">
        <f t="shared" si="77"/>
        <v>7.8120805369167101E-2</v>
      </c>
      <c r="AA98">
        <f t="shared" si="47"/>
        <v>-8.2028640216592805</v>
      </c>
      <c r="AB98">
        <f t="shared" si="55"/>
        <v>-8.1247432162901134</v>
      </c>
      <c r="AC98" s="9"/>
      <c r="AE98">
        <v>96</v>
      </c>
      <c r="AF98">
        <f t="shared" si="48"/>
        <v>86.948445006711324</v>
      </c>
      <c r="AG98">
        <f t="shared" si="56"/>
        <v>45.940189682004132</v>
      </c>
      <c r="AH98">
        <f t="shared" si="57"/>
        <v>-67.763554297977478</v>
      </c>
      <c r="AI98">
        <f t="shared" si="58"/>
        <v>-21.823364615973347</v>
      </c>
      <c r="AL98">
        <v>96</v>
      </c>
      <c r="AP98">
        <f t="shared" si="59"/>
        <v>-29.94810783226346</v>
      </c>
      <c r="AX98">
        <v>96</v>
      </c>
      <c r="AY98">
        <f t="shared" si="49"/>
        <v>0.97644851227100027</v>
      </c>
      <c r="AZ98">
        <f t="shared" si="50"/>
        <v>4.7763249366702585</v>
      </c>
      <c r="BB98">
        <v>96</v>
      </c>
      <c r="BC98">
        <f t="shared" si="51"/>
        <v>-158.33095712751674</v>
      </c>
      <c r="BD98">
        <f t="shared" si="52"/>
        <v>-117.32270180280949</v>
      </c>
      <c r="BE98" s="100">
        <f t="shared" si="60"/>
        <v>109.05835652321083</v>
      </c>
      <c r="BF98">
        <f t="shared" si="61"/>
        <v>-8.2643452795986576</v>
      </c>
      <c r="BI98">
        <v>96</v>
      </c>
      <c r="BJ98" s="8">
        <f t="shared" si="78"/>
        <v>-16.6144026845638</v>
      </c>
      <c r="BK98" s="8">
        <f t="shared" si="78"/>
        <v>-16.6144026845638</v>
      </c>
      <c r="BL98" s="154">
        <f t="shared" si="62"/>
        <v>-9.5049921253639393</v>
      </c>
      <c r="BM98" s="8">
        <f t="shared" si="63"/>
        <v>-26.119394809927741</v>
      </c>
      <c r="BP98">
        <v>96</v>
      </c>
      <c r="BQ98" s="100">
        <f t="shared" si="64"/>
        <v>141.71655444295288</v>
      </c>
      <c r="BR98" s="100">
        <f t="shared" si="65"/>
        <v>100.70829911824558</v>
      </c>
      <c r="BS98" s="154">
        <f t="shared" si="66"/>
        <v>-118.56334864857477</v>
      </c>
      <c r="BT98">
        <f t="shared" si="67"/>
        <v>-17.855049530329197</v>
      </c>
      <c r="BW98">
        <v>96</v>
      </c>
      <c r="BX98" s="100">
        <f t="shared" si="68"/>
        <v>-141.71655444295288</v>
      </c>
      <c r="BY98" s="100">
        <f t="shared" si="69"/>
        <v>-100.70829911824558</v>
      </c>
      <c r="BZ98" s="154">
        <f t="shared" si="75"/>
        <v>118.56334864857477</v>
      </c>
      <c r="CA98">
        <f t="shared" si="70"/>
        <v>17.855049530329197</v>
      </c>
      <c r="CE98">
        <v>96</v>
      </c>
      <c r="CF98" s="100">
        <f t="shared" si="71"/>
        <v>-154.79527516778501</v>
      </c>
      <c r="CG98" s="100">
        <f t="shared" si="72"/>
        <v>-113.78701984307776</v>
      </c>
      <c r="CH98" s="100">
        <f t="shared" si="53"/>
        <v>115.01197981278247</v>
      </c>
      <c r="CI98">
        <f t="shared" si="76"/>
        <v>1.2249599697047131</v>
      </c>
    </row>
    <row r="99" spans="1:87" ht="16.5">
      <c r="A99">
        <v>9.9999999999999995E-7</v>
      </c>
      <c r="B99" s="154">
        <v>2.6956521739130436E-5</v>
      </c>
      <c r="C99" s="154">
        <v>9.369999999999999E-4</v>
      </c>
      <c r="D99" s="154">
        <v>9.3162162162162157E-4</v>
      </c>
      <c r="E99" s="154">
        <v>3.2954545454545453E-5</v>
      </c>
      <c r="F99">
        <v>1.251297854947339E-2</v>
      </c>
      <c r="G99">
        <v>0.56821657435257067</v>
      </c>
      <c r="H99">
        <v>0.39460764192667663</v>
      </c>
      <c r="I99">
        <f t="shared" si="54"/>
        <v>306</v>
      </c>
      <c r="J99">
        <v>1.7378008287493735E-7</v>
      </c>
      <c r="K99">
        <v>3.2169999999999997E-2</v>
      </c>
      <c r="L99">
        <v>10.534000516493141</v>
      </c>
      <c r="M99" s="104">
        <v>60800.637228160696</v>
      </c>
      <c r="O99" s="10"/>
      <c r="Q99">
        <v>97</v>
      </c>
      <c r="R99" s="159">
        <f t="shared" si="73"/>
        <v>114.37156012751666</v>
      </c>
      <c r="S99">
        <f t="shared" si="45"/>
        <v>73.363304802809353</v>
      </c>
      <c r="T99" s="100">
        <f t="shared" si="74"/>
        <v>-96.789342118249252</v>
      </c>
      <c r="U99">
        <f t="shared" ref="U99:U112" si="79">S99+T99</f>
        <v>-23.426037315439899</v>
      </c>
      <c r="X99">
        <v>97</v>
      </c>
      <c r="Y99">
        <f t="shared" si="77"/>
        <v>7.8120805369167101E-2</v>
      </c>
      <c r="Z99">
        <f t="shared" si="77"/>
        <v>7.8120805369167101E-2</v>
      </c>
      <c r="AA99">
        <f t="shared" ref="AA99:AA112" si="80">0.0083145*I99*LN((C99*E99)/D99^2)</f>
        <v>-8.4876789711557894</v>
      </c>
      <c r="AB99">
        <f t="shared" si="55"/>
        <v>-8.4095581657866223</v>
      </c>
      <c r="AC99" s="9"/>
      <c r="AE99">
        <v>97</v>
      </c>
      <c r="AF99">
        <f t="shared" si="48"/>
        <v>86.948445006711324</v>
      </c>
      <c r="AG99">
        <f t="shared" si="56"/>
        <v>45.940189682004132</v>
      </c>
      <c r="AH99">
        <f t="shared" si="57"/>
        <v>-67.930324557841573</v>
      </c>
      <c r="AI99">
        <f t="shared" si="58"/>
        <v>-21.990134875837441</v>
      </c>
      <c r="AL99">
        <v>97</v>
      </c>
      <c r="AP99">
        <f t="shared" si="59"/>
        <v>-30.399693041624062</v>
      </c>
      <c r="AX99">
        <v>97</v>
      </c>
      <c r="AY99">
        <f t="shared" ref="AY99:AY112" si="81">LOG(L99)</f>
        <v>1.0225933353153784</v>
      </c>
      <c r="AZ99">
        <f t="shared" ref="AZ99:AZ112" si="82">LOG(M99)</f>
        <v>4.7839081309704925</v>
      </c>
      <c r="BB99">
        <v>97</v>
      </c>
      <c r="BC99">
        <f t="shared" si="51"/>
        <v>-158.33095712751674</v>
      </c>
      <c r="BD99">
        <f t="shared" si="52"/>
        <v>-117.32270180280949</v>
      </c>
      <c r="BE99" s="100">
        <f t="shared" si="60"/>
        <v>108.00033515352504</v>
      </c>
      <c r="BF99">
        <f t="shared" si="61"/>
        <v>-9.3223666492844472</v>
      </c>
      <c r="BI99">
        <v>97</v>
      </c>
      <c r="BJ99" s="8">
        <f t="shared" si="78"/>
        <v>-16.6144026845638</v>
      </c>
      <c r="BK99" s="8">
        <f t="shared" si="78"/>
        <v>-16.6144026845638</v>
      </c>
      <c r="BL99" s="154">
        <f t="shared" si="62"/>
        <v>-9.1603455539760823</v>
      </c>
      <c r="BM99" s="8">
        <f t="shared" si="63"/>
        <v>-25.774748238539882</v>
      </c>
      <c r="BP99">
        <v>97</v>
      </c>
      <c r="BQ99" s="100">
        <f t="shared" si="64"/>
        <v>141.71655444295288</v>
      </c>
      <c r="BR99" s="100">
        <f t="shared" si="65"/>
        <v>100.70829911824558</v>
      </c>
      <c r="BS99" s="154">
        <f t="shared" si="66"/>
        <v>-117.16068070750113</v>
      </c>
      <c r="BT99">
        <f t="shared" si="67"/>
        <v>-16.452381589255552</v>
      </c>
      <c r="BW99">
        <v>97</v>
      </c>
      <c r="BX99" s="100">
        <f t="shared" si="68"/>
        <v>-141.71655444295288</v>
      </c>
      <c r="BY99" s="100">
        <f t="shared" si="69"/>
        <v>-100.70829911824558</v>
      </c>
      <c r="BZ99" s="154">
        <f t="shared" si="75"/>
        <v>117.16068070750113</v>
      </c>
      <c r="CA99">
        <f t="shared" si="70"/>
        <v>16.452381589255552</v>
      </c>
      <c r="CE99">
        <v>97</v>
      </c>
      <c r="CF99" s="100">
        <f t="shared" si="71"/>
        <v>-154.79527516778501</v>
      </c>
      <c r="CG99" s="100">
        <f t="shared" si="72"/>
        <v>-113.78701984307776</v>
      </c>
      <c r="CH99" s="100">
        <f t="shared" ref="CH99:CH112" si="83">0.0083145*I99*LN((G99*K99^3/(B99^4*J99)))</f>
        <v>119.0071969618218</v>
      </c>
      <c r="CI99">
        <f t="shared" si="76"/>
        <v>5.2201771187440471</v>
      </c>
    </row>
    <row r="100" spans="1:87" ht="16.5">
      <c r="A100">
        <v>9.9999999999999995E-7</v>
      </c>
      <c r="B100" s="154">
        <v>3.2826086956521743E-5</v>
      </c>
      <c r="C100" s="154">
        <v>7.0950000000000006E-4</v>
      </c>
      <c r="D100" s="154">
        <v>5.7945945945945957E-4</v>
      </c>
      <c r="E100" s="154">
        <v>9.9999999999999995E-7</v>
      </c>
      <c r="F100">
        <v>1.0000000000000001E-5</v>
      </c>
      <c r="G100">
        <v>0.55115741300066956</v>
      </c>
      <c r="H100">
        <v>0.4063709589163354</v>
      </c>
      <c r="I100">
        <f t="shared" si="54"/>
        <v>306</v>
      </c>
      <c r="J100">
        <v>1.7378008287493735E-7</v>
      </c>
      <c r="K100">
        <v>3.2059999999999998E-2</v>
      </c>
      <c r="L100">
        <v>13.015526017864989</v>
      </c>
      <c r="M100" s="104">
        <v>59157.321183675362</v>
      </c>
      <c r="O100" s="10"/>
      <c r="Q100">
        <v>98</v>
      </c>
      <c r="R100" s="159">
        <f t="shared" si="73"/>
        <v>114.37156012751666</v>
      </c>
      <c r="S100">
        <f t="shared" si="45"/>
        <v>73.363304802809353</v>
      </c>
      <c r="T100" s="100">
        <f t="shared" si="74"/>
        <v>-150.73359494573654</v>
      </c>
      <c r="U100">
        <f t="shared" si="79"/>
        <v>-77.370290142927189</v>
      </c>
      <c r="X100">
        <v>98</v>
      </c>
      <c r="Y100">
        <f t="shared" si="77"/>
        <v>7.8120805369167101E-2</v>
      </c>
      <c r="Z100">
        <f t="shared" si="77"/>
        <v>7.8120805369167101E-2</v>
      </c>
      <c r="AA100">
        <f t="shared" si="80"/>
        <v>-15.671560863700799</v>
      </c>
      <c r="AB100">
        <f t="shared" si="55"/>
        <v>-15.593440058331632</v>
      </c>
      <c r="AC100" s="9"/>
      <c r="AE100">
        <v>98</v>
      </c>
      <c r="AF100">
        <f t="shared" si="48"/>
        <v>86.948445006711324</v>
      </c>
      <c r="AG100">
        <f t="shared" si="56"/>
        <v>45.940189682004132</v>
      </c>
      <c r="AH100">
        <f t="shared" si="57"/>
        <v>-96.74378192178402</v>
      </c>
      <c r="AI100">
        <f t="shared" si="58"/>
        <v>-50.803592239779888</v>
      </c>
      <c r="AL100">
        <v>98</v>
      </c>
      <c r="AP100">
        <f t="shared" si="59"/>
        <v>-66.397032298111526</v>
      </c>
      <c r="AX100">
        <v>98</v>
      </c>
      <c r="AY100">
        <f t="shared" si="81"/>
        <v>1.1144617246573014</v>
      </c>
      <c r="AZ100">
        <f t="shared" si="82"/>
        <v>4.7720084996472281</v>
      </c>
      <c r="BB100">
        <v>98</v>
      </c>
      <c r="BC100">
        <f t="shared" si="51"/>
        <v>-158.33095712751674</v>
      </c>
      <c r="BD100">
        <f t="shared" si="52"/>
        <v>-117.32270180280949</v>
      </c>
      <c r="BE100" s="100">
        <f t="shared" si="60"/>
        <v>180.5128434265381</v>
      </c>
      <c r="BF100">
        <f t="shared" si="61"/>
        <v>63.190141623728607</v>
      </c>
      <c r="BI100">
        <v>98</v>
      </c>
      <c r="BJ100" s="8">
        <f t="shared" si="78"/>
        <v>-16.6144026845638</v>
      </c>
      <c r="BK100" s="8">
        <f t="shared" si="78"/>
        <v>-16.6144026845638</v>
      </c>
      <c r="BL100" s="154">
        <f t="shared" si="62"/>
        <v>-8.539003679450186</v>
      </c>
      <c r="BM100" s="8">
        <f t="shared" si="63"/>
        <v>-25.153406364013986</v>
      </c>
      <c r="BP100">
        <v>98</v>
      </c>
      <c r="BQ100" s="100">
        <f t="shared" si="64"/>
        <v>141.71655444295288</v>
      </c>
      <c r="BR100" s="100">
        <f t="shared" si="65"/>
        <v>100.70829911824558</v>
      </c>
      <c r="BS100" s="154">
        <f t="shared" si="66"/>
        <v>-189.05184710598829</v>
      </c>
      <c r="BT100">
        <f t="shared" si="67"/>
        <v>-88.34354798774271</v>
      </c>
      <c r="BW100">
        <v>98</v>
      </c>
      <c r="BX100" s="100">
        <f t="shared" si="68"/>
        <v>-141.71655444295288</v>
      </c>
      <c r="BY100" s="100">
        <f t="shared" si="69"/>
        <v>-100.70829911824558</v>
      </c>
      <c r="BZ100" s="154">
        <f t="shared" si="75"/>
        <v>189.05184710598829</v>
      </c>
      <c r="CA100">
        <f t="shared" si="70"/>
        <v>88.34354798774271</v>
      </c>
      <c r="CE100">
        <v>98</v>
      </c>
      <c r="CF100" s="100">
        <f t="shared" si="71"/>
        <v>-154.79527516778501</v>
      </c>
      <c r="CG100" s="100">
        <f t="shared" si="72"/>
        <v>-113.78701984307776</v>
      </c>
      <c r="CH100" s="100">
        <f t="shared" si="83"/>
        <v>116.89865838142293</v>
      </c>
      <c r="CI100">
        <f t="shared" si="76"/>
        <v>3.1116385383451757</v>
      </c>
    </row>
    <row r="101" spans="1:87" ht="16.5">
      <c r="A101">
        <v>9.9999999999999995E-7</v>
      </c>
      <c r="B101" s="154">
        <v>3.4782608695652178E-5</v>
      </c>
      <c r="C101" s="154">
        <v>1.0889999999999999E-3</v>
      </c>
      <c r="D101" s="154">
        <v>9.0608108108108107E-4</v>
      </c>
      <c r="E101" s="154">
        <v>3.2954545454545453E-5</v>
      </c>
      <c r="F101">
        <v>1.0000000000000001E-5</v>
      </c>
      <c r="G101">
        <v>0.54422096002705156</v>
      </c>
      <c r="H101">
        <v>0.40462695109239005</v>
      </c>
      <c r="I101">
        <f t="shared" si="54"/>
        <v>306</v>
      </c>
      <c r="J101">
        <v>1.6595869074375559E-7</v>
      </c>
      <c r="K101">
        <v>3.2030000000000003E-2</v>
      </c>
      <c r="L101">
        <v>11.311771674565961</v>
      </c>
      <c r="M101" s="104">
        <v>58511.984349260558</v>
      </c>
      <c r="O101" s="10"/>
      <c r="Q101">
        <v>99</v>
      </c>
      <c r="R101" s="159">
        <f t="shared" si="73"/>
        <v>114.37156012751666</v>
      </c>
      <c r="S101">
        <f t="shared" si="45"/>
        <v>73.363304802809353</v>
      </c>
      <c r="T101" s="100">
        <f t="shared" si="74"/>
        <v>-150.78324484079866</v>
      </c>
      <c r="U101">
        <f t="shared" si="79"/>
        <v>-77.419940037989306</v>
      </c>
      <c r="X101">
        <v>99</v>
      </c>
      <c r="Y101">
        <f t="shared" si="77"/>
        <v>7.8120805369167101E-2</v>
      </c>
      <c r="Z101">
        <f t="shared" si="77"/>
        <v>7.8120805369167101E-2</v>
      </c>
      <c r="AA101">
        <f t="shared" si="80"/>
        <v>-7.9637499870287645</v>
      </c>
      <c r="AB101">
        <f t="shared" si="55"/>
        <v>-7.8856291816595974</v>
      </c>
      <c r="AC101" s="9"/>
      <c r="AE101">
        <v>99</v>
      </c>
      <c r="AF101">
        <f t="shared" si="48"/>
        <v>86.948445006711324</v>
      </c>
      <c r="AG101">
        <f t="shared" si="56"/>
        <v>45.940189682004132</v>
      </c>
      <c r="AH101">
        <f t="shared" si="57"/>
        <v>-103.45603872973702</v>
      </c>
      <c r="AI101">
        <f t="shared" si="58"/>
        <v>-57.515849047732885</v>
      </c>
      <c r="AL101">
        <v>99</v>
      </c>
      <c r="AP101">
        <f t="shared" si="59"/>
        <v>-65.401478229392481</v>
      </c>
      <c r="AX101">
        <v>99</v>
      </c>
      <c r="AY101">
        <f t="shared" si="81"/>
        <v>1.0535306304099634</v>
      </c>
      <c r="AZ101">
        <f t="shared" si="82"/>
        <v>4.7672448268292387</v>
      </c>
      <c r="BB101">
        <v>99</v>
      </c>
      <c r="BC101">
        <f t="shared" si="51"/>
        <v>-158.33095712751674</v>
      </c>
      <c r="BD101">
        <f t="shared" si="52"/>
        <v>-117.32270180280949</v>
      </c>
      <c r="BE101" s="100">
        <f t="shared" si="60"/>
        <v>180.48300224909116</v>
      </c>
      <c r="BF101">
        <f t="shared" si="61"/>
        <v>63.160300446281667</v>
      </c>
      <c r="BI101">
        <v>99</v>
      </c>
      <c r="BJ101" s="8">
        <f t="shared" si="78"/>
        <v>-16.6144026845638</v>
      </c>
      <c r="BK101" s="8">
        <f t="shared" si="78"/>
        <v>-16.6144026845638</v>
      </c>
      <c r="BL101" s="154">
        <f t="shared" si="62"/>
        <v>-9.6636987157403951</v>
      </c>
      <c r="BM101" s="8">
        <f t="shared" si="63"/>
        <v>-26.278101400304195</v>
      </c>
      <c r="BP101">
        <v>99</v>
      </c>
      <c r="BQ101" s="100">
        <f t="shared" si="64"/>
        <v>141.71655444295288</v>
      </c>
      <c r="BR101" s="100">
        <f t="shared" si="65"/>
        <v>100.70829911824558</v>
      </c>
      <c r="BS101" s="154">
        <f t="shared" si="66"/>
        <v>-190.14670096483152</v>
      </c>
      <c r="BT101">
        <f t="shared" si="67"/>
        <v>-89.438401846585947</v>
      </c>
      <c r="BW101">
        <v>99</v>
      </c>
      <c r="BX101" s="100">
        <f t="shared" si="68"/>
        <v>-141.71655444295288</v>
      </c>
      <c r="BY101" s="100">
        <f t="shared" si="69"/>
        <v>-100.70829911824558</v>
      </c>
      <c r="BZ101" s="154">
        <f t="shared" si="75"/>
        <v>190.14670096483152</v>
      </c>
      <c r="CA101">
        <f t="shared" si="70"/>
        <v>89.438401846585947</v>
      </c>
      <c r="CE101">
        <v>99</v>
      </c>
      <c r="CF101" s="100">
        <f t="shared" si="71"/>
        <v>-154.79527516778501</v>
      </c>
      <c r="CG101" s="100">
        <f t="shared" si="72"/>
        <v>-113.78701984307776</v>
      </c>
      <c r="CH101" s="100">
        <f t="shared" si="83"/>
        <v>116.38727214846654</v>
      </c>
      <c r="CI101">
        <f t="shared" si="76"/>
        <v>2.6002523053887785</v>
      </c>
    </row>
    <row r="102" spans="1:87" ht="16.5">
      <c r="A102">
        <v>9.9999999999999995E-7</v>
      </c>
      <c r="B102" s="154">
        <v>3.9565217391304351E-5</v>
      </c>
      <c r="C102" s="154">
        <v>1.4378333333333333E-3</v>
      </c>
      <c r="D102" s="154">
        <v>9.8918918918918918E-4</v>
      </c>
      <c r="E102" s="154">
        <v>3.6704545454545456E-5</v>
      </c>
      <c r="F102">
        <v>1.0000000000000001E-5</v>
      </c>
      <c r="G102">
        <v>0.55304048114799109</v>
      </c>
      <c r="H102">
        <v>0.41044260610343236</v>
      </c>
      <c r="I102">
        <f t="shared" si="54"/>
        <v>306</v>
      </c>
      <c r="J102">
        <v>1.6218100973589288E-7</v>
      </c>
      <c r="K102">
        <v>3.1150000000000001E-2</v>
      </c>
      <c r="L102">
        <v>12.193371822018989</v>
      </c>
      <c r="M102" s="104">
        <v>59283.264407281604</v>
      </c>
      <c r="O102" s="10"/>
      <c r="Q102">
        <v>100</v>
      </c>
      <c r="R102" s="159">
        <f t="shared" si="73"/>
        <v>114.37156012751666</v>
      </c>
      <c r="S102">
        <f t="shared" si="45"/>
        <v>73.363304802809353</v>
      </c>
      <c r="T102" s="100">
        <f t="shared" si="74"/>
        <v>-150.37041191448841</v>
      </c>
      <c r="U102">
        <f t="shared" si="79"/>
        <v>-77.007107111679062</v>
      </c>
      <c r="X102">
        <v>100</v>
      </c>
      <c r="Y102">
        <f t="shared" si="77"/>
        <v>7.8120805369167101E-2</v>
      </c>
      <c r="Z102">
        <f t="shared" si="77"/>
        <v>7.8120805369167101E-2</v>
      </c>
      <c r="AA102">
        <f t="shared" si="80"/>
        <v>-7.4291160207440807</v>
      </c>
      <c r="AB102">
        <f t="shared" si="55"/>
        <v>-7.3509952153749136</v>
      </c>
      <c r="AC102" s="9"/>
      <c r="AE102">
        <v>100</v>
      </c>
      <c r="AF102">
        <f t="shared" si="48"/>
        <v>86.948445006711324</v>
      </c>
      <c r="AG102">
        <f t="shared" si="56"/>
        <v>45.940189682004132</v>
      </c>
      <c r="AH102">
        <f t="shared" si="57"/>
        <v>-102.31626224465022</v>
      </c>
      <c r="AI102">
        <f t="shared" si="58"/>
        <v>-56.376072562646087</v>
      </c>
      <c r="AL102">
        <v>100</v>
      </c>
      <c r="AP102">
        <f t="shared" si="59"/>
        <v>-63.727067778021002</v>
      </c>
      <c r="AX102">
        <v>100</v>
      </c>
      <c r="AY102">
        <f t="shared" si="81"/>
        <v>1.0861238172843837</v>
      </c>
      <c r="AZ102">
        <f t="shared" si="82"/>
        <v>4.7729321098672814</v>
      </c>
      <c r="BB102">
        <v>100</v>
      </c>
      <c r="BC102">
        <f t="shared" si="51"/>
        <v>-158.33095712751674</v>
      </c>
      <c r="BD102">
        <f t="shared" si="52"/>
        <v>-117.32270180280949</v>
      </c>
      <c r="BE102" s="100">
        <f t="shared" si="60"/>
        <v>180.59478223087046</v>
      </c>
      <c r="BF102">
        <f t="shared" si="61"/>
        <v>63.272080428060974</v>
      </c>
      <c r="BI102">
        <v>100</v>
      </c>
      <c r="BJ102" s="8">
        <f t="shared" si="78"/>
        <v>-16.6144026845638</v>
      </c>
      <c r="BK102" s="8">
        <f t="shared" si="78"/>
        <v>-16.6144026845638</v>
      </c>
      <c r="BL102" s="154">
        <f t="shared" si="62"/>
        <v>-10.400663332712044</v>
      </c>
      <c r="BM102" s="8">
        <f t="shared" si="63"/>
        <v>-27.015066017275842</v>
      </c>
      <c r="BP102">
        <v>100</v>
      </c>
      <c r="BQ102" s="100">
        <f t="shared" si="64"/>
        <v>141.71655444295288</v>
      </c>
      <c r="BR102" s="100">
        <f t="shared" si="65"/>
        <v>100.70829911824558</v>
      </c>
      <c r="BS102" s="154">
        <f t="shared" si="66"/>
        <v>-190.99544556358254</v>
      </c>
      <c r="BT102">
        <f t="shared" si="67"/>
        <v>-90.287146445336958</v>
      </c>
      <c r="BW102">
        <v>100</v>
      </c>
      <c r="BX102" s="100">
        <f t="shared" si="68"/>
        <v>-141.71655444295288</v>
      </c>
      <c r="BY102" s="100">
        <f t="shared" si="69"/>
        <v>-100.70829911824558</v>
      </c>
      <c r="BZ102" s="154">
        <f t="shared" si="75"/>
        <v>190.99544556358254</v>
      </c>
      <c r="CA102">
        <f t="shared" si="70"/>
        <v>90.287146445336958</v>
      </c>
      <c r="CE102">
        <v>100</v>
      </c>
      <c r="CF102" s="100">
        <f t="shared" si="71"/>
        <v>-154.79527516778501</v>
      </c>
      <c r="CG102" s="100">
        <f t="shared" si="72"/>
        <v>-113.78701984307776</v>
      </c>
      <c r="CH102" s="100">
        <f t="shared" si="83"/>
        <v>114.96299318632447</v>
      </c>
      <c r="CI102">
        <f t="shared" si="76"/>
        <v>1.1759733432467101</v>
      </c>
    </row>
    <row r="103" spans="1:87" ht="16.5">
      <c r="A103">
        <v>9.9999999999999995E-7</v>
      </c>
      <c r="B103" s="154">
        <v>3.3478260869565221E-5</v>
      </c>
      <c r="C103" s="154">
        <v>1.1286666666666667E-3</v>
      </c>
      <c r="D103" s="154">
        <v>8.5837837837837835E-4</v>
      </c>
      <c r="E103" s="154">
        <v>3.0113636363636365E-5</v>
      </c>
      <c r="F103">
        <v>1.0000000000000001E-5</v>
      </c>
      <c r="G103">
        <v>0.56824677311918648</v>
      </c>
      <c r="H103">
        <v>0.38423488614062973</v>
      </c>
      <c r="I103">
        <f t="shared" si="54"/>
        <v>306</v>
      </c>
      <c r="J103">
        <v>1.6218100973589288E-7</v>
      </c>
      <c r="K103">
        <v>3.1544999999999997E-2</v>
      </c>
      <c r="L103">
        <v>6.4299938139598103</v>
      </c>
      <c r="M103" s="104">
        <v>60886.874835150578</v>
      </c>
      <c r="O103" s="10"/>
      <c r="Q103">
        <v>101</v>
      </c>
      <c r="R103" s="159">
        <f t="shared" si="73"/>
        <v>114.37156012751666</v>
      </c>
      <c r="S103">
        <f t="shared" si="45"/>
        <v>73.363304802809353</v>
      </c>
      <c r="T103" s="100">
        <f t="shared" si="74"/>
        <v>-150.59343692922721</v>
      </c>
      <c r="U103">
        <f t="shared" si="79"/>
        <v>-77.230132126417857</v>
      </c>
      <c r="X103">
        <v>101</v>
      </c>
      <c r="Y103">
        <f t="shared" ref="Y103:Z112" si="84">$O$9+$O$11-2*$O$10</f>
        <v>7.8120805369167101E-2</v>
      </c>
      <c r="Z103">
        <f t="shared" si="84"/>
        <v>7.8120805369167101E-2</v>
      </c>
      <c r="AA103">
        <f t="shared" si="80"/>
        <v>-7.8268862186021284</v>
      </c>
      <c r="AB103">
        <f t="shared" si="55"/>
        <v>-7.7487654132329613</v>
      </c>
      <c r="AC103" s="9"/>
      <c r="AE103">
        <v>101</v>
      </c>
      <c r="AF103">
        <f t="shared" si="48"/>
        <v>86.948445006711324</v>
      </c>
      <c r="AG103">
        <f t="shared" si="56"/>
        <v>45.940189682004132</v>
      </c>
      <c r="AH103">
        <f t="shared" si="57"/>
        <v>-103.04462187004778</v>
      </c>
      <c r="AI103">
        <f t="shared" si="58"/>
        <v>-57.104432188043646</v>
      </c>
      <c r="AL103">
        <v>101</v>
      </c>
      <c r="AP103">
        <f t="shared" si="59"/>
        <v>-64.853197601276605</v>
      </c>
      <c r="AX103">
        <v>101</v>
      </c>
      <c r="AY103">
        <f t="shared" si="81"/>
        <v>0.80821055510705075</v>
      </c>
      <c r="AZ103">
        <f t="shared" si="82"/>
        <v>4.7845236834209146</v>
      </c>
      <c r="BB103">
        <v>101</v>
      </c>
      <c r="BC103">
        <f t="shared" si="51"/>
        <v>-158.33095712751674</v>
      </c>
      <c r="BD103">
        <f t="shared" si="52"/>
        <v>-117.32270180280949</v>
      </c>
      <c r="BE103" s="100">
        <f t="shared" si="60"/>
        <v>180.63173404174819</v>
      </c>
      <c r="BF103">
        <f t="shared" si="61"/>
        <v>63.309032238938698</v>
      </c>
      <c r="BI103">
        <v>101</v>
      </c>
      <c r="BJ103" s="8">
        <f t="shared" ref="BJ103:BK112" si="85">$O$12+$O$3-$O$9-$O$7</f>
        <v>-16.6144026845638</v>
      </c>
      <c r="BK103" s="8">
        <f t="shared" si="85"/>
        <v>-16.6144026845638</v>
      </c>
      <c r="BL103" s="154">
        <f t="shared" si="62"/>
        <v>-9.6836317280563637</v>
      </c>
      <c r="BM103" s="8">
        <f t="shared" si="63"/>
        <v>-26.298034412620162</v>
      </c>
      <c r="BP103">
        <v>101</v>
      </c>
      <c r="BQ103" s="100">
        <f t="shared" si="64"/>
        <v>141.71655444295288</v>
      </c>
      <c r="BR103" s="100">
        <f t="shared" si="65"/>
        <v>100.70829911824558</v>
      </c>
      <c r="BS103" s="154">
        <f t="shared" si="66"/>
        <v>-190.31536576980454</v>
      </c>
      <c r="BT103">
        <f t="shared" si="67"/>
        <v>-89.607066651558966</v>
      </c>
      <c r="BW103">
        <v>101</v>
      </c>
      <c r="BX103" s="100">
        <f t="shared" si="68"/>
        <v>-141.71655444295288</v>
      </c>
      <c r="BY103" s="100">
        <f t="shared" si="69"/>
        <v>-100.70829911824558</v>
      </c>
      <c r="BZ103" s="154">
        <f t="shared" si="75"/>
        <v>190.31536576980454</v>
      </c>
      <c r="CA103">
        <f t="shared" si="70"/>
        <v>89.607066651558966</v>
      </c>
      <c r="CE103">
        <v>101</v>
      </c>
      <c r="CF103" s="100">
        <f t="shared" si="71"/>
        <v>-154.79527516778501</v>
      </c>
      <c r="CG103" s="100">
        <f t="shared" si="72"/>
        <v>-113.78701984307776</v>
      </c>
      <c r="CH103" s="100">
        <f t="shared" si="83"/>
        <v>116.82828395156388</v>
      </c>
      <c r="CI103">
        <f t="shared" si="76"/>
        <v>3.0412641084861178</v>
      </c>
    </row>
    <row r="104" spans="1:87" ht="16.5">
      <c r="A104">
        <v>9.9999999999999995E-7</v>
      </c>
      <c r="B104" s="154">
        <v>3.0217391304347823E-5</v>
      </c>
      <c r="C104" s="154">
        <v>1.3413333333333335E-3</v>
      </c>
      <c r="D104" s="154">
        <v>1.0004054054054054E-3</v>
      </c>
      <c r="E104" s="154">
        <v>4.011363636363636E-5</v>
      </c>
      <c r="F104">
        <v>1.0000000000000001E-5</v>
      </c>
      <c r="G104">
        <v>0.55241670001353349</v>
      </c>
      <c r="H104">
        <v>0.41179850191836315</v>
      </c>
      <c r="I104">
        <f t="shared" si="54"/>
        <v>306</v>
      </c>
      <c r="J104">
        <v>1.5848931924611122E-7</v>
      </c>
      <c r="K104">
        <v>3.1934999999999998E-2</v>
      </c>
      <c r="L104">
        <v>11.510929728210922</v>
      </c>
      <c r="M104" s="104">
        <v>59216.422916655305</v>
      </c>
      <c r="O104" s="10"/>
      <c r="Q104">
        <v>102</v>
      </c>
      <c r="R104" s="159">
        <f t="shared" si="73"/>
        <v>114.37156012751666</v>
      </c>
      <c r="S104">
        <f t="shared" si="45"/>
        <v>73.363304802809353</v>
      </c>
      <c r="T104" s="100">
        <f t="shared" si="74"/>
        <v>-150.51253263824668</v>
      </c>
      <c r="U104">
        <f t="shared" si="79"/>
        <v>-77.14922783543733</v>
      </c>
      <c r="X104">
        <v>102</v>
      </c>
      <c r="Y104">
        <f t="shared" si="84"/>
        <v>7.8120805369167101E-2</v>
      </c>
      <c r="Z104">
        <f t="shared" si="84"/>
        <v>7.8120805369167101E-2</v>
      </c>
      <c r="AA104">
        <f t="shared" si="80"/>
        <v>-7.4372765693338829</v>
      </c>
      <c r="AB104">
        <f t="shared" si="55"/>
        <v>-7.3591557639647158</v>
      </c>
      <c r="AC104" s="9"/>
      <c r="AE104">
        <v>102</v>
      </c>
      <c r="AF104">
        <f t="shared" si="48"/>
        <v>86.948445006711324</v>
      </c>
      <c r="AG104">
        <f t="shared" si="56"/>
        <v>45.940189682004132</v>
      </c>
      <c r="AH104">
        <f t="shared" si="57"/>
        <v>-102.89574312671712</v>
      </c>
      <c r="AI104">
        <f t="shared" si="58"/>
        <v>-56.95555344471299</v>
      </c>
      <c r="AL104">
        <v>102</v>
      </c>
      <c r="AP104">
        <f t="shared" si="59"/>
        <v>-64.314709208677712</v>
      </c>
      <c r="AX104">
        <v>102</v>
      </c>
      <c r="AY104">
        <f t="shared" si="81"/>
        <v>1.0611104026502014</v>
      </c>
      <c r="AZ104">
        <f t="shared" si="82"/>
        <v>4.7724421694416916</v>
      </c>
      <c r="BB104">
        <v>102</v>
      </c>
      <c r="BC104">
        <f t="shared" si="51"/>
        <v>-158.33095712751674</v>
      </c>
      <c r="BD104">
        <f t="shared" si="52"/>
        <v>-117.32270180280949</v>
      </c>
      <c r="BE104" s="100">
        <f t="shared" si="60"/>
        <v>180.52858909517167</v>
      </c>
      <c r="BF104">
        <f t="shared" si="61"/>
        <v>63.205887292362178</v>
      </c>
      <c r="BI104">
        <v>102</v>
      </c>
      <c r="BJ104" s="8">
        <f t="shared" si="85"/>
        <v>-16.6144026845638</v>
      </c>
      <c r="BK104" s="8">
        <f t="shared" si="85"/>
        <v>-16.6144026845638</v>
      </c>
      <c r="BL104" s="154">
        <f t="shared" si="62"/>
        <v>-10.163456485270697</v>
      </c>
      <c r="BM104" s="8">
        <f t="shared" si="63"/>
        <v>-26.777859169834496</v>
      </c>
      <c r="BP104">
        <v>102</v>
      </c>
      <c r="BQ104" s="100">
        <f t="shared" si="64"/>
        <v>141.71655444295288</v>
      </c>
      <c r="BR104" s="100">
        <f t="shared" si="65"/>
        <v>100.70829911824558</v>
      </c>
      <c r="BS104" s="154">
        <f t="shared" si="66"/>
        <v>-190.69204558044237</v>
      </c>
      <c r="BT104">
        <f t="shared" si="67"/>
        <v>-89.983746462196791</v>
      </c>
      <c r="BW104">
        <v>102</v>
      </c>
      <c r="BX104" s="100">
        <f t="shared" si="68"/>
        <v>-141.71655444295288</v>
      </c>
      <c r="BY104" s="100">
        <f t="shared" si="69"/>
        <v>-100.70829911824558</v>
      </c>
      <c r="BZ104" s="154">
        <f t="shared" si="75"/>
        <v>190.69204558044237</v>
      </c>
      <c r="CA104">
        <f t="shared" si="70"/>
        <v>89.983746462196791</v>
      </c>
      <c r="CE104">
        <v>102</v>
      </c>
      <c r="CF104" s="100">
        <f t="shared" si="71"/>
        <v>-154.79527516778501</v>
      </c>
      <c r="CG104" s="100">
        <f t="shared" si="72"/>
        <v>-113.78701984307776</v>
      </c>
      <c r="CH104" s="100">
        <f t="shared" si="83"/>
        <v>117.95169145382657</v>
      </c>
      <c r="CI104">
        <f t="shared" si="76"/>
        <v>4.1646716107488118</v>
      </c>
    </row>
    <row r="105" spans="1:87" ht="16.5">
      <c r="A105">
        <v>9.9999999999999995E-7</v>
      </c>
      <c r="B105" s="154">
        <v>9.9999999999999995E-7</v>
      </c>
      <c r="C105" s="154">
        <v>1.2784999999999999E-3</v>
      </c>
      <c r="D105" s="154">
        <v>8.6013513513513511E-4</v>
      </c>
      <c r="E105" s="154">
        <v>3.6363636363636371E-5</v>
      </c>
      <c r="F105">
        <v>1.0000000000000001E-5</v>
      </c>
      <c r="G105">
        <v>0.55602609557089078</v>
      </c>
      <c r="H105">
        <v>0.4091434206785568</v>
      </c>
      <c r="I105">
        <f t="shared" si="54"/>
        <v>306</v>
      </c>
      <c r="J105">
        <v>1.6218100973589288E-7</v>
      </c>
      <c r="K105">
        <v>3.1559999999999998E-2</v>
      </c>
      <c r="L105">
        <v>12.764673638688784</v>
      </c>
      <c r="M105" s="104">
        <v>59572.341416192474</v>
      </c>
      <c r="O105" s="10"/>
      <c r="Q105">
        <v>103</v>
      </c>
      <c r="R105" s="159">
        <f t="shared" si="73"/>
        <v>114.37156012751666</v>
      </c>
      <c r="S105">
        <f t="shared" si="45"/>
        <v>73.363304802809353</v>
      </c>
      <c r="T105" s="100">
        <f t="shared" si="74"/>
        <v>-150.28028864986624</v>
      </c>
      <c r="U105">
        <f t="shared" si="79"/>
        <v>-76.916983847056883</v>
      </c>
      <c r="X105">
        <v>103</v>
      </c>
      <c r="Y105">
        <f t="shared" si="84"/>
        <v>7.8120805369167101E-2</v>
      </c>
      <c r="Z105">
        <f t="shared" si="84"/>
        <v>7.8120805369167101E-2</v>
      </c>
      <c r="AA105">
        <f t="shared" si="80"/>
        <v>-7.0403285457834937</v>
      </c>
      <c r="AB105">
        <f t="shared" si="55"/>
        <v>-6.9622077404143266</v>
      </c>
      <c r="AC105" s="9"/>
      <c r="AE105">
        <v>103</v>
      </c>
      <c r="AF105">
        <f t="shared" si="48"/>
        <v>86.948445006711324</v>
      </c>
      <c r="AG105">
        <f t="shared" si="56"/>
        <v>45.940189682004132</v>
      </c>
      <c r="AH105">
        <f t="shared" si="57"/>
        <v>-102.89016156844511</v>
      </c>
      <c r="AI105">
        <f t="shared" si="58"/>
        <v>-56.949971886440977</v>
      </c>
      <c r="AL105">
        <v>103</v>
      </c>
      <c r="AP105">
        <f t="shared" si="59"/>
        <v>-63.912179626855306</v>
      </c>
      <c r="AX105">
        <v>103</v>
      </c>
      <c r="AY105">
        <f t="shared" si="81"/>
        <v>1.1060097154404269</v>
      </c>
      <c r="AZ105">
        <f t="shared" si="82"/>
        <v>4.7750446698344282</v>
      </c>
      <c r="BB105">
        <v>103</v>
      </c>
      <c r="BC105">
        <f t="shared" si="51"/>
        <v>-158.33095712751674</v>
      </c>
      <c r="BD105">
        <f t="shared" si="52"/>
        <v>-117.32270180280949</v>
      </c>
      <c r="BE105" s="100">
        <f t="shared" si="60"/>
        <v>180.5752113880304</v>
      </c>
      <c r="BF105">
        <f t="shared" si="61"/>
        <v>63.252509585220906</v>
      </c>
      <c r="BI105">
        <v>103</v>
      </c>
      <c r="BJ105" s="8">
        <f t="shared" si="85"/>
        <v>-16.6144026845638</v>
      </c>
      <c r="BK105" s="8">
        <f t="shared" si="85"/>
        <v>-16.6144026845638</v>
      </c>
      <c r="BL105" s="154">
        <f t="shared" si="62"/>
        <v>-10.054875797473446</v>
      </c>
      <c r="BM105" s="8">
        <f t="shared" si="63"/>
        <v>-26.669278482037246</v>
      </c>
      <c r="BP105">
        <v>103</v>
      </c>
      <c r="BQ105" s="100">
        <f t="shared" si="64"/>
        <v>141.71655444295288</v>
      </c>
      <c r="BR105" s="100">
        <f t="shared" si="65"/>
        <v>100.70829911824558</v>
      </c>
      <c r="BS105" s="154">
        <f t="shared" si="66"/>
        <v>-190.63008718550384</v>
      </c>
      <c r="BT105">
        <f t="shared" si="67"/>
        <v>-89.921788067258262</v>
      </c>
      <c r="BW105">
        <v>103</v>
      </c>
      <c r="BX105" s="100">
        <f t="shared" si="68"/>
        <v>-141.71655444295288</v>
      </c>
      <c r="BY105" s="100">
        <f t="shared" si="69"/>
        <v>-100.70829911824558</v>
      </c>
      <c r="BZ105" s="154">
        <f t="shared" si="75"/>
        <v>190.63008718550384</v>
      </c>
      <c r="CA105">
        <f t="shared" si="70"/>
        <v>89.921788067258262</v>
      </c>
      <c r="CE105">
        <v>103</v>
      </c>
      <c r="CF105" s="100">
        <f t="shared" si="71"/>
        <v>-154.79527516778501</v>
      </c>
      <c r="CG105" s="100">
        <f t="shared" si="72"/>
        <v>-113.78701984307776</v>
      </c>
      <c r="CH105" s="100">
        <f t="shared" si="83"/>
        <v>152.50680846763464</v>
      </c>
      <c r="CI105">
        <f t="shared" si="76"/>
        <v>38.719788624556884</v>
      </c>
    </row>
    <row r="106" spans="1:87" ht="16.5">
      <c r="A106">
        <v>9.9999999999999995E-7</v>
      </c>
      <c r="B106" s="154">
        <v>9.9999999999999995E-7</v>
      </c>
      <c r="C106" s="154">
        <v>1.4081666666666665E-3</v>
      </c>
      <c r="D106" s="154">
        <v>9.8932432432432432E-4</v>
      </c>
      <c r="E106" s="154">
        <v>3.9204545454545456E-5</v>
      </c>
      <c r="F106">
        <v>1.0000000000000001E-5</v>
      </c>
      <c r="G106">
        <v>0.55980582278545232</v>
      </c>
      <c r="H106">
        <v>0.40815596223432782</v>
      </c>
      <c r="I106">
        <f t="shared" si="54"/>
        <v>306</v>
      </c>
      <c r="J106">
        <v>1.5488166189124805E-7</v>
      </c>
      <c r="K106">
        <v>3.1649999999999998E-2</v>
      </c>
      <c r="L106">
        <v>13.321692214627612</v>
      </c>
      <c r="M106" s="104">
        <v>59925.970945181754</v>
      </c>
      <c r="O106" s="10"/>
      <c r="Q106">
        <v>104</v>
      </c>
      <c r="R106" s="159">
        <f t="shared" si="73"/>
        <v>114.37156012751666</v>
      </c>
      <c r="S106">
        <f t="shared" si="45"/>
        <v>73.363304802809353</v>
      </c>
      <c r="T106" s="100">
        <f t="shared" si="74"/>
        <v>-150.38328938753602</v>
      </c>
      <c r="U106">
        <f t="shared" si="79"/>
        <v>-77.019984584726672</v>
      </c>
      <c r="X106">
        <v>104</v>
      </c>
      <c r="Y106">
        <f t="shared" si="84"/>
        <v>7.8120805369167101E-2</v>
      </c>
      <c r="Z106">
        <f t="shared" si="84"/>
        <v>7.8120805369167101E-2</v>
      </c>
      <c r="AA106">
        <f t="shared" si="80"/>
        <v>-7.3152101244421779</v>
      </c>
      <c r="AB106">
        <f t="shared" si="55"/>
        <v>-7.2370893190730108</v>
      </c>
      <c r="AC106" s="9"/>
      <c r="AE106">
        <v>104</v>
      </c>
      <c r="AF106">
        <f t="shared" si="48"/>
        <v>86.948445006711324</v>
      </c>
      <c r="AG106">
        <f t="shared" si="56"/>
        <v>45.940189682004132</v>
      </c>
      <c r="AH106">
        <f t="shared" si="57"/>
        <v>-102.58999556278725</v>
      </c>
      <c r="AI106">
        <f t="shared" si="58"/>
        <v>-56.64980588078312</v>
      </c>
      <c r="AL106">
        <v>104</v>
      </c>
      <c r="AP106">
        <f t="shared" si="59"/>
        <v>-63.886895199856127</v>
      </c>
      <c r="AX106">
        <v>104</v>
      </c>
      <c r="AY106">
        <f t="shared" si="81"/>
        <v>1.1245593954645887</v>
      </c>
      <c r="AZ106">
        <f t="shared" si="82"/>
        <v>4.777615079380177</v>
      </c>
      <c r="BB106">
        <v>104</v>
      </c>
      <c r="BC106">
        <f t="shared" si="51"/>
        <v>-158.33095712751674</v>
      </c>
      <c r="BD106">
        <f t="shared" si="52"/>
        <v>-117.32270180280949</v>
      </c>
      <c r="BE106" s="100">
        <f t="shared" si="60"/>
        <v>180.58520285690813</v>
      </c>
      <c r="BF106">
        <f t="shared" si="61"/>
        <v>63.262501054098635</v>
      </c>
      <c r="BI106">
        <v>104</v>
      </c>
      <c r="BJ106" s="8">
        <f t="shared" si="85"/>
        <v>-16.6144026845638</v>
      </c>
      <c r="BK106" s="8">
        <f t="shared" si="85"/>
        <v>-16.6144026845638</v>
      </c>
      <c r="BL106" s="154">
        <f t="shared" si="62"/>
        <v>-10.276170230934474</v>
      </c>
      <c r="BM106" s="8">
        <f t="shared" si="63"/>
        <v>-26.890572915498275</v>
      </c>
      <c r="BP106">
        <v>104</v>
      </c>
      <c r="BQ106" s="100">
        <f t="shared" si="64"/>
        <v>141.71655444295288</v>
      </c>
      <c r="BR106" s="100">
        <f t="shared" si="65"/>
        <v>100.70829911824558</v>
      </c>
      <c r="BS106" s="154">
        <f t="shared" si="66"/>
        <v>-190.86137308784262</v>
      </c>
      <c r="BT106">
        <f t="shared" si="67"/>
        <v>-90.153073969597045</v>
      </c>
      <c r="BW106">
        <v>104</v>
      </c>
      <c r="BX106" s="100">
        <f t="shared" si="68"/>
        <v>-141.71655444295288</v>
      </c>
      <c r="BY106" s="100">
        <f t="shared" si="69"/>
        <v>-100.70829911824558</v>
      </c>
      <c r="BZ106" s="154">
        <f t="shared" si="75"/>
        <v>190.86137308784262</v>
      </c>
      <c r="CA106">
        <f t="shared" si="70"/>
        <v>90.153073969597045</v>
      </c>
      <c r="CE106">
        <v>104</v>
      </c>
      <c r="CF106" s="100">
        <f t="shared" si="71"/>
        <v>-154.79527516778501</v>
      </c>
      <c r="CG106" s="100">
        <f t="shared" si="72"/>
        <v>-113.78701984307776</v>
      </c>
      <c r="CH106" s="100">
        <f t="shared" si="83"/>
        <v>152.66294679285684</v>
      </c>
      <c r="CI106">
        <f t="shared" si="76"/>
        <v>38.875926949779085</v>
      </c>
    </row>
    <row r="107" spans="1:87" ht="16.5">
      <c r="A107">
        <v>9.9999999999999995E-7</v>
      </c>
      <c r="B107" s="154">
        <v>2.5804347826086956E-4</v>
      </c>
      <c r="C107" s="154">
        <v>1.4751666666666667E-3</v>
      </c>
      <c r="D107" s="154">
        <v>8.7972972972972965E-4</v>
      </c>
      <c r="E107" s="154">
        <v>4.568181818181818E-5</v>
      </c>
      <c r="F107">
        <v>1.0000000000000001E-5</v>
      </c>
      <c r="G107">
        <v>0.55774415130411259</v>
      </c>
      <c r="H107">
        <v>0.40988675981763856</v>
      </c>
      <c r="I107">
        <f t="shared" si="54"/>
        <v>306</v>
      </c>
      <c r="J107">
        <v>1.5488166189124805E-7</v>
      </c>
      <c r="K107">
        <v>3.1734999999999999E-2</v>
      </c>
      <c r="L107">
        <v>55.452717239337069</v>
      </c>
      <c r="M107" s="104">
        <v>59696.189382834098</v>
      </c>
      <c r="O107" s="10"/>
      <c r="Q107">
        <v>105</v>
      </c>
      <c r="R107" s="159">
        <f t="shared" si="73"/>
        <v>114.37156012751666</v>
      </c>
      <c r="S107">
        <f t="shared" si="45"/>
        <v>73.363304802809353</v>
      </c>
      <c r="T107" s="100">
        <f t="shared" si="74"/>
        <v>-149.95949111234088</v>
      </c>
      <c r="U107">
        <f t="shared" si="79"/>
        <v>-76.596186309531532</v>
      </c>
      <c r="X107">
        <v>105</v>
      </c>
      <c r="Y107">
        <f t="shared" si="84"/>
        <v>7.8120805369167101E-2</v>
      </c>
      <c r="Z107">
        <f t="shared" si="84"/>
        <v>7.8120805369167101E-2</v>
      </c>
      <c r="AA107">
        <f t="shared" si="80"/>
        <v>-6.2104897581765854</v>
      </c>
      <c r="AB107">
        <f t="shared" si="55"/>
        <v>-6.1323689528074183</v>
      </c>
      <c r="AC107" s="9"/>
      <c r="AE107">
        <v>105</v>
      </c>
      <c r="AF107">
        <f t="shared" si="48"/>
        <v>86.948445006711324</v>
      </c>
      <c r="AG107">
        <f t="shared" si="56"/>
        <v>45.940189682004132</v>
      </c>
      <c r="AH107">
        <f t="shared" si="57"/>
        <v>-102.74250465939581</v>
      </c>
      <c r="AI107">
        <f t="shared" si="58"/>
        <v>-56.802314977391674</v>
      </c>
      <c r="AL107">
        <v>105</v>
      </c>
      <c r="AP107">
        <f t="shared" si="59"/>
        <v>-62.934683930199093</v>
      </c>
      <c r="AX107">
        <v>105</v>
      </c>
      <c r="AY107">
        <f t="shared" si="81"/>
        <v>1.7439228318762883</v>
      </c>
      <c r="AZ107">
        <f t="shared" si="82"/>
        <v>4.7759466094739809</v>
      </c>
      <c r="BB107">
        <v>105</v>
      </c>
      <c r="BC107">
        <f t="shared" si="51"/>
        <v>-158.33095712751674</v>
      </c>
      <c r="BD107">
        <f t="shared" si="52"/>
        <v>-117.32270180280949</v>
      </c>
      <c r="BE107" s="100">
        <f t="shared" si="60"/>
        <v>180.56899185468467</v>
      </c>
      <c r="BF107">
        <f t="shared" si="61"/>
        <v>63.246290051875178</v>
      </c>
      <c r="BI107">
        <v>105</v>
      </c>
      <c r="BJ107" s="8">
        <f t="shared" si="85"/>
        <v>-16.6144026845638</v>
      </c>
      <c r="BK107" s="8">
        <f t="shared" si="85"/>
        <v>-16.6144026845638</v>
      </c>
      <c r="BL107" s="154">
        <f t="shared" si="62"/>
        <v>-10.396995952424758</v>
      </c>
      <c r="BM107" s="8">
        <f t="shared" si="63"/>
        <v>-27.011398636988559</v>
      </c>
      <c r="BP107">
        <v>105</v>
      </c>
      <c r="BQ107" s="100">
        <f t="shared" si="64"/>
        <v>141.71655444295288</v>
      </c>
      <c r="BR107" s="100">
        <f t="shared" si="65"/>
        <v>100.70829911824558</v>
      </c>
      <c r="BS107" s="154">
        <f t="shared" si="66"/>
        <v>-190.96598780710943</v>
      </c>
      <c r="BT107">
        <f t="shared" si="67"/>
        <v>-90.257688688863851</v>
      </c>
      <c r="BW107">
        <v>105</v>
      </c>
      <c r="BX107" s="100">
        <f t="shared" si="68"/>
        <v>-141.71655444295288</v>
      </c>
      <c r="BY107" s="100">
        <f t="shared" si="69"/>
        <v>-100.70829911824558</v>
      </c>
      <c r="BZ107" s="154">
        <f t="shared" si="75"/>
        <v>190.96598780710943</v>
      </c>
      <c r="CA107">
        <f t="shared" si="70"/>
        <v>90.257688688863851</v>
      </c>
      <c r="CE107">
        <v>105</v>
      </c>
      <c r="CF107" s="100">
        <f t="shared" si="71"/>
        <v>-154.79527516778501</v>
      </c>
      <c r="CG107" s="100">
        <f t="shared" si="72"/>
        <v>-113.78701984307776</v>
      </c>
      <c r="CH107" s="100">
        <f t="shared" si="83"/>
        <v>96.160134790515642</v>
      </c>
      <c r="CI107">
        <f t="shared" si="76"/>
        <v>-17.626885052562116</v>
      </c>
    </row>
    <row r="108" spans="1:87" ht="16.5">
      <c r="A108">
        <v>9.9999999999999995E-7</v>
      </c>
      <c r="B108" s="154">
        <v>9.9999999999999995E-7</v>
      </c>
      <c r="C108" s="154">
        <v>1.8348333333333333E-3</v>
      </c>
      <c r="D108" s="154">
        <v>1.2809459459459461E-3</v>
      </c>
      <c r="E108" s="154">
        <v>5.1590909090909091E-5</v>
      </c>
      <c r="F108">
        <v>1.0000000000000001E-5</v>
      </c>
      <c r="G108">
        <v>0.56183780497783653</v>
      </c>
      <c r="H108">
        <v>0.3953125122704606</v>
      </c>
      <c r="I108">
        <f t="shared" si="54"/>
        <v>306</v>
      </c>
      <c r="J108">
        <v>1.5488166189124805E-7</v>
      </c>
      <c r="K108">
        <v>3.1449999999999999E-2</v>
      </c>
      <c r="L108">
        <v>38.081781258300516</v>
      </c>
      <c r="M108" s="104">
        <v>60192.279094763551</v>
      </c>
      <c r="O108" s="10"/>
      <c r="Q108">
        <v>106</v>
      </c>
      <c r="R108" s="159">
        <f t="shared" si="73"/>
        <v>114.37156012751666</v>
      </c>
      <c r="S108">
        <f t="shared" si="45"/>
        <v>73.363304802809353</v>
      </c>
      <c r="T108" s="100">
        <f t="shared" si="74"/>
        <v>-150.38330473267553</v>
      </c>
      <c r="U108">
        <f t="shared" si="79"/>
        <v>-77.019999929866174</v>
      </c>
      <c r="X108">
        <v>106</v>
      </c>
      <c r="Y108">
        <f t="shared" si="84"/>
        <v>7.8120805369167101E-2</v>
      </c>
      <c r="Z108">
        <f t="shared" si="84"/>
        <v>7.8120805369167101E-2</v>
      </c>
      <c r="AA108">
        <f t="shared" si="80"/>
        <v>-7.2578273514586416</v>
      </c>
      <c r="AB108">
        <f t="shared" si="55"/>
        <v>-7.1797065460894745</v>
      </c>
      <c r="AC108" s="9"/>
      <c r="AE108">
        <v>106</v>
      </c>
      <c r="AF108">
        <f t="shared" si="48"/>
        <v>86.948445006711324</v>
      </c>
      <c r="AG108">
        <f t="shared" si="56"/>
        <v>45.940189682004132</v>
      </c>
      <c r="AH108">
        <f t="shared" si="57"/>
        <v>-101.94178178832954</v>
      </c>
      <c r="AI108">
        <f t="shared" si="58"/>
        <v>-56.001592106325404</v>
      </c>
      <c r="AL108">
        <v>106</v>
      </c>
      <c r="AP108">
        <f t="shared" si="59"/>
        <v>-63.181298652414881</v>
      </c>
      <c r="AX108">
        <v>106</v>
      </c>
      <c r="AY108">
        <f t="shared" si="81"/>
        <v>1.5807172541178542</v>
      </c>
      <c r="AZ108">
        <f t="shared" si="82"/>
        <v>4.7795407875770026</v>
      </c>
      <c r="BB108">
        <v>106</v>
      </c>
      <c r="BC108">
        <f t="shared" si="51"/>
        <v>-158.33095712751674</v>
      </c>
      <c r="BD108">
        <f t="shared" si="52"/>
        <v>-117.32270180280949</v>
      </c>
      <c r="BE108" s="100">
        <f t="shared" si="60"/>
        <v>180.61054954290708</v>
      </c>
      <c r="BF108">
        <f t="shared" si="61"/>
        <v>63.28784774009759</v>
      </c>
      <c r="BI108">
        <v>106</v>
      </c>
      <c r="BJ108" s="8">
        <f t="shared" si="85"/>
        <v>-16.6144026845638</v>
      </c>
      <c r="BK108" s="8">
        <f t="shared" si="85"/>
        <v>-16.6144026845638</v>
      </c>
      <c r="BL108" s="154">
        <f t="shared" si="62"/>
        <v>-10.9564507826558</v>
      </c>
      <c r="BM108" s="8">
        <f t="shared" si="63"/>
        <v>-27.5708534672196</v>
      </c>
      <c r="BP108">
        <v>106</v>
      </c>
      <c r="BQ108" s="100">
        <f t="shared" si="64"/>
        <v>141.71655444295288</v>
      </c>
      <c r="BR108" s="100">
        <f t="shared" si="65"/>
        <v>100.70829911824558</v>
      </c>
      <c r="BS108" s="154">
        <f t="shared" si="66"/>
        <v>-191.56700032556287</v>
      </c>
      <c r="BT108">
        <f t="shared" si="67"/>
        <v>-90.858701207317296</v>
      </c>
      <c r="BW108">
        <v>106</v>
      </c>
      <c r="BX108" s="100">
        <f t="shared" si="68"/>
        <v>-141.71655444295288</v>
      </c>
      <c r="BY108" s="100">
        <f t="shared" si="69"/>
        <v>-100.70829911824558</v>
      </c>
      <c r="BZ108" s="154">
        <f t="shared" si="75"/>
        <v>191.56700032556287</v>
      </c>
      <c r="CA108">
        <f t="shared" si="70"/>
        <v>90.858701207317296</v>
      </c>
      <c r="CE108">
        <v>106</v>
      </c>
      <c r="CF108" s="100">
        <f t="shared" si="71"/>
        <v>-154.79527516778501</v>
      </c>
      <c r="CG108" s="100">
        <f t="shared" si="72"/>
        <v>-113.78701984307776</v>
      </c>
      <c r="CH108" s="100">
        <f t="shared" si="83"/>
        <v>152.62378012177152</v>
      </c>
      <c r="CI108">
        <f t="shared" si="76"/>
        <v>38.83676027869376</v>
      </c>
    </row>
    <row r="109" spans="1:87" ht="16.5">
      <c r="A109">
        <v>9.9999999999999995E-7</v>
      </c>
      <c r="B109" s="154">
        <v>4.6739130434782611E-5</v>
      </c>
      <c r="C109" s="154">
        <v>1.1819999999999999E-3</v>
      </c>
      <c r="D109" s="154">
        <v>8.0743243243243249E-4</v>
      </c>
      <c r="E109" s="154">
        <v>3.9545454545454541E-5</v>
      </c>
      <c r="F109">
        <v>1.0000000000000001E-5</v>
      </c>
      <c r="G109">
        <v>0.5411516073007101</v>
      </c>
      <c r="H109">
        <v>0.42653988097773604</v>
      </c>
      <c r="I109">
        <f t="shared" si="54"/>
        <v>306</v>
      </c>
      <c r="J109">
        <v>1.5488166189124805E-7</v>
      </c>
      <c r="K109">
        <v>3.261E-2</v>
      </c>
      <c r="L109">
        <v>52.163453333705583</v>
      </c>
      <c r="M109" s="104">
        <v>58051.233532319995</v>
      </c>
      <c r="O109" s="10"/>
      <c r="Q109">
        <v>107</v>
      </c>
      <c r="R109" s="159">
        <f t="shared" si="73"/>
        <v>114.37156012751666</v>
      </c>
      <c r="S109">
        <f t="shared" si="45"/>
        <v>73.363304802809353</v>
      </c>
      <c r="T109" s="100">
        <f t="shared" si="74"/>
        <v>-150.23581785183544</v>
      </c>
      <c r="U109">
        <f t="shared" si="79"/>
        <v>-76.872513049026082</v>
      </c>
      <c r="X109">
        <v>107</v>
      </c>
      <c r="Y109">
        <f t="shared" si="84"/>
        <v>7.8120805369167101E-2</v>
      </c>
      <c r="Z109">
        <f t="shared" si="84"/>
        <v>7.8120805369167101E-2</v>
      </c>
      <c r="AA109">
        <f t="shared" si="80"/>
        <v>-6.7048399706085204</v>
      </c>
      <c r="AB109">
        <f t="shared" si="55"/>
        <v>-6.6267191652393533</v>
      </c>
      <c r="AC109" s="9"/>
      <c r="AE109">
        <v>107</v>
      </c>
      <c r="AF109">
        <f t="shared" si="48"/>
        <v>86.948445006711324</v>
      </c>
      <c r="AG109">
        <f t="shared" si="56"/>
        <v>45.940189682004132</v>
      </c>
      <c r="AH109">
        <f t="shared" si="57"/>
        <v>-103.50291733127391</v>
      </c>
      <c r="AI109">
        <f t="shared" si="58"/>
        <v>-57.562727649269775</v>
      </c>
      <c r="AL109">
        <v>107</v>
      </c>
      <c r="AP109">
        <f t="shared" si="59"/>
        <v>-64.189446814509125</v>
      </c>
      <c r="AX109">
        <v>107</v>
      </c>
      <c r="AY109">
        <f t="shared" si="81"/>
        <v>1.7173663349118931</v>
      </c>
      <c r="AZ109">
        <f t="shared" si="82"/>
        <v>4.7638114525084951</v>
      </c>
      <c r="BB109">
        <v>107</v>
      </c>
      <c r="BC109">
        <f t="shared" si="51"/>
        <v>-158.33095712751674</v>
      </c>
      <c r="BD109">
        <f t="shared" si="52"/>
        <v>-117.32270180280949</v>
      </c>
      <c r="BE109" s="100">
        <f t="shared" si="60"/>
        <v>180.42295344169898</v>
      </c>
      <c r="BF109">
        <f t="shared" si="61"/>
        <v>63.100251638889489</v>
      </c>
      <c r="BI109">
        <v>107</v>
      </c>
      <c r="BJ109" s="8">
        <f t="shared" si="85"/>
        <v>-16.6144026845638</v>
      </c>
      <c r="BK109" s="8">
        <f t="shared" si="85"/>
        <v>-16.6144026845638</v>
      </c>
      <c r="BL109" s="154">
        <f t="shared" si="62"/>
        <v>-9.8409249600894491</v>
      </c>
      <c r="BM109" s="8">
        <f t="shared" si="63"/>
        <v>-26.455327644653249</v>
      </c>
      <c r="BP109">
        <v>107</v>
      </c>
      <c r="BQ109" s="100">
        <f t="shared" si="64"/>
        <v>141.71655444295288</v>
      </c>
      <c r="BR109" s="100">
        <f t="shared" si="65"/>
        <v>100.70829911824558</v>
      </c>
      <c r="BS109" s="154">
        <f t="shared" si="66"/>
        <v>-190.26387840178845</v>
      </c>
      <c r="BT109">
        <f t="shared" si="67"/>
        <v>-89.555579283542869</v>
      </c>
      <c r="BW109">
        <v>107</v>
      </c>
      <c r="BX109" s="100">
        <f t="shared" si="68"/>
        <v>-141.71655444295288</v>
      </c>
      <c r="BY109" s="100">
        <f t="shared" si="69"/>
        <v>-100.70829911824558</v>
      </c>
      <c r="BZ109" s="154">
        <f t="shared" si="75"/>
        <v>190.26387840178845</v>
      </c>
      <c r="CA109">
        <f t="shared" si="70"/>
        <v>89.555579283542869</v>
      </c>
      <c r="CE109">
        <v>107</v>
      </c>
      <c r="CF109" s="100">
        <f t="shared" si="71"/>
        <v>-154.79527516778501</v>
      </c>
      <c r="CG109" s="100">
        <f t="shared" si="72"/>
        <v>-113.78701984307776</v>
      </c>
      <c r="CH109" s="100">
        <f t="shared" si="83"/>
        <v>113.67868485151233</v>
      </c>
      <c r="CI109">
        <f t="shared" si="76"/>
        <v>-0.10833499156542814</v>
      </c>
    </row>
    <row r="110" spans="1:87" ht="16.5">
      <c r="A110">
        <v>9.9999999999999995E-7</v>
      </c>
      <c r="B110" s="154">
        <v>4.9782608695652176E-5</v>
      </c>
      <c r="C110" s="154">
        <v>1.1003333333333332E-3</v>
      </c>
      <c r="D110" s="154">
        <v>7.3189189189189186E-4</v>
      </c>
      <c r="E110" s="154">
        <v>3.7272727272727269E-5</v>
      </c>
      <c r="F110">
        <v>1.0000000000000001E-5</v>
      </c>
      <c r="G110">
        <v>0.54389489183509609</v>
      </c>
      <c r="H110">
        <v>0.42495396540081415</v>
      </c>
      <c r="I110">
        <f t="shared" si="54"/>
        <v>306</v>
      </c>
      <c r="J110">
        <v>1.6218100973589288E-7</v>
      </c>
      <c r="K110">
        <v>3.2820000000000002E-2</v>
      </c>
      <c r="L110">
        <v>15.84589218133074</v>
      </c>
      <c r="M110" s="104">
        <v>58332.989797436545</v>
      </c>
      <c r="O110" s="10"/>
      <c r="Q110">
        <v>108</v>
      </c>
      <c r="R110" s="159">
        <f t="shared" si="73"/>
        <v>114.37156012751666</v>
      </c>
      <c r="S110">
        <f t="shared" si="45"/>
        <v>73.363304802809353</v>
      </c>
      <c r="T110" s="100">
        <f t="shared" si="74"/>
        <v>-150.15172852080832</v>
      </c>
      <c r="U110">
        <f t="shared" si="79"/>
        <v>-76.788423717998967</v>
      </c>
      <c r="X110">
        <v>108</v>
      </c>
      <c r="Y110">
        <f t="shared" si="84"/>
        <v>7.8120805369167101E-2</v>
      </c>
      <c r="Z110">
        <f t="shared" si="84"/>
        <v>7.8120805369167101E-2</v>
      </c>
      <c r="AA110">
        <f t="shared" si="80"/>
        <v>-6.5377612034049291</v>
      </c>
      <c r="AB110">
        <f t="shared" si="55"/>
        <v>-6.459640398035762</v>
      </c>
      <c r="AC110" s="9"/>
      <c r="AE110">
        <v>108</v>
      </c>
      <c r="AF110">
        <f t="shared" si="48"/>
        <v>86.948445006711324</v>
      </c>
      <c r="AG110">
        <f t="shared" si="56"/>
        <v>45.940189682004132</v>
      </c>
      <c r="AH110">
        <f t="shared" si="57"/>
        <v>-103.71663486293369</v>
      </c>
      <c r="AI110">
        <f t="shared" si="58"/>
        <v>-57.776445180929556</v>
      </c>
      <c r="AL110">
        <v>108</v>
      </c>
      <c r="AP110">
        <f t="shared" si="59"/>
        <v>-64.236085578965316</v>
      </c>
      <c r="AX110">
        <v>108</v>
      </c>
      <c r="AY110">
        <f t="shared" si="81"/>
        <v>1.1999166965727455</v>
      </c>
      <c r="AZ110">
        <f t="shared" si="82"/>
        <v>4.7659142363177693</v>
      </c>
      <c r="BB110">
        <v>108</v>
      </c>
      <c r="BC110">
        <f t="shared" si="51"/>
        <v>-158.33095712751674</v>
      </c>
      <c r="BD110">
        <f t="shared" si="52"/>
        <v>-117.32270180280949</v>
      </c>
      <c r="BE110" s="100">
        <f t="shared" si="60"/>
        <v>180.41948677604066</v>
      </c>
      <c r="BF110">
        <f t="shared" si="61"/>
        <v>63.096784973231166</v>
      </c>
      <c r="BI110">
        <v>108</v>
      </c>
      <c r="BJ110" s="8">
        <f t="shared" si="85"/>
        <v>-16.6144026845638</v>
      </c>
      <c r="BK110" s="8">
        <f t="shared" si="85"/>
        <v>-16.6144026845638</v>
      </c>
      <c r="BL110" s="154">
        <f t="shared" si="62"/>
        <v>-9.6295741992373447</v>
      </c>
      <c r="BM110" s="8">
        <f t="shared" si="63"/>
        <v>-26.243976883801146</v>
      </c>
      <c r="BP110">
        <v>108</v>
      </c>
      <c r="BQ110" s="100">
        <f t="shared" si="64"/>
        <v>141.71655444295288</v>
      </c>
      <c r="BR110" s="100">
        <f t="shared" si="65"/>
        <v>100.70829911824558</v>
      </c>
      <c r="BS110" s="154">
        <f t="shared" si="66"/>
        <v>-190.049060975278</v>
      </c>
      <c r="BT110">
        <f t="shared" si="67"/>
        <v>-89.340761857032419</v>
      </c>
      <c r="BW110">
        <v>108</v>
      </c>
      <c r="BX110" s="100">
        <f t="shared" si="68"/>
        <v>-141.71655444295288</v>
      </c>
      <c r="BY110" s="100">
        <f t="shared" si="69"/>
        <v>-100.70829911824558</v>
      </c>
      <c r="BZ110" s="154">
        <f t="shared" si="75"/>
        <v>190.049060975278</v>
      </c>
      <c r="CA110">
        <f t="shared" si="70"/>
        <v>89.340761857032419</v>
      </c>
      <c r="CE110">
        <v>108</v>
      </c>
      <c r="CF110" s="100">
        <f t="shared" si="71"/>
        <v>-154.79527516778501</v>
      </c>
      <c r="CG110" s="100">
        <f t="shared" si="72"/>
        <v>-113.78701984307776</v>
      </c>
      <c r="CH110" s="100">
        <f t="shared" si="83"/>
        <v>112.98137620930112</v>
      </c>
      <c r="CI110">
        <f t="shared" si="76"/>
        <v>-0.80564363377663994</v>
      </c>
    </row>
    <row r="111" spans="1:87" ht="16.5">
      <c r="A111">
        <v>9.9999999999999995E-7</v>
      </c>
      <c r="B111" s="154">
        <v>9.9999999999999995E-7</v>
      </c>
      <c r="C111" s="154">
        <v>7.8666666666666674E-4</v>
      </c>
      <c r="D111" s="154">
        <v>5.9891891891891886E-4</v>
      </c>
      <c r="E111" s="154">
        <v>3.1590909090909086E-5</v>
      </c>
      <c r="F111">
        <v>1.0000000000000001E-5</v>
      </c>
      <c r="G111">
        <v>0.54740464776357878</v>
      </c>
      <c r="H111">
        <v>0.41404009268085973</v>
      </c>
      <c r="I111">
        <f t="shared" si="54"/>
        <v>306</v>
      </c>
      <c r="J111">
        <v>1.5135612484362046E-7</v>
      </c>
      <c r="K111">
        <v>3.3224999999999998E-2</v>
      </c>
      <c r="L111">
        <v>84.11953307486823</v>
      </c>
      <c r="M111" s="104">
        <v>58700.339175480287</v>
      </c>
      <c r="O111" s="10"/>
      <c r="Q111">
        <v>109</v>
      </c>
      <c r="R111" s="159">
        <f t="shared" si="73"/>
        <v>114.37156012751666</v>
      </c>
      <c r="S111">
        <f t="shared" si="45"/>
        <v>73.363304802809353</v>
      </c>
      <c r="T111" s="100">
        <f t="shared" si="74"/>
        <v>-150.46414232457715</v>
      </c>
      <c r="U111">
        <f t="shared" si="79"/>
        <v>-77.100837521767801</v>
      </c>
      <c r="X111">
        <v>109</v>
      </c>
      <c r="Y111">
        <f t="shared" si="84"/>
        <v>7.8120805369167101E-2</v>
      </c>
      <c r="Z111">
        <f t="shared" si="84"/>
        <v>7.8120805369167101E-2</v>
      </c>
      <c r="AA111">
        <f t="shared" si="80"/>
        <v>-6.7920402792982717</v>
      </c>
      <c r="AB111">
        <f t="shared" si="55"/>
        <v>-6.7139194739291046</v>
      </c>
      <c r="AC111" s="9"/>
      <c r="AE111">
        <v>109</v>
      </c>
      <c r="AF111">
        <f t="shared" si="48"/>
        <v>86.948445006711324</v>
      </c>
      <c r="AG111">
        <f t="shared" si="56"/>
        <v>45.940189682004132</v>
      </c>
      <c r="AH111">
        <f t="shared" si="57"/>
        <v>-105.00334500221443</v>
      </c>
      <c r="AI111">
        <f t="shared" si="58"/>
        <v>-59.063155320210299</v>
      </c>
      <c r="AL111">
        <v>109</v>
      </c>
      <c r="AP111">
        <f t="shared" si="59"/>
        <v>-65.777074794139409</v>
      </c>
      <c r="AX111">
        <v>109</v>
      </c>
      <c r="AY111">
        <f t="shared" si="81"/>
        <v>1.9248968533679331</v>
      </c>
      <c r="AZ111">
        <f t="shared" si="82"/>
        <v>4.7686406106447849</v>
      </c>
      <c r="BB111">
        <v>109</v>
      </c>
      <c r="BC111">
        <f t="shared" si="51"/>
        <v>-158.33095712751674</v>
      </c>
      <c r="BD111">
        <f t="shared" si="52"/>
        <v>-117.32270180280949</v>
      </c>
      <c r="BE111" s="100">
        <f t="shared" si="60"/>
        <v>180.40464815895791</v>
      </c>
      <c r="BF111">
        <f t="shared" si="61"/>
        <v>63.081946356148421</v>
      </c>
      <c r="BI111">
        <v>109</v>
      </c>
      <c r="BJ111" s="8">
        <f t="shared" si="85"/>
        <v>-16.6144026845638</v>
      </c>
      <c r="BK111" s="8">
        <f t="shared" si="85"/>
        <v>-16.6144026845638</v>
      </c>
      <c r="BL111" s="154">
        <f t="shared" si="62"/>
        <v>-8.7282512086836768</v>
      </c>
      <c r="BM111" s="8">
        <f t="shared" si="63"/>
        <v>-25.342653893247476</v>
      </c>
      <c r="BP111">
        <v>109</v>
      </c>
      <c r="BQ111" s="100">
        <f t="shared" si="64"/>
        <v>141.71655444295288</v>
      </c>
      <c r="BR111" s="100">
        <f t="shared" si="65"/>
        <v>100.70829911824558</v>
      </c>
      <c r="BS111" s="154">
        <f t="shared" si="66"/>
        <v>-189.13289936764158</v>
      </c>
      <c r="BT111">
        <f t="shared" si="67"/>
        <v>-88.424600249396008</v>
      </c>
      <c r="BW111">
        <v>109</v>
      </c>
      <c r="BX111" s="100">
        <f t="shared" si="68"/>
        <v>-141.71655444295288</v>
      </c>
      <c r="BY111" s="100">
        <f t="shared" si="69"/>
        <v>-100.70829911824558</v>
      </c>
      <c r="BZ111" s="154">
        <f t="shared" si="75"/>
        <v>189.13289936764158</v>
      </c>
      <c r="CA111">
        <f t="shared" si="70"/>
        <v>88.424600249396008</v>
      </c>
      <c r="CE111">
        <v>109</v>
      </c>
      <c r="CF111" s="100">
        <f t="shared" si="71"/>
        <v>-154.79527516778501</v>
      </c>
      <c r="CG111" s="100">
        <f t="shared" si="72"/>
        <v>-113.78701984307776</v>
      </c>
      <c r="CH111" s="100">
        <f t="shared" si="83"/>
        <v>153.03521326025222</v>
      </c>
      <c r="CI111">
        <f t="shared" si="76"/>
        <v>39.248193417174463</v>
      </c>
    </row>
    <row r="112" spans="1:87" ht="16.5">
      <c r="A112">
        <v>9.9999999999999995E-7</v>
      </c>
      <c r="B112" s="154">
        <v>9.9999999999999995E-7</v>
      </c>
      <c r="C112" s="154">
        <v>1.9161666666666665E-3</v>
      </c>
      <c r="D112" s="154">
        <v>1.3432432432432433E-3</v>
      </c>
      <c r="E112" s="154">
        <v>4.9090909090909098E-5</v>
      </c>
      <c r="F112">
        <v>1.0000000000000001E-5</v>
      </c>
      <c r="G112">
        <v>0.56941183700061204</v>
      </c>
      <c r="H112">
        <v>0.38005038300266297</v>
      </c>
      <c r="I112">
        <f t="shared" si="54"/>
        <v>306</v>
      </c>
      <c r="J112">
        <v>1.479108388168204E-7</v>
      </c>
      <c r="K112">
        <v>3.2210000000000003E-2</v>
      </c>
      <c r="L112">
        <v>10.41887787039504</v>
      </c>
      <c r="M112" s="104">
        <v>61027.13061775727</v>
      </c>
      <c r="O112" s="10"/>
      <c r="Q112">
        <v>110</v>
      </c>
      <c r="R112" s="159">
        <f t="shared" si="73"/>
        <v>114.37156012751666</v>
      </c>
      <c r="S112">
        <f t="shared" si="45"/>
        <v>73.363304802809353</v>
      </c>
      <c r="T112" s="100">
        <f t="shared" si="74"/>
        <v>-150.33302349413262</v>
      </c>
      <c r="U112">
        <f t="shared" si="79"/>
        <v>-76.969718691323266</v>
      </c>
      <c r="X112">
        <v>110</v>
      </c>
      <c r="Y112">
        <f t="shared" si="84"/>
        <v>7.8120805369167101E-2</v>
      </c>
      <c r="Z112">
        <f t="shared" si="84"/>
        <v>7.8120805369167101E-2</v>
      </c>
      <c r="AA112">
        <f t="shared" si="80"/>
        <v>-7.5154949243979594</v>
      </c>
      <c r="AB112">
        <f t="shared" si="55"/>
        <v>-7.4373741190287923</v>
      </c>
      <c r="AC112" s="9"/>
      <c r="AE112">
        <v>110</v>
      </c>
      <c r="AF112">
        <f t="shared" si="48"/>
        <v>86.948445006711324</v>
      </c>
      <c r="AG112">
        <f t="shared" si="56"/>
        <v>45.940189682004132</v>
      </c>
      <c r="AH112">
        <f t="shared" si="57"/>
        <v>-101.59470299858147</v>
      </c>
      <c r="AI112">
        <f t="shared" si="58"/>
        <v>-55.654513316577336</v>
      </c>
      <c r="AL112">
        <v>110</v>
      </c>
      <c r="AP112">
        <f t="shared" si="59"/>
        <v>-63.091887435606125</v>
      </c>
      <c r="AX112">
        <v>110</v>
      </c>
      <c r="AY112">
        <f t="shared" si="81"/>
        <v>1.0178209472804125</v>
      </c>
      <c r="AZ112">
        <f t="shared" si="82"/>
        <v>4.7855229507173664</v>
      </c>
      <c r="BB112">
        <v>110</v>
      </c>
      <c r="BC112">
        <f t="shared" si="51"/>
        <v>-158.33095712751674</v>
      </c>
      <c r="BD112">
        <f t="shared" si="52"/>
        <v>-117.32270180280949</v>
      </c>
      <c r="BE112" s="100">
        <f t="shared" si="60"/>
        <v>180.58386756462713</v>
      </c>
      <c r="BF112">
        <f t="shared" si="61"/>
        <v>63.261165761817637</v>
      </c>
      <c r="BI112">
        <v>110</v>
      </c>
      <c r="BJ112" s="8">
        <f t="shared" si="85"/>
        <v>-16.6144026845638</v>
      </c>
      <c r="BK112" s="8">
        <f t="shared" si="85"/>
        <v>-16.6144026845638</v>
      </c>
      <c r="BL112" s="154">
        <f t="shared" si="62"/>
        <v>-10.971981500658714</v>
      </c>
      <c r="BM112" s="8">
        <f t="shared" si="63"/>
        <v>-27.586384185222514</v>
      </c>
      <c r="BP112">
        <v>110</v>
      </c>
      <c r="BQ112" s="100">
        <f t="shared" si="64"/>
        <v>141.71655444295288</v>
      </c>
      <c r="BR112" s="100">
        <f t="shared" si="65"/>
        <v>100.70829911824558</v>
      </c>
      <c r="BS112" s="154">
        <f t="shared" si="66"/>
        <v>-191.55584906528583</v>
      </c>
      <c r="BT112">
        <f t="shared" si="67"/>
        <v>-90.84754994704025</v>
      </c>
      <c r="BW112">
        <v>110</v>
      </c>
      <c r="BX112" s="100">
        <f t="shared" si="68"/>
        <v>-141.71655444295288</v>
      </c>
      <c r="BY112" s="100">
        <f t="shared" si="69"/>
        <v>-100.70829911824558</v>
      </c>
      <c r="BZ112" s="154">
        <f t="shared" si="75"/>
        <v>191.55584906528583</v>
      </c>
      <c r="CA112">
        <f t="shared" si="70"/>
        <v>90.84754994704025</v>
      </c>
      <c r="CE112">
        <v>110</v>
      </c>
      <c r="CF112" s="100">
        <f t="shared" si="71"/>
        <v>-154.79527516778501</v>
      </c>
      <c r="CG112" s="100">
        <f t="shared" si="72"/>
        <v>-113.78701984307776</v>
      </c>
      <c r="CH112" s="100">
        <f t="shared" si="83"/>
        <v>152.95726955008286</v>
      </c>
      <c r="CI112">
        <f t="shared" si="76"/>
        <v>39.170249707005098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4AD77-20CC-4A9F-B729-4391C90F2F9E}">
  <dimension ref="A1:CI112"/>
  <sheetViews>
    <sheetView zoomScale="89" zoomScaleNormal="89" workbookViewId="0">
      <selection activeCell="F3" sqref="F3:F99"/>
    </sheetView>
  </sheetViews>
  <sheetFormatPr defaultRowHeight="15.75"/>
  <cols>
    <col min="1" max="1" width="10.7109375" bestFit="1" customWidth="1"/>
    <col min="2" max="2" width="20.5703125" bestFit="1" customWidth="1"/>
    <col min="3" max="3" width="19.7109375" bestFit="1" customWidth="1"/>
    <col min="4" max="4" width="22.7109375" bestFit="1" customWidth="1"/>
    <col min="5" max="5" width="20.5703125" bestFit="1" customWidth="1"/>
    <col min="6" max="6" width="14.5703125" bestFit="1" customWidth="1"/>
    <col min="7" max="7" width="12.7109375" bestFit="1" customWidth="1"/>
    <col min="8" max="8" width="14.28515625" bestFit="1" customWidth="1"/>
    <col min="9" max="9" width="14.5703125" bestFit="1" customWidth="1"/>
    <col min="10" max="10" width="12.7109375" bestFit="1" customWidth="1"/>
    <col min="11" max="11" width="14.28515625" bestFit="1" customWidth="1"/>
    <col min="12" max="12" width="23.28515625" bestFit="1" customWidth="1"/>
    <col min="13" max="13" width="16.5703125" bestFit="1" customWidth="1"/>
    <col min="14" max="14" width="16.42578125" bestFit="1" customWidth="1"/>
    <col min="15" max="15" width="13.42578125" bestFit="1" customWidth="1"/>
    <col min="16" max="16" width="57.42578125" bestFit="1" customWidth="1"/>
    <col min="19" max="19" width="13.42578125" bestFit="1" customWidth="1"/>
    <col min="20" max="20" width="10.42578125" bestFit="1" customWidth="1"/>
    <col min="21" max="21" width="13.85546875" bestFit="1" customWidth="1"/>
    <col min="23" max="23" width="48.28515625" bestFit="1" customWidth="1"/>
    <col min="29" max="29" width="11.140625" customWidth="1"/>
    <col min="30" max="30" width="49.5703125" bestFit="1" customWidth="1"/>
    <col min="32" max="32" width="5.7109375" bestFit="1" customWidth="1"/>
    <col min="33" max="33" width="6.140625" bestFit="1" customWidth="1"/>
    <col min="34" max="34" width="10.42578125" bestFit="1" customWidth="1"/>
    <col min="35" max="35" width="8.28515625" bestFit="1" customWidth="1"/>
    <col min="36" max="36" width="21.5703125" bestFit="1" customWidth="1"/>
    <col min="37" max="37" width="47.5703125" bestFit="1" customWidth="1"/>
    <col min="39" max="39" width="5.7109375" bestFit="1" customWidth="1"/>
    <col min="40" max="40" width="6.140625" bestFit="1" customWidth="1"/>
    <col min="41" max="41" width="9.42578125" bestFit="1" customWidth="1"/>
    <col min="42" max="42" width="5.5703125" bestFit="1" customWidth="1"/>
    <col min="43" max="43" width="69.28515625" customWidth="1"/>
    <col min="44" max="44" width="36.140625" bestFit="1" customWidth="1"/>
    <col min="45" max="45" width="4.85546875" bestFit="1" customWidth="1"/>
    <col min="46" max="46" width="6" bestFit="1" customWidth="1"/>
    <col min="47" max="47" width="6.42578125" bestFit="1" customWidth="1"/>
    <col min="48" max="48" width="9.7109375" bestFit="1" customWidth="1"/>
    <col min="49" max="49" width="5.85546875" bestFit="1" customWidth="1"/>
    <col min="50" max="50" width="21.5703125" bestFit="1" customWidth="1"/>
    <col min="51" max="51" width="33.85546875" bestFit="1" customWidth="1"/>
    <col min="52" max="52" width="11.140625" bestFit="1" customWidth="1"/>
    <col min="53" max="53" width="39.5703125" bestFit="1" customWidth="1"/>
    <col min="57" max="57" width="9.7109375" bestFit="1" customWidth="1"/>
    <col min="60" max="60" width="37" bestFit="1" customWidth="1"/>
    <col min="63" max="63" width="11.5703125" bestFit="1" customWidth="1"/>
    <col min="64" max="64" width="10.42578125" bestFit="1" customWidth="1"/>
    <col min="67" max="67" width="49.5703125" bestFit="1" customWidth="1"/>
    <col min="69" max="69" width="7.140625" bestFit="1" customWidth="1"/>
    <col min="70" max="70" width="7.28515625" bestFit="1" customWidth="1"/>
    <col min="71" max="71" width="10.42578125" bestFit="1" customWidth="1"/>
    <col min="72" max="72" width="8.28515625" bestFit="1" customWidth="1"/>
    <col min="74" max="74" width="44" customWidth="1"/>
    <col min="78" max="78" width="9.7109375" bestFit="1" customWidth="1"/>
    <col min="80" max="80" width="2.42578125" customWidth="1"/>
    <col min="81" max="81" width="5.85546875" bestFit="1" customWidth="1"/>
    <col min="82" max="82" width="50.85546875" bestFit="1" customWidth="1"/>
  </cols>
  <sheetData>
    <row r="1" spans="1:87" ht="33">
      <c r="A1" s="1" t="s">
        <v>60</v>
      </c>
      <c r="B1" t="s">
        <v>15</v>
      </c>
      <c r="C1" t="s">
        <v>16</v>
      </c>
      <c r="D1" t="s">
        <v>17</v>
      </c>
      <c r="E1" t="s">
        <v>18</v>
      </c>
      <c r="F1" s="22" t="s">
        <v>19</v>
      </c>
      <c r="G1" s="22" t="s">
        <v>20</v>
      </c>
      <c r="H1" s="22" t="s">
        <v>45</v>
      </c>
      <c r="I1" t="s">
        <v>21</v>
      </c>
      <c r="J1" t="s">
        <v>22</v>
      </c>
      <c r="K1" t="s">
        <v>23</v>
      </c>
      <c r="L1" t="s">
        <v>171</v>
      </c>
      <c r="M1" s="104" t="s">
        <v>176</v>
      </c>
      <c r="P1" s="2" t="s">
        <v>295</v>
      </c>
      <c r="Q1" t="s">
        <v>44</v>
      </c>
      <c r="R1" s="158" t="s">
        <v>297</v>
      </c>
      <c r="S1" t="s">
        <v>52</v>
      </c>
      <c r="T1" t="s">
        <v>165</v>
      </c>
      <c r="U1" s="160" t="s">
        <v>78</v>
      </c>
      <c r="W1" s="101" t="s">
        <v>168</v>
      </c>
      <c r="X1" t="s">
        <v>44</v>
      </c>
      <c r="Y1" t="s">
        <v>51</v>
      </c>
      <c r="Z1" t="s">
        <v>52</v>
      </c>
      <c r="AA1" t="s">
        <v>165</v>
      </c>
      <c r="AB1" t="s">
        <v>78</v>
      </c>
      <c r="AC1" s="13"/>
      <c r="AD1" s="101" t="s">
        <v>169</v>
      </c>
      <c r="AE1" t="s">
        <v>44</v>
      </c>
      <c r="AF1" t="s">
        <v>51</v>
      </c>
      <c r="AG1" t="s">
        <v>52</v>
      </c>
      <c r="AH1" t="s">
        <v>165</v>
      </c>
      <c r="AI1" t="s">
        <v>78</v>
      </c>
      <c r="AK1" s="102" t="s">
        <v>170</v>
      </c>
      <c r="AL1" t="s">
        <v>44</v>
      </c>
      <c r="AM1" t="s">
        <v>51</v>
      </c>
      <c r="AN1" t="s">
        <v>52</v>
      </c>
      <c r="AO1" t="s">
        <v>165</v>
      </c>
      <c r="AP1" t="s">
        <v>78</v>
      </c>
      <c r="AX1" t="s">
        <v>44</v>
      </c>
      <c r="AY1" t="s">
        <v>177</v>
      </c>
      <c r="AZ1" t="s">
        <v>178</v>
      </c>
      <c r="BA1" s="2" t="s">
        <v>172</v>
      </c>
      <c r="BB1" t="s">
        <v>44</v>
      </c>
      <c r="BC1" t="s">
        <v>51</v>
      </c>
      <c r="BD1" t="s">
        <v>52</v>
      </c>
      <c r="BE1" t="s">
        <v>165</v>
      </c>
      <c r="BF1" t="s">
        <v>78</v>
      </c>
      <c r="BH1" s="2" t="s">
        <v>173</v>
      </c>
      <c r="BI1" t="s">
        <v>44</v>
      </c>
      <c r="BJ1" t="s">
        <v>51</v>
      </c>
      <c r="BK1" t="s">
        <v>52</v>
      </c>
      <c r="BL1" t="s">
        <v>165</v>
      </c>
      <c r="BM1" t="s">
        <v>78</v>
      </c>
      <c r="BO1" s="129" t="s">
        <v>257</v>
      </c>
      <c r="BP1" t="s">
        <v>44</v>
      </c>
      <c r="BQ1" t="s">
        <v>51</v>
      </c>
      <c r="BR1" t="s">
        <v>52</v>
      </c>
      <c r="BS1" t="s">
        <v>165</v>
      </c>
      <c r="BT1" t="s">
        <v>78</v>
      </c>
      <c r="BV1" s="135" t="s">
        <v>271</v>
      </c>
      <c r="BW1" t="s">
        <v>44</v>
      </c>
      <c r="BX1" t="s">
        <v>51</v>
      </c>
      <c r="BY1" t="s">
        <v>52</v>
      </c>
      <c r="BZ1" t="s">
        <v>165</v>
      </c>
      <c r="CA1" t="s">
        <v>78</v>
      </c>
      <c r="CC1" s="2"/>
      <c r="CD1" s="138" t="s">
        <v>279</v>
      </c>
      <c r="CE1" t="s">
        <v>44</v>
      </c>
      <c r="CF1" t="s">
        <v>51</v>
      </c>
      <c r="CG1" t="s">
        <v>52</v>
      </c>
      <c r="CH1" t="s">
        <v>165</v>
      </c>
      <c r="CI1" t="s">
        <v>78</v>
      </c>
    </row>
    <row r="2" spans="1:87">
      <c r="F2" s="29" t="s">
        <v>361</v>
      </c>
      <c r="N2" s="4"/>
      <c r="O2" s="4" t="s">
        <v>318</v>
      </c>
      <c r="Q2">
        <v>0</v>
      </c>
      <c r="X2">
        <v>0</v>
      </c>
      <c r="AE2">
        <v>0</v>
      </c>
      <c r="AK2" t="s">
        <v>293</v>
      </c>
      <c r="AL2">
        <v>0</v>
      </c>
      <c r="AX2">
        <v>0</v>
      </c>
      <c r="BA2" s="2" t="s">
        <v>175</v>
      </c>
      <c r="BB2">
        <v>0</v>
      </c>
      <c r="BH2" s="2" t="s">
        <v>174</v>
      </c>
      <c r="BI2">
        <v>0</v>
      </c>
      <c r="BP2">
        <v>0</v>
      </c>
      <c r="BW2">
        <v>0</v>
      </c>
      <c r="CC2" s="2"/>
      <c r="CD2" s="2"/>
      <c r="CE2">
        <v>0</v>
      </c>
    </row>
    <row r="3" spans="1:87" ht="16.5">
      <c r="A3">
        <v>9.9999999999999995E-7</v>
      </c>
      <c r="B3" s="154">
        <v>9.9999999999999995E-7</v>
      </c>
      <c r="C3" s="154">
        <v>9.9999999999999995E-7</v>
      </c>
      <c r="D3" s="154">
        <v>8.3783783783783787E-5</v>
      </c>
      <c r="E3" s="154">
        <v>9.9999999999999995E-7</v>
      </c>
      <c r="F3">
        <v>0.56426631378467007</v>
      </c>
      <c r="G3">
        <v>6.0884722992641926E-3</v>
      </c>
      <c r="H3">
        <v>1.6507972131880346E-2</v>
      </c>
      <c r="I3">
        <f>33+273</f>
        <v>306</v>
      </c>
      <c r="J3" s="154">
        <v>1.2022644346174101E-7</v>
      </c>
      <c r="K3">
        <v>3.6400000000000002E-2</v>
      </c>
      <c r="L3">
        <v>580.64811954607387</v>
      </c>
      <c r="M3" s="104">
        <v>1120.213928586003</v>
      </c>
      <c r="N3" s="4" t="s">
        <v>13</v>
      </c>
      <c r="O3" s="11">
        <v>-584.02718120805366</v>
      </c>
      <c r="Q3" s="100">
        <v>1</v>
      </c>
      <c r="R3" s="159">
        <f>$O$9+$O$3+$O$6+3*$O$4-$O$10-3*$O$7</f>
        <v>114.37156012751666</v>
      </c>
      <c r="S3" s="100">
        <f>$O$9+$O$3+$O$5+3*$O$4-$O$10-3*$O$7</f>
        <v>73.363304802809353</v>
      </c>
      <c r="T3" s="155">
        <f>0.0083145*I3*LN((C3*K3*(F3)^3)/D3)</f>
        <v>-24.063680628219878</v>
      </c>
      <c r="U3" s="155">
        <f t="shared" ref="U3:U66" si="0">S3+T3</f>
        <v>49.299624174589475</v>
      </c>
      <c r="X3" s="100">
        <v>1</v>
      </c>
      <c r="Y3" s="100">
        <f t="shared" ref="Y3:Z22" si="1">$O$9+$O$11-2*$O$10</f>
        <v>7.8120805369167101E-2</v>
      </c>
      <c r="Z3" s="100">
        <f t="shared" si="1"/>
        <v>7.8120805369167101E-2</v>
      </c>
      <c r="AA3">
        <f t="shared" ref="AA3:AA66" si="2">0.0083145*I3*LN((C3*E3)/D3^2)</f>
        <v>-22.532981448706515</v>
      </c>
      <c r="AB3">
        <f>Z3+AA3</f>
        <v>-22.454860643337348</v>
      </c>
      <c r="AE3" s="100">
        <v>1</v>
      </c>
      <c r="AF3" s="100">
        <f t="shared" ref="AF3:AF66" si="3">2*$O$9+$O$6+2*$O$4-$O$11-2*$O$7</f>
        <v>86.948445006711324</v>
      </c>
      <c r="AG3" s="147">
        <f>2*$O$9+$O$5+2*$O$4-$O$11-2*$O$7</f>
        <v>45.940189682004132</v>
      </c>
      <c r="AH3" s="154">
        <f>0.0083145*I3*LN((C3^2*(F3)^2)/E3)</f>
        <v>-38.061705276547052</v>
      </c>
      <c r="AI3">
        <f>AG3+AH3</f>
        <v>7.8784844054570797</v>
      </c>
      <c r="AL3" s="100">
        <v>1</v>
      </c>
      <c r="AP3">
        <f>AB3+AI3</f>
        <v>-14.576376237880268</v>
      </c>
      <c r="AX3" s="100">
        <v>1</v>
      </c>
      <c r="AY3">
        <f t="shared" ref="AY3:AZ34" si="4">LOG(L3)</f>
        <v>2.7639130238955421</v>
      </c>
      <c r="AZ3">
        <f t="shared" si="4"/>
        <v>3.0493009683241832</v>
      </c>
      <c r="BA3" s="2"/>
      <c r="BB3" s="100">
        <v>1</v>
      </c>
      <c r="BC3" s="145">
        <f t="shared" ref="BC3:BC66" si="5">$O$12+3*$O$7-4*$O$4-$O$3-$O$6</f>
        <v>-173.70068867114094</v>
      </c>
      <c r="BD3" s="145">
        <f>$O$12+3*$O$7-4*$O$4-$O$3-$O$5</f>
        <v>-132.69243334643369</v>
      </c>
      <c r="BE3" s="145">
        <f>0.0083145*I3*LN((G3)/((F3)^4*K3))</f>
        <v>1.2740119901310165</v>
      </c>
      <c r="BF3" s="145">
        <f>BD3+BE3</f>
        <v>-131.41842135630267</v>
      </c>
      <c r="BI3" s="100">
        <v>1</v>
      </c>
      <c r="BJ3" s="8">
        <f>$O$12+$O$3-$O$9-$O$7</f>
        <v>-31.984134228187997</v>
      </c>
      <c r="BK3" s="8">
        <f>$O$12+$O$3-$O$9-$O$7</f>
        <v>-31.984134228187997</v>
      </c>
      <c r="BL3" s="154">
        <f>0.0083145*I3*LN(((G3)*K3)/C3)</f>
        <v>13.74133745894483</v>
      </c>
      <c r="BM3" s="8">
        <f t="shared" ref="BM3:BM67" si="6">BK3+BL3</f>
        <v>-18.242796769243167</v>
      </c>
      <c r="BP3" s="100">
        <v>1</v>
      </c>
      <c r="BQ3" s="100">
        <f>2*$O$3+$O$6+4*$O$4-$O$9-4*$O$7</f>
        <v>141.71655444295288</v>
      </c>
      <c r="BR3" s="147">
        <f>2*$O$3+$O$5+4*$O$4-$O$9-4*$O$7</f>
        <v>100.70829911824558</v>
      </c>
      <c r="BS3" s="154">
        <f>0.0083145*I3*LN((K3^2*(F3)^4)/C3)</f>
        <v>12.467325468813815</v>
      </c>
      <c r="BT3">
        <f>BR3+BS3</f>
        <v>113.17562458705939</v>
      </c>
      <c r="BW3" s="100">
        <v>1</v>
      </c>
      <c r="BX3" s="100">
        <f>-2*$O$3-$O$6-4*$O$4+$O$9+4*$O$7</f>
        <v>-141.71655444295288</v>
      </c>
      <c r="BY3" s="100">
        <f>-2*$O$3-$O$5-4*$O$4+$O$9+4*$O$7</f>
        <v>-100.70829911824558</v>
      </c>
      <c r="BZ3" s="154">
        <f>0.0083145*I3*LN(C3/(K3^2*(F3)^4))</f>
        <v>-12.467325468813815</v>
      </c>
      <c r="CA3">
        <f>BY3+BZ3</f>
        <v>-113.17562458705939</v>
      </c>
      <c r="CD3" s="2"/>
      <c r="CE3" s="100">
        <v>1</v>
      </c>
      <c r="CF3" s="100">
        <f>$O$12+3*$O$3-4*$O$8-$O$7-$O$6</f>
        <v>-170.16500671140909</v>
      </c>
      <c r="CG3" s="100">
        <f>$O$12+3*$O$3-4*$O$8-$O$7-$O$5</f>
        <v>-129.15675138670184</v>
      </c>
      <c r="CH3" s="100">
        <f t="shared" ref="CH3:CH66" si="7">0.0083145*I3*LN((G3*K3^3/(B3^4*J3)))</f>
        <v>142.87166303042051</v>
      </c>
      <c r="CI3" s="100">
        <f>CG3+CH3</f>
        <v>13.714911643718665</v>
      </c>
    </row>
    <row r="4" spans="1:87" ht="16.5">
      <c r="A4">
        <v>9.9999999999999995E-7</v>
      </c>
      <c r="B4" s="154">
        <v>2.8260869565217392E-5</v>
      </c>
      <c r="C4" s="154">
        <v>6.1033333333333328E-4</v>
      </c>
      <c r="D4" s="154">
        <v>1.1351351351351351E-4</v>
      </c>
      <c r="E4" s="154">
        <v>1.0136363636363636E-4</v>
      </c>
      <c r="F4">
        <v>0</v>
      </c>
      <c r="G4">
        <v>0.54317162513729378</v>
      </c>
      <c r="H4">
        <v>0.29656744957108727</v>
      </c>
      <c r="I4">
        <f t="shared" ref="I4:I67" si="8">33+273</f>
        <v>306</v>
      </c>
      <c r="J4">
        <v>2.3442288153199206E-7</v>
      </c>
      <c r="K4">
        <v>3.2599999999999997E-2</v>
      </c>
      <c r="L4">
        <v>4.460540688204511E-5</v>
      </c>
      <c r="M4" s="104">
        <v>59219.882248012196</v>
      </c>
      <c r="N4" s="4" t="s">
        <v>14</v>
      </c>
      <c r="O4" s="11">
        <v>1.0268456374837993E-6</v>
      </c>
      <c r="Q4" s="100">
        <v>2</v>
      </c>
      <c r="R4" s="159">
        <f>$O$9+$O$3+$O$6+3*$O$4-$O$10-3*$O$7</f>
        <v>114.37156012751666</v>
      </c>
      <c r="S4" s="100">
        <f>$O$9+$O$3+$O$5+3*$O$4-$O$10-3*$O$7</f>
        <v>73.363304802809353</v>
      </c>
      <c r="T4" s="155" t="e">
        <f t="shared" ref="T4:T67" si="9">0.0083145*I4*LN((C4*K4*(F4)^3)/D4)</f>
        <v>#NUM!</v>
      </c>
      <c r="U4" s="100" t="e">
        <f t="shared" si="0"/>
        <v>#NUM!</v>
      </c>
      <c r="X4" s="100">
        <v>2</v>
      </c>
      <c r="Y4" s="100">
        <f t="shared" si="1"/>
        <v>7.8120805369167101E-2</v>
      </c>
      <c r="Z4" s="100">
        <f t="shared" si="1"/>
        <v>7.8120805369167101E-2</v>
      </c>
      <c r="AA4">
        <f t="shared" si="2"/>
        <v>3.9915920720932214</v>
      </c>
      <c r="AB4">
        <f t="shared" ref="AB4:AB67" si="10">Z4+AA4</f>
        <v>4.0697128774623881</v>
      </c>
      <c r="AE4" s="100">
        <v>2</v>
      </c>
      <c r="AF4" s="100">
        <f t="shared" si="3"/>
        <v>86.948445006711324</v>
      </c>
      <c r="AG4" s="100">
        <f t="shared" ref="AG4:AG67" si="11">2*$O$9+$O$5+2*$O$4-$O$11-2*$O$7</f>
        <v>45.940189682004132</v>
      </c>
      <c r="AH4" s="154" t="e">
        <f t="shared" ref="AH4:AH67" si="12">0.0083145*I4*LN((C4^2*(F4)^2)/E4)</f>
        <v>#NUM!</v>
      </c>
      <c r="AI4" t="e">
        <f t="shared" ref="AI4:AI67" si="13">AG4+AH4</f>
        <v>#NUM!</v>
      </c>
      <c r="AL4" s="100">
        <v>2</v>
      </c>
      <c r="AP4" t="e">
        <f t="shared" ref="AP4:AP67" si="14">AB4+AI4</f>
        <v>#NUM!</v>
      </c>
      <c r="AX4" s="100">
        <v>2</v>
      </c>
      <c r="AY4">
        <f t="shared" si="4"/>
        <v>-4.3506124947247979</v>
      </c>
      <c r="AZ4">
        <f t="shared" si="4"/>
        <v>4.7724675395090488</v>
      </c>
      <c r="BB4" s="100">
        <v>2</v>
      </c>
      <c r="BC4" s="145">
        <f t="shared" si="5"/>
        <v>-173.70068867114094</v>
      </c>
      <c r="BD4" s="145">
        <f>$O$12+3*$O$7-4*$O$4-$O$3-$O$5</f>
        <v>-132.69243334643369</v>
      </c>
      <c r="BE4" s="145" t="e">
        <f>0.0083145*I4*LN((G4)/((F4)^4*K4))</f>
        <v>#DIV/0!</v>
      </c>
      <c r="BF4" s="145" t="e">
        <f>BD4+BE4</f>
        <v>#DIV/0!</v>
      </c>
      <c r="BI4" s="100">
        <v>2</v>
      </c>
      <c r="BJ4" s="8">
        <f t="shared" ref="BJ4:BK22" si="15">$O$12+$O$3-$O$9-$O$7</f>
        <v>-31.984134228187997</v>
      </c>
      <c r="BK4" s="8">
        <f>$O$12+$O$3-$O$9-$O$7</f>
        <v>-31.984134228187997</v>
      </c>
      <c r="BL4" s="154">
        <f>0.0083145*I4*LN(((G4)*K4)/C4)</f>
        <v>8.5683093037698175</v>
      </c>
      <c r="BM4" s="8">
        <f t="shared" si="6"/>
        <v>-23.415824924418182</v>
      </c>
      <c r="BP4" s="100">
        <v>2</v>
      </c>
      <c r="BQ4" s="100">
        <f t="shared" ref="BQ4:BQ67" si="16">2*$O$3+$O$6+4*$O$4-$O$9-4*$O$7</f>
        <v>141.71655444295288</v>
      </c>
      <c r="BR4" s="100">
        <f t="shared" ref="BR4:BR67" si="17">2*$O$3+$O$5+4*$O$4-$O$9-4*$O$7</f>
        <v>100.70829911824558</v>
      </c>
      <c r="BS4" s="154" t="e">
        <f t="shared" ref="BS4:BS67" si="18">0.0083145*I4*LN((K4^2*(F4)^4)/C4)</f>
        <v>#NUM!</v>
      </c>
      <c r="BT4" t="e">
        <f t="shared" ref="BT4:BT67" si="19">BR4+BS4</f>
        <v>#NUM!</v>
      </c>
      <c r="BW4" s="100">
        <v>2</v>
      </c>
      <c r="BX4" s="100">
        <f t="shared" ref="BX4:BX67" si="20">-2*$O$3-$O$6-4*$O$4+$O$9+4*$O$7</f>
        <v>-141.71655444295288</v>
      </c>
      <c r="BY4" s="100">
        <f t="shared" ref="BY4:BY67" si="21">-2*$O$3-$O$5-4*$O$4+$O$9+4*$O$7</f>
        <v>-100.70829911824558</v>
      </c>
      <c r="BZ4" s="154" t="e">
        <f t="shared" ref="BZ4:BZ67" si="22">0.0083145*I4*LN(C4/(K4^2*(F4)^4))</f>
        <v>#DIV/0!</v>
      </c>
      <c r="CA4" t="e">
        <f t="shared" ref="CA4:CA67" si="23">BY4+BZ4</f>
        <v>#DIV/0!</v>
      </c>
      <c r="CE4" s="100">
        <v>2</v>
      </c>
      <c r="CF4" s="100">
        <f t="shared" ref="CF4:CF67" si="24">$O$12+3*$O$3-4*$O$8-$O$7-$O$6</f>
        <v>-170.16500671140909</v>
      </c>
      <c r="CG4" s="100">
        <f t="shared" ref="CG4:CG67" si="25">$O$12+3*$O$3-4*$O$8-$O$7-$O$5</f>
        <v>-129.15675138670184</v>
      </c>
      <c r="CH4" s="100">
        <f t="shared" si="7"/>
        <v>117.75138432242059</v>
      </c>
      <c r="CI4" s="100">
        <f>CG4+CH4</f>
        <v>-11.405367064281251</v>
      </c>
    </row>
    <row r="5" spans="1:87" ht="16.5">
      <c r="A5">
        <v>9.9999999999999995E-7</v>
      </c>
      <c r="B5" s="154">
        <v>2.9565217391304352E-5</v>
      </c>
      <c r="C5" s="154">
        <v>2.2033333333333334E-4</v>
      </c>
      <c r="D5" s="154">
        <v>2.7297297297297298E-4</v>
      </c>
      <c r="E5" s="154">
        <v>3.9772727272727275E-5</v>
      </c>
      <c r="F5">
        <v>1.564870094545787E-2</v>
      </c>
      <c r="G5">
        <v>0.59568122135964996</v>
      </c>
      <c r="H5">
        <v>0.33943151332398069</v>
      </c>
      <c r="I5">
        <f t="shared" si="8"/>
        <v>306</v>
      </c>
      <c r="J5">
        <v>2.454708915685024E-7</v>
      </c>
      <c r="K5">
        <v>3.065E-2</v>
      </c>
      <c r="L5">
        <v>13.176156820507396</v>
      </c>
      <c r="M5" s="104">
        <v>63747.587143483324</v>
      </c>
      <c r="N5" s="4" t="s">
        <v>34</v>
      </c>
      <c r="O5" s="11">
        <v>-41.00825532470725</v>
      </c>
      <c r="Q5">
        <v>3</v>
      </c>
      <c r="R5" s="159">
        <f t="shared" ref="R5:R68" si="26">$O$9+$O$3+$O$6+3*$O$4-$O$10-3*$O$7</f>
        <v>114.37156012751666</v>
      </c>
      <c r="S5">
        <f t="shared" ref="S5:S68" si="27">$O$9+$O$3+$O$5+3*$O$4-$O$10-3*$O$7</f>
        <v>73.363304802809353</v>
      </c>
      <c r="T5" s="155">
        <f>0.0083145*I5*LN((C5*K5*(F5)^3)/D5)</f>
        <v>-41.144016627744705</v>
      </c>
      <c r="U5">
        <f t="shared" si="0"/>
        <v>32.219288175064648</v>
      </c>
      <c r="X5">
        <v>3</v>
      </c>
      <c r="Y5">
        <f>$O$9+$O$11-2*$O$10</f>
        <v>7.8120805369167101E-2</v>
      </c>
      <c r="Z5">
        <f t="shared" si="1"/>
        <v>7.8120805369167101E-2</v>
      </c>
      <c r="AA5">
        <f t="shared" si="2"/>
        <v>-5.4457423648559864</v>
      </c>
      <c r="AB5">
        <f>Z5+AA5</f>
        <v>-5.3676215594868193</v>
      </c>
      <c r="AC5" s="9"/>
      <c r="AE5">
        <v>3</v>
      </c>
      <c r="AF5">
        <f t="shared" si="3"/>
        <v>86.948445006711324</v>
      </c>
      <c r="AG5">
        <f t="shared" si="11"/>
        <v>45.940189682004132</v>
      </c>
      <c r="AH5" s="154">
        <f t="shared" si="12"/>
        <v>-38.222437886983087</v>
      </c>
      <c r="AI5">
        <f t="shared" si="13"/>
        <v>7.7177517950210444</v>
      </c>
      <c r="AL5">
        <v>3</v>
      </c>
      <c r="AP5">
        <f t="shared" si="14"/>
        <v>2.3501302355342251</v>
      </c>
      <c r="AX5">
        <v>3</v>
      </c>
      <c r="AY5">
        <f t="shared" si="4"/>
        <v>1.119788755095799</v>
      </c>
      <c r="AZ5">
        <f t="shared" si="4"/>
        <v>4.8044637513004718</v>
      </c>
      <c r="BB5">
        <v>3</v>
      </c>
      <c r="BC5">
        <f t="shared" si="5"/>
        <v>-173.70068867114094</v>
      </c>
      <c r="BD5">
        <f>$O$12+3*$O$7-4*$O$4-$O$3-$O$5</f>
        <v>-132.69243334643369</v>
      </c>
      <c r="BE5">
        <f t="shared" ref="BE5:BE68" si="28">0.0083145*I5*LN((G5)/((F5)^4*K5))</f>
        <v>49.858248466446703</v>
      </c>
      <c r="BF5">
        <f t="shared" ref="BF5:BF68" si="29">BD5+BE5</f>
        <v>-82.834184879986992</v>
      </c>
      <c r="BI5">
        <v>3</v>
      </c>
      <c r="BJ5" s="8">
        <f t="shared" si="15"/>
        <v>-31.984134228187997</v>
      </c>
      <c r="BK5" s="8">
        <f>$O$12+$O$3-$O$9-$O$7</f>
        <v>-31.984134228187997</v>
      </c>
      <c r="BL5" s="154">
        <f t="shared" ref="BL5:BL67" si="30">0.0083145*I5*LN(((G5)*K5)/C5)</f>
        <v>11.238395462796369</v>
      </c>
      <c r="BM5" s="8">
        <f t="shared" si="6"/>
        <v>-20.745738765391629</v>
      </c>
      <c r="BP5">
        <v>3</v>
      </c>
      <c r="BQ5" s="100">
        <f t="shared" si="16"/>
        <v>141.71655444295288</v>
      </c>
      <c r="BR5" s="100">
        <f t="shared" si="17"/>
        <v>100.70829911824558</v>
      </c>
      <c r="BS5" s="154">
        <f t="shared" si="18"/>
        <v>-38.619853003650334</v>
      </c>
      <c r="BT5">
        <f t="shared" si="19"/>
        <v>62.088446114595243</v>
      </c>
      <c r="BW5">
        <v>3</v>
      </c>
      <c r="BX5" s="100">
        <f t="shared" si="20"/>
        <v>-141.71655444295288</v>
      </c>
      <c r="BY5" s="100">
        <f t="shared" si="21"/>
        <v>-100.70829911824558</v>
      </c>
      <c r="BZ5" s="154">
        <f t="shared" si="22"/>
        <v>38.619853003650334</v>
      </c>
      <c r="CA5">
        <f t="shared" si="23"/>
        <v>-62.088446114595243</v>
      </c>
      <c r="CE5">
        <v>3</v>
      </c>
      <c r="CF5" s="100">
        <f t="shared" si="24"/>
        <v>-170.16500671140909</v>
      </c>
      <c r="CG5" s="100">
        <f t="shared" si="25"/>
        <v>-129.15675138670184</v>
      </c>
      <c r="CH5" s="100">
        <f t="shared" si="7"/>
        <v>116.93902980512615</v>
      </c>
      <c r="CI5">
        <f t="shared" ref="CI5:CI68" si="31">CG5+CH5</f>
        <v>-12.217721581575688</v>
      </c>
    </row>
    <row r="6" spans="1:87" ht="16.5">
      <c r="A6">
        <v>9.9999999999999995E-7</v>
      </c>
      <c r="B6" s="154">
        <v>9.9999999999999995E-7</v>
      </c>
      <c r="C6" s="154">
        <v>1.8550000000000004E-4</v>
      </c>
      <c r="D6" s="154">
        <v>2.9324324324324325E-4</v>
      </c>
      <c r="E6" s="154">
        <v>4.2386363636363639E-5</v>
      </c>
      <c r="F6">
        <v>2.3229573906717624E-2</v>
      </c>
      <c r="G6">
        <v>0.59403341979343327</v>
      </c>
      <c r="H6">
        <v>0.36759939817554188</v>
      </c>
      <c r="I6">
        <f t="shared" si="8"/>
        <v>306</v>
      </c>
      <c r="J6">
        <v>2.5703957827688611E-7</v>
      </c>
      <c r="K6">
        <v>2.9850000000000002E-2</v>
      </c>
      <c r="L6">
        <v>19.499910346379867</v>
      </c>
      <c r="M6" s="104">
        <v>63368.243698603728</v>
      </c>
      <c r="N6" s="4" t="s">
        <v>33</v>
      </c>
      <c r="O6" s="11"/>
      <c r="P6" s="10"/>
      <c r="Q6">
        <v>4</v>
      </c>
      <c r="R6" s="159">
        <f t="shared" si="26"/>
        <v>114.37156012751666</v>
      </c>
      <c r="S6">
        <f t="shared" si="27"/>
        <v>73.363304802809353</v>
      </c>
      <c r="T6" s="155">
        <f t="shared" si="9"/>
        <v>-38.816165090850198</v>
      </c>
      <c r="U6">
        <f t="shared" si="0"/>
        <v>34.547139711959154</v>
      </c>
      <c r="X6">
        <v>4</v>
      </c>
      <c r="Y6">
        <f t="shared" si="1"/>
        <v>7.8120805369167101E-2</v>
      </c>
      <c r="Z6">
        <f t="shared" si="1"/>
        <v>7.8120805369167101E-2</v>
      </c>
      <c r="AA6">
        <f t="shared" si="2"/>
        <v>-6.0861286400765247</v>
      </c>
      <c r="AB6">
        <f t="shared" si="10"/>
        <v>-6.0080078347073576</v>
      </c>
      <c r="AC6" s="9"/>
      <c r="AE6">
        <v>4</v>
      </c>
      <c r="AF6">
        <f>2*$O$9+$O$6+2*$O$4-$O$11-2*$O$7</f>
        <v>86.948445006711324</v>
      </c>
      <c r="AG6">
        <f t="shared" si="11"/>
        <v>45.940189682004132</v>
      </c>
      <c r="AH6" s="154">
        <f t="shared" si="12"/>
        <v>-37.249882961891828</v>
      </c>
      <c r="AI6">
        <f t="shared" si="13"/>
        <v>8.6903067201123037</v>
      </c>
      <c r="AL6">
        <v>4</v>
      </c>
      <c r="AP6">
        <f t="shared" si="14"/>
        <v>2.6822988854049461</v>
      </c>
      <c r="AX6">
        <v>4</v>
      </c>
      <c r="AY6">
        <f t="shared" si="4"/>
        <v>1.2900326146362608</v>
      </c>
      <c r="AZ6">
        <f t="shared" si="4"/>
        <v>4.8018716704742221</v>
      </c>
      <c r="BB6">
        <v>4</v>
      </c>
      <c r="BC6">
        <f t="shared" si="5"/>
        <v>-173.70068867114094</v>
      </c>
      <c r="BD6">
        <f t="shared" ref="BD6:BD68" si="32">$O$12+3*$O$7-4*$O$4-$O$3-$O$5</f>
        <v>-132.69243334643369</v>
      </c>
      <c r="BE6">
        <f t="shared" si="28"/>
        <v>45.898206043553927</v>
      </c>
      <c r="BF6">
        <f t="shared" si="29"/>
        <v>-86.794227302879762</v>
      </c>
      <c r="BI6">
        <v>4</v>
      </c>
      <c r="BJ6" s="8">
        <f>$O$12+$O$3-$O$9-$O$7</f>
        <v>-31.984134228187997</v>
      </c>
      <c r="BK6" s="8">
        <f t="shared" si="15"/>
        <v>-31.984134228187997</v>
      </c>
      <c r="BL6" s="154">
        <f t="shared" si="30"/>
        <v>11.601887463821882</v>
      </c>
      <c r="BM6" s="8">
        <f t="shared" si="6"/>
        <v>-20.382246764366116</v>
      </c>
      <c r="BP6">
        <v>4</v>
      </c>
      <c r="BQ6" s="100">
        <f t="shared" si="16"/>
        <v>141.71655444295288</v>
      </c>
      <c r="BR6" s="100">
        <f t="shared" si="17"/>
        <v>100.70829911824558</v>
      </c>
      <c r="BS6" s="154">
        <f t="shared" si="18"/>
        <v>-34.296318579732045</v>
      </c>
      <c r="BT6">
        <f t="shared" si="19"/>
        <v>66.411980538513532</v>
      </c>
      <c r="BW6">
        <v>4</v>
      </c>
      <c r="BX6" s="100">
        <f t="shared" si="20"/>
        <v>-141.71655444295288</v>
      </c>
      <c r="BY6" s="100">
        <f t="shared" si="21"/>
        <v>-100.70829911824558</v>
      </c>
      <c r="BZ6" s="154">
        <f t="shared" si="22"/>
        <v>34.296318579732045</v>
      </c>
      <c r="CA6">
        <f t="shared" si="23"/>
        <v>-66.411980538513532</v>
      </c>
      <c r="CE6">
        <v>4</v>
      </c>
      <c r="CF6" s="100">
        <f t="shared" si="24"/>
        <v>-170.16500671140909</v>
      </c>
      <c r="CG6" s="100">
        <f t="shared" si="25"/>
        <v>-129.15675138670184</v>
      </c>
      <c r="CH6" s="100">
        <f t="shared" si="7"/>
        <v>151.07818470251465</v>
      </c>
      <c r="CI6">
        <f t="shared" si="31"/>
        <v>21.921433315812806</v>
      </c>
    </row>
    <row r="7" spans="1:87" ht="16.5">
      <c r="A7">
        <v>9.9999999999999995E-7</v>
      </c>
      <c r="B7" s="154">
        <v>3.4130434782608693E-5</v>
      </c>
      <c r="C7" s="154">
        <v>2.275E-4</v>
      </c>
      <c r="D7" s="154">
        <v>4.0337837837837841E-4</v>
      </c>
      <c r="E7" s="154">
        <v>3.7613636363636361E-5</v>
      </c>
      <c r="F7">
        <v>2.0022126349436016E-2</v>
      </c>
      <c r="G7">
        <v>0.59088878859392857</v>
      </c>
      <c r="H7">
        <v>0.3754784261020101</v>
      </c>
      <c r="I7">
        <f t="shared" si="8"/>
        <v>306</v>
      </c>
      <c r="J7">
        <v>2.6302679918953789E-7</v>
      </c>
      <c r="K7">
        <v>2.8549999999999999E-2</v>
      </c>
      <c r="L7">
        <v>16.804356625155776</v>
      </c>
      <c r="M7" s="104">
        <v>63019.986907022991</v>
      </c>
      <c r="N7" s="4" t="s">
        <v>29</v>
      </c>
      <c r="O7" s="11">
        <v>-235.87271140939595</v>
      </c>
      <c r="Q7">
        <v>5</v>
      </c>
      <c r="R7" s="159">
        <f t="shared" si="26"/>
        <v>114.37156012751666</v>
      </c>
      <c r="S7">
        <f t="shared" si="27"/>
        <v>73.363304802809353</v>
      </c>
      <c r="T7" s="155">
        <f t="shared" si="9"/>
        <v>-40.355606065860322</v>
      </c>
      <c r="U7">
        <f t="shared" si="0"/>
        <v>33.007698736949031</v>
      </c>
      <c r="X7">
        <v>5</v>
      </c>
      <c r="Y7">
        <f t="shared" si="1"/>
        <v>7.8120805369167101E-2</v>
      </c>
      <c r="Z7">
        <f t="shared" si="1"/>
        <v>7.8120805369167101E-2</v>
      </c>
      <c r="AA7">
        <f t="shared" si="2"/>
        <v>-7.4933711766255628</v>
      </c>
      <c r="AB7">
        <f t="shared" si="10"/>
        <v>-7.4152503712563957</v>
      </c>
      <c r="AC7" s="9"/>
      <c r="AE7">
        <v>5</v>
      </c>
      <c r="AF7">
        <f t="shared" si="3"/>
        <v>86.948445006711324</v>
      </c>
      <c r="AG7">
        <f t="shared" si="11"/>
        <v>45.940189682004132</v>
      </c>
      <c r="AH7" s="154">
        <f t="shared" si="12"/>
        <v>-36.663501701243845</v>
      </c>
      <c r="AI7">
        <f t="shared" si="13"/>
        <v>9.2766879807602862</v>
      </c>
      <c r="AL7">
        <v>5</v>
      </c>
      <c r="AP7">
        <f t="shared" si="14"/>
        <v>1.8614376095038905</v>
      </c>
      <c r="AX7">
        <v>5</v>
      </c>
      <c r="AY7">
        <f t="shared" si="4"/>
        <v>1.2254218896413531</v>
      </c>
      <c r="AZ7">
        <f t="shared" si="4"/>
        <v>4.7994783086093511</v>
      </c>
      <c r="BB7">
        <v>5</v>
      </c>
      <c r="BC7">
        <f t="shared" si="5"/>
        <v>-173.70068867114094</v>
      </c>
      <c r="BD7">
        <f t="shared" si="32"/>
        <v>-132.69243334643369</v>
      </c>
      <c r="BE7">
        <f t="shared" si="28"/>
        <v>47.510166032825538</v>
      </c>
      <c r="BF7">
        <f t="shared" si="29"/>
        <v>-85.182267313608151</v>
      </c>
      <c r="BI7">
        <v>5</v>
      </c>
      <c r="BJ7" s="8">
        <f t="shared" si="15"/>
        <v>-31.984134228187997</v>
      </c>
      <c r="BK7" s="8">
        <f t="shared" si="15"/>
        <v>-31.984134228187997</v>
      </c>
      <c r="BL7" s="154">
        <f t="shared" si="30"/>
        <v>10.955826778974293</v>
      </c>
      <c r="BM7" s="8">
        <f t="shared" si="6"/>
        <v>-21.028307449213706</v>
      </c>
      <c r="BP7">
        <v>5</v>
      </c>
      <c r="BQ7" s="100">
        <f t="shared" si="16"/>
        <v>141.71655444295288</v>
      </c>
      <c r="BR7" s="100">
        <f t="shared" si="17"/>
        <v>100.70829911824558</v>
      </c>
      <c r="BS7" s="154">
        <f t="shared" si="18"/>
        <v>-36.554339253851239</v>
      </c>
      <c r="BT7">
        <f t="shared" si="19"/>
        <v>64.153959864394338</v>
      </c>
      <c r="BW7">
        <v>5</v>
      </c>
      <c r="BX7" s="100">
        <f t="shared" si="20"/>
        <v>-141.71655444295288</v>
      </c>
      <c r="BY7" s="100">
        <f t="shared" si="21"/>
        <v>-100.70829911824558</v>
      </c>
      <c r="BZ7" s="154">
        <f t="shared" si="22"/>
        <v>36.554339253851239</v>
      </c>
      <c r="CA7">
        <f t="shared" si="23"/>
        <v>-64.153959864394338</v>
      </c>
      <c r="CE7">
        <v>5</v>
      </c>
      <c r="CF7" s="100">
        <f t="shared" si="24"/>
        <v>-170.16500671140909</v>
      </c>
      <c r="CG7" s="100">
        <f t="shared" si="25"/>
        <v>-129.15675138670184</v>
      </c>
      <c r="CH7" s="100">
        <f t="shared" si="7"/>
        <v>114.7396736819673</v>
      </c>
      <c r="CI7">
        <f t="shared" si="31"/>
        <v>-14.417077704734538</v>
      </c>
    </row>
    <row r="8" spans="1:87" ht="16.5">
      <c r="A8">
        <v>9.9999999999999995E-7</v>
      </c>
      <c r="B8" s="154">
        <v>2.3478260869565219E-5</v>
      </c>
      <c r="C8" s="154">
        <v>2.42E-4</v>
      </c>
      <c r="D8" s="154">
        <v>3.9027027027027026E-4</v>
      </c>
      <c r="E8" s="154">
        <v>5.8522727272727277E-5</v>
      </c>
      <c r="F8">
        <v>1.6216009548239301E-2</v>
      </c>
      <c r="G8">
        <v>0.59314715384452177</v>
      </c>
      <c r="H8">
        <v>0.37650745549293879</v>
      </c>
      <c r="I8">
        <f t="shared" si="8"/>
        <v>306</v>
      </c>
      <c r="J8">
        <v>2.6302679918953789E-7</v>
      </c>
      <c r="K8">
        <v>2.8649999999999998E-2</v>
      </c>
      <c r="L8">
        <v>13.598999196824481</v>
      </c>
      <c r="M8" s="104">
        <v>63223.485506354642</v>
      </c>
      <c r="N8" s="4" t="s">
        <v>26</v>
      </c>
      <c r="O8" s="11">
        <v>-349.03838926174501</v>
      </c>
      <c r="Q8">
        <v>6</v>
      </c>
      <c r="R8" s="159">
        <f t="shared" si="26"/>
        <v>114.37156012751666</v>
      </c>
      <c r="S8">
        <f t="shared" si="27"/>
        <v>73.363304802809353</v>
      </c>
      <c r="T8" s="155">
        <f t="shared" si="9"/>
        <v>-41.714730917275276</v>
      </c>
      <c r="U8">
        <f t="shared" si="0"/>
        <v>31.648573885534077</v>
      </c>
      <c r="X8">
        <v>6</v>
      </c>
      <c r="Y8">
        <f t="shared" si="1"/>
        <v>7.8120805369167101E-2</v>
      </c>
      <c r="Z8">
        <f t="shared" si="1"/>
        <v>7.8120805369167101E-2</v>
      </c>
      <c r="AA8">
        <f t="shared" si="2"/>
        <v>-6.0433925361044842</v>
      </c>
      <c r="AB8">
        <f t="shared" si="10"/>
        <v>-5.9652717307353171</v>
      </c>
      <c r="AC8" s="9"/>
      <c r="AE8">
        <v>6</v>
      </c>
      <c r="AF8">
        <f t="shared" si="3"/>
        <v>86.948445006711324</v>
      </c>
      <c r="AG8">
        <f t="shared" si="11"/>
        <v>45.940189682004132</v>
      </c>
      <c r="AH8" s="154">
        <f t="shared" si="12"/>
        <v>-38.546622565816264</v>
      </c>
      <c r="AI8">
        <f t="shared" si="13"/>
        <v>7.3935671161878673</v>
      </c>
      <c r="AL8">
        <v>6</v>
      </c>
      <c r="AP8">
        <f t="shared" si="14"/>
        <v>1.4282953854525502</v>
      </c>
      <c r="AX8">
        <v>6</v>
      </c>
      <c r="AY8">
        <f t="shared" si="4"/>
        <v>1.133506948128324</v>
      </c>
      <c r="AZ8">
        <f t="shared" si="4"/>
        <v>4.8008784347881166</v>
      </c>
      <c r="BB8">
        <v>6</v>
      </c>
      <c r="BC8">
        <f t="shared" si="5"/>
        <v>-173.70068867114094</v>
      </c>
      <c r="BD8">
        <f t="shared" si="32"/>
        <v>-132.69243334643369</v>
      </c>
      <c r="BE8">
        <f>0.0083145*I8*LN((G8)/((F8)^4*K8))</f>
        <v>49.656672929862253</v>
      </c>
      <c r="BF8">
        <f t="shared" si="29"/>
        <v>-83.035760416571435</v>
      </c>
      <c r="BI8">
        <v>6</v>
      </c>
      <c r="BJ8" s="8">
        <f t="shared" si="15"/>
        <v>-31.984134228187997</v>
      </c>
      <c r="BK8" s="8">
        <f t="shared" si="15"/>
        <v>-31.984134228187997</v>
      </c>
      <c r="BL8" s="154">
        <f t="shared" si="30"/>
        <v>10.817226197232447</v>
      </c>
      <c r="BM8" s="8">
        <f t="shared" si="6"/>
        <v>-21.16690803095555</v>
      </c>
      <c r="BP8">
        <v>6</v>
      </c>
      <c r="BQ8" s="100">
        <f t="shared" si="16"/>
        <v>141.71655444295288</v>
      </c>
      <c r="BR8" s="100">
        <f t="shared" si="17"/>
        <v>100.70829911824558</v>
      </c>
      <c r="BS8" s="154">
        <f t="shared" si="18"/>
        <v>-38.83944673262981</v>
      </c>
      <c r="BT8">
        <f t="shared" si="19"/>
        <v>61.868852385615767</v>
      </c>
      <c r="BW8">
        <v>6</v>
      </c>
      <c r="BX8" s="100">
        <f t="shared" si="20"/>
        <v>-141.71655444295288</v>
      </c>
      <c r="BY8" s="100">
        <f t="shared" si="21"/>
        <v>-100.70829911824558</v>
      </c>
      <c r="BZ8" s="154">
        <f t="shared" si="22"/>
        <v>38.83944673262981</v>
      </c>
      <c r="CA8">
        <f t="shared" si="23"/>
        <v>-61.868852385615767</v>
      </c>
      <c r="CE8">
        <v>6</v>
      </c>
      <c r="CF8" s="100">
        <f t="shared" si="24"/>
        <v>-170.16500671140909</v>
      </c>
      <c r="CG8" s="100">
        <f t="shared" si="25"/>
        <v>-129.15675138670184</v>
      </c>
      <c r="CH8" s="100">
        <f t="shared" si="7"/>
        <v>118.58341160662359</v>
      </c>
      <c r="CI8">
        <f t="shared" si="31"/>
        <v>-10.573339780078257</v>
      </c>
    </row>
    <row r="9" spans="1:87" ht="16.5">
      <c r="A9">
        <v>9.9999999999999995E-7</v>
      </c>
      <c r="B9" s="154">
        <v>3.9130434782608699E-5</v>
      </c>
      <c r="C9" s="154">
        <v>2.4716666666666669E-4</v>
      </c>
      <c r="D9" s="154">
        <v>2.6702702702702708E-4</v>
      </c>
      <c r="E9" s="154">
        <v>3.818181818181818E-5</v>
      </c>
      <c r="F9">
        <v>7.5463030488572155E-2</v>
      </c>
      <c r="G9">
        <v>0.59498782130302785</v>
      </c>
      <c r="H9">
        <v>0.3745967676820221</v>
      </c>
      <c r="I9">
        <f t="shared" si="8"/>
        <v>306</v>
      </c>
      <c r="J9">
        <v>2.6302679918953789E-7</v>
      </c>
      <c r="K9">
        <v>2.9100000000000001E-2</v>
      </c>
      <c r="L9">
        <v>63.279414071325881</v>
      </c>
      <c r="M9" s="104">
        <v>63374.222586964148</v>
      </c>
      <c r="N9" s="4" t="s">
        <v>25</v>
      </c>
      <c r="O9" s="11">
        <v>-366.28006711409392</v>
      </c>
      <c r="Q9">
        <v>7</v>
      </c>
      <c r="R9" s="159">
        <f t="shared" si="26"/>
        <v>114.37156012751666</v>
      </c>
      <c r="S9">
        <f t="shared" si="27"/>
        <v>73.363304802809353</v>
      </c>
      <c r="T9" s="155">
        <f t="shared" si="9"/>
        <v>-28.919429425186816</v>
      </c>
      <c r="U9">
        <f t="shared" si="0"/>
        <v>44.443875377622533</v>
      </c>
      <c r="X9">
        <v>7</v>
      </c>
      <c r="Y9">
        <f t="shared" si="1"/>
        <v>7.8120805369167101E-2</v>
      </c>
      <c r="Z9">
        <f t="shared" si="1"/>
        <v>7.8120805369167101E-2</v>
      </c>
      <c r="AA9">
        <f t="shared" si="2"/>
        <v>-5.145153099342048</v>
      </c>
      <c r="AB9">
        <f t="shared" si="10"/>
        <v>-5.0670322939728809</v>
      </c>
      <c r="AC9" s="9"/>
      <c r="AE9">
        <v>7</v>
      </c>
      <c r="AF9">
        <f t="shared" si="3"/>
        <v>86.948445006711324</v>
      </c>
      <c r="AG9">
        <f t="shared" si="11"/>
        <v>45.940189682004132</v>
      </c>
      <c r="AH9" s="154">
        <f t="shared" si="12"/>
        <v>-29.528335905168291</v>
      </c>
      <c r="AI9">
        <f t="shared" si="13"/>
        <v>16.411853776835841</v>
      </c>
      <c r="AL9">
        <v>7</v>
      </c>
      <c r="AP9">
        <f t="shared" si="14"/>
        <v>11.34482148286296</v>
      </c>
      <c r="AX9">
        <v>7</v>
      </c>
      <c r="AY9">
        <f t="shared" si="4"/>
        <v>1.8012624492069391</v>
      </c>
      <c r="AZ9">
        <f t="shared" si="4"/>
        <v>4.8019126448737399</v>
      </c>
      <c r="BB9">
        <v>7</v>
      </c>
      <c r="BC9">
        <f t="shared" si="5"/>
        <v>-173.70068867114094</v>
      </c>
      <c r="BD9">
        <f t="shared" si="32"/>
        <v>-132.69243334643369</v>
      </c>
      <c r="BE9">
        <f t="shared" si="28"/>
        <v>33.976383020106404</v>
      </c>
      <c r="BF9">
        <f t="shared" si="29"/>
        <v>-98.716050326327291</v>
      </c>
      <c r="BI9">
        <v>7</v>
      </c>
      <c r="BJ9" s="8">
        <f t="shared" si="15"/>
        <v>-31.984134228187997</v>
      </c>
      <c r="BK9" s="8">
        <f>$O$12+$O$3-$O$9-$O$7</f>
        <v>-31.984134228187997</v>
      </c>
      <c r="BL9" s="154">
        <f t="shared" si="30"/>
        <v>10.811013174243111</v>
      </c>
      <c r="BM9" s="8">
        <f t="shared" si="6"/>
        <v>-21.173121053944886</v>
      </c>
      <c r="BP9">
        <v>7</v>
      </c>
      <c r="BQ9" s="100">
        <f t="shared" si="16"/>
        <v>141.71655444295288</v>
      </c>
      <c r="BR9" s="100">
        <f t="shared" si="17"/>
        <v>100.70829911824558</v>
      </c>
      <c r="BS9" s="154">
        <f t="shared" si="18"/>
        <v>-23.165369845863289</v>
      </c>
      <c r="BT9">
        <f t="shared" si="19"/>
        <v>77.542929272382281</v>
      </c>
      <c r="BW9">
        <v>7</v>
      </c>
      <c r="BX9" s="100">
        <f t="shared" si="20"/>
        <v>-141.71655444295288</v>
      </c>
      <c r="BY9" s="100">
        <f t="shared" si="21"/>
        <v>-100.70829911824558</v>
      </c>
      <c r="BZ9" s="154">
        <f t="shared" si="22"/>
        <v>23.165369845863289</v>
      </c>
      <c r="CA9">
        <f t="shared" si="23"/>
        <v>-77.542929272382281</v>
      </c>
      <c r="CE9">
        <v>7</v>
      </c>
      <c r="CF9" s="100">
        <f t="shared" si="24"/>
        <v>-170.16500671140909</v>
      </c>
      <c r="CG9" s="100">
        <f t="shared" si="25"/>
        <v>-129.15675138670184</v>
      </c>
      <c r="CH9" s="100">
        <f t="shared" si="7"/>
        <v>113.51160265207555</v>
      </c>
      <c r="CI9">
        <f t="shared" si="31"/>
        <v>-15.645148734626289</v>
      </c>
    </row>
    <row r="10" spans="1:87" ht="16.5">
      <c r="A10">
        <v>9.9999999999999995E-7</v>
      </c>
      <c r="B10" s="154">
        <v>3.760869565217391E-5</v>
      </c>
      <c r="C10" s="154">
        <v>2.4850000000000002E-4</v>
      </c>
      <c r="D10" s="154">
        <v>2.9621621621621623E-4</v>
      </c>
      <c r="E10" s="154">
        <v>3.1704545454545456E-5</v>
      </c>
      <c r="F10">
        <v>9.6180154014792237E-3</v>
      </c>
      <c r="G10">
        <v>0.60073196722583222</v>
      </c>
      <c r="H10">
        <v>0.36555551612921194</v>
      </c>
      <c r="I10">
        <f t="shared" si="8"/>
        <v>306</v>
      </c>
      <c r="J10">
        <v>2.9512092266663814E-7</v>
      </c>
      <c r="K10">
        <v>3.1719999999999998E-2</v>
      </c>
      <c r="L10">
        <v>8.0624197853662896</v>
      </c>
      <c r="M10" s="104">
        <v>64001.913046144167</v>
      </c>
      <c r="N10" s="4" t="s">
        <v>27</v>
      </c>
      <c r="O10" s="11">
        <v>-357.06067114093958</v>
      </c>
      <c r="Q10">
        <v>8</v>
      </c>
      <c r="R10" s="159">
        <f t="shared" si="26"/>
        <v>114.37156012751666</v>
      </c>
      <c r="S10">
        <f t="shared" si="27"/>
        <v>73.363304802809353</v>
      </c>
      <c r="T10" s="155">
        <f t="shared" si="9"/>
        <v>-44.673765653913755</v>
      </c>
      <c r="U10">
        <f t="shared" si="0"/>
        <v>28.689539148895598</v>
      </c>
      <c r="X10">
        <v>8</v>
      </c>
      <c r="Y10">
        <f t="shared" si="1"/>
        <v>7.8120805369167101E-2</v>
      </c>
      <c r="Z10">
        <f t="shared" si="1"/>
        <v>7.8120805369167101E-2</v>
      </c>
      <c r="AA10">
        <f t="shared" si="2"/>
        <v>-6.132314371261617</v>
      </c>
      <c r="AB10">
        <f t="shared" si="10"/>
        <v>-6.0541935658924499</v>
      </c>
      <c r="AC10" s="9"/>
      <c r="AE10">
        <v>8</v>
      </c>
      <c r="AF10">
        <f t="shared" si="3"/>
        <v>86.948445006711324</v>
      </c>
      <c r="AG10">
        <f t="shared" si="11"/>
        <v>45.940189682004132</v>
      </c>
      <c r="AH10" s="154">
        <f t="shared" si="12"/>
        <v>-39.510269503124363</v>
      </c>
      <c r="AI10">
        <f t="shared" si="13"/>
        <v>6.4299201788797689</v>
      </c>
      <c r="AL10">
        <v>8</v>
      </c>
      <c r="AP10">
        <f t="shared" si="14"/>
        <v>0.37572661298731891</v>
      </c>
      <c r="AX10">
        <v>8</v>
      </c>
      <c r="AY10">
        <f t="shared" si="4"/>
        <v>0.90646540678179399</v>
      </c>
      <c r="AZ10">
        <f t="shared" si="4"/>
        <v>4.8061929554364973</v>
      </c>
      <c r="BB10">
        <v>8</v>
      </c>
      <c r="BC10">
        <f t="shared" si="5"/>
        <v>-173.70068867114094</v>
      </c>
      <c r="BD10">
        <f t="shared" si="32"/>
        <v>-132.69243334643369</v>
      </c>
      <c r="BE10">
        <f t="shared" si="28"/>
        <v>54.746054201998682</v>
      </c>
      <c r="BF10">
        <f t="shared" si="29"/>
        <v>-77.946379144435014</v>
      </c>
      <c r="BI10">
        <v>8</v>
      </c>
      <c r="BJ10" s="8">
        <f t="shared" si="15"/>
        <v>-31.984134228187997</v>
      </c>
      <c r="BK10" s="8">
        <f t="shared" si="15"/>
        <v>-31.984134228187997</v>
      </c>
      <c r="BL10" s="154">
        <f t="shared" si="30"/>
        <v>11.041106768557155</v>
      </c>
      <c r="BM10" s="8">
        <f t="shared" si="6"/>
        <v>-20.943027459630841</v>
      </c>
      <c r="BP10">
        <v>8</v>
      </c>
      <c r="BQ10" s="100">
        <f t="shared" si="16"/>
        <v>141.71655444295288</v>
      </c>
      <c r="BR10" s="100">
        <f t="shared" si="17"/>
        <v>100.70829911824558</v>
      </c>
      <c r="BS10" s="154">
        <f t="shared" si="18"/>
        <v>-43.704947433441525</v>
      </c>
      <c r="BT10">
        <f t="shared" si="19"/>
        <v>57.003351684804052</v>
      </c>
      <c r="BW10">
        <v>8</v>
      </c>
      <c r="BX10" s="100">
        <f t="shared" si="20"/>
        <v>-141.71655444295288</v>
      </c>
      <c r="BY10" s="100">
        <f t="shared" si="21"/>
        <v>-100.70829911824558</v>
      </c>
      <c r="BZ10" s="154">
        <f t="shared" si="22"/>
        <v>43.704947433441525</v>
      </c>
      <c r="CA10">
        <f t="shared" si="23"/>
        <v>-57.003351684804052</v>
      </c>
      <c r="CE10">
        <v>8</v>
      </c>
      <c r="CF10" s="100">
        <f t="shared" si="24"/>
        <v>-170.16500671140909</v>
      </c>
      <c r="CG10" s="100">
        <f t="shared" si="25"/>
        <v>-129.15675138670184</v>
      </c>
      <c r="CH10" s="100">
        <f t="shared" si="7"/>
        <v>114.30481270176132</v>
      </c>
      <c r="CI10">
        <f t="shared" si="31"/>
        <v>-14.851938684940521</v>
      </c>
    </row>
    <row r="11" spans="1:87" ht="16.5">
      <c r="A11">
        <v>9.9999999999999995E-7</v>
      </c>
      <c r="B11" s="154">
        <v>3.8043478260869569E-5</v>
      </c>
      <c r="C11" s="154">
        <v>2.2549999999999998E-4</v>
      </c>
      <c r="D11" s="154">
        <v>2.3689189189189192E-4</v>
      </c>
      <c r="E11" s="154">
        <v>2.6704545454545457E-5</v>
      </c>
      <c r="F11">
        <v>6.6369370997761794E-3</v>
      </c>
      <c r="G11">
        <v>0.59949487295385084</v>
      </c>
      <c r="H11">
        <v>0.36429654000849032</v>
      </c>
      <c r="I11">
        <f t="shared" si="8"/>
        <v>306</v>
      </c>
      <c r="J11">
        <v>2.511886431509578E-7</v>
      </c>
      <c r="K11">
        <v>3.2489999999999998E-2</v>
      </c>
      <c r="L11">
        <v>5.5658141889576429</v>
      </c>
      <c r="M11" s="104">
        <v>63902.095487497922</v>
      </c>
      <c r="N11" s="4" t="s">
        <v>28</v>
      </c>
      <c r="O11" s="11">
        <v>-347.76315436241606</v>
      </c>
      <c r="Q11">
        <v>9</v>
      </c>
      <c r="R11" s="159">
        <f t="shared" si="26"/>
        <v>114.37156012751666</v>
      </c>
      <c r="S11">
        <f t="shared" si="27"/>
        <v>73.363304802809353</v>
      </c>
      <c r="T11" s="155">
        <f t="shared" si="9"/>
        <v>-47.122883993418569</v>
      </c>
      <c r="U11">
        <f t="shared" si="0"/>
        <v>26.240420809390784</v>
      </c>
      <c r="X11">
        <v>9</v>
      </c>
      <c r="Y11">
        <f t="shared" si="1"/>
        <v>7.8120805369167101E-2</v>
      </c>
      <c r="Z11">
        <f t="shared" si="1"/>
        <v>7.8120805369167101E-2</v>
      </c>
      <c r="AA11">
        <f t="shared" si="2"/>
        <v>-5.6788739092876064</v>
      </c>
      <c r="AB11">
        <f t="shared" si="10"/>
        <v>-5.6007531039184393</v>
      </c>
      <c r="AC11" s="9"/>
      <c r="AE11">
        <v>9</v>
      </c>
      <c r="AF11">
        <f t="shared" si="3"/>
        <v>86.948445006711324</v>
      </c>
      <c r="AG11">
        <f t="shared" si="11"/>
        <v>45.940189682004132</v>
      </c>
      <c r="AH11" s="154">
        <f t="shared" si="12"/>
        <v>-41.455577440906282</v>
      </c>
      <c r="AI11">
        <f t="shared" si="13"/>
        <v>4.4846122410978495</v>
      </c>
      <c r="AL11">
        <v>9</v>
      </c>
      <c r="AP11">
        <f t="shared" si="14"/>
        <v>-1.1161408628205898</v>
      </c>
      <c r="AX11">
        <v>9</v>
      </c>
      <c r="AY11">
        <f t="shared" si="4"/>
        <v>0.74552870360467871</v>
      </c>
      <c r="AZ11">
        <f t="shared" si="4"/>
        <v>4.8055150998444045</v>
      </c>
      <c r="BB11">
        <v>9</v>
      </c>
      <c r="BC11">
        <f t="shared" si="5"/>
        <v>-173.70068867114094</v>
      </c>
      <c r="BD11">
        <f t="shared" si="32"/>
        <v>-132.69243334643369</v>
      </c>
      <c r="BE11">
        <f t="shared" si="28"/>
        <v>58.45530516383581</v>
      </c>
      <c r="BF11">
        <f t="shared" si="29"/>
        <v>-74.237128182597871</v>
      </c>
      <c r="BI11">
        <v>9</v>
      </c>
      <c r="BJ11" s="8">
        <f t="shared" si="15"/>
        <v>-31.984134228187997</v>
      </c>
      <c r="BK11" s="8">
        <f t="shared" si="15"/>
        <v>-31.984134228187997</v>
      </c>
      <c r="BL11" s="154">
        <f t="shared" si="30"/>
        <v>11.343988527192565</v>
      </c>
      <c r="BM11" s="8">
        <f t="shared" si="6"/>
        <v>-20.640145700995433</v>
      </c>
      <c r="BP11">
        <v>9</v>
      </c>
      <c r="BQ11" s="100">
        <f t="shared" si="16"/>
        <v>141.71655444295288</v>
      </c>
      <c r="BR11" s="100">
        <f t="shared" si="17"/>
        <v>100.70829911824558</v>
      </c>
      <c r="BS11" s="154">
        <f t="shared" si="18"/>
        <v>-47.111316636643252</v>
      </c>
      <c r="BT11">
        <f t="shared" si="19"/>
        <v>53.596982481602325</v>
      </c>
      <c r="BW11">
        <v>9</v>
      </c>
      <c r="BX11" s="100">
        <f t="shared" si="20"/>
        <v>-141.71655444295288</v>
      </c>
      <c r="BY11" s="100">
        <f t="shared" si="21"/>
        <v>-100.70829911824558</v>
      </c>
      <c r="BZ11" s="154">
        <f t="shared" si="22"/>
        <v>47.111316636643252</v>
      </c>
      <c r="CA11">
        <f t="shared" si="23"/>
        <v>-53.596982481602325</v>
      </c>
      <c r="CE11">
        <v>9</v>
      </c>
      <c r="CF11" s="100">
        <f t="shared" si="24"/>
        <v>-170.16500671140909</v>
      </c>
      <c r="CG11" s="100">
        <f t="shared" si="25"/>
        <v>-129.15675138670184</v>
      </c>
      <c r="CH11" s="100">
        <f t="shared" si="7"/>
        <v>114.77574298846004</v>
      </c>
      <c r="CI11">
        <f t="shared" si="31"/>
        <v>-14.381008398241804</v>
      </c>
    </row>
    <row r="12" spans="1:87" ht="16.5">
      <c r="A12">
        <v>9.9999999999999995E-7</v>
      </c>
      <c r="B12" s="154">
        <v>9.9999999999999995E-7</v>
      </c>
      <c r="C12" s="154">
        <v>2.6983333333333335E-4</v>
      </c>
      <c r="D12" s="154">
        <v>3.6648648648648653E-4</v>
      </c>
      <c r="E12" s="154">
        <v>3.0454545454545456E-5</v>
      </c>
      <c r="F12">
        <v>1.9930257667061437E-2</v>
      </c>
      <c r="G12">
        <v>0.59273280639257453</v>
      </c>
      <c r="H12">
        <v>0.37759514590238547</v>
      </c>
      <c r="I12">
        <f t="shared" si="8"/>
        <v>306</v>
      </c>
      <c r="J12">
        <v>1.9498445997580421E-7</v>
      </c>
      <c r="K12">
        <v>3.2349999999999997E-2</v>
      </c>
      <c r="L12">
        <v>16.716226905622161</v>
      </c>
      <c r="M12" s="104">
        <v>63170.023698834106</v>
      </c>
      <c r="N12" s="4" t="s">
        <v>30</v>
      </c>
      <c r="O12" s="11">
        <v>-50.109731543624164</v>
      </c>
      <c r="Q12">
        <v>10</v>
      </c>
      <c r="R12" s="159">
        <f t="shared" si="26"/>
        <v>114.37156012751666</v>
      </c>
      <c r="S12">
        <f t="shared" si="27"/>
        <v>73.363304802809353</v>
      </c>
      <c r="T12" s="155">
        <f t="shared" si="9"/>
        <v>-39.394576620759644</v>
      </c>
      <c r="U12">
        <f t="shared" si="0"/>
        <v>33.968728182049709</v>
      </c>
      <c r="X12">
        <v>10</v>
      </c>
      <c r="Y12">
        <f t="shared" si="1"/>
        <v>7.8120805369167101E-2</v>
      </c>
      <c r="Z12">
        <f t="shared" si="1"/>
        <v>7.8120805369167101E-2</v>
      </c>
      <c r="AA12">
        <f t="shared" si="2"/>
        <v>-7.1083019123483302</v>
      </c>
      <c r="AB12">
        <f t="shared" si="10"/>
        <v>-7.0301811069791631</v>
      </c>
      <c r="AC12" s="9"/>
      <c r="AE12">
        <v>10</v>
      </c>
      <c r="AF12">
        <f t="shared" si="3"/>
        <v>86.948445006711324</v>
      </c>
      <c r="AG12">
        <f t="shared" si="11"/>
        <v>45.940189682004132</v>
      </c>
      <c r="AH12" s="154">
        <f t="shared" si="12"/>
        <v>-35.281365168883113</v>
      </c>
      <c r="AI12">
        <f t="shared" si="13"/>
        <v>10.658824513121019</v>
      </c>
      <c r="AL12">
        <v>10</v>
      </c>
      <c r="AP12">
        <f t="shared" si="14"/>
        <v>3.6286434061418555</v>
      </c>
      <c r="AX12">
        <v>10</v>
      </c>
      <c r="AY12">
        <f t="shared" si="4"/>
        <v>1.2231382576134164</v>
      </c>
      <c r="AZ12">
        <f t="shared" si="4"/>
        <v>4.8005110398240962</v>
      </c>
      <c r="BB12">
        <v>10</v>
      </c>
      <c r="BC12">
        <f t="shared" si="5"/>
        <v>-173.70068867114094</v>
      </c>
      <c r="BD12">
        <f t="shared" si="32"/>
        <v>-132.69243334643369</v>
      </c>
      <c r="BE12">
        <f t="shared" si="28"/>
        <v>47.246976101893978</v>
      </c>
      <c r="BF12">
        <f t="shared" si="29"/>
        <v>-85.44545724453971</v>
      </c>
      <c r="BI12">
        <v>10</v>
      </c>
      <c r="BJ12" s="8">
        <f t="shared" si="15"/>
        <v>-31.984134228187997</v>
      </c>
      <c r="BK12" s="8">
        <f t="shared" si="15"/>
        <v>-31.984134228187997</v>
      </c>
      <c r="BL12" s="154">
        <f t="shared" si="30"/>
        <v>10.847489941606135</v>
      </c>
      <c r="BM12" s="8">
        <f t="shared" si="6"/>
        <v>-21.136644286581863</v>
      </c>
      <c r="BP12">
        <v>10</v>
      </c>
      <c r="BQ12" s="100">
        <f t="shared" si="16"/>
        <v>141.71655444295288</v>
      </c>
      <c r="BR12" s="100">
        <f t="shared" si="17"/>
        <v>100.70829911824558</v>
      </c>
      <c r="BS12" s="154">
        <f t="shared" si="18"/>
        <v>-36.399486160287843</v>
      </c>
      <c r="BT12">
        <f t="shared" si="19"/>
        <v>64.308812957957741</v>
      </c>
      <c r="BW12">
        <v>10</v>
      </c>
      <c r="BX12" s="100">
        <f t="shared" si="20"/>
        <v>-141.71655444295288</v>
      </c>
      <c r="BY12" s="100">
        <f t="shared" si="21"/>
        <v>-100.70829911824558</v>
      </c>
      <c r="BZ12" s="154">
        <f t="shared" si="22"/>
        <v>36.399486160287843</v>
      </c>
      <c r="CA12">
        <f t="shared" si="23"/>
        <v>-64.308812957957741</v>
      </c>
      <c r="CE12">
        <v>10</v>
      </c>
      <c r="CF12" s="100">
        <f t="shared" si="24"/>
        <v>-170.16500671140909</v>
      </c>
      <c r="CG12" s="100">
        <f t="shared" si="25"/>
        <v>-129.15675138670184</v>
      </c>
      <c r="CH12" s="100">
        <f t="shared" si="7"/>
        <v>152.38949944408574</v>
      </c>
      <c r="CI12">
        <f t="shared" si="31"/>
        <v>23.232748057383901</v>
      </c>
    </row>
    <row r="13" spans="1:87" ht="16.5">
      <c r="A13">
        <v>9.9999999999999995E-7</v>
      </c>
      <c r="B13" s="154">
        <v>9.9999999999999995E-7</v>
      </c>
      <c r="C13" s="154">
        <v>3.3683333333333335E-4</v>
      </c>
      <c r="D13" s="154">
        <v>3.9743243243243244E-4</v>
      </c>
      <c r="E13" s="154">
        <v>3.9090909090909092E-5</v>
      </c>
      <c r="F13">
        <v>2.5667583649923102E-2</v>
      </c>
      <c r="G13">
        <v>0.5966118405597951</v>
      </c>
      <c r="H13">
        <v>0.37382606294411713</v>
      </c>
      <c r="I13">
        <f t="shared" si="8"/>
        <v>306</v>
      </c>
      <c r="J13">
        <v>1.9952623149688761E-7</v>
      </c>
      <c r="K13">
        <v>3.2250000000000001E-2</v>
      </c>
      <c r="L13">
        <v>21.514523421640565</v>
      </c>
      <c r="M13" s="104">
        <v>63555.314538530853</v>
      </c>
      <c r="N13" s="4" t="s">
        <v>32</v>
      </c>
      <c r="O13" s="136">
        <v>-1534.0419463087248</v>
      </c>
      <c r="Q13">
        <v>11</v>
      </c>
      <c r="R13" s="159">
        <f t="shared" si="26"/>
        <v>114.37156012751666</v>
      </c>
      <c r="S13">
        <f t="shared" si="27"/>
        <v>73.363304802809353</v>
      </c>
      <c r="T13" s="155">
        <f t="shared" si="9"/>
        <v>-37.113429282539784</v>
      </c>
      <c r="U13">
        <f t="shared" si="0"/>
        <v>36.249875520269569</v>
      </c>
      <c r="X13">
        <v>11</v>
      </c>
      <c r="Y13">
        <f t="shared" si="1"/>
        <v>7.8120805369167101E-2</v>
      </c>
      <c r="Z13">
        <f t="shared" si="1"/>
        <v>7.8120805369167101E-2</v>
      </c>
      <c r="AA13">
        <f t="shared" si="2"/>
        <v>-6.3213392295239075</v>
      </c>
      <c r="AB13">
        <f t="shared" si="10"/>
        <v>-6.2432184241547404</v>
      </c>
      <c r="AC13" s="9"/>
      <c r="AE13">
        <v>11</v>
      </c>
      <c r="AF13">
        <f t="shared" si="3"/>
        <v>86.948445006711324</v>
      </c>
      <c r="AG13">
        <f t="shared" si="11"/>
        <v>45.940189682004132</v>
      </c>
      <c r="AH13" s="154">
        <f t="shared" si="12"/>
        <v>-33.500672918271938</v>
      </c>
      <c r="AI13">
        <f t="shared" si="13"/>
        <v>12.439516763732193</v>
      </c>
      <c r="AL13">
        <v>11</v>
      </c>
      <c r="AP13">
        <f t="shared" si="14"/>
        <v>6.1962983395774529</v>
      </c>
      <c r="AX13">
        <v>11</v>
      </c>
      <c r="AY13">
        <f t="shared" si="4"/>
        <v>1.3327317302631438</v>
      </c>
      <c r="AZ13">
        <f t="shared" si="4"/>
        <v>4.8031518724077884</v>
      </c>
      <c r="BB13">
        <v>11</v>
      </c>
      <c r="BC13">
        <f t="shared" si="5"/>
        <v>-173.70068867114094</v>
      </c>
      <c r="BD13">
        <f t="shared" si="32"/>
        <v>-132.69243334643369</v>
      </c>
      <c r="BE13">
        <f t="shared" si="28"/>
        <v>44.696785059662069</v>
      </c>
      <c r="BF13">
        <f t="shared" si="29"/>
        <v>-87.995648286771626</v>
      </c>
      <c r="BI13">
        <v>11</v>
      </c>
      <c r="BJ13" s="8">
        <f t="shared" si="15"/>
        <v>-31.984134228187997</v>
      </c>
      <c r="BK13" s="8">
        <f t="shared" si="15"/>
        <v>-31.984134228187997</v>
      </c>
      <c r="BL13" s="154">
        <f t="shared" si="30"/>
        <v>10.291938642378348</v>
      </c>
      <c r="BM13" s="8">
        <f t="shared" si="6"/>
        <v>-21.69219558580965</v>
      </c>
      <c r="BP13">
        <v>11</v>
      </c>
      <c r="BQ13" s="100">
        <f t="shared" si="16"/>
        <v>141.71655444295288</v>
      </c>
      <c r="BR13" s="100">
        <f t="shared" si="17"/>
        <v>100.70829911824558</v>
      </c>
      <c r="BS13" s="154">
        <f t="shared" si="18"/>
        <v>-34.404846417283721</v>
      </c>
      <c r="BT13">
        <f t="shared" si="19"/>
        <v>66.303452700961856</v>
      </c>
      <c r="BW13">
        <v>11</v>
      </c>
      <c r="BX13" s="100">
        <f t="shared" si="20"/>
        <v>-141.71655444295288</v>
      </c>
      <c r="BY13" s="100">
        <f t="shared" si="21"/>
        <v>-100.70829911824558</v>
      </c>
      <c r="BZ13" s="154">
        <f t="shared" si="22"/>
        <v>34.404846417283721</v>
      </c>
      <c r="CA13">
        <f t="shared" si="23"/>
        <v>-66.303452700961856</v>
      </c>
      <c r="CE13">
        <v>11</v>
      </c>
      <c r="CF13" s="100">
        <f t="shared" si="24"/>
        <v>-170.16500671140909</v>
      </c>
      <c r="CG13" s="100">
        <f t="shared" si="25"/>
        <v>-129.15675138670184</v>
      </c>
      <c r="CH13" s="100">
        <f t="shared" si="7"/>
        <v>152.32388157857926</v>
      </c>
      <c r="CI13">
        <f t="shared" si="31"/>
        <v>23.167130191877419</v>
      </c>
    </row>
    <row r="14" spans="1:87" ht="16.5">
      <c r="A14">
        <v>9.9999999999999995E-7</v>
      </c>
      <c r="B14" s="154">
        <v>3.6521739130434779E-5</v>
      </c>
      <c r="C14" s="154">
        <v>3.2666666666666673E-4</v>
      </c>
      <c r="D14" s="154">
        <v>4.4932432432432436E-4</v>
      </c>
      <c r="E14" s="154">
        <v>9.9999999999999995E-7</v>
      </c>
      <c r="F14">
        <v>2.7352399266526214E-2</v>
      </c>
      <c r="G14">
        <v>0.58590951231121335</v>
      </c>
      <c r="H14">
        <v>0.38490792761715575</v>
      </c>
      <c r="I14">
        <f t="shared" si="8"/>
        <v>306</v>
      </c>
      <c r="J14">
        <v>1.9498445997580421E-7</v>
      </c>
      <c r="K14">
        <v>3.2024999999999998E-2</v>
      </c>
      <c r="L14">
        <v>22.951010564592359</v>
      </c>
      <c r="M14" s="104">
        <v>62496.866211297369</v>
      </c>
      <c r="N14" s="4" t="s">
        <v>50</v>
      </c>
      <c r="O14" s="167">
        <v>-394.38179194630874</v>
      </c>
      <c r="Q14">
        <v>12</v>
      </c>
      <c r="R14" s="159">
        <f t="shared" si="26"/>
        <v>114.37156012751666</v>
      </c>
      <c r="S14">
        <f t="shared" si="27"/>
        <v>73.363304802809353</v>
      </c>
      <c r="T14" s="155">
        <f t="shared" si="9"/>
        <v>-37.036193889998053</v>
      </c>
      <c r="U14">
        <f t="shared" si="0"/>
        <v>36.3271109128113</v>
      </c>
      <c r="X14">
        <v>12</v>
      </c>
      <c r="Y14">
        <f t="shared" si="1"/>
        <v>7.8120805369167101E-2</v>
      </c>
      <c r="Z14">
        <f t="shared" si="1"/>
        <v>7.8120805369167101E-2</v>
      </c>
      <c r="AA14">
        <f t="shared" si="2"/>
        <v>-16.350665332570056</v>
      </c>
      <c r="AB14">
        <f t="shared" si="10"/>
        <v>-16.272544527200889</v>
      </c>
      <c r="AC14" s="9"/>
      <c r="AE14">
        <v>12</v>
      </c>
      <c r="AF14">
        <f t="shared" si="3"/>
        <v>86.948445006711324</v>
      </c>
      <c r="AG14">
        <f t="shared" si="11"/>
        <v>45.940189682004132</v>
      </c>
      <c r="AH14" s="154">
        <f t="shared" si="12"/>
        <v>-24.00622975830218</v>
      </c>
      <c r="AI14">
        <f t="shared" si="13"/>
        <v>21.933959923701952</v>
      </c>
      <c r="AL14">
        <v>12</v>
      </c>
      <c r="AP14">
        <f t="shared" si="14"/>
        <v>5.661415396501063</v>
      </c>
      <c r="AX14">
        <v>12</v>
      </c>
      <c r="AY14">
        <f t="shared" si="4"/>
        <v>1.3608018128782309</v>
      </c>
      <c r="AZ14">
        <f t="shared" si="4"/>
        <v>4.7958582410038746</v>
      </c>
      <c r="BB14">
        <v>12</v>
      </c>
      <c r="BC14">
        <f t="shared" si="5"/>
        <v>-173.70068867114094</v>
      </c>
      <c r="BD14">
        <f t="shared" si="32"/>
        <v>-132.69243334643369</v>
      </c>
      <c r="BE14">
        <f t="shared" si="28"/>
        <v>44.021540176202315</v>
      </c>
      <c r="BF14">
        <f t="shared" si="29"/>
        <v>-88.670893170231381</v>
      </c>
      <c r="BI14">
        <v>12</v>
      </c>
      <c r="BJ14" s="8">
        <f t="shared" si="15"/>
        <v>-31.984134228187997</v>
      </c>
      <c r="BK14" s="8">
        <f t="shared" si="15"/>
        <v>-31.984134228187997</v>
      </c>
      <c r="BL14" s="154">
        <f t="shared" si="30"/>
        <v>10.306047487078448</v>
      </c>
      <c r="BM14" s="8">
        <f t="shared" si="6"/>
        <v>-21.678086741109549</v>
      </c>
      <c r="BP14">
        <v>12</v>
      </c>
      <c r="BQ14" s="100">
        <f t="shared" si="16"/>
        <v>141.71655444295288</v>
      </c>
      <c r="BR14" s="100">
        <f t="shared" si="17"/>
        <v>100.70829911824558</v>
      </c>
      <c r="BS14" s="154">
        <f t="shared" si="18"/>
        <v>-33.715492689123863</v>
      </c>
      <c r="BT14">
        <f t="shared" si="19"/>
        <v>66.992806429121714</v>
      </c>
      <c r="BW14">
        <v>12</v>
      </c>
      <c r="BX14" s="100">
        <f t="shared" si="20"/>
        <v>-141.71655444295288</v>
      </c>
      <c r="BY14" s="100">
        <f t="shared" si="21"/>
        <v>-100.70829911824558</v>
      </c>
      <c r="BZ14" s="154">
        <f t="shared" si="22"/>
        <v>33.715492689123863</v>
      </c>
      <c r="CA14">
        <f t="shared" si="23"/>
        <v>-66.992806429121714</v>
      </c>
      <c r="CE14">
        <v>12</v>
      </c>
      <c r="CF14" s="100">
        <f t="shared" si="24"/>
        <v>-170.16500671140909</v>
      </c>
      <c r="CG14" s="100">
        <f t="shared" si="25"/>
        <v>-129.15675138670184</v>
      </c>
      <c r="CH14" s="100">
        <f t="shared" si="7"/>
        <v>115.6672532306079</v>
      </c>
      <c r="CI14">
        <f t="shared" si="31"/>
        <v>-13.489498156093944</v>
      </c>
    </row>
    <row r="15" spans="1:87" ht="16.5">
      <c r="A15">
        <v>9.9999999999999995E-7</v>
      </c>
      <c r="B15" s="154">
        <v>2.3478260869565219E-5</v>
      </c>
      <c r="C15" s="154">
        <v>2.6049999999999999E-4</v>
      </c>
      <c r="D15" s="154">
        <v>2.8418918918918923E-4</v>
      </c>
      <c r="E15" s="154">
        <v>3.0909090909090909E-5</v>
      </c>
      <c r="F15">
        <v>2.584019711383885E-2</v>
      </c>
      <c r="G15">
        <v>0.58494491160948348</v>
      </c>
      <c r="H15">
        <v>0.38538390778298209</v>
      </c>
      <c r="I15">
        <f t="shared" si="8"/>
        <v>306</v>
      </c>
      <c r="J15">
        <v>1.9952623149688761E-7</v>
      </c>
      <c r="K15">
        <v>3.1375E-2</v>
      </c>
      <c r="L15">
        <v>21.687376759288682</v>
      </c>
      <c r="M15" s="104">
        <v>62403.689760229616</v>
      </c>
      <c r="O15" s="10"/>
      <c r="Q15">
        <v>13</v>
      </c>
      <c r="R15" s="159">
        <f t="shared" si="26"/>
        <v>114.37156012751666</v>
      </c>
      <c r="S15">
        <f t="shared" si="27"/>
        <v>73.363304802809353</v>
      </c>
      <c r="T15" s="155">
        <f t="shared" si="9"/>
        <v>-36.932788267353956</v>
      </c>
      <c r="U15">
        <f t="shared" si="0"/>
        <v>36.430516535455396</v>
      </c>
      <c r="X15">
        <v>13</v>
      </c>
      <c r="Y15">
        <f t="shared" si="1"/>
        <v>7.8120805369167101E-2</v>
      </c>
      <c r="Z15">
        <f t="shared" si="1"/>
        <v>7.8120805369167101E-2</v>
      </c>
      <c r="AA15">
        <f t="shared" si="2"/>
        <v>-5.8660618904622108</v>
      </c>
      <c r="AB15">
        <f t="shared" si="10"/>
        <v>-5.7879410850930437</v>
      </c>
      <c r="AC15" s="9"/>
      <c r="AE15">
        <v>13</v>
      </c>
      <c r="AF15">
        <f t="shared" si="3"/>
        <v>86.948445006711324</v>
      </c>
      <c r="AG15">
        <f t="shared" si="11"/>
        <v>45.940189682004132</v>
      </c>
      <c r="AH15" s="154">
        <f t="shared" si="12"/>
        <v>-34.176743569435182</v>
      </c>
      <c r="AI15">
        <f t="shared" si="13"/>
        <v>11.76344611256895</v>
      </c>
      <c r="AL15">
        <v>13</v>
      </c>
      <c r="AP15">
        <f t="shared" si="14"/>
        <v>5.9755050274759061</v>
      </c>
      <c r="AX15">
        <v>13</v>
      </c>
      <c r="AY15">
        <f t="shared" si="4"/>
        <v>1.3362070242196546</v>
      </c>
      <c r="AZ15">
        <f t="shared" si="4"/>
        <v>4.7952102690915952</v>
      </c>
      <c r="BB15">
        <v>13</v>
      </c>
      <c r="BC15">
        <f t="shared" si="5"/>
        <v>-173.70068867114094</v>
      </c>
      <c r="BD15">
        <f t="shared" si="32"/>
        <v>-132.69243334643369</v>
      </c>
      <c r="BE15">
        <f t="shared" si="28"/>
        <v>44.64831177276907</v>
      </c>
      <c r="BF15">
        <f t="shared" si="29"/>
        <v>-88.044121573664626</v>
      </c>
      <c r="BI15">
        <v>13</v>
      </c>
      <c r="BJ15" s="8">
        <f t="shared" si="15"/>
        <v>-31.984134228187997</v>
      </c>
      <c r="BK15" s="8">
        <f t="shared" si="15"/>
        <v>-31.984134228187997</v>
      </c>
      <c r="BL15" s="154">
        <f t="shared" si="30"/>
        <v>10.82554069795855</v>
      </c>
      <c r="BM15" s="8">
        <f t="shared" si="6"/>
        <v>-21.158593530229446</v>
      </c>
      <c r="BP15">
        <v>13</v>
      </c>
      <c r="BQ15" s="100">
        <f t="shared" si="16"/>
        <v>141.71655444295288</v>
      </c>
      <c r="BR15" s="100">
        <f t="shared" si="17"/>
        <v>100.70829911824558</v>
      </c>
      <c r="BS15" s="154">
        <f t="shared" si="18"/>
        <v>-33.822771074810518</v>
      </c>
      <c r="BT15">
        <f t="shared" si="19"/>
        <v>66.885528043435059</v>
      </c>
      <c r="BW15">
        <v>13</v>
      </c>
      <c r="BX15" s="100">
        <f t="shared" si="20"/>
        <v>-141.71655444295288</v>
      </c>
      <c r="BY15" s="100">
        <f t="shared" si="21"/>
        <v>-100.70829911824558</v>
      </c>
      <c r="BZ15" s="154">
        <f t="shared" si="22"/>
        <v>33.822771074810518</v>
      </c>
      <c r="CA15">
        <f t="shared" si="23"/>
        <v>-66.885528043435059</v>
      </c>
      <c r="CE15">
        <v>13</v>
      </c>
      <c r="CF15" s="100">
        <f t="shared" si="24"/>
        <v>-170.16500671140909</v>
      </c>
      <c r="CG15" s="100">
        <f t="shared" si="25"/>
        <v>-129.15675138670184</v>
      </c>
      <c r="CH15" s="100">
        <f t="shared" si="7"/>
        <v>119.94447467033338</v>
      </c>
      <c r="CI15">
        <f t="shared" si="31"/>
        <v>-9.2122767163684642</v>
      </c>
    </row>
    <row r="16" spans="1:87" ht="16.5">
      <c r="A16">
        <v>9.9999999999999995E-7</v>
      </c>
      <c r="B16" s="154">
        <v>2.2608695652173914E-5</v>
      </c>
      <c r="C16" s="154">
        <v>8.2733333333333335E-4</v>
      </c>
      <c r="D16" s="154">
        <v>6.5770270270270269E-4</v>
      </c>
      <c r="E16" s="154">
        <v>1.3545454545454546E-4</v>
      </c>
      <c r="F16">
        <v>2.8902988098083018E-2</v>
      </c>
      <c r="G16">
        <v>0.58537217651259577</v>
      </c>
      <c r="H16">
        <v>0.38384667682911122</v>
      </c>
      <c r="I16">
        <f t="shared" si="8"/>
        <v>306</v>
      </c>
      <c r="J16">
        <v>2.089296130854039E-7</v>
      </c>
      <c r="K16">
        <v>3.0700000000000002E-2</v>
      </c>
      <c r="L16">
        <v>24.260277551939591</v>
      </c>
      <c r="M16" s="104">
        <v>62452.975822178189</v>
      </c>
      <c r="O16" s="10" t="s">
        <v>296</v>
      </c>
      <c r="Q16">
        <v>14</v>
      </c>
      <c r="R16" s="159">
        <f t="shared" si="26"/>
        <v>114.37156012751666</v>
      </c>
      <c r="S16">
        <f t="shared" si="27"/>
        <v>73.363304802809353</v>
      </c>
      <c r="T16" s="155">
        <f t="shared" si="9"/>
        <v>-35.327923588508824</v>
      </c>
      <c r="U16">
        <f t="shared" si="0"/>
        <v>38.035381214300529</v>
      </c>
      <c r="X16">
        <v>14</v>
      </c>
      <c r="Y16">
        <f t="shared" si="1"/>
        <v>7.8120805369167101E-2</v>
      </c>
      <c r="Z16">
        <f t="shared" si="1"/>
        <v>7.8120805369167101E-2</v>
      </c>
      <c r="AA16">
        <f t="shared" si="2"/>
        <v>-3.4364047844723027</v>
      </c>
      <c r="AB16">
        <f t="shared" si="10"/>
        <v>-3.3582839791031356</v>
      </c>
      <c r="AC16" s="9"/>
      <c r="AE16">
        <v>14</v>
      </c>
      <c r="AF16">
        <f t="shared" si="3"/>
        <v>86.948445006711324</v>
      </c>
      <c r="AG16">
        <f t="shared" si="11"/>
        <v>45.940189682004132</v>
      </c>
      <c r="AH16" s="154">
        <f t="shared" si="12"/>
        <v>-31.485828241702013</v>
      </c>
      <c r="AI16">
        <f t="shared" si="13"/>
        <v>14.454361440302119</v>
      </c>
      <c r="AL16">
        <v>14</v>
      </c>
      <c r="AP16">
        <f t="shared" si="14"/>
        <v>11.096077461198984</v>
      </c>
      <c r="AX16">
        <v>14</v>
      </c>
      <c r="AY16">
        <f t="shared" si="4"/>
        <v>1.3848957651449929</v>
      </c>
      <c r="AZ16">
        <f t="shared" si="4"/>
        <v>4.7955531369032727</v>
      </c>
      <c r="BB16">
        <v>14</v>
      </c>
      <c r="BC16">
        <f t="shared" si="5"/>
        <v>-173.70068867114094</v>
      </c>
      <c r="BD16">
        <f t="shared" si="32"/>
        <v>-132.69243334643369</v>
      </c>
      <c r="BE16">
        <f t="shared" si="28"/>
        <v>43.565546086778973</v>
      </c>
      <c r="BF16">
        <f t="shared" si="29"/>
        <v>-89.126887259654723</v>
      </c>
      <c r="BI16">
        <v>14</v>
      </c>
      <c r="BJ16" s="8">
        <f t="shared" si="15"/>
        <v>-31.984134228187997</v>
      </c>
      <c r="BK16" s="8">
        <f t="shared" si="15"/>
        <v>-31.984134228187997</v>
      </c>
      <c r="BL16" s="154">
        <f t="shared" si="30"/>
        <v>7.8319319359356534</v>
      </c>
      <c r="BM16" s="8">
        <f t="shared" si="6"/>
        <v>-24.152202292252344</v>
      </c>
      <c r="BP16">
        <v>14</v>
      </c>
      <c r="BQ16" s="100">
        <f t="shared" si="16"/>
        <v>141.71655444295288</v>
      </c>
      <c r="BR16" s="100">
        <f t="shared" si="17"/>
        <v>100.70829911824558</v>
      </c>
      <c r="BS16" s="154">
        <f t="shared" si="18"/>
        <v>-35.733614150843316</v>
      </c>
      <c r="BT16">
        <f t="shared" si="19"/>
        <v>64.974684967402254</v>
      </c>
      <c r="BW16">
        <v>14</v>
      </c>
      <c r="BX16" s="100">
        <f t="shared" si="20"/>
        <v>-141.71655444295288</v>
      </c>
      <c r="BY16" s="100">
        <f t="shared" si="21"/>
        <v>-100.70829911824558</v>
      </c>
      <c r="BZ16" s="154">
        <f t="shared" si="22"/>
        <v>35.733614150843316</v>
      </c>
      <c r="CA16">
        <f t="shared" si="23"/>
        <v>-64.974684967402254</v>
      </c>
      <c r="CE16">
        <v>14</v>
      </c>
      <c r="CF16" s="100">
        <f t="shared" si="24"/>
        <v>-170.16500671140909</v>
      </c>
      <c r="CG16" s="100">
        <f t="shared" si="25"/>
        <v>-129.15675138670184</v>
      </c>
      <c r="CH16" s="100">
        <f t="shared" si="7"/>
        <v>120.04724543733897</v>
      </c>
      <c r="CI16">
        <f t="shared" si="31"/>
        <v>-9.1095059493628696</v>
      </c>
    </row>
    <row r="17" spans="1:87" ht="16.5">
      <c r="A17">
        <v>9.9999999999999995E-7</v>
      </c>
      <c r="B17" s="154">
        <v>3.3478260869565221E-5</v>
      </c>
      <c r="C17" s="154">
        <v>1.0840000000000001E-3</v>
      </c>
      <c r="D17" s="154">
        <v>7.1297297297297289E-4</v>
      </c>
      <c r="E17" s="154">
        <v>2.218181818181818E-4</v>
      </c>
      <c r="F17">
        <v>6.5067963692218844E-2</v>
      </c>
      <c r="G17">
        <v>0.56474720920689347</v>
      </c>
      <c r="H17">
        <v>0.39655234615459323</v>
      </c>
      <c r="I17">
        <f t="shared" si="8"/>
        <v>306</v>
      </c>
      <c r="J17">
        <v>2.9512092266663814E-7</v>
      </c>
      <c r="K17">
        <v>2.9850000000000002E-2</v>
      </c>
      <c r="L17">
        <v>54.806951010294071</v>
      </c>
      <c r="M17" s="104">
        <v>60444.60338299159</v>
      </c>
      <c r="O17" s="10"/>
      <c r="Q17">
        <v>15</v>
      </c>
      <c r="R17" s="159">
        <f t="shared" si="26"/>
        <v>114.37156012751666</v>
      </c>
      <c r="S17">
        <f t="shared" si="27"/>
        <v>73.363304802809353</v>
      </c>
      <c r="T17" s="155">
        <f t="shared" si="9"/>
        <v>-28.723340820145602</v>
      </c>
      <c r="U17">
        <f t="shared" si="0"/>
        <v>44.639963982663751</v>
      </c>
      <c r="X17">
        <v>15</v>
      </c>
      <c r="Y17">
        <f t="shared" si="1"/>
        <v>7.8120805369167101E-2</v>
      </c>
      <c r="Z17">
        <f t="shared" si="1"/>
        <v>7.8120805369167101E-2</v>
      </c>
      <c r="AA17">
        <f t="shared" si="2"/>
        <v>-1.9046560165484689</v>
      </c>
      <c r="AB17">
        <f t="shared" si="10"/>
        <v>-1.8265352111793018</v>
      </c>
      <c r="AC17" s="9"/>
      <c r="AE17">
        <v>15</v>
      </c>
      <c r="AF17">
        <f t="shared" si="3"/>
        <v>86.948445006711324</v>
      </c>
      <c r="AG17">
        <f t="shared" si="11"/>
        <v>45.940189682004132</v>
      </c>
      <c r="AH17" s="154">
        <f t="shared" si="12"/>
        <v>-27.236535807629291</v>
      </c>
      <c r="AI17">
        <f t="shared" si="13"/>
        <v>18.70365387437484</v>
      </c>
      <c r="AL17">
        <v>15</v>
      </c>
      <c r="AP17">
        <f t="shared" si="14"/>
        <v>16.877118663195539</v>
      </c>
      <c r="AX17">
        <v>15</v>
      </c>
      <c r="AY17">
        <f t="shared" si="4"/>
        <v>1.7388356423160165</v>
      </c>
      <c r="AZ17">
        <f t="shared" si="4"/>
        <v>4.7813575322338346</v>
      </c>
      <c r="BB17">
        <v>15</v>
      </c>
      <c r="BC17">
        <f t="shared" si="5"/>
        <v>-173.70068867114094</v>
      </c>
      <c r="BD17">
        <f t="shared" si="32"/>
        <v>-132.69243334643369</v>
      </c>
      <c r="BE17">
        <f t="shared" si="28"/>
        <v>35.287257452809207</v>
      </c>
      <c r="BF17">
        <f t="shared" si="29"/>
        <v>-97.405175893624488</v>
      </c>
      <c r="BI17">
        <v>15</v>
      </c>
      <c r="BJ17" s="8">
        <f t="shared" si="15"/>
        <v>-31.984134228187997</v>
      </c>
      <c r="BK17" s="8">
        <f t="shared" si="15"/>
        <v>-31.984134228187997</v>
      </c>
      <c r="BL17" s="154">
        <f t="shared" si="30"/>
        <v>6.9817676366957624</v>
      </c>
      <c r="BM17" s="8">
        <f t="shared" si="6"/>
        <v>-25.002366591492233</v>
      </c>
      <c r="BP17">
        <v>15</v>
      </c>
      <c r="BQ17" s="100">
        <f t="shared" si="16"/>
        <v>141.71655444295288</v>
      </c>
      <c r="BR17" s="100">
        <f t="shared" si="17"/>
        <v>100.70829911824558</v>
      </c>
      <c r="BS17" s="154">
        <f t="shared" si="18"/>
        <v>-28.305489816113447</v>
      </c>
      <c r="BT17">
        <f t="shared" si="19"/>
        <v>72.402809302132127</v>
      </c>
      <c r="BW17">
        <v>15</v>
      </c>
      <c r="BX17" s="100">
        <f t="shared" si="20"/>
        <v>-141.71655444295288</v>
      </c>
      <c r="BY17" s="100">
        <f t="shared" si="21"/>
        <v>-100.70829911824558</v>
      </c>
      <c r="BZ17" s="154">
        <f t="shared" si="22"/>
        <v>28.305489816113447</v>
      </c>
      <c r="CA17">
        <f t="shared" si="23"/>
        <v>-72.402809302132127</v>
      </c>
      <c r="CE17">
        <v>15</v>
      </c>
      <c r="CF17" s="100">
        <f t="shared" si="24"/>
        <v>-170.16500671140909</v>
      </c>
      <c r="CG17" s="100">
        <f t="shared" si="25"/>
        <v>-129.15675138670184</v>
      </c>
      <c r="CH17" s="100">
        <f t="shared" si="7"/>
        <v>114.86784638154228</v>
      </c>
      <c r="CI17">
        <f t="shared" si="31"/>
        <v>-14.288905005159563</v>
      </c>
    </row>
    <row r="18" spans="1:87" ht="16.5">
      <c r="A18">
        <v>9.9999999999999995E-7</v>
      </c>
      <c r="B18" s="154">
        <v>3.6956521739130438E-5</v>
      </c>
      <c r="C18" s="154">
        <v>5.3249999999999999E-4</v>
      </c>
      <c r="D18" s="154">
        <v>3.6256756756756754E-4</v>
      </c>
      <c r="E18" s="154">
        <v>2.0306818181818184E-4</v>
      </c>
      <c r="F18">
        <v>0.35597452416744751</v>
      </c>
      <c r="G18">
        <v>0.56785879810769291</v>
      </c>
      <c r="H18">
        <v>0.39484856888868292</v>
      </c>
      <c r="I18">
        <f t="shared" si="8"/>
        <v>306</v>
      </c>
      <c r="J18">
        <v>2.9512092266663814E-7</v>
      </c>
      <c r="K18">
        <v>3.0339999999999999E-2</v>
      </c>
      <c r="L18">
        <v>299.66405042815813</v>
      </c>
      <c r="M18" s="104">
        <v>60706.329908236861</v>
      </c>
      <c r="O18" s="10"/>
      <c r="Q18">
        <v>16</v>
      </c>
      <c r="R18" s="159">
        <f t="shared" si="26"/>
        <v>114.37156012751666</v>
      </c>
      <c r="S18">
        <f t="shared" si="27"/>
        <v>73.363304802809353</v>
      </c>
      <c r="T18" s="155">
        <f t="shared" si="9"/>
        <v>-15.798705762783825</v>
      </c>
      <c r="U18">
        <f t="shared" si="0"/>
        <v>57.564599040025527</v>
      </c>
      <c r="X18">
        <v>16</v>
      </c>
      <c r="Y18">
        <f t="shared" si="1"/>
        <v>7.8120805369167101E-2</v>
      </c>
      <c r="Z18">
        <f t="shared" si="1"/>
        <v>7.8120805369167101E-2</v>
      </c>
      <c r="AA18">
        <f t="shared" si="2"/>
        <v>-0.49688187672512968</v>
      </c>
      <c r="AB18">
        <f t="shared" si="10"/>
        <v>-0.41876107135596258</v>
      </c>
      <c r="AC18" s="9"/>
      <c r="AE18">
        <v>16</v>
      </c>
      <c r="AF18">
        <f t="shared" si="3"/>
        <v>86.948445006711324</v>
      </c>
      <c r="AG18">
        <f t="shared" si="11"/>
        <v>45.940189682004132</v>
      </c>
      <c r="AH18" s="154">
        <f t="shared" si="12"/>
        <v>-21.981390421484992</v>
      </c>
      <c r="AI18">
        <f t="shared" si="13"/>
        <v>23.95879926051914</v>
      </c>
      <c r="AL18">
        <v>16</v>
      </c>
      <c r="AP18">
        <f t="shared" si="14"/>
        <v>23.540038189163177</v>
      </c>
      <c r="AX18">
        <v>16</v>
      </c>
      <c r="AY18">
        <f t="shared" si="4"/>
        <v>2.4766346453909605</v>
      </c>
      <c r="AZ18">
        <f t="shared" si="4"/>
        <v>4.7832339777456117</v>
      </c>
      <c r="BB18">
        <v>16</v>
      </c>
      <c r="BC18">
        <f t="shared" si="5"/>
        <v>-173.70068867114094</v>
      </c>
      <c r="BD18">
        <f t="shared" si="32"/>
        <v>-132.69243334643369</v>
      </c>
      <c r="BE18">
        <f t="shared" si="28"/>
        <v>17.964832694164294</v>
      </c>
      <c r="BF18">
        <f t="shared" si="29"/>
        <v>-114.72760065226939</v>
      </c>
      <c r="BI18">
        <v>16</v>
      </c>
      <c r="BJ18" s="8">
        <f t="shared" si="15"/>
        <v>-31.984134228187997</v>
      </c>
      <c r="BK18" s="8">
        <f t="shared" si="15"/>
        <v>-31.984134228187997</v>
      </c>
      <c r="BL18" s="154">
        <f t="shared" si="30"/>
        <v>8.8456934668067646</v>
      </c>
      <c r="BM18" s="8">
        <f t="shared" si="6"/>
        <v>-23.138440761381233</v>
      </c>
      <c r="BP18">
        <v>16</v>
      </c>
      <c r="BQ18" s="100">
        <f t="shared" si="16"/>
        <v>141.71655444295288</v>
      </c>
      <c r="BR18" s="100">
        <f t="shared" si="17"/>
        <v>100.70829911824558</v>
      </c>
      <c r="BS18" s="154">
        <f t="shared" si="18"/>
        <v>-9.1191392273575289</v>
      </c>
      <c r="BT18">
        <f t="shared" si="19"/>
        <v>91.589159890888055</v>
      </c>
      <c r="BW18">
        <v>16</v>
      </c>
      <c r="BX18" s="100">
        <f t="shared" si="20"/>
        <v>-141.71655444295288</v>
      </c>
      <c r="BY18" s="100">
        <f t="shared" si="21"/>
        <v>-100.70829911824558</v>
      </c>
      <c r="BZ18" s="154">
        <f t="shared" si="22"/>
        <v>9.1191392273575289</v>
      </c>
      <c r="CA18">
        <f t="shared" si="23"/>
        <v>-91.589159890888055</v>
      </c>
      <c r="CE18">
        <v>16</v>
      </c>
      <c r="CF18" s="100">
        <f t="shared" si="24"/>
        <v>-170.16500671140909</v>
      </c>
      <c r="CG18" s="100">
        <f t="shared" si="25"/>
        <v>-129.15675138670184</v>
      </c>
      <c r="CH18" s="100">
        <f t="shared" si="7"/>
        <v>114.00015379814755</v>
      </c>
      <c r="CI18">
        <f t="shared" si="31"/>
        <v>-15.156597588554291</v>
      </c>
    </row>
    <row r="19" spans="1:87" ht="16.5">
      <c r="A19">
        <v>9.9999999999999995E-7</v>
      </c>
      <c r="B19" s="154">
        <v>4.0652173913043481E-5</v>
      </c>
      <c r="C19" s="154">
        <v>1.9771666666666666E-3</v>
      </c>
      <c r="D19" s="154">
        <v>1.017162162162162E-3</v>
      </c>
      <c r="E19" s="154">
        <v>9.0375000000000004E-4</v>
      </c>
      <c r="F19">
        <v>0.6057029251969237</v>
      </c>
      <c r="G19">
        <v>0.56510833171990771</v>
      </c>
      <c r="H19">
        <v>0.39291487790099811</v>
      </c>
      <c r="I19">
        <f t="shared" si="8"/>
        <v>306</v>
      </c>
      <c r="J19">
        <v>2.8840315031266014E-7</v>
      </c>
      <c r="K19">
        <v>3.109E-2</v>
      </c>
      <c r="L19">
        <v>510.3176701638962</v>
      </c>
      <c r="M19" s="104">
        <v>60468.952543738953</v>
      </c>
      <c r="O19" s="10"/>
      <c r="Q19">
        <v>17</v>
      </c>
      <c r="R19" s="159">
        <f t="shared" si="26"/>
        <v>114.37156012751666</v>
      </c>
      <c r="S19">
        <f t="shared" si="27"/>
        <v>73.363304802809353</v>
      </c>
      <c r="T19" s="155">
        <f t="shared" si="9"/>
        <v>-10.966469707889246</v>
      </c>
      <c r="U19">
        <f t="shared" si="0"/>
        <v>62.396835094920107</v>
      </c>
      <c r="X19">
        <v>17</v>
      </c>
      <c r="Y19">
        <f t="shared" si="1"/>
        <v>7.8120805369167101E-2</v>
      </c>
      <c r="Z19">
        <f t="shared" si="1"/>
        <v>7.8120805369167101E-2</v>
      </c>
      <c r="AA19">
        <f t="shared" si="2"/>
        <v>1.3902454553249586</v>
      </c>
      <c r="AB19">
        <f t="shared" si="10"/>
        <v>1.4683662606941257</v>
      </c>
      <c r="AC19" s="9"/>
      <c r="AE19">
        <v>17</v>
      </c>
      <c r="AF19">
        <f t="shared" si="3"/>
        <v>86.948445006711324</v>
      </c>
      <c r="AG19">
        <f t="shared" si="11"/>
        <v>45.940189682004132</v>
      </c>
      <c r="AH19" s="154">
        <f t="shared" si="12"/>
        <v>-16.400035577141185</v>
      </c>
      <c r="AI19">
        <f t="shared" si="13"/>
        <v>29.540154104862946</v>
      </c>
      <c r="AL19">
        <v>17</v>
      </c>
      <c r="AP19">
        <f t="shared" si="14"/>
        <v>31.008520365557072</v>
      </c>
      <c r="AX19">
        <v>17</v>
      </c>
      <c r="AY19">
        <f t="shared" si="4"/>
        <v>2.7078406063918292</v>
      </c>
      <c r="AZ19">
        <f t="shared" si="4"/>
        <v>4.7815324457282475</v>
      </c>
      <c r="BB19">
        <v>17</v>
      </c>
      <c r="BC19">
        <f t="shared" si="5"/>
        <v>-173.70068867114094</v>
      </c>
      <c r="BD19">
        <f t="shared" si="32"/>
        <v>-132.69243334643369</v>
      </c>
      <c r="BE19">
        <f t="shared" si="28"/>
        <v>12.480993172755706</v>
      </c>
      <c r="BF19">
        <f t="shared" si="29"/>
        <v>-120.21144017367799</v>
      </c>
      <c r="BI19">
        <v>17</v>
      </c>
      <c r="BJ19" s="8">
        <f t="shared" si="15"/>
        <v>-31.984134228187997</v>
      </c>
      <c r="BK19" s="8">
        <f t="shared" si="15"/>
        <v>-31.984134228187997</v>
      </c>
      <c r="BL19" s="154">
        <f t="shared" si="30"/>
        <v>5.5578438787934434</v>
      </c>
      <c r="BM19" s="8">
        <f t="shared" si="6"/>
        <v>-26.426290349394556</v>
      </c>
      <c r="BP19">
        <v>17</v>
      </c>
      <c r="BQ19" s="100">
        <f t="shared" si="16"/>
        <v>141.71655444295288</v>
      </c>
      <c r="BR19" s="100">
        <f t="shared" si="17"/>
        <v>100.70829911824558</v>
      </c>
      <c r="BS19" s="154">
        <f t="shared" si="18"/>
        <v>-6.923149293962263</v>
      </c>
      <c r="BT19">
        <f t="shared" si="19"/>
        <v>93.785149824283309</v>
      </c>
      <c r="BW19">
        <v>17</v>
      </c>
      <c r="BX19" s="100">
        <f t="shared" si="20"/>
        <v>-141.71655444295288</v>
      </c>
      <c r="BY19" s="100">
        <f t="shared" si="21"/>
        <v>-100.70829911824558</v>
      </c>
      <c r="BZ19" s="154">
        <f t="shared" si="22"/>
        <v>6.923149293962263</v>
      </c>
      <c r="CA19">
        <f t="shared" si="23"/>
        <v>-93.785149824283309</v>
      </c>
      <c r="CE19">
        <v>17</v>
      </c>
      <c r="CF19" s="100">
        <f t="shared" si="24"/>
        <v>-170.16500671140909</v>
      </c>
      <c r="CG19" s="100">
        <f t="shared" si="25"/>
        <v>-129.15675138670184</v>
      </c>
      <c r="CH19" s="100">
        <f t="shared" si="7"/>
        <v>113.26280221321593</v>
      </c>
      <c r="CI19">
        <f t="shared" si="31"/>
        <v>-15.893949173485908</v>
      </c>
    </row>
    <row r="20" spans="1:87" ht="16.5">
      <c r="A20">
        <v>9.9999999999999995E-7</v>
      </c>
      <c r="B20" s="154">
        <v>3.6521739130434779E-5</v>
      </c>
      <c r="C20" s="154">
        <v>1.5554999999999998E-3</v>
      </c>
      <c r="D20" s="154">
        <v>7.5094594594594596E-4</v>
      </c>
      <c r="E20" s="154">
        <v>7.3079545454545456E-4</v>
      </c>
      <c r="F20">
        <v>0.95889595201760669</v>
      </c>
      <c r="G20">
        <v>0.56162400045750183</v>
      </c>
      <c r="H20">
        <v>0.39124312690560503</v>
      </c>
      <c r="I20">
        <f t="shared" si="8"/>
        <v>306</v>
      </c>
      <c r="J20">
        <v>3.0199517204020165E-7</v>
      </c>
      <c r="K20">
        <v>2.9940000000000001E-2</v>
      </c>
      <c r="L20">
        <v>808.80025094745406</v>
      </c>
      <c r="M20" s="104">
        <v>60160.681325114463</v>
      </c>
      <c r="O20" s="10"/>
      <c r="Q20">
        <v>18</v>
      </c>
      <c r="R20" s="159">
        <f t="shared" si="26"/>
        <v>114.37156012751666</v>
      </c>
      <c r="S20">
        <f t="shared" si="27"/>
        <v>73.363304802809353</v>
      </c>
      <c r="T20" s="155">
        <f t="shared" si="9"/>
        <v>-7.3942126351849922</v>
      </c>
      <c r="U20">
        <f t="shared" si="0"/>
        <v>65.969092167624353</v>
      </c>
      <c r="X20">
        <v>18</v>
      </c>
      <c r="Y20">
        <f t="shared" si="1"/>
        <v>7.8120805369167101E-2</v>
      </c>
      <c r="Z20">
        <f t="shared" si="1"/>
        <v>7.8120805369167101E-2</v>
      </c>
      <c r="AA20">
        <f t="shared" si="2"/>
        <v>1.7835573958175854</v>
      </c>
      <c r="AB20">
        <f t="shared" si="10"/>
        <v>1.8616782011867525</v>
      </c>
      <c r="AC20" s="9"/>
      <c r="AE20">
        <v>18</v>
      </c>
      <c r="AF20">
        <f t="shared" si="3"/>
        <v>86.948445006711324</v>
      </c>
      <c r="AG20">
        <f t="shared" si="11"/>
        <v>45.940189682004132</v>
      </c>
      <c r="AH20" s="154">
        <f t="shared" si="12"/>
        <v>-14.742542986837888</v>
      </c>
      <c r="AI20">
        <f t="shared" si="13"/>
        <v>31.197646695166242</v>
      </c>
      <c r="AL20">
        <v>18</v>
      </c>
      <c r="AP20">
        <f t="shared" si="14"/>
        <v>33.059324896352997</v>
      </c>
      <c r="AX20">
        <v>18</v>
      </c>
      <c r="AY20">
        <f t="shared" si="4"/>
        <v>2.9078412773320514</v>
      </c>
      <c r="AZ20">
        <f t="shared" si="4"/>
        <v>4.7793127460354157</v>
      </c>
      <c r="BB20">
        <v>18</v>
      </c>
      <c r="BC20">
        <f t="shared" si="5"/>
        <v>-173.70068867114094</v>
      </c>
      <c r="BD20">
        <f t="shared" si="32"/>
        <v>-132.69243334643369</v>
      </c>
      <c r="BE20">
        <f t="shared" si="28"/>
        <v>7.8859339064664704</v>
      </c>
      <c r="BF20">
        <f t="shared" si="29"/>
        <v>-124.80649943996721</v>
      </c>
      <c r="BI20">
        <v>18</v>
      </c>
      <c r="BJ20" s="8">
        <f t="shared" si="15"/>
        <v>-31.984134228187997</v>
      </c>
      <c r="BK20" s="8">
        <f t="shared" si="15"/>
        <v>-31.984134228187997</v>
      </c>
      <c r="BL20" s="154">
        <f t="shared" si="30"/>
        <v>6.0564942271167883</v>
      </c>
      <c r="BM20" s="8">
        <f t="shared" si="6"/>
        <v>-25.927640001071211</v>
      </c>
      <c r="BP20">
        <v>18</v>
      </c>
      <c r="BQ20" s="100">
        <f t="shared" si="16"/>
        <v>141.71655444295288</v>
      </c>
      <c r="BR20" s="100">
        <f t="shared" si="17"/>
        <v>100.70829911824558</v>
      </c>
      <c r="BS20" s="154">
        <f t="shared" si="18"/>
        <v>-1.8294396793496823</v>
      </c>
      <c r="BT20">
        <f t="shared" si="19"/>
        <v>98.878859438895901</v>
      </c>
      <c r="BW20">
        <v>18</v>
      </c>
      <c r="BX20" s="100">
        <f t="shared" si="20"/>
        <v>-141.71655444295288</v>
      </c>
      <c r="BY20" s="100">
        <f t="shared" si="21"/>
        <v>-100.70829911824558</v>
      </c>
      <c r="BZ20" s="154">
        <f t="shared" si="22"/>
        <v>1.8294396793496825</v>
      </c>
      <c r="CA20">
        <f t="shared" si="23"/>
        <v>-98.878859438895901</v>
      </c>
      <c r="CE20">
        <v>18</v>
      </c>
      <c r="CF20" s="100">
        <f t="shared" si="24"/>
        <v>-170.16500671140909</v>
      </c>
      <c r="CG20" s="100">
        <f t="shared" si="25"/>
        <v>-129.15675138670184</v>
      </c>
      <c r="CH20" s="100">
        <f t="shared" si="7"/>
        <v>113.93262208897535</v>
      </c>
      <c r="CI20">
        <f t="shared" si="31"/>
        <v>-15.224129297726492</v>
      </c>
    </row>
    <row r="21" spans="1:87" ht="16.5">
      <c r="A21">
        <v>9.9999999999999995E-7</v>
      </c>
      <c r="B21" s="154">
        <v>4.9130434782608691E-5</v>
      </c>
      <c r="C21" s="154">
        <v>1.9193333333333334E-3</v>
      </c>
      <c r="D21" s="154">
        <v>8.1905405405405403E-4</v>
      </c>
      <c r="E21" s="154">
        <v>9.762499999999999E-4</v>
      </c>
      <c r="F21">
        <v>1.4504320026184339</v>
      </c>
      <c r="G21">
        <v>0.54538995569963966</v>
      </c>
      <c r="H21">
        <v>0.39874149903674239</v>
      </c>
      <c r="I21">
        <f t="shared" si="8"/>
        <v>306</v>
      </c>
      <c r="J21">
        <v>3.0199517204020165E-7</v>
      </c>
      <c r="K21">
        <v>3.0200000000000001E-2</v>
      </c>
      <c r="L21">
        <v>1226.7382489342672</v>
      </c>
      <c r="M21" s="104">
        <v>58605.768525268286</v>
      </c>
      <c r="O21" s="10"/>
      <c r="Q21">
        <v>19</v>
      </c>
      <c r="R21" s="159">
        <f t="shared" si="26"/>
        <v>114.37156012751666</v>
      </c>
      <c r="S21">
        <f t="shared" si="27"/>
        <v>73.363304802809353</v>
      </c>
      <c r="T21" s="155">
        <f t="shared" si="9"/>
        <v>-3.8996688790740857</v>
      </c>
      <c r="U21">
        <f t="shared" si="0"/>
        <v>69.463635923735268</v>
      </c>
      <c r="X21">
        <v>19</v>
      </c>
      <c r="Y21">
        <f t="shared" si="1"/>
        <v>7.8120805369167101E-2</v>
      </c>
      <c r="Z21">
        <f t="shared" si="1"/>
        <v>7.8120805369167101E-2</v>
      </c>
      <c r="AA21">
        <f t="shared" si="2"/>
        <v>2.6133174110843709</v>
      </c>
      <c r="AB21">
        <f t="shared" si="10"/>
        <v>2.691438216453538</v>
      </c>
      <c r="AC21" s="9"/>
      <c r="AE21">
        <v>19</v>
      </c>
      <c r="AF21">
        <f t="shared" si="3"/>
        <v>86.948445006711324</v>
      </c>
      <c r="AG21">
        <f t="shared" si="11"/>
        <v>45.940189682004132</v>
      </c>
      <c r="AH21" s="154">
        <f t="shared" si="12"/>
        <v>-12.304031912448036</v>
      </c>
      <c r="AI21">
        <f t="shared" si="13"/>
        <v>33.636157769556092</v>
      </c>
      <c r="AL21">
        <v>19</v>
      </c>
      <c r="AP21">
        <f t="shared" si="14"/>
        <v>36.327595986009634</v>
      </c>
      <c r="AX21">
        <v>19</v>
      </c>
      <c r="AY21">
        <f t="shared" si="4"/>
        <v>3.0887519065164564</v>
      </c>
      <c r="AZ21">
        <f t="shared" si="4"/>
        <v>4.767940365427549</v>
      </c>
      <c r="BB21">
        <v>19</v>
      </c>
      <c r="BC21">
        <f t="shared" si="5"/>
        <v>-173.70068867114094</v>
      </c>
      <c r="BD21">
        <f t="shared" si="32"/>
        <v>-132.69243334643369</v>
      </c>
      <c r="BE21">
        <f t="shared" si="28"/>
        <v>3.5777400346340977</v>
      </c>
      <c r="BF21">
        <f t="shared" si="29"/>
        <v>-129.11469331179958</v>
      </c>
      <c r="BI21">
        <v>19</v>
      </c>
      <c r="BJ21" s="8">
        <f t="shared" si="15"/>
        <v>-31.984134228187997</v>
      </c>
      <c r="BK21" s="8">
        <f t="shared" si="15"/>
        <v>-31.984134228187997</v>
      </c>
      <c r="BL21" s="154">
        <f t="shared" si="30"/>
        <v>5.4691167778495915</v>
      </c>
      <c r="BM21" s="8">
        <f t="shared" si="6"/>
        <v>-26.515017450338405</v>
      </c>
      <c r="BP21">
        <v>19</v>
      </c>
      <c r="BQ21" s="100">
        <f t="shared" si="16"/>
        <v>141.71655444295288</v>
      </c>
      <c r="BR21" s="100">
        <f t="shared" si="17"/>
        <v>100.70829911824558</v>
      </c>
      <c r="BS21" s="154">
        <f t="shared" si="18"/>
        <v>1.8913767432154938</v>
      </c>
      <c r="BT21">
        <f t="shared" si="19"/>
        <v>102.59967586146107</v>
      </c>
      <c r="BW21">
        <v>19</v>
      </c>
      <c r="BX21" s="100">
        <f t="shared" si="20"/>
        <v>-141.71655444295288</v>
      </c>
      <c r="BY21" s="100">
        <f t="shared" si="21"/>
        <v>-100.70829911824558</v>
      </c>
      <c r="BZ21" s="154">
        <f t="shared" si="22"/>
        <v>-1.8913767432154942</v>
      </c>
      <c r="CA21">
        <f t="shared" si="23"/>
        <v>-102.59967586146107</v>
      </c>
      <c r="CE21">
        <v>19</v>
      </c>
      <c r="CF21" s="100">
        <f t="shared" si="24"/>
        <v>-170.16500671140909</v>
      </c>
      <c r="CG21" s="100">
        <f t="shared" si="25"/>
        <v>-129.15675138670184</v>
      </c>
      <c r="CH21" s="100">
        <f t="shared" si="7"/>
        <v>110.90580444998997</v>
      </c>
      <c r="CI21">
        <f t="shared" si="31"/>
        <v>-18.25094693671187</v>
      </c>
    </row>
    <row r="22" spans="1:87" ht="16.5">
      <c r="A22">
        <v>9.9999999999999995E-7</v>
      </c>
      <c r="B22" s="154">
        <v>3.6956521739130438E-5</v>
      </c>
      <c r="C22" s="154">
        <v>5.3249999999999999E-4</v>
      </c>
      <c r="D22" s="154">
        <v>3.6256756756756754E-4</v>
      </c>
      <c r="E22" s="154">
        <v>2.0306818181818184E-4</v>
      </c>
      <c r="F22">
        <v>7.323219774253259E-2</v>
      </c>
      <c r="G22">
        <v>0.59953156541718877</v>
      </c>
      <c r="H22">
        <v>0.37110489341547853</v>
      </c>
      <c r="I22">
        <f t="shared" si="8"/>
        <v>306</v>
      </c>
      <c r="J22">
        <v>2.454708915685024E-7</v>
      </c>
      <c r="K22">
        <v>3.1605000000000001E-2</v>
      </c>
      <c r="L22">
        <v>61.36078640840671</v>
      </c>
      <c r="M22" s="104">
        <v>63819.453893419748</v>
      </c>
      <c r="O22" s="10"/>
      <c r="Q22">
        <v>20</v>
      </c>
      <c r="R22" s="159">
        <f t="shared" si="26"/>
        <v>114.37156012751666</v>
      </c>
      <c r="S22">
        <f t="shared" si="27"/>
        <v>73.363304802809353</v>
      </c>
      <c r="T22" s="155">
        <f t="shared" si="9"/>
        <v>-27.763803536040832</v>
      </c>
      <c r="U22">
        <f t="shared" si="0"/>
        <v>45.59950126676852</v>
      </c>
      <c r="X22">
        <v>20</v>
      </c>
      <c r="Y22">
        <f t="shared" si="1"/>
        <v>7.8120805369167101E-2</v>
      </c>
      <c r="Z22">
        <f t="shared" si="1"/>
        <v>7.8120805369167101E-2</v>
      </c>
      <c r="AA22">
        <f t="shared" si="2"/>
        <v>-0.49688187672512968</v>
      </c>
      <c r="AB22">
        <f t="shared" si="10"/>
        <v>-0.41876107135596258</v>
      </c>
      <c r="AC22" s="9"/>
      <c r="AE22">
        <v>20</v>
      </c>
      <c r="AF22">
        <f t="shared" si="3"/>
        <v>86.948445006711324</v>
      </c>
      <c r="AG22">
        <f t="shared" si="11"/>
        <v>45.940189682004132</v>
      </c>
      <c r="AH22" s="154">
        <f t="shared" si="12"/>
        <v>-30.027407546322767</v>
      </c>
      <c r="AI22">
        <f t="shared" si="13"/>
        <v>15.912782135681365</v>
      </c>
      <c r="AL22">
        <v>20</v>
      </c>
      <c r="AP22">
        <f t="shared" si="14"/>
        <v>15.494021064325402</v>
      </c>
      <c r="AX22">
        <v>20</v>
      </c>
      <c r="AY22">
        <f t="shared" si="4"/>
        <v>1.7878909169553148</v>
      </c>
      <c r="AZ22">
        <f t="shared" si="4"/>
        <v>4.8049530835916023</v>
      </c>
      <c r="BB22">
        <v>20</v>
      </c>
      <c r="BC22">
        <f t="shared" si="5"/>
        <v>-173.70068867114094</v>
      </c>
      <c r="BD22">
        <f t="shared" si="32"/>
        <v>-132.69243334643369</v>
      </c>
      <c r="BE22">
        <f t="shared" si="28"/>
        <v>34.091029612496968</v>
      </c>
      <c r="BF22">
        <f t="shared" si="29"/>
        <v>-98.601403733936721</v>
      </c>
      <c r="BI22">
        <v>20</v>
      </c>
      <c r="BJ22" s="8">
        <f t="shared" si="15"/>
        <v>-31.984134228187997</v>
      </c>
      <c r="BK22" s="8">
        <f t="shared" si="15"/>
        <v>-31.984134228187997</v>
      </c>
      <c r="BL22" s="154">
        <f t="shared" si="30"/>
        <v>9.0877119634631995</v>
      </c>
      <c r="BM22" s="8">
        <f t="shared" si="6"/>
        <v>-22.896422264724798</v>
      </c>
      <c r="BP22">
        <v>20</v>
      </c>
      <c r="BQ22" s="100">
        <f t="shared" si="16"/>
        <v>141.71655444295288</v>
      </c>
      <c r="BR22" s="100">
        <f t="shared" si="17"/>
        <v>100.70829911824558</v>
      </c>
      <c r="BS22" s="154">
        <f t="shared" si="18"/>
        <v>-25.003317649033768</v>
      </c>
      <c r="BT22">
        <f t="shared" si="19"/>
        <v>75.704981469211816</v>
      </c>
      <c r="BW22">
        <v>20</v>
      </c>
      <c r="BX22" s="100">
        <f t="shared" si="20"/>
        <v>-141.71655444295288</v>
      </c>
      <c r="BY22" s="100">
        <f t="shared" si="21"/>
        <v>-100.70829911824558</v>
      </c>
      <c r="BZ22" s="154">
        <f t="shared" si="22"/>
        <v>25.003317649033768</v>
      </c>
      <c r="CA22">
        <f t="shared" si="23"/>
        <v>-75.704981469211816</v>
      </c>
      <c r="CE22">
        <v>20</v>
      </c>
      <c r="CF22" s="100">
        <f t="shared" si="24"/>
        <v>-170.16500671140909</v>
      </c>
      <c r="CG22" s="100">
        <f t="shared" si="25"/>
        <v>-129.15675138670184</v>
      </c>
      <c r="CH22" s="100">
        <f t="shared" si="7"/>
        <v>114.91869389794283</v>
      </c>
      <c r="CI22">
        <f t="shared" si="31"/>
        <v>-14.238057488759011</v>
      </c>
    </row>
    <row r="23" spans="1:87" ht="16.5">
      <c r="A23">
        <v>9.9999999999999995E-7</v>
      </c>
      <c r="B23" s="154">
        <v>9.9999999999999995E-7</v>
      </c>
      <c r="C23" s="154">
        <v>3.8416666666666666E-4</v>
      </c>
      <c r="D23" s="154">
        <v>4.1202702702702697E-4</v>
      </c>
      <c r="E23" s="154">
        <v>4.9886363636363632E-5</v>
      </c>
      <c r="F23">
        <v>8.1180270038019267E-2</v>
      </c>
      <c r="G23">
        <v>0.58975230757045838</v>
      </c>
      <c r="H23">
        <v>0.37798571447167606</v>
      </c>
      <c r="I23">
        <f t="shared" si="8"/>
        <v>306</v>
      </c>
      <c r="J23">
        <v>2.5703957827688611E-7</v>
      </c>
      <c r="K23">
        <v>3.2055E-2</v>
      </c>
      <c r="L23">
        <v>68.12839560577153</v>
      </c>
      <c r="M23" s="104">
        <v>62869.198791193368</v>
      </c>
      <c r="O23" s="10"/>
      <c r="Q23">
        <v>21</v>
      </c>
      <c r="R23" s="159">
        <f t="shared" si="26"/>
        <v>114.37156012751666</v>
      </c>
      <c r="S23">
        <f t="shared" si="27"/>
        <v>73.363304802809353</v>
      </c>
      <c r="T23" s="155">
        <f t="shared" si="9"/>
        <v>-28.097443340803288</v>
      </c>
      <c r="U23">
        <f t="shared" si="0"/>
        <v>45.265861462006065</v>
      </c>
      <c r="X23">
        <v>21</v>
      </c>
      <c r="Y23">
        <f t="shared" ref="Y23:Z42" si="33">$O$9+$O$11-2*$O$10</f>
        <v>7.8120805369167101E-2</v>
      </c>
      <c r="Z23">
        <f t="shared" si="33"/>
        <v>7.8120805369167101E-2</v>
      </c>
      <c r="AA23">
        <f t="shared" si="2"/>
        <v>-5.5498808337305814</v>
      </c>
      <c r="AB23">
        <f t="shared" si="10"/>
        <v>-5.4717600283614143</v>
      </c>
      <c r="AC23" s="9"/>
      <c r="AE23">
        <v>21</v>
      </c>
      <c r="AF23">
        <f t="shared" si="3"/>
        <v>86.948445006711324</v>
      </c>
      <c r="AG23">
        <f t="shared" si="11"/>
        <v>45.940189682004132</v>
      </c>
      <c r="AH23" s="154">
        <f t="shared" si="12"/>
        <v>-27.592940667835339</v>
      </c>
      <c r="AI23">
        <f t="shared" si="13"/>
        <v>18.347249014168792</v>
      </c>
      <c r="AL23">
        <v>21</v>
      </c>
      <c r="AP23">
        <f t="shared" si="14"/>
        <v>12.875488985807378</v>
      </c>
      <c r="AX23">
        <v>21</v>
      </c>
      <c r="AY23">
        <f t="shared" si="4"/>
        <v>1.8333281616127488</v>
      </c>
      <c r="AZ23">
        <f t="shared" si="4"/>
        <v>4.7984379257107603</v>
      </c>
      <c r="BB23">
        <v>21</v>
      </c>
      <c r="BC23">
        <f t="shared" si="5"/>
        <v>-173.70068867114094</v>
      </c>
      <c r="BD23">
        <f t="shared" si="32"/>
        <v>-132.69243334643369</v>
      </c>
      <c r="BE23">
        <f t="shared" si="28"/>
        <v>32.964614346799202</v>
      </c>
      <c r="BF23">
        <f t="shared" si="29"/>
        <v>-99.727818999634479</v>
      </c>
      <c r="BI23">
        <v>21</v>
      </c>
      <c r="BJ23" s="8">
        <f t="shared" ref="BJ23:BK42" si="34">$O$12+$O$3-$O$9-$O$7</f>
        <v>-31.984134228187997</v>
      </c>
      <c r="BK23" s="8">
        <f t="shared" si="34"/>
        <v>-31.984134228187997</v>
      </c>
      <c r="BL23" s="154">
        <f t="shared" si="30"/>
        <v>9.9125491667585486</v>
      </c>
      <c r="BM23" s="8">
        <f t="shared" si="6"/>
        <v>-22.071585061429449</v>
      </c>
      <c r="BP23">
        <v>21</v>
      </c>
      <c r="BQ23" s="100">
        <f t="shared" si="16"/>
        <v>141.71655444295288</v>
      </c>
      <c r="BR23" s="100">
        <f t="shared" si="17"/>
        <v>100.70829911824558</v>
      </c>
      <c r="BS23" s="154">
        <f t="shared" si="18"/>
        <v>-23.052065180040657</v>
      </c>
      <c r="BT23">
        <f t="shared" si="19"/>
        <v>77.65623393820492</v>
      </c>
      <c r="BW23">
        <v>21</v>
      </c>
      <c r="BX23" s="100">
        <f t="shared" si="20"/>
        <v>-141.71655444295288</v>
      </c>
      <c r="BY23" s="100">
        <f t="shared" si="21"/>
        <v>-100.70829911824558</v>
      </c>
      <c r="BZ23" s="154">
        <f t="shared" si="22"/>
        <v>23.052065180040657</v>
      </c>
      <c r="CA23">
        <f t="shared" si="23"/>
        <v>-77.65623393820492</v>
      </c>
      <c r="CE23">
        <v>21</v>
      </c>
      <c r="CF23" s="100">
        <f t="shared" si="24"/>
        <v>-170.16500671140909</v>
      </c>
      <c r="CG23" s="100">
        <f t="shared" si="25"/>
        <v>-129.15675138670184</v>
      </c>
      <c r="CH23" s="100">
        <f t="shared" si="7"/>
        <v>151.60375299044625</v>
      </c>
      <c r="CI23">
        <f t="shared" si="31"/>
        <v>22.447001603744411</v>
      </c>
    </row>
    <row r="24" spans="1:87" ht="16.5">
      <c r="A24">
        <v>9.9999999999999995E-7</v>
      </c>
      <c r="B24" s="154">
        <v>4.0217391304347829E-5</v>
      </c>
      <c r="C24" s="154">
        <v>5.2666666666666671E-4</v>
      </c>
      <c r="D24" s="154">
        <v>5.2027027027027033E-4</v>
      </c>
      <c r="E24" s="154">
        <v>5.329545454545455E-5</v>
      </c>
      <c r="F24">
        <v>6.5866422145465328E-2</v>
      </c>
      <c r="G24">
        <v>0.58259428876777986</v>
      </c>
      <c r="H24">
        <v>0.37911124060398199</v>
      </c>
      <c r="I24">
        <f t="shared" si="8"/>
        <v>306</v>
      </c>
      <c r="J24">
        <v>2.6302679918953789E-7</v>
      </c>
      <c r="K24">
        <v>3.0939999999999999E-2</v>
      </c>
      <c r="L24">
        <v>55.356470534998842</v>
      </c>
      <c r="M24" s="104">
        <v>62218.3403557688</v>
      </c>
      <c r="N24" s="168"/>
      <c r="O24" s="169"/>
      <c r="Q24">
        <v>22</v>
      </c>
      <c r="R24" s="159">
        <f t="shared" si="26"/>
        <v>114.37156012751666</v>
      </c>
      <c r="S24">
        <f t="shared" si="27"/>
        <v>73.363304802809353</v>
      </c>
      <c r="T24" s="155">
        <f t="shared" si="9"/>
        <v>-29.573868707676937</v>
      </c>
      <c r="U24">
        <f t="shared" si="0"/>
        <v>43.789436095132416</v>
      </c>
      <c r="X24">
        <v>22</v>
      </c>
      <c r="Y24">
        <f t="shared" si="33"/>
        <v>7.8120805369167101E-2</v>
      </c>
      <c r="Z24">
        <f t="shared" si="33"/>
        <v>7.8120805369167101E-2</v>
      </c>
      <c r="AA24">
        <f t="shared" si="2"/>
        <v>-5.7659482631222758</v>
      </c>
      <c r="AB24">
        <f t="shared" si="10"/>
        <v>-5.6878274577531087</v>
      </c>
      <c r="AC24" s="9"/>
      <c r="AE24">
        <v>22</v>
      </c>
      <c r="AF24">
        <f t="shared" si="3"/>
        <v>86.948445006711324</v>
      </c>
      <c r="AG24">
        <f t="shared" si="11"/>
        <v>45.940189682004132</v>
      </c>
      <c r="AH24" s="154">
        <f t="shared" si="12"/>
        <v>-27.219465911068529</v>
      </c>
      <c r="AI24">
        <f t="shared" si="13"/>
        <v>18.720723770935603</v>
      </c>
      <c r="AL24">
        <v>22</v>
      </c>
      <c r="AP24">
        <f t="shared" si="14"/>
        <v>13.032896313182494</v>
      </c>
      <c r="AX24">
        <v>22</v>
      </c>
      <c r="AY24">
        <f t="shared" si="4"/>
        <v>1.7431683922138985</v>
      </c>
      <c r="AZ24">
        <f t="shared" si="4"/>
        <v>4.7939184223312736</v>
      </c>
      <c r="BB24">
        <v>22</v>
      </c>
      <c r="BC24">
        <f t="shared" si="5"/>
        <v>-173.70068867114094</v>
      </c>
      <c r="BD24">
        <f t="shared" si="32"/>
        <v>-132.69243334643369</v>
      </c>
      <c r="BE24">
        <f t="shared" si="28"/>
        <v>35.151043993097552</v>
      </c>
      <c r="BF24">
        <f t="shared" si="29"/>
        <v>-97.541389353336143</v>
      </c>
      <c r="BI24">
        <v>22</v>
      </c>
      <c r="BJ24" s="8">
        <f t="shared" si="34"/>
        <v>-31.984134228187997</v>
      </c>
      <c r="BK24" s="8">
        <f t="shared" si="34"/>
        <v>-31.984134228187997</v>
      </c>
      <c r="BL24" s="154">
        <f t="shared" si="30"/>
        <v>8.9887207519344781</v>
      </c>
      <c r="BM24" s="8">
        <f t="shared" si="6"/>
        <v>-22.995413476253518</v>
      </c>
      <c r="BP24">
        <v>22</v>
      </c>
      <c r="BQ24" s="100">
        <f t="shared" si="16"/>
        <v>141.71655444295288</v>
      </c>
      <c r="BR24" s="100">
        <f t="shared" si="17"/>
        <v>100.70829911824558</v>
      </c>
      <c r="BS24" s="154">
        <f t="shared" si="18"/>
        <v>-26.162323241163069</v>
      </c>
      <c r="BT24">
        <f t="shared" si="19"/>
        <v>74.545975877082512</v>
      </c>
      <c r="BW24">
        <v>22</v>
      </c>
      <c r="BX24" s="100">
        <f t="shared" si="20"/>
        <v>-141.71655444295288</v>
      </c>
      <c r="BY24" s="100">
        <f t="shared" si="21"/>
        <v>-100.70829911824558</v>
      </c>
      <c r="BZ24" s="154">
        <f t="shared" si="22"/>
        <v>26.162323241163069</v>
      </c>
      <c r="CA24">
        <f t="shared" si="23"/>
        <v>-74.545975877082512</v>
      </c>
      <c r="CE24">
        <v>22</v>
      </c>
      <c r="CF24" s="100">
        <f t="shared" si="24"/>
        <v>-170.16500671140909</v>
      </c>
      <c r="CG24" s="100">
        <f t="shared" si="25"/>
        <v>-129.15675138670184</v>
      </c>
      <c r="CH24" s="100">
        <f t="shared" si="7"/>
        <v>113.64718305903531</v>
      </c>
      <c r="CI24">
        <f t="shared" si="31"/>
        <v>-15.509568327666528</v>
      </c>
    </row>
    <row r="25" spans="1:87" ht="16.5">
      <c r="A25">
        <v>9.9999999999999995E-7</v>
      </c>
      <c r="B25" s="154">
        <v>3.760869565217391E-5</v>
      </c>
      <c r="C25" s="154">
        <v>1.2761666666666666E-3</v>
      </c>
      <c r="D25" s="154">
        <v>6.9945945945945945E-4</v>
      </c>
      <c r="E25" s="154">
        <v>1.4636363636363637E-4</v>
      </c>
      <c r="F25">
        <v>0.10832574438238256</v>
      </c>
      <c r="G25">
        <v>0.56830397456522552</v>
      </c>
      <c r="H25">
        <v>0.39522995736085081</v>
      </c>
      <c r="I25">
        <f t="shared" si="8"/>
        <v>306</v>
      </c>
      <c r="J25">
        <v>2.8183829312644502E-7</v>
      </c>
      <c r="K25">
        <v>3.066E-2</v>
      </c>
      <c r="L25">
        <v>91.182182387571643</v>
      </c>
      <c r="M25" s="104">
        <v>60761.571995680817</v>
      </c>
      <c r="N25" s="168"/>
      <c r="O25" s="169"/>
      <c r="Q25">
        <v>23</v>
      </c>
      <c r="R25" s="159">
        <f t="shared" si="26"/>
        <v>114.37156012751666</v>
      </c>
      <c r="S25">
        <f t="shared" si="27"/>
        <v>73.363304802809353</v>
      </c>
      <c r="T25" s="155">
        <f t="shared" si="9"/>
        <v>-24.300835706914214</v>
      </c>
      <c r="U25">
        <f t="shared" si="0"/>
        <v>49.062469095895139</v>
      </c>
      <c r="X25">
        <v>23</v>
      </c>
      <c r="Y25">
        <f t="shared" si="33"/>
        <v>7.8120805369167101E-2</v>
      </c>
      <c r="Z25">
        <f t="shared" si="33"/>
        <v>7.8120805369167101E-2</v>
      </c>
      <c r="AA25">
        <f t="shared" si="2"/>
        <v>-2.4498595840279167</v>
      </c>
      <c r="AB25">
        <f t="shared" si="10"/>
        <v>-2.3717387786587496</v>
      </c>
      <c r="AC25" s="9"/>
      <c r="AE25">
        <v>23</v>
      </c>
      <c r="AF25">
        <f t="shared" si="3"/>
        <v>86.948445006711324</v>
      </c>
      <c r="AG25">
        <f t="shared" si="11"/>
        <v>45.940189682004132</v>
      </c>
      <c r="AH25" s="154">
        <f t="shared" si="12"/>
        <v>-22.754631618243891</v>
      </c>
      <c r="AI25">
        <f t="shared" si="13"/>
        <v>23.18555806376024</v>
      </c>
      <c r="AL25">
        <v>23</v>
      </c>
      <c r="AP25">
        <f t="shared" si="14"/>
        <v>20.813819285101491</v>
      </c>
      <c r="AX25">
        <v>23</v>
      </c>
      <c r="AY25">
        <f t="shared" si="4"/>
        <v>1.9599099825526858</v>
      </c>
      <c r="AZ25">
        <f t="shared" si="4"/>
        <v>4.7836290012048748</v>
      </c>
      <c r="BB25">
        <v>23</v>
      </c>
      <c r="BC25">
        <f t="shared" si="5"/>
        <v>-173.70068867114094</v>
      </c>
      <c r="BD25">
        <f t="shared" si="32"/>
        <v>-132.69243334643369</v>
      </c>
      <c r="BE25">
        <f t="shared" si="28"/>
        <v>30.047813805139793</v>
      </c>
      <c r="BF25">
        <f t="shared" si="29"/>
        <v>-102.64461954129389</v>
      </c>
      <c r="BI25">
        <v>23</v>
      </c>
      <c r="BJ25" s="8">
        <f t="shared" si="34"/>
        <v>-31.984134228187997</v>
      </c>
      <c r="BK25" s="8">
        <f t="shared" si="34"/>
        <v>-31.984134228187997</v>
      </c>
      <c r="BL25" s="154">
        <f t="shared" si="30"/>
        <v>6.6506335935831737</v>
      </c>
      <c r="BM25" s="8">
        <f t="shared" si="6"/>
        <v>-25.333500634604825</v>
      </c>
      <c r="BP25">
        <v>23</v>
      </c>
      <c r="BQ25" s="100">
        <f t="shared" si="16"/>
        <v>141.71655444295288</v>
      </c>
      <c r="BR25" s="100">
        <f t="shared" si="17"/>
        <v>100.70829911824558</v>
      </c>
      <c r="BS25" s="154">
        <f t="shared" si="18"/>
        <v>-23.397180211556613</v>
      </c>
      <c r="BT25">
        <f t="shared" si="19"/>
        <v>77.311118906688961</v>
      </c>
      <c r="BW25">
        <v>23</v>
      </c>
      <c r="BX25" s="100">
        <f t="shared" si="20"/>
        <v>-141.71655444295288</v>
      </c>
      <c r="BY25" s="100">
        <f t="shared" si="21"/>
        <v>-100.70829911824558</v>
      </c>
      <c r="BZ25" s="154">
        <f t="shared" si="22"/>
        <v>23.39718021155662</v>
      </c>
      <c r="CA25">
        <f t="shared" si="23"/>
        <v>-77.311118906688961</v>
      </c>
      <c r="CE25">
        <v>23</v>
      </c>
      <c r="CF25" s="100">
        <f t="shared" si="24"/>
        <v>-170.16500671140909</v>
      </c>
      <c r="CG25" s="100">
        <f t="shared" si="25"/>
        <v>-129.15675138670184</v>
      </c>
      <c r="CH25" s="100">
        <f t="shared" si="7"/>
        <v>114.02136871422978</v>
      </c>
      <c r="CI25">
        <f t="shared" si="31"/>
        <v>-15.135382672472062</v>
      </c>
    </row>
    <row r="26" spans="1:87" ht="16.5">
      <c r="A26">
        <v>9.9999999999999995E-7</v>
      </c>
      <c r="B26" s="154">
        <v>9.9999999999999995E-7</v>
      </c>
      <c r="C26" s="154">
        <v>2.1311666666666666E-3</v>
      </c>
      <c r="D26" s="154">
        <v>8.5864864864864862E-4</v>
      </c>
      <c r="E26" s="154">
        <v>5.2636363636363633E-4</v>
      </c>
      <c r="F26">
        <v>0.38386045062256274</v>
      </c>
      <c r="G26">
        <v>0.55142209950040555</v>
      </c>
      <c r="H26">
        <v>0.40284059330544453</v>
      </c>
      <c r="I26">
        <f t="shared" si="8"/>
        <v>306</v>
      </c>
      <c r="J26">
        <v>2.9512092266663814E-7</v>
      </c>
      <c r="K26">
        <v>3.1800000000000002E-2</v>
      </c>
      <c r="L26">
        <v>324.10087479445752</v>
      </c>
      <c r="M26" s="104">
        <v>59131.116673193363</v>
      </c>
      <c r="N26" s="168"/>
      <c r="O26" s="169"/>
      <c r="Q26">
        <v>24</v>
      </c>
      <c r="R26" s="159">
        <f t="shared" si="26"/>
        <v>114.37156012751666</v>
      </c>
      <c r="S26">
        <f t="shared" si="27"/>
        <v>73.363304802809353</v>
      </c>
      <c r="T26" s="155">
        <f t="shared" si="9"/>
        <v>-13.768526702473538</v>
      </c>
      <c r="U26">
        <f t="shared" si="0"/>
        <v>59.594778100335816</v>
      </c>
      <c r="X26">
        <v>24</v>
      </c>
      <c r="Y26">
        <f t="shared" si="33"/>
        <v>7.8120805369167101E-2</v>
      </c>
      <c r="Z26">
        <f t="shared" si="33"/>
        <v>7.8120805369167101E-2</v>
      </c>
      <c r="AA26">
        <f t="shared" si="2"/>
        <v>1.067809928949172</v>
      </c>
      <c r="AB26">
        <f t="shared" si="10"/>
        <v>1.1459307343183391</v>
      </c>
      <c r="AC26" s="9"/>
      <c r="AE26">
        <v>24</v>
      </c>
      <c r="AF26">
        <f t="shared" si="3"/>
        <v>86.948445006711324</v>
      </c>
      <c r="AG26">
        <f t="shared" si="11"/>
        <v>45.940189682004132</v>
      </c>
      <c r="AH26" s="154">
        <f t="shared" si="12"/>
        <v>-16.963968820913394</v>
      </c>
      <c r="AI26">
        <f t="shared" si="13"/>
        <v>28.976220861090738</v>
      </c>
      <c r="AL26">
        <v>24</v>
      </c>
      <c r="AP26">
        <f t="shared" si="14"/>
        <v>30.122151595409075</v>
      </c>
      <c r="AX26">
        <v>24</v>
      </c>
      <c r="AY26">
        <f t="shared" si="4"/>
        <v>2.5106802032565017</v>
      </c>
      <c r="AZ26">
        <f t="shared" si="4"/>
        <v>4.7718160805960403</v>
      </c>
      <c r="BB26">
        <v>24</v>
      </c>
      <c r="BC26">
        <f t="shared" si="5"/>
        <v>-173.70068867114094</v>
      </c>
      <c r="BD26">
        <f t="shared" si="32"/>
        <v>-132.69243334643369</v>
      </c>
      <c r="BE26">
        <f t="shared" si="28"/>
        <v>17.002980916826992</v>
      </c>
      <c r="BF26">
        <f t="shared" si="29"/>
        <v>-115.68945242960669</v>
      </c>
      <c r="BI26">
        <v>24</v>
      </c>
      <c r="BJ26" s="8">
        <f t="shared" si="34"/>
        <v>-31.984134228187997</v>
      </c>
      <c r="BK26" s="8">
        <f t="shared" si="34"/>
        <v>-31.984134228187997</v>
      </c>
      <c r="BL26" s="154">
        <f t="shared" si="30"/>
        <v>5.3620864038441356</v>
      </c>
      <c r="BM26" s="8">
        <f t="shared" si="6"/>
        <v>-26.622047824343863</v>
      </c>
      <c r="BP26">
        <v>24</v>
      </c>
      <c r="BQ26" s="100">
        <f t="shared" si="16"/>
        <v>141.71655444295288</v>
      </c>
      <c r="BR26" s="100">
        <f t="shared" si="17"/>
        <v>100.70829911824558</v>
      </c>
      <c r="BS26" s="154">
        <f t="shared" si="18"/>
        <v>-11.640894512982856</v>
      </c>
      <c r="BT26">
        <f t="shared" si="19"/>
        <v>89.067404605262723</v>
      </c>
      <c r="BW26">
        <v>24</v>
      </c>
      <c r="BX26" s="100">
        <f t="shared" si="20"/>
        <v>-141.71655444295288</v>
      </c>
      <c r="BY26" s="100">
        <f t="shared" si="21"/>
        <v>-100.70829911824558</v>
      </c>
      <c r="BZ26" s="154">
        <f t="shared" si="22"/>
        <v>11.640894512982856</v>
      </c>
      <c r="CA26">
        <f t="shared" si="23"/>
        <v>-89.067404605262723</v>
      </c>
      <c r="CE26">
        <v>24</v>
      </c>
      <c r="CF26" s="100">
        <f t="shared" si="24"/>
        <v>-170.16500671140909</v>
      </c>
      <c r="CG26" s="100">
        <f t="shared" si="25"/>
        <v>-129.15675138670184</v>
      </c>
      <c r="CH26" s="100">
        <f t="shared" si="7"/>
        <v>151.02031410057307</v>
      </c>
      <c r="CI26">
        <f t="shared" si="31"/>
        <v>21.863562713871232</v>
      </c>
    </row>
    <row r="27" spans="1:87" ht="16.5">
      <c r="A27">
        <v>9.9999999999999995E-7</v>
      </c>
      <c r="B27" s="154">
        <v>4.1521739130434786E-5</v>
      </c>
      <c r="C27" s="154">
        <v>2.2868333333333334E-3</v>
      </c>
      <c r="D27" s="154">
        <v>9.6513513513513517E-4</v>
      </c>
      <c r="E27" s="154">
        <v>8.0306818181818181E-4</v>
      </c>
      <c r="F27">
        <v>0.49551726078905356</v>
      </c>
      <c r="G27">
        <v>0.55625067791648031</v>
      </c>
      <c r="H27">
        <v>0.40096246674032743</v>
      </c>
      <c r="I27">
        <f t="shared" si="8"/>
        <v>306</v>
      </c>
      <c r="J27">
        <v>2.8840315031266014E-7</v>
      </c>
      <c r="K27">
        <v>3.0599999999999999E-2</v>
      </c>
      <c r="L27">
        <v>417.96229809744403</v>
      </c>
      <c r="M27" s="104">
        <v>59591.965266479325</v>
      </c>
      <c r="N27" s="168"/>
      <c r="O27" s="169"/>
      <c r="Q27">
        <v>25</v>
      </c>
      <c r="R27" s="159">
        <f t="shared" si="26"/>
        <v>114.37156012751666</v>
      </c>
      <c r="S27">
        <f t="shared" si="27"/>
        <v>73.363304802809353</v>
      </c>
      <c r="T27" s="155">
        <f t="shared" si="9"/>
        <v>-12.035664140286686</v>
      </c>
      <c r="U27">
        <f t="shared" si="0"/>
        <v>61.327640662522668</v>
      </c>
      <c r="X27">
        <v>25</v>
      </c>
      <c r="Y27">
        <f t="shared" si="33"/>
        <v>7.8120805369167101E-2</v>
      </c>
      <c r="Z27">
        <f t="shared" si="33"/>
        <v>7.8120805369167101E-2</v>
      </c>
      <c r="AA27">
        <f t="shared" si="2"/>
        <v>1.7270959533276078</v>
      </c>
      <c r="AB27">
        <f t="shared" si="10"/>
        <v>1.8052167586967749</v>
      </c>
      <c r="AC27" s="9"/>
      <c r="AE27">
        <v>25</v>
      </c>
      <c r="AF27">
        <f t="shared" si="3"/>
        <v>86.948445006711324</v>
      </c>
      <c r="AG27">
        <f t="shared" si="11"/>
        <v>45.940189682004132</v>
      </c>
      <c r="AH27" s="154">
        <f t="shared" si="12"/>
        <v>-16.380840249189838</v>
      </c>
      <c r="AI27">
        <f t="shared" si="13"/>
        <v>29.559349432814294</v>
      </c>
      <c r="AL27">
        <v>25</v>
      </c>
      <c r="AP27">
        <f t="shared" si="14"/>
        <v>31.36456619151107</v>
      </c>
      <c r="AX27">
        <v>25</v>
      </c>
      <c r="AY27">
        <f t="shared" si="4"/>
        <v>2.6211371084097155</v>
      </c>
      <c r="AZ27">
        <f t="shared" si="4"/>
        <v>4.7751877081352001</v>
      </c>
      <c r="BB27">
        <v>25</v>
      </c>
      <c r="BC27">
        <f t="shared" si="5"/>
        <v>-173.70068867114094</v>
      </c>
      <c r="BD27">
        <f t="shared" si="32"/>
        <v>-132.69243334643369</v>
      </c>
      <c r="BE27">
        <f t="shared" si="28"/>
        <v>14.524620090281498</v>
      </c>
      <c r="BF27">
        <f t="shared" si="29"/>
        <v>-118.16781325615219</v>
      </c>
      <c r="BI27">
        <v>25</v>
      </c>
      <c r="BJ27" s="8">
        <f t="shared" si="34"/>
        <v>-31.984134228187997</v>
      </c>
      <c r="BK27" s="8">
        <f t="shared" si="34"/>
        <v>-31.984134228187997</v>
      </c>
      <c r="BL27" s="154">
        <f t="shared" si="30"/>
        <v>5.1070361055703559</v>
      </c>
      <c r="BM27" s="8">
        <f t="shared" si="6"/>
        <v>-26.877098122617642</v>
      </c>
      <c r="BP27">
        <v>25</v>
      </c>
      <c r="BQ27" s="100">
        <f t="shared" si="16"/>
        <v>141.71655444295288</v>
      </c>
      <c r="BR27" s="100">
        <f t="shared" si="17"/>
        <v>100.70829911824558</v>
      </c>
      <c r="BS27" s="154">
        <f t="shared" si="18"/>
        <v>-9.4175839847111416</v>
      </c>
      <c r="BT27">
        <f t="shared" si="19"/>
        <v>91.290715133534434</v>
      </c>
      <c r="BW27">
        <v>25</v>
      </c>
      <c r="BX27" s="100">
        <f t="shared" si="20"/>
        <v>-141.71655444295288</v>
      </c>
      <c r="BY27" s="100">
        <f t="shared" si="21"/>
        <v>-100.70829911824558</v>
      </c>
      <c r="BZ27" s="154">
        <f t="shared" si="22"/>
        <v>9.4175839847111416</v>
      </c>
      <c r="CA27">
        <f t="shared" si="23"/>
        <v>-91.290715133534434</v>
      </c>
      <c r="CE27">
        <v>25</v>
      </c>
      <c r="CF27" s="100">
        <f t="shared" si="24"/>
        <v>-170.16500671140909</v>
      </c>
      <c r="CG27" s="100">
        <f t="shared" si="25"/>
        <v>-129.15675138670184</v>
      </c>
      <c r="CH27" s="100">
        <f t="shared" si="7"/>
        <v>112.88595927241454</v>
      </c>
      <c r="CI27">
        <f t="shared" si="31"/>
        <v>-16.270792114287303</v>
      </c>
    </row>
    <row r="28" spans="1:87" ht="16.5">
      <c r="A28">
        <v>9.9999999999999995E-7</v>
      </c>
      <c r="B28" s="154">
        <v>9.9999999999999995E-7</v>
      </c>
      <c r="C28" s="154">
        <v>2.3005E-3</v>
      </c>
      <c r="D28" s="154">
        <v>9.5864864864864867E-4</v>
      </c>
      <c r="E28" s="154">
        <v>7.3772727272727282E-4</v>
      </c>
      <c r="F28">
        <v>0.48423539120893172</v>
      </c>
      <c r="G28">
        <v>0.54821873800838961</v>
      </c>
      <c r="H28">
        <v>0.40916018971853135</v>
      </c>
      <c r="I28">
        <f t="shared" si="8"/>
        <v>306</v>
      </c>
      <c r="J28">
        <v>2.9512092266663814E-7</v>
      </c>
      <c r="K28">
        <v>3.0775E-2</v>
      </c>
      <c r="L28">
        <v>408.81073519783627</v>
      </c>
      <c r="M28" s="104">
        <v>58788.861667395839</v>
      </c>
      <c r="N28" s="168"/>
      <c r="O28" s="169"/>
      <c r="Q28">
        <v>26</v>
      </c>
      <c r="R28" s="159">
        <f t="shared" si="26"/>
        <v>114.37156012751666</v>
      </c>
      <c r="S28">
        <f t="shared" si="27"/>
        <v>73.363304802809353</v>
      </c>
      <c r="T28" s="155">
        <f t="shared" si="9"/>
        <v>-12.164627832433933</v>
      </c>
      <c r="U28">
        <f t="shared" si="0"/>
        <v>61.198676970375416</v>
      </c>
      <c r="X28">
        <v>26</v>
      </c>
      <c r="Y28">
        <f t="shared" si="33"/>
        <v>7.8120805369167101E-2</v>
      </c>
      <c r="Z28">
        <f t="shared" si="33"/>
        <v>7.8120805369167101E-2</v>
      </c>
      <c r="AA28">
        <f t="shared" si="2"/>
        <v>1.5606520387227905</v>
      </c>
      <c r="AB28">
        <f t="shared" si="10"/>
        <v>1.6387728440919576</v>
      </c>
      <c r="AC28" s="9"/>
      <c r="AE28">
        <v>26</v>
      </c>
      <c r="AF28">
        <f t="shared" si="3"/>
        <v>86.948445006711324</v>
      </c>
      <c r="AG28">
        <f t="shared" si="11"/>
        <v>45.940189682004132</v>
      </c>
      <c r="AH28" s="154">
        <f t="shared" si="12"/>
        <v>-16.251796011027235</v>
      </c>
      <c r="AI28">
        <f t="shared" si="13"/>
        <v>29.688393670976897</v>
      </c>
      <c r="AL28">
        <v>26</v>
      </c>
      <c r="AP28">
        <f t="shared" si="14"/>
        <v>31.327166515068853</v>
      </c>
      <c r="AX28">
        <v>26</v>
      </c>
      <c r="AY28">
        <f t="shared" si="4"/>
        <v>2.6115222916666947</v>
      </c>
      <c r="AZ28">
        <f t="shared" si="4"/>
        <v>4.7692950509978109</v>
      </c>
      <c r="BB28">
        <v>26</v>
      </c>
      <c r="BC28">
        <f t="shared" si="5"/>
        <v>-173.70068867114094</v>
      </c>
      <c r="BD28">
        <f t="shared" si="32"/>
        <v>-132.69243334643369</v>
      </c>
      <c r="BE28">
        <f t="shared" si="28"/>
        <v>14.707491872504491</v>
      </c>
      <c r="BF28">
        <f t="shared" si="29"/>
        <v>-117.9849414739292</v>
      </c>
      <c r="BI28">
        <v>26</v>
      </c>
      <c r="BJ28" s="8">
        <f t="shared" si="34"/>
        <v>-31.984134228187997</v>
      </c>
      <c r="BK28" s="8">
        <f t="shared" si="34"/>
        <v>-31.984134228187997</v>
      </c>
      <c r="BL28" s="154">
        <f t="shared" si="30"/>
        <v>5.0693801799410725</v>
      </c>
      <c r="BM28" s="8">
        <f t="shared" si="6"/>
        <v>-26.914754048246927</v>
      </c>
      <c r="BP28">
        <v>26</v>
      </c>
      <c r="BQ28" s="100">
        <f t="shared" si="16"/>
        <v>141.71655444295288</v>
      </c>
      <c r="BR28" s="100">
        <f t="shared" si="17"/>
        <v>100.70829911824558</v>
      </c>
      <c r="BS28" s="154">
        <f t="shared" si="18"/>
        <v>-9.6381116925634167</v>
      </c>
      <c r="BT28">
        <f t="shared" si="19"/>
        <v>91.070187425682164</v>
      </c>
      <c r="BW28">
        <v>26</v>
      </c>
      <c r="BX28" s="100">
        <f t="shared" si="20"/>
        <v>-141.71655444295288</v>
      </c>
      <c r="BY28" s="100">
        <f t="shared" si="21"/>
        <v>-100.70829911824558</v>
      </c>
      <c r="BZ28" s="154">
        <f t="shared" si="22"/>
        <v>9.6381116925634167</v>
      </c>
      <c r="CA28">
        <f t="shared" si="23"/>
        <v>-91.070187425682164</v>
      </c>
      <c r="CE28">
        <v>26</v>
      </c>
      <c r="CF28" s="100">
        <f t="shared" si="24"/>
        <v>-170.16500671140909</v>
      </c>
      <c r="CG28" s="100">
        <f t="shared" si="25"/>
        <v>-129.15675138670184</v>
      </c>
      <c r="CH28" s="100">
        <f t="shared" si="7"/>
        <v>150.75541561002217</v>
      </c>
      <c r="CI28">
        <f t="shared" si="31"/>
        <v>21.598664223320327</v>
      </c>
    </row>
    <row r="29" spans="1:87" ht="16.5">
      <c r="A29">
        <v>9.9999999999999995E-7</v>
      </c>
      <c r="B29" s="154">
        <v>2.1739130434782607E-5</v>
      </c>
      <c r="C29" s="154">
        <v>2.4248333333333335E-3</v>
      </c>
      <c r="D29" s="154">
        <v>1.0622972972972973E-3</v>
      </c>
      <c r="E29" s="154">
        <v>7.4181818181818181E-4</v>
      </c>
      <c r="F29">
        <v>0.46436616489250615</v>
      </c>
      <c r="G29">
        <v>0.5486453832869963</v>
      </c>
      <c r="H29">
        <v>0.41002430715104182</v>
      </c>
      <c r="I29">
        <f t="shared" si="8"/>
        <v>306</v>
      </c>
      <c r="J29">
        <v>2.9512092266663814E-7</v>
      </c>
      <c r="K29">
        <v>3.0724999999999999E-2</v>
      </c>
      <c r="L29">
        <v>391.95849578671823</v>
      </c>
      <c r="M29" s="104">
        <v>58821.872170587281</v>
      </c>
      <c r="N29" s="168"/>
      <c r="O29" s="169"/>
      <c r="Q29">
        <v>27</v>
      </c>
      <c r="R29" s="159">
        <f t="shared" si="26"/>
        <v>114.37156012751666</v>
      </c>
      <c r="S29">
        <f t="shared" si="27"/>
        <v>73.363304802809353</v>
      </c>
      <c r="T29" s="155">
        <f t="shared" si="9"/>
        <v>-12.615841689083711</v>
      </c>
      <c r="U29">
        <f t="shared" si="0"/>
        <v>60.747463113725644</v>
      </c>
      <c r="X29">
        <v>27</v>
      </c>
      <c r="Y29">
        <f t="shared" si="33"/>
        <v>7.8120805369167101E-2</v>
      </c>
      <c r="Z29">
        <f t="shared" si="33"/>
        <v>7.8120805369167101E-2</v>
      </c>
      <c r="AA29">
        <f t="shared" si="2"/>
        <v>1.1862353388183351</v>
      </c>
      <c r="AB29">
        <f t="shared" si="10"/>
        <v>1.2643561441875022</v>
      </c>
      <c r="AC29" s="9"/>
      <c r="AE29">
        <v>27</v>
      </c>
      <c r="AF29">
        <f t="shared" si="3"/>
        <v>86.948445006711324</v>
      </c>
      <c r="AG29">
        <f t="shared" si="11"/>
        <v>45.940189682004132</v>
      </c>
      <c r="AH29" s="154">
        <f t="shared" si="12"/>
        <v>-16.211222684941543</v>
      </c>
      <c r="AI29">
        <f t="shared" si="13"/>
        <v>29.728966997062589</v>
      </c>
      <c r="AL29">
        <v>27</v>
      </c>
      <c r="AP29">
        <f t="shared" si="14"/>
        <v>30.993323141250091</v>
      </c>
      <c r="AX29">
        <v>27</v>
      </c>
      <c r="AY29">
        <f t="shared" si="4"/>
        <v>2.5932400823135686</v>
      </c>
      <c r="AZ29">
        <f t="shared" si="4"/>
        <v>4.769538843027493</v>
      </c>
      <c r="BB29">
        <v>27</v>
      </c>
      <c r="BC29">
        <f t="shared" si="5"/>
        <v>-173.70068867114094</v>
      </c>
      <c r="BD29">
        <f t="shared" si="32"/>
        <v>-132.69243334643369</v>
      </c>
      <c r="BE29">
        <f t="shared" si="28"/>
        <v>15.139999265726722</v>
      </c>
      <c r="BF29">
        <f t="shared" si="29"/>
        <v>-117.55243408070697</v>
      </c>
      <c r="BI29">
        <v>27</v>
      </c>
      <c r="BJ29" s="8">
        <f t="shared" si="34"/>
        <v>-31.984134228187997</v>
      </c>
      <c r="BK29" s="8">
        <f t="shared" si="34"/>
        <v>-31.984134228187997</v>
      </c>
      <c r="BL29" s="154">
        <f t="shared" si="30"/>
        <v>4.9333032336825138</v>
      </c>
      <c r="BM29" s="8">
        <f t="shared" si="6"/>
        <v>-27.050830994505482</v>
      </c>
      <c r="BP29">
        <v>27</v>
      </c>
      <c r="BQ29" s="100">
        <f t="shared" si="16"/>
        <v>141.71655444295288</v>
      </c>
      <c r="BR29" s="100">
        <f t="shared" si="17"/>
        <v>100.70829911824558</v>
      </c>
      <c r="BS29" s="154">
        <f t="shared" si="18"/>
        <v>-10.206696032044212</v>
      </c>
      <c r="BT29">
        <f t="shared" si="19"/>
        <v>90.501603086201371</v>
      </c>
      <c r="BW29">
        <v>27</v>
      </c>
      <c r="BX29" s="100">
        <f t="shared" si="20"/>
        <v>-141.71655444295288</v>
      </c>
      <c r="BY29" s="100">
        <f t="shared" si="21"/>
        <v>-100.70829911824558</v>
      </c>
      <c r="BZ29" s="154">
        <f t="shared" si="22"/>
        <v>10.206696032044212</v>
      </c>
      <c r="CA29">
        <f t="shared" si="23"/>
        <v>-90.501603086201371</v>
      </c>
      <c r="CE29">
        <v>27</v>
      </c>
      <c r="CF29" s="100">
        <f t="shared" si="24"/>
        <v>-170.16500671140909</v>
      </c>
      <c r="CG29" s="100">
        <f t="shared" si="25"/>
        <v>-129.15675138670184</v>
      </c>
      <c r="CH29" s="100">
        <f t="shared" si="7"/>
        <v>119.40900208162796</v>
      </c>
      <c r="CI29">
        <f t="shared" si="31"/>
        <v>-9.7477493050738815</v>
      </c>
    </row>
    <row r="30" spans="1:87" ht="16.5">
      <c r="A30">
        <v>9.9999999999999995E-7</v>
      </c>
      <c r="B30" s="154">
        <v>3.5000000000000004E-5</v>
      </c>
      <c r="C30" s="154">
        <v>2.4406666666666665E-3</v>
      </c>
      <c r="D30" s="154">
        <v>1.1508108108108108E-3</v>
      </c>
      <c r="E30" s="154">
        <v>6.9454545454545442E-4</v>
      </c>
      <c r="F30">
        <v>0.54206382262807618</v>
      </c>
      <c r="G30">
        <v>0.54679387621800146</v>
      </c>
      <c r="H30">
        <v>0.40894350111205158</v>
      </c>
      <c r="I30">
        <f t="shared" si="8"/>
        <v>306</v>
      </c>
      <c r="J30">
        <v>3.0199517204020165E-7</v>
      </c>
      <c r="K30">
        <v>3.1015000000000001E-2</v>
      </c>
      <c r="L30">
        <v>457.80006680797061</v>
      </c>
      <c r="M30" s="104">
        <v>58658.556603922203</v>
      </c>
      <c r="N30" s="168"/>
      <c r="O30" s="169"/>
      <c r="Q30">
        <v>28</v>
      </c>
      <c r="R30" s="159">
        <f t="shared" si="26"/>
        <v>114.37156012751666</v>
      </c>
      <c r="S30">
        <f t="shared" si="27"/>
        <v>73.363304802809353</v>
      </c>
      <c r="T30" s="155">
        <f t="shared" si="9"/>
        <v>-11.598144624417438</v>
      </c>
      <c r="U30">
        <f t="shared" si="0"/>
        <v>61.765160178391916</v>
      </c>
      <c r="X30">
        <v>28</v>
      </c>
      <c r="Y30">
        <f t="shared" si="33"/>
        <v>7.8120805369167101E-2</v>
      </c>
      <c r="Z30">
        <f t="shared" si="33"/>
        <v>7.8120805369167101E-2</v>
      </c>
      <c r="AA30">
        <f t="shared" si="2"/>
        <v>0.62801962077609608</v>
      </c>
      <c r="AB30">
        <f t="shared" si="10"/>
        <v>0.70614042614526318</v>
      </c>
      <c r="AC30" s="9"/>
      <c r="AE30">
        <v>28</v>
      </c>
      <c r="AF30">
        <f t="shared" si="3"/>
        <v>86.948445006711324</v>
      </c>
      <c r="AG30">
        <f t="shared" si="11"/>
        <v>45.940189682004132</v>
      </c>
      <c r="AH30" s="154">
        <f t="shared" si="12"/>
        <v>-15.223335787206159</v>
      </c>
      <c r="AI30">
        <f t="shared" si="13"/>
        <v>30.716853894797971</v>
      </c>
      <c r="AL30">
        <v>28</v>
      </c>
      <c r="AP30">
        <f t="shared" si="14"/>
        <v>31.422994320943236</v>
      </c>
      <c r="AX30">
        <v>28</v>
      </c>
      <c r="AY30">
        <f t="shared" si="4"/>
        <v>2.6606758517162672</v>
      </c>
      <c r="AZ30">
        <f t="shared" si="4"/>
        <v>4.7683313722029341</v>
      </c>
      <c r="BB30">
        <v>28</v>
      </c>
      <c r="BC30">
        <f t="shared" si="5"/>
        <v>-173.70068867114094</v>
      </c>
      <c r="BD30">
        <f t="shared" si="32"/>
        <v>-132.69243334643369</v>
      </c>
      <c r="BE30">
        <f t="shared" si="28"/>
        <v>13.533018127801562</v>
      </c>
      <c r="BF30">
        <f t="shared" si="29"/>
        <v>-119.15941521863212</v>
      </c>
      <c r="BI30">
        <v>28</v>
      </c>
      <c r="BJ30" s="8">
        <f t="shared" si="34"/>
        <v>-31.984134228187997</v>
      </c>
      <c r="BK30" s="8">
        <f t="shared" si="34"/>
        <v>-31.984134228187997</v>
      </c>
      <c r="BL30" s="154">
        <f t="shared" si="30"/>
        <v>4.9320450453967499</v>
      </c>
      <c r="BM30" s="8">
        <f t="shared" si="6"/>
        <v>-27.052089182791249</v>
      </c>
      <c r="BP30">
        <v>28</v>
      </c>
      <c r="BQ30" s="100">
        <f t="shared" si="16"/>
        <v>141.71655444295288</v>
      </c>
      <c r="BR30" s="100">
        <f t="shared" si="17"/>
        <v>100.70829911824558</v>
      </c>
      <c r="BS30" s="154">
        <f t="shared" si="18"/>
        <v>-8.6009730824048116</v>
      </c>
      <c r="BT30">
        <f t="shared" si="19"/>
        <v>92.107326035840771</v>
      </c>
      <c r="BW30">
        <v>28</v>
      </c>
      <c r="BX30" s="100">
        <f t="shared" si="20"/>
        <v>-141.71655444295288</v>
      </c>
      <c r="BY30" s="100">
        <f t="shared" si="21"/>
        <v>-100.70829911824558</v>
      </c>
      <c r="BZ30" s="154">
        <f t="shared" si="22"/>
        <v>8.6009730824048116</v>
      </c>
      <c r="CA30">
        <f t="shared" si="23"/>
        <v>-92.107326035840771</v>
      </c>
      <c r="CE30">
        <v>28</v>
      </c>
      <c r="CF30" s="100">
        <f t="shared" si="24"/>
        <v>-170.16500671140909</v>
      </c>
      <c r="CG30" s="100">
        <f t="shared" si="25"/>
        <v>-129.15675138670184</v>
      </c>
      <c r="CH30" s="100">
        <f t="shared" si="7"/>
        <v>114.56691185724857</v>
      </c>
      <c r="CI30">
        <f t="shared" si="31"/>
        <v>-14.589839529453272</v>
      </c>
    </row>
    <row r="31" spans="1:87" ht="16.5">
      <c r="A31">
        <v>9.9999999999999995E-7</v>
      </c>
      <c r="B31" s="154">
        <v>5.0217391304347822E-5</v>
      </c>
      <c r="C31" s="154">
        <v>2.5488333333333335E-3</v>
      </c>
      <c r="D31" s="154">
        <v>1.508918918918919E-3</v>
      </c>
      <c r="E31" s="154">
        <v>7.139772727272727E-4</v>
      </c>
      <c r="F31">
        <v>0.46712727025040279</v>
      </c>
      <c r="G31">
        <v>0.54359913274118743</v>
      </c>
      <c r="H31">
        <v>0.41559777194901071</v>
      </c>
      <c r="I31">
        <f t="shared" si="8"/>
        <v>306</v>
      </c>
      <c r="J31">
        <v>2.9512092266663814E-7</v>
      </c>
      <c r="K31">
        <v>3.1274999999999997E-2</v>
      </c>
      <c r="L31">
        <v>394.50632369218232</v>
      </c>
      <c r="M31" s="104">
        <v>58313.182889047384</v>
      </c>
      <c r="N31" s="168"/>
      <c r="O31" s="169"/>
      <c r="Q31">
        <v>29</v>
      </c>
      <c r="R31" s="159">
        <f t="shared" si="26"/>
        <v>114.37156012751666</v>
      </c>
      <c r="S31">
        <f t="shared" si="27"/>
        <v>73.363304802809353</v>
      </c>
      <c r="T31" s="155">
        <f t="shared" si="9"/>
        <v>-13.291487235171873</v>
      </c>
      <c r="U31">
        <f t="shared" si="0"/>
        <v>60.071817567637481</v>
      </c>
      <c r="X31">
        <v>29</v>
      </c>
      <c r="Y31">
        <f t="shared" si="33"/>
        <v>7.8120805369167101E-2</v>
      </c>
      <c r="Z31">
        <f t="shared" si="33"/>
        <v>7.8120805369167101E-2</v>
      </c>
      <c r="AA31">
        <f t="shared" si="2"/>
        <v>-0.57004979265503597</v>
      </c>
      <c r="AB31">
        <f t="shared" si="10"/>
        <v>-0.49192898728586887</v>
      </c>
      <c r="AC31" s="9"/>
      <c r="AE31">
        <v>29</v>
      </c>
      <c r="AF31">
        <f t="shared" si="3"/>
        <v>86.948445006711324</v>
      </c>
      <c r="AG31">
        <f t="shared" si="11"/>
        <v>45.940189682004132</v>
      </c>
      <c r="AH31" s="154">
        <f t="shared" si="12"/>
        <v>-15.829954395000115</v>
      </c>
      <c r="AI31">
        <f t="shared" si="13"/>
        <v>30.110235287004016</v>
      </c>
      <c r="AL31">
        <v>29</v>
      </c>
      <c r="AP31">
        <f t="shared" si="14"/>
        <v>29.618306299718146</v>
      </c>
      <c r="AX31">
        <v>29</v>
      </c>
      <c r="AY31">
        <f t="shared" si="4"/>
        <v>2.5960539690729645</v>
      </c>
      <c r="AZ31">
        <f t="shared" si="4"/>
        <v>4.7657667470191232</v>
      </c>
      <c r="BB31">
        <v>29</v>
      </c>
      <c r="BC31">
        <f t="shared" si="5"/>
        <v>-173.70068867114094</v>
      </c>
      <c r="BD31">
        <f t="shared" si="32"/>
        <v>-132.69243334643369</v>
      </c>
      <c r="BE31">
        <f t="shared" si="28"/>
        <v>15.011016504221754</v>
      </c>
      <c r="BF31">
        <f t="shared" si="29"/>
        <v>-117.68141684221193</v>
      </c>
      <c r="BI31">
        <v>29</v>
      </c>
      <c r="BJ31" s="8">
        <f t="shared" si="34"/>
        <v>-31.984134228187997</v>
      </c>
      <c r="BK31" s="8">
        <f t="shared" si="34"/>
        <v>-31.984134228187997</v>
      </c>
      <c r="BL31" s="154">
        <f t="shared" si="30"/>
        <v>4.8280462215331603</v>
      </c>
      <c r="BM31" s="8">
        <f t="shared" si="6"/>
        <v>-27.156088006654837</v>
      </c>
      <c r="BP31">
        <v>29</v>
      </c>
      <c r="BQ31" s="100">
        <f t="shared" si="16"/>
        <v>141.71655444295288</v>
      </c>
      <c r="BR31" s="100">
        <f t="shared" si="17"/>
        <v>100.70829911824558</v>
      </c>
      <c r="BS31" s="154">
        <f t="shared" si="18"/>
        <v>-10.182970282688595</v>
      </c>
      <c r="BT31">
        <f t="shared" si="19"/>
        <v>90.525328835556977</v>
      </c>
      <c r="BW31">
        <v>29</v>
      </c>
      <c r="BX31" s="100">
        <f t="shared" si="20"/>
        <v>-141.71655444295288</v>
      </c>
      <c r="BY31" s="100">
        <f t="shared" si="21"/>
        <v>-100.70829911824558</v>
      </c>
      <c r="BZ31" s="154">
        <f t="shared" si="22"/>
        <v>10.182970282688595</v>
      </c>
      <c r="CA31">
        <f t="shared" si="23"/>
        <v>-90.525328835556977</v>
      </c>
      <c r="CE31">
        <v>29</v>
      </c>
      <c r="CF31" s="100">
        <f t="shared" si="24"/>
        <v>-170.16500671140909</v>
      </c>
      <c r="CG31" s="100">
        <f t="shared" si="25"/>
        <v>-129.15675138670184</v>
      </c>
      <c r="CH31" s="100">
        <f t="shared" si="7"/>
        <v>111.00029088588565</v>
      </c>
      <c r="CI31">
        <f t="shared" si="31"/>
        <v>-18.156460500816195</v>
      </c>
    </row>
    <row r="32" spans="1:87" ht="16.5">
      <c r="A32">
        <v>9.9999999999999995E-7</v>
      </c>
      <c r="B32" s="154">
        <v>2.891304347826087E-5</v>
      </c>
      <c r="C32" s="154">
        <v>1.0803333333333331E-3</v>
      </c>
      <c r="D32" s="154">
        <v>8.3662162162162154E-4</v>
      </c>
      <c r="E32" s="154">
        <v>1.7874999999999998E-4</v>
      </c>
      <c r="F32">
        <v>0.13693430780331872</v>
      </c>
      <c r="G32">
        <v>0.58349660096248468</v>
      </c>
      <c r="H32">
        <v>0.38555180915088533</v>
      </c>
      <c r="I32">
        <f t="shared" si="8"/>
        <v>306</v>
      </c>
      <c r="J32">
        <v>2.6302679918953789E-7</v>
      </c>
      <c r="K32">
        <v>3.1899999999999998E-2</v>
      </c>
      <c r="L32">
        <v>114.98262477878171</v>
      </c>
      <c r="M32" s="104">
        <v>62213.84983576549</v>
      </c>
      <c r="N32" s="168"/>
      <c r="O32" s="169"/>
      <c r="Q32">
        <v>30</v>
      </c>
      <c r="R32" s="159">
        <f t="shared" si="26"/>
        <v>114.37156012751666</v>
      </c>
      <c r="S32">
        <f t="shared" si="27"/>
        <v>73.363304802809353</v>
      </c>
      <c r="T32" s="155">
        <f t="shared" si="9"/>
        <v>-23.290602363365863</v>
      </c>
      <c r="U32">
        <f t="shared" si="0"/>
        <v>50.072702439443489</v>
      </c>
      <c r="X32">
        <v>30</v>
      </c>
      <c r="Y32">
        <f t="shared" si="33"/>
        <v>7.8120805369167101E-2</v>
      </c>
      <c r="Z32">
        <f t="shared" si="33"/>
        <v>7.8120805369167101E-2</v>
      </c>
      <c r="AA32">
        <f t="shared" si="2"/>
        <v>-3.2762921198701682</v>
      </c>
      <c r="AB32">
        <f t="shared" si="10"/>
        <v>-3.1981713145010011</v>
      </c>
      <c r="AC32" s="9"/>
      <c r="AE32">
        <v>30</v>
      </c>
      <c r="AF32">
        <f t="shared" si="3"/>
        <v>86.948445006711324</v>
      </c>
      <c r="AG32">
        <f t="shared" si="11"/>
        <v>45.940189682004132</v>
      </c>
      <c r="AH32" s="154">
        <f t="shared" si="12"/>
        <v>-22.91837713015796</v>
      </c>
      <c r="AI32">
        <f t="shared" si="13"/>
        <v>23.021812551846171</v>
      </c>
      <c r="AL32">
        <v>30</v>
      </c>
      <c r="AP32">
        <f t="shared" si="14"/>
        <v>19.823641237345171</v>
      </c>
      <c r="AX32">
        <v>30</v>
      </c>
      <c r="AY32">
        <f t="shared" si="4"/>
        <v>2.0606322183291779</v>
      </c>
      <c r="AZ32">
        <f t="shared" si="4"/>
        <v>4.7938870766150856</v>
      </c>
      <c r="BB32">
        <v>30</v>
      </c>
      <c r="BC32">
        <f t="shared" si="5"/>
        <v>-173.70068867114094</v>
      </c>
      <c r="BD32">
        <f t="shared" si="32"/>
        <v>-132.69243334643369</v>
      </c>
      <c r="BE32">
        <f t="shared" si="28"/>
        <v>27.629010697760307</v>
      </c>
      <c r="BF32">
        <f t="shared" si="29"/>
        <v>-105.06342264867338</v>
      </c>
      <c r="BI32">
        <v>30</v>
      </c>
      <c r="BJ32" s="8">
        <f t="shared" si="34"/>
        <v>-31.984134228187997</v>
      </c>
      <c r="BK32" s="8">
        <f t="shared" si="34"/>
        <v>-31.984134228187997</v>
      </c>
      <c r="BL32" s="154">
        <f t="shared" si="30"/>
        <v>7.2424752210567105</v>
      </c>
      <c r="BM32" s="8">
        <f t="shared" si="6"/>
        <v>-24.741659007131286</v>
      </c>
      <c r="BP32">
        <v>30</v>
      </c>
      <c r="BQ32" s="100">
        <f t="shared" si="16"/>
        <v>141.71655444295288</v>
      </c>
      <c r="BR32" s="100">
        <f t="shared" si="17"/>
        <v>100.70829911824558</v>
      </c>
      <c r="BS32" s="154">
        <f t="shared" si="18"/>
        <v>-20.386535476703592</v>
      </c>
      <c r="BT32">
        <f t="shared" si="19"/>
        <v>80.321763641541992</v>
      </c>
      <c r="BW32">
        <v>30</v>
      </c>
      <c r="BX32" s="100">
        <f t="shared" si="20"/>
        <v>-141.71655444295288</v>
      </c>
      <c r="BY32" s="100">
        <f t="shared" si="21"/>
        <v>-100.70829911824558</v>
      </c>
      <c r="BZ32" s="154">
        <f t="shared" si="22"/>
        <v>20.386535476703592</v>
      </c>
      <c r="CA32">
        <f t="shared" si="23"/>
        <v>-80.321763641541992</v>
      </c>
      <c r="CE32">
        <v>30</v>
      </c>
      <c r="CF32" s="100">
        <f t="shared" si="24"/>
        <v>-170.16500671140909</v>
      </c>
      <c r="CG32" s="100">
        <f t="shared" si="25"/>
        <v>-129.15675138670184</v>
      </c>
      <c r="CH32" s="100">
        <f t="shared" si="7"/>
        <v>117.24280784958083</v>
      </c>
      <c r="CI32">
        <f t="shared" si="31"/>
        <v>-11.913943537121014</v>
      </c>
    </row>
    <row r="33" spans="1:87" ht="16.5">
      <c r="A33">
        <v>9.9999999999999995E-7</v>
      </c>
      <c r="B33" s="154">
        <v>9.9999999999999995E-7</v>
      </c>
      <c r="C33" s="154">
        <v>1.3261666666666665E-3</v>
      </c>
      <c r="D33" s="154">
        <v>8.5189189189189185E-4</v>
      </c>
      <c r="E33" s="154">
        <v>1.8375000000000002E-4</v>
      </c>
      <c r="F33">
        <v>9.9555063408455546E-2</v>
      </c>
      <c r="G33">
        <v>0.57142703069887457</v>
      </c>
      <c r="H33">
        <v>0.39322710977279568</v>
      </c>
      <c r="I33">
        <f t="shared" si="8"/>
        <v>306</v>
      </c>
      <c r="J33">
        <v>2.6302679918953789E-7</v>
      </c>
      <c r="K33">
        <v>3.252E-2</v>
      </c>
      <c r="L33">
        <v>216.2412976094094</v>
      </c>
      <c r="M33" s="104">
        <v>61045.167539521623</v>
      </c>
      <c r="N33" s="168"/>
      <c r="O33" s="169"/>
      <c r="Q33">
        <v>31</v>
      </c>
      <c r="R33" s="159">
        <f t="shared" si="26"/>
        <v>114.37156012751666</v>
      </c>
      <c r="S33">
        <f t="shared" si="27"/>
        <v>73.363304802809353</v>
      </c>
      <c r="T33" s="155">
        <f t="shared" si="9"/>
        <v>-25.199255260134102</v>
      </c>
      <c r="U33">
        <f t="shared" si="0"/>
        <v>48.164049542675251</v>
      </c>
      <c r="X33">
        <v>31</v>
      </c>
      <c r="Y33">
        <f t="shared" si="33"/>
        <v>7.8120805369167101E-2</v>
      </c>
      <c r="Z33">
        <f t="shared" si="33"/>
        <v>7.8120805369167101E-2</v>
      </c>
      <c r="AA33">
        <f t="shared" si="2"/>
        <v>-2.7765138049091398</v>
      </c>
      <c r="AB33">
        <f t="shared" si="10"/>
        <v>-2.6983929995399727</v>
      </c>
      <c r="AC33" s="9"/>
      <c r="AE33">
        <v>31</v>
      </c>
      <c r="AF33">
        <f t="shared" si="3"/>
        <v>86.948445006711324</v>
      </c>
      <c r="AG33">
        <f t="shared" si="11"/>
        <v>45.940189682004132</v>
      </c>
      <c r="AH33" s="154">
        <f t="shared" si="12"/>
        <v>-23.567470262786124</v>
      </c>
      <c r="AI33">
        <f t="shared" si="13"/>
        <v>22.372719419218008</v>
      </c>
      <c r="AL33">
        <v>31</v>
      </c>
      <c r="AP33">
        <f t="shared" si="14"/>
        <v>19.674326419678035</v>
      </c>
      <c r="AX33">
        <v>31</v>
      </c>
      <c r="AY33">
        <f t="shared" si="4"/>
        <v>2.3349386387899815</v>
      </c>
      <c r="AZ33">
        <f t="shared" si="4"/>
        <v>4.7856512900010211</v>
      </c>
      <c r="BB33">
        <v>31</v>
      </c>
      <c r="BC33">
        <f t="shared" si="5"/>
        <v>-173.70068867114094</v>
      </c>
      <c r="BD33">
        <f t="shared" si="32"/>
        <v>-132.69243334643369</v>
      </c>
      <c r="BE33">
        <f t="shared" si="28"/>
        <v>30.77117022850797</v>
      </c>
      <c r="BF33">
        <f t="shared" si="29"/>
        <v>-101.92126311792572</v>
      </c>
      <c r="BI33">
        <v>31</v>
      </c>
      <c r="BJ33" s="8">
        <f t="shared" si="34"/>
        <v>-31.984134228187997</v>
      </c>
      <c r="BK33" s="8">
        <f t="shared" si="34"/>
        <v>-31.984134228187997</v>
      </c>
      <c r="BL33" s="154">
        <f t="shared" si="30"/>
        <v>6.7166437759350313</v>
      </c>
      <c r="BM33" s="8">
        <f t="shared" si="6"/>
        <v>-25.267490452252964</v>
      </c>
      <c r="BP33">
        <v>31</v>
      </c>
      <c r="BQ33" s="100">
        <f t="shared" si="16"/>
        <v>141.71655444295288</v>
      </c>
      <c r="BR33" s="100">
        <f t="shared" si="17"/>
        <v>100.70829911824558</v>
      </c>
      <c r="BS33" s="154">
        <f t="shared" si="18"/>
        <v>-24.054526452572937</v>
      </c>
      <c r="BT33">
        <f t="shared" si="19"/>
        <v>76.653772665672648</v>
      </c>
      <c r="BW33">
        <v>31</v>
      </c>
      <c r="BX33" s="100">
        <f t="shared" si="20"/>
        <v>-141.71655444295288</v>
      </c>
      <c r="BY33" s="100">
        <f t="shared" si="21"/>
        <v>-100.70829911824558</v>
      </c>
      <c r="BZ33" s="154">
        <f t="shared" si="22"/>
        <v>24.054526452572937</v>
      </c>
      <c r="CA33">
        <f t="shared" si="23"/>
        <v>-76.653772665672648</v>
      </c>
      <c r="CE33">
        <v>31</v>
      </c>
      <c r="CF33" s="100">
        <f t="shared" si="24"/>
        <v>-170.16500671140909</v>
      </c>
      <c r="CG33" s="100">
        <f t="shared" si="25"/>
        <v>-129.15675138670184</v>
      </c>
      <c r="CH33" s="100">
        <f t="shared" si="7"/>
        <v>151.57478592223904</v>
      </c>
      <c r="CI33">
        <f t="shared" si="31"/>
        <v>22.418034535537203</v>
      </c>
    </row>
    <row r="34" spans="1:87" ht="16.5">
      <c r="A34">
        <v>9.9999999999999995E-7</v>
      </c>
      <c r="B34" s="154">
        <v>2.6521739130434784E-5</v>
      </c>
      <c r="C34" s="154">
        <v>2.0423333333333335E-3</v>
      </c>
      <c r="D34" s="154">
        <v>1.0882432432432433E-3</v>
      </c>
      <c r="E34" s="154">
        <v>3.9738636363636365E-4</v>
      </c>
      <c r="F34">
        <v>0.3765790025278648</v>
      </c>
      <c r="G34">
        <v>0.55935746043526435</v>
      </c>
      <c r="H34">
        <v>0.40090241039470614</v>
      </c>
      <c r="I34">
        <f t="shared" si="8"/>
        <v>306</v>
      </c>
      <c r="J34">
        <v>2.8183829312644502E-7</v>
      </c>
      <c r="K34">
        <v>3.1375E-2</v>
      </c>
      <c r="L34">
        <v>317.49997044003703</v>
      </c>
      <c r="M34" s="104">
        <v>59876.485243277755</v>
      </c>
      <c r="N34" s="168"/>
      <c r="O34" s="170"/>
      <c r="Q34">
        <v>32</v>
      </c>
      <c r="R34" s="159">
        <f t="shared" si="26"/>
        <v>114.37156012751666</v>
      </c>
      <c r="S34">
        <f t="shared" si="27"/>
        <v>73.363304802809353</v>
      </c>
      <c r="T34" s="155">
        <f t="shared" si="9"/>
        <v>-14.660142644543278</v>
      </c>
      <c r="U34">
        <f t="shared" si="0"/>
        <v>58.703162158266075</v>
      </c>
      <c r="X34">
        <v>32</v>
      </c>
      <c r="Y34">
        <f t="shared" si="33"/>
        <v>7.8120805369167101E-2</v>
      </c>
      <c r="Z34">
        <f t="shared" si="33"/>
        <v>7.8120805369167101E-2</v>
      </c>
      <c r="AA34">
        <f t="shared" si="2"/>
        <v>-0.96142315599144113</v>
      </c>
      <c r="AB34">
        <f t="shared" si="10"/>
        <v>-0.88330235062227402</v>
      </c>
      <c r="AC34" s="9"/>
      <c r="AE34">
        <v>32</v>
      </c>
      <c r="AF34">
        <f t="shared" si="3"/>
        <v>86.948445006711324</v>
      </c>
      <c r="AG34">
        <f t="shared" si="11"/>
        <v>45.940189682004132</v>
      </c>
      <c r="AH34" s="154">
        <f t="shared" si="12"/>
        <v>-16.562926807214225</v>
      </c>
      <c r="AI34">
        <f t="shared" si="13"/>
        <v>29.377262874789906</v>
      </c>
      <c r="AL34">
        <v>32</v>
      </c>
      <c r="AP34">
        <f t="shared" si="14"/>
        <v>28.493960524167633</v>
      </c>
      <c r="AX34">
        <v>32</v>
      </c>
      <c r="AY34">
        <f t="shared" si="4"/>
        <v>2.5017436891942011</v>
      </c>
      <c r="AZ34">
        <f t="shared" si="4"/>
        <v>4.7772562992820715</v>
      </c>
      <c r="BB34">
        <v>32</v>
      </c>
      <c r="BC34">
        <f t="shared" si="5"/>
        <v>-173.70068867114094</v>
      </c>
      <c r="BD34">
        <f t="shared" si="32"/>
        <v>-132.69243334643369</v>
      </c>
      <c r="BE34">
        <f t="shared" si="28"/>
        <v>17.268466751072914</v>
      </c>
      <c r="BF34">
        <f t="shared" si="29"/>
        <v>-115.42396659536078</v>
      </c>
      <c r="BI34">
        <v>32</v>
      </c>
      <c r="BJ34" s="8">
        <f t="shared" si="34"/>
        <v>-31.984134228187997</v>
      </c>
      <c r="BK34" s="8">
        <f t="shared" si="34"/>
        <v>-31.984134228187997</v>
      </c>
      <c r="BL34" s="154">
        <f t="shared" si="30"/>
        <v>5.4725314251920247</v>
      </c>
      <c r="BM34" s="8">
        <f t="shared" si="6"/>
        <v>-26.511602802995974</v>
      </c>
      <c r="BP34">
        <v>32</v>
      </c>
      <c r="BQ34" s="100">
        <f t="shared" si="16"/>
        <v>141.71655444295288</v>
      </c>
      <c r="BR34" s="100">
        <f t="shared" si="17"/>
        <v>100.70829911824558</v>
      </c>
      <c r="BS34" s="154">
        <f t="shared" si="18"/>
        <v>-11.79593532588089</v>
      </c>
      <c r="BT34">
        <f t="shared" si="19"/>
        <v>88.912363792364687</v>
      </c>
      <c r="BW34">
        <v>32</v>
      </c>
      <c r="BX34" s="100">
        <f t="shared" si="20"/>
        <v>-141.71655444295288</v>
      </c>
      <c r="BY34" s="100">
        <f t="shared" si="21"/>
        <v>-100.70829911824558</v>
      </c>
      <c r="BZ34" s="154">
        <f t="shared" si="22"/>
        <v>11.79593532588089</v>
      </c>
      <c r="CA34">
        <f t="shared" si="23"/>
        <v>-88.912363792364687</v>
      </c>
      <c r="CE34">
        <v>32</v>
      </c>
      <c r="CF34" s="100">
        <f t="shared" si="24"/>
        <v>-170.16500671140909</v>
      </c>
      <c r="CG34" s="100">
        <f t="shared" si="25"/>
        <v>-129.15675138670184</v>
      </c>
      <c r="CH34" s="100">
        <f t="shared" si="7"/>
        <v>117.71145897792094</v>
      </c>
      <c r="CI34">
        <f t="shared" si="31"/>
        <v>-11.445292408780901</v>
      </c>
    </row>
    <row r="35" spans="1:87" ht="16.5">
      <c r="A35">
        <v>9.9999999999999995E-7</v>
      </c>
      <c r="B35" s="154">
        <v>9.9999999999999995E-7</v>
      </c>
      <c r="C35" s="154">
        <v>1.1841666666666665E-3</v>
      </c>
      <c r="D35" s="154">
        <v>6.7702702702702696E-4</v>
      </c>
      <c r="E35" s="154">
        <v>2.0920454545454546E-4</v>
      </c>
      <c r="F35">
        <v>7.340248624102641E-2</v>
      </c>
      <c r="G35">
        <v>0.59050155756261202</v>
      </c>
      <c r="H35">
        <v>0.38196295264918684</v>
      </c>
      <c r="I35">
        <f t="shared" si="8"/>
        <v>306</v>
      </c>
      <c r="J35">
        <v>2.8840315031266014E-7</v>
      </c>
      <c r="K35">
        <v>3.0054999999999998E-2</v>
      </c>
      <c r="L35">
        <v>61.573555241695907</v>
      </c>
      <c r="M35" s="104">
        <v>62903.102478180488</v>
      </c>
      <c r="N35" s="168"/>
      <c r="O35" s="170"/>
      <c r="Q35">
        <v>33</v>
      </c>
      <c r="R35" s="159">
        <f t="shared" si="26"/>
        <v>114.37156012751666</v>
      </c>
      <c r="S35">
        <f t="shared" si="27"/>
        <v>73.363304802809353</v>
      </c>
      <c r="T35" s="155">
        <f t="shared" si="9"/>
        <v>-27.429508856109003</v>
      </c>
      <c r="U35">
        <f t="shared" si="0"/>
        <v>45.93379594670035</v>
      </c>
      <c r="X35">
        <v>33</v>
      </c>
      <c r="Y35">
        <f t="shared" si="33"/>
        <v>7.8120805369167101E-2</v>
      </c>
      <c r="Z35">
        <f t="shared" si="33"/>
        <v>7.8120805369167101E-2</v>
      </c>
      <c r="AA35">
        <f t="shared" si="2"/>
        <v>-1.5655080971474711</v>
      </c>
      <c r="AB35">
        <f t="shared" si="10"/>
        <v>-1.487387291778304</v>
      </c>
      <c r="AC35" s="9"/>
      <c r="AE35">
        <v>33</v>
      </c>
      <c r="AF35">
        <f t="shared" si="3"/>
        <v>86.948445006711324</v>
      </c>
      <c r="AG35">
        <f t="shared" si="11"/>
        <v>45.940189682004132</v>
      </c>
      <c r="AH35" s="154">
        <f t="shared" si="12"/>
        <v>-26.024564745397591</v>
      </c>
      <c r="AI35">
        <f t="shared" si="13"/>
        <v>19.915624936606541</v>
      </c>
      <c r="AL35">
        <v>33</v>
      </c>
      <c r="AP35">
        <f t="shared" si="14"/>
        <v>18.428237644828236</v>
      </c>
      <c r="AX35">
        <v>33</v>
      </c>
      <c r="AY35">
        <f t="shared" ref="AY35:AZ66" si="35">LOG(L35)</f>
        <v>1.7893942303703316</v>
      </c>
      <c r="AZ35">
        <f t="shared" si="35"/>
        <v>4.7986720660482227</v>
      </c>
      <c r="BB35">
        <v>33</v>
      </c>
      <c r="BC35">
        <f t="shared" si="5"/>
        <v>-173.70068867114094</v>
      </c>
      <c r="BD35">
        <f t="shared" si="32"/>
        <v>-132.69243334643369</v>
      </c>
      <c r="BE35">
        <f t="shared" si="28"/>
        <v>34.156720420473007</v>
      </c>
      <c r="BF35">
        <f t="shared" si="29"/>
        <v>-98.535712925960681</v>
      </c>
      <c r="BI35">
        <v>33</v>
      </c>
      <c r="BJ35" s="8">
        <f t="shared" si="34"/>
        <v>-31.984134228187997</v>
      </c>
      <c r="BK35" s="8">
        <f t="shared" si="34"/>
        <v>-31.984134228187997</v>
      </c>
      <c r="BL35" s="154">
        <f t="shared" si="30"/>
        <v>6.8877755508000726</v>
      </c>
      <c r="BM35" s="8">
        <f t="shared" si="6"/>
        <v>-25.096358677387926</v>
      </c>
      <c r="BP35">
        <v>33</v>
      </c>
      <c r="BQ35" s="100">
        <f t="shared" si="16"/>
        <v>141.71655444295288</v>
      </c>
      <c r="BR35" s="100">
        <f t="shared" si="17"/>
        <v>100.70829911824558</v>
      </c>
      <c r="BS35" s="154">
        <f t="shared" si="18"/>
        <v>-27.268944869672932</v>
      </c>
      <c r="BT35">
        <f t="shared" si="19"/>
        <v>73.439354248572641</v>
      </c>
      <c r="BW35">
        <v>33</v>
      </c>
      <c r="BX35" s="100">
        <f t="shared" si="20"/>
        <v>-141.71655444295288</v>
      </c>
      <c r="BY35" s="100">
        <f t="shared" si="21"/>
        <v>-100.70829911824558</v>
      </c>
      <c r="BZ35" s="154">
        <f t="shared" si="22"/>
        <v>27.268944869672932</v>
      </c>
      <c r="CA35">
        <f t="shared" si="23"/>
        <v>-73.439354248572641</v>
      </c>
      <c r="CE35">
        <v>33</v>
      </c>
      <c r="CF35" s="100">
        <f t="shared" si="24"/>
        <v>-170.16500671140909</v>
      </c>
      <c r="CG35" s="100">
        <f t="shared" si="25"/>
        <v>-129.15675138670184</v>
      </c>
      <c r="CH35" s="100">
        <f t="shared" si="7"/>
        <v>150.8223363025206</v>
      </c>
      <c r="CI35">
        <f t="shared" si="31"/>
        <v>21.665584915818755</v>
      </c>
    </row>
    <row r="36" spans="1:87" ht="16.5">
      <c r="A36">
        <v>9.9999999999999995E-7</v>
      </c>
      <c r="B36" s="154">
        <v>2.8478260869565222E-5</v>
      </c>
      <c r="C36" s="154">
        <v>1.0231666666666668E-3</v>
      </c>
      <c r="D36" s="154">
        <v>5.7662162162162172E-4</v>
      </c>
      <c r="E36" s="154">
        <v>1.2090909090909091E-4</v>
      </c>
      <c r="F36">
        <v>0.13510670616233164</v>
      </c>
      <c r="G36">
        <v>0.5781216284414995</v>
      </c>
      <c r="H36">
        <v>0.38821136578840226</v>
      </c>
      <c r="I36">
        <f t="shared" si="8"/>
        <v>306</v>
      </c>
      <c r="J36">
        <v>2.6302679918953789E-7</v>
      </c>
      <c r="K36">
        <v>3.0085000000000001E-2</v>
      </c>
      <c r="L36">
        <v>113.59042109406717</v>
      </c>
      <c r="M36" s="104">
        <v>61695.40324324464</v>
      </c>
      <c r="O36" s="10"/>
      <c r="Q36">
        <v>34</v>
      </c>
      <c r="R36" s="159">
        <f t="shared" si="26"/>
        <v>114.37156012751666</v>
      </c>
      <c r="S36">
        <f t="shared" si="27"/>
        <v>73.363304802809353</v>
      </c>
      <c r="T36" s="155">
        <f t="shared" si="9"/>
        <v>-22.733593049437303</v>
      </c>
      <c r="U36">
        <f t="shared" si="0"/>
        <v>50.62971175337205</v>
      </c>
      <c r="X36">
        <v>34</v>
      </c>
      <c r="Y36">
        <f t="shared" si="33"/>
        <v>7.8120805369167101E-2</v>
      </c>
      <c r="Z36">
        <f t="shared" si="33"/>
        <v>7.8120805369167101E-2</v>
      </c>
      <c r="AA36">
        <f t="shared" si="2"/>
        <v>-2.5154259211411603</v>
      </c>
      <c r="AB36">
        <f t="shared" si="10"/>
        <v>-2.4373051157719932</v>
      </c>
      <c r="AC36" s="9"/>
      <c r="AE36">
        <v>34</v>
      </c>
      <c r="AF36">
        <f t="shared" si="3"/>
        <v>86.948445006711324</v>
      </c>
      <c r="AG36">
        <f t="shared" si="11"/>
        <v>45.940189682004132</v>
      </c>
      <c r="AH36" s="154">
        <f t="shared" si="12"/>
        <v>-22.268726816445259</v>
      </c>
      <c r="AI36">
        <f t="shared" si="13"/>
        <v>23.671462865558873</v>
      </c>
      <c r="AL36">
        <v>34</v>
      </c>
      <c r="AP36">
        <f t="shared" si="14"/>
        <v>21.234157749786881</v>
      </c>
      <c r="AX36">
        <v>34</v>
      </c>
      <c r="AY36">
        <f t="shared" si="35"/>
        <v>2.055341709531775</v>
      </c>
      <c r="AZ36">
        <f t="shared" si="35"/>
        <v>4.7902528071375716</v>
      </c>
      <c r="BB36">
        <v>34</v>
      </c>
      <c r="BC36">
        <f t="shared" si="5"/>
        <v>-173.70068867114094</v>
      </c>
      <c r="BD36">
        <f t="shared" si="32"/>
        <v>-132.69243334643369</v>
      </c>
      <c r="BE36">
        <f t="shared" si="28"/>
        <v>27.891246846482144</v>
      </c>
      <c r="BF36">
        <f t="shared" si="29"/>
        <v>-104.80118649995154</v>
      </c>
      <c r="BI36">
        <v>34</v>
      </c>
      <c r="BJ36" s="8">
        <f t="shared" si="34"/>
        <v>-31.984134228187997</v>
      </c>
      <c r="BK36" s="8">
        <f t="shared" si="34"/>
        <v>-31.984134228187997</v>
      </c>
      <c r="BL36" s="154">
        <f t="shared" si="30"/>
        <v>7.2082134851939577</v>
      </c>
      <c r="BM36" s="8">
        <f t="shared" si="6"/>
        <v>-24.775920742994039</v>
      </c>
      <c r="BP36">
        <v>34</v>
      </c>
      <c r="BQ36" s="100">
        <f t="shared" si="16"/>
        <v>141.71655444295288</v>
      </c>
      <c r="BR36" s="100">
        <f t="shared" si="17"/>
        <v>100.70829911824558</v>
      </c>
      <c r="BS36" s="154">
        <f t="shared" si="18"/>
        <v>-20.683033361288192</v>
      </c>
      <c r="BT36">
        <f t="shared" si="19"/>
        <v>80.025265756957381</v>
      </c>
      <c r="BW36">
        <v>34</v>
      </c>
      <c r="BX36" s="100">
        <f t="shared" si="20"/>
        <v>-141.71655444295288</v>
      </c>
      <c r="BY36" s="100">
        <f t="shared" si="21"/>
        <v>-100.70829911824558</v>
      </c>
      <c r="BZ36" s="154">
        <f t="shared" si="22"/>
        <v>20.683033361288192</v>
      </c>
      <c r="CA36">
        <f t="shared" si="23"/>
        <v>-80.025265756957381</v>
      </c>
      <c r="CE36">
        <v>34</v>
      </c>
      <c r="CF36" s="100">
        <f t="shared" si="24"/>
        <v>-170.16500671140909</v>
      </c>
      <c r="CG36" s="100">
        <f t="shared" si="25"/>
        <v>-129.15675138670184</v>
      </c>
      <c r="CH36" s="100">
        <f t="shared" si="7"/>
        <v>116.92634284545784</v>
      </c>
      <c r="CI36">
        <f t="shared" si="31"/>
        <v>-12.230408541244003</v>
      </c>
    </row>
    <row r="37" spans="1:87" ht="16.5">
      <c r="A37">
        <v>9.9999999999999995E-7</v>
      </c>
      <c r="B37" s="154">
        <v>2.6304347826086954E-5</v>
      </c>
      <c r="C37" s="154">
        <v>1.1801666666666668E-3</v>
      </c>
      <c r="D37" s="154">
        <v>5.8027027027027027E-4</v>
      </c>
      <c r="E37" s="154">
        <v>1.3897727272727274E-4</v>
      </c>
      <c r="F37">
        <v>0.14747240391726185</v>
      </c>
      <c r="G37">
        <v>0.56549829198340584</v>
      </c>
      <c r="H37">
        <v>0.39808381136458942</v>
      </c>
      <c r="I37">
        <f t="shared" si="8"/>
        <v>306</v>
      </c>
      <c r="J37">
        <v>2.8840315031266014E-7</v>
      </c>
      <c r="K37">
        <v>3.04E-2</v>
      </c>
      <c r="L37">
        <v>124.21657505243373</v>
      </c>
      <c r="M37" s="104">
        <v>60461.700341671771</v>
      </c>
      <c r="O37" s="10"/>
      <c r="Q37">
        <v>35</v>
      </c>
      <c r="R37" s="159">
        <f t="shared" si="26"/>
        <v>114.37156012751666</v>
      </c>
      <c r="S37">
        <f t="shared" si="27"/>
        <v>73.363304802809353</v>
      </c>
      <c r="T37" s="155">
        <f t="shared" si="9"/>
        <v>-21.691498928684009</v>
      </c>
      <c r="U37">
        <f t="shared" si="0"/>
        <v>51.67180587412534</v>
      </c>
      <c r="X37">
        <v>35</v>
      </c>
      <c r="Y37">
        <f t="shared" si="33"/>
        <v>7.8120805369167101E-2</v>
      </c>
      <c r="Z37">
        <f t="shared" si="33"/>
        <v>7.8120805369167101E-2</v>
      </c>
      <c r="AA37">
        <f t="shared" si="2"/>
        <v>-1.8299846757989897</v>
      </c>
      <c r="AB37">
        <f t="shared" si="10"/>
        <v>-1.7518638704298226</v>
      </c>
      <c r="AC37" s="9"/>
      <c r="AE37">
        <v>35</v>
      </c>
      <c r="AF37">
        <f t="shared" si="3"/>
        <v>86.948445006711324</v>
      </c>
      <c r="AG37">
        <f t="shared" si="11"/>
        <v>45.940189682004132</v>
      </c>
      <c r="AH37" s="154">
        <f t="shared" si="12"/>
        <v>-21.451040953042856</v>
      </c>
      <c r="AI37">
        <f t="shared" si="13"/>
        <v>24.489148728961275</v>
      </c>
      <c r="AL37">
        <v>35</v>
      </c>
      <c r="AP37">
        <f t="shared" si="14"/>
        <v>22.737284858531453</v>
      </c>
      <c r="AX37">
        <v>35</v>
      </c>
      <c r="AY37">
        <f t="shared" si="35"/>
        <v>2.0941795505387808</v>
      </c>
      <c r="AZ37">
        <f t="shared" si="35"/>
        <v>4.7814803565140069</v>
      </c>
      <c r="BB37">
        <v>35</v>
      </c>
      <c r="BC37">
        <f t="shared" si="5"/>
        <v>-173.70068867114094</v>
      </c>
      <c r="BD37">
        <f t="shared" si="32"/>
        <v>-132.69243334643369</v>
      </c>
      <c r="BE37">
        <f t="shared" si="28"/>
        <v>26.917318935649874</v>
      </c>
      <c r="BF37">
        <f t="shared" si="29"/>
        <v>-105.77511441078381</v>
      </c>
      <c r="BI37">
        <v>35</v>
      </c>
      <c r="BJ37" s="8">
        <f t="shared" si="34"/>
        <v>-31.984134228187997</v>
      </c>
      <c r="BK37" s="8">
        <f t="shared" si="34"/>
        <v>-31.984134228187997</v>
      </c>
      <c r="BL37" s="154">
        <f t="shared" si="30"/>
        <v>6.8153467071237035</v>
      </c>
      <c r="BM37" s="8">
        <f t="shared" si="6"/>
        <v>-25.168787521064296</v>
      </c>
      <c r="BP37">
        <v>35</v>
      </c>
      <c r="BQ37" s="100">
        <f t="shared" si="16"/>
        <v>141.71655444295288</v>
      </c>
      <c r="BR37" s="100">
        <f t="shared" si="17"/>
        <v>100.70829911824558</v>
      </c>
      <c r="BS37" s="154">
        <f t="shared" si="18"/>
        <v>-20.101972228526172</v>
      </c>
      <c r="BT37">
        <f t="shared" si="19"/>
        <v>80.606326889719412</v>
      </c>
      <c r="BW37">
        <v>35</v>
      </c>
      <c r="BX37" s="100">
        <f t="shared" si="20"/>
        <v>-141.71655444295288</v>
      </c>
      <c r="BY37" s="100">
        <f t="shared" si="21"/>
        <v>-100.70829911824558</v>
      </c>
      <c r="BZ37" s="154">
        <f t="shared" si="22"/>
        <v>20.101972228526172</v>
      </c>
      <c r="CA37">
        <f t="shared" si="23"/>
        <v>-80.606326889719412</v>
      </c>
      <c r="CE37">
        <v>35</v>
      </c>
      <c r="CF37" s="100">
        <f t="shared" si="24"/>
        <v>-170.16500671140909</v>
      </c>
      <c r="CG37" s="100">
        <f t="shared" si="25"/>
        <v>-129.15675138670184</v>
      </c>
      <c r="CH37" s="100">
        <f t="shared" si="7"/>
        <v>117.52346103368788</v>
      </c>
      <c r="CI37">
        <f t="shared" si="31"/>
        <v>-11.633290353013962</v>
      </c>
    </row>
    <row r="38" spans="1:87" ht="16.5">
      <c r="A38">
        <v>9.9999999999999995E-7</v>
      </c>
      <c r="B38" s="154">
        <v>3.4565217391304352E-5</v>
      </c>
      <c r="C38" s="154">
        <v>1.6188333333333335E-3</v>
      </c>
      <c r="D38" s="154">
        <v>8.8648648648648643E-4</v>
      </c>
      <c r="E38" s="154">
        <v>2.0000000000000001E-4</v>
      </c>
      <c r="F38">
        <v>0.1271858346420881</v>
      </c>
      <c r="G38">
        <v>0.56371483995509108</v>
      </c>
      <c r="H38">
        <v>0.39298875101388175</v>
      </c>
      <c r="I38">
        <f t="shared" si="8"/>
        <v>306</v>
      </c>
      <c r="J38">
        <v>3.0199517204020165E-7</v>
      </c>
      <c r="K38">
        <v>3.2489999999999998E-2</v>
      </c>
      <c r="L38">
        <v>107.24687282658518</v>
      </c>
      <c r="M38" s="104">
        <v>60335.653436988883</v>
      </c>
      <c r="O38" s="10"/>
      <c r="Q38">
        <v>36</v>
      </c>
      <c r="R38" s="159">
        <f t="shared" si="26"/>
        <v>114.37156012751666</v>
      </c>
      <c r="S38">
        <f t="shared" si="27"/>
        <v>73.363304802809353</v>
      </c>
      <c r="T38" s="155">
        <f t="shared" si="9"/>
        <v>-22.925981705072967</v>
      </c>
      <c r="U38">
        <f t="shared" si="0"/>
        <v>50.437323097736382</v>
      </c>
      <c r="X38">
        <v>36</v>
      </c>
      <c r="Y38">
        <f t="shared" si="33"/>
        <v>7.8120805369167101E-2</v>
      </c>
      <c r="Z38">
        <f t="shared" si="33"/>
        <v>7.8120805369167101E-2</v>
      </c>
      <c r="AA38">
        <f t="shared" si="2"/>
        <v>-2.2561107916686334</v>
      </c>
      <c r="AB38">
        <f t="shared" si="10"/>
        <v>-2.1779899862994663</v>
      </c>
      <c r="AC38" s="9"/>
      <c r="AE38">
        <v>36</v>
      </c>
      <c r="AF38">
        <f t="shared" si="3"/>
        <v>86.948445006711324</v>
      </c>
      <c r="AG38">
        <f t="shared" si="11"/>
        <v>45.940189682004132</v>
      </c>
      <c r="AH38" s="154">
        <f t="shared" si="12"/>
        <v>-21.522000775185383</v>
      </c>
      <c r="AI38">
        <f t="shared" si="13"/>
        <v>24.418188906818749</v>
      </c>
      <c r="AL38">
        <v>36</v>
      </c>
      <c r="AP38">
        <f t="shared" si="14"/>
        <v>22.240198920519283</v>
      </c>
      <c r="AX38">
        <v>36</v>
      </c>
      <c r="AY38">
        <f t="shared" si="35"/>
        <v>2.0303846376030723</v>
      </c>
      <c r="AZ38">
        <f t="shared" si="35"/>
        <v>4.7805740205170668</v>
      </c>
      <c r="BB38">
        <v>36</v>
      </c>
      <c r="BC38">
        <f t="shared" si="5"/>
        <v>-173.70068867114094</v>
      </c>
      <c r="BD38">
        <f t="shared" si="32"/>
        <v>-132.69243334643369</v>
      </c>
      <c r="BE38">
        <f t="shared" si="28"/>
        <v>28.246221349684326</v>
      </c>
      <c r="BF38">
        <f t="shared" si="29"/>
        <v>-104.44621199674935</v>
      </c>
      <c r="BI38">
        <v>36</v>
      </c>
      <c r="BJ38" s="8">
        <f t="shared" si="34"/>
        <v>-31.984134228187997</v>
      </c>
      <c r="BK38" s="8">
        <f t="shared" si="34"/>
        <v>-31.984134228187997</v>
      </c>
      <c r="BL38" s="154">
        <f t="shared" si="30"/>
        <v>6.1723695063924131</v>
      </c>
      <c r="BM38" s="8">
        <f t="shared" si="6"/>
        <v>-25.811764721795583</v>
      </c>
      <c r="BP38">
        <v>36</v>
      </c>
      <c r="BQ38" s="100">
        <f t="shared" si="16"/>
        <v>141.71655444295288</v>
      </c>
      <c r="BR38" s="100">
        <f t="shared" si="17"/>
        <v>100.70829911824558</v>
      </c>
      <c r="BS38" s="154">
        <f t="shared" si="18"/>
        <v>-22.073851843291916</v>
      </c>
      <c r="BT38">
        <f t="shared" si="19"/>
        <v>78.634447274953658</v>
      </c>
      <c r="BW38">
        <v>36</v>
      </c>
      <c r="BX38" s="100">
        <f t="shared" si="20"/>
        <v>-141.71655444295288</v>
      </c>
      <c r="BY38" s="100">
        <f t="shared" si="21"/>
        <v>-100.70829911824558</v>
      </c>
      <c r="BZ38" s="154">
        <f t="shared" si="22"/>
        <v>22.073851843291916</v>
      </c>
      <c r="CA38">
        <f t="shared" si="23"/>
        <v>-78.634447274953658</v>
      </c>
      <c r="CE38">
        <v>36</v>
      </c>
      <c r="CF38" s="100">
        <f t="shared" si="24"/>
        <v>-170.16500671140909</v>
      </c>
      <c r="CG38" s="100">
        <f t="shared" si="25"/>
        <v>-129.15675138670184</v>
      </c>
      <c r="CH38" s="100">
        <f t="shared" si="7"/>
        <v>115.12629146794193</v>
      </c>
      <c r="CI38">
        <f t="shared" si="31"/>
        <v>-14.030459918759917</v>
      </c>
    </row>
    <row r="39" spans="1:87" ht="16.5">
      <c r="A39">
        <v>9.9999999999999995E-7</v>
      </c>
      <c r="B39" s="154">
        <v>3.4347826086956526E-5</v>
      </c>
      <c r="C39" s="154">
        <v>1.8156666666666666E-3</v>
      </c>
      <c r="D39" s="154">
        <v>9.778378378378378E-4</v>
      </c>
      <c r="E39" s="154">
        <v>2.528409090909091E-4</v>
      </c>
      <c r="F39">
        <v>0.19736169175141977</v>
      </c>
      <c r="G39">
        <v>0.55842386786234866</v>
      </c>
      <c r="H39">
        <v>0.40217260364115048</v>
      </c>
      <c r="I39">
        <f t="shared" si="8"/>
        <v>306</v>
      </c>
      <c r="J39">
        <v>2.8183829312644502E-7</v>
      </c>
      <c r="K39">
        <v>3.125E-2</v>
      </c>
      <c r="L39">
        <v>166.43262687916274</v>
      </c>
      <c r="M39" s="104">
        <v>59779.52273398023</v>
      </c>
      <c r="O39" s="10"/>
      <c r="Q39">
        <v>37</v>
      </c>
      <c r="R39" s="159">
        <f t="shared" si="26"/>
        <v>114.37156012751666</v>
      </c>
      <c r="S39">
        <f t="shared" si="27"/>
        <v>73.363304802809353</v>
      </c>
      <c r="T39" s="155">
        <f t="shared" si="9"/>
        <v>-19.628848155683432</v>
      </c>
      <c r="U39">
        <f t="shared" si="0"/>
        <v>53.734456647125924</v>
      </c>
      <c r="X39">
        <v>37</v>
      </c>
      <c r="Y39">
        <f t="shared" si="33"/>
        <v>7.8120805369167101E-2</v>
      </c>
      <c r="Z39">
        <f t="shared" si="33"/>
        <v>7.8120805369167101E-2</v>
      </c>
      <c r="AA39">
        <f t="shared" si="2"/>
        <v>-1.8667556145578903</v>
      </c>
      <c r="AB39">
        <f t="shared" si="10"/>
        <v>-1.7886348091887232</v>
      </c>
      <c r="AC39" s="9"/>
      <c r="AE39">
        <v>37</v>
      </c>
      <c r="AF39">
        <f t="shared" si="3"/>
        <v>86.948445006711324</v>
      </c>
      <c r="AG39">
        <f t="shared" si="11"/>
        <v>45.940189682004132</v>
      </c>
      <c r="AH39" s="154">
        <f t="shared" si="12"/>
        <v>-19.298774261228957</v>
      </c>
      <c r="AI39">
        <f t="shared" si="13"/>
        <v>26.641415420775175</v>
      </c>
      <c r="AL39">
        <v>37</v>
      </c>
      <c r="AP39">
        <f t="shared" si="14"/>
        <v>24.852780611586454</v>
      </c>
      <c r="AX39">
        <v>37</v>
      </c>
      <c r="AY39">
        <f t="shared" si="35"/>
        <v>2.2212384678958368</v>
      </c>
      <c r="AZ39">
        <f t="shared" si="35"/>
        <v>4.7765524434094146</v>
      </c>
      <c r="BB39">
        <v>37</v>
      </c>
      <c r="BC39">
        <f t="shared" si="5"/>
        <v>-173.70068867114094</v>
      </c>
      <c r="BD39">
        <f t="shared" si="32"/>
        <v>-132.69243334643369</v>
      </c>
      <c r="BE39">
        <f t="shared" si="28"/>
        <v>23.849595859162143</v>
      </c>
      <c r="BF39">
        <f t="shared" si="29"/>
        <v>-108.84283748727154</v>
      </c>
      <c r="BI39">
        <v>37</v>
      </c>
      <c r="BJ39" s="8">
        <f t="shared" si="34"/>
        <v>-31.984134228187997</v>
      </c>
      <c r="BK39" s="8">
        <f t="shared" si="34"/>
        <v>-31.984134228187997</v>
      </c>
      <c r="BL39" s="154">
        <f t="shared" si="30"/>
        <v>5.7574294235821188</v>
      </c>
      <c r="BM39" s="8">
        <f t="shared" si="6"/>
        <v>-26.22670480460588</v>
      </c>
      <c r="BP39">
        <v>37</v>
      </c>
      <c r="BQ39" s="100">
        <f t="shared" si="16"/>
        <v>141.71655444295288</v>
      </c>
      <c r="BR39" s="100">
        <f t="shared" si="17"/>
        <v>100.70829911824558</v>
      </c>
      <c r="BS39" s="154">
        <f t="shared" si="18"/>
        <v>-18.092166435580022</v>
      </c>
      <c r="BT39">
        <f t="shared" si="19"/>
        <v>82.616132682665551</v>
      </c>
      <c r="BW39">
        <v>37</v>
      </c>
      <c r="BX39" s="100">
        <f t="shared" si="20"/>
        <v>-141.71655444295288</v>
      </c>
      <c r="BY39" s="100">
        <f t="shared" si="21"/>
        <v>-100.70829911824558</v>
      </c>
      <c r="BZ39" s="154">
        <f t="shared" si="22"/>
        <v>18.092166435580022</v>
      </c>
      <c r="CA39">
        <f t="shared" si="23"/>
        <v>-82.616132682665551</v>
      </c>
      <c r="CE39">
        <v>37</v>
      </c>
      <c r="CF39" s="100">
        <f t="shared" si="24"/>
        <v>-170.16500671140909</v>
      </c>
      <c r="CG39" s="100">
        <f t="shared" si="25"/>
        <v>-129.15675138670184</v>
      </c>
      <c r="CH39" s="100">
        <f t="shared" si="7"/>
        <v>115.04524500741007</v>
      </c>
      <c r="CI39">
        <f t="shared" si="31"/>
        <v>-14.111506379291768</v>
      </c>
    </row>
    <row r="40" spans="1:87" ht="16.5">
      <c r="A40">
        <v>9.9999999999999995E-7</v>
      </c>
      <c r="B40" s="154">
        <v>9.9999999999999995E-7</v>
      </c>
      <c r="C40" s="154">
        <v>2.4118333333333335E-3</v>
      </c>
      <c r="D40" s="154">
        <v>1.4177027027027027E-3</v>
      </c>
      <c r="E40" s="154">
        <v>4.0943181818181817E-4</v>
      </c>
      <c r="F40">
        <v>0.21506753536743628</v>
      </c>
      <c r="G40">
        <v>0.55299882919814836</v>
      </c>
      <c r="H40">
        <v>0.40912202985945856</v>
      </c>
      <c r="I40">
        <f t="shared" si="8"/>
        <v>306</v>
      </c>
      <c r="J40">
        <v>2.8183829312644502E-7</v>
      </c>
      <c r="K40">
        <v>3.0599999999999999E-2</v>
      </c>
      <c r="L40">
        <v>181.4425509415108</v>
      </c>
      <c r="M40" s="104">
        <v>59226.9088002512</v>
      </c>
      <c r="O40" s="10"/>
      <c r="Q40">
        <v>38</v>
      </c>
      <c r="R40" s="159">
        <f t="shared" si="26"/>
        <v>114.37156012751666</v>
      </c>
      <c r="S40">
        <f t="shared" si="27"/>
        <v>73.363304802809353</v>
      </c>
      <c r="T40" s="155">
        <f t="shared" si="9"/>
        <v>-19.249227439234669</v>
      </c>
      <c r="U40">
        <f t="shared" si="0"/>
        <v>54.11407736357468</v>
      </c>
      <c r="X40">
        <v>38</v>
      </c>
      <c r="Y40">
        <f t="shared" si="33"/>
        <v>7.8120805369167101E-2</v>
      </c>
      <c r="Z40">
        <f t="shared" si="33"/>
        <v>7.8120805369167101E-2</v>
      </c>
      <c r="AA40">
        <f t="shared" si="2"/>
        <v>-1.8081210637536103</v>
      </c>
      <c r="AB40">
        <f t="shared" si="10"/>
        <v>-1.7300002583844432</v>
      </c>
      <c r="AC40" s="9"/>
      <c r="AE40">
        <v>38</v>
      </c>
      <c r="AF40">
        <f t="shared" si="3"/>
        <v>86.948445006711324</v>
      </c>
      <c r="AG40">
        <f t="shared" si="11"/>
        <v>45.940189682004132</v>
      </c>
      <c r="AH40" s="154">
        <f t="shared" si="12"/>
        <v>-18.643157143782904</v>
      </c>
      <c r="AI40">
        <f t="shared" si="13"/>
        <v>27.297032538221227</v>
      </c>
      <c r="AL40">
        <v>38</v>
      </c>
      <c r="AP40">
        <f t="shared" si="14"/>
        <v>25.567032279836784</v>
      </c>
      <c r="AX40">
        <v>38</v>
      </c>
      <c r="AY40">
        <f t="shared" si="35"/>
        <v>2.258739143099243</v>
      </c>
      <c r="AZ40">
        <f t="shared" si="35"/>
        <v>4.7725190663227481</v>
      </c>
      <c r="BB40">
        <v>38</v>
      </c>
      <c r="BC40">
        <f t="shared" si="5"/>
        <v>-173.70068867114094</v>
      </c>
      <c r="BD40">
        <f t="shared" si="32"/>
        <v>-132.69243334643369</v>
      </c>
      <c r="BE40">
        <f t="shared" si="28"/>
        <v>23.003893380701232</v>
      </c>
      <c r="BF40">
        <f t="shared" si="29"/>
        <v>-109.68853996573246</v>
      </c>
      <c r="BI40">
        <v>38</v>
      </c>
      <c r="BJ40" s="8">
        <f t="shared" si="34"/>
        <v>-31.984134228187997</v>
      </c>
      <c r="BK40" s="8">
        <f t="shared" si="34"/>
        <v>-31.984134228187997</v>
      </c>
      <c r="BL40" s="154">
        <f t="shared" si="30"/>
        <v>4.9567167097684059</v>
      </c>
      <c r="BM40" s="8">
        <f t="shared" si="6"/>
        <v>-27.02741751841959</v>
      </c>
      <c r="BP40">
        <v>38</v>
      </c>
      <c r="BQ40" s="100">
        <f t="shared" si="16"/>
        <v>141.71655444295288</v>
      </c>
      <c r="BR40" s="100">
        <f t="shared" si="17"/>
        <v>100.70829911824558</v>
      </c>
      <c r="BS40" s="154">
        <f t="shared" si="18"/>
        <v>-18.047176670932824</v>
      </c>
      <c r="BT40">
        <f t="shared" si="19"/>
        <v>82.661122447312749</v>
      </c>
      <c r="BW40">
        <v>38</v>
      </c>
      <c r="BX40" s="100">
        <f t="shared" si="20"/>
        <v>-141.71655444295288</v>
      </c>
      <c r="BY40" s="100">
        <f t="shared" si="21"/>
        <v>-100.70829911824558</v>
      </c>
      <c r="BZ40" s="154">
        <f t="shared" si="22"/>
        <v>18.047176670932824</v>
      </c>
      <c r="CA40">
        <f t="shared" si="23"/>
        <v>-82.661122447312749</v>
      </c>
      <c r="CE40">
        <v>38</v>
      </c>
      <c r="CF40" s="100">
        <f t="shared" si="24"/>
        <v>-170.16500671140909</v>
      </c>
      <c r="CG40" s="100">
        <f t="shared" si="25"/>
        <v>-129.15675138670184</v>
      </c>
      <c r="CH40" s="100">
        <f t="shared" si="7"/>
        <v>150.85114311895035</v>
      </c>
      <c r="CI40">
        <f t="shared" si="31"/>
        <v>21.694391732248505</v>
      </c>
    </row>
    <row r="41" spans="1:87" ht="16.5">
      <c r="A41">
        <v>9.9999999999999995E-7</v>
      </c>
      <c r="B41" s="154">
        <v>9.9999999999999995E-7</v>
      </c>
      <c r="C41" s="154">
        <v>2.2125000000000001E-3</v>
      </c>
      <c r="D41" s="154">
        <v>1.5263513513513515E-3</v>
      </c>
      <c r="E41" s="154">
        <v>2.7670454545454548E-4</v>
      </c>
      <c r="F41">
        <v>0.19763013287881592</v>
      </c>
      <c r="G41">
        <v>0.55681166969755558</v>
      </c>
      <c r="H41">
        <v>0.40697861149457748</v>
      </c>
      <c r="I41">
        <f t="shared" si="8"/>
        <v>306</v>
      </c>
      <c r="J41">
        <v>2.691534803926908E-7</v>
      </c>
      <c r="K41">
        <v>3.09E-2</v>
      </c>
      <c r="L41">
        <v>166.63156442485527</v>
      </c>
      <c r="M41" s="104">
        <v>59594.540272374412</v>
      </c>
      <c r="O41" s="10"/>
      <c r="Q41">
        <v>39</v>
      </c>
      <c r="R41" s="159">
        <f t="shared" si="26"/>
        <v>114.37156012751666</v>
      </c>
      <c r="S41">
        <f t="shared" si="27"/>
        <v>73.363304802809353</v>
      </c>
      <c r="T41" s="155">
        <f t="shared" si="9"/>
        <v>-20.277136827147785</v>
      </c>
      <c r="U41">
        <f t="shared" si="0"/>
        <v>53.086167975661567</v>
      </c>
      <c r="X41">
        <v>39</v>
      </c>
      <c r="Y41">
        <f t="shared" si="33"/>
        <v>7.8120805369167101E-2</v>
      </c>
      <c r="Z41">
        <f t="shared" si="33"/>
        <v>7.8120805369167101E-2</v>
      </c>
      <c r="AA41">
        <f t="shared" si="2"/>
        <v>-3.4002256082914681</v>
      </c>
      <c r="AB41">
        <f t="shared" si="10"/>
        <v>-3.322104802922301</v>
      </c>
      <c r="AC41" s="9"/>
      <c r="AE41">
        <v>39</v>
      </c>
      <c r="AF41">
        <f t="shared" si="3"/>
        <v>86.948445006711324</v>
      </c>
      <c r="AG41">
        <f t="shared" si="11"/>
        <v>45.940189682004132</v>
      </c>
      <c r="AH41" s="154">
        <f t="shared" si="12"/>
        <v>-18.515481585164547</v>
      </c>
      <c r="AI41">
        <f t="shared" si="13"/>
        <v>27.424708096839584</v>
      </c>
      <c r="AL41">
        <v>39</v>
      </c>
      <c r="AP41">
        <f t="shared" si="14"/>
        <v>24.102603293917284</v>
      </c>
      <c r="AX41">
        <v>39</v>
      </c>
      <c r="AY41">
        <f t="shared" si="35"/>
        <v>2.2217572717232539</v>
      </c>
      <c r="AZ41">
        <f t="shared" si="35"/>
        <v>4.7752064738645288</v>
      </c>
      <c r="BB41">
        <v>39</v>
      </c>
      <c r="BC41">
        <f t="shared" si="5"/>
        <v>-173.70068867114094</v>
      </c>
      <c r="BD41">
        <f t="shared" si="32"/>
        <v>-132.69243334643369</v>
      </c>
      <c r="BE41">
        <f t="shared" si="28"/>
        <v>23.857063372992176</v>
      </c>
      <c r="BF41">
        <f t="shared" si="29"/>
        <v>-108.83536997344152</v>
      </c>
      <c r="BI41">
        <v>39</v>
      </c>
      <c r="BJ41" s="8">
        <f t="shared" si="34"/>
        <v>-31.984134228187997</v>
      </c>
      <c r="BK41" s="8">
        <f t="shared" si="34"/>
        <v>-31.984134228187997</v>
      </c>
      <c r="BL41" s="154">
        <f t="shared" si="30"/>
        <v>5.2184969121526183</v>
      </c>
      <c r="BM41" s="8">
        <f t="shared" si="6"/>
        <v>-26.765637316035381</v>
      </c>
      <c r="BP41">
        <v>39</v>
      </c>
      <c r="BQ41" s="100">
        <f t="shared" si="16"/>
        <v>141.71655444295288</v>
      </c>
      <c r="BR41" s="100">
        <f t="shared" si="17"/>
        <v>100.70829911824558</v>
      </c>
      <c r="BS41" s="154">
        <f t="shared" si="18"/>
        <v>-18.638566460839556</v>
      </c>
      <c r="BT41">
        <f t="shared" si="19"/>
        <v>82.069732657406021</v>
      </c>
      <c r="BW41">
        <v>39</v>
      </c>
      <c r="BX41" s="100">
        <f t="shared" si="20"/>
        <v>-141.71655444295288</v>
      </c>
      <c r="BY41" s="100">
        <f t="shared" si="21"/>
        <v>-100.70829911824558</v>
      </c>
      <c r="BZ41" s="154">
        <f t="shared" si="22"/>
        <v>18.638566460839556</v>
      </c>
      <c r="CA41">
        <f t="shared" si="23"/>
        <v>-82.069732657406021</v>
      </c>
      <c r="CE41">
        <v>39</v>
      </c>
      <c r="CF41" s="100">
        <f t="shared" si="24"/>
        <v>-170.16500671140909</v>
      </c>
      <c r="CG41" s="100">
        <f t="shared" si="25"/>
        <v>-129.15675138670184</v>
      </c>
      <c r="CH41" s="100">
        <f t="shared" si="7"/>
        <v>151.06025754450826</v>
      </c>
      <c r="CI41">
        <f t="shared" si="31"/>
        <v>21.903506157806419</v>
      </c>
    </row>
    <row r="42" spans="1:87" ht="16.5">
      <c r="A42">
        <v>9.9999999999999995E-7</v>
      </c>
      <c r="B42" s="154">
        <v>3.0652173913043476E-5</v>
      </c>
      <c r="C42" s="154">
        <v>1.9846666666666667E-3</v>
      </c>
      <c r="D42" s="154">
        <v>1.5095945945945947E-3</v>
      </c>
      <c r="E42" s="154">
        <v>2.3397727272727272E-4</v>
      </c>
      <c r="F42">
        <v>8.4683721718448832E-2</v>
      </c>
      <c r="G42">
        <v>0.55955774400689762</v>
      </c>
      <c r="H42">
        <v>0.40482856385340343</v>
      </c>
      <c r="I42">
        <f t="shared" si="8"/>
        <v>306</v>
      </c>
      <c r="J42">
        <v>2.6302679918953789E-7</v>
      </c>
      <c r="K42">
        <v>3.09E-2</v>
      </c>
      <c r="L42">
        <v>71.370868172734305</v>
      </c>
      <c r="M42" s="104">
        <v>59883.376266207466</v>
      </c>
      <c r="O42" s="10"/>
      <c r="Q42">
        <v>40</v>
      </c>
      <c r="R42" s="159">
        <f t="shared" si="26"/>
        <v>114.37156012751666</v>
      </c>
      <c r="S42">
        <f t="shared" si="27"/>
        <v>73.363304802809353</v>
      </c>
      <c r="T42" s="155">
        <f t="shared" si="9"/>
        <v>-26.994061742125716</v>
      </c>
      <c r="U42">
        <f t="shared" si="0"/>
        <v>46.369243060683637</v>
      </c>
      <c r="X42">
        <v>40</v>
      </c>
      <c r="Y42">
        <f t="shared" si="33"/>
        <v>7.8120805369167101E-2</v>
      </c>
      <c r="Z42">
        <f t="shared" si="33"/>
        <v>7.8120805369167101E-2</v>
      </c>
      <c r="AA42">
        <f t="shared" si="2"/>
        <v>-4.0472770352928302</v>
      </c>
      <c r="AB42">
        <f t="shared" si="10"/>
        <v>-3.9691562299236631</v>
      </c>
      <c r="AC42" s="9"/>
      <c r="AE42">
        <v>40</v>
      </c>
      <c r="AF42">
        <f t="shared" si="3"/>
        <v>86.948445006711324</v>
      </c>
      <c r="AG42">
        <f t="shared" si="11"/>
        <v>45.940189682004132</v>
      </c>
      <c r="AH42" s="154">
        <f t="shared" si="12"/>
        <v>-22.954070096746367</v>
      </c>
      <c r="AI42">
        <f t="shared" si="13"/>
        <v>22.986119585257764</v>
      </c>
      <c r="AL42">
        <v>40</v>
      </c>
      <c r="AP42">
        <f t="shared" si="14"/>
        <v>19.016963355334102</v>
      </c>
      <c r="AX42">
        <v>40</v>
      </c>
      <c r="AY42">
        <f t="shared" si="35"/>
        <v>1.8535209796535885</v>
      </c>
      <c r="AZ42">
        <f t="shared" si="35"/>
        <v>4.7773062781848292</v>
      </c>
      <c r="BB42">
        <v>40</v>
      </c>
      <c r="BC42">
        <f t="shared" si="5"/>
        <v>-173.70068867114094</v>
      </c>
      <c r="BD42">
        <f t="shared" si="32"/>
        <v>-132.69243334643369</v>
      </c>
      <c r="BE42">
        <f t="shared" si="28"/>
        <v>32.494277688028099</v>
      </c>
      <c r="BF42">
        <f t="shared" si="29"/>
        <v>-100.1981556584056</v>
      </c>
      <c r="BI42">
        <v>40</v>
      </c>
      <c r="BJ42" s="8">
        <f t="shared" si="34"/>
        <v>-31.984134228187997</v>
      </c>
      <c r="BK42" s="8">
        <f t="shared" si="34"/>
        <v>-31.984134228187997</v>
      </c>
      <c r="BL42" s="154">
        <f t="shared" si="30"/>
        <v>5.5075013358158715</v>
      </c>
      <c r="BM42" s="8">
        <f t="shared" si="6"/>
        <v>-26.476632892372127</v>
      </c>
      <c r="BP42">
        <v>40</v>
      </c>
      <c r="BQ42" s="100">
        <f t="shared" si="16"/>
        <v>141.71655444295288</v>
      </c>
      <c r="BR42" s="100">
        <f t="shared" si="17"/>
        <v>100.70829911824558</v>
      </c>
      <c r="BS42" s="154">
        <f t="shared" si="18"/>
        <v>-26.986776352212228</v>
      </c>
      <c r="BT42">
        <f t="shared" si="19"/>
        <v>73.721522766033345</v>
      </c>
      <c r="BW42">
        <v>40</v>
      </c>
      <c r="BX42" s="100">
        <f t="shared" si="20"/>
        <v>-141.71655444295288</v>
      </c>
      <c r="BY42" s="100">
        <f t="shared" si="21"/>
        <v>-100.70829911824558</v>
      </c>
      <c r="BZ42" s="154">
        <f t="shared" si="22"/>
        <v>26.986776352212228</v>
      </c>
      <c r="CA42">
        <f t="shared" si="23"/>
        <v>-73.721522766033345</v>
      </c>
      <c r="CE42">
        <v>40</v>
      </c>
      <c r="CF42" s="100">
        <f t="shared" si="24"/>
        <v>-170.16500671140909</v>
      </c>
      <c r="CG42" s="100">
        <f t="shared" si="25"/>
        <v>-129.15675138670184</v>
      </c>
      <c r="CH42" s="100">
        <f t="shared" si="7"/>
        <v>116.29868112825652</v>
      </c>
      <c r="CI42">
        <f t="shared" si="31"/>
        <v>-12.858070258445323</v>
      </c>
    </row>
    <row r="43" spans="1:87" ht="16.5">
      <c r="A43">
        <v>9.9999999999999995E-7</v>
      </c>
      <c r="B43" s="154">
        <v>2.9347826086956523E-5</v>
      </c>
      <c r="C43" s="154">
        <v>2.0088333333333334E-3</v>
      </c>
      <c r="D43" s="154">
        <v>1.8593243243243242E-3</v>
      </c>
      <c r="E43" s="154">
        <v>1.8386363636363636E-4</v>
      </c>
      <c r="F43">
        <v>6.9690788959223302E-2</v>
      </c>
      <c r="G43">
        <v>0.55417997469079827</v>
      </c>
      <c r="H43">
        <v>0.40870473119638812</v>
      </c>
      <c r="I43">
        <f t="shared" si="8"/>
        <v>306</v>
      </c>
      <c r="J43">
        <v>2.6302679918953789E-7</v>
      </c>
      <c r="K43">
        <v>3.0365E-2</v>
      </c>
      <c r="L43">
        <v>58.779788141205557</v>
      </c>
      <c r="M43" s="104">
        <v>59366.142013212353</v>
      </c>
      <c r="O43" s="10"/>
      <c r="Q43">
        <v>41</v>
      </c>
      <c r="R43" s="159">
        <f t="shared" si="26"/>
        <v>114.37156012751666</v>
      </c>
      <c r="S43">
        <f t="shared" si="27"/>
        <v>73.363304802809353</v>
      </c>
      <c r="T43" s="155">
        <f t="shared" si="9"/>
        <v>-29.025126507901298</v>
      </c>
      <c r="U43">
        <f t="shared" si="0"/>
        <v>44.338178294908055</v>
      </c>
      <c r="X43">
        <v>41</v>
      </c>
      <c r="Y43">
        <f t="shared" ref="Y43:Z62" si="36">$O$9+$O$11-2*$O$10</f>
        <v>7.8120805369167101E-2</v>
      </c>
      <c r="Z43">
        <f t="shared" si="36"/>
        <v>7.8120805369167101E-2</v>
      </c>
      <c r="AA43">
        <f t="shared" si="2"/>
        <v>-5.6900158179959996</v>
      </c>
      <c r="AB43">
        <f t="shared" si="10"/>
        <v>-5.6118950126268325</v>
      </c>
      <c r="AC43" s="9"/>
      <c r="AE43">
        <v>41</v>
      </c>
      <c r="AF43">
        <f t="shared" si="3"/>
        <v>86.948445006711324</v>
      </c>
      <c r="AG43">
        <f t="shared" si="11"/>
        <v>45.940189682004132</v>
      </c>
      <c r="AH43" s="154">
        <f t="shared" si="12"/>
        <v>-23.270762909194691</v>
      </c>
      <c r="AI43">
        <f t="shared" si="13"/>
        <v>22.669426772809441</v>
      </c>
      <c r="AL43">
        <v>41</v>
      </c>
      <c r="AP43">
        <f t="shared" si="14"/>
        <v>17.057531760182609</v>
      </c>
      <c r="AX43">
        <v>41</v>
      </c>
      <c r="AY43">
        <f t="shared" si="35"/>
        <v>1.76922801642065</v>
      </c>
      <c r="AZ43">
        <f t="shared" si="35"/>
        <v>4.7735388266452041</v>
      </c>
      <c r="BB43">
        <v>41</v>
      </c>
      <c r="BC43">
        <f t="shared" si="5"/>
        <v>-173.70068867114094</v>
      </c>
      <c r="BD43">
        <f t="shared" si="32"/>
        <v>-132.69243334643369</v>
      </c>
      <c r="BE43">
        <f t="shared" si="28"/>
        <v>34.497175552225954</v>
      </c>
      <c r="BF43">
        <f t="shared" si="29"/>
        <v>-98.195257794207734</v>
      </c>
      <c r="BI43">
        <v>41</v>
      </c>
      <c r="BJ43" s="8">
        <f t="shared" ref="BJ43:BK62" si="37">$O$12+$O$3-$O$9-$O$7</f>
        <v>-31.984134228187997</v>
      </c>
      <c r="BK43" s="8">
        <f t="shared" si="37"/>
        <v>-31.984134228187997</v>
      </c>
      <c r="BL43" s="154">
        <f t="shared" si="30"/>
        <v>5.4077012636140465</v>
      </c>
      <c r="BM43" s="8">
        <f t="shared" si="6"/>
        <v>-26.57643296457395</v>
      </c>
      <c r="BP43">
        <v>41</v>
      </c>
      <c r="BQ43" s="100">
        <f t="shared" si="16"/>
        <v>141.71655444295288</v>
      </c>
      <c r="BR43" s="100">
        <f t="shared" si="17"/>
        <v>100.70829911824558</v>
      </c>
      <c r="BS43" s="154">
        <f t="shared" si="18"/>
        <v>-29.089474288611907</v>
      </c>
      <c r="BT43">
        <f t="shared" si="19"/>
        <v>71.618824829633667</v>
      </c>
      <c r="BW43">
        <v>41</v>
      </c>
      <c r="BX43" s="100">
        <f t="shared" si="20"/>
        <v>-141.71655444295288</v>
      </c>
      <c r="BY43" s="100">
        <f t="shared" si="21"/>
        <v>-100.70829911824558</v>
      </c>
      <c r="BZ43" s="154">
        <f t="shared" si="22"/>
        <v>29.089474288611907</v>
      </c>
      <c r="CA43">
        <f t="shared" si="23"/>
        <v>-71.618824829633667</v>
      </c>
      <c r="CE43">
        <v>41</v>
      </c>
      <c r="CF43" s="100">
        <f t="shared" si="24"/>
        <v>-170.16500671140909</v>
      </c>
      <c r="CG43" s="100">
        <f t="shared" si="25"/>
        <v>-129.15675138670184</v>
      </c>
      <c r="CH43" s="100">
        <f t="shared" si="7"/>
        <v>116.58334703690495</v>
      </c>
      <c r="CI43">
        <f t="shared" si="31"/>
        <v>-12.573404349796888</v>
      </c>
    </row>
    <row r="44" spans="1:87" ht="16.5">
      <c r="A44">
        <v>9.9999999999999995E-7</v>
      </c>
      <c r="B44" s="154">
        <v>3.8260869565217388E-5</v>
      </c>
      <c r="C44" s="154">
        <v>1.8749999999999999E-3</v>
      </c>
      <c r="D44" s="154">
        <v>1.7887837837837839E-3</v>
      </c>
      <c r="E44" s="154">
        <v>1.3795454545454546E-4</v>
      </c>
      <c r="F44">
        <v>4.8692630441585082E-2</v>
      </c>
      <c r="G44">
        <v>0.55778808235185839</v>
      </c>
      <c r="H44">
        <v>0.4052971722510969</v>
      </c>
      <c r="I44">
        <f t="shared" si="8"/>
        <v>306</v>
      </c>
      <c r="J44">
        <v>2.7542287033381632E-7</v>
      </c>
      <c r="K44">
        <v>2.9815000000000001E-2</v>
      </c>
      <c r="L44">
        <v>41.096740685695814</v>
      </c>
      <c r="M44" s="104">
        <v>59696.553075891032</v>
      </c>
      <c r="O44" s="10"/>
      <c r="Q44">
        <v>42</v>
      </c>
      <c r="R44" s="159">
        <f t="shared" si="26"/>
        <v>114.37156012751666</v>
      </c>
      <c r="S44">
        <f t="shared" si="27"/>
        <v>73.363304802809353</v>
      </c>
      <c r="T44" s="155">
        <f t="shared" si="9"/>
        <v>-31.885277963946962</v>
      </c>
      <c r="U44">
        <f t="shared" si="0"/>
        <v>41.478026838862391</v>
      </c>
      <c r="X44">
        <v>42</v>
      </c>
      <c r="Y44">
        <f t="shared" si="36"/>
        <v>7.8120805369167101E-2</v>
      </c>
      <c r="Z44">
        <f t="shared" si="36"/>
        <v>7.8120805369167101E-2</v>
      </c>
      <c r="AA44">
        <f t="shared" si="2"/>
        <v>-6.399504687749733</v>
      </c>
      <c r="AB44">
        <f t="shared" si="10"/>
        <v>-6.3213838823805659</v>
      </c>
      <c r="AC44" s="9"/>
      <c r="AE44">
        <v>42</v>
      </c>
      <c r="AF44">
        <f t="shared" si="3"/>
        <v>86.948445006711324</v>
      </c>
      <c r="AG44">
        <f t="shared" si="11"/>
        <v>45.940189682004132</v>
      </c>
      <c r="AH44" s="154">
        <f t="shared" si="12"/>
        <v>-24.715130647084148</v>
      </c>
      <c r="AI44">
        <f t="shared" si="13"/>
        <v>21.225059034919983</v>
      </c>
      <c r="AL44">
        <v>42</v>
      </c>
      <c r="AP44">
        <f t="shared" si="14"/>
        <v>14.903675152539417</v>
      </c>
      <c r="AX44">
        <v>42</v>
      </c>
      <c r="AY44">
        <f t="shared" si="35"/>
        <v>1.6138073800671597</v>
      </c>
      <c r="AZ44">
        <f t="shared" si="35"/>
        <v>4.7759492553615699</v>
      </c>
      <c r="BB44">
        <v>42</v>
      </c>
      <c r="BC44">
        <f t="shared" si="5"/>
        <v>-173.70068867114094</v>
      </c>
      <c r="BD44">
        <f t="shared" si="32"/>
        <v>-132.69243334643369</v>
      </c>
      <c r="BE44">
        <f t="shared" si="28"/>
        <v>38.209040438745973</v>
      </c>
      <c r="BF44">
        <f t="shared" si="29"/>
        <v>-94.483392907687715</v>
      </c>
      <c r="BI44">
        <v>42</v>
      </c>
      <c r="BJ44" s="8">
        <f t="shared" si="37"/>
        <v>-31.984134228187997</v>
      </c>
      <c r="BK44" s="8">
        <f t="shared" si="37"/>
        <v>-31.984134228187997</v>
      </c>
      <c r="BL44" s="154">
        <f t="shared" si="30"/>
        <v>5.5531198456859299</v>
      </c>
      <c r="BM44" s="8">
        <f t="shared" si="6"/>
        <v>-26.431014382502067</v>
      </c>
      <c r="BP44">
        <v>42</v>
      </c>
      <c r="BQ44" s="100">
        <f t="shared" si="16"/>
        <v>141.71655444295288</v>
      </c>
      <c r="BR44" s="100">
        <f t="shared" si="17"/>
        <v>100.70829911824558</v>
      </c>
      <c r="BS44" s="154">
        <f t="shared" si="18"/>
        <v>-32.655920593060046</v>
      </c>
      <c r="BT44">
        <f t="shared" si="19"/>
        <v>68.052378525185532</v>
      </c>
      <c r="BW44">
        <v>42</v>
      </c>
      <c r="BX44" s="100">
        <f t="shared" si="20"/>
        <v>-141.71655444295288</v>
      </c>
      <c r="BY44" s="100">
        <f t="shared" si="21"/>
        <v>-100.70829911824558</v>
      </c>
      <c r="BZ44" s="154">
        <f t="shared" si="22"/>
        <v>32.655920593060046</v>
      </c>
      <c r="CA44">
        <f t="shared" si="23"/>
        <v>-68.052378525185532</v>
      </c>
      <c r="CE44">
        <v>42</v>
      </c>
      <c r="CF44" s="100">
        <f t="shared" si="24"/>
        <v>-170.16500671140909</v>
      </c>
      <c r="CG44" s="100">
        <f t="shared" si="25"/>
        <v>-129.15675138670184</v>
      </c>
      <c r="CH44" s="100">
        <f t="shared" si="7"/>
        <v>113.64415292018391</v>
      </c>
      <c r="CI44">
        <f t="shared" si="31"/>
        <v>-15.512598466517929</v>
      </c>
    </row>
    <row r="45" spans="1:87" ht="16.5">
      <c r="A45">
        <v>9.9999999999999995E-7</v>
      </c>
      <c r="B45" s="154">
        <v>2.8043478260869566E-5</v>
      </c>
      <c r="C45" s="154">
        <v>1.5455E-3</v>
      </c>
      <c r="D45" s="154">
        <v>1.8443243243243242E-3</v>
      </c>
      <c r="E45" s="154">
        <v>8.9886363636363642E-5</v>
      </c>
      <c r="F45">
        <v>4.2950098974861239E-2</v>
      </c>
      <c r="G45">
        <v>0.56132095991219888</v>
      </c>
      <c r="H45">
        <v>0.3996690429556144</v>
      </c>
      <c r="I45">
        <f t="shared" si="8"/>
        <v>306</v>
      </c>
      <c r="J45">
        <v>2.7542287033381632E-7</v>
      </c>
      <c r="K45">
        <v>3.0370000000000001E-2</v>
      </c>
      <c r="L45">
        <v>36.203732241750203</v>
      </c>
      <c r="M45" s="104">
        <v>60105.27810955271</v>
      </c>
      <c r="O45" s="10"/>
      <c r="Q45">
        <v>43</v>
      </c>
      <c r="R45" s="159">
        <f t="shared" si="26"/>
        <v>114.37156012751666</v>
      </c>
      <c r="S45">
        <f t="shared" si="27"/>
        <v>73.363304802809353</v>
      </c>
      <c r="T45" s="155">
        <f t="shared" si="9"/>
        <v>-33.365669721918565</v>
      </c>
      <c r="U45">
        <f t="shared" si="0"/>
        <v>39.997635080890788</v>
      </c>
      <c r="X45">
        <v>43</v>
      </c>
      <c r="Y45">
        <f t="shared" si="36"/>
        <v>7.8120805369167101E-2</v>
      </c>
      <c r="Z45">
        <f t="shared" si="36"/>
        <v>7.8120805369167101E-2</v>
      </c>
      <c r="AA45">
        <f t="shared" si="2"/>
        <v>-8.1366926260846419</v>
      </c>
      <c r="AB45">
        <f t="shared" si="10"/>
        <v>-8.0585718207154748</v>
      </c>
      <c r="AC45" s="9"/>
      <c r="AE45">
        <v>43</v>
      </c>
      <c r="AF45">
        <f t="shared" si="3"/>
        <v>86.948445006711324</v>
      </c>
      <c r="AG45">
        <f t="shared" si="11"/>
        <v>45.940189682004132</v>
      </c>
      <c r="AH45" s="154">
        <f t="shared" si="12"/>
        <v>-25.247186144789168</v>
      </c>
      <c r="AI45">
        <f t="shared" si="13"/>
        <v>20.693003537214963</v>
      </c>
      <c r="AL45">
        <v>43</v>
      </c>
      <c r="AP45">
        <f t="shared" si="14"/>
        <v>12.634431716499488</v>
      </c>
      <c r="AX45">
        <v>43</v>
      </c>
      <c r="AY45">
        <f t="shared" si="35"/>
        <v>1.5587533442471302</v>
      </c>
      <c r="AZ45">
        <f t="shared" si="35"/>
        <v>4.7789126109911626</v>
      </c>
      <c r="BB45">
        <v>43</v>
      </c>
      <c r="BC45">
        <f t="shared" si="5"/>
        <v>-173.70068867114094</v>
      </c>
      <c r="BD45">
        <f t="shared" si="32"/>
        <v>-132.69243334643369</v>
      </c>
      <c r="BE45">
        <f t="shared" si="28"/>
        <v>39.455271473821306</v>
      </c>
      <c r="BF45">
        <f t="shared" si="29"/>
        <v>-93.237161872612376</v>
      </c>
      <c r="BI45">
        <v>43</v>
      </c>
      <c r="BJ45" s="8">
        <f t="shared" si="37"/>
        <v>-31.984134228187997</v>
      </c>
      <c r="BK45" s="8">
        <f t="shared" si="37"/>
        <v>-31.984134228187997</v>
      </c>
      <c r="BL45" s="154">
        <f t="shared" si="30"/>
        <v>6.1078108008579788</v>
      </c>
      <c r="BM45" s="8">
        <f t="shared" si="6"/>
        <v>-25.876323427330018</v>
      </c>
      <c r="BP45">
        <v>43</v>
      </c>
      <c r="BQ45" s="100">
        <f t="shared" si="16"/>
        <v>141.71655444295288</v>
      </c>
      <c r="BR45" s="100">
        <f t="shared" si="17"/>
        <v>100.70829911824558</v>
      </c>
      <c r="BS45" s="154">
        <f t="shared" si="18"/>
        <v>-33.347460672963329</v>
      </c>
      <c r="BT45">
        <f t="shared" si="19"/>
        <v>67.360838445282241</v>
      </c>
      <c r="BW45">
        <v>43</v>
      </c>
      <c r="BX45" s="100">
        <f t="shared" si="20"/>
        <v>-141.71655444295288</v>
      </c>
      <c r="BY45" s="100">
        <f t="shared" si="21"/>
        <v>-100.70829911824558</v>
      </c>
      <c r="BZ45" s="154">
        <f t="shared" si="22"/>
        <v>33.347460672963329</v>
      </c>
      <c r="CA45">
        <f t="shared" si="23"/>
        <v>-67.360838445282241</v>
      </c>
      <c r="CE45">
        <v>43</v>
      </c>
      <c r="CF45" s="100">
        <f t="shared" si="24"/>
        <v>-170.16500671140909</v>
      </c>
      <c r="CG45" s="100">
        <f t="shared" si="25"/>
        <v>-129.15675138670184</v>
      </c>
      <c r="CH45" s="100">
        <f t="shared" si="7"/>
        <v>116.96268032846399</v>
      </c>
      <c r="CI45">
        <f t="shared" si="31"/>
        <v>-12.194071058237853</v>
      </c>
    </row>
    <row r="46" spans="1:87" ht="16.5">
      <c r="A46">
        <v>9.9999999999999995E-7</v>
      </c>
      <c r="B46" s="154">
        <v>5.0434782608695648E-5</v>
      </c>
      <c r="C46" s="154">
        <v>1.6688333333333331E-3</v>
      </c>
      <c r="D46" s="154">
        <v>2.0078378378378379E-3</v>
      </c>
      <c r="E46" s="154">
        <v>7.8295454545454548E-5</v>
      </c>
      <c r="F46">
        <v>4.1058598194424707E-2</v>
      </c>
      <c r="G46">
        <v>0.55579163732833903</v>
      </c>
      <c r="H46">
        <v>0.40841295088978113</v>
      </c>
      <c r="I46">
        <f t="shared" si="8"/>
        <v>306</v>
      </c>
      <c r="J46">
        <v>2.8183829312644502E-7</v>
      </c>
      <c r="K46">
        <v>2.9475000000000001E-2</v>
      </c>
      <c r="L46">
        <v>34.617699956490817</v>
      </c>
      <c r="M46" s="104">
        <v>59530.263138159586</v>
      </c>
      <c r="O46" s="10"/>
      <c r="Q46">
        <v>44</v>
      </c>
      <c r="R46" s="159">
        <f t="shared" si="26"/>
        <v>114.37156012751666</v>
      </c>
      <c r="S46">
        <f t="shared" si="27"/>
        <v>73.363304802809353</v>
      </c>
      <c r="T46" s="155">
        <f t="shared" si="9"/>
        <v>-33.806324020250088</v>
      </c>
      <c r="U46">
        <f t="shared" si="0"/>
        <v>39.556980782559265</v>
      </c>
      <c r="X46">
        <v>44</v>
      </c>
      <c r="Y46">
        <f t="shared" si="36"/>
        <v>7.8120805369167101E-2</v>
      </c>
      <c r="Z46">
        <f t="shared" si="36"/>
        <v>7.8120805369167101E-2</v>
      </c>
      <c r="AA46">
        <f t="shared" si="2"/>
        <v>-8.7248446561547066</v>
      </c>
      <c r="AB46">
        <f t="shared" si="10"/>
        <v>-8.6467238507855395</v>
      </c>
      <c r="AC46" s="9"/>
      <c r="AE46">
        <v>44</v>
      </c>
      <c r="AF46">
        <f t="shared" si="3"/>
        <v>86.948445006711324</v>
      </c>
      <c r="AG46">
        <f t="shared" si="11"/>
        <v>45.940189682004132</v>
      </c>
      <c r="AH46" s="154">
        <f t="shared" si="12"/>
        <v>-24.734436073371697</v>
      </c>
      <c r="AI46">
        <f t="shared" si="13"/>
        <v>21.205753608632435</v>
      </c>
      <c r="AL46">
        <v>44</v>
      </c>
      <c r="AP46">
        <f t="shared" si="14"/>
        <v>12.559029757846895</v>
      </c>
      <c r="AX46">
        <v>44</v>
      </c>
      <c r="AY46">
        <f t="shared" si="35"/>
        <v>1.5392982094265097</v>
      </c>
      <c r="AZ46">
        <f t="shared" si="35"/>
        <v>4.7747378022426341</v>
      </c>
      <c r="BB46">
        <v>44</v>
      </c>
      <c r="BC46">
        <f t="shared" si="5"/>
        <v>-173.70068867114094</v>
      </c>
      <c r="BD46">
        <f t="shared" si="32"/>
        <v>-132.69243334643369</v>
      </c>
      <c r="BE46">
        <f t="shared" si="28"/>
        <v>39.964546737381724</v>
      </c>
      <c r="BF46">
        <f t="shared" si="29"/>
        <v>-92.727886609051964</v>
      </c>
      <c r="BI46">
        <v>44</v>
      </c>
      <c r="BJ46" s="8">
        <f t="shared" si="37"/>
        <v>-31.984134228187997</v>
      </c>
      <c r="BK46" s="8">
        <f t="shared" si="37"/>
        <v>-31.984134228187997</v>
      </c>
      <c r="BL46" s="154">
        <f t="shared" si="30"/>
        <v>5.8111794264079535</v>
      </c>
      <c r="BM46" s="8">
        <f t="shared" si="6"/>
        <v>-26.172954801780044</v>
      </c>
      <c r="BP46">
        <v>44</v>
      </c>
      <c r="BQ46" s="100">
        <f t="shared" si="16"/>
        <v>141.71655444295288</v>
      </c>
      <c r="BR46" s="100">
        <f t="shared" si="17"/>
        <v>100.70829911824558</v>
      </c>
      <c r="BS46" s="154">
        <f t="shared" si="18"/>
        <v>-34.153367310973771</v>
      </c>
      <c r="BT46">
        <f t="shared" si="19"/>
        <v>66.554931807271799</v>
      </c>
      <c r="BW46">
        <v>44</v>
      </c>
      <c r="BX46" s="100">
        <f t="shared" si="20"/>
        <v>-141.71655444295288</v>
      </c>
      <c r="BY46" s="100">
        <f t="shared" si="21"/>
        <v>-100.70829911824558</v>
      </c>
      <c r="BZ46" s="154">
        <f t="shared" si="22"/>
        <v>34.153367310973771</v>
      </c>
      <c r="CA46">
        <f t="shared" si="23"/>
        <v>-66.554931807271799</v>
      </c>
      <c r="CE46">
        <v>44</v>
      </c>
      <c r="CF46" s="100">
        <f t="shared" si="24"/>
        <v>-170.16500671140909</v>
      </c>
      <c r="CG46" s="100">
        <f t="shared" si="25"/>
        <v>-129.15675138670184</v>
      </c>
      <c r="CH46" s="100">
        <f t="shared" si="7"/>
        <v>110.67748982838717</v>
      </c>
      <c r="CI46">
        <f t="shared" si="31"/>
        <v>-18.479261558314676</v>
      </c>
    </row>
    <row r="47" spans="1:87" ht="16.5">
      <c r="A47">
        <v>9.9999999999999995E-7</v>
      </c>
      <c r="B47" s="154">
        <v>9.9999999999999995E-7</v>
      </c>
      <c r="C47" s="154">
        <v>1.3786666666666667E-3</v>
      </c>
      <c r="D47" s="154">
        <v>1.9371621621621623E-3</v>
      </c>
      <c r="E47" s="154">
        <v>5.4090909090909084E-5</v>
      </c>
      <c r="F47">
        <v>3.4460011487427049E-2</v>
      </c>
      <c r="G47">
        <v>0.55922510733102193</v>
      </c>
      <c r="H47">
        <v>0.40383434553486558</v>
      </c>
      <c r="I47">
        <f t="shared" si="8"/>
        <v>306</v>
      </c>
      <c r="J47">
        <v>2.691534803926908E-7</v>
      </c>
      <c r="K47">
        <v>2.9575000000000001E-2</v>
      </c>
      <c r="L47">
        <v>29.046965595396102</v>
      </c>
      <c r="M47" s="104">
        <v>59884.235495153691</v>
      </c>
      <c r="O47" s="10"/>
      <c r="Q47">
        <v>45</v>
      </c>
      <c r="R47" s="159">
        <f t="shared" si="26"/>
        <v>114.37156012751666</v>
      </c>
      <c r="S47">
        <f t="shared" si="27"/>
        <v>73.363304802809353</v>
      </c>
      <c r="T47" s="155">
        <f t="shared" si="9"/>
        <v>-35.529761527461751</v>
      </c>
      <c r="U47">
        <f t="shared" si="0"/>
        <v>37.833543275347601</v>
      </c>
      <c r="X47">
        <v>45</v>
      </c>
      <c r="Y47">
        <f t="shared" si="36"/>
        <v>7.8120805369167101E-2</v>
      </c>
      <c r="Z47">
        <f t="shared" si="36"/>
        <v>7.8120805369167101E-2</v>
      </c>
      <c r="AA47">
        <f t="shared" si="2"/>
        <v>-9.9693904073474151</v>
      </c>
      <c r="AB47">
        <f t="shared" si="10"/>
        <v>-9.891269601978248</v>
      </c>
      <c r="AC47" s="9"/>
      <c r="AE47">
        <v>45</v>
      </c>
      <c r="AF47">
        <f t="shared" si="3"/>
        <v>86.948445006711324</v>
      </c>
      <c r="AG47">
        <f t="shared" si="11"/>
        <v>45.940189682004132</v>
      </c>
      <c r="AH47" s="154">
        <f t="shared" si="12"/>
        <v>-25.656960781356961</v>
      </c>
      <c r="AI47">
        <f t="shared" si="13"/>
        <v>20.28322890064717</v>
      </c>
      <c r="AL47">
        <v>45</v>
      </c>
      <c r="AP47">
        <f t="shared" si="14"/>
        <v>10.391959298668922</v>
      </c>
      <c r="AX47">
        <v>45</v>
      </c>
      <c r="AY47">
        <f t="shared" si="35"/>
        <v>1.4631007703233705</v>
      </c>
      <c r="AZ47">
        <f t="shared" si="35"/>
        <v>4.777312509558814</v>
      </c>
      <c r="BB47">
        <v>45</v>
      </c>
      <c r="BC47">
        <f t="shared" si="5"/>
        <v>-173.70068867114094</v>
      </c>
      <c r="BD47">
        <f t="shared" si="32"/>
        <v>-132.69243334643369</v>
      </c>
      <c r="BE47">
        <f t="shared" si="28"/>
        <v>41.754606958251884</v>
      </c>
      <c r="BF47">
        <f t="shared" si="29"/>
        <v>-90.937826388181804</v>
      </c>
      <c r="BI47">
        <v>45</v>
      </c>
      <c r="BJ47" s="8">
        <f t="shared" si="37"/>
        <v>-31.984134228187997</v>
      </c>
      <c r="BK47" s="8">
        <f t="shared" si="37"/>
        <v>-31.984134228187997</v>
      </c>
      <c r="BL47" s="154">
        <f t="shared" si="30"/>
        <v>6.3214350920327549</v>
      </c>
      <c r="BM47" s="8">
        <f t="shared" si="6"/>
        <v>-25.662699136155243</v>
      </c>
      <c r="BP47">
        <v>45</v>
      </c>
      <c r="BQ47" s="100">
        <f t="shared" si="16"/>
        <v>141.71655444295288</v>
      </c>
      <c r="BR47" s="100">
        <f t="shared" si="17"/>
        <v>100.70829911824558</v>
      </c>
      <c r="BS47" s="154">
        <f t="shared" si="18"/>
        <v>-35.433171866219126</v>
      </c>
      <c r="BT47">
        <f t="shared" si="19"/>
        <v>65.275127252026451</v>
      </c>
      <c r="BW47">
        <v>45</v>
      </c>
      <c r="BX47" s="100">
        <f t="shared" si="20"/>
        <v>-141.71655444295288</v>
      </c>
      <c r="BY47" s="100">
        <f t="shared" si="21"/>
        <v>-100.70829911824558</v>
      </c>
      <c r="BZ47" s="154">
        <f t="shared" si="22"/>
        <v>35.433171866219126</v>
      </c>
      <c r="CA47">
        <f t="shared" si="23"/>
        <v>-65.275127252026451</v>
      </c>
      <c r="CE47">
        <v>45</v>
      </c>
      <c r="CF47" s="100">
        <f t="shared" si="24"/>
        <v>-170.16500671140909</v>
      </c>
      <c r="CG47" s="100">
        <f t="shared" si="25"/>
        <v>-129.15675138670184</v>
      </c>
      <c r="CH47" s="100">
        <f t="shared" si="7"/>
        <v>150.73674432332794</v>
      </c>
      <c r="CI47">
        <f t="shared" si="31"/>
        <v>21.579992936626098</v>
      </c>
    </row>
    <row r="48" spans="1:87" ht="16.5">
      <c r="A48">
        <v>9.9999999999999995E-7</v>
      </c>
      <c r="B48" s="154">
        <v>9.9999999999999995E-7</v>
      </c>
      <c r="C48" s="154">
        <v>1.2098333333333334E-3</v>
      </c>
      <c r="D48" s="154">
        <v>2.1079729729729731E-3</v>
      </c>
      <c r="E48" s="154">
        <v>4.6477272727272727E-5</v>
      </c>
      <c r="F48">
        <v>3.260356263451275E-2</v>
      </c>
      <c r="G48">
        <v>0.55824943050186915</v>
      </c>
      <c r="H48">
        <v>0.40448416730050829</v>
      </c>
      <c r="I48">
        <f t="shared" si="8"/>
        <v>306</v>
      </c>
      <c r="J48">
        <v>2.6302679918953789E-7</v>
      </c>
      <c r="K48">
        <v>2.9624999999999999E-2</v>
      </c>
      <c r="L48">
        <v>27.485983300925273</v>
      </c>
      <c r="M48" s="104">
        <v>59790.593764504607</v>
      </c>
      <c r="O48" s="10"/>
      <c r="Q48">
        <v>46</v>
      </c>
      <c r="R48" s="159">
        <f t="shared" si="26"/>
        <v>114.37156012751666</v>
      </c>
      <c r="S48">
        <f t="shared" si="27"/>
        <v>73.363304802809353</v>
      </c>
      <c r="T48" s="155">
        <f t="shared" si="9"/>
        <v>-36.495507476956668</v>
      </c>
      <c r="U48">
        <f t="shared" si="0"/>
        <v>36.867797325852685</v>
      </c>
      <c r="X48">
        <v>46</v>
      </c>
      <c r="Y48">
        <f t="shared" si="36"/>
        <v>7.8120805369167101E-2</v>
      </c>
      <c r="Z48">
        <f t="shared" si="36"/>
        <v>7.8120805369167101E-2</v>
      </c>
      <c r="AA48">
        <f t="shared" si="2"/>
        <v>-11.117712334886495</v>
      </c>
      <c r="AB48">
        <f t="shared" si="10"/>
        <v>-11.039591529517327</v>
      </c>
      <c r="AC48" s="9"/>
      <c r="AE48">
        <v>46</v>
      </c>
      <c r="AF48">
        <f t="shared" si="3"/>
        <v>86.948445006711324</v>
      </c>
      <c r="AG48">
        <f t="shared" si="11"/>
        <v>45.940189682004132</v>
      </c>
      <c r="AH48" s="154">
        <f t="shared" si="12"/>
        <v>-26.217511601640304</v>
      </c>
      <c r="AI48">
        <f t="shared" si="13"/>
        <v>19.722678080363828</v>
      </c>
      <c r="AL48">
        <v>46</v>
      </c>
      <c r="AP48">
        <f t="shared" si="14"/>
        <v>8.6830865508465003</v>
      </c>
      <c r="AX48">
        <v>46</v>
      </c>
      <c r="AY48">
        <f t="shared" si="35"/>
        <v>1.4391112783047388</v>
      </c>
      <c r="AZ48">
        <f t="shared" si="35"/>
        <v>4.7766328663047037</v>
      </c>
      <c r="BB48">
        <v>46</v>
      </c>
      <c r="BC48">
        <f t="shared" si="5"/>
        <v>-173.70068867114094</v>
      </c>
      <c r="BD48">
        <f t="shared" si="32"/>
        <v>-132.69243334643369</v>
      </c>
      <c r="BE48">
        <f t="shared" si="28"/>
        <v>42.309445481136471</v>
      </c>
      <c r="BF48">
        <f t="shared" si="29"/>
        <v>-90.382987865297224</v>
      </c>
      <c r="BI48">
        <v>46</v>
      </c>
      <c r="BJ48" s="8">
        <f t="shared" si="37"/>
        <v>-31.984134228187997</v>
      </c>
      <c r="BK48" s="8">
        <f t="shared" si="37"/>
        <v>-31.984134228187997</v>
      </c>
      <c r="BL48" s="154">
        <f t="shared" si="30"/>
        <v>6.6536544637499357</v>
      </c>
      <c r="BM48" s="8">
        <f t="shared" si="6"/>
        <v>-25.33047976443806</v>
      </c>
      <c r="BP48">
        <v>46</v>
      </c>
      <c r="BQ48" s="100">
        <f t="shared" si="16"/>
        <v>141.71655444295288</v>
      </c>
      <c r="BR48" s="100">
        <f t="shared" si="17"/>
        <v>100.70829911824558</v>
      </c>
      <c r="BS48" s="154">
        <f t="shared" si="18"/>
        <v>-35.655791017386534</v>
      </c>
      <c r="BT48">
        <f t="shared" si="19"/>
        <v>65.052508100859043</v>
      </c>
      <c r="BW48">
        <v>46</v>
      </c>
      <c r="BX48" s="100">
        <f t="shared" si="20"/>
        <v>-141.71655444295288</v>
      </c>
      <c r="BY48" s="100">
        <f t="shared" si="21"/>
        <v>-100.70829911824558</v>
      </c>
      <c r="BZ48" s="154">
        <f t="shared" si="22"/>
        <v>35.655791017386534</v>
      </c>
      <c r="CA48">
        <f t="shared" si="23"/>
        <v>-65.052508100859043</v>
      </c>
      <c r="CE48">
        <v>46</v>
      </c>
      <c r="CF48" s="100">
        <f t="shared" si="24"/>
        <v>-170.16500671140909</v>
      </c>
      <c r="CG48" s="100">
        <f t="shared" si="25"/>
        <v>-129.15675138670184</v>
      </c>
      <c r="CH48" s="100">
        <f t="shared" si="7"/>
        <v>150.80377784874207</v>
      </c>
      <c r="CI48">
        <f t="shared" si="31"/>
        <v>21.64702646204023</v>
      </c>
    </row>
    <row r="49" spans="1:87" ht="16.5">
      <c r="A49">
        <v>9.9999999999999995E-7</v>
      </c>
      <c r="B49" s="154">
        <v>9.9999999999999995E-7</v>
      </c>
      <c r="C49" s="154">
        <v>9.9516666666666655E-4</v>
      </c>
      <c r="D49" s="154">
        <v>1.8821621621621623E-3</v>
      </c>
      <c r="E49" s="154">
        <v>3.5909090909090908E-5</v>
      </c>
      <c r="F49">
        <v>2.9627104966665985E-2</v>
      </c>
      <c r="G49">
        <v>0.55649227747399965</v>
      </c>
      <c r="H49">
        <v>0.40748928918027277</v>
      </c>
      <c r="I49">
        <f t="shared" si="8"/>
        <v>306</v>
      </c>
      <c r="J49">
        <v>2.5703957827688611E-7</v>
      </c>
      <c r="K49">
        <v>2.9739999999999999E-2</v>
      </c>
      <c r="L49">
        <v>24.974646025141126</v>
      </c>
      <c r="M49" s="104">
        <v>59611.629697747252</v>
      </c>
      <c r="O49" s="10"/>
      <c r="Q49">
        <v>47</v>
      </c>
      <c r="R49" s="159">
        <f t="shared" si="26"/>
        <v>114.37156012751666</v>
      </c>
      <c r="S49">
        <f t="shared" si="27"/>
        <v>73.363304802809353</v>
      </c>
      <c r="T49" s="155">
        <f t="shared" si="9"/>
        <v>-37.425027818021114</v>
      </c>
      <c r="U49">
        <f t="shared" si="0"/>
        <v>35.938276984788239</v>
      </c>
      <c r="X49">
        <v>47</v>
      </c>
      <c r="Y49">
        <f t="shared" si="36"/>
        <v>7.8120805369167101E-2</v>
      </c>
      <c r="Z49">
        <f t="shared" si="36"/>
        <v>7.8120805369167101E-2</v>
      </c>
      <c r="AA49">
        <f t="shared" si="2"/>
        <v>-11.694463865511269</v>
      </c>
      <c r="AB49">
        <f t="shared" si="10"/>
        <v>-11.616343060142102</v>
      </c>
      <c r="AC49" s="9"/>
      <c r="AE49">
        <v>47</v>
      </c>
      <c r="AF49">
        <f t="shared" si="3"/>
        <v>86.948445006711324</v>
      </c>
      <c r="AG49">
        <f t="shared" si="11"/>
        <v>45.940189682004132</v>
      </c>
      <c r="AH49" s="154">
        <f t="shared" si="12"/>
        <v>-27.042216380092793</v>
      </c>
      <c r="AI49">
        <f t="shared" si="13"/>
        <v>18.897973301911339</v>
      </c>
      <c r="AL49">
        <v>47</v>
      </c>
      <c r="AP49">
        <f t="shared" si="14"/>
        <v>7.2816302417692373</v>
      </c>
      <c r="AX49">
        <v>47</v>
      </c>
      <c r="AY49">
        <f t="shared" si="35"/>
        <v>1.3974993415259531</v>
      </c>
      <c r="AZ49">
        <f t="shared" si="35"/>
        <v>4.7753309949894174</v>
      </c>
      <c r="BB49">
        <v>47</v>
      </c>
      <c r="BC49">
        <f t="shared" si="5"/>
        <v>-173.70068867114094</v>
      </c>
      <c r="BD49">
        <f t="shared" si="32"/>
        <v>-132.69243334643369</v>
      </c>
      <c r="BE49">
        <f t="shared" si="28"/>
        <v>43.265826056137506</v>
      </c>
      <c r="BF49">
        <f t="shared" si="29"/>
        <v>-89.426607290296175</v>
      </c>
      <c r="BI49">
        <v>47</v>
      </c>
      <c r="BJ49" s="8">
        <f t="shared" si="37"/>
        <v>-31.984134228187997</v>
      </c>
      <c r="BK49" s="8">
        <f t="shared" si="37"/>
        <v>-31.984134228187997</v>
      </c>
      <c r="BL49" s="154">
        <f t="shared" si="30"/>
        <v>7.1524506656993365</v>
      </c>
      <c r="BM49" s="8">
        <f t="shared" si="6"/>
        <v>-24.83168356248866</v>
      </c>
      <c r="BP49">
        <v>47</v>
      </c>
      <c r="BQ49" s="100">
        <f t="shared" si="16"/>
        <v>141.71655444295288</v>
      </c>
      <c r="BR49" s="100">
        <f t="shared" si="17"/>
        <v>100.70829911824558</v>
      </c>
      <c r="BS49" s="154">
        <f t="shared" si="18"/>
        <v>-36.113375390438172</v>
      </c>
      <c r="BT49">
        <f t="shared" si="19"/>
        <v>64.594923727807412</v>
      </c>
      <c r="BW49">
        <v>47</v>
      </c>
      <c r="BX49" s="100">
        <f t="shared" si="20"/>
        <v>-141.71655444295288</v>
      </c>
      <c r="BY49" s="100">
        <f t="shared" si="21"/>
        <v>-100.70829911824558</v>
      </c>
      <c r="BZ49" s="154">
        <f t="shared" si="22"/>
        <v>36.113375390438172</v>
      </c>
      <c r="CA49">
        <f t="shared" si="23"/>
        <v>-64.594923727807412</v>
      </c>
      <c r="CE49">
        <v>47</v>
      </c>
      <c r="CF49" s="100">
        <f t="shared" si="24"/>
        <v>-170.16500671140909</v>
      </c>
      <c r="CG49" s="100">
        <f t="shared" si="25"/>
        <v>-129.15675138670184</v>
      </c>
      <c r="CH49" s="100">
        <f t="shared" si="7"/>
        <v>150.88391189739147</v>
      </c>
      <c r="CI49">
        <f t="shared" si="31"/>
        <v>21.727160510689629</v>
      </c>
    </row>
    <row r="50" spans="1:87" ht="16.5">
      <c r="A50">
        <v>9.9999999999999995E-7</v>
      </c>
      <c r="B50" s="154">
        <v>9.9999999999999995E-7</v>
      </c>
      <c r="C50" s="154">
        <v>8.8133333333333336E-4</v>
      </c>
      <c r="D50" s="154">
        <v>1.8440540540540541E-3</v>
      </c>
      <c r="E50" s="154">
        <v>3.3409090909090909E-5</v>
      </c>
      <c r="F50">
        <v>2.3206546228652179E-2</v>
      </c>
      <c r="G50">
        <v>0.55481141133327094</v>
      </c>
      <c r="H50">
        <v>0.40838712224304219</v>
      </c>
      <c r="I50">
        <f t="shared" si="8"/>
        <v>306</v>
      </c>
      <c r="J50">
        <v>2.5703957827688611E-7</v>
      </c>
      <c r="K50">
        <v>3.0085000000000001E-2</v>
      </c>
      <c r="L50">
        <v>19.56947270386393</v>
      </c>
      <c r="M50" s="104">
        <v>59450.017388757682</v>
      </c>
      <c r="O50" s="10"/>
      <c r="Q50">
        <v>48</v>
      </c>
      <c r="R50" s="159">
        <f t="shared" si="26"/>
        <v>114.37156012751666</v>
      </c>
      <c r="S50">
        <f t="shared" si="27"/>
        <v>73.363304802809353</v>
      </c>
      <c r="T50" s="155">
        <f t="shared" si="9"/>
        <v>-39.517030567617788</v>
      </c>
      <c r="U50">
        <f t="shared" si="0"/>
        <v>33.846274235191565</v>
      </c>
      <c r="X50">
        <v>48</v>
      </c>
      <c r="Y50">
        <f t="shared" si="36"/>
        <v>7.8120805369167101E-2</v>
      </c>
      <c r="Z50">
        <f t="shared" si="36"/>
        <v>7.8120805369167101E-2</v>
      </c>
      <c r="AA50">
        <f t="shared" si="2"/>
        <v>-12.083038142918699</v>
      </c>
      <c r="AB50">
        <f t="shared" si="10"/>
        <v>-12.004917337549532</v>
      </c>
      <c r="AC50" s="9"/>
      <c r="AE50">
        <v>48</v>
      </c>
      <c r="AF50">
        <f t="shared" si="3"/>
        <v>86.948445006711324</v>
      </c>
      <c r="AG50">
        <f t="shared" si="11"/>
        <v>45.940189682004132</v>
      </c>
      <c r="AH50" s="154">
        <f t="shared" si="12"/>
        <v>-28.719623380457861</v>
      </c>
      <c r="AI50">
        <f t="shared" si="13"/>
        <v>17.22056630154627</v>
      </c>
      <c r="AL50">
        <v>48</v>
      </c>
      <c r="AP50">
        <f t="shared" si="14"/>
        <v>5.2156489639967383</v>
      </c>
      <c r="AX50">
        <v>48</v>
      </c>
      <c r="AY50">
        <f t="shared" si="35"/>
        <v>1.2915791238242043</v>
      </c>
      <c r="AZ50">
        <f t="shared" si="35"/>
        <v>4.7741519859831447</v>
      </c>
      <c r="BB50">
        <v>48</v>
      </c>
      <c r="BC50">
        <f t="shared" si="5"/>
        <v>-173.70068867114094</v>
      </c>
      <c r="BD50">
        <f t="shared" si="32"/>
        <v>-132.69243334643369</v>
      </c>
      <c r="BE50">
        <f t="shared" si="28"/>
        <v>45.714557951532463</v>
      </c>
      <c r="BF50">
        <f t="shared" si="29"/>
        <v>-86.977875394901218</v>
      </c>
      <c r="BI50">
        <v>48</v>
      </c>
      <c r="BJ50" s="8">
        <f t="shared" si="37"/>
        <v>-31.984134228187997</v>
      </c>
      <c r="BK50" s="8">
        <f t="shared" si="37"/>
        <v>-31.984134228187997</v>
      </c>
      <c r="BL50" s="154">
        <f t="shared" si="30"/>
        <v>7.4831583396734569</v>
      </c>
      <c r="BM50" s="8">
        <f t="shared" si="6"/>
        <v>-24.500975888514539</v>
      </c>
      <c r="BP50">
        <v>48</v>
      </c>
      <c r="BQ50" s="100">
        <f t="shared" si="16"/>
        <v>141.71655444295288</v>
      </c>
      <c r="BR50" s="100">
        <f t="shared" si="17"/>
        <v>100.70829911824558</v>
      </c>
      <c r="BS50" s="154">
        <f t="shared" si="18"/>
        <v>-38.231399611859011</v>
      </c>
      <c r="BT50">
        <f t="shared" si="19"/>
        <v>62.476899506386566</v>
      </c>
      <c r="BW50">
        <v>48</v>
      </c>
      <c r="BX50" s="100">
        <f t="shared" si="20"/>
        <v>-141.71655444295288</v>
      </c>
      <c r="BY50" s="100">
        <f t="shared" si="21"/>
        <v>-100.70829911824558</v>
      </c>
      <c r="BZ50" s="154">
        <f t="shared" si="22"/>
        <v>38.231399611859011</v>
      </c>
      <c r="CA50">
        <f t="shared" si="23"/>
        <v>-62.476899506386566</v>
      </c>
      <c r="CE50">
        <v>48</v>
      </c>
      <c r="CF50" s="100">
        <f t="shared" si="24"/>
        <v>-170.16500671140909</v>
      </c>
      <c r="CG50" s="100">
        <f t="shared" si="25"/>
        <v>-129.15675138670184</v>
      </c>
      <c r="CH50" s="100">
        <f t="shared" si="7"/>
        <v>150.96424940131331</v>
      </c>
      <c r="CI50">
        <f t="shared" si="31"/>
        <v>21.807498014611468</v>
      </c>
    </row>
    <row r="51" spans="1:87" ht="16.5">
      <c r="A51">
        <v>9.9999999999999995E-7</v>
      </c>
      <c r="B51" s="154">
        <v>3.0652173913043476E-5</v>
      </c>
      <c r="C51" s="154">
        <v>6.5900000000000008E-4</v>
      </c>
      <c r="D51" s="154">
        <v>1.7535135135135133E-3</v>
      </c>
      <c r="E51" s="154">
        <v>9.9999999999999995E-7</v>
      </c>
      <c r="F51">
        <v>2.517284165784053E-2</v>
      </c>
      <c r="G51">
        <v>0.55917985049659946</v>
      </c>
      <c r="H51">
        <v>0.40328054243569156</v>
      </c>
      <c r="I51">
        <f t="shared" si="8"/>
        <v>306</v>
      </c>
      <c r="J51">
        <v>2.454708915685024E-7</v>
      </c>
      <c r="K51">
        <v>3.0085000000000001E-2</v>
      </c>
      <c r="L51">
        <v>21.219612312781113</v>
      </c>
      <c r="M51" s="104">
        <v>59889.476804635859</v>
      </c>
      <c r="O51" s="10"/>
      <c r="Q51">
        <v>49</v>
      </c>
      <c r="R51" s="159">
        <f t="shared" si="26"/>
        <v>114.37156012751666</v>
      </c>
      <c r="S51">
        <f t="shared" si="27"/>
        <v>73.363304802809353</v>
      </c>
      <c r="T51" s="155">
        <f t="shared" si="9"/>
        <v>-39.507804004962459</v>
      </c>
      <c r="U51">
        <f t="shared" si="0"/>
        <v>33.855500797846894</v>
      </c>
      <c r="X51">
        <v>49</v>
      </c>
      <c r="Y51">
        <f t="shared" si="36"/>
        <v>7.8120805369167101E-2</v>
      </c>
      <c r="Z51">
        <f t="shared" si="36"/>
        <v>7.8120805369167101E-2</v>
      </c>
      <c r="AA51">
        <f t="shared" si="2"/>
        <v>-21.493790548365958</v>
      </c>
      <c r="AB51">
        <f t="shared" si="10"/>
        <v>-21.415669742996791</v>
      </c>
      <c r="AC51" s="9"/>
      <c r="AE51">
        <v>49</v>
      </c>
      <c r="AF51">
        <f t="shared" si="3"/>
        <v>86.948445006711324</v>
      </c>
      <c r="AG51">
        <f t="shared" si="11"/>
        <v>45.940189682004132</v>
      </c>
      <c r="AH51" s="154">
        <f t="shared" si="12"/>
        <v>-20.857763422870011</v>
      </c>
      <c r="AI51">
        <f t="shared" si="13"/>
        <v>25.08242625913412</v>
      </c>
      <c r="AL51">
        <v>49</v>
      </c>
      <c r="AP51">
        <f t="shared" si="14"/>
        <v>3.6667565161373297</v>
      </c>
      <c r="AX51">
        <v>49</v>
      </c>
      <c r="AY51">
        <f t="shared" si="35"/>
        <v>1.3267374449772944</v>
      </c>
      <c r="AZ51">
        <f t="shared" si="35"/>
        <v>4.7773505190976984</v>
      </c>
      <c r="BB51">
        <v>49</v>
      </c>
      <c r="BC51">
        <f t="shared" si="5"/>
        <v>-173.70068867114094</v>
      </c>
      <c r="BD51">
        <f t="shared" si="32"/>
        <v>-132.69243334643369</v>
      </c>
      <c r="BE51">
        <f t="shared" si="28"/>
        <v>44.906807765072784</v>
      </c>
      <c r="BF51">
        <f t="shared" si="29"/>
        <v>-87.785625581360904</v>
      </c>
      <c r="BI51">
        <v>49</v>
      </c>
      <c r="BJ51" s="8">
        <f t="shared" si="37"/>
        <v>-31.984134228187997</v>
      </c>
      <c r="BK51" s="8">
        <f t="shared" si="37"/>
        <v>-31.984134228187997</v>
      </c>
      <c r="BL51" s="154">
        <f t="shared" si="30"/>
        <v>8.24275372638383</v>
      </c>
      <c r="BM51" s="8">
        <f t="shared" si="6"/>
        <v>-23.741380501804166</v>
      </c>
      <c r="BP51">
        <v>49</v>
      </c>
      <c r="BQ51" s="100">
        <f t="shared" si="16"/>
        <v>141.71655444295288</v>
      </c>
      <c r="BR51" s="100">
        <f t="shared" si="17"/>
        <v>100.70829911824558</v>
      </c>
      <c r="BS51" s="154">
        <f t="shared" si="18"/>
        <v>-36.664054038688953</v>
      </c>
      <c r="BT51">
        <f t="shared" si="19"/>
        <v>64.044245079556617</v>
      </c>
      <c r="BW51">
        <v>49</v>
      </c>
      <c r="BX51" s="100">
        <f t="shared" si="20"/>
        <v>-141.71655444295288</v>
      </c>
      <c r="BY51" s="100">
        <f t="shared" si="21"/>
        <v>-100.70829911824558</v>
      </c>
      <c r="BZ51" s="154">
        <f t="shared" si="22"/>
        <v>36.664054038688953</v>
      </c>
      <c r="CA51">
        <f t="shared" si="23"/>
        <v>-64.044245079556617</v>
      </c>
      <c r="CE51">
        <v>49</v>
      </c>
      <c r="CF51" s="100">
        <f t="shared" si="24"/>
        <v>-170.16500671140909</v>
      </c>
      <c r="CG51" s="100">
        <f t="shared" si="25"/>
        <v>-129.15675138670184</v>
      </c>
      <c r="CH51" s="100">
        <f t="shared" si="7"/>
        <v>116.2686936207264</v>
      </c>
      <c r="CI51">
        <f t="shared" si="31"/>
        <v>-12.888057765975447</v>
      </c>
    </row>
    <row r="52" spans="1:87" ht="16.5">
      <c r="A52">
        <v>9.9999999999999995E-7</v>
      </c>
      <c r="B52" s="154">
        <v>9.9999999999999995E-7</v>
      </c>
      <c r="C52" s="154">
        <v>6.2299999999999996E-4</v>
      </c>
      <c r="D52" s="154">
        <v>1.8622972972972974E-3</v>
      </c>
      <c r="E52" s="154">
        <v>9.9999999999999995E-7</v>
      </c>
      <c r="F52">
        <v>2.2921251282164441E-2</v>
      </c>
      <c r="G52">
        <v>0.56168272654428142</v>
      </c>
      <c r="H52">
        <v>0.40265274213366892</v>
      </c>
      <c r="I52">
        <f t="shared" si="8"/>
        <v>306</v>
      </c>
      <c r="J52">
        <v>2.089296130854039E-7</v>
      </c>
      <c r="K52">
        <v>2.945E-2</v>
      </c>
      <c r="L52">
        <v>19.310590698312048</v>
      </c>
      <c r="M52" s="104">
        <v>60127.628651834129</v>
      </c>
      <c r="O52" s="10"/>
      <c r="Q52">
        <v>50</v>
      </c>
      <c r="R52" s="159">
        <f t="shared" si="26"/>
        <v>114.37156012751666</v>
      </c>
      <c r="S52">
        <f t="shared" si="27"/>
        <v>73.363304802809353</v>
      </c>
      <c r="T52" s="155">
        <f t="shared" si="9"/>
        <v>-40.573337588206613</v>
      </c>
      <c r="U52">
        <f t="shared" si="0"/>
        <v>32.78996721460274</v>
      </c>
      <c r="X52">
        <v>50</v>
      </c>
      <c r="Y52">
        <f t="shared" si="36"/>
        <v>7.8120805369167101E-2</v>
      </c>
      <c r="Z52">
        <f t="shared" si="36"/>
        <v>7.8120805369167101E-2</v>
      </c>
      <c r="AA52">
        <f t="shared" si="2"/>
        <v>-21.942990054079853</v>
      </c>
      <c r="AB52">
        <f t="shared" si="10"/>
        <v>-21.864869248710686</v>
      </c>
      <c r="AC52" s="9"/>
      <c r="AE52">
        <v>50</v>
      </c>
      <c r="AF52">
        <f t="shared" si="3"/>
        <v>86.948445006711324</v>
      </c>
      <c r="AG52">
        <f t="shared" si="11"/>
        <v>45.940189682004132</v>
      </c>
      <c r="AH52" s="154">
        <f t="shared" si="12"/>
        <v>-21.620414916049622</v>
      </c>
      <c r="AI52">
        <f t="shared" si="13"/>
        <v>24.319774765954509</v>
      </c>
      <c r="AL52">
        <v>50</v>
      </c>
      <c r="AP52">
        <f t="shared" si="14"/>
        <v>2.454905517243823</v>
      </c>
      <c r="AX52">
        <v>50</v>
      </c>
      <c r="AY52">
        <f t="shared" si="35"/>
        <v>1.2857955587661218</v>
      </c>
      <c r="AZ52">
        <f t="shared" si="35"/>
        <v>4.7790740762264896</v>
      </c>
      <c r="BB52">
        <v>50</v>
      </c>
      <c r="BC52">
        <f t="shared" si="5"/>
        <v>-173.70068867114094</v>
      </c>
      <c r="BD52">
        <f t="shared" si="32"/>
        <v>-132.69243334643369</v>
      </c>
      <c r="BE52">
        <f t="shared" si="28"/>
        <v>45.926038414687433</v>
      </c>
      <c r="BF52">
        <f t="shared" si="29"/>
        <v>-86.766394931746248</v>
      </c>
      <c r="BI52">
        <v>50</v>
      </c>
      <c r="BJ52" s="8">
        <f t="shared" si="37"/>
        <v>-31.984134228187997</v>
      </c>
      <c r="BK52" s="8">
        <f t="shared" si="37"/>
        <v>-31.984134228187997</v>
      </c>
      <c r="BL52" s="154">
        <f t="shared" si="30"/>
        <v>8.3427682084036849</v>
      </c>
      <c r="BM52" s="8">
        <f t="shared" si="6"/>
        <v>-23.641366019784314</v>
      </c>
      <c r="BP52">
        <v>50</v>
      </c>
      <c r="BQ52" s="100">
        <f t="shared" si="16"/>
        <v>141.71655444295288</v>
      </c>
      <c r="BR52" s="100">
        <f t="shared" si="17"/>
        <v>100.70829911824558</v>
      </c>
      <c r="BS52" s="154">
        <f t="shared" si="18"/>
        <v>-37.583270206283757</v>
      </c>
      <c r="BT52">
        <f t="shared" si="19"/>
        <v>63.12502891196182</v>
      </c>
      <c r="BW52">
        <v>50</v>
      </c>
      <c r="BX52" s="100">
        <f t="shared" si="20"/>
        <v>-141.71655444295288</v>
      </c>
      <c r="BY52" s="100">
        <f t="shared" si="21"/>
        <v>-100.70829911824558</v>
      </c>
      <c r="BZ52" s="154">
        <f t="shared" si="22"/>
        <v>37.583270206283757</v>
      </c>
      <c r="CA52">
        <f t="shared" si="23"/>
        <v>-63.12502891196182</v>
      </c>
      <c r="CE52">
        <v>50</v>
      </c>
      <c r="CF52" s="100">
        <f t="shared" si="24"/>
        <v>-170.16500671140909</v>
      </c>
      <c r="CG52" s="100">
        <f t="shared" si="25"/>
        <v>-129.15675138670184</v>
      </c>
      <c r="CH52" s="100">
        <f t="shared" si="7"/>
        <v>151.35998804628977</v>
      </c>
      <c r="CI52">
        <f t="shared" si="31"/>
        <v>22.20323665958793</v>
      </c>
    </row>
    <row r="53" spans="1:87" ht="16.5">
      <c r="A53">
        <v>9.9999999999999995E-7</v>
      </c>
      <c r="B53" s="154">
        <v>2.4782608695652172E-5</v>
      </c>
      <c r="C53" s="154">
        <v>2.5483333333333331E-4</v>
      </c>
      <c r="D53" s="154">
        <v>9.6648648648648642E-4</v>
      </c>
      <c r="E53" s="154">
        <v>9.9999999999999995E-7</v>
      </c>
      <c r="F53">
        <v>2.1354549534024436E-2</v>
      </c>
      <c r="G53">
        <v>0.60003195767345197</v>
      </c>
      <c r="H53">
        <v>0.35016477170553484</v>
      </c>
      <c r="I53">
        <f t="shared" si="8"/>
        <v>306</v>
      </c>
      <c r="J53">
        <v>2.089296130854039E-7</v>
      </c>
      <c r="K53">
        <v>3.0779999999999998E-2</v>
      </c>
      <c r="L53">
        <v>17.942880585871208</v>
      </c>
      <c r="M53" s="104">
        <v>64047.232024247816</v>
      </c>
      <c r="O53" s="10"/>
      <c r="Q53">
        <v>51</v>
      </c>
      <c r="R53" s="159">
        <f t="shared" si="26"/>
        <v>114.37156012751666</v>
      </c>
      <c r="S53">
        <f t="shared" si="27"/>
        <v>73.363304802809353</v>
      </c>
      <c r="T53" s="155">
        <f t="shared" si="9"/>
        <v>-41.606974046781112</v>
      </c>
      <c r="U53">
        <f t="shared" si="0"/>
        <v>31.756330756028241</v>
      </c>
      <c r="X53">
        <v>51</v>
      </c>
      <c r="Y53">
        <f t="shared" si="36"/>
        <v>7.8120805369167101E-2</v>
      </c>
      <c r="Z53">
        <f t="shared" si="36"/>
        <v>7.8120805369167101E-2</v>
      </c>
      <c r="AA53">
        <f t="shared" si="2"/>
        <v>-20.879853130713865</v>
      </c>
      <c r="AB53">
        <f t="shared" si="10"/>
        <v>-20.801732325344698</v>
      </c>
      <c r="AC53" s="9"/>
      <c r="AE53">
        <v>51</v>
      </c>
      <c r="AF53">
        <f t="shared" si="3"/>
        <v>86.948445006711324</v>
      </c>
      <c r="AG53">
        <f t="shared" si="11"/>
        <v>45.940189682004132</v>
      </c>
      <c r="AH53" s="154">
        <f t="shared" si="12"/>
        <v>-26.529451289274977</v>
      </c>
      <c r="AI53">
        <f t="shared" si="13"/>
        <v>19.410738392729154</v>
      </c>
      <c r="AL53">
        <v>51</v>
      </c>
      <c r="AP53">
        <f t="shared" si="14"/>
        <v>-1.3909939326155438</v>
      </c>
      <c r="AX53">
        <v>51</v>
      </c>
      <c r="AY53">
        <f t="shared" si="35"/>
        <v>1.2538921668085365</v>
      </c>
      <c r="AZ53">
        <f t="shared" si="35"/>
        <v>4.8065003652661664</v>
      </c>
      <c r="BB53">
        <v>51</v>
      </c>
      <c r="BC53">
        <f t="shared" si="5"/>
        <v>-173.70068867114094</v>
      </c>
      <c r="BD53">
        <f t="shared" si="32"/>
        <v>-132.69243334643369</v>
      </c>
      <c r="BE53">
        <f t="shared" si="28"/>
        <v>46.702217057358858</v>
      </c>
      <c r="BF53">
        <f t="shared" si="29"/>
        <v>-85.990216289074823</v>
      </c>
      <c r="BI53">
        <v>51</v>
      </c>
      <c r="BJ53" s="8">
        <f t="shared" si="37"/>
        <v>-31.984134228187997</v>
      </c>
      <c r="BK53" s="8">
        <f t="shared" si="37"/>
        <v>-31.984134228187997</v>
      </c>
      <c r="BL53" s="154">
        <f t="shared" si="30"/>
        <v>10.897573383785485</v>
      </c>
      <c r="BM53" s="8">
        <f t="shared" si="6"/>
        <v>-21.086560844402513</v>
      </c>
      <c r="BP53">
        <v>51</v>
      </c>
      <c r="BQ53" s="100">
        <f t="shared" si="16"/>
        <v>141.71655444295288</v>
      </c>
      <c r="BR53" s="100">
        <f t="shared" si="17"/>
        <v>100.70829911824558</v>
      </c>
      <c r="BS53" s="154">
        <f t="shared" si="18"/>
        <v>-35.804643673573381</v>
      </c>
      <c r="BT53">
        <f t="shared" si="19"/>
        <v>64.903655444672196</v>
      </c>
      <c r="BW53">
        <v>51</v>
      </c>
      <c r="BX53" s="100">
        <f t="shared" si="20"/>
        <v>-141.71655444295288</v>
      </c>
      <c r="BY53" s="100">
        <f t="shared" si="21"/>
        <v>-100.70829911824558</v>
      </c>
      <c r="BZ53" s="154">
        <f t="shared" si="22"/>
        <v>35.804643673573381</v>
      </c>
      <c r="CA53">
        <f t="shared" si="23"/>
        <v>-64.903655444672196</v>
      </c>
      <c r="CE53">
        <v>51</v>
      </c>
      <c r="CF53" s="100">
        <f t="shared" si="24"/>
        <v>-170.16500671140909</v>
      </c>
      <c r="CG53" s="100">
        <f t="shared" si="25"/>
        <v>-129.15675138670184</v>
      </c>
      <c r="CH53" s="100">
        <f t="shared" si="7"/>
        <v>119.19572059971091</v>
      </c>
      <c r="CI53">
        <f t="shared" si="31"/>
        <v>-9.961030786990932</v>
      </c>
    </row>
    <row r="54" spans="1:87" ht="16.5">
      <c r="A54">
        <v>9.9999999999999995E-7</v>
      </c>
      <c r="B54" s="154">
        <v>2.9347826086956523E-5</v>
      </c>
      <c r="C54" s="154">
        <v>3.055E-4</v>
      </c>
      <c r="D54" s="154">
        <v>8.8540540540540534E-4</v>
      </c>
      <c r="E54" s="154">
        <v>9.9999999999999995E-7</v>
      </c>
      <c r="F54">
        <v>2.425653665258844E-2</v>
      </c>
      <c r="G54">
        <v>0.56640968297708871</v>
      </c>
      <c r="H54">
        <v>0.39439698073249452</v>
      </c>
      <c r="I54">
        <f t="shared" si="8"/>
        <v>306</v>
      </c>
      <c r="J54">
        <v>2.3442288153199206E-7</v>
      </c>
      <c r="K54">
        <v>3.0689999999999999E-2</v>
      </c>
      <c r="L54">
        <v>20.431098936990598</v>
      </c>
      <c r="M54" s="104">
        <v>60628.37533260139</v>
      </c>
      <c r="O54" s="10"/>
      <c r="Q54">
        <v>52</v>
      </c>
      <c r="R54" s="159">
        <f t="shared" si="26"/>
        <v>114.37156012751666</v>
      </c>
      <c r="S54">
        <f t="shared" si="27"/>
        <v>73.363304802809353</v>
      </c>
      <c r="T54" s="155">
        <f t="shared" si="9"/>
        <v>-39.957551700257667</v>
      </c>
      <c r="U54">
        <f t="shared" si="0"/>
        <v>33.405753102551685</v>
      </c>
      <c r="X54">
        <v>52</v>
      </c>
      <c r="Y54">
        <f t="shared" si="36"/>
        <v>7.8120805369167101E-2</v>
      </c>
      <c r="Z54">
        <f t="shared" si="36"/>
        <v>7.8120805369167101E-2</v>
      </c>
      <c r="AA54">
        <f t="shared" si="2"/>
        <v>-19.972620388383149</v>
      </c>
      <c r="AB54">
        <f t="shared" si="10"/>
        <v>-19.894499583013982</v>
      </c>
      <c r="AC54" s="9"/>
      <c r="AE54">
        <v>52</v>
      </c>
      <c r="AF54">
        <f t="shared" si="3"/>
        <v>86.948445006711324</v>
      </c>
      <c r="AG54">
        <f t="shared" si="11"/>
        <v>45.940189682004132</v>
      </c>
      <c r="AH54" s="154">
        <f t="shared" si="12"/>
        <v>-24.958327107434862</v>
      </c>
      <c r="AI54">
        <f t="shared" si="13"/>
        <v>20.98186257456927</v>
      </c>
      <c r="AL54">
        <v>52</v>
      </c>
      <c r="AP54">
        <f t="shared" si="14"/>
        <v>1.0873629915552883</v>
      </c>
      <c r="AX54">
        <v>52</v>
      </c>
      <c r="AY54">
        <f t="shared" si="35"/>
        <v>1.3102917268593386</v>
      </c>
      <c r="AZ54">
        <f t="shared" si="35"/>
        <v>4.7826759305384483</v>
      </c>
      <c r="BB54">
        <v>52</v>
      </c>
      <c r="BC54">
        <f t="shared" si="5"/>
        <v>-173.70068867114094</v>
      </c>
      <c r="BD54">
        <f t="shared" si="32"/>
        <v>-132.69243334643369</v>
      </c>
      <c r="BE54">
        <f t="shared" si="28"/>
        <v>45.266192921708203</v>
      </c>
      <c r="BF54">
        <f t="shared" si="29"/>
        <v>-87.426240424725478</v>
      </c>
      <c r="BI54">
        <v>52</v>
      </c>
      <c r="BJ54" s="8">
        <f t="shared" si="37"/>
        <v>-31.984134228187997</v>
      </c>
      <c r="BK54" s="8">
        <f t="shared" si="37"/>
        <v>-31.984134228187997</v>
      </c>
      <c r="BL54" s="154">
        <f t="shared" si="30"/>
        <v>10.282037017010875</v>
      </c>
      <c r="BM54" s="8">
        <f t="shared" si="6"/>
        <v>-21.702097211177122</v>
      </c>
      <c r="BP54">
        <v>52</v>
      </c>
      <c r="BQ54" s="100">
        <f t="shared" si="16"/>
        <v>141.71655444295288</v>
      </c>
      <c r="BR54" s="100">
        <f t="shared" si="17"/>
        <v>100.70829911824558</v>
      </c>
      <c r="BS54" s="154">
        <f t="shared" si="18"/>
        <v>-34.984155904697325</v>
      </c>
      <c r="BT54">
        <f t="shared" si="19"/>
        <v>65.724143213548246</v>
      </c>
      <c r="BW54">
        <v>52</v>
      </c>
      <c r="BX54" s="100">
        <f t="shared" si="20"/>
        <v>-141.71655444295288</v>
      </c>
      <c r="BY54" s="100">
        <f t="shared" si="21"/>
        <v>-100.70829911824558</v>
      </c>
      <c r="BZ54" s="154">
        <f t="shared" si="22"/>
        <v>34.984155904697325</v>
      </c>
      <c r="CA54">
        <f t="shared" si="23"/>
        <v>-65.724143213548246</v>
      </c>
      <c r="CE54">
        <v>52</v>
      </c>
      <c r="CF54" s="100">
        <f t="shared" si="24"/>
        <v>-170.16500671140909</v>
      </c>
      <c r="CG54" s="100">
        <f t="shared" si="25"/>
        <v>-129.15675138670184</v>
      </c>
      <c r="CH54" s="100">
        <f t="shared" si="7"/>
        <v>117.01305877504562</v>
      </c>
      <c r="CI54">
        <f t="shared" si="31"/>
        <v>-12.14369261165622</v>
      </c>
    </row>
    <row r="55" spans="1:87" ht="16.5">
      <c r="A55">
        <v>9.9999999999999995E-7</v>
      </c>
      <c r="B55" s="154">
        <v>9.9999999999999995E-7</v>
      </c>
      <c r="C55" s="154">
        <v>3.8433333333333332E-4</v>
      </c>
      <c r="D55" s="154">
        <v>1.1702702702702701E-3</v>
      </c>
      <c r="E55" s="154">
        <v>9.9999999999999995E-7</v>
      </c>
      <c r="F55">
        <v>9.0242932260269332E-2</v>
      </c>
      <c r="G55">
        <v>0.56761051673483454</v>
      </c>
      <c r="H55">
        <v>0.39862479497692255</v>
      </c>
      <c r="I55">
        <f t="shared" si="8"/>
        <v>306</v>
      </c>
      <c r="J55">
        <v>2.454708915685024E-7</v>
      </c>
      <c r="K55">
        <v>3.0079999999999999E-2</v>
      </c>
      <c r="L55">
        <v>75.957881690925703</v>
      </c>
      <c r="M55" s="104">
        <v>60673.300139195948</v>
      </c>
      <c r="O55" s="10"/>
      <c r="Q55">
        <v>53</v>
      </c>
      <c r="R55" s="159">
        <f t="shared" si="26"/>
        <v>114.37156012751666</v>
      </c>
      <c r="S55">
        <f t="shared" si="27"/>
        <v>73.363304802809353</v>
      </c>
      <c r="T55" s="155">
        <f t="shared" si="9"/>
        <v>-30.106273287577945</v>
      </c>
      <c r="U55">
        <f t="shared" si="0"/>
        <v>43.257031515231404</v>
      </c>
      <c r="X55">
        <v>53</v>
      </c>
      <c r="Y55">
        <f t="shared" si="36"/>
        <v>7.8120805369167101E-2</v>
      </c>
      <c r="Z55">
        <f t="shared" si="36"/>
        <v>7.8120805369167101E-2</v>
      </c>
      <c r="AA55">
        <f t="shared" si="2"/>
        <v>-20.8079653949932</v>
      </c>
      <c r="AB55">
        <f t="shared" si="10"/>
        <v>-20.729844589624033</v>
      </c>
      <c r="AC55" s="9"/>
      <c r="AE55">
        <v>53</v>
      </c>
      <c r="AF55">
        <f t="shared" si="3"/>
        <v>86.948445006711324</v>
      </c>
      <c r="AG55">
        <f t="shared" si="11"/>
        <v>45.940189682004132</v>
      </c>
      <c r="AH55" s="154">
        <f t="shared" si="12"/>
        <v>-17.10488013823494</v>
      </c>
      <c r="AI55">
        <f t="shared" si="13"/>
        <v>28.835309543769192</v>
      </c>
      <c r="AL55">
        <v>53</v>
      </c>
      <c r="AP55">
        <f t="shared" si="14"/>
        <v>8.1054649541451589</v>
      </c>
      <c r="AX55">
        <v>53</v>
      </c>
      <c r="AY55">
        <f t="shared" si="35"/>
        <v>1.8805728446541077</v>
      </c>
      <c r="AZ55">
        <f t="shared" si="35"/>
        <v>4.7829976177108762</v>
      </c>
      <c r="BB55">
        <v>53</v>
      </c>
      <c r="BC55">
        <f t="shared" si="5"/>
        <v>-173.70068867114094</v>
      </c>
      <c r="BD55">
        <f t="shared" si="32"/>
        <v>-132.69243334643369</v>
      </c>
      <c r="BE55">
        <f t="shared" si="28"/>
        <v>31.951991094306681</v>
      </c>
      <c r="BF55">
        <f t="shared" si="29"/>
        <v>-100.74044225212701</v>
      </c>
      <c r="BI55">
        <v>53</v>
      </c>
      <c r="BJ55" s="8">
        <f t="shared" si="37"/>
        <v>-31.984134228187997</v>
      </c>
      <c r="BK55" s="8">
        <f t="shared" si="37"/>
        <v>-31.984134228187997</v>
      </c>
      <c r="BL55" s="154">
        <f t="shared" si="30"/>
        <v>9.6522900523789268</v>
      </c>
      <c r="BM55" s="8">
        <f t="shared" si="6"/>
        <v>-22.331844175809071</v>
      </c>
      <c r="BP55">
        <v>53</v>
      </c>
      <c r="BQ55" s="100">
        <f t="shared" si="16"/>
        <v>141.71655444295288</v>
      </c>
      <c r="BR55" s="100">
        <f t="shared" si="17"/>
        <v>100.70829911824558</v>
      </c>
      <c r="BS55" s="154">
        <f t="shared" si="18"/>
        <v>-22.299701041927758</v>
      </c>
      <c r="BT55">
        <f t="shared" si="19"/>
        <v>78.408598076317816</v>
      </c>
      <c r="BW55">
        <v>53</v>
      </c>
      <c r="BX55" s="100">
        <f t="shared" si="20"/>
        <v>-141.71655444295288</v>
      </c>
      <c r="BY55" s="100">
        <f t="shared" si="21"/>
        <v>-100.70829911824558</v>
      </c>
      <c r="BZ55" s="154">
        <f t="shared" si="22"/>
        <v>22.299701041927758</v>
      </c>
      <c r="CA55">
        <f t="shared" si="23"/>
        <v>-78.408598076317816</v>
      </c>
      <c r="CE55">
        <v>53</v>
      </c>
      <c r="CF55" s="100">
        <f t="shared" si="24"/>
        <v>-170.16500671140909</v>
      </c>
      <c r="CG55" s="100">
        <f t="shared" si="25"/>
        <v>-129.15675138670184</v>
      </c>
      <c r="CH55" s="100">
        <f t="shared" si="7"/>
        <v>151.13817418052943</v>
      </c>
      <c r="CI55">
        <f t="shared" si="31"/>
        <v>21.981422793827591</v>
      </c>
    </row>
    <row r="56" spans="1:87" ht="16.5">
      <c r="A56">
        <v>9.9999999999999995E-7</v>
      </c>
      <c r="B56" s="154">
        <v>9.9999999999999995E-7</v>
      </c>
      <c r="C56" s="154">
        <v>4.4799999999999999E-4</v>
      </c>
      <c r="D56" s="154">
        <v>1.2908108108108107E-3</v>
      </c>
      <c r="E56" s="154">
        <v>9.9999999999999995E-7</v>
      </c>
      <c r="F56">
        <v>6.0005188083559757E-2</v>
      </c>
      <c r="G56">
        <v>0.56210496836041945</v>
      </c>
      <c r="H56">
        <v>0.39770281483385711</v>
      </c>
      <c r="I56">
        <f t="shared" si="8"/>
        <v>306</v>
      </c>
      <c r="J56">
        <v>2.5703957827688611E-7</v>
      </c>
      <c r="K56">
        <v>3.0079999999999999E-2</v>
      </c>
      <c r="L56">
        <v>50.583672854111676</v>
      </c>
      <c r="M56" s="104">
        <v>60184.165388043635</v>
      </c>
      <c r="O56" s="10"/>
      <c r="Q56">
        <v>54</v>
      </c>
      <c r="R56" s="159">
        <f t="shared" si="26"/>
        <v>114.37156012751666</v>
      </c>
      <c r="S56">
        <f t="shared" si="27"/>
        <v>73.363304802809353</v>
      </c>
      <c r="T56" s="155">
        <f t="shared" si="9"/>
        <v>-33.080424254463942</v>
      </c>
      <c r="U56">
        <f t="shared" si="0"/>
        <v>40.28288054834541</v>
      </c>
      <c r="X56">
        <v>54</v>
      </c>
      <c r="Y56">
        <f t="shared" si="36"/>
        <v>7.8120805369167101E-2</v>
      </c>
      <c r="Z56">
        <f t="shared" si="36"/>
        <v>7.8120805369167101E-2</v>
      </c>
      <c r="AA56">
        <f t="shared" si="2"/>
        <v>-20.916829905614645</v>
      </c>
      <c r="AB56">
        <f t="shared" si="10"/>
        <v>-20.838709100245477</v>
      </c>
      <c r="AC56" s="9"/>
      <c r="AE56">
        <v>54</v>
      </c>
      <c r="AF56">
        <f t="shared" si="3"/>
        <v>86.948445006711324</v>
      </c>
      <c r="AG56">
        <f t="shared" si="11"/>
        <v>45.940189682004132</v>
      </c>
      <c r="AH56" s="154">
        <f t="shared" si="12"/>
        <v>-18.401378809048293</v>
      </c>
      <c r="AI56">
        <f t="shared" si="13"/>
        <v>27.538810872955839</v>
      </c>
      <c r="AL56">
        <v>54</v>
      </c>
      <c r="AP56">
        <f t="shared" si="14"/>
        <v>6.7001017727103616</v>
      </c>
      <c r="AX56">
        <v>54</v>
      </c>
      <c r="AY56">
        <f t="shared" si="35"/>
        <v>1.7040103600491616</v>
      </c>
      <c r="AZ56">
        <f t="shared" si="35"/>
        <v>4.7794822422681307</v>
      </c>
      <c r="BB56">
        <v>54</v>
      </c>
      <c r="BC56">
        <f t="shared" si="5"/>
        <v>-173.70068867114094</v>
      </c>
      <c r="BD56">
        <f t="shared" si="32"/>
        <v>-132.69243334643369</v>
      </c>
      <c r="BE56">
        <f t="shared" si="28"/>
        <v>36.080143230836747</v>
      </c>
      <c r="BF56">
        <f t="shared" si="29"/>
        <v>-96.612290115596949</v>
      </c>
      <c r="BI56">
        <v>54</v>
      </c>
      <c r="BJ56" s="8">
        <f t="shared" si="37"/>
        <v>-31.984134228187997</v>
      </c>
      <c r="BK56" s="8">
        <f t="shared" si="37"/>
        <v>-31.984134228187997</v>
      </c>
      <c r="BL56" s="154">
        <f t="shared" si="30"/>
        <v>9.2375034365717905</v>
      </c>
      <c r="BM56" s="8">
        <f t="shared" si="6"/>
        <v>-22.746630791616205</v>
      </c>
      <c r="BP56">
        <v>54</v>
      </c>
      <c r="BQ56" s="100">
        <f t="shared" si="16"/>
        <v>141.71655444295288</v>
      </c>
      <c r="BR56" s="100">
        <f t="shared" si="17"/>
        <v>100.70829911824558</v>
      </c>
      <c r="BS56" s="154">
        <f t="shared" si="18"/>
        <v>-26.842639794264954</v>
      </c>
      <c r="BT56">
        <f t="shared" si="19"/>
        <v>73.865659323980623</v>
      </c>
      <c r="BW56">
        <v>54</v>
      </c>
      <c r="BX56" s="100">
        <f t="shared" si="20"/>
        <v>-141.71655444295288</v>
      </c>
      <c r="BY56" s="100">
        <f t="shared" si="21"/>
        <v>-100.70829911824558</v>
      </c>
      <c r="BZ56" s="154">
        <f t="shared" si="22"/>
        <v>26.842639794264954</v>
      </c>
      <c r="CA56">
        <f t="shared" si="23"/>
        <v>-73.865659323980623</v>
      </c>
      <c r="CE56">
        <v>54</v>
      </c>
      <c r="CF56" s="100">
        <f t="shared" si="24"/>
        <v>-170.16500671140909</v>
      </c>
      <c r="CG56" s="100">
        <f t="shared" si="25"/>
        <v>-129.15675138670184</v>
      </c>
      <c r="CH56" s="100">
        <f t="shared" si="7"/>
        <v>150.99620940307952</v>
      </c>
      <c r="CI56">
        <f t="shared" si="31"/>
        <v>21.839458016377677</v>
      </c>
    </row>
    <row r="57" spans="1:87" ht="16.5">
      <c r="A57">
        <v>9.9999999999999995E-7</v>
      </c>
      <c r="B57" s="154">
        <v>9.9999999999999995E-7</v>
      </c>
      <c r="C57" s="154">
        <v>5.2700000000000002E-4</v>
      </c>
      <c r="D57" s="154">
        <v>1.4874324324324324E-3</v>
      </c>
      <c r="E57" s="154">
        <v>9.9999999999999995E-7</v>
      </c>
      <c r="F57">
        <v>3.0384099151840295E-2</v>
      </c>
      <c r="G57">
        <v>0.56499646017675142</v>
      </c>
      <c r="H57">
        <v>0.39378015399281435</v>
      </c>
      <c r="I57">
        <f t="shared" si="8"/>
        <v>306</v>
      </c>
      <c r="J57">
        <v>2.454708915685024E-7</v>
      </c>
      <c r="K57">
        <v>2.9819999999999999E-2</v>
      </c>
      <c r="L57">
        <v>25.607596898420443</v>
      </c>
      <c r="M57" s="104">
        <v>60494.215374969885</v>
      </c>
      <c r="O57" s="10"/>
      <c r="Q57">
        <v>55</v>
      </c>
      <c r="R57" s="159">
        <f t="shared" si="26"/>
        <v>114.37156012751666</v>
      </c>
      <c r="S57">
        <f t="shared" si="27"/>
        <v>73.363304802809353</v>
      </c>
      <c r="T57" s="155">
        <f t="shared" si="9"/>
        <v>-38.244181155081399</v>
      </c>
      <c r="U57">
        <f t="shared" si="0"/>
        <v>35.119123647727953</v>
      </c>
      <c r="X57">
        <v>55</v>
      </c>
      <c r="Y57">
        <f t="shared" si="36"/>
        <v>7.8120805369167101E-2</v>
      </c>
      <c r="Z57">
        <f t="shared" si="36"/>
        <v>7.8120805369167101E-2</v>
      </c>
      <c r="AA57">
        <f t="shared" si="2"/>
        <v>-21.225075511156554</v>
      </c>
      <c r="AB57">
        <f t="shared" si="10"/>
        <v>-21.146954705787387</v>
      </c>
      <c r="AC57" s="9"/>
      <c r="AE57">
        <v>55</v>
      </c>
      <c r="AF57">
        <f t="shared" si="3"/>
        <v>86.948445006711324</v>
      </c>
      <c r="AG57">
        <f t="shared" si="11"/>
        <v>45.940189682004132</v>
      </c>
      <c r="AH57" s="154">
        <f t="shared" si="12"/>
        <v>-21.037739033577999</v>
      </c>
      <c r="AI57">
        <f t="shared" si="13"/>
        <v>24.902450648426132</v>
      </c>
      <c r="AL57">
        <v>55</v>
      </c>
      <c r="AP57">
        <f t="shared" si="14"/>
        <v>3.7554959426387455</v>
      </c>
      <c r="AX57">
        <v>55</v>
      </c>
      <c r="AY57">
        <f t="shared" si="35"/>
        <v>1.4083688247501993</v>
      </c>
      <c r="AZ57">
        <f t="shared" si="35"/>
        <v>4.7817138481923056</v>
      </c>
      <c r="BB57">
        <v>55</v>
      </c>
      <c r="BC57">
        <f t="shared" si="5"/>
        <v>-173.70068867114094</v>
      </c>
      <c r="BD57">
        <f t="shared" si="32"/>
        <v>-132.69243334643369</v>
      </c>
      <c r="BE57">
        <f t="shared" si="28"/>
        <v>43.04081561145528</v>
      </c>
      <c r="BF57">
        <f t="shared" si="29"/>
        <v>-89.651617734978402</v>
      </c>
      <c r="BI57">
        <v>55</v>
      </c>
      <c r="BJ57" s="8">
        <f t="shared" si="37"/>
        <v>-31.984134228187997</v>
      </c>
      <c r="BK57" s="8">
        <f t="shared" si="37"/>
        <v>-31.984134228187997</v>
      </c>
      <c r="BL57" s="154">
        <f t="shared" si="30"/>
        <v>8.8152678460270426</v>
      </c>
      <c r="BM57" s="8">
        <f t="shared" si="6"/>
        <v>-23.168866382160957</v>
      </c>
      <c r="BP57">
        <v>55</v>
      </c>
      <c r="BQ57" s="100">
        <f t="shared" si="16"/>
        <v>141.71655444295288</v>
      </c>
      <c r="BR57" s="100">
        <f t="shared" si="17"/>
        <v>100.70829911824558</v>
      </c>
      <c r="BS57" s="154">
        <f t="shared" si="18"/>
        <v>-34.225547765428239</v>
      </c>
      <c r="BT57">
        <f t="shared" si="19"/>
        <v>66.482751352817331</v>
      </c>
      <c r="BW57">
        <v>55</v>
      </c>
      <c r="BX57" s="100">
        <f t="shared" si="20"/>
        <v>-141.71655444295288</v>
      </c>
      <c r="BY57" s="100">
        <f t="shared" si="21"/>
        <v>-100.70829911824558</v>
      </c>
      <c r="BZ57" s="154">
        <f t="shared" si="22"/>
        <v>34.225547765428239</v>
      </c>
      <c r="CA57">
        <f t="shared" si="23"/>
        <v>-66.482751352817331</v>
      </c>
      <c r="CE57">
        <v>55</v>
      </c>
      <c r="CF57" s="100">
        <f t="shared" si="24"/>
        <v>-170.16500671140909</v>
      </c>
      <c r="CG57" s="100">
        <f t="shared" si="25"/>
        <v>-129.15675138670184</v>
      </c>
      <c r="CH57" s="100">
        <f t="shared" si="7"/>
        <v>151.06016895077232</v>
      </c>
      <c r="CI57">
        <f t="shared" si="31"/>
        <v>21.90341756407048</v>
      </c>
    </row>
    <row r="58" spans="1:87" ht="16.5">
      <c r="A58">
        <v>9.9999999999999995E-7</v>
      </c>
      <c r="B58" s="154">
        <v>4.3043478260869568E-5</v>
      </c>
      <c r="C58" s="154">
        <v>5.7199999999999992E-4</v>
      </c>
      <c r="D58" s="154">
        <v>1.5374324324324323E-3</v>
      </c>
      <c r="E58" s="154">
        <v>9.9999999999999995E-7</v>
      </c>
      <c r="F58">
        <v>0.12552407913605071</v>
      </c>
      <c r="G58">
        <v>0.59057882974574794</v>
      </c>
      <c r="H58">
        <v>0.37334144600277086</v>
      </c>
      <c r="I58">
        <f t="shared" si="8"/>
        <v>306</v>
      </c>
      <c r="J58">
        <v>1.9952623149688761E-7</v>
      </c>
      <c r="K58">
        <v>3.1510000000000003E-2</v>
      </c>
      <c r="L58">
        <v>105.4228176357543</v>
      </c>
      <c r="M58" s="104">
        <v>62948.449231647188</v>
      </c>
      <c r="O58" s="10"/>
      <c r="Q58">
        <v>56</v>
      </c>
      <c r="R58" s="159">
        <f t="shared" si="26"/>
        <v>114.37156012751666</v>
      </c>
      <c r="S58">
        <f t="shared" si="27"/>
        <v>73.363304802809353</v>
      </c>
      <c r="T58" s="155">
        <f t="shared" si="9"/>
        <v>-27.151978712039455</v>
      </c>
      <c r="U58">
        <f t="shared" si="0"/>
        <v>46.211326090769901</v>
      </c>
      <c r="X58">
        <v>56</v>
      </c>
      <c r="Y58">
        <f t="shared" si="36"/>
        <v>7.8120805369167101E-2</v>
      </c>
      <c r="Z58">
        <f t="shared" si="36"/>
        <v>7.8120805369167101E-2</v>
      </c>
      <c r="AA58">
        <f t="shared" si="2"/>
        <v>-21.18484154817261</v>
      </c>
      <c r="AB58">
        <f t="shared" si="10"/>
        <v>-21.106720742803443</v>
      </c>
      <c r="AC58" s="9"/>
      <c r="AE58">
        <v>56</v>
      </c>
      <c r="AF58">
        <f t="shared" si="3"/>
        <v>86.948445006711324</v>
      </c>
      <c r="AG58">
        <f t="shared" si="11"/>
        <v>45.940189682004132</v>
      </c>
      <c r="AH58" s="154">
        <f t="shared" si="12"/>
        <v>-13.402399168759944</v>
      </c>
      <c r="AI58">
        <f t="shared" si="13"/>
        <v>32.53779051324419</v>
      </c>
      <c r="AL58">
        <v>56</v>
      </c>
      <c r="AP58">
        <f t="shared" si="14"/>
        <v>11.431069770440747</v>
      </c>
      <c r="AX58">
        <v>56</v>
      </c>
      <c r="AY58">
        <f t="shared" si="35"/>
        <v>2.0229346194231166</v>
      </c>
      <c r="AZ58">
        <f t="shared" si="35"/>
        <v>4.7989850355013211</v>
      </c>
      <c r="BB58">
        <v>56</v>
      </c>
      <c r="BC58">
        <f t="shared" si="5"/>
        <v>-173.70068867114094</v>
      </c>
      <c r="BD58">
        <f t="shared" si="32"/>
        <v>-132.69243334643369</v>
      </c>
      <c r="BE58">
        <f t="shared" si="28"/>
        <v>28.576434564086856</v>
      </c>
      <c r="BF58">
        <f t="shared" si="29"/>
        <v>-104.11599878234684</v>
      </c>
      <c r="BI58">
        <v>56</v>
      </c>
      <c r="BJ58" s="8">
        <f t="shared" si="37"/>
        <v>-31.984134228187997</v>
      </c>
      <c r="BK58" s="8">
        <f t="shared" si="37"/>
        <v>-31.984134228187997</v>
      </c>
      <c r="BL58" s="154">
        <f t="shared" si="30"/>
        <v>8.8597178569405006</v>
      </c>
      <c r="BM58" s="8">
        <f t="shared" si="6"/>
        <v>-23.124416371247499</v>
      </c>
      <c r="BP58">
        <v>56</v>
      </c>
      <c r="BQ58" s="100">
        <f t="shared" si="16"/>
        <v>141.71655444295288</v>
      </c>
      <c r="BR58" s="100">
        <f t="shared" si="17"/>
        <v>100.70829911824558</v>
      </c>
      <c r="BS58" s="154">
        <f t="shared" si="18"/>
        <v>-19.716716707146354</v>
      </c>
      <c r="BT58">
        <f t="shared" si="19"/>
        <v>80.991582411099216</v>
      </c>
      <c r="BW58">
        <v>56</v>
      </c>
      <c r="BX58" s="100">
        <f t="shared" si="20"/>
        <v>-141.71655444295288</v>
      </c>
      <c r="BY58" s="100">
        <f t="shared" si="21"/>
        <v>-100.70829911824558</v>
      </c>
      <c r="BZ58" s="154">
        <f t="shared" si="22"/>
        <v>19.716716707146354</v>
      </c>
      <c r="CA58">
        <f t="shared" si="23"/>
        <v>-80.991582411099216</v>
      </c>
      <c r="CE58">
        <v>56</v>
      </c>
      <c r="CF58" s="100">
        <f t="shared" si="24"/>
        <v>-170.16500671140909</v>
      </c>
      <c r="CG58" s="100">
        <f t="shared" si="25"/>
        <v>-129.15675138670184</v>
      </c>
      <c r="CH58" s="100">
        <f t="shared" si="7"/>
        <v>113.83302125956375</v>
      </c>
      <c r="CI58">
        <f t="shared" si="31"/>
        <v>-15.323730127138091</v>
      </c>
    </row>
    <row r="59" spans="1:87" ht="16.5">
      <c r="A59">
        <v>9.9999999999999995E-7</v>
      </c>
      <c r="B59" s="154">
        <v>7.3478260869565211E-5</v>
      </c>
      <c r="C59" s="154">
        <v>8.2683333333333328E-4</v>
      </c>
      <c r="D59" s="154">
        <v>1.5160810810810809E-3</v>
      </c>
      <c r="E59" s="154">
        <v>3.5795454545454544E-5</v>
      </c>
      <c r="F59">
        <v>5.4417623104108657E-2</v>
      </c>
      <c r="G59">
        <v>0.58582902899191014</v>
      </c>
      <c r="H59">
        <v>0.37899726622801055</v>
      </c>
      <c r="I59">
        <f t="shared" si="8"/>
        <v>306</v>
      </c>
      <c r="J59">
        <v>2.1379620895022279E-7</v>
      </c>
      <c r="K59">
        <v>3.1539999999999999E-2</v>
      </c>
      <c r="L59">
        <v>45.718908934826793</v>
      </c>
      <c r="M59" s="104">
        <v>62507.087632182993</v>
      </c>
      <c r="O59" s="10"/>
      <c r="Q59">
        <v>57</v>
      </c>
      <c r="R59" s="159">
        <f t="shared" si="26"/>
        <v>114.37156012751666</v>
      </c>
      <c r="S59">
        <f t="shared" si="27"/>
        <v>73.363304802809353</v>
      </c>
      <c r="T59" s="155">
        <f t="shared" si="9"/>
        <v>-32.55600900631871</v>
      </c>
      <c r="U59">
        <f t="shared" si="0"/>
        <v>40.807295796490642</v>
      </c>
      <c r="X59">
        <v>57</v>
      </c>
      <c r="Y59">
        <f t="shared" si="36"/>
        <v>7.8120805369167101E-2</v>
      </c>
      <c r="Z59">
        <f t="shared" si="36"/>
        <v>7.8120805369167101E-2</v>
      </c>
      <c r="AA59">
        <f t="shared" si="2"/>
        <v>-11.073394733769861</v>
      </c>
      <c r="AB59">
        <f t="shared" si="10"/>
        <v>-10.995273928400694</v>
      </c>
      <c r="AC59" s="9"/>
      <c r="AE59">
        <v>57</v>
      </c>
      <c r="AF59">
        <f t="shared" si="3"/>
        <v>86.948445006711324</v>
      </c>
      <c r="AG59">
        <f t="shared" si="11"/>
        <v>45.940189682004132</v>
      </c>
      <c r="AH59" s="154">
        <f t="shared" si="12"/>
        <v>-24.883298435732879</v>
      </c>
      <c r="AI59">
        <f t="shared" si="13"/>
        <v>21.056891246271253</v>
      </c>
      <c r="AL59">
        <v>57</v>
      </c>
      <c r="AP59">
        <f t="shared" si="14"/>
        <v>10.061617317870558</v>
      </c>
      <c r="AX59">
        <v>57</v>
      </c>
      <c r="AY59">
        <f t="shared" si="35"/>
        <v>1.6600958575666795</v>
      </c>
      <c r="AZ59">
        <f t="shared" si="35"/>
        <v>4.7959292644645135</v>
      </c>
      <c r="BB59">
        <v>57</v>
      </c>
      <c r="BC59">
        <f t="shared" si="5"/>
        <v>-173.70068867114094</v>
      </c>
      <c r="BD59">
        <f t="shared" si="32"/>
        <v>-132.69243334643369</v>
      </c>
      <c r="BE59">
        <f t="shared" si="28"/>
        <v>37.05945867455317</v>
      </c>
      <c r="BF59">
        <f t="shared" si="29"/>
        <v>-95.632974671880518</v>
      </c>
      <c r="BI59">
        <v>57</v>
      </c>
      <c r="BJ59" s="8">
        <f t="shared" si="37"/>
        <v>-31.984134228187997</v>
      </c>
      <c r="BK59" s="8">
        <f t="shared" si="37"/>
        <v>-31.984134228187997</v>
      </c>
      <c r="BL59" s="154">
        <f t="shared" si="30"/>
        <v>7.9041338314184983</v>
      </c>
      <c r="BM59" s="8">
        <f t="shared" si="6"/>
        <v>-24.080000396769499</v>
      </c>
      <c r="BP59">
        <v>57</v>
      </c>
      <c r="BQ59" s="100">
        <f t="shared" si="16"/>
        <v>141.71655444295288</v>
      </c>
      <c r="BR59" s="100">
        <f t="shared" si="17"/>
        <v>100.70829911824558</v>
      </c>
      <c r="BS59" s="154">
        <f t="shared" si="18"/>
        <v>-29.155324843134672</v>
      </c>
      <c r="BT59">
        <f t="shared" si="19"/>
        <v>71.552974275110898</v>
      </c>
      <c r="BW59">
        <v>57</v>
      </c>
      <c r="BX59" s="100">
        <f t="shared" si="20"/>
        <v>-141.71655444295288</v>
      </c>
      <c r="BY59" s="100">
        <f t="shared" si="21"/>
        <v>-100.70829911824558</v>
      </c>
      <c r="BZ59" s="154">
        <f t="shared" si="22"/>
        <v>29.155324843134672</v>
      </c>
      <c r="CA59">
        <f t="shared" si="23"/>
        <v>-71.552974275110898</v>
      </c>
      <c r="CE59">
        <v>57</v>
      </c>
      <c r="CF59" s="100">
        <f t="shared" si="24"/>
        <v>-170.16500671140909</v>
      </c>
      <c r="CG59" s="100">
        <f t="shared" si="25"/>
        <v>-129.15675138670184</v>
      </c>
      <c r="CH59" s="100">
        <f t="shared" si="7"/>
        <v>108.20157332079098</v>
      </c>
      <c r="CI59">
        <f t="shared" si="31"/>
        <v>-20.955178065910857</v>
      </c>
    </row>
    <row r="60" spans="1:87" ht="16.5">
      <c r="A60">
        <v>9.9999999999999995E-7</v>
      </c>
      <c r="B60" s="154">
        <v>9.9999999999999995E-7</v>
      </c>
      <c r="C60" s="154">
        <v>4.9633333333333333E-4</v>
      </c>
      <c r="D60" s="154">
        <v>1.4579729729729729E-3</v>
      </c>
      <c r="E60" s="154">
        <v>9.9999999999999995E-7</v>
      </c>
      <c r="F60">
        <v>3.3683416570476153E-2</v>
      </c>
      <c r="G60">
        <v>0.53020596616451598</v>
      </c>
      <c r="H60">
        <v>0.43657444926628292</v>
      </c>
      <c r="I60">
        <f t="shared" si="8"/>
        <v>306</v>
      </c>
      <c r="J60">
        <v>2.5703957827688611E-7</v>
      </c>
      <c r="K60">
        <v>3.073E-2</v>
      </c>
      <c r="L60">
        <v>28.473167231294568</v>
      </c>
      <c r="M60" s="104">
        <v>56955.120594513188</v>
      </c>
      <c r="O60" s="10"/>
      <c r="Q60">
        <v>58</v>
      </c>
      <c r="R60" s="159">
        <f t="shared" si="26"/>
        <v>114.37156012751666</v>
      </c>
      <c r="S60">
        <f t="shared" si="27"/>
        <v>73.363304802809353</v>
      </c>
      <c r="T60" s="155">
        <f t="shared" si="9"/>
        <v>-37.482512347558369</v>
      </c>
      <c r="U60">
        <f t="shared" si="0"/>
        <v>35.880792455250983</v>
      </c>
      <c r="X60">
        <v>58</v>
      </c>
      <c r="Y60">
        <f t="shared" si="36"/>
        <v>7.8120805369167101E-2</v>
      </c>
      <c r="Z60">
        <f t="shared" si="36"/>
        <v>7.8120805369167101E-2</v>
      </c>
      <c r="AA60">
        <f t="shared" si="2"/>
        <v>-21.275818103570245</v>
      </c>
      <c r="AB60">
        <f t="shared" si="10"/>
        <v>-21.197697298201078</v>
      </c>
      <c r="AC60" s="9"/>
      <c r="AE60">
        <v>58</v>
      </c>
      <c r="AF60">
        <f t="shared" si="3"/>
        <v>86.948445006711324</v>
      </c>
      <c r="AG60">
        <f t="shared" si="11"/>
        <v>45.940189682004132</v>
      </c>
      <c r="AH60" s="154">
        <f t="shared" si="12"/>
        <v>-20.818255826430363</v>
      </c>
      <c r="AI60">
        <f t="shared" si="13"/>
        <v>25.121933855573769</v>
      </c>
      <c r="AL60">
        <v>58</v>
      </c>
      <c r="AP60">
        <f t="shared" si="14"/>
        <v>3.9242365573726907</v>
      </c>
      <c r="AX60">
        <v>58</v>
      </c>
      <c r="AY60">
        <f t="shared" si="35"/>
        <v>1.4544357788634417</v>
      </c>
      <c r="AZ60">
        <f t="shared" si="35"/>
        <v>4.7555327757543617</v>
      </c>
      <c r="BB60">
        <v>58</v>
      </c>
      <c r="BC60">
        <f t="shared" si="5"/>
        <v>-173.70068867114094</v>
      </c>
      <c r="BD60">
        <f t="shared" si="32"/>
        <v>-132.69243334643369</v>
      </c>
      <c r="BE60">
        <f t="shared" si="28"/>
        <v>41.753536455390247</v>
      </c>
      <c r="BF60">
        <f t="shared" si="29"/>
        <v>-90.938896891043441</v>
      </c>
      <c r="BI60">
        <v>58</v>
      </c>
      <c r="BJ60" s="8">
        <f t="shared" si="37"/>
        <v>-31.984134228187997</v>
      </c>
      <c r="BK60" s="8">
        <f t="shared" si="37"/>
        <v>-31.984134228187997</v>
      </c>
      <c r="BL60" s="154">
        <f t="shared" si="30"/>
        <v>8.8825856902741087</v>
      </c>
      <c r="BM60" s="8">
        <f t="shared" si="6"/>
        <v>-23.101548537913889</v>
      </c>
      <c r="BP60">
        <v>58</v>
      </c>
      <c r="BQ60" s="100">
        <f t="shared" si="16"/>
        <v>141.71655444295288</v>
      </c>
      <c r="BR60" s="100">
        <f t="shared" si="17"/>
        <v>100.70829911824558</v>
      </c>
      <c r="BS60" s="154">
        <f t="shared" si="18"/>
        <v>-32.870950765116135</v>
      </c>
      <c r="BT60">
        <f t="shared" si="19"/>
        <v>67.837348353129443</v>
      </c>
      <c r="BW60">
        <v>58</v>
      </c>
      <c r="BX60" s="100">
        <f t="shared" si="20"/>
        <v>-141.71655444295288</v>
      </c>
      <c r="BY60" s="100">
        <f t="shared" si="21"/>
        <v>-100.70829911824558</v>
      </c>
      <c r="BZ60" s="154">
        <f t="shared" si="22"/>
        <v>32.870950765116135</v>
      </c>
      <c r="CA60">
        <f t="shared" si="23"/>
        <v>-67.837348353129443</v>
      </c>
      <c r="CE60">
        <v>58</v>
      </c>
      <c r="CF60" s="100">
        <f t="shared" si="24"/>
        <v>-170.16500671140909</v>
      </c>
      <c r="CG60" s="100">
        <f t="shared" si="25"/>
        <v>-129.15675138670184</v>
      </c>
      <c r="CH60" s="100">
        <f t="shared" si="7"/>
        <v>151.01074607608663</v>
      </c>
      <c r="CI60">
        <f t="shared" si="31"/>
        <v>21.853994689384791</v>
      </c>
    </row>
    <row r="61" spans="1:87" ht="16.5">
      <c r="A61">
        <v>9.9999999999999995E-7</v>
      </c>
      <c r="B61" s="154">
        <v>2.543478260869565E-5</v>
      </c>
      <c r="C61" s="154">
        <v>6.3883333333333327E-4</v>
      </c>
      <c r="D61" s="154">
        <v>1.7779729729729729E-3</v>
      </c>
      <c r="E61" s="154">
        <v>9.9999999999999995E-7</v>
      </c>
      <c r="F61">
        <v>3.1280987772201445E-2</v>
      </c>
      <c r="G61">
        <v>0.55270872090126622</v>
      </c>
      <c r="H61">
        <v>0.41376355796893582</v>
      </c>
      <c r="I61">
        <f t="shared" si="8"/>
        <v>306</v>
      </c>
      <c r="J61">
        <v>2.511886431509578E-7</v>
      </c>
      <c r="K61">
        <v>3.1175000000000001E-2</v>
      </c>
      <c r="L61">
        <v>26.376544563677392</v>
      </c>
      <c r="M61" s="104">
        <v>59208.984118192864</v>
      </c>
      <c r="O61" s="10"/>
      <c r="Q61">
        <v>59</v>
      </c>
      <c r="R61" s="159">
        <f t="shared" si="26"/>
        <v>114.37156012751666</v>
      </c>
      <c r="S61">
        <f t="shared" si="27"/>
        <v>73.363304802809353</v>
      </c>
      <c r="T61" s="155">
        <f t="shared" si="9"/>
        <v>-37.873407064394435</v>
      </c>
      <c r="U61">
        <f t="shared" si="0"/>
        <v>35.489897738414918</v>
      </c>
      <c r="X61">
        <v>59</v>
      </c>
      <c r="Y61">
        <f t="shared" si="36"/>
        <v>7.8120805369167101E-2</v>
      </c>
      <c r="Z61">
        <f t="shared" si="36"/>
        <v>7.8120805369167101E-2</v>
      </c>
      <c r="AA61">
        <f t="shared" si="2"/>
        <v>-21.643353053216014</v>
      </c>
      <c r="AB61">
        <f t="shared" si="10"/>
        <v>-21.565232247846847</v>
      </c>
      <c r="AC61" s="9"/>
      <c r="AE61">
        <v>59</v>
      </c>
      <c r="AF61">
        <f t="shared" si="3"/>
        <v>86.948445006711324</v>
      </c>
      <c r="AG61">
        <f t="shared" si="11"/>
        <v>45.940189682004132</v>
      </c>
      <c r="AH61" s="154">
        <f t="shared" si="12"/>
        <v>-19.910468404361218</v>
      </c>
      <c r="AI61">
        <f t="shared" si="13"/>
        <v>26.029721277642913</v>
      </c>
      <c r="AL61">
        <v>59</v>
      </c>
      <c r="AP61">
        <f t="shared" si="14"/>
        <v>4.4644890297960664</v>
      </c>
      <c r="AX61">
        <v>59</v>
      </c>
      <c r="AY61">
        <f t="shared" si="35"/>
        <v>1.4212179005651371</v>
      </c>
      <c r="AZ61">
        <f t="shared" si="35"/>
        <v>4.7723876097114886</v>
      </c>
      <c r="BB61">
        <v>59</v>
      </c>
      <c r="BC61">
        <f t="shared" si="5"/>
        <v>-173.70068867114094</v>
      </c>
      <c r="BD61">
        <f t="shared" si="32"/>
        <v>-132.69243334643369</v>
      </c>
      <c r="BE61">
        <f t="shared" si="28"/>
        <v>42.575754999346131</v>
      </c>
      <c r="BF61">
        <f t="shared" si="29"/>
        <v>-90.116678347087557</v>
      </c>
      <c r="BI61">
        <v>59</v>
      </c>
      <c r="BJ61" s="8">
        <f t="shared" si="37"/>
        <v>-31.984134228187997</v>
      </c>
      <c r="BK61" s="8">
        <f t="shared" si="37"/>
        <v>-31.984134228187997</v>
      </c>
      <c r="BL61" s="154">
        <f t="shared" si="30"/>
        <v>8.3827623281344792</v>
      </c>
      <c r="BM61" s="8">
        <f t="shared" si="6"/>
        <v>-23.601371900053518</v>
      </c>
      <c r="BP61">
        <v>59</v>
      </c>
      <c r="BQ61" s="100">
        <f t="shared" si="16"/>
        <v>141.71655444295288</v>
      </c>
      <c r="BR61" s="100">
        <f t="shared" si="17"/>
        <v>100.70829911824558</v>
      </c>
      <c r="BS61" s="154">
        <f t="shared" si="18"/>
        <v>-34.192992671211648</v>
      </c>
      <c r="BT61">
        <f t="shared" si="19"/>
        <v>66.515306447033936</v>
      </c>
      <c r="BW61">
        <v>59</v>
      </c>
      <c r="BX61" s="100">
        <f t="shared" si="20"/>
        <v>-141.71655444295288</v>
      </c>
      <c r="BY61" s="100">
        <f t="shared" si="21"/>
        <v>-100.70829911824558</v>
      </c>
      <c r="BZ61" s="154">
        <f t="shared" si="22"/>
        <v>34.192992671211648</v>
      </c>
      <c r="CA61">
        <f t="shared" si="23"/>
        <v>-66.515306447033936</v>
      </c>
      <c r="CE61">
        <v>59</v>
      </c>
      <c r="CF61" s="100">
        <f t="shared" si="24"/>
        <v>-170.16500671140909</v>
      </c>
      <c r="CG61" s="100">
        <f t="shared" si="25"/>
        <v>-129.15675138670184</v>
      </c>
      <c r="CH61" s="100">
        <f t="shared" si="7"/>
        <v>118.35101752386963</v>
      </c>
      <c r="CI61">
        <f t="shared" si="31"/>
        <v>-10.805733862832213</v>
      </c>
    </row>
    <row r="62" spans="1:87" ht="16.5">
      <c r="A62">
        <v>9.9999999999999995E-7</v>
      </c>
      <c r="B62" s="154">
        <v>4.4782608695652177E-5</v>
      </c>
      <c r="C62" s="154">
        <v>6.4133333333333327E-4</v>
      </c>
      <c r="D62" s="154">
        <v>1.6175675675675677E-3</v>
      </c>
      <c r="E62" s="154">
        <v>9.9999999999999995E-7</v>
      </c>
      <c r="F62">
        <v>2.759526842338858E-2</v>
      </c>
      <c r="G62">
        <v>0.55887962033938121</v>
      </c>
      <c r="H62">
        <v>0.4056154171207203</v>
      </c>
      <c r="I62">
        <f t="shared" si="8"/>
        <v>306</v>
      </c>
      <c r="J62">
        <v>2.3442288153199206E-7</v>
      </c>
      <c r="K62">
        <v>3.1144999999999999E-2</v>
      </c>
      <c r="L62">
        <v>23.254595829524497</v>
      </c>
      <c r="M62" s="104">
        <v>59845.985343648746</v>
      </c>
      <c r="O62" s="10"/>
      <c r="Q62">
        <v>60</v>
      </c>
      <c r="R62" s="159">
        <f t="shared" si="26"/>
        <v>114.37156012751666</v>
      </c>
      <c r="S62">
        <f t="shared" si="27"/>
        <v>73.363304802809353</v>
      </c>
      <c r="T62" s="155">
        <f t="shared" si="9"/>
        <v>-38.582244514223213</v>
      </c>
      <c r="U62">
        <f t="shared" si="0"/>
        <v>34.78106028858614</v>
      </c>
      <c r="X62">
        <v>60</v>
      </c>
      <c r="Y62">
        <f t="shared" si="36"/>
        <v>7.8120805369167101E-2</v>
      </c>
      <c r="Z62">
        <f t="shared" si="36"/>
        <v>7.8120805369167101E-2</v>
      </c>
      <c r="AA62">
        <f t="shared" si="2"/>
        <v>-21.152298571053404</v>
      </c>
      <c r="AB62">
        <f t="shared" si="10"/>
        <v>-21.074177765684237</v>
      </c>
      <c r="AC62" s="9"/>
      <c r="AE62">
        <v>60</v>
      </c>
      <c r="AF62">
        <f t="shared" si="3"/>
        <v>86.948445006711324</v>
      </c>
      <c r="AG62">
        <f t="shared" si="11"/>
        <v>45.940189682004132</v>
      </c>
      <c r="AH62" s="154">
        <f t="shared" si="12"/>
        <v>-20.528516609218737</v>
      </c>
      <c r="AI62">
        <f t="shared" si="13"/>
        <v>25.411673072785394</v>
      </c>
      <c r="AL62">
        <v>60</v>
      </c>
      <c r="AP62">
        <f t="shared" si="14"/>
        <v>4.3374953071011575</v>
      </c>
      <c r="AX62">
        <v>60</v>
      </c>
      <c r="AY62">
        <f t="shared" si="35"/>
        <v>1.36650879577045</v>
      </c>
      <c r="AZ62">
        <f t="shared" si="35"/>
        <v>4.7770350218839512</v>
      </c>
      <c r="BB62">
        <v>60</v>
      </c>
      <c r="BC62">
        <f t="shared" si="5"/>
        <v>-173.70068867114094</v>
      </c>
      <c r="BD62">
        <f t="shared" si="32"/>
        <v>-132.69243334643369</v>
      </c>
      <c r="BE62">
        <f t="shared" si="28"/>
        <v>43.88229808202744</v>
      </c>
      <c r="BF62">
        <f t="shared" si="29"/>
        <v>-88.810135264406256</v>
      </c>
      <c r="BI62">
        <v>60</v>
      </c>
      <c r="BJ62" s="8">
        <f t="shared" si="37"/>
        <v>-31.984134228187997</v>
      </c>
      <c r="BK62" s="8">
        <f t="shared" si="37"/>
        <v>-31.984134228187997</v>
      </c>
      <c r="BL62" s="154">
        <f t="shared" si="30"/>
        <v>8.3986242338531518</v>
      </c>
      <c r="BM62" s="8">
        <f t="shared" si="6"/>
        <v>-23.585509994334846</v>
      </c>
      <c r="BP62">
        <v>60</v>
      </c>
      <c r="BQ62" s="100">
        <f t="shared" si="16"/>
        <v>141.71655444295288</v>
      </c>
      <c r="BR62" s="100">
        <f t="shared" si="17"/>
        <v>100.70829911824558</v>
      </c>
      <c r="BS62" s="154">
        <f t="shared" si="18"/>
        <v>-35.483673848174291</v>
      </c>
      <c r="BT62">
        <f t="shared" si="19"/>
        <v>65.224625270071286</v>
      </c>
      <c r="BW62">
        <v>60</v>
      </c>
      <c r="BX62" s="100">
        <f t="shared" si="20"/>
        <v>-141.71655444295288</v>
      </c>
      <c r="BY62" s="100">
        <f t="shared" si="21"/>
        <v>-100.70829911824558</v>
      </c>
      <c r="BZ62" s="154">
        <f t="shared" si="22"/>
        <v>35.483673848174291</v>
      </c>
      <c r="CA62">
        <f t="shared" si="23"/>
        <v>-65.224625270071286</v>
      </c>
      <c r="CE62">
        <v>60</v>
      </c>
      <c r="CF62" s="100">
        <f t="shared" si="24"/>
        <v>-170.16500671140909</v>
      </c>
      <c r="CG62" s="100">
        <f t="shared" si="25"/>
        <v>-129.15675138670184</v>
      </c>
      <c r="CH62" s="100">
        <f t="shared" si="7"/>
        <v>112.79054497629733</v>
      </c>
      <c r="CI62">
        <f t="shared" si="31"/>
        <v>-16.366206410404516</v>
      </c>
    </row>
    <row r="63" spans="1:87" ht="16.5">
      <c r="A63">
        <v>9.9999999999999995E-7</v>
      </c>
      <c r="B63" s="154">
        <v>4.2608695652173916E-5</v>
      </c>
      <c r="C63" s="154">
        <v>5.5783333333333325E-4</v>
      </c>
      <c r="D63" s="154">
        <v>1.3664864864864866E-3</v>
      </c>
      <c r="E63" s="154">
        <v>9.9999999999999995E-7</v>
      </c>
      <c r="F63">
        <v>3.0489915800548779E-2</v>
      </c>
      <c r="G63">
        <v>0.56291694248871293</v>
      </c>
      <c r="H63">
        <v>0.40255906910217931</v>
      </c>
      <c r="I63">
        <f t="shared" si="8"/>
        <v>306</v>
      </c>
      <c r="J63">
        <v>2.2387211385683346E-7</v>
      </c>
      <c r="K63">
        <v>3.0114999999999999E-2</v>
      </c>
      <c r="L63">
        <v>25.681132318022879</v>
      </c>
      <c r="M63" s="104">
        <v>60236.820465511351</v>
      </c>
      <c r="O63" s="10"/>
      <c r="Q63">
        <v>61</v>
      </c>
      <c r="R63" s="159">
        <f t="shared" si="26"/>
        <v>114.37156012751666</v>
      </c>
      <c r="S63">
        <f t="shared" si="27"/>
        <v>73.363304802809353</v>
      </c>
      <c r="T63" s="155">
        <f t="shared" si="9"/>
        <v>-37.832162063422963</v>
      </c>
      <c r="U63">
        <f t="shared" si="0"/>
        <v>35.531142739386389</v>
      </c>
      <c r="X63">
        <v>61</v>
      </c>
      <c r="Y63">
        <f t="shared" ref="Y63:Z82" si="38">$O$9+$O$11-2*$O$10</f>
        <v>7.8120805369167101E-2</v>
      </c>
      <c r="Z63">
        <f t="shared" si="38"/>
        <v>7.8120805369167101E-2</v>
      </c>
      <c r="AA63">
        <f t="shared" si="2"/>
        <v>-20.648864661772752</v>
      </c>
      <c r="AB63">
        <f t="shared" si="10"/>
        <v>-20.570743856403585</v>
      </c>
      <c r="AC63" s="9"/>
      <c r="AE63">
        <v>61</v>
      </c>
      <c r="AF63">
        <f t="shared" si="3"/>
        <v>86.948445006711324</v>
      </c>
      <c r="AG63">
        <f t="shared" si="11"/>
        <v>45.940189682004132</v>
      </c>
      <c r="AH63" s="154">
        <f t="shared" si="12"/>
        <v>-20.730719515124331</v>
      </c>
      <c r="AI63">
        <f t="shared" si="13"/>
        <v>25.2094701668798</v>
      </c>
      <c r="AL63">
        <v>61</v>
      </c>
      <c r="AP63">
        <f t="shared" si="14"/>
        <v>4.6387263104762155</v>
      </c>
      <c r="AX63">
        <v>61</v>
      </c>
      <c r="AY63">
        <f t="shared" si="35"/>
        <v>1.4096141684866812</v>
      </c>
      <c r="AZ63">
        <f t="shared" si="35"/>
        <v>4.7798620400398182</v>
      </c>
      <c r="BB63">
        <v>61</v>
      </c>
      <c r="BC63">
        <f t="shared" si="5"/>
        <v>-173.70068867114094</v>
      </c>
      <c r="BD63">
        <f t="shared" si="32"/>
        <v>-132.69243334643369</v>
      </c>
      <c r="BE63">
        <f t="shared" si="28"/>
        <v>42.971007394071442</v>
      </c>
      <c r="BF63">
        <f t="shared" si="29"/>
        <v>-89.721425952362239</v>
      </c>
      <c r="BI63">
        <v>61</v>
      </c>
      <c r="BJ63" s="8">
        <f t="shared" ref="BJ63:BK82" si="39">$O$12+$O$3-$O$9-$O$7</f>
        <v>-31.984134228187997</v>
      </c>
      <c r="BK63" s="8">
        <f t="shared" si="39"/>
        <v>-31.984134228187997</v>
      </c>
      <c r="BL63" s="154">
        <f t="shared" si="30"/>
        <v>8.6862674441226098</v>
      </c>
      <c r="BM63" s="8">
        <f t="shared" si="6"/>
        <v>-23.297866784065388</v>
      </c>
      <c r="BP63">
        <v>61</v>
      </c>
      <c r="BQ63" s="100">
        <f t="shared" si="16"/>
        <v>141.71655444295288</v>
      </c>
      <c r="BR63" s="100">
        <f t="shared" si="17"/>
        <v>100.70829911824558</v>
      </c>
      <c r="BS63" s="154">
        <f t="shared" si="18"/>
        <v>-34.284739949948829</v>
      </c>
      <c r="BT63">
        <f t="shared" si="19"/>
        <v>66.423559168296748</v>
      </c>
      <c r="BW63">
        <v>61</v>
      </c>
      <c r="BX63" s="100">
        <f t="shared" si="20"/>
        <v>-141.71655444295288</v>
      </c>
      <c r="BY63" s="100">
        <f t="shared" si="21"/>
        <v>-100.70829911824558</v>
      </c>
      <c r="BZ63" s="154">
        <f t="shared" si="22"/>
        <v>34.284739949948829</v>
      </c>
      <c r="CA63">
        <f t="shared" si="23"/>
        <v>-66.423559168296748</v>
      </c>
      <c r="CE63">
        <v>61</v>
      </c>
      <c r="CF63" s="100">
        <f t="shared" si="24"/>
        <v>-170.16500671140909</v>
      </c>
      <c r="CG63" s="100">
        <f t="shared" si="25"/>
        <v>-129.15675138670184</v>
      </c>
      <c r="CH63" s="100">
        <f t="shared" si="7"/>
        <v>113.17575449825152</v>
      </c>
      <c r="CI63">
        <f t="shared" si="31"/>
        <v>-15.980996888450321</v>
      </c>
    </row>
    <row r="64" spans="1:87" ht="16.5">
      <c r="A64">
        <v>9.9999999999999995E-7</v>
      </c>
      <c r="B64" s="154">
        <v>9.9999999999999995E-7</v>
      </c>
      <c r="C64" s="154">
        <v>5.9500000000000004E-4</v>
      </c>
      <c r="D64" s="154">
        <v>1.3683783783783785E-3</v>
      </c>
      <c r="E64" s="154">
        <v>9.9999999999999995E-7</v>
      </c>
      <c r="F64">
        <v>2.7279784487035448E-2</v>
      </c>
      <c r="G64">
        <v>0.56056488807164229</v>
      </c>
      <c r="H64">
        <v>0.40397038507786931</v>
      </c>
      <c r="I64">
        <f t="shared" si="8"/>
        <v>306</v>
      </c>
      <c r="J64">
        <v>2.2387211385683346E-7</v>
      </c>
      <c r="K64">
        <v>2.9600000000000001E-2</v>
      </c>
      <c r="L64">
        <v>22.983398216375825</v>
      </c>
      <c r="M64" s="104">
        <v>60014.976654428574</v>
      </c>
      <c r="O64" s="10"/>
      <c r="Q64">
        <v>62</v>
      </c>
      <c r="R64" s="159">
        <f t="shared" si="26"/>
        <v>114.37156012751666</v>
      </c>
      <c r="S64">
        <f t="shared" si="27"/>
        <v>73.363304802809353</v>
      </c>
      <c r="T64" s="155">
        <f t="shared" si="9"/>
        <v>-38.564601049653831</v>
      </c>
      <c r="U64">
        <f t="shared" si="0"/>
        <v>34.798703753155522</v>
      </c>
      <c r="X64">
        <v>62</v>
      </c>
      <c r="Y64">
        <f t="shared" si="38"/>
        <v>7.8120805369167101E-2</v>
      </c>
      <c r="Z64">
        <f t="shared" si="38"/>
        <v>7.8120805369167101E-2</v>
      </c>
      <c r="AA64">
        <f t="shared" si="2"/>
        <v>-20.491798477144794</v>
      </c>
      <c r="AB64">
        <f t="shared" si="10"/>
        <v>-20.413677671775627</v>
      </c>
      <c r="AC64" s="9"/>
      <c r="AE64">
        <v>62</v>
      </c>
      <c r="AF64">
        <f t="shared" si="3"/>
        <v>86.948445006711324</v>
      </c>
      <c r="AG64">
        <f t="shared" si="11"/>
        <v>45.940189682004132</v>
      </c>
      <c r="AH64" s="154">
        <f t="shared" si="12"/>
        <v>-20.968600041592655</v>
      </c>
      <c r="AI64">
        <f t="shared" si="13"/>
        <v>24.971589640411477</v>
      </c>
      <c r="AL64">
        <v>62</v>
      </c>
      <c r="AP64">
        <f t="shared" si="14"/>
        <v>4.5579119686358496</v>
      </c>
      <c r="AX64">
        <v>62</v>
      </c>
      <c r="AY64">
        <f t="shared" si="35"/>
        <v>1.3614142418244417</v>
      </c>
      <c r="AZ64">
        <f t="shared" si="35"/>
        <v>4.7782596414959997</v>
      </c>
      <c r="BB64">
        <v>62</v>
      </c>
      <c r="BC64">
        <f t="shared" si="5"/>
        <v>-173.70068867114094</v>
      </c>
      <c r="BD64">
        <f t="shared" si="32"/>
        <v>-132.69243334643369</v>
      </c>
      <c r="BE64">
        <f t="shared" si="28"/>
        <v>44.136426203707416</v>
      </c>
      <c r="BF64">
        <f t="shared" si="29"/>
        <v>-88.556007142726273</v>
      </c>
      <c r="BI64">
        <v>62</v>
      </c>
      <c r="BJ64" s="8">
        <f t="shared" si="39"/>
        <v>-31.984134228187997</v>
      </c>
      <c r="BK64" s="8">
        <f t="shared" si="39"/>
        <v>-31.984134228187997</v>
      </c>
      <c r="BL64" s="154">
        <f t="shared" si="30"/>
        <v>8.4676226231372098</v>
      </c>
      <c r="BM64" s="8">
        <f t="shared" si="6"/>
        <v>-23.516511605050788</v>
      </c>
      <c r="BP64">
        <v>62</v>
      </c>
      <c r="BQ64" s="100">
        <f t="shared" si="16"/>
        <v>141.71655444295288</v>
      </c>
      <c r="BR64" s="100">
        <f t="shared" si="17"/>
        <v>100.70829911824558</v>
      </c>
      <c r="BS64" s="154">
        <f t="shared" si="18"/>
        <v>-35.668803580570206</v>
      </c>
      <c r="BT64">
        <f t="shared" si="19"/>
        <v>65.039495537675379</v>
      </c>
      <c r="BW64">
        <v>62</v>
      </c>
      <c r="BX64" s="100">
        <f t="shared" si="20"/>
        <v>-141.71655444295288</v>
      </c>
      <c r="BY64" s="100">
        <f t="shared" si="21"/>
        <v>-100.70829911824558</v>
      </c>
      <c r="BZ64" s="154">
        <f t="shared" si="22"/>
        <v>35.668803580570206</v>
      </c>
      <c r="CA64">
        <f t="shared" si="23"/>
        <v>-65.039495537675379</v>
      </c>
      <c r="CE64">
        <v>62</v>
      </c>
      <c r="CF64" s="100">
        <f t="shared" si="24"/>
        <v>-170.16500671140909</v>
      </c>
      <c r="CG64" s="100">
        <f t="shared" si="25"/>
        <v>-129.15675138670184</v>
      </c>
      <c r="CH64" s="100">
        <f t="shared" si="7"/>
        <v>151.2179475127914</v>
      </c>
      <c r="CI64">
        <f t="shared" si="31"/>
        <v>22.061196126089555</v>
      </c>
    </row>
    <row r="65" spans="1:87" ht="16.5">
      <c r="A65">
        <v>9.9999999999999995E-7</v>
      </c>
      <c r="B65" s="154">
        <v>4.1956521739130431E-5</v>
      </c>
      <c r="C65" s="154">
        <v>5.9150000000000001E-4</v>
      </c>
      <c r="D65" s="154">
        <v>1.3936486486486486E-3</v>
      </c>
      <c r="E65" s="154">
        <v>9.9999999999999995E-7</v>
      </c>
      <c r="F65">
        <v>2.0124797533006607E-2</v>
      </c>
      <c r="G65">
        <v>0.56467272505126742</v>
      </c>
      <c r="H65">
        <v>0.40120055619573641</v>
      </c>
      <c r="I65">
        <f t="shared" si="8"/>
        <v>306</v>
      </c>
      <c r="J65">
        <v>2.2908676527677716E-7</v>
      </c>
      <c r="K65">
        <v>3.0345E-2</v>
      </c>
      <c r="L65">
        <v>16.946038362218584</v>
      </c>
      <c r="M65" s="104">
        <v>60414.292885513132</v>
      </c>
      <c r="O65" s="10"/>
      <c r="Q65">
        <v>63</v>
      </c>
      <c r="R65" s="159">
        <f t="shared" si="26"/>
        <v>114.37156012751666</v>
      </c>
      <c r="S65">
        <f t="shared" si="27"/>
        <v>73.363304802809353</v>
      </c>
      <c r="T65" s="155">
        <f t="shared" si="9"/>
        <v>-40.88474342633458</v>
      </c>
      <c r="U65">
        <f t="shared" si="0"/>
        <v>32.478561376474772</v>
      </c>
      <c r="X65">
        <v>63</v>
      </c>
      <c r="Y65">
        <f t="shared" si="38"/>
        <v>7.8120805369167101E-2</v>
      </c>
      <c r="Z65">
        <f t="shared" si="38"/>
        <v>7.8120805369167101E-2</v>
      </c>
      <c r="AA65">
        <f t="shared" si="2"/>
        <v>-20.599922050899252</v>
      </c>
      <c r="AB65">
        <f t="shared" si="10"/>
        <v>-20.521801245530085</v>
      </c>
      <c r="AC65" s="9"/>
      <c r="AE65">
        <v>63</v>
      </c>
      <c r="AF65">
        <f t="shared" si="3"/>
        <v>86.948445006711324</v>
      </c>
      <c r="AG65">
        <f t="shared" si="11"/>
        <v>45.940189682004132</v>
      </c>
      <c r="AH65" s="154">
        <f t="shared" si="12"/>
        <v>-22.54649966140984</v>
      </c>
      <c r="AI65">
        <f t="shared" si="13"/>
        <v>23.393690020594292</v>
      </c>
      <c r="AL65">
        <v>63</v>
      </c>
      <c r="AP65">
        <f t="shared" si="14"/>
        <v>2.8718887750642068</v>
      </c>
      <c r="AX65">
        <v>63</v>
      </c>
      <c r="AY65">
        <f t="shared" si="35"/>
        <v>1.2290681852221086</v>
      </c>
      <c r="AZ65">
        <f t="shared" si="35"/>
        <v>4.7811396966837671</v>
      </c>
      <c r="BB65">
        <v>63</v>
      </c>
      <c r="BC65">
        <f t="shared" si="5"/>
        <v>-173.70068867114094</v>
      </c>
      <c r="BD65">
        <f t="shared" si="32"/>
        <v>-132.69243334643369</v>
      </c>
      <c r="BE65">
        <f t="shared" si="28"/>
        <v>47.1875174335959</v>
      </c>
      <c r="BF65">
        <f t="shared" si="29"/>
        <v>-85.504915912837788</v>
      </c>
      <c r="BI65">
        <v>63</v>
      </c>
      <c r="BJ65" s="8">
        <f t="shared" si="39"/>
        <v>-31.984134228187997</v>
      </c>
      <c r="BK65" s="8">
        <f t="shared" si="39"/>
        <v>-31.984134228187997</v>
      </c>
      <c r="BL65" s="154">
        <f t="shared" si="30"/>
        <v>8.5644522932358171</v>
      </c>
      <c r="BM65" s="8">
        <f t="shared" si="6"/>
        <v>-23.41968193495218</v>
      </c>
      <c r="BP65">
        <v>63</v>
      </c>
      <c r="BQ65" s="100">
        <f t="shared" si="16"/>
        <v>141.71655444295288</v>
      </c>
      <c r="BR65" s="100">
        <f t="shared" si="17"/>
        <v>100.70829911824558</v>
      </c>
      <c r="BS65" s="154">
        <f t="shared" si="18"/>
        <v>-38.623065140360076</v>
      </c>
      <c r="BT65">
        <f t="shared" si="19"/>
        <v>62.085233977885501</v>
      </c>
      <c r="BW65">
        <v>63</v>
      </c>
      <c r="BX65" s="100">
        <f t="shared" si="20"/>
        <v>-141.71655444295288</v>
      </c>
      <c r="BY65" s="100">
        <f t="shared" si="21"/>
        <v>-100.70829911824558</v>
      </c>
      <c r="BZ65" s="154">
        <f t="shared" si="22"/>
        <v>38.623065140360076</v>
      </c>
      <c r="CA65">
        <f t="shared" si="23"/>
        <v>-62.085233977885501</v>
      </c>
      <c r="CE65">
        <v>63</v>
      </c>
      <c r="CF65" s="100">
        <f t="shared" si="24"/>
        <v>-170.16500671140909</v>
      </c>
      <c r="CG65" s="100">
        <f t="shared" si="25"/>
        <v>-129.15675138670184</v>
      </c>
      <c r="CH65" s="100">
        <f t="shared" si="7"/>
        <v>113.34014114603393</v>
      </c>
      <c r="CI65">
        <f t="shared" si="31"/>
        <v>-15.816610240667913</v>
      </c>
    </row>
    <row r="66" spans="1:87" ht="16.5">
      <c r="A66">
        <v>9.9999999999999995E-7</v>
      </c>
      <c r="B66" s="154">
        <v>4.2608695652173916E-5</v>
      </c>
      <c r="C66" s="154">
        <v>7.0966666666666671E-4</v>
      </c>
      <c r="D66" s="154">
        <v>1.5808108108108108E-3</v>
      </c>
      <c r="E66" s="154">
        <v>9.9999999999999995E-7</v>
      </c>
      <c r="F66">
        <v>2.297505821277819E-2</v>
      </c>
      <c r="G66">
        <v>0.55703102740980792</v>
      </c>
      <c r="H66">
        <v>0.40745532626925285</v>
      </c>
      <c r="I66">
        <f t="shared" si="8"/>
        <v>306</v>
      </c>
      <c r="J66">
        <v>2.2908676527677716E-7</v>
      </c>
      <c r="K66">
        <v>3.0159999999999999E-2</v>
      </c>
      <c r="L66">
        <v>19.366163335304591</v>
      </c>
      <c r="M66" s="104">
        <v>59662.144820404399</v>
      </c>
      <c r="O66" s="10"/>
      <c r="Q66">
        <v>64</v>
      </c>
      <c r="R66" s="159">
        <f t="shared" si="26"/>
        <v>114.37156012751666</v>
      </c>
      <c r="S66">
        <f t="shared" si="27"/>
        <v>73.363304802809353</v>
      </c>
      <c r="T66" s="155">
        <f t="shared" si="9"/>
        <v>-39.746515035717621</v>
      </c>
      <c r="U66">
        <f t="shared" si="0"/>
        <v>33.616789767091731</v>
      </c>
      <c r="X66">
        <v>64</v>
      </c>
      <c r="Y66">
        <f t="shared" si="38"/>
        <v>7.8120805369167101E-2</v>
      </c>
      <c r="Z66">
        <f t="shared" si="38"/>
        <v>7.8120805369167101E-2</v>
      </c>
      <c r="AA66">
        <f t="shared" si="2"/>
        <v>-20.777742872493086</v>
      </c>
      <c r="AB66">
        <f t="shared" si="10"/>
        <v>-20.699622067123919</v>
      </c>
      <c r="AC66" s="9"/>
      <c r="AE66">
        <v>64</v>
      </c>
      <c r="AF66">
        <f t="shared" si="3"/>
        <v>86.948445006711324</v>
      </c>
      <c r="AG66">
        <f t="shared" si="11"/>
        <v>45.940189682004132</v>
      </c>
      <c r="AH66" s="154">
        <f t="shared" si="12"/>
        <v>-20.945715954032615</v>
      </c>
      <c r="AI66">
        <f t="shared" si="13"/>
        <v>24.994473727971517</v>
      </c>
      <c r="AL66">
        <v>64</v>
      </c>
      <c r="AP66">
        <f t="shared" si="14"/>
        <v>4.2948516608475984</v>
      </c>
      <c r="AX66">
        <v>64</v>
      </c>
      <c r="AY66">
        <f t="shared" si="35"/>
        <v>1.2870435903966364</v>
      </c>
      <c r="AZ66">
        <f t="shared" si="35"/>
        <v>4.7756988619479843</v>
      </c>
      <c r="BB66">
        <v>64</v>
      </c>
      <c r="BC66">
        <f t="shared" si="5"/>
        <v>-173.70068867114094</v>
      </c>
      <c r="BD66">
        <f t="shared" si="32"/>
        <v>-132.69243334643369</v>
      </c>
      <c r="BE66">
        <f t="shared" si="28"/>
        <v>45.820407521311012</v>
      </c>
      <c r="BF66">
        <f t="shared" si="29"/>
        <v>-86.872025825122677</v>
      </c>
      <c r="BI66">
        <v>64</v>
      </c>
      <c r="BJ66" s="8">
        <f t="shared" si="39"/>
        <v>-31.984134228187997</v>
      </c>
      <c r="BK66" s="8">
        <f t="shared" si="39"/>
        <v>-31.984134228187997</v>
      </c>
      <c r="BL66" s="154">
        <f t="shared" si="30"/>
        <v>8.0508362764014798</v>
      </c>
      <c r="BM66" s="8">
        <f t="shared" si="6"/>
        <v>-23.933297951786518</v>
      </c>
      <c r="BP66">
        <v>64</v>
      </c>
      <c r="BQ66" s="100">
        <f t="shared" si="16"/>
        <v>141.71655444295288</v>
      </c>
      <c r="BR66" s="100">
        <f t="shared" si="17"/>
        <v>100.70829911824558</v>
      </c>
      <c r="BS66" s="154">
        <f t="shared" si="18"/>
        <v>-37.769571244909535</v>
      </c>
      <c r="BT66">
        <f t="shared" si="19"/>
        <v>62.938727873336042</v>
      </c>
      <c r="BW66">
        <v>64</v>
      </c>
      <c r="BX66" s="100">
        <f t="shared" si="20"/>
        <v>-141.71655444295288</v>
      </c>
      <c r="BY66" s="100">
        <f t="shared" si="21"/>
        <v>-100.70829911824558</v>
      </c>
      <c r="BZ66" s="154">
        <f t="shared" si="22"/>
        <v>37.769571244909535</v>
      </c>
      <c r="CA66">
        <f t="shared" si="23"/>
        <v>-62.938727873336042</v>
      </c>
      <c r="CE66">
        <v>64</v>
      </c>
      <c r="CF66" s="100">
        <f t="shared" si="24"/>
        <v>-170.16500671140909</v>
      </c>
      <c r="CG66" s="100">
        <f t="shared" si="25"/>
        <v>-129.15675138670184</v>
      </c>
      <c r="CH66" s="100">
        <f t="shared" si="7"/>
        <v>113.10182525858032</v>
      </c>
      <c r="CI66">
        <f t="shared" si="31"/>
        <v>-16.054926128121522</v>
      </c>
    </row>
    <row r="67" spans="1:87" ht="16.5">
      <c r="A67">
        <v>9.9999999999999995E-7</v>
      </c>
      <c r="B67" s="154">
        <v>4.2173913043478264E-5</v>
      </c>
      <c r="C67" s="154">
        <v>6.9983333333333345E-4</v>
      </c>
      <c r="D67" s="154">
        <v>1.4389189189189188E-3</v>
      </c>
      <c r="E67" s="154">
        <v>9.9999999999999995E-7</v>
      </c>
      <c r="F67">
        <v>2.1198820915853591E-2</v>
      </c>
      <c r="G67">
        <v>0.5501693150308784</v>
      </c>
      <c r="H67">
        <v>0.41605394207137036</v>
      </c>
      <c r="I67">
        <f t="shared" si="8"/>
        <v>306</v>
      </c>
      <c r="J67">
        <v>2.2908676527677716E-7</v>
      </c>
      <c r="K67">
        <v>3.0020000000000002E-2</v>
      </c>
      <c r="L67">
        <v>17.877647128008856</v>
      </c>
      <c r="M67" s="104">
        <v>58967.836027375866</v>
      </c>
      <c r="O67" s="10"/>
      <c r="Q67">
        <v>65</v>
      </c>
      <c r="R67" s="159">
        <f t="shared" si="26"/>
        <v>114.37156012751666</v>
      </c>
      <c r="S67">
        <f t="shared" si="27"/>
        <v>73.363304802809353</v>
      </c>
      <c r="T67" s="155">
        <f t="shared" si="9"/>
        <v>-40.168733691941</v>
      </c>
      <c r="U67">
        <f t="shared" ref="U67:U112" si="40">S67+T67</f>
        <v>33.194571110868353</v>
      </c>
      <c r="X67">
        <v>65</v>
      </c>
      <c r="Y67">
        <f t="shared" si="38"/>
        <v>7.8120805369167101E-2</v>
      </c>
      <c r="Z67">
        <f t="shared" si="38"/>
        <v>7.8120805369167101E-2</v>
      </c>
      <c r="AA67">
        <f t="shared" ref="AA67:AA112" si="41">0.0083145*I67*LN((C67*E67)/D67^2)</f>
        <v>-20.334693392292269</v>
      </c>
      <c r="AB67">
        <f t="shared" si="10"/>
        <v>-20.256572586923102</v>
      </c>
      <c r="AC67" s="9"/>
      <c r="AE67">
        <v>65</v>
      </c>
      <c r="AF67">
        <f t="shared" ref="AF67:AF112" si="42">2*$O$9+$O$6+2*$O$4-$O$11-2*$O$7</f>
        <v>86.948445006711324</v>
      </c>
      <c r="AG67">
        <f t="shared" si="11"/>
        <v>45.940189682004132</v>
      </c>
      <c r="AH67" s="154">
        <f t="shared" si="12"/>
        <v>-21.426153405320015</v>
      </c>
      <c r="AI67">
        <f t="shared" si="13"/>
        <v>24.514036276684116</v>
      </c>
      <c r="AL67">
        <v>65</v>
      </c>
      <c r="AP67">
        <f t="shared" si="14"/>
        <v>4.2574636897610141</v>
      </c>
      <c r="AX67">
        <v>65</v>
      </c>
      <c r="AY67">
        <f t="shared" ref="AY67:AZ98" si="43">LOG(L67)</f>
        <v>1.2523103608490813</v>
      </c>
      <c r="AZ67">
        <f t="shared" si="43"/>
        <v>4.7706151905450849</v>
      </c>
      <c r="BB67">
        <v>65</v>
      </c>
      <c r="BC67">
        <f t="shared" ref="BC67:BC112" si="44">$O$12+3*$O$7-4*$O$4-$O$3-$O$6</f>
        <v>-173.70068867114094</v>
      </c>
      <c r="BD67">
        <f t="shared" si="32"/>
        <v>-132.69243334643369</v>
      </c>
      <c r="BE67">
        <f t="shared" si="28"/>
        <v>46.619583928160615</v>
      </c>
      <c r="BF67">
        <f t="shared" si="29"/>
        <v>-86.07284941827308</v>
      </c>
      <c r="BI67">
        <v>65</v>
      </c>
      <c r="BJ67" s="8">
        <f t="shared" si="39"/>
        <v>-31.984134228187997</v>
      </c>
      <c r="BK67" s="8">
        <f t="shared" si="39"/>
        <v>-31.984134228187997</v>
      </c>
      <c r="BL67" s="154">
        <f t="shared" si="30"/>
        <v>8.0429633418908963</v>
      </c>
      <c r="BM67" s="8">
        <f t="shared" si="6"/>
        <v>-23.941170886297101</v>
      </c>
      <c r="BP67">
        <v>65</v>
      </c>
      <c r="BQ67" s="100">
        <f t="shared" si="16"/>
        <v>141.71655444295288</v>
      </c>
      <c r="BR67" s="100">
        <f t="shared" si="17"/>
        <v>100.70829911824558</v>
      </c>
      <c r="BS67" s="154">
        <f t="shared" si="18"/>
        <v>-38.576620586269719</v>
      </c>
      <c r="BT67">
        <f t="shared" si="19"/>
        <v>62.131678531975858</v>
      </c>
      <c r="BW67">
        <v>65</v>
      </c>
      <c r="BX67" s="100">
        <f t="shared" si="20"/>
        <v>-141.71655444295288</v>
      </c>
      <c r="BY67" s="100">
        <f t="shared" si="21"/>
        <v>-100.70829911824558</v>
      </c>
      <c r="BZ67" s="154">
        <f t="shared" si="22"/>
        <v>38.576620586269719</v>
      </c>
      <c r="CA67">
        <f t="shared" si="23"/>
        <v>-62.131678531975858</v>
      </c>
      <c r="CE67">
        <v>65</v>
      </c>
      <c r="CF67" s="100">
        <f t="shared" si="24"/>
        <v>-170.16500671140909</v>
      </c>
      <c r="CG67" s="100">
        <f t="shared" si="25"/>
        <v>-129.15675138670184</v>
      </c>
      <c r="CH67" s="100">
        <f t="shared" ref="CH67:CH112" si="45">0.0083145*I67*LN((G67*K67^3/(B67^4*J67)))</f>
        <v>113.13915680570997</v>
      </c>
      <c r="CI67">
        <f t="shared" si="31"/>
        <v>-16.017594580991869</v>
      </c>
    </row>
    <row r="68" spans="1:87" ht="16.5">
      <c r="A68">
        <v>9.9999999999999995E-7</v>
      </c>
      <c r="B68" s="154">
        <v>4.6304347826086952E-5</v>
      </c>
      <c r="C68" s="154">
        <v>9.078333333333333E-4</v>
      </c>
      <c r="D68" s="154">
        <v>1.7149999999999999E-3</v>
      </c>
      <c r="E68" s="154">
        <v>9.9999999999999995E-7</v>
      </c>
      <c r="F68">
        <v>2.3483020975614877E-2</v>
      </c>
      <c r="G68">
        <v>0.54831276743115742</v>
      </c>
      <c r="H68">
        <v>0.41980877466841493</v>
      </c>
      <c r="I68">
        <f t="shared" ref="I68:I112" si="46">33+273</f>
        <v>306</v>
      </c>
      <c r="J68">
        <v>2.2908676527677716E-7</v>
      </c>
      <c r="K68">
        <v>2.9975000000000002E-2</v>
      </c>
      <c r="L68">
        <v>19.804509901087552</v>
      </c>
      <c r="M68" s="104">
        <v>58765.630983447954</v>
      </c>
      <c r="O68" s="10"/>
      <c r="Q68">
        <v>66</v>
      </c>
      <c r="R68" s="159">
        <f t="shared" si="26"/>
        <v>114.37156012751666</v>
      </c>
      <c r="S68">
        <f t="shared" si="27"/>
        <v>73.363304802809353</v>
      </c>
      <c r="T68" s="155">
        <f t="shared" ref="T68:T112" si="47">0.0083145*I68*LN((C68*K68*(F68)^3)/D68)</f>
        <v>-39.175988372455329</v>
      </c>
      <c r="U68">
        <f t="shared" si="40"/>
        <v>34.187316430354024</v>
      </c>
      <c r="X68">
        <v>66</v>
      </c>
      <c r="Y68">
        <f t="shared" si="38"/>
        <v>7.8120805369167101E-2</v>
      </c>
      <c r="Z68">
        <f t="shared" si="38"/>
        <v>7.8120805369167101E-2</v>
      </c>
      <c r="AA68">
        <f t="shared" si="41"/>
        <v>-20.565769654088029</v>
      </c>
      <c r="AB68">
        <f t="shared" ref="AB68:AB112" si="48">Z68+AA68</f>
        <v>-20.487648848718862</v>
      </c>
      <c r="AC68" s="9"/>
      <c r="AE68">
        <v>66</v>
      </c>
      <c r="AF68">
        <f t="shared" si="42"/>
        <v>86.948445006711324</v>
      </c>
      <c r="AG68">
        <f t="shared" ref="AG68:AG112" si="49">2*$O$9+$O$5+2*$O$4-$O$11-2*$O$7</f>
        <v>45.940189682004132</v>
      </c>
      <c r="AH68" s="154">
        <f t="shared" ref="AH68:AH112" si="50">0.0083145*I68*LN((C68^2*(F68)^2)/E68)</f>
        <v>-19.581323685864902</v>
      </c>
      <c r="AI68">
        <f t="shared" ref="AI68:AI112" si="51">AG68+AH68</f>
        <v>26.35886599613923</v>
      </c>
      <c r="AL68">
        <v>66</v>
      </c>
      <c r="AP68">
        <f t="shared" ref="AP68:AP112" si="52">AB68+AI68</f>
        <v>5.8712171474203672</v>
      </c>
      <c r="AX68">
        <v>66</v>
      </c>
      <c r="AY68">
        <f t="shared" si="43"/>
        <v>1.2967640994599841</v>
      </c>
      <c r="AZ68">
        <f t="shared" si="43"/>
        <v>4.7691234036578711</v>
      </c>
      <c r="BB68">
        <v>66</v>
      </c>
      <c r="BC68">
        <f t="shared" si="44"/>
        <v>-173.70068867114094</v>
      </c>
      <c r="BD68">
        <f t="shared" si="32"/>
        <v>-132.69243334643369</v>
      </c>
      <c r="BE68">
        <f t="shared" si="28"/>
        <v>45.573372238624138</v>
      </c>
      <c r="BF68">
        <f t="shared" si="29"/>
        <v>-87.119061107809557</v>
      </c>
      <c r="BI68">
        <v>66</v>
      </c>
      <c r="BJ68" s="8">
        <f t="shared" si="39"/>
        <v>-31.984134228187997</v>
      </c>
      <c r="BK68" s="8">
        <f t="shared" si="39"/>
        <v>-31.984134228187997</v>
      </c>
      <c r="BL68" s="154">
        <f t="shared" ref="BL68:BL112" si="53">0.0083145*I68*LN(((G68)*K68)/C68)</f>
        <v>7.3684888336664169</v>
      </c>
      <c r="BM68" s="8">
        <f t="shared" ref="BM68:BM112" si="54">BK68+BL68</f>
        <v>-24.615645394521579</v>
      </c>
      <c r="BP68">
        <v>66</v>
      </c>
      <c r="BQ68" s="100">
        <f t="shared" ref="BQ68:BQ112" si="55">2*$O$3+$O$6+4*$O$4-$O$9-4*$O$7</f>
        <v>141.71655444295288</v>
      </c>
      <c r="BR68" s="100">
        <f t="shared" ref="BR68:BR112" si="56">2*$O$3+$O$5+4*$O$4-$O$9-4*$O$7</f>
        <v>100.70829911824558</v>
      </c>
      <c r="BS68" s="154">
        <f t="shared" ref="BS68:BS112" si="57">0.0083145*I68*LN((K68^2*(F68)^4)/C68)</f>
        <v>-38.204883404957727</v>
      </c>
      <c r="BT68">
        <f t="shared" ref="BT68:BT112" si="58">BR68+BS68</f>
        <v>62.503415713287851</v>
      </c>
      <c r="BW68">
        <v>66</v>
      </c>
      <c r="BX68" s="100">
        <f t="shared" ref="BX68:BX112" si="59">-2*$O$3-$O$6-4*$O$4+$O$9+4*$O$7</f>
        <v>-141.71655444295288</v>
      </c>
      <c r="BY68" s="100">
        <f t="shared" ref="BY68:BY112" si="60">-2*$O$3-$O$5-4*$O$4+$O$9+4*$O$7</f>
        <v>-100.70829911824558</v>
      </c>
      <c r="BZ68" s="154">
        <f t="shared" ref="BZ68:BZ112" si="61">0.0083145*I68*LN(C68/(K68^2*(F68)^4))</f>
        <v>38.204883404957727</v>
      </c>
      <c r="CA68">
        <f t="shared" ref="CA68:CA112" si="62">BY68+BZ68</f>
        <v>-62.503415713287851</v>
      </c>
      <c r="CE68">
        <v>66</v>
      </c>
      <c r="CF68" s="100">
        <f t="shared" ref="CF68:CF112" si="63">$O$12+3*$O$3-4*$O$8-$O$7-$O$6</f>
        <v>-170.16500671140909</v>
      </c>
      <c r="CG68" s="100">
        <f t="shared" ref="CG68:CG112" si="64">$O$12+3*$O$3-4*$O$8-$O$7-$O$5</f>
        <v>-129.15675138670184</v>
      </c>
      <c r="CH68" s="100">
        <f t="shared" si="45"/>
        <v>112.16823370368364</v>
      </c>
      <c r="CI68">
        <f t="shared" si="31"/>
        <v>-16.988517683018202</v>
      </c>
    </row>
    <row r="69" spans="1:87" ht="16.5">
      <c r="A69">
        <v>9.9999999999999995E-7</v>
      </c>
      <c r="B69" s="154">
        <v>2.5652173913043479E-5</v>
      </c>
      <c r="C69" s="154">
        <v>8.6183333333333337E-4</v>
      </c>
      <c r="D69" s="154">
        <v>1.5337837837837837E-3</v>
      </c>
      <c r="E69" s="154">
        <v>3.0568181818181817E-5</v>
      </c>
      <c r="F69">
        <v>4.6196092736129263E-2</v>
      </c>
      <c r="G69">
        <v>0.55282656237487482</v>
      </c>
      <c r="H69">
        <v>0.41630511216100652</v>
      </c>
      <c r="I69">
        <f t="shared" si="46"/>
        <v>306</v>
      </c>
      <c r="J69">
        <v>2.1877616239495479E-7</v>
      </c>
      <c r="K69">
        <v>3.0724999999999999E-2</v>
      </c>
      <c r="L69">
        <v>38.934977362807281</v>
      </c>
      <c r="M69" s="104">
        <v>59198.699856874708</v>
      </c>
      <c r="O69" s="10"/>
      <c r="Q69">
        <v>67</v>
      </c>
      <c r="R69" s="159">
        <f t="shared" ref="R69:R112" si="65">$O$9+$O$3+$O$6+3*$O$4-$O$10-3*$O$7</f>
        <v>114.37156012751666</v>
      </c>
      <c r="S69">
        <f t="shared" ref="S69:S112" si="66">$O$9+$O$3+$O$5+3*$O$4-$O$10-3*$O$7</f>
        <v>73.363304802809353</v>
      </c>
      <c r="T69" s="155">
        <f t="shared" si="47"/>
        <v>-33.796855378033854</v>
      </c>
      <c r="U69">
        <f t="shared" si="40"/>
        <v>39.566449424775499</v>
      </c>
      <c r="X69">
        <v>67</v>
      </c>
      <c r="Y69">
        <f t="shared" si="38"/>
        <v>7.8120805369167101E-2</v>
      </c>
      <c r="Z69">
        <f t="shared" si="38"/>
        <v>7.8120805369167101E-2</v>
      </c>
      <c r="AA69">
        <f t="shared" si="41"/>
        <v>-11.428622243166219</v>
      </c>
      <c r="AB69">
        <f t="shared" si="48"/>
        <v>-11.350501437797051</v>
      </c>
      <c r="AC69" s="9"/>
      <c r="AE69">
        <v>67</v>
      </c>
      <c r="AF69">
        <f t="shared" si="42"/>
        <v>86.948445006711324</v>
      </c>
      <c r="AG69">
        <f t="shared" si="49"/>
        <v>45.940189682004132</v>
      </c>
      <c r="AH69" s="154">
        <f t="shared" si="50"/>
        <v>-25.104155732609836</v>
      </c>
      <c r="AI69">
        <f t="shared" si="51"/>
        <v>20.836033949394295</v>
      </c>
      <c r="AL69">
        <v>67</v>
      </c>
      <c r="AP69">
        <f t="shared" si="52"/>
        <v>9.4855325115972438</v>
      </c>
      <c r="AX69">
        <v>67</v>
      </c>
      <c r="AY69">
        <f t="shared" si="43"/>
        <v>1.5903399265290017</v>
      </c>
      <c r="AZ69">
        <f t="shared" si="43"/>
        <v>4.7723121686961392</v>
      </c>
      <c r="BB69">
        <v>67</v>
      </c>
      <c r="BC69">
        <f t="shared" si="44"/>
        <v>-173.70068867114094</v>
      </c>
      <c r="BD69">
        <f t="shared" ref="BD69:BD112" si="67">$O$12+3*$O$7-4*$O$4-$O$3-$O$5</f>
        <v>-132.69243334643369</v>
      </c>
      <c r="BE69">
        <f t="shared" ref="BE69:BE112" si="68">0.0083145*I69*LN((G69)/((F69)^4*K69))</f>
        <v>38.64545357602848</v>
      </c>
      <c r="BF69">
        <f t="shared" ref="BF69:BF112" si="69">BD69+BE69</f>
        <v>-94.046979770405216</v>
      </c>
      <c r="BI69">
        <v>67</v>
      </c>
      <c r="BJ69" s="8">
        <f t="shared" si="39"/>
        <v>-31.984134228187997</v>
      </c>
      <c r="BK69" s="8">
        <f t="shared" si="39"/>
        <v>-31.984134228187997</v>
      </c>
      <c r="BL69" s="154">
        <f t="shared" si="53"/>
        <v>7.5845207957368359</v>
      </c>
      <c r="BM69" s="8">
        <f t="shared" si="54"/>
        <v>-24.399613432451162</v>
      </c>
      <c r="BP69">
        <v>67</v>
      </c>
      <c r="BQ69" s="100">
        <f t="shared" si="55"/>
        <v>141.71655444295288</v>
      </c>
      <c r="BR69" s="100">
        <f t="shared" si="56"/>
        <v>100.70829911824558</v>
      </c>
      <c r="BS69" s="154">
        <f t="shared" si="57"/>
        <v>-31.060932780291648</v>
      </c>
      <c r="BT69">
        <f t="shared" si="58"/>
        <v>69.647366337953926</v>
      </c>
      <c r="BW69">
        <v>67</v>
      </c>
      <c r="BX69" s="100">
        <f t="shared" si="59"/>
        <v>-141.71655444295288</v>
      </c>
      <c r="BY69" s="100">
        <f t="shared" si="60"/>
        <v>-100.70829911824558</v>
      </c>
      <c r="BZ69" s="154">
        <f t="shared" si="61"/>
        <v>31.060932780291648</v>
      </c>
      <c r="CA69">
        <f t="shared" si="62"/>
        <v>-69.647366337953926</v>
      </c>
      <c r="CE69">
        <v>67</v>
      </c>
      <c r="CF69" s="100">
        <f t="shared" si="63"/>
        <v>-170.16500671140909</v>
      </c>
      <c r="CG69" s="100">
        <f t="shared" si="64"/>
        <v>-129.15675138670184</v>
      </c>
      <c r="CH69" s="100">
        <f t="shared" si="45"/>
        <v>118.50546803378845</v>
      </c>
      <c r="CI69">
        <f t="shared" ref="CI69:CI112" si="70">CG69+CH69</f>
        <v>-10.651283352913396</v>
      </c>
    </row>
    <row r="70" spans="1:87" ht="16.5">
      <c r="A70">
        <v>9.9999999999999995E-7</v>
      </c>
      <c r="B70" s="154">
        <v>2.7173913043478258E-5</v>
      </c>
      <c r="C70" s="154">
        <v>8.008333333333333E-4</v>
      </c>
      <c r="D70" s="154">
        <v>1.3644594594594594E-3</v>
      </c>
      <c r="E70" s="154">
        <v>9.9999999999999995E-7</v>
      </c>
      <c r="F70">
        <v>1.9849321640640488E-2</v>
      </c>
      <c r="G70">
        <v>0.55941292184140301</v>
      </c>
      <c r="H70">
        <v>0.40812279666197504</v>
      </c>
      <c r="I70">
        <f t="shared" si="46"/>
        <v>306</v>
      </c>
      <c r="J70">
        <v>2.1877616239495479E-7</v>
      </c>
      <c r="K70">
        <v>3.015E-2</v>
      </c>
      <c r="L70">
        <v>16.719970146981002</v>
      </c>
      <c r="M70" s="104">
        <v>59879.310317628799</v>
      </c>
      <c r="O70" s="10"/>
      <c r="Q70">
        <v>68</v>
      </c>
      <c r="R70" s="159">
        <f t="shared" si="65"/>
        <v>114.37156012751666</v>
      </c>
      <c r="S70">
        <f t="shared" si="66"/>
        <v>73.363304802809353</v>
      </c>
      <c r="T70" s="155">
        <f t="shared" si="47"/>
        <v>-40.181611915599703</v>
      </c>
      <c r="U70">
        <f t="shared" si="40"/>
        <v>33.18169288720965</v>
      </c>
      <c r="X70">
        <v>68</v>
      </c>
      <c r="Y70">
        <f t="shared" si="38"/>
        <v>7.8120805369167101E-2</v>
      </c>
      <c r="Z70">
        <f t="shared" si="38"/>
        <v>7.8120805369167101E-2</v>
      </c>
      <c r="AA70">
        <f t="shared" si="41"/>
        <v>-19.721333563102355</v>
      </c>
      <c r="AB70">
        <f t="shared" si="48"/>
        <v>-19.643212757733188</v>
      </c>
      <c r="AC70" s="9"/>
      <c r="AE70">
        <v>68</v>
      </c>
      <c r="AF70">
        <f t="shared" si="42"/>
        <v>86.948445006711324</v>
      </c>
      <c r="AG70">
        <f t="shared" si="49"/>
        <v>45.940189682004132</v>
      </c>
      <c r="AH70" s="154">
        <f t="shared" si="50"/>
        <v>-21.074871060489901</v>
      </c>
      <c r="AI70">
        <f t="shared" si="51"/>
        <v>24.865318621514231</v>
      </c>
      <c r="AL70">
        <v>68</v>
      </c>
      <c r="AP70">
        <f t="shared" si="52"/>
        <v>5.2221058637810422</v>
      </c>
      <c r="AX70">
        <v>68</v>
      </c>
      <c r="AY70">
        <f t="shared" si="43"/>
        <v>1.2232354976835602</v>
      </c>
      <c r="AZ70">
        <f t="shared" si="43"/>
        <v>4.777276789550557</v>
      </c>
      <c r="BB70">
        <v>68</v>
      </c>
      <c r="BC70">
        <f t="shared" si="44"/>
        <v>-173.70068867114094</v>
      </c>
      <c r="BD70">
        <f t="shared" si="67"/>
        <v>-132.69243334643369</v>
      </c>
      <c r="BE70">
        <f t="shared" si="68"/>
        <v>47.320377801388318</v>
      </c>
      <c r="BF70">
        <f t="shared" si="69"/>
        <v>-85.37205554504537</v>
      </c>
      <c r="BI70">
        <v>68</v>
      </c>
      <c r="BJ70" s="8">
        <f t="shared" si="39"/>
        <v>-31.984134228187997</v>
      </c>
      <c r="BK70" s="8">
        <f t="shared" si="39"/>
        <v>-31.984134228187997</v>
      </c>
      <c r="BL70" s="154">
        <f t="shared" si="53"/>
        <v>7.7533585937811687</v>
      </c>
      <c r="BM70" s="8">
        <f t="shared" si="54"/>
        <v>-24.230775634406829</v>
      </c>
      <c r="BP70">
        <v>68</v>
      </c>
      <c r="BQ70" s="100">
        <f t="shared" si="55"/>
        <v>141.71655444295288</v>
      </c>
      <c r="BR70" s="100">
        <f t="shared" si="56"/>
        <v>100.70829911824558</v>
      </c>
      <c r="BS70" s="154">
        <f t="shared" si="57"/>
        <v>-39.567019207607153</v>
      </c>
      <c r="BT70">
        <f t="shared" si="58"/>
        <v>61.141279910638424</v>
      </c>
      <c r="BW70">
        <v>68</v>
      </c>
      <c r="BX70" s="100">
        <f t="shared" si="59"/>
        <v>-141.71655444295288</v>
      </c>
      <c r="BY70" s="100">
        <f t="shared" si="60"/>
        <v>-100.70829911824558</v>
      </c>
      <c r="BZ70" s="154">
        <f t="shared" si="61"/>
        <v>39.567019207607153</v>
      </c>
      <c r="CA70">
        <f t="shared" si="62"/>
        <v>-61.141279910638424</v>
      </c>
      <c r="CE70">
        <v>68</v>
      </c>
      <c r="CF70" s="100">
        <f t="shared" si="63"/>
        <v>-170.16500671140909</v>
      </c>
      <c r="CG70" s="100">
        <f t="shared" si="64"/>
        <v>-129.15675138670184</v>
      </c>
      <c r="CH70" s="100">
        <f t="shared" si="45"/>
        <v>117.80491723502374</v>
      </c>
      <c r="CI70">
        <f t="shared" si="70"/>
        <v>-11.351834151678105</v>
      </c>
    </row>
    <row r="71" spans="1:87" ht="16.5">
      <c r="A71">
        <v>9.9999999999999995E-7</v>
      </c>
      <c r="B71" s="154">
        <v>4.4999999999999996E-5</v>
      </c>
      <c r="C71" s="154">
        <v>8.1283333333333338E-4</v>
      </c>
      <c r="D71" s="154">
        <v>1.3101351351351351E-3</v>
      </c>
      <c r="E71" s="154">
        <v>9.9999999999999995E-7</v>
      </c>
      <c r="F71">
        <v>2.0002941149436723E-2</v>
      </c>
      <c r="G71">
        <v>0.56510786135285895</v>
      </c>
      <c r="H71">
        <v>0.39649712526079894</v>
      </c>
      <c r="I71">
        <f t="shared" si="46"/>
        <v>306</v>
      </c>
      <c r="J71">
        <v>2.089296130854039E-7</v>
      </c>
      <c r="K71">
        <v>3.031E-2</v>
      </c>
      <c r="L71">
        <v>16.850168086607461</v>
      </c>
      <c r="M71" s="104">
        <v>60492.639880572955</v>
      </c>
      <c r="O71" s="10"/>
      <c r="Q71">
        <v>69</v>
      </c>
      <c r="R71" s="159">
        <f t="shared" si="65"/>
        <v>114.37156012751666</v>
      </c>
      <c r="S71">
        <f t="shared" si="66"/>
        <v>73.363304802809353</v>
      </c>
      <c r="T71" s="155">
        <f t="shared" si="47"/>
        <v>-39.968093116385027</v>
      </c>
      <c r="U71">
        <f t="shared" si="40"/>
        <v>33.395211686424325</v>
      </c>
      <c r="X71">
        <v>69</v>
      </c>
      <c r="Y71">
        <f t="shared" si="38"/>
        <v>7.8120805369167101E-2</v>
      </c>
      <c r="Z71">
        <f t="shared" si="38"/>
        <v>7.8120805369167101E-2</v>
      </c>
      <c r="AA71">
        <f t="shared" si="41"/>
        <v>-19.476757696336488</v>
      </c>
      <c r="AB71">
        <f t="shared" si="48"/>
        <v>-19.398636890967321</v>
      </c>
      <c r="AC71" s="9"/>
      <c r="AE71">
        <v>69</v>
      </c>
      <c r="AF71">
        <f t="shared" si="42"/>
        <v>86.948445006711324</v>
      </c>
      <c r="AG71">
        <f t="shared" si="49"/>
        <v>45.940189682004132</v>
      </c>
      <c r="AH71" s="154">
        <f t="shared" si="50"/>
        <v>-20.959959465495015</v>
      </c>
      <c r="AI71">
        <f t="shared" si="51"/>
        <v>24.980230216509117</v>
      </c>
      <c r="AL71">
        <v>69</v>
      </c>
      <c r="AP71">
        <f t="shared" si="52"/>
        <v>5.581593325541796</v>
      </c>
      <c r="AX71">
        <v>69</v>
      </c>
      <c r="AY71">
        <f t="shared" si="43"/>
        <v>1.2266042374757256</v>
      </c>
      <c r="AZ71">
        <f t="shared" si="43"/>
        <v>4.7817025374012045</v>
      </c>
      <c r="BB71">
        <v>69</v>
      </c>
      <c r="BC71">
        <f t="shared" si="44"/>
        <v>-173.70068867114094</v>
      </c>
      <c r="BD71">
        <f t="shared" si="67"/>
        <v>-132.69243334643369</v>
      </c>
      <c r="BE71">
        <f t="shared" si="68"/>
        <v>47.254222597608631</v>
      </c>
      <c r="BF71">
        <f t="shared" si="69"/>
        <v>-85.438210748825057</v>
      </c>
      <c r="BI71">
        <v>69</v>
      </c>
      <c r="BJ71" s="8">
        <f t="shared" si="39"/>
        <v>-31.984134228187997</v>
      </c>
      <c r="BK71" s="8">
        <f t="shared" si="39"/>
        <v>-31.984134228187997</v>
      </c>
      <c r="BL71" s="154">
        <f t="shared" si="53"/>
        <v>7.7547535266700711</v>
      </c>
      <c r="BM71" s="8">
        <f t="shared" si="54"/>
        <v>-24.229380701517925</v>
      </c>
      <c r="BP71">
        <v>69</v>
      </c>
      <c r="BQ71" s="100">
        <f t="shared" si="55"/>
        <v>141.71655444295288</v>
      </c>
      <c r="BR71" s="100">
        <f t="shared" si="56"/>
        <v>100.70829911824558</v>
      </c>
      <c r="BS71" s="154">
        <f t="shared" si="57"/>
        <v>-39.499469070938559</v>
      </c>
      <c r="BT71">
        <f t="shared" si="58"/>
        <v>61.208830047307018</v>
      </c>
      <c r="BW71">
        <v>69</v>
      </c>
      <c r="BX71" s="100">
        <f t="shared" si="59"/>
        <v>-141.71655444295288</v>
      </c>
      <c r="BY71" s="100">
        <f t="shared" si="60"/>
        <v>-100.70829911824558</v>
      </c>
      <c r="BZ71" s="154">
        <f t="shared" si="61"/>
        <v>39.499469070938559</v>
      </c>
      <c r="CA71">
        <f t="shared" si="62"/>
        <v>-61.208830047307018</v>
      </c>
      <c r="CE71">
        <v>69</v>
      </c>
      <c r="CF71" s="100">
        <f t="shared" si="63"/>
        <v>-170.16500671140909</v>
      </c>
      <c r="CG71" s="100">
        <f t="shared" si="64"/>
        <v>-129.15675138670184</v>
      </c>
      <c r="CH71" s="100">
        <f t="shared" si="45"/>
        <v>112.85494773108385</v>
      </c>
      <c r="CI71">
        <f t="shared" si="70"/>
        <v>-16.301803655617988</v>
      </c>
    </row>
    <row r="72" spans="1:87" ht="16.5">
      <c r="A72">
        <v>9.9999999999999995E-7</v>
      </c>
      <c r="B72" s="154">
        <v>9.9999999999999995E-7</v>
      </c>
      <c r="C72" s="154">
        <v>8.3266666666666667E-4</v>
      </c>
      <c r="D72" s="154">
        <v>1.3550000000000001E-3</v>
      </c>
      <c r="E72" s="154">
        <v>9.9999999999999995E-7</v>
      </c>
      <c r="F72">
        <v>6.8207911045485514E-2</v>
      </c>
      <c r="G72">
        <v>0.56128893927335777</v>
      </c>
      <c r="H72">
        <v>0.40440549895879924</v>
      </c>
      <c r="I72">
        <f t="shared" si="46"/>
        <v>306</v>
      </c>
      <c r="J72">
        <v>2.089296130854039E-7</v>
      </c>
      <c r="K72">
        <v>3.1119999999999998E-2</v>
      </c>
      <c r="L72">
        <v>57.457203940239523</v>
      </c>
      <c r="M72" s="104">
        <v>60057.549532745208</v>
      </c>
      <c r="O72" s="10"/>
      <c r="Q72">
        <v>70</v>
      </c>
      <c r="R72" s="159">
        <f t="shared" si="65"/>
        <v>114.37156012751666</v>
      </c>
      <c r="S72">
        <f t="shared" si="66"/>
        <v>73.363304802809353</v>
      </c>
      <c r="T72" s="155">
        <f t="shared" si="47"/>
        <v>-30.562423274060656</v>
      </c>
      <c r="U72">
        <f t="shared" si="40"/>
        <v>42.800881528748697</v>
      </c>
      <c r="X72">
        <v>70</v>
      </c>
      <c r="Y72">
        <f t="shared" si="38"/>
        <v>7.8120805369167101E-2</v>
      </c>
      <c r="Z72">
        <f t="shared" si="38"/>
        <v>7.8120805369167101E-2</v>
      </c>
      <c r="AA72">
        <f t="shared" si="41"/>
        <v>-19.586757824143636</v>
      </c>
      <c r="AB72">
        <f t="shared" si="48"/>
        <v>-19.508637018774468</v>
      </c>
      <c r="AC72" s="9"/>
      <c r="AE72">
        <v>70</v>
      </c>
      <c r="AF72">
        <f t="shared" si="42"/>
        <v>86.948445006711324</v>
      </c>
      <c r="AG72">
        <f t="shared" si="49"/>
        <v>45.940189682004132</v>
      </c>
      <c r="AH72" s="154">
        <f t="shared" si="50"/>
        <v>-14.595354443327736</v>
      </c>
      <c r="AI72">
        <f t="shared" si="51"/>
        <v>31.344835238676396</v>
      </c>
      <c r="AL72">
        <v>70</v>
      </c>
      <c r="AP72">
        <f t="shared" si="52"/>
        <v>11.836198219901927</v>
      </c>
      <c r="AX72">
        <v>70</v>
      </c>
      <c r="AY72">
        <f t="shared" si="43"/>
        <v>1.7593444879477693</v>
      </c>
      <c r="AZ72">
        <f t="shared" si="43"/>
        <v>4.7785676081473811</v>
      </c>
      <c r="BB72">
        <v>70</v>
      </c>
      <c r="BC72">
        <f t="shared" si="44"/>
        <v>-173.70068867114094</v>
      </c>
      <c r="BD72">
        <f t="shared" si="67"/>
        <v>-132.69243334643369</v>
      </c>
      <c r="BE72">
        <f t="shared" si="68"/>
        <v>34.686000299767159</v>
      </c>
      <c r="BF72">
        <f t="shared" si="69"/>
        <v>-98.00643304666653</v>
      </c>
      <c r="BI72">
        <v>70</v>
      </c>
      <c r="BJ72" s="8">
        <f t="shared" si="39"/>
        <v>-31.984134228187997</v>
      </c>
      <c r="BK72" s="8">
        <f t="shared" si="39"/>
        <v>-31.984134228187997</v>
      </c>
      <c r="BL72" s="154">
        <f t="shared" si="53"/>
        <v>7.7432660191172245</v>
      </c>
      <c r="BM72" s="8">
        <f t="shared" si="54"/>
        <v>-24.240868209070772</v>
      </c>
      <c r="BP72">
        <v>70</v>
      </c>
      <c r="BQ72" s="100">
        <f t="shared" si="55"/>
        <v>141.71655444295288</v>
      </c>
      <c r="BR72" s="100">
        <f t="shared" si="56"/>
        <v>100.70829911824558</v>
      </c>
      <c r="BS72" s="154">
        <f t="shared" si="57"/>
        <v>-26.942734280649933</v>
      </c>
      <c r="BT72">
        <f t="shared" si="58"/>
        <v>73.765564837595647</v>
      </c>
      <c r="BW72">
        <v>70</v>
      </c>
      <c r="BX72" s="100">
        <f t="shared" si="59"/>
        <v>-141.71655444295288</v>
      </c>
      <c r="BY72" s="100">
        <f t="shared" si="60"/>
        <v>-100.70829911824558</v>
      </c>
      <c r="BZ72" s="154">
        <f t="shared" si="61"/>
        <v>26.942734280649933</v>
      </c>
      <c r="CA72">
        <f t="shared" si="62"/>
        <v>-73.765564837595647</v>
      </c>
      <c r="CE72">
        <v>70</v>
      </c>
      <c r="CF72" s="100">
        <f t="shared" si="63"/>
        <v>-170.16500671140909</v>
      </c>
      <c r="CG72" s="100">
        <f t="shared" si="64"/>
        <v>-129.15675138670184</v>
      </c>
      <c r="CH72" s="100">
        <f t="shared" si="45"/>
        <v>151.77919952636344</v>
      </c>
      <c r="CI72">
        <f t="shared" si="70"/>
        <v>22.6224481396616</v>
      </c>
    </row>
    <row r="73" spans="1:87" ht="16.5">
      <c r="A73">
        <v>9.9999999999999995E-7</v>
      </c>
      <c r="B73" s="154">
        <v>9.9999999999999995E-7</v>
      </c>
      <c r="C73" s="154">
        <v>8.746666666666666E-4</v>
      </c>
      <c r="D73" s="154">
        <v>1.3785135135135137E-3</v>
      </c>
      <c r="E73" s="154">
        <v>9.9999999999999995E-7</v>
      </c>
      <c r="F73">
        <v>9.1802197344800843E-2</v>
      </c>
      <c r="G73">
        <v>0.55870985722988664</v>
      </c>
      <c r="H73">
        <v>0.40776026817488242</v>
      </c>
      <c r="I73">
        <f t="shared" si="46"/>
        <v>306</v>
      </c>
      <c r="J73">
        <v>1.9952623149688761E-7</v>
      </c>
      <c r="K73">
        <v>3.1304999999999999E-2</v>
      </c>
      <c r="L73">
        <v>77.348462617860292</v>
      </c>
      <c r="M73" s="104">
        <v>59784.157465545803</v>
      </c>
      <c r="O73" s="10"/>
      <c r="Q73">
        <v>71</v>
      </c>
      <c r="R73" s="159">
        <f t="shared" si="65"/>
        <v>114.37156012751666</v>
      </c>
      <c r="S73">
        <f t="shared" si="66"/>
        <v>73.363304802809353</v>
      </c>
      <c r="T73" s="155">
        <f t="shared" si="47"/>
        <v>-28.198421747597195</v>
      </c>
      <c r="U73">
        <f t="shared" si="40"/>
        <v>45.164883055212158</v>
      </c>
      <c r="X73">
        <v>71</v>
      </c>
      <c r="Y73">
        <f t="shared" si="38"/>
        <v>7.8120805369167101E-2</v>
      </c>
      <c r="Z73">
        <f t="shared" si="38"/>
        <v>7.8120805369167101E-2</v>
      </c>
      <c r="AA73">
        <f t="shared" si="41"/>
        <v>-19.549100930888169</v>
      </c>
      <c r="AB73">
        <f t="shared" si="48"/>
        <v>-19.470980125519002</v>
      </c>
      <c r="AC73" s="9"/>
      <c r="AE73">
        <v>71</v>
      </c>
      <c r="AF73">
        <f t="shared" si="42"/>
        <v>86.948445006711324</v>
      </c>
      <c r="AG73">
        <f t="shared" si="49"/>
        <v>45.940189682004132</v>
      </c>
      <c r="AH73" s="154">
        <f t="shared" si="50"/>
        <v>-12.833291526711159</v>
      </c>
      <c r="AI73">
        <f t="shared" si="51"/>
        <v>33.106898155292974</v>
      </c>
      <c r="AL73">
        <v>71</v>
      </c>
      <c r="AP73">
        <f t="shared" si="52"/>
        <v>13.635918029773972</v>
      </c>
      <c r="AX73">
        <v>71</v>
      </c>
      <c r="AY73">
        <f t="shared" si="43"/>
        <v>1.8884516860610463</v>
      </c>
      <c r="AZ73">
        <f t="shared" si="43"/>
        <v>4.7765861131382428</v>
      </c>
      <c r="BB73">
        <v>71</v>
      </c>
      <c r="BC73">
        <f t="shared" si="44"/>
        <v>-173.70068867114094</v>
      </c>
      <c r="BD73">
        <f t="shared" si="67"/>
        <v>-132.69243334643369</v>
      </c>
      <c r="BE73">
        <f t="shared" si="68"/>
        <v>31.63587902648408</v>
      </c>
      <c r="BF73">
        <f t="shared" si="69"/>
        <v>-101.05655431994961</v>
      </c>
      <c r="BI73">
        <v>71</v>
      </c>
      <c r="BJ73" s="8">
        <f t="shared" si="39"/>
        <v>-31.984134228187997</v>
      </c>
      <c r="BK73" s="8">
        <f t="shared" si="39"/>
        <v>-31.984134228187997</v>
      </c>
      <c r="BL73" s="154">
        <f t="shared" si="53"/>
        <v>7.6214279888890148</v>
      </c>
      <c r="BM73" s="8">
        <f t="shared" si="54"/>
        <v>-24.362706239298983</v>
      </c>
      <c r="BP73">
        <v>71</v>
      </c>
      <c r="BQ73" s="100">
        <f t="shared" si="55"/>
        <v>141.71655444295288</v>
      </c>
      <c r="BR73" s="100">
        <f t="shared" si="56"/>
        <v>100.70829911824558</v>
      </c>
      <c r="BS73" s="154">
        <f t="shared" si="57"/>
        <v>-24.014451037595062</v>
      </c>
      <c r="BT73">
        <f t="shared" si="58"/>
        <v>76.693848080650511</v>
      </c>
      <c r="BW73">
        <v>71</v>
      </c>
      <c r="BX73" s="100">
        <f t="shared" si="59"/>
        <v>-141.71655444295288</v>
      </c>
      <c r="BY73" s="100">
        <f t="shared" si="60"/>
        <v>-100.70829911824558</v>
      </c>
      <c r="BZ73" s="154">
        <f t="shared" si="61"/>
        <v>24.014451037595062</v>
      </c>
      <c r="CA73">
        <f t="shared" si="62"/>
        <v>-76.693848080650511</v>
      </c>
      <c r="CE73">
        <v>71</v>
      </c>
      <c r="CF73" s="100">
        <f t="shared" si="63"/>
        <v>-170.16500671140909</v>
      </c>
      <c r="CG73" s="100">
        <f t="shared" si="64"/>
        <v>-129.15675138670184</v>
      </c>
      <c r="CH73" s="100">
        <f t="shared" si="45"/>
        <v>151.92988851354582</v>
      </c>
      <c r="CI73">
        <f t="shared" si="70"/>
        <v>22.773137126843977</v>
      </c>
    </row>
    <row r="74" spans="1:87" ht="16.5">
      <c r="A74">
        <v>9.9999999999999995E-7</v>
      </c>
      <c r="B74" s="154">
        <v>2.9565217391304352E-5</v>
      </c>
      <c r="C74" s="154">
        <v>4.6033333333333337E-4</v>
      </c>
      <c r="D74" s="154">
        <v>1.0385135135135134E-3</v>
      </c>
      <c r="E74" s="154">
        <v>9.9999999999999995E-7</v>
      </c>
      <c r="F74">
        <v>1.6443972957463398E-2</v>
      </c>
      <c r="G74">
        <v>0.57416201144268475</v>
      </c>
      <c r="H74">
        <v>0.39620837164496714</v>
      </c>
      <c r="I74">
        <f t="shared" si="46"/>
        <v>306</v>
      </c>
      <c r="J74">
        <v>1.9054607179632443E-7</v>
      </c>
      <c r="K74">
        <v>3.1359999999999999E-2</v>
      </c>
      <c r="L74">
        <v>13.823720285335224</v>
      </c>
      <c r="M74" s="104">
        <v>61325.754034317128</v>
      </c>
      <c r="O74" s="10"/>
      <c r="Q74">
        <v>72</v>
      </c>
      <c r="R74" s="159">
        <f t="shared" si="65"/>
        <v>114.37156012751666</v>
      </c>
      <c r="S74">
        <f t="shared" si="66"/>
        <v>73.363304802809353</v>
      </c>
      <c r="T74" s="155">
        <f t="shared" si="47"/>
        <v>-42.232313154640195</v>
      </c>
      <c r="U74">
        <f t="shared" si="40"/>
        <v>31.130991648169157</v>
      </c>
      <c r="X74">
        <v>72</v>
      </c>
      <c r="Y74">
        <f t="shared" si="38"/>
        <v>7.8120805369167101E-2</v>
      </c>
      <c r="Z74">
        <f t="shared" si="38"/>
        <v>7.8120805369167101E-2</v>
      </c>
      <c r="AA74">
        <f t="shared" si="41"/>
        <v>-19.741092212904288</v>
      </c>
      <c r="AB74">
        <f t="shared" si="48"/>
        <v>-19.662971407535121</v>
      </c>
      <c r="AC74" s="9"/>
      <c r="AE74">
        <v>72</v>
      </c>
      <c r="AF74">
        <f t="shared" si="42"/>
        <v>86.948445006711324</v>
      </c>
      <c r="AG74">
        <f t="shared" si="49"/>
        <v>45.940189682004132</v>
      </c>
      <c r="AH74" s="154">
        <f t="shared" si="50"/>
        <v>-24.850075029122792</v>
      </c>
      <c r="AI74">
        <f t="shared" si="51"/>
        <v>21.09011465288134</v>
      </c>
      <c r="AL74">
        <v>72</v>
      </c>
      <c r="AP74">
        <f t="shared" si="52"/>
        <v>1.4271432453462189</v>
      </c>
      <c r="AX74">
        <v>72</v>
      </c>
      <c r="AY74">
        <f t="shared" si="43"/>
        <v>1.1406249375361177</v>
      </c>
      <c r="AZ74">
        <f t="shared" si="43"/>
        <v>4.7876428968038995</v>
      </c>
      <c r="BB74">
        <v>72</v>
      </c>
      <c r="BC74">
        <f t="shared" si="44"/>
        <v>-173.70068867114094</v>
      </c>
      <c r="BD74">
        <f t="shared" si="67"/>
        <v>-132.69243334643369</v>
      </c>
      <c r="BE74">
        <f t="shared" si="68"/>
        <v>49.201888602389708</v>
      </c>
      <c r="BF74">
        <f t="shared" si="69"/>
        <v>-83.490544744043973</v>
      </c>
      <c r="BI74">
        <v>72</v>
      </c>
      <c r="BJ74" s="8">
        <f t="shared" si="39"/>
        <v>-31.984134228187997</v>
      </c>
      <c r="BK74" s="8">
        <f t="shared" si="39"/>
        <v>-31.984134228187997</v>
      </c>
      <c r="BL74" s="154">
        <f t="shared" si="53"/>
        <v>9.3284295351363973</v>
      </c>
      <c r="BM74" s="8">
        <f t="shared" si="54"/>
        <v>-22.6557046930516</v>
      </c>
      <c r="BP74">
        <v>72</v>
      </c>
      <c r="BQ74" s="100">
        <f t="shared" si="55"/>
        <v>141.71655444295288</v>
      </c>
      <c r="BR74" s="100">
        <f t="shared" si="56"/>
        <v>100.70829911824558</v>
      </c>
      <c r="BS74" s="154">
        <f t="shared" si="57"/>
        <v>-39.873459067253307</v>
      </c>
      <c r="BT74">
        <f t="shared" si="58"/>
        <v>60.83484005099227</v>
      </c>
      <c r="BW74">
        <v>72</v>
      </c>
      <c r="BX74" s="100">
        <f t="shared" si="59"/>
        <v>-141.71655444295288</v>
      </c>
      <c r="BY74" s="100">
        <f t="shared" si="60"/>
        <v>-100.70829911824558</v>
      </c>
      <c r="BZ74" s="154">
        <f t="shared" si="61"/>
        <v>39.873459067253307</v>
      </c>
      <c r="CA74">
        <f t="shared" si="62"/>
        <v>-60.83484005099227</v>
      </c>
      <c r="CE74">
        <v>72</v>
      </c>
      <c r="CF74" s="100">
        <f t="shared" si="63"/>
        <v>-170.16500671140909</v>
      </c>
      <c r="CG74" s="100">
        <f t="shared" si="64"/>
        <v>-129.15675138670184</v>
      </c>
      <c r="CH74" s="100">
        <f t="shared" si="45"/>
        <v>117.6646256030463</v>
      </c>
      <c r="CI74">
        <f t="shared" si="70"/>
        <v>-11.492125783655538</v>
      </c>
    </row>
    <row r="75" spans="1:87" ht="16.5">
      <c r="A75">
        <v>9.9999999999999995E-7</v>
      </c>
      <c r="B75" s="154">
        <v>3.8043478260869569E-5</v>
      </c>
      <c r="C75" s="154">
        <v>3.5716666666666671E-4</v>
      </c>
      <c r="D75" s="154">
        <v>6.7094594594594597E-4</v>
      </c>
      <c r="E75" s="154">
        <v>9.9999999999999995E-7</v>
      </c>
      <c r="F75">
        <v>2.1811915361362105E-2</v>
      </c>
      <c r="G75">
        <v>0.57313041145719301</v>
      </c>
      <c r="H75">
        <v>0.39579637694578085</v>
      </c>
      <c r="I75">
        <f t="shared" si="46"/>
        <v>306</v>
      </c>
      <c r="J75">
        <v>1.8197008586099811E-7</v>
      </c>
      <c r="K75">
        <v>3.1539999999999999E-2</v>
      </c>
      <c r="L75">
        <v>18.341113529833059</v>
      </c>
      <c r="M75" s="104">
        <v>61233.009849409311</v>
      </c>
      <c r="O75" s="10"/>
      <c r="Q75">
        <v>73</v>
      </c>
      <c r="R75" s="159">
        <f t="shared" si="65"/>
        <v>114.37156012751666</v>
      </c>
      <c r="S75">
        <f t="shared" si="66"/>
        <v>73.363304802809353</v>
      </c>
      <c r="T75" s="155">
        <f t="shared" si="47"/>
        <v>-39.595658670140907</v>
      </c>
      <c r="U75">
        <f t="shared" si="40"/>
        <v>33.767646132668446</v>
      </c>
      <c r="X75">
        <v>73</v>
      </c>
      <c r="Y75">
        <f t="shared" si="38"/>
        <v>7.8120805369167101E-2</v>
      </c>
      <c r="Z75">
        <f t="shared" si="38"/>
        <v>7.8120805369167101E-2</v>
      </c>
      <c r="AA75">
        <f t="shared" si="41"/>
        <v>-18.163752233675254</v>
      </c>
      <c r="AB75">
        <f t="shared" si="48"/>
        <v>-18.085631428306087</v>
      </c>
      <c r="AC75" s="9"/>
      <c r="AE75">
        <v>73</v>
      </c>
      <c r="AF75">
        <f t="shared" si="42"/>
        <v>86.948445006711324</v>
      </c>
      <c r="AG75">
        <f t="shared" si="49"/>
        <v>45.940189682004132</v>
      </c>
      <c r="AH75" s="154">
        <f t="shared" si="50"/>
        <v>-24.703786318721935</v>
      </c>
      <c r="AI75">
        <f t="shared" si="51"/>
        <v>21.236403363282196</v>
      </c>
      <c r="AL75">
        <v>73</v>
      </c>
      <c r="AP75">
        <f t="shared" si="52"/>
        <v>3.1507719349761096</v>
      </c>
      <c r="AX75">
        <v>73</v>
      </c>
      <c r="AY75">
        <f t="shared" si="43"/>
        <v>1.263425699119249</v>
      </c>
      <c r="AZ75">
        <f t="shared" si="43"/>
        <v>4.7869856072858585</v>
      </c>
      <c r="BB75">
        <v>73</v>
      </c>
      <c r="BC75">
        <f t="shared" si="44"/>
        <v>-173.70068867114094</v>
      </c>
      <c r="BD75">
        <f t="shared" si="67"/>
        <v>-132.69243334643369</v>
      </c>
      <c r="BE75">
        <f t="shared" si="68"/>
        <v>46.307790529202897</v>
      </c>
      <c r="BF75">
        <f t="shared" si="69"/>
        <v>-86.384642817230798</v>
      </c>
      <c r="BI75">
        <v>73</v>
      </c>
      <c r="BJ75" s="8">
        <f t="shared" si="39"/>
        <v>-31.984134228187997</v>
      </c>
      <c r="BK75" s="8">
        <f t="shared" si="39"/>
        <v>-31.984134228187997</v>
      </c>
      <c r="BL75" s="154">
        <f t="shared" si="53"/>
        <v>9.9840117413182714</v>
      </c>
      <c r="BM75" s="8">
        <f t="shared" si="54"/>
        <v>-22.000122486869728</v>
      </c>
      <c r="BP75">
        <v>73</v>
      </c>
      <c r="BQ75" s="100">
        <f t="shared" si="55"/>
        <v>141.71655444295288</v>
      </c>
      <c r="BR75" s="100">
        <f t="shared" si="56"/>
        <v>100.70829911824558</v>
      </c>
      <c r="BS75" s="154">
        <f t="shared" si="57"/>
        <v>-36.323778787884628</v>
      </c>
      <c r="BT75">
        <f t="shared" si="58"/>
        <v>64.384520330360942</v>
      </c>
      <c r="BW75">
        <v>73</v>
      </c>
      <c r="BX75" s="100">
        <f t="shared" si="59"/>
        <v>-141.71655444295288</v>
      </c>
      <c r="BY75" s="100">
        <f t="shared" si="60"/>
        <v>-100.70829911824558</v>
      </c>
      <c r="BZ75" s="154">
        <f t="shared" si="61"/>
        <v>36.323778787884621</v>
      </c>
      <c r="CA75">
        <f t="shared" si="62"/>
        <v>-64.384520330360957</v>
      </c>
      <c r="CE75">
        <v>73</v>
      </c>
      <c r="CF75" s="100">
        <f t="shared" si="63"/>
        <v>-170.16500671140909</v>
      </c>
      <c r="CG75" s="100">
        <f t="shared" si="64"/>
        <v>-129.15675138670184</v>
      </c>
      <c r="CH75" s="100">
        <f t="shared" si="45"/>
        <v>115.2549766689777</v>
      </c>
      <c r="CI75">
        <f t="shared" si="70"/>
        <v>-13.901774717724138</v>
      </c>
    </row>
    <row r="76" spans="1:87" ht="16.5">
      <c r="A76">
        <v>9.9999999999999995E-7</v>
      </c>
      <c r="B76" s="154">
        <v>4.9782608695652176E-5</v>
      </c>
      <c r="C76" s="154">
        <v>4.7983333333333336E-4</v>
      </c>
      <c r="D76" s="154">
        <v>6.5459459459459458E-4</v>
      </c>
      <c r="E76" s="154">
        <v>9.9999999999999995E-7</v>
      </c>
      <c r="F76">
        <v>4.0902927729935597E-2</v>
      </c>
      <c r="G76">
        <v>0.56370429816789813</v>
      </c>
      <c r="H76">
        <v>0.40313961927279585</v>
      </c>
      <c r="I76">
        <f t="shared" si="46"/>
        <v>306</v>
      </c>
      <c r="J76">
        <v>1.8620871366628614E-7</v>
      </c>
      <c r="K76">
        <v>3.1620000000000002E-2</v>
      </c>
      <c r="L76">
        <v>34.43741701919091</v>
      </c>
      <c r="M76" s="104">
        <v>60305.509825103072</v>
      </c>
      <c r="O76" s="10"/>
      <c r="Q76">
        <v>74</v>
      </c>
      <c r="R76" s="159">
        <f t="shared" si="65"/>
        <v>114.37156012751666</v>
      </c>
      <c r="S76">
        <f t="shared" si="66"/>
        <v>73.363304802809353</v>
      </c>
      <c r="T76" s="155">
        <f t="shared" si="47"/>
        <v>-33.976259000948502</v>
      </c>
      <c r="U76">
        <f t="shared" si="40"/>
        <v>39.38704580186085</v>
      </c>
      <c r="X76">
        <v>74</v>
      </c>
      <c r="Y76">
        <f t="shared" si="38"/>
        <v>7.8120805369167101E-2</v>
      </c>
      <c r="Z76">
        <f t="shared" si="38"/>
        <v>7.8120805369167101E-2</v>
      </c>
      <c r="AA76">
        <f t="shared" si="41"/>
        <v>-17.287055896538671</v>
      </c>
      <c r="AB76">
        <f t="shared" si="48"/>
        <v>-17.208935091169504</v>
      </c>
      <c r="AC76" s="9"/>
      <c r="AE76">
        <v>74</v>
      </c>
      <c r="AF76">
        <f t="shared" si="42"/>
        <v>86.948445006711324</v>
      </c>
      <c r="AG76">
        <f t="shared" si="49"/>
        <v>45.940189682004132</v>
      </c>
      <c r="AH76" s="154">
        <f t="shared" si="50"/>
        <v>-20.002130267919778</v>
      </c>
      <c r="AI76">
        <f t="shared" si="51"/>
        <v>25.938059414084353</v>
      </c>
      <c r="AL76">
        <v>74</v>
      </c>
      <c r="AP76">
        <f t="shared" si="52"/>
        <v>8.7291243229148492</v>
      </c>
      <c r="AX76">
        <v>74</v>
      </c>
      <c r="AY76">
        <f t="shared" si="43"/>
        <v>1.537030569715979</v>
      </c>
      <c r="AZ76">
        <f t="shared" si="43"/>
        <v>4.7803569933561034</v>
      </c>
      <c r="BB76">
        <v>74</v>
      </c>
      <c r="BC76">
        <f t="shared" si="44"/>
        <v>-173.70068867114094</v>
      </c>
      <c r="BD76">
        <f t="shared" si="67"/>
        <v>-132.69243334643369</v>
      </c>
      <c r="BE76">
        <f t="shared" si="68"/>
        <v>39.860445396673278</v>
      </c>
      <c r="BF76">
        <f t="shared" si="69"/>
        <v>-92.831987949760418</v>
      </c>
      <c r="BI76">
        <v>74</v>
      </c>
      <c r="BJ76" s="8">
        <f t="shared" si="39"/>
        <v>-31.984134228187997</v>
      </c>
      <c r="BK76" s="8">
        <f t="shared" si="39"/>
        <v>-31.984134228187997</v>
      </c>
      <c r="BL76" s="154">
        <f t="shared" si="53"/>
        <v>9.1971135592347224</v>
      </c>
      <c r="BM76" s="8">
        <f t="shared" si="54"/>
        <v>-22.787020668953275</v>
      </c>
      <c r="BP76">
        <v>74</v>
      </c>
      <c r="BQ76" s="100">
        <f t="shared" si="55"/>
        <v>141.71655444295288</v>
      </c>
      <c r="BR76" s="100">
        <f t="shared" si="56"/>
        <v>100.70829911824558</v>
      </c>
      <c r="BS76" s="154">
        <f t="shared" si="57"/>
        <v>-30.663331837438559</v>
      </c>
      <c r="BT76">
        <f t="shared" si="58"/>
        <v>70.044967280807015</v>
      </c>
      <c r="BW76">
        <v>74</v>
      </c>
      <c r="BX76" s="100">
        <f t="shared" si="59"/>
        <v>-141.71655444295288</v>
      </c>
      <c r="BY76" s="100">
        <f t="shared" si="60"/>
        <v>-100.70829911824558</v>
      </c>
      <c r="BZ76" s="154">
        <f t="shared" si="61"/>
        <v>30.663331837438559</v>
      </c>
      <c r="CA76">
        <f t="shared" si="62"/>
        <v>-70.044967280807015</v>
      </c>
      <c r="CE76">
        <v>74</v>
      </c>
      <c r="CF76" s="100">
        <f t="shared" si="63"/>
        <v>-170.16500671140909</v>
      </c>
      <c r="CG76" s="100">
        <f t="shared" si="64"/>
        <v>-129.15675138670184</v>
      </c>
      <c r="CH76" s="100">
        <f t="shared" si="45"/>
        <v>112.43658875997239</v>
      </c>
      <c r="CI76">
        <f t="shared" si="70"/>
        <v>-16.720162626729447</v>
      </c>
    </row>
    <row r="77" spans="1:87" ht="16.5">
      <c r="A77">
        <v>9.9999999999999995E-7</v>
      </c>
      <c r="B77" s="154">
        <v>3.260869565217391E-5</v>
      </c>
      <c r="C77" s="154">
        <v>4.3483333333333335E-4</v>
      </c>
      <c r="D77" s="154">
        <v>8.1364864864864861E-4</v>
      </c>
      <c r="E77" s="154">
        <v>9.9999999999999995E-7</v>
      </c>
      <c r="F77">
        <v>1.6555094410160912E-2</v>
      </c>
      <c r="G77">
        <v>0.56736481182893794</v>
      </c>
      <c r="H77">
        <v>0.3983138826051203</v>
      </c>
      <c r="I77">
        <f t="shared" si="46"/>
        <v>306</v>
      </c>
      <c r="J77">
        <v>1.9054607179632443E-7</v>
      </c>
      <c r="K77">
        <v>3.09E-2</v>
      </c>
      <c r="L77">
        <v>13.933805885949859</v>
      </c>
      <c r="M77" s="104">
        <v>60691.047668972235</v>
      </c>
      <c r="O77" s="103"/>
      <c r="Q77">
        <v>75</v>
      </c>
      <c r="R77" s="159">
        <f t="shared" si="65"/>
        <v>114.37156012751666</v>
      </c>
      <c r="S77">
        <f t="shared" si="66"/>
        <v>73.363304802809353</v>
      </c>
      <c r="T77" s="155">
        <f t="shared" si="47"/>
        <v>-41.742658191265882</v>
      </c>
      <c r="U77">
        <f t="shared" si="40"/>
        <v>31.620646611543471</v>
      </c>
      <c r="X77">
        <v>75</v>
      </c>
      <c r="Y77">
        <f t="shared" si="38"/>
        <v>7.8120805369167101E-2</v>
      </c>
      <c r="Z77">
        <f t="shared" si="38"/>
        <v>7.8120805369167101E-2</v>
      </c>
      <c r="AA77">
        <f t="shared" si="41"/>
        <v>-18.644409061065023</v>
      </c>
      <c r="AB77">
        <f t="shared" si="48"/>
        <v>-18.566288255695856</v>
      </c>
      <c r="AC77" s="9"/>
      <c r="AE77">
        <v>75</v>
      </c>
      <c r="AF77">
        <f t="shared" si="42"/>
        <v>86.948445006711324</v>
      </c>
      <c r="AG77">
        <f t="shared" si="49"/>
        <v>45.940189682004132</v>
      </c>
      <c r="AH77" s="154">
        <f t="shared" si="50"/>
        <v>-25.105787128410483</v>
      </c>
      <c r="AI77">
        <f t="shared" si="51"/>
        <v>20.834402553593648</v>
      </c>
      <c r="AL77">
        <v>75</v>
      </c>
      <c r="AP77">
        <f t="shared" si="52"/>
        <v>2.2681142978977924</v>
      </c>
      <c r="AX77">
        <v>75</v>
      </c>
      <c r="AY77">
        <f t="shared" si="43"/>
        <v>1.1440697560156847</v>
      </c>
      <c r="AZ77">
        <f t="shared" si="43"/>
        <v>4.7831246344904068</v>
      </c>
      <c r="BB77">
        <v>75</v>
      </c>
      <c r="BC77">
        <f t="shared" si="44"/>
        <v>-173.70068867114094</v>
      </c>
      <c r="BD77">
        <f t="shared" si="67"/>
        <v>-132.69243334643369</v>
      </c>
      <c r="BE77">
        <f t="shared" si="68"/>
        <v>49.140645031870058</v>
      </c>
      <c r="BF77">
        <f t="shared" si="69"/>
        <v>-83.551788314563623</v>
      </c>
      <c r="BI77">
        <v>75</v>
      </c>
      <c r="BJ77" s="8">
        <f t="shared" si="39"/>
        <v>-31.984134228187997</v>
      </c>
      <c r="BK77" s="8">
        <f t="shared" si="39"/>
        <v>-31.984134228187997</v>
      </c>
      <c r="BL77" s="154">
        <f t="shared" si="53"/>
        <v>9.405524838813804</v>
      </c>
      <c r="BM77" s="8">
        <f t="shared" si="54"/>
        <v>-22.578609389374193</v>
      </c>
      <c r="BP77">
        <v>75</v>
      </c>
      <c r="BQ77" s="100">
        <f t="shared" si="55"/>
        <v>141.71655444295288</v>
      </c>
      <c r="BR77" s="100">
        <f t="shared" si="56"/>
        <v>100.70829911824558</v>
      </c>
      <c r="BS77" s="154">
        <f t="shared" si="57"/>
        <v>-39.735120193056247</v>
      </c>
      <c r="BT77">
        <f t="shared" si="58"/>
        <v>60.97317892518933</v>
      </c>
      <c r="BW77">
        <v>75</v>
      </c>
      <c r="BX77" s="100">
        <f t="shared" si="59"/>
        <v>-141.71655444295288</v>
      </c>
      <c r="BY77" s="100">
        <f t="shared" si="60"/>
        <v>-100.70829911824558</v>
      </c>
      <c r="BZ77" s="154">
        <f t="shared" si="61"/>
        <v>39.735120193056247</v>
      </c>
      <c r="CA77">
        <f t="shared" si="62"/>
        <v>-60.97317892518933</v>
      </c>
      <c r="CE77">
        <v>75</v>
      </c>
      <c r="CF77" s="100">
        <f t="shared" si="63"/>
        <v>-170.16500671140909</v>
      </c>
      <c r="CG77" s="100">
        <f t="shared" si="64"/>
        <v>-129.15675138670184</v>
      </c>
      <c r="CH77" s="100">
        <f t="shared" si="45"/>
        <v>116.52439584421074</v>
      </c>
      <c r="CI77">
        <f t="shared" si="70"/>
        <v>-12.632355542491098</v>
      </c>
    </row>
    <row r="78" spans="1:87" ht="16.5">
      <c r="A78">
        <v>9.9999999999999995E-7</v>
      </c>
      <c r="B78" s="154">
        <v>4.4999999999999996E-5</v>
      </c>
      <c r="C78" s="154">
        <v>4.9566666666666661E-4</v>
      </c>
      <c r="D78" s="154">
        <v>7.6148648648648653E-4</v>
      </c>
      <c r="E78" s="154">
        <v>9.9999999999999995E-7</v>
      </c>
      <c r="F78">
        <v>1.9377197848660328E-2</v>
      </c>
      <c r="G78">
        <v>0.56467611130286388</v>
      </c>
      <c r="H78">
        <v>0.40367342830626834</v>
      </c>
      <c r="I78">
        <f t="shared" si="46"/>
        <v>306</v>
      </c>
      <c r="J78">
        <v>1.9498445997580421E-7</v>
      </c>
      <c r="K78">
        <v>3.0859999999999999E-2</v>
      </c>
      <c r="L78">
        <v>16.305735696344403</v>
      </c>
      <c r="M78" s="104">
        <v>60407.906595747976</v>
      </c>
      <c r="O78" s="10"/>
      <c r="Q78">
        <v>76</v>
      </c>
      <c r="R78" s="159">
        <f t="shared" si="65"/>
        <v>114.37156012751666</v>
      </c>
      <c r="S78">
        <f t="shared" si="66"/>
        <v>73.363304802809353</v>
      </c>
      <c r="T78" s="155">
        <f t="shared" si="47"/>
        <v>-40.042825177538788</v>
      </c>
      <c r="U78">
        <f t="shared" si="40"/>
        <v>33.320479625270565</v>
      </c>
      <c r="X78">
        <v>76</v>
      </c>
      <c r="Y78">
        <f t="shared" si="38"/>
        <v>7.8120805369167101E-2</v>
      </c>
      <c r="Z78">
        <f t="shared" si="38"/>
        <v>7.8120805369167101E-2</v>
      </c>
      <c r="AA78">
        <f t="shared" si="41"/>
        <v>-17.974121519370165</v>
      </c>
      <c r="AB78">
        <f t="shared" si="48"/>
        <v>-17.896000714000998</v>
      </c>
      <c r="AC78" s="9"/>
      <c r="AE78">
        <v>76</v>
      </c>
      <c r="AF78">
        <f t="shared" si="42"/>
        <v>86.948445006711324</v>
      </c>
      <c r="AG78">
        <f t="shared" si="49"/>
        <v>45.940189682004132</v>
      </c>
      <c r="AH78" s="154">
        <f t="shared" si="50"/>
        <v>-23.638556312443871</v>
      </c>
      <c r="AI78">
        <f t="shared" si="51"/>
        <v>22.30163336956026</v>
      </c>
      <c r="AL78">
        <v>76</v>
      </c>
      <c r="AP78">
        <f t="shared" si="52"/>
        <v>4.4056326555592626</v>
      </c>
      <c r="AX78">
        <v>76</v>
      </c>
      <c r="AY78">
        <f t="shared" si="43"/>
        <v>1.2123403984596504</v>
      </c>
      <c r="AZ78">
        <f t="shared" si="43"/>
        <v>4.7810937857432387</v>
      </c>
      <c r="BB78">
        <v>76</v>
      </c>
      <c r="BC78">
        <f t="shared" si="44"/>
        <v>-173.70068867114094</v>
      </c>
      <c r="BD78">
        <f t="shared" si="67"/>
        <v>-132.69243334643369</v>
      </c>
      <c r="BE78">
        <f t="shared" si="68"/>
        <v>47.529971570147936</v>
      </c>
      <c r="BF78">
        <f t="shared" si="69"/>
        <v>-85.162461776285753</v>
      </c>
      <c r="BI78">
        <v>76</v>
      </c>
      <c r="BJ78" s="8">
        <f t="shared" si="39"/>
        <v>-31.984134228187997</v>
      </c>
      <c r="BK78" s="8">
        <f t="shared" si="39"/>
        <v>-31.984134228187997</v>
      </c>
      <c r="BL78" s="154">
        <f t="shared" si="53"/>
        <v>9.0569990468843979</v>
      </c>
      <c r="BM78" s="8">
        <f t="shared" si="54"/>
        <v>-22.927135181303598</v>
      </c>
      <c r="BP78">
        <v>76</v>
      </c>
      <c r="BQ78" s="100">
        <f t="shared" si="55"/>
        <v>141.71655444295288</v>
      </c>
      <c r="BR78" s="100">
        <f t="shared" si="56"/>
        <v>100.70829911824558</v>
      </c>
      <c r="BS78" s="154">
        <f t="shared" si="57"/>
        <v>-38.472972523263536</v>
      </c>
      <c r="BT78">
        <f t="shared" si="58"/>
        <v>62.235326594982041</v>
      </c>
      <c r="BW78">
        <v>76</v>
      </c>
      <c r="BX78" s="100">
        <f t="shared" si="59"/>
        <v>-141.71655444295288</v>
      </c>
      <c r="BY78" s="100">
        <f t="shared" si="60"/>
        <v>-100.70829911824558</v>
      </c>
      <c r="BZ78" s="154">
        <f t="shared" si="61"/>
        <v>38.472972523263536</v>
      </c>
      <c r="CA78">
        <f t="shared" si="62"/>
        <v>-62.235326594982041</v>
      </c>
      <c r="CE78">
        <v>76</v>
      </c>
      <c r="CF78" s="100">
        <f t="shared" si="63"/>
        <v>-170.16500671140909</v>
      </c>
      <c r="CG78" s="100">
        <f t="shared" si="64"/>
        <v>-129.15675138670184</v>
      </c>
      <c r="CH78" s="100">
        <f t="shared" si="45"/>
        <v>113.16601305393121</v>
      </c>
      <c r="CI78">
        <f t="shared" si="70"/>
        <v>-15.990738332770633</v>
      </c>
    </row>
    <row r="79" spans="1:87" ht="16.5">
      <c r="A79">
        <v>9.9999999999999995E-7</v>
      </c>
      <c r="B79" s="154">
        <v>9.9999999999999995E-7</v>
      </c>
      <c r="C79" s="154">
        <v>5.7649999999999997E-4</v>
      </c>
      <c r="D79" s="154">
        <v>8.9445945945945953E-4</v>
      </c>
      <c r="E79" s="154">
        <v>9.9999999999999995E-7</v>
      </c>
      <c r="F79">
        <v>6.486990657388346E-2</v>
      </c>
      <c r="G79">
        <v>0.55964054766159754</v>
      </c>
      <c r="H79">
        <v>0.4092742702596176</v>
      </c>
      <c r="I79">
        <f t="shared" si="46"/>
        <v>306</v>
      </c>
      <c r="J79">
        <v>1.9952623149688761E-7</v>
      </c>
      <c r="K79">
        <v>3.0964999999999999E-2</v>
      </c>
      <c r="L79">
        <v>54.628352327669397</v>
      </c>
      <c r="M79" s="104">
        <v>59873.985333711396</v>
      </c>
      <c r="O79" s="10"/>
      <c r="Q79">
        <v>77</v>
      </c>
      <c r="R79" s="159">
        <f t="shared" si="65"/>
        <v>114.37156012751666</v>
      </c>
      <c r="S79">
        <f t="shared" si="66"/>
        <v>73.363304802809353</v>
      </c>
      <c r="T79" s="155">
        <f t="shared" si="47"/>
        <v>-30.836804631448437</v>
      </c>
      <c r="U79">
        <f t="shared" si="40"/>
        <v>42.526500171360915</v>
      </c>
      <c r="X79">
        <v>77</v>
      </c>
      <c r="Y79">
        <f t="shared" si="38"/>
        <v>7.8120805369167101E-2</v>
      </c>
      <c r="Z79">
        <f t="shared" si="38"/>
        <v>7.8120805369167101E-2</v>
      </c>
      <c r="AA79">
        <f t="shared" si="41"/>
        <v>-18.408734763281348</v>
      </c>
      <c r="AB79">
        <f t="shared" si="48"/>
        <v>-18.330613957912181</v>
      </c>
      <c r="AC79" s="9"/>
      <c r="AE79">
        <v>77</v>
      </c>
      <c r="AF79">
        <f t="shared" si="42"/>
        <v>86.948445006711324</v>
      </c>
      <c r="AG79">
        <f t="shared" si="49"/>
        <v>45.940189682004132</v>
      </c>
      <c r="AH79" s="154">
        <f t="shared" si="50"/>
        <v>-16.721495914370831</v>
      </c>
      <c r="AI79">
        <f t="shared" si="51"/>
        <v>29.218693767633301</v>
      </c>
      <c r="AL79">
        <v>77</v>
      </c>
      <c r="AP79">
        <f t="shared" si="52"/>
        <v>10.88807980972112</v>
      </c>
      <c r="AX79">
        <v>77</v>
      </c>
      <c r="AY79">
        <f t="shared" si="43"/>
        <v>1.7374181017448138</v>
      </c>
      <c r="AZ79">
        <f t="shared" si="43"/>
        <v>4.7772381666279813</v>
      </c>
      <c r="BB79">
        <v>77</v>
      </c>
      <c r="BC79">
        <f t="shared" si="44"/>
        <v>-173.70068867114094</v>
      </c>
      <c r="BD79">
        <f t="shared" si="67"/>
        <v>-132.69243334643369</v>
      </c>
      <c r="BE79">
        <f t="shared" si="68"/>
        <v>35.201867154320993</v>
      </c>
      <c r="BF79">
        <f t="shared" si="69"/>
        <v>-97.490566192112695</v>
      </c>
      <c r="BI79">
        <v>77</v>
      </c>
      <c r="BJ79" s="8">
        <f t="shared" si="39"/>
        <v>-31.984134228187997</v>
      </c>
      <c r="BK79" s="8">
        <f t="shared" si="39"/>
        <v>-31.984134228187997</v>
      </c>
      <c r="BL79" s="154">
        <f t="shared" si="53"/>
        <v>8.6584885690762938</v>
      </c>
      <c r="BM79" s="8">
        <f t="shared" si="54"/>
        <v>-23.325645659111704</v>
      </c>
      <c r="BP79">
        <v>77</v>
      </c>
      <c r="BQ79" s="100">
        <f t="shared" si="55"/>
        <v>141.71655444295288</v>
      </c>
      <c r="BR79" s="100">
        <f t="shared" si="56"/>
        <v>100.70829911824558</v>
      </c>
      <c r="BS79" s="154">
        <f t="shared" si="57"/>
        <v>-26.5433785852447</v>
      </c>
      <c r="BT79">
        <f t="shared" si="58"/>
        <v>74.164920533000881</v>
      </c>
      <c r="BW79">
        <v>77</v>
      </c>
      <c r="BX79" s="100">
        <f t="shared" si="59"/>
        <v>-141.71655444295288</v>
      </c>
      <c r="BY79" s="100">
        <f t="shared" si="60"/>
        <v>-100.70829911824558</v>
      </c>
      <c r="BZ79" s="154">
        <f t="shared" si="61"/>
        <v>26.5433785852447</v>
      </c>
      <c r="CA79">
        <f t="shared" si="62"/>
        <v>-74.164920533000881</v>
      </c>
      <c r="CE79">
        <v>77</v>
      </c>
      <c r="CF79" s="100">
        <f t="shared" si="63"/>
        <v>-170.16500671140909</v>
      </c>
      <c r="CG79" s="100">
        <f t="shared" si="64"/>
        <v>-129.15675138670184</v>
      </c>
      <c r="CH79" s="100">
        <f t="shared" si="45"/>
        <v>151.85077168476033</v>
      </c>
      <c r="CI79">
        <f t="shared" si="70"/>
        <v>22.69402029805849</v>
      </c>
    </row>
    <row r="80" spans="1:87" ht="16.5">
      <c r="A80">
        <v>9.9999999999999995E-7</v>
      </c>
      <c r="B80" s="154">
        <v>2.1739130434782607E-5</v>
      </c>
      <c r="C80" s="154">
        <v>5.7499999999999999E-4</v>
      </c>
      <c r="D80" s="154">
        <v>8.2662162162162162E-4</v>
      </c>
      <c r="E80" s="154">
        <v>9.9999999999999995E-7</v>
      </c>
      <c r="F80">
        <v>1.368968636009044E-2</v>
      </c>
      <c r="G80">
        <v>0.56750053686143442</v>
      </c>
      <c r="H80">
        <v>0.40050437537910555</v>
      </c>
      <c r="I80">
        <f t="shared" si="46"/>
        <v>306</v>
      </c>
      <c r="J80">
        <v>1.9498445997580421E-7</v>
      </c>
      <c r="K80">
        <v>3.0419999999999999E-2</v>
      </c>
      <c r="L80">
        <v>11.517965895376857</v>
      </c>
      <c r="M80" s="104">
        <v>60689.977699183662</v>
      </c>
      <c r="O80" s="10"/>
      <c r="Q80">
        <v>78</v>
      </c>
      <c r="R80" s="159">
        <f t="shared" si="65"/>
        <v>114.37156012751666</v>
      </c>
      <c r="S80">
        <f t="shared" si="66"/>
        <v>73.363304802809353</v>
      </c>
      <c r="T80" s="155">
        <f t="shared" si="47"/>
        <v>-42.56246358252637</v>
      </c>
      <c r="U80">
        <f t="shared" si="40"/>
        <v>30.800841220282983</v>
      </c>
      <c r="X80">
        <v>78</v>
      </c>
      <c r="Y80">
        <f t="shared" si="38"/>
        <v>7.8120805369167101E-2</v>
      </c>
      <c r="Z80">
        <f t="shared" si="38"/>
        <v>7.8120805369167101E-2</v>
      </c>
      <c r="AA80">
        <f t="shared" si="41"/>
        <v>-18.014022489374913</v>
      </c>
      <c r="AB80">
        <f t="shared" si="48"/>
        <v>-17.935901684005746</v>
      </c>
      <c r="AC80" s="9"/>
      <c r="AE80">
        <v>78</v>
      </c>
      <c r="AF80">
        <f t="shared" si="42"/>
        <v>86.948445006711324</v>
      </c>
      <c r="AG80">
        <f t="shared" si="49"/>
        <v>45.940189682004132</v>
      </c>
      <c r="AH80" s="154">
        <f t="shared" si="50"/>
        <v>-24.651101038698908</v>
      </c>
      <c r="AI80">
        <f t="shared" si="51"/>
        <v>21.289088643305224</v>
      </c>
      <c r="AL80">
        <v>78</v>
      </c>
      <c r="AP80">
        <f t="shared" si="52"/>
        <v>3.3531869592994781</v>
      </c>
      <c r="AX80">
        <v>78</v>
      </c>
      <c r="AY80">
        <f t="shared" si="43"/>
        <v>1.0613757882526158</v>
      </c>
      <c r="AZ80">
        <f t="shared" si="43"/>
        <v>4.7831169779069569</v>
      </c>
      <c r="BB80">
        <v>78</v>
      </c>
      <c r="BC80">
        <f t="shared" si="44"/>
        <v>-173.70068867114094</v>
      </c>
      <c r="BD80">
        <f t="shared" si="67"/>
        <v>-132.69243334643369</v>
      </c>
      <c r="BE80">
        <f t="shared" si="68"/>
        <v>51.115226523251259</v>
      </c>
      <c r="BF80">
        <f t="shared" si="69"/>
        <v>-81.577206823182422</v>
      </c>
      <c r="BI80">
        <v>78</v>
      </c>
      <c r="BJ80" s="8">
        <f t="shared" si="39"/>
        <v>-31.984134228187997</v>
      </c>
      <c r="BK80" s="8">
        <f t="shared" si="39"/>
        <v>-31.984134228187997</v>
      </c>
      <c r="BL80" s="154">
        <f t="shared" si="53"/>
        <v>8.6554228862723352</v>
      </c>
      <c r="BM80" s="8">
        <f t="shared" si="54"/>
        <v>-23.328711341915664</v>
      </c>
      <c r="BP80">
        <v>78</v>
      </c>
      <c r="BQ80" s="100">
        <f t="shared" si="55"/>
        <v>141.71655444295288</v>
      </c>
      <c r="BR80" s="100">
        <f t="shared" si="56"/>
        <v>100.70829911824558</v>
      </c>
      <c r="BS80" s="154">
        <f t="shared" si="57"/>
        <v>-42.459803636978926</v>
      </c>
      <c r="BT80">
        <f t="shared" si="58"/>
        <v>58.248495481266652</v>
      </c>
      <c r="BW80">
        <v>78</v>
      </c>
      <c r="BX80" s="100">
        <f t="shared" si="59"/>
        <v>-141.71655444295288</v>
      </c>
      <c r="BY80" s="100">
        <f t="shared" si="60"/>
        <v>-100.70829911824558</v>
      </c>
      <c r="BZ80" s="154">
        <f t="shared" si="61"/>
        <v>42.459803636978926</v>
      </c>
      <c r="CA80">
        <f t="shared" si="62"/>
        <v>-58.248495481266652</v>
      </c>
      <c r="CE80">
        <v>78</v>
      </c>
      <c r="CF80" s="100">
        <f t="shared" si="63"/>
        <v>-170.16500671140909</v>
      </c>
      <c r="CG80" s="100">
        <f t="shared" si="64"/>
        <v>-129.15675138670184</v>
      </c>
      <c r="CH80" s="100">
        <f t="shared" si="45"/>
        <v>120.47332156523673</v>
      </c>
      <c r="CI80">
        <f t="shared" si="70"/>
        <v>-8.6834298214651113</v>
      </c>
    </row>
    <row r="81" spans="1:87" ht="16.5">
      <c r="A81">
        <v>9.9999999999999995E-7</v>
      </c>
      <c r="B81" s="154">
        <v>9.9999999999999995E-7</v>
      </c>
      <c r="C81" s="154">
        <v>5.5483333333333329E-4</v>
      </c>
      <c r="D81" s="154">
        <v>7.5837837837837831E-4</v>
      </c>
      <c r="E81" s="154">
        <v>9.9999999999999995E-7</v>
      </c>
      <c r="F81">
        <v>1.3436966415440278E-2</v>
      </c>
      <c r="G81">
        <v>0.56657368731930691</v>
      </c>
      <c r="H81">
        <v>0.40150676277508024</v>
      </c>
      <c r="I81">
        <f t="shared" si="46"/>
        <v>306</v>
      </c>
      <c r="J81">
        <v>1.8620871366628614E-7</v>
      </c>
      <c r="K81">
        <v>3.1144999999999999E-2</v>
      </c>
      <c r="L81">
        <v>11.30649283495878</v>
      </c>
      <c r="M81" s="104">
        <v>60597.132775518658</v>
      </c>
      <c r="O81" s="10"/>
      <c r="Q81">
        <v>79</v>
      </c>
      <c r="R81" s="159">
        <f t="shared" si="65"/>
        <v>114.37156012751666</v>
      </c>
      <c r="S81">
        <f t="shared" si="66"/>
        <v>73.363304802809353</v>
      </c>
      <c r="T81" s="155">
        <f t="shared" si="47"/>
        <v>-42.516371217678206</v>
      </c>
      <c r="U81">
        <f t="shared" si="40"/>
        <v>30.846933585131147</v>
      </c>
      <c r="X81">
        <v>79</v>
      </c>
      <c r="Y81">
        <f t="shared" si="38"/>
        <v>7.8120805369167101E-2</v>
      </c>
      <c r="Z81">
        <f t="shared" si="38"/>
        <v>7.8120805369167101E-2</v>
      </c>
      <c r="AA81">
        <f t="shared" si="41"/>
        <v>-17.666411113411467</v>
      </c>
      <c r="AB81">
        <f t="shared" si="48"/>
        <v>-17.5882903080423</v>
      </c>
      <c r="AC81" s="9"/>
      <c r="AE81">
        <v>79</v>
      </c>
      <c r="AF81">
        <f t="shared" si="42"/>
        <v>86.948445006711324</v>
      </c>
      <c r="AG81">
        <f t="shared" si="49"/>
        <v>45.940189682004132</v>
      </c>
      <c r="AH81" s="154">
        <f t="shared" si="50"/>
        <v>-24.927585333610679</v>
      </c>
      <c r="AI81">
        <f t="shared" si="51"/>
        <v>21.012604348393452</v>
      </c>
      <c r="AL81">
        <v>79</v>
      </c>
      <c r="AP81">
        <f t="shared" si="52"/>
        <v>3.4243140403511525</v>
      </c>
      <c r="AX81">
        <v>79</v>
      </c>
      <c r="AY81">
        <f t="shared" si="43"/>
        <v>1.0533279118545313</v>
      </c>
      <c r="AZ81">
        <f t="shared" si="43"/>
        <v>4.7824520754991298</v>
      </c>
      <c r="BB81">
        <v>79</v>
      </c>
      <c r="BC81">
        <f t="shared" si="44"/>
        <v>-173.70068867114094</v>
      </c>
      <c r="BD81">
        <f t="shared" si="67"/>
        <v>-132.69243334643369</v>
      </c>
      <c r="BE81">
        <f t="shared" si="68"/>
        <v>51.240770750847702</v>
      </c>
      <c r="BF81">
        <f t="shared" si="69"/>
        <v>-81.451662595585987</v>
      </c>
      <c r="BI81">
        <v>79</v>
      </c>
      <c r="BJ81" s="8">
        <f t="shared" si="39"/>
        <v>-31.984134228187997</v>
      </c>
      <c r="BK81" s="8">
        <f t="shared" si="39"/>
        <v>-31.984134228187997</v>
      </c>
      <c r="BL81" s="154">
        <f t="shared" si="53"/>
        <v>8.8020247625134473</v>
      </c>
      <c r="BM81" s="8">
        <f t="shared" si="54"/>
        <v>-23.18210946567455</v>
      </c>
      <c r="BP81">
        <v>79</v>
      </c>
      <c r="BQ81" s="100">
        <f t="shared" si="55"/>
        <v>141.71655444295288</v>
      </c>
      <c r="BR81" s="100">
        <f t="shared" si="56"/>
        <v>100.70829911824558</v>
      </c>
      <c r="BS81" s="154">
        <f t="shared" si="57"/>
        <v>-42.438745988334261</v>
      </c>
      <c r="BT81">
        <f t="shared" si="58"/>
        <v>58.269553129911316</v>
      </c>
      <c r="BW81">
        <v>79</v>
      </c>
      <c r="BX81" s="100">
        <f t="shared" si="59"/>
        <v>-141.71655444295288</v>
      </c>
      <c r="BY81" s="100">
        <f t="shared" si="60"/>
        <v>-100.70829911824558</v>
      </c>
      <c r="BZ81" s="154">
        <f t="shared" si="61"/>
        <v>42.438745988334261</v>
      </c>
      <c r="CA81">
        <f t="shared" si="62"/>
        <v>-58.269553129911316</v>
      </c>
      <c r="CE81">
        <v>79</v>
      </c>
      <c r="CF81" s="100">
        <f t="shared" si="63"/>
        <v>-170.16500671140909</v>
      </c>
      <c r="CG81" s="100">
        <f t="shared" si="64"/>
        <v>-129.15675138670184</v>
      </c>
      <c r="CH81" s="100">
        <f t="shared" si="45"/>
        <v>152.10208773662669</v>
      </c>
      <c r="CI81">
        <f t="shared" si="70"/>
        <v>22.945336349924844</v>
      </c>
    </row>
    <row r="82" spans="1:87" ht="16.5">
      <c r="A82">
        <v>9.9999999999999995E-7</v>
      </c>
      <c r="B82" s="154">
        <v>9.9999999999999995E-7</v>
      </c>
      <c r="C82" s="154">
        <v>5.3766666666666665E-4</v>
      </c>
      <c r="D82" s="154">
        <v>6.733783783783783E-4</v>
      </c>
      <c r="E82" s="154">
        <v>9.9999999999999995E-7</v>
      </c>
      <c r="F82">
        <v>1.3716920193968899E-2</v>
      </c>
      <c r="G82">
        <v>0.56626818337770868</v>
      </c>
      <c r="H82">
        <v>0.40227241966806354</v>
      </c>
      <c r="I82">
        <f t="shared" si="46"/>
        <v>306</v>
      </c>
      <c r="J82">
        <v>1.8197008586099811E-7</v>
      </c>
      <c r="K82">
        <v>3.065E-2</v>
      </c>
      <c r="L82">
        <v>11.542392536158562</v>
      </c>
      <c r="M82" s="104">
        <v>60561.445319553284</v>
      </c>
      <c r="O82" s="10"/>
      <c r="Q82">
        <v>80</v>
      </c>
      <c r="R82" s="159">
        <f t="shared" si="65"/>
        <v>114.37156012751666</v>
      </c>
      <c r="S82">
        <f t="shared" si="66"/>
        <v>73.363304802809353</v>
      </c>
      <c r="T82" s="155">
        <f t="shared" si="47"/>
        <v>-42.177258562605523</v>
      </c>
      <c r="U82">
        <f t="shared" si="40"/>
        <v>31.186046240203829</v>
      </c>
      <c r="X82">
        <v>80</v>
      </c>
      <c r="Y82">
        <f t="shared" si="38"/>
        <v>7.8120805369167101E-2</v>
      </c>
      <c r="Z82">
        <f t="shared" si="38"/>
        <v>7.8120805369167101E-2</v>
      </c>
      <c r="AA82">
        <f t="shared" si="41"/>
        <v>-17.1414813191214</v>
      </c>
      <c r="AB82">
        <f t="shared" si="48"/>
        <v>-17.063360513752233</v>
      </c>
      <c r="AC82" s="9"/>
      <c r="AE82">
        <v>80</v>
      </c>
      <c r="AF82">
        <f t="shared" si="42"/>
        <v>86.948445006711324</v>
      </c>
      <c r="AG82">
        <f t="shared" si="49"/>
        <v>45.940189682004132</v>
      </c>
      <c r="AH82" s="154">
        <f t="shared" si="50"/>
        <v>-24.982583870413084</v>
      </c>
      <c r="AI82">
        <f t="shared" si="51"/>
        <v>20.957605811591048</v>
      </c>
      <c r="AL82">
        <v>80</v>
      </c>
      <c r="AP82">
        <f t="shared" si="52"/>
        <v>3.8942452978388147</v>
      </c>
      <c r="AX82">
        <v>80</v>
      </c>
      <c r="AY82">
        <f t="shared" si="43"/>
        <v>1.0622958398035902</v>
      </c>
      <c r="AZ82">
        <f t="shared" si="43"/>
        <v>4.7821962312016675</v>
      </c>
      <c r="BB82">
        <v>80</v>
      </c>
      <c r="BC82">
        <f t="shared" si="44"/>
        <v>-173.70068867114094</v>
      </c>
      <c r="BD82">
        <f t="shared" si="67"/>
        <v>-132.69243334643369</v>
      </c>
      <c r="BE82">
        <f t="shared" si="68"/>
        <v>51.070305849010332</v>
      </c>
      <c r="BF82">
        <f t="shared" si="69"/>
        <v>-81.622127497423349</v>
      </c>
      <c r="BI82">
        <v>80</v>
      </c>
      <c r="BJ82" s="8">
        <f t="shared" si="39"/>
        <v>-31.984134228187997</v>
      </c>
      <c r="BK82" s="8">
        <f t="shared" si="39"/>
        <v>-31.984134228187997</v>
      </c>
      <c r="BL82" s="154">
        <f t="shared" si="53"/>
        <v>8.839853913333755</v>
      </c>
      <c r="BM82" s="8">
        <f t="shared" si="54"/>
        <v>-23.144280314854242</v>
      </c>
      <c r="BP82">
        <v>80</v>
      </c>
      <c r="BQ82" s="100">
        <f t="shared" si="55"/>
        <v>141.71655444295288</v>
      </c>
      <c r="BR82" s="100">
        <f t="shared" si="56"/>
        <v>100.70829911824558</v>
      </c>
      <c r="BS82" s="154">
        <f t="shared" si="57"/>
        <v>-42.23045193567657</v>
      </c>
      <c r="BT82">
        <f t="shared" si="58"/>
        <v>58.477847182569008</v>
      </c>
      <c r="BW82">
        <v>80</v>
      </c>
      <c r="BX82" s="100">
        <f t="shared" si="59"/>
        <v>-141.71655444295288</v>
      </c>
      <c r="BY82" s="100">
        <f t="shared" si="60"/>
        <v>-100.70829911824558</v>
      </c>
      <c r="BZ82" s="154">
        <f t="shared" si="61"/>
        <v>42.23045193567657</v>
      </c>
      <c r="CA82">
        <f t="shared" si="62"/>
        <v>-58.477847182569008</v>
      </c>
      <c r="CE82">
        <v>80</v>
      </c>
      <c r="CF82" s="100">
        <f t="shared" si="63"/>
        <v>-170.16500671140909</v>
      </c>
      <c r="CG82" s="100">
        <f t="shared" si="64"/>
        <v>-129.15675138670184</v>
      </c>
      <c r="CH82" s="100">
        <f t="shared" si="45"/>
        <v>152.03701460981898</v>
      </c>
      <c r="CI82">
        <f t="shared" si="70"/>
        <v>22.88026322311714</v>
      </c>
    </row>
    <row r="83" spans="1:87" ht="16.5">
      <c r="A83">
        <v>9.9999999999999995E-7</v>
      </c>
      <c r="B83" s="154">
        <v>9.9999999999999995E-7</v>
      </c>
      <c r="C83" s="154">
        <v>4.8116666666666669E-4</v>
      </c>
      <c r="D83" s="154">
        <v>6.7027027027027029E-4</v>
      </c>
      <c r="E83" s="154">
        <v>9.9999999999999995E-7</v>
      </c>
      <c r="F83">
        <v>1.2964641419254189E-2</v>
      </c>
      <c r="G83">
        <v>0.56540807147824013</v>
      </c>
      <c r="H83">
        <v>0.40073706510446949</v>
      </c>
      <c r="I83">
        <f t="shared" si="46"/>
        <v>306</v>
      </c>
      <c r="J83">
        <v>1.8620871366628614E-7</v>
      </c>
      <c r="K83">
        <v>3.1370000000000002E-2</v>
      </c>
      <c r="L83">
        <v>10.913945365418034</v>
      </c>
      <c r="M83" s="104">
        <v>60493.561041272653</v>
      </c>
      <c r="O83" s="10"/>
      <c r="Q83">
        <v>81</v>
      </c>
      <c r="R83" s="159">
        <f t="shared" si="65"/>
        <v>114.37156012751666</v>
      </c>
      <c r="S83">
        <f t="shared" si="66"/>
        <v>73.363304802809353</v>
      </c>
      <c r="T83" s="155">
        <f t="shared" si="47"/>
        <v>-42.819404700997737</v>
      </c>
      <c r="U83">
        <f t="shared" si="40"/>
        <v>30.543900101811616</v>
      </c>
      <c r="X83">
        <v>81</v>
      </c>
      <c r="Y83">
        <f t="shared" ref="Y83:Z102" si="71">$O$9+$O$11-2*$O$10</f>
        <v>7.8120805369167101E-2</v>
      </c>
      <c r="Z83">
        <f t="shared" si="71"/>
        <v>7.8120805369167101E-2</v>
      </c>
      <c r="AA83">
        <f t="shared" si="41"/>
        <v>-17.400414226068563</v>
      </c>
      <c r="AB83">
        <f t="shared" si="48"/>
        <v>-17.322293420699395</v>
      </c>
      <c r="AC83" s="9"/>
      <c r="AE83">
        <v>81</v>
      </c>
      <c r="AF83">
        <f t="shared" si="42"/>
        <v>86.948445006711324</v>
      </c>
      <c r="AG83">
        <f t="shared" si="49"/>
        <v>45.940189682004132</v>
      </c>
      <c r="AH83" s="154">
        <f t="shared" si="50"/>
        <v>-25.834544219900121</v>
      </c>
      <c r="AI83">
        <f t="shared" si="51"/>
        <v>20.105645462104011</v>
      </c>
      <c r="AL83">
        <v>81</v>
      </c>
      <c r="AP83">
        <f t="shared" si="52"/>
        <v>2.7833520414046156</v>
      </c>
      <c r="AX83">
        <v>81</v>
      </c>
      <c r="AY83">
        <f t="shared" si="43"/>
        <v>1.0379817753994034</v>
      </c>
      <c r="AZ83">
        <f t="shared" si="43"/>
        <v>4.7817091506348754</v>
      </c>
      <c r="BB83">
        <v>81</v>
      </c>
      <c r="BC83">
        <f t="shared" si="44"/>
        <v>-173.70068867114094</v>
      </c>
      <c r="BD83">
        <f t="shared" si="67"/>
        <v>-132.69243334643369</v>
      </c>
      <c r="BE83">
        <f t="shared" si="68"/>
        <v>51.581387126103856</v>
      </c>
      <c r="BF83">
        <f t="shared" si="69"/>
        <v>-81.111046220329825</v>
      </c>
      <c r="BI83">
        <v>81</v>
      </c>
      <c r="BJ83" s="8">
        <f t="shared" ref="BJ83:BK102" si="72">$O$12+$O$3-$O$9-$O$7</f>
        <v>-31.984134228187997</v>
      </c>
      <c r="BK83" s="8">
        <f t="shared" si="72"/>
        <v>-31.984134228187997</v>
      </c>
      <c r="BL83" s="154">
        <f t="shared" si="53"/>
        <v>9.177536170077067</v>
      </c>
      <c r="BM83" s="8">
        <f t="shared" si="54"/>
        <v>-22.806598058110929</v>
      </c>
      <c r="BP83">
        <v>81</v>
      </c>
      <c r="BQ83" s="100">
        <f t="shared" si="55"/>
        <v>141.71655444295288</v>
      </c>
      <c r="BR83" s="100">
        <f t="shared" si="56"/>
        <v>100.70829911824558</v>
      </c>
      <c r="BS83" s="154">
        <f t="shared" si="57"/>
        <v>-42.403850956026787</v>
      </c>
      <c r="BT83">
        <f t="shared" si="58"/>
        <v>58.30444816221879</v>
      </c>
      <c r="BW83">
        <v>81</v>
      </c>
      <c r="BX83" s="100">
        <f t="shared" si="59"/>
        <v>-141.71655444295288</v>
      </c>
      <c r="BY83" s="100">
        <f t="shared" si="60"/>
        <v>-100.70829911824558</v>
      </c>
      <c r="BZ83" s="154">
        <f t="shared" si="61"/>
        <v>42.403850956026787</v>
      </c>
      <c r="CA83">
        <f t="shared" si="62"/>
        <v>-58.30444816221879</v>
      </c>
      <c r="CE83">
        <v>81</v>
      </c>
      <c r="CF83" s="100">
        <f t="shared" si="63"/>
        <v>-170.16500671140909</v>
      </c>
      <c r="CG83" s="100">
        <f t="shared" si="64"/>
        <v>-129.15675138670184</v>
      </c>
      <c r="CH83" s="100">
        <f t="shared" si="45"/>
        <v>152.15179063943617</v>
      </c>
      <c r="CI83">
        <f t="shared" si="70"/>
        <v>22.99503925273433</v>
      </c>
    </row>
    <row r="84" spans="1:87" ht="16.5">
      <c r="A84">
        <v>9.9999999999999995E-7</v>
      </c>
      <c r="B84" s="154">
        <v>3.5869565217391308E-5</v>
      </c>
      <c r="C84" s="154">
        <v>6.2016666666666665E-4</v>
      </c>
      <c r="D84" s="154">
        <v>8.4094594594594587E-4</v>
      </c>
      <c r="E84" s="154">
        <v>9.9999999999999995E-7</v>
      </c>
      <c r="F84">
        <v>1.8267661403392668E-2</v>
      </c>
      <c r="G84">
        <v>0.56134788994134621</v>
      </c>
      <c r="H84">
        <v>0.40661590678000242</v>
      </c>
      <c r="I84">
        <f t="shared" si="46"/>
        <v>306</v>
      </c>
      <c r="J84">
        <v>1.9054607179632443E-7</v>
      </c>
      <c r="K84">
        <v>3.1050000000000001E-2</v>
      </c>
      <c r="L84">
        <v>15.380751302907768</v>
      </c>
      <c r="M84" s="104">
        <v>60075.448580331511</v>
      </c>
      <c r="O84" s="10"/>
      <c r="Q84">
        <v>82</v>
      </c>
      <c r="R84" s="159">
        <f t="shared" si="65"/>
        <v>114.37156012751666</v>
      </c>
      <c r="S84">
        <f t="shared" si="66"/>
        <v>73.363304802809353</v>
      </c>
      <c r="T84" s="155">
        <f t="shared" si="47"/>
        <v>-40.159672653773114</v>
      </c>
      <c r="U84">
        <f t="shared" si="40"/>
        <v>33.203632149036238</v>
      </c>
      <c r="X84">
        <v>82</v>
      </c>
      <c r="Y84">
        <f t="shared" si="71"/>
        <v>7.8120805369167101E-2</v>
      </c>
      <c r="Z84">
        <f t="shared" si="71"/>
        <v>7.8120805369167101E-2</v>
      </c>
      <c r="AA84">
        <f t="shared" si="41"/>
        <v>-17.909053459184211</v>
      </c>
      <c r="AB84">
        <f t="shared" si="48"/>
        <v>-17.830932653815044</v>
      </c>
      <c r="AC84" s="9"/>
      <c r="AE84">
        <v>82</v>
      </c>
      <c r="AF84">
        <f t="shared" si="42"/>
        <v>86.948445006711324</v>
      </c>
      <c r="AG84">
        <f t="shared" si="49"/>
        <v>45.940189682004132</v>
      </c>
      <c r="AH84" s="154">
        <f t="shared" si="50"/>
        <v>-22.798347712694504</v>
      </c>
      <c r="AI84">
        <f t="shared" si="51"/>
        <v>23.141841969309628</v>
      </c>
      <c r="AL84">
        <v>82</v>
      </c>
      <c r="AP84">
        <f t="shared" si="52"/>
        <v>5.3109093154945839</v>
      </c>
      <c r="AX84">
        <v>82</v>
      </c>
      <c r="AY84">
        <f t="shared" si="43"/>
        <v>1.1869775499477202</v>
      </c>
      <c r="AZ84">
        <f t="shared" si="43"/>
        <v>4.7786970223429428</v>
      </c>
      <c r="BB84">
        <v>82</v>
      </c>
      <c r="BC84">
        <f t="shared" si="44"/>
        <v>-173.70068867114094</v>
      </c>
      <c r="BD84">
        <f t="shared" si="67"/>
        <v>-132.69243334643369</v>
      </c>
      <c r="BE84">
        <f t="shared" si="68"/>
        <v>48.099395085331672</v>
      </c>
      <c r="BF84">
        <f t="shared" si="69"/>
        <v>-84.593038261102009</v>
      </c>
      <c r="BI84">
        <v>82</v>
      </c>
      <c r="BJ84" s="8">
        <f t="shared" si="72"/>
        <v>-31.984134228187997</v>
      </c>
      <c r="BK84" s="8">
        <f t="shared" si="72"/>
        <v>-31.984134228187997</v>
      </c>
      <c r="BL84" s="154">
        <f t="shared" si="53"/>
        <v>8.4874509496641437</v>
      </c>
      <c r="BM84" s="8">
        <f t="shared" si="54"/>
        <v>-23.496683278523854</v>
      </c>
      <c r="BP84">
        <v>82</v>
      </c>
      <c r="BQ84" s="100">
        <f t="shared" si="55"/>
        <v>141.71655444295288</v>
      </c>
      <c r="BR84" s="100">
        <f t="shared" si="56"/>
        <v>100.70829911824558</v>
      </c>
      <c r="BS84" s="154">
        <f t="shared" si="57"/>
        <v>-39.611944135667528</v>
      </c>
      <c r="BT84">
        <f t="shared" si="58"/>
        <v>61.096354982578049</v>
      </c>
      <c r="BW84">
        <v>82</v>
      </c>
      <c r="BX84" s="100">
        <f t="shared" si="59"/>
        <v>-141.71655444295288</v>
      </c>
      <c r="BY84" s="100">
        <f t="shared" si="60"/>
        <v>-100.70829911824558</v>
      </c>
      <c r="BZ84" s="154">
        <f t="shared" si="61"/>
        <v>39.611944135667528</v>
      </c>
      <c r="CA84">
        <f t="shared" si="62"/>
        <v>-61.096354982578049</v>
      </c>
      <c r="CE84">
        <v>82</v>
      </c>
      <c r="CF84" s="100">
        <f t="shared" si="63"/>
        <v>-170.16500671140909</v>
      </c>
      <c r="CG84" s="100">
        <f t="shared" si="64"/>
        <v>-129.15675138670184</v>
      </c>
      <c r="CH84" s="100">
        <f t="shared" si="45"/>
        <v>115.56426564861464</v>
      </c>
      <c r="CI84">
        <f t="shared" si="70"/>
        <v>-13.592485738087206</v>
      </c>
    </row>
    <row r="85" spans="1:87" ht="16.5">
      <c r="A85">
        <v>9.9999999999999995E-7</v>
      </c>
      <c r="B85" s="154">
        <v>9.9999999999999995E-7</v>
      </c>
      <c r="C85" s="154">
        <v>7.0350000000000002E-4</v>
      </c>
      <c r="D85" s="154">
        <v>8.6405405405405404E-4</v>
      </c>
      <c r="E85" s="154">
        <v>9.9999999999999995E-7</v>
      </c>
      <c r="F85">
        <v>4.8188665018789538E-2</v>
      </c>
      <c r="G85">
        <v>0.55804604694133164</v>
      </c>
      <c r="H85">
        <v>0.4049673220683731</v>
      </c>
      <c r="I85">
        <f t="shared" si="46"/>
        <v>306</v>
      </c>
      <c r="J85">
        <v>1.8620871366628614E-7</v>
      </c>
      <c r="K85">
        <v>3.0915000000000002E-2</v>
      </c>
      <c r="L85">
        <v>40.613364047172112</v>
      </c>
      <c r="M85" s="104">
        <v>59770.386994350061</v>
      </c>
      <c r="O85" s="10"/>
      <c r="Q85">
        <v>83</v>
      </c>
      <c r="R85" s="159">
        <f t="shared" si="65"/>
        <v>114.37156012751666</v>
      </c>
      <c r="S85">
        <f t="shared" si="66"/>
        <v>73.363304802809353</v>
      </c>
      <c r="T85" s="155">
        <f t="shared" si="47"/>
        <v>-32.515286735652126</v>
      </c>
      <c r="U85">
        <f t="shared" si="40"/>
        <v>40.848018067157227</v>
      </c>
      <c r="X85">
        <v>83</v>
      </c>
      <c r="Y85">
        <f t="shared" si="71"/>
        <v>7.8120805369167101E-2</v>
      </c>
      <c r="Z85">
        <f t="shared" si="71"/>
        <v>7.8120805369167101E-2</v>
      </c>
      <c r="AA85">
        <f t="shared" si="41"/>
        <v>-17.726215105141257</v>
      </c>
      <c r="AB85">
        <f t="shared" si="48"/>
        <v>-17.64809429977209</v>
      </c>
      <c r="AC85" s="9"/>
      <c r="AE85">
        <v>83</v>
      </c>
      <c r="AF85">
        <f t="shared" si="42"/>
        <v>86.948445006711324</v>
      </c>
      <c r="AG85">
        <f t="shared" si="49"/>
        <v>45.940189682004132</v>
      </c>
      <c r="AH85" s="154">
        <f t="shared" si="50"/>
        <v>-17.221018494224491</v>
      </c>
      <c r="AI85">
        <f t="shared" si="51"/>
        <v>28.71917118777964</v>
      </c>
      <c r="AL85">
        <v>83</v>
      </c>
      <c r="AP85">
        <f t="shared" si="52"/>
        <v>11.07107688800755</v>
      </c>
      <c r="AX85">
        <v>83</v>
      </c>
      <c r="AY85">
        <f t="shared" si="43"/>
        <v>1.6086689640434597</v>
      </c>
      <c r="AZ85">
        <f t="shared" si="43"/>
        <v>4.7764860677621854</v>
      </c>
      <c r="BB85">
        <v>83</v>
      </c>
      <c r="BC85">
        <f t="shared" si="44"/>
        <v>-173.70068867114094</v>
      </c>
      <c r="BD85">
        <f t="shared" si="67"/>
        <v>-132.69243334643369</v>
      </c>
      <c r="BE85">
        <f t="shared" si="68"/>
        <v>38.22391901250181</v>
      </c>
      <c r="BF85">
        <f t="shared" si="69"/>
        <v>-94.468514333931878</v>
      </c>
      <c r="BI85">
        <v>83</v>
      </c>
      <c r="BJ85" s="8">
        <f t="shared" si="72"/>
        <v>-31.984134228187997</v>
      </c>
      <c r="BK85" s="8">
        <f t="shared" si="72"/>
        <v>-31.984134228187997</v>
      </c>
      <c r="BL85" s="154">
        <f t="shared" si="53"/>
        <v>8.1405791405632986</v>
      </c>
      <c r="BM85" s="8">
        <f t="shared" si="54"/>
        <v>-23.843555087624701</v>
      </c>
      <c r="BP85">
        <v>83</v>
      </c>
      <c r="BQ85" s="100">
        <f t="shared" si="55"/>
        <v>141.71655444295288</v>
      </c>
      <c r="BR85" s="100">
        <f t="shared" si="56"/>
        <v>100.70829911824558</v>
      </c>
      <c r="BS85" s="154">
        <f t="shared" si="57"/>
        <v>-30.083339871938509</v>
      </c>
      <c r="BT85">
        <f t="shared" si="58"/>
        <v>70.624959246307071</v>
      </c>
      <c r="BW85">
        <v>83</v>
      </c>
      <c r="BX85" s="100">
        <f t="shared" si="59"/>
        <v>-141.71655444295288</v>
      </c>
      <c r="BY85" s="100">
        <f t="shared" si="60"/>
        <v>-100.70829911824558</v>
      </c>
      <c r="BZ85" s="154">
        <f t="shared" si="61"/>
        <v>30.083339871938509</v>
      </c>
      <c r="CA85">
        <f t="shared" si="62"/>
        <v>-70.624959246307071</v>
      </c>
      <c r="CE85">
        <v>83</v>
      </c>
      <c r="CF85" s="100">
        <f t="shared" si="63"/>
        <v>-170.16500671140909</v>
      </c>
      <c r="CG85" s="100">
        <f t="shared" si="64"/>
        <v>-129.15675138670184</v>
      </c>
      <c r="CH85" s="100">
        <f t="shared" si="45"/>
        <v>152.00692738693269</v>
      </c>
      <c r="CI85">
        <f t="shared" si="70"/>
        <v>22.850176000230846</v>
      </c>
    </row>
    <row r="86" spans="1:87" ht="16.5">
      <c r="A86">
        <v>9.9999999999999995E-7</v>
      </c>
      <c r="B86" s="154">
        <v>9.9999999999999995E-7</v>
      </c>
      <c r="C86" s="154">
        <v>8.8066666666666675E-4</v>
      </c>
      <c r="D86" s="154">
        <v>1.0872972972972971E-3</v>
      </c>
      <c r="E86" s="154">
        <v>9.9999999999999995E-7</v>
      </c>
      <c r="F86">
        <v>5.466904245669188E-2</v>
      </c>
      <c r="G86">
        <v>0.56230708427176712</v>
      </c>
      <c r="H86">
        <v>0.4050264648235391</v>
      </c>
      <c r="I86">
        <f t="shared" si="46"/>
        <v>306</v>
      </c>
      <c r="J86">
        <v>1.9498445997580421E-7</v>
      </c>
      <c r="K86">
        <v>3.0405000000000001E-2</v>
      </c>
      <c r="L86">
        <v>46.028343941240699</v>
      </c>
      <c r="M86" s="104">
        <v>60159.278078900694</v>
      </c>
      <c r="O86" s="10"/>
      <c r="Q86">
        <v>84</v>
      </c>
      <c r="R86" s="159">
        <f t="shared" si="65"/>
        <v>114.37156012751666</v>
      </c>
      <c r="S86">
        <f t="shared" si="66"/>
        <v>73.363304802809353</v>
      </c>
      <c r="T86" s="155">
        <f t="shared" si="47"/>
        <v>-31.607800211050574</v>
      </c>
      <c r="U86">
        <f t="shared" si="40"/>
        <v>41.755504591758779</v>
      </c>
      <c r="X86">
        <v>84</v>
      </c>
      <c r="Y86">
        <f t="shared" si="71"/>
        <v>7.8120805369167101E-2</v>
      </c>
      <c r="Z86">
        <f t="shared" si="71"/>
        <v>7.8120805369167101E-2</v>
      </c>
      <c r="AA86">
        <f t="shared" si="41"/>
        <v>-18.324158443320229</v>
      </c>
      <c r="AB86">
        <f t="shared" si="48"/>
        <v>-18.246037637951062</v>
      </c>
      <c r="AC86" s="9"/>
      <c r="AE86">
        <v>84</v>
      </c>
      <c r="AF86">
        <f t="shared" si="42"/>
        <v>86.948445006711324</v>
      </c>
      <c r="AG86">
        <f t="shared" si="49"/>
        <v>45.940189682004132</v>
      </c>
      <c r="AH86" s="154">
        <f t="shared" si="50"/>
        <v>-15.436057685038984</v>
      </c>
      <c r="AI86">
        <f t="shared" si="51"/>
        <v>30.50413199696515</v>
      </c>
      <c r="AL86">
        <v>84</v>
      </c>
      <c r="AP86">
        <f t="shared" si="52"/>
        <v>12.258094359014088</v>
      </c>
      <c r="AX86">
        <v>84</v>
      </c>
      <c r="AY86">
        <f t="shared" si="43"/>
        <v>1.6630253496469807</v>
      </c>
      <c r="AZ86">
        <f t="shared" si="43"/>
        <v>4.7793026160105976</v>
      </c>
      <c r="BB86">
        <v>84</v>
      </c>
      <c r="BC86">
        <f t="shared" si="44"/>
        <v>-173.70068867114094</v>
      </c>
      <c r="BD86">
        <f t="shared" si="67"/>
        <v>-132.69243334643369</v>
      </c>
      <c r="BE86">
        <f t="shared" si="68"/>
        <v>37.00153013873274</v>
      </c>
      <c r="BF86">
        <f t="shared" si="69"/>
        <v>-95.690903207700956</v>
      </c>
      <c r="BI86">
        <v>84</v>
      </c>
      <c r="BJ86" s="8">
        <f t="shared" si="72"/>
        <v>-31.984134228187997</v>
      </c>
      <c r="BK86" s="8">
        <f t="shared" si="72"/>
        <v>-31.984134228187997</v>
      </c>
      <c r="BL86" s="154">
        <f t="shared" si="53"/>
        <v>7.5461458449908072</v>
      </c>
      <c r="BM86" s="8">
        <f t="shared" si="54"/>
        <v>-24.43798838319719</v>
      </c>
      <c r="BP86">
        <v>84</v>
      </c>
      <c r="BQ86" s="100">
        <f t="shared" si="55"/>
        <v>141.71655444295288</v>
      </c>
      <c r="BR86" s="100">
        <f t="shared" si="56"/>
        <v>100.70829911824558</v>
      </c>
      <c r="BS86" s="154">
        <f t="shared" si="57"/>
        <v>-29.455384293741933</v>
      </c>
      <c r="BT86">
        <f t="shared" si="58"/>
        <v>71.252914824503648</v>
      </c>
      <c r="BW86">
        <v>84</v>
      </c>
      <c r="BX86" s="100">
        <f t="shared" si="59"/>
        <v>-141.71655444295288</v>
      </c>
      <c r="BY86" s="100">
        <f t="shared" si="60"/>
        <v>-100.70829911824558</v>
      </c>
      <c r="BZ86" s="154">
        <f t="shared" si="61"/>
        <v>29.455384293741933</v>
      </c>
      <c r="CA86">
        <f t="shared" si="62"/>
        <v>-71.252914824503648</v>
      </c>
      <c r="CE86">
        <v>84</v>
      </c>
      <c r="CF86" s="100">
        <f t="shared" si="63"/>
        <v>-170.16500671140909</v>
      </c>
      <c r="CG86" s="100">
        <f t="shared" si="64"/>
        <v>-129.15675138670184</v>
      </c>
      <c r="CH86" s="100">
        <f t="shared" si="45"/>
        <v>151.78214819103641</v>
      </c>
      <c r="CI86">
        <f t="shared" si="70"/>
        <v>22.625396804334571</v>
      </c>
    </row>
    <row r="87" spans="1:87" ht="16.5">
      <c r="A87">
        <v>9.9999999999999995E-7</v>
      </c>
      <c r="B87" s="154">
        <v>2.1521739130434784E-5</v>
      </c>
      <c r="C87" s="154">
        <v>5.4116666666666668E-4</v>
      </c>
      <c r="D87" s="154">
        <v>6.2027027027027027E-4</v>
      </c>
      <c r="E87" s="154">
        <v>9.9999999999999995E-7</v>
      </c>
      <c r="F87">
        <v>1.6547224456656733E-2</v>
      </c>
      <c r="G87">
        <v>0.5615259873478804</v>
      </c>
      <c r="H87">
        <v>0.40779342175038885</v>
      </c>
      <c r="I87">
        <f t="shared" si="46"/>
        <v>306</v>
      </c>
      <c r="J87">
        <v>1.7782794100389206E-7</v>
      </c>
      <c r="K87">
        <v>3.1309999999999998E-2</v>
      </c>
      <c r="L87">
        <v>13.930074253539848</v>
      </c>
      <c r="M87" s="104">
        <v>60082.565460657956</v>
      </c>
      <c r="O87" s="10"/>
      <c r="Q87">
        <v>85</v>
      </c>
      <c r="R87" s="159">
        <f t="shared" si="65"/>
        <v>114.37156012751666</v>
      </c>
      <c r="S87">
        <f t="shared" si="66"/>
        <v>73.363304802809353</v>
      </c>
      <c r="T87" s="155">
        <f t="shared" si="47"/>
        <v>-40.465724226507426</v>
      </c>
      <c r="U87">
        <f t="shared" si="40"/>
        <v>32.897580576301927</v>
      </c>
      <c r="X87">
        <v>85</v>
      </c>
      <c r="Y87">
        <f t="shared" si="71"/>
        <v>7.8120805369167101E-2</v>
      </c>
      <c r="Z87">
        <f t="shared" si="71"/>
        <v>7.8120805369167101E-2</v>
      </c>
      <c r="AA87">
        <f t="shared" si="41"/>
        <v>-16.706944202601946</v>
      </c>
      <c r="AB87">
        <f t="shared" si="48"/>
        <v>-16.628823397232779</v>
      </c>
      <c r="AC87" s="9"/>
      <c r="AE87">
        <v>85</v>
      </c>
      <c r="AF87">
        <f t="shared" si="42"/>
        <v>86.948445006711324</v>
      </c>
      <c r="AG87">
        <f t="shared" si="49"/>
        <v>45.940189682004132</v>
      </c>
      <c r="AH87" s="154">
        <f t="shared" si="50"/>
        <v>-23.995029256037146</v>
      </c>
      <c r="AI87">
        <f t="shared" si="51"/>
        <v>21.945160425966986</v>
      </c>
      <c r="AL87">
        <v>85</v>
      </c>
      <c r="AP87">
        <f t="shared" si="52"/>
        <v>5.3163370287342069</v>
      </c>
      <c r="AX87">
        <v>85</v>
      </c>
      <c r="AY87">
        <f t="shared" si="43"/>
        <v>1.143953431414392</v>
      </c>
      <c r="AZ87">
        <f t="shared" si="43"/>
        <v>4.7787484682973789</v>
      </c>
      <c r="BB87">
        <v>85</v>
      </c>
      <c r="BC87">
        <f t="shared" si="44"/>
        <v>-173.70068867114094</v>
      </c>
      <c r="BD87">
        <f t="shared" si="67"/>
        <v>-132.69243334643369</v>
      </c>
      <c r="BE87">
        <f t="shared" si="68"/>
        <v>49.085628883762752</v>
      </c>
      <c r="BF87">
        <f t="shared" si="69"/>
        <v>-83.606804462670937</v>
      </c>
      <c r="BI87">
        <v>85</v>
      </c>
      <c r="BJ87" s="8">
        <f t="shared" si="72"/>
        <v>-31.984134228187997</v>
      </c>
      <c r="BK87" s="8">
        <f t="shared" si="72"/>
        <v>-31.984134228187997</v>
      </c>
      <c r="BL87" s="154">
        <f t="shared" si="53"/>
        <v>8.8561538893870004</v>
      </c>
      <c r="BM87" s="8">
        <f t="shared" si="54"/>
        <v>-23.127980338800995</v>
      </c>
      <c r="BP87">
        <v>85</v>
      </c>
      <c r="BQ87" s="100">
        <f t="shared" si="55"/>
        <v>141.71655444295288</v>
      </c>
      <c r="BR87" s="100">
        <f t="shared" si="56"/>
        <v>100.70829911824558</v>
      </c>
      <c r="BS87" s="154">
        <f t="shared" si="57"/>
        <v>-40.229474994375749</v>
      </c>
      <c r="BT87">
        <f t="shared" si="58"/>
        <v>60.478824123869828</v>
      </c>
      <c r="BW87">
        <v>85</v>
      </c>
      <c r="BX87" s="100">
        <f t="shared" si="59"/>
        <v>-141.71655444295288</v>
      </c>
      <c r="BY87" s="100">
        <f t="shared" si="60"/>
        <v>-100.70829911824558</v>
      </c>
      <c r="BZ87" s="154">
        <f t="shared" si="61"/>
        <v>40.229474994375749</v>
      </c>
      <c r="CA87">
        <f t="shared" si="62"/>
        <v>-60.478824123869828</v>
      </c>
      <c r="CE87">
        <v>85</v>
      </c>
      <c r="CF87" s="100">
        <f t="shared" si="63"/>
        <v>-170.16500671140909</v>
      </c>
      <c r="CG87" s="100">
        <f t="shared" si="64"/>
        <v>-129.15675138670184</v>
      </c>
      <c r="CH87" s="100">
        <f t="shared" si="45"/>
        <v>121.00311529294115</v>
      </c>
      <c r="CI87">
        <f t="shared" si="70"/>
        <v>-8.1536360937606958</v>
      </c>
    </row>
    <row r="88" spans="1:87" ht="16.5">
      <c r="A88">
        <v>9.9999999999999995E-7</v>
      </c>
      <c r="B88" s="154">
        <v>9.9999999999999995E-7</v>
      </c>
      <c r="C88" s="154">
        <v>7.9549999999999998E-4</v>
      </c>
      <c r="D88" s="154">
        <v>8.6567567567567567E-4</v>
      </c>
      <c r="E88" s="154">
        <v>9.9999999999999995E-7</v>
      </c>
      <c r="F88">
        <v>4.6151180633631481E-2</v>
      </c>
      <c r="G88">
        <v>0.55342535573590879</v>
      </c>
      <c r="H88">
        <v>0.40841174637938965</v>
      </c>
      <c r="I88">
        <f t="shared" si="46"/>
        <v>306</v>
      </c>
      <c r="J88">
        <v>1.7378008287493735E-7</v>
      </c>
      <c r="K88">
        <v>3.1519999999999999E-2</v>
      </c>
      <c r="L88">
        <v>38.922627350686071</v>
      </c>
      <c r="M88" s="104">
        <v>59318.893529659857</v>
      </c>
      <c r="O88" s="10"/>
      <c r="Q88">
        <v>86</v>
      </c>
      <c r="R88" s="159">
        <f t="shared" si="65"/>
        <v>114.37156012751666</v>
      </c>
      <c r="S88">
        <f t="shared" si="66"/>
        <v>73.363304802809353</v>
      </c>
      <c r="T88" s="155">
        <f t="shared" si="47"/>
        <v>-32.487796563601975</v>
      </c>
      <c r="U88">
        <f t="shared" si="40"/>
        <v>40.875508239207377</v>
      </c>
      <c r="X88">
        <v>86</v>
      </c>
      <c r="Y88">
        <f t="shared" si="71"/>
        <v>7.8120805369167101E-2</v>
      </c>
      <c r="Z88">
        <f t="shared" si="71"/>
        <v>7.8120805369167101E-2</v>
      </c>
      <c r="AA88">
        <f t="shared" si="41"/>
        <v>-17.423061709889939</v>
      </c>
      <c r="AB88">
        <f t="shared" si="48"/>
        <v>-17.344940904520772</v>
      </c>
      <c r="AC88" s="9"/>
      <c r="AE88">
        <v>86</v>
      </c>
      <c r="AF88">
        <f t="shared" si="42"/>
        <v>86.948445006711324</v>
      </c>
      <c r="AG88">
        <f t="shared" si="49"/>
        <v>45.940189682004132</v>
      </c>
      <c r="AH88" s="154">
        <f t="shared" si="50"/>
        <v>-16.815458534424348</v>
      </c>
      <c r="AI88">
        <f t="shared" si="51"/>
        <v>29.124731147579784</v>
      </c>
      <c r="AL88">
        <v>86</v>
      </c>
      <c r="AP88">
        <f t="shared" si="52"/>
        <v>11.779790243059011</v>
      </c>
      <c r="AX88">
        <v>86</v>
      </c>
      <c r="AY88">
        <f t="shared" si="43"/>
        <v>1.5902021482816384</v>
      </c>
      <c r="AZ88">
        <f t="shared" si="43"/>
        <v>4.7731930415733919</v>
      </c>
      <c r="BB88">
        <v>86</v>
      </c>
      <c r="BC88">
        <f t="shared" si="44"/>
        <v>-173.70068867114094</v>
      </c>
      <c r="BD88">
        <f t="shared" si="67"/>
        <v>-132.69243334643369</v>
      </c>
      <c r="BE88">
        <f t="shared" si="68"/>
        <v>38.593112685652919</v>
      </c>
      <c r="BF88">
        <f t="shared" si="69"/>
        <v>-94.099320660780762</v>
      </c>
      <c r="BI88">
        <v>86</v>
      </c>
      <c r="BJ88" s="8">
        <f t="shared" si="72"/>
        <v>-31.984134228187997</v>
      </c>
      <c r="BK88" s="8">
        <f t="shared" si="72"/>
        <v>-31.984134228187997</v>
      </c>
      <c r="BL88" s="154">
        <f t="shared" si="53"/>
        <v>7.8560398027632568</v>
      </c>
      <c r="BM88" s="8">
        <f t="shared" si="54"/>
        <v>-24.128094425424742</v>
      </c>
      <c r="BP88">
        <v>86</v>
      </c>
      <c r="BQ88" s="100">
        <f t="shared" si="55"/>
        <v>141.71655444295288</v>
      </c>
      <c r="BR88" s="100">
        <f t="shared" si="56"/>
        <v>100.70829911824558</v>
      </c>
      <c r="BS88" s="154">
        <f t="shared" si="57"/>
        <v>-30.737072882889667</v>
      </c>
      <c r="BT88">
        <f t="shared" si="58"/>
        <v>69.971226235355914</v>
      </c>
      <c r="BW88">
        <v>86</v>
      </c>
      <c r="BX88" s="100">
        <f t="shared" si="59"/>
        <v>-141.71655444295288</v>
      </c>
      <c r="BY88" s="100">
        <f t="shared" si="60"/>
        <v>-100.70829911824558</v>
      </c>
      <c r="BZ88" s="154">
        <f t="shared" si="61"/>
        <v>30.737072882889667</v>
      </c>
      <c r="CA88">
        <f t="shared" si="62"/>
        <v>-69.971226235355914</v>
      </c>
      <c r="CE88">
        <v>86</v>
      </c>
      <c r="CF88" s="100">
        <f t="shared" si="63"/>
        <v>-170.16500671140909</v>
      </c>
      <c r="CG88" s="100">
        <f t="shared" si="64"/>
        <v>-129.15675138670184</v>
      </c>
      <c r="CH88" s="100">
        <f t="shared" si="45"/>
        <v>152.30945050503755</v>
      </c>
      <c r="CI88">
        <f t="shared" si="70"/>
        <v>23.152699118335704</v>
      </c>
    </row>
    <row r="89" spans="1:87" ht="16.5">
      <c r="A89">
        <v>9.9999999999999995E-7</v>
      </c>
      <c r="B89" s="154">
        <v>3.7826086956521736E-5</v>
      </c>
      <c r="C89" s="154">
        <v>1.0278333333333333E-3</v>
      </c>
      <c r="D89" s="154">
        <v>1.1233783783783783E-3</v>
      </c>
      <c r="E89" s="154">
        <v>9.9999999999999995E-7</v>
      </c>
      <c r="F89">
        <v>1.486224226446676E-2</v>
      </c>
      <c r="G89">
        <v>0.55463835109858084</v>
      </c>
      <c r="H89">
        <v>0.41435530501029311</v>
      </c>
      <c r="I89">
        <f t="shared" si="46"/>
        <v>306</v>
      </c>
      <c r="J89">
        <v>1.7782794100389206E-7</v>
      </c>
      <c r="K89">
        <v>3.1440000000000003E-2</v>
      </c>
      <c r="L89">
        <v>12.521131164650154</v>
      </c>
      <c r="M89" s="104">
        <v>59401.500381159072</v>
      </c>
      <c r="O89" s="10"/>
      <c r="Q89">
        <v>87</v>
      </c>
      <c r="R89" s="159">
        <f t="shared" si="65"/>
        <v>114.37156012751666</v>
      </c>
      <c r="S89">
        <f t="shared" si="66"/>
        <v>73.363304802809353</v>
      </c>
      <c r="T89" s="155">
        <f t="shared" si="47"/>
        <v>-41.15393900537849</v>
      </c>
      <c r="U89">
        <f t="shared" si="40"/>
        <v>32.209365797430863</v>
      </c>
      <c r="X89">
        <v>87</v>
      </c>
      <c r="Y89">
        <f t="shared" si="71"/>
        <v>7.8120805369167101E-2</v>
      </c>
      <c r="Z89">
        <f t="shared" si="71"/>
        <v>7.8120805369167101E-2</v>
      </c>
      <c r="AA89">
        <f t="shared" si="41"/>
        <v>-18.097115447131412</v>
      </c>
      <c r="AB89">
        <f t="shared" si="48"/>
        <v>-18.018994641762244</v>
      </c>
      <c r="AC89" s="9"/>
      <c r="AE89">
        <v>87</v>
      </c>
      <c r="AF89">
        <f t="shared" si="42"/>
        <v>86.948445006711324</v>
      </c>
      <c r="AG89">
        <f t="shared" si="49"/>
        <v>45.940189682004132</v>
      </c>
      <c r="AH89" s="154">
        <f t="shared" si="50"/>
        <v>-21.277343772242677</v>
      </c>
      <c r="AI89">
        <f t="shared" si="51"/>
        <v>24.662845909761455</v>
      </c>
      <c r="AL89">
        <v>87</v>
      </c>
      <c r="AP89">
        <f t="shared" si="52"/>
        <v>6.6438512679992101</v>
      </c>
      <c r="AX89">
        <v>87</v>
      </c>
      <c r="AY89">
        <f t="shared" si="43"/>
        <v>1.0976435650065799</v>
      </c>
      <c r="AZ89">
        <f t="shared" si="43"/>
        <v>4.7737974146618134</v>
      </c>
      <c r="BB89">
        <v>87</v>
      </c>
      <c r="BC89">
        <f t="shared" si="44"/>
        <v>-173.70068867114094</v>
      </c>
      <c r="BD89">
        <f t="shared" si="67"/>
        <v>-132.69243334643369</v>
      </c>
      <c r="BE89">
        <f t="shared" si="68"/>
        <v>50.136634455440387</v>
      </c>
      <c r="BF89">
        <f t="shared" si="69"/>
        <v>-82.555798890993302</v>
      </c>
      <c r="BI89">
        <v>87</v>
      </c>
      <c r="BJ89" s="8">
        <f t="shared" si="72"/>
        <v>-31.984134228187997</v>
      </c>
      <c r="BK89" s="8">
        <f t="shared" si="72"/>
        <v>-31.984134228187997</v>
      </c>
      <c r="BL89" s="154">
        <f t="shared" si="53"/>
        <v>7.2032156640574874</v>
      </c>
      <c r="BM89" s="8">
        <f t="shared" si="54"/>
        <v>-24.780918564130509</v>
      </c>
      <c r="BP89">
        <v>87</v>
      </c>
      <c r="BQ89" s="100">
        <f t="shared" si="55"/>
        <v>141.71655444295288</v>
      </c>
      <c r="BR89" s="100">
        <f t="shared" si="56"/>
        <v>100.70829911824558</v>
      </c>
      <c r="BS89" s="154">
        <f t="shared" si="57"/>
        <v>-42.933418791382898</v>
      </c>
      <c r="BT89">
        <f t="shared" si="58"/>
        <v>57.774880326862679</v>
      </c>
      <c r="BW89">
        <v>87</v>
      </c>
      <c r="BX89" s="100">
        <f t="shared" si="59"/>
        <v>-141.71655444295288</v>
      </c>
      <c r="BY89" s="100">
        <f t="shared" si="60"/>
        <v>-100.70829911824558</v>
      </c>
      <c r="BZ89" s="154">
        <f t="shared" si="61"/>
        <v>42.933418791382898</v>
      </c>
      <c r="CA89">
        <f t="shared" si="62"/>
        <v>-57.774880326862679</v>
      </c>
      <c r="CE89">
        <v>87</v>
      </c>
      <c r="CF89" s="100">
        <f t="shared" si="63"/>
        <v>-170.16500671140909</v>
      </c>
      <c r="CG89" s="100">
        <f t="shared" si="64"/>
        <v>-129.15675138670184</v>
      </c>
      <c r="CH89" s="100">
        <f t="shared" si="45"/>
        <v>115.26419877645077</v>
      </c>
      <c r="CI89">
        <f t="shared" si="70"/>
        <v>-13.892552610251073</v>
      </c>
    </row>
    <row r="90" spans="1:87" ht="16.5">
      <c r="A90">
        <v>9.9999999999999995E-7</v>
      </c>
      <c r="B90" s="154">
        <v>9.9999999999999995E-7</v>
      </c>
      <c r="C90" s="154">
        <v>9.9350000000000003E-4</v>
      </c>
      <c r="D90" s="154">
        <v>1.0324324324324325E-3</v>
      </c>
      <c r="E90" s="154">
        <v>9.9999999999999995E-7</v>
      </c>
      <c r="F90">
        <v>1.4376418861669953E-2</v>
      </c>
      <c r="G90">
        <v>0.56026042125357411</v>
      </c>
      <c r="H90">
        <v>0.40883842547661237</v>
      </c>
      <c r="I90">
        <f t="shared" si="46"/>
        <v>306</v>
      </c>
      <c r="J90">
        <v>1.7378008287493735E-7</v>
      </c>
      <c r="K90">
        <v>3.1614999999999997E-2</v>
      </c>
      <c r="L90">
        <v>12.103995140392955</v>
      </c>
      <c r="M90" s="104">
        <v>59961.062452897451</v>
      </c>
      <c r="O90" s="10"/>
      <c r="Q90">
        <v>88</v>
      </c>
      <c r="R90" s="159">
        <f t="shared" si="65"/>
        <v>114.37156012751666</v>
      </c>
      <c r="S90">
        <f t="shared" si="66"/>
        <v>73.363304802809353</v>
      </c>
      <c r="T90" s="155">
        <f t="shared" si="47"/>
        <v>-41.265133546107251</v>
      </c>
      <c r="U90">
        <f t="shared" si="40"/>
        <v>32.098171256702102</v>
      </c>
      <c r="X90">
        <v>88</v>
      </c>
      <c r="Y90">
        <f t="shared" si="71"/>
        <v>7.8120805369167101E-2</v>
      </c>
      <c r="Z90">
        <f t="shared" si="71"/>
        <v>7.8120805369167101E-2</v>
      </c>
      <c r="AA90">
        <f t="shared" si="41"/>
        <v>-17.753969982129885</v>
      </c>
      <c r="AB90">
        <f t="shared" si="48"/>
        <v>-17.675849176760718</v>
      </c>
      <c r="AC90" s="9"/>
      <c r="AE90">
        <v>88</v>
      </c>
      <c r="AF90">
        <f t="shared" si="42"/>
        <v>86.948445006711324</v>
      </c>
      <c r="AG90">
        <f t="shared" si="49"/>
        <v>45.940189682004132</v>
      </c>
      <c r="AH90" s="154">
        <f t="shared" si="50"/>
        <v>-21.619334405979615</v>
      </c>
      <c r="AI90">
        <f t="shared" si="51"/>
        <v>24.320855276024517</v>
      </c>
      <c r="AL90">
        <v>88</v>
      </c>
      <c r="AP90">
        <f t="shared" si="52"/>
        <v>6.6450060992637994</v>
      </c>
      <c r="AX90">
        <v>88</v>
      </c>
      <c r="AY90">
        <f t="shared" si="43"/>
        <v>1.0829287406512054</v>
      </c>
      <c r="AZ90">
        <f t="shared" si="43"/>
        <v>4.7778693195288549</v>
      </c>
      <c r="BB90">
        <v>88</v>
      </c>
      <c r="BC90">
        <f t="shared" si="44"/>
        <v>-173.70068867114094</v>
      </c>
      <c r="BD90">
        <f t="shared" si="67"/>
        <v>-132.69243334643369</v>
      </c>
      <c r="BE90">
        <f t="shared" si="68"/>
        <v>50.486398982406087</v>
      </c>
      <c r="BF90">
        <f t="shared" si="69"/>
        <v>-82.206034364027602</v>
      </c>
      <c r="BI90">
        <v>88</v>
      </c>
      <c r="BJ90" s="8">
        <f t="shared" si="72"/>
        <v>-31.984134228187997</v>
      </c>
      <c r="BK90" s="8">
        <f t="shared" si="72"/>
        <v>-31.984134228187997</v>
      </c>
      <c r="BL90" s="154">
        <f t="shared" si="53"/>
        <v>7.3294362783010794</v>
      </c>
      <c r="BM90" s="8">
        <f t="shared" si="54"/>
        <v>-24.654697949886916</v>
      </c>
      <c r="BP90">
        <v>88</v>
      </c>
      <c r="BQ90" s="100">
        <f t="shared" si="55"/>
        <v>141.71655444295288</v>
      </c>
      <c r="BR90" s="100">
        <f t="shared" si="56"/>
        <v>100.70829911824558</v>
      </c>
      <c r="BS90" s="154">
        <f t="shared" si="57"/>
        <v>-43.156962704105013</v>
      </c>
      <c r="BT90">
        <f t="shared" si="58"/>
        <v>57.551336414140565</v>
      </c>
      <c r="BW90">
        <v>88</v>
      </c>
      <c r="BX90" s="100">
        <f t="shared" si="59"/>
        <v>-141.71655444295288</v>
      </c>
      <c r="BY90" s="100">
        <f t="shared" si="60"/>
        <v>-100.70829911824558</v>
      </c>
      <c r="BZ90" s="154">
        <f t="shared" si="61"/>
        <v>43.156962704105013</v>
      </c>
      <c r="CA90">
        <f t="shared" si="62"/>
        <v>-57.551336414140565</v>
      </c>
      <c r="CE90">
        <v>88</v>
      </c>
      <c r="CF90" s="100">
        <f t="shared" si="63"/>
        <v>-170.16500671140909</v>
      </c>
      <c r="CG90" s="100">
        <f t="shared" si="64"/>
        <v>-129.15675138670184</v>
      </c>
      <c r="CH90" s="100">
        <f t="shared" si="45"/>
        <v>152.36365066252409</v>
      </c>
      <c r="CI90">
        <f t="shared" si="70"/>
        <v>23.206899275822252</v>
      </c>
    </row>
    <row r="91" spans="1:87" ht="16.5">
      <c r="A91">
        <v>9.9999999999999995E-7</v>
      </c>
      <c r="B91" s="154">
        <v>3.6521739130434779E-5</v>
      </c>
      <c r="C91" s="154">
        <v>1.1838333333333334E-3</v>
      </c>
      <c r="D91" s="154">
        <v>1.1625675675675676E-3</v>
      </c>
      <c r="E91" s="154">
        <v>3.2727272727272725E-5</v>
      </c>
      <c r="F91">
        <v>1.3127219723954076E-2</v>
      </c>
      <c r="G91">
        <v>0.55772136201062206</v>
      </c>
      <c r="H91">
        <v>0.40986648442243201</v>
      </c>
      <c r="I91">
        <f t="shared" si="46"/>
        <v>306</v>
      </c>
      <c r="J91">
        <v>1.7378008287493735E-7</v>
      </c>
      <c r="K91">
        <v>3.1385000000000003E-2</v>
      </c>
      <c r="L91">
        <v>11.058753448227346</v>
      </c>
      <c r="M91" s="104">
        <v>59716.206614733092</v>
      </c>
      <c r="O91" s="10"/>
      <c r="Q91">
        <v>89</v>
      </c>
      <c r="R91" s="159">
        <f t="shared" si="65"/>
        <v>114.37156012751666</v>
      </c>
      <c r="S91">
        <f t="shared" si="66"/>
        <v>73.363304802809353</v>
      </c>
      <c r="T91" s="155">
        <f t="shared" si="47"/>
        <v>-41.833618182249538</v>
      </c>
      <c r="U91">
        <f t="shared" si="40"/>
        <v>31.529686620559815</v>
      </c>
      <c r="X91">
        <v>89</v>
      </c>
      <c r="Y91">
        <f t="shared" si="71"/>
        <v>7.8120805369167101E-2</v>
      </c>
      <c r="Z91">
        <f t="shared" si="71"/>
        <v>7.8120805369167101E-2</v>
      </c>
      <c r="AA91">
        <f t="shared" si="41"/>
        <v>-9.0372588636321716</v>
      </c>
      <c r="AB91">
        <f t="shared" si="48"/>
        <v>-8.9591380582630045</v>
      </c>
      <c r="AC91" s="9"/>
      <c r="AE91">
        <v>89</v>
      </c>
      <c r="AF91">
        <f t="shared" si="42"/>
        <v>86.948445006711324</v>
      </c>
      <c r="AG91">
        <f t="shared" si="49"/>
        <v>45.940189682004132</v>
      </c>
      <c r="AH91" s="154">
        <f t="shared" si="50"/>
        <v>-30.064810926186428</v>
      </c>
      <c r="AI91">
        <f t="shared" si="51"/>
        <v>15.875378755817703</v>
      </c>
      <c r="AL91">
        <v>89</v>
      </c>
      <c r="AP91">
        <f t="shared" si="52"/>
        <v>6.9162406975546986</v>
      </c>
      <c r="AX91">
        <v>89</v>
      </c>
      <c r="AY91">
        <f t="shared" si="43"/>
        <v>1.0437061756967996</v>
      </c>
      <c r="AZ91">
        <f t="shared" si="43"/>
        <v>4.7760922120031912</v>
      </c>
      <c r="BB91">
        <v>89</v>
      </c>
      <c r="BC91">
        <f t="shared" si="44"/>
        <v>-173.70068867114094</v>
      </c>
      <c r="BD91">
        <f t="shared" si="67"/>
        <v>-132.69243334643369</v>
      </c>
      <c r="BE91">
        <f t="shared" si="68"/>
        <v>51.418518038896828</v>
      </c>
      <c r="BF91">
        <f t="shared" si="69"/>
        <v>-81.273915307536868</v>
      </c>
      <c r="BI91">
        <v>89</v>
      </c>
      <c r="BJ91" s="8">
        <f t="shared" si="72"/>
        <v>-31.984134228187997</v>
      </c>
      <c r="BK91" s="8">
        <f t="shared" si="72"/>
        <v>-31.984134228187997</v>
      </c>
      <c r="BL91" s="154">
        <f t="shared" si="53"/>
        <v>6.8533514642163578</v>
      </c>
      <c r="BM91" s="8">
        <f t="shared" si="54"/>
        <v>-25.130782763971638</v>
      </c>
      <c r="BP91">
        <v>89</v>
      </c>
      <c r="BQ91" s="100">
        <f t="shared" si="55"/>
        <v>141.71655444295288</v>
      </c>
      <c r="BR91" s="100">
        <f t="shared" si="56"/>
        <v>100.70829911824558</v>
      </c>
      <c r="BS91" s="154">
        <f t="shared" si="57"/>
        <v>-44.565166574680468</v>
      </c>
      <c r="BT91">
        <f t="shared" si="58"/>
        <v>56.143132543565109</v>
      </c>
      <c r="BW91">
        <v>89</v>
      </c>
      <c r="BX91" s="100">
        <f t="shared" si="59"/>
        <v>-141.71655444295288</v>
      </c>
      <c r="BY91" s="100">
        <f t="shared" si="60"/>
        <v>-100.70829911824558</v>
      </c>
      <c r="BZ91" s="154">
        <f t="shared" si="61"/>
        <v>44.565166574680468</v>
      </c>
      <c r="CA91">
        <f t="shared" si="62"/>
        <v>-56.143132543565109</v>
      </c>
      <c r="CE91">
        <v>89</v>
      </c>
      <c r="CF91" s="100">
        <f t="shared" si="63"/>
        <v>-170.16500671140909</v>
      </c>
      <c r="CG91" s="100">
        <f t="shared" si="64"/>
        <v>-129.15675138670184</v>
      </c>
      <c r="CH91" s="100">
        <f t="shared" si="45"/>
        <v>115.68064368029498</v>
      </c>
      <c r="CI91">
        <f t="shared" si="70"/>
        <v>-13.476107706406864</v>
      </c>
    </row>
    <row r="92" spans="1:87" ht="16.5">
      <c r="A92">
        <v>9.9999999999999995E-7</v>
      </c>
      <c r="B92" s="154">
        <v>4.2173913043478264E-5</v>
      </c>
      <c r="C92" s="154">
        <v>6.4266666666666671E-4</v>
      </c>
      <c r="D92" s="154">
        <v>6.3310810810810814E-4</v>
      </c>
      <c r="E92" s="154">
        <v>9.9999999999999995E-7</v>
      </c>
      <c r="F92">
        <v>1.3034260365660263E-2</v>
      </c>
      <c r="G92">
        <v>0.55903125737390802</v>
      </c>
      <c r="H92">
        <v>0.40905744214357265</v>
      </c>
      <c r="I92">
        <f t="shared" si="46"/>
        <v>306</v>
      </c>
      <c r="J92">
        <v>1.7378008287493735E-7</v>
      </c>
      <c r="K92">
        <v>3.1519999999999999E-2</v>
      </c>
      <c r="L92">
        <v>10.975631007710657</v>
      </c>
      <c r="M92" s="104">
        <v>59850.669215552451</v>
      </c>
      <c r="O92" s="10"/>
      <c r="Q92">
        <v>90</v>
      </c>
      <c r="R92" s="159">
        <f t="shared" si="65"/>
        <v>114.37156012751666</v>
      </c>
      <c r="S92">
        <f t="shared" si="66"/>
        <v>73.363304802809353</v>
      </c>
      <c r="T92" s="155">
        <f t="shared" si="47"/>
        <v>-41.884934000788839</v>
      </c>
      <c r="U92">
        <f t="shared" si="40"/>
        <v>31.478370802020514</v>
      </c>
      <c r="X92">
        <v>90</v>
      </c>
      <c r="Y92">
        <f t="shared" si="71"/>
        <v>7.8120805369167101E-2</v>
      </c>
      <c r="Z92">
        <f t="shared" si="71"/>
        <v>7.8120805369167101E-2</v>
      </c>
      <c r="AA92">
        <f t="shared" si="41"/>
        <v>-16.373834629482602</v>
      </c>
      <c r="AB92">
        <f t="shared" si="48"/>
        <v>-16.295713824113434</v>
      </c>
      <c r="AC92" s="9"/>
      <c r="AE92">
        <v>90</v>
      </c>
      <c r="AF92">
        <f t="shared" si="42"/>
        <v>86.948445006711324</v>
      </c>
      <c r="AG92">
        <f t="shared" si="49"/>
        <v>45.940189682004132</v>
      </c>
      <c r="AH92" s="154">
        <f t="shared" si="50"/>
        <v>-24.334624820967189</v>
      </c>
      <c r="AI92">
        <f t="shared" si="51"/>
        <v>21.605564861036942</v>
      </c>
      <c r="AL92">
        <v>90</v>
      </c>
      <c r="AP92">
        <f t="shared" si="52"/>
        <v>5.3098510369235079</v>
      </c>
      <c r="AX92">
        <v>90</v>
      </c>
      <c r="AY92">
        <f t="shared" si="43"/>
        <v>1.0404294979609947</v>
      </c>
      <c r="AZ92">
        <f t="shared" si="43"/>
        <v>4.7770690107991838</v>
      </c>
      <c r="BB92">
        <v>90</v>
      </c>
      <c r="BC92">
        <f t="shared" si="44"/>
        <v>-173.70068867114094</v>
      </c>
      <c r="BD92">
        <f t="shared" si="67"/>
        <v>-132.69243334643369</v>
      </c>
      <c r="BE92">
        <f t="shared" si="68"/>
        <v>51.485889837082169</v>
      </c>
      <c r="BF92">
        <f t="shared" si="69"/>
        <v>-81.206543509351519</v>
      </c>
      <c r="BI92">
        <v>90</v>
      </c>
      <c r="BJ92" s="8">
        <f t="shared" si="72"/>
        <v>-31.984134228187997</v>
      </c>
      <c r="BK92" s="8">
        <f t="shared" si="72"/>
        <v>-31.984134228187997</v>
      </c>
      <c r="BL92" s="154">
        <f t="shared" si="53"/>
        <v>8.4244812859542932</v>
      </c>
      <c r="BM92" s="8">
        <f t="shared" si="54"/>
        <v>-23.559652942233704</v>
      </c>
      <c r="BP92">
        <v>90</v>
      </c>
      <c r="BQ92" s="100">
        <f t="shared" si="55"/>
        <v>141.71655444295288</v>
      </c>
      <c r="BR92" s="100">
        <f t="shared" si="56"/>
        <v>100.70829911824558</v>
      </c>
      <c r="BS92" s="154">
        <f t="shared" si="57"/>
        <v>-43.061408551127883</v>
      </c>
      <c r="BT92">
        <f t="shared" si="58"/>
        <v>57.646890567117694</v>
      </c>
      <c r="BW92">
        <v>90</v>
      </c>
      <c r="BX92" s="100">
        <f t="shared" si="59"/>
        <v>-141.71655444295288</v>
      </c>
      <c r="BY92" s="100">
        <f t="shared" si="60"/>
        <v>-100.70829911824558</v>
      </c>
      <c r="BZ92" s="154">
        <f t="shared" si="61"/>
        <v>43.061408551127883</v>
      </c>
      <c r="CA92">
        <f t="shared" si="62"/>
        <v>-57.646890567117694</v>
      </c>
      <c r="CE92">
        <v>90</v>
      </c>
      <c r="CF92" s="100">
        <f t="shared" si="63"/>
        <v>-170.16500671140909</v>
      </c>
      <c r="CG92" s="100">
        <f t="shared" si="64"/>
        <v>-129.15675138670184</v>
      </c>
      <c r="CH92" s="100">
        <f t="shared" si="45"/>
        <v>114.25496969683719</v>
      </c>
      <c r="CI92">
        <f t="shared" si="70"/>
        <v>-14.901781689864649</v>
      </c>
    </row>
    <row r="93" spans="1:87" ht="16.5">
      <c r="A93">
        <v>9.9999999999999995E-7</v>
      </c>
      <c r="B93" s="154">
        <v>3.5000000000000004E-5</v>
      </c>
      <c r="C93" s="154">
        <v>1.2256666666666668E-3</v>
      </c>
      <c r="D93" s="154">
        <v>1.201081081081081E-3</v>
      </c>
      <c r="E93" s="154">
        <v>3.4772727272727276E-5</v>
      </c>
      <c r="F93">
        <v>1.8307934048073519E-2</v>
      </c>
      <c r="G93">
        <v>0.55840264032695097</v>
      </c>
      <c r="H93">
        <v>0.41036709632806234</v>
      </c>
      <c r="I93">
        <f t="shared" si="46"/>
        <v>306</v>
      </c>
      <c r="J93">
        <v>1.7378008287493735E-7</v>
      </c>
      <c r="K93">
        <v>3.1419999999999997E-2</v>
      </c>
      <c r="L93">
        <v>15.416944389916976</v>
      </c>
      <c r="M93" s="104">
        <v>59778.911214363208</v>
      </c>
      <c r="O93" s="10"/>
      <c r="Q93">
        <v>91</v>
      </c>
      <c r="R93" s="159">
        <f t="shared" si="65"/>
        <v>114.37156012751666</v>
      </c>
      <c r="S93">
        <f t="shared" si="66"/>
        <v>73.363304802809353</v>
      </c>
      <c r="T93" s="155">
        <f t="shared" si="47"/>
        <v>-39.286352383860418</v>
      </c>
      <c r="U93">
        <f t="shared" si="40"/>
        <v>34.076952418948935</v>
      </c>
      <c r="X93">
        <v>91</v>
      </c>
      <c r="Y93">
        <f t="shared" si="71"/>
        <v>7.8120805369167101E-2</v>
      </c>
      <c r="Z93">
        <f t="shared" si="71"/>
        <v>7.8120805369167101E-2</v>
      </c>
      <c r="AA93">
        <f t="shared" si="41"/>
        <v>-8.9605001765325358</v>
      </c>
      <c r="AB93">
        <f t="shared" si="48"/>
        <v>-8.8823793711633687</v>
      </c>
      <c r="AC93" s="9"/>
      <c r="AE93">
        <v>91</v>
      </c>
      <c r="AF93">
        <f t="shared" si="42"/>
        <v>86.948445006711324</v>
      </c>
      <c r="AG93">
        <f t="shared" si="49"/>
        <v>45.940189682004132</v>
      </c>
      <c r="AH93" s="154">
        <f t="shared" si="50"/>
        <v>-28.349682519873234</v>
      </c>
      <c r="AI93">
        <f t="shared" si="51"/>
        <v>17.590507162130898</v>
      </c>
      <c r="AL93">
        <v>91</v>
      </c>
      <c r="AP93">
        <f t="shared" si="52"/>
        <v>8.708127790967529</v>
      </c>
      <c r="AX93">
        <v>91</v>
      </c>
      <c r="AY93">
        <f t="shared" si="43"/>
        <v>1.1879983058746575</v>
      </c>
      <c r="AZ93">
        <f t="shared" si="43"/>
        <v>4.7765480007350423</v>
      </c>
      <c r="BB93">
        <v>91</v>
      </c>
      <c r="BC93">
        <f t="shared" si="44"/>
        <v>-173.70068867114094</v>
      </c>
      <c r="BD93">
        <f t="shared" si="67"/>
        <v>-132.69243334643369</v>
      </c>
      <c r="BE93">
        <f t="shared" si="68"/>
        <v>48.03346112350043</v>
      </c>
      <c r="BF93">
        <f t="shared" si="69"/>
        <v>-84.658972222933258</v>
      </c>
      <c r="BI93">
        <v>91</v>
      </c>
      <c r="BJ93" s="8">
        <f t="shared" si="72"/>
        <v>-31.984134228187997</v>
      </c>
      <c r="BK93" s="8">
        <f t="shared" si="72"/>
        <v>-31.984134228187997</v>
      </c>
      <c r="BL93" s="154">
        <f t="shared" si="53"/>
        <v>6.7709390521853718</v>
      </c>
      <c r="BM93" s="8">
        <f t="shared" si="54"/>
        <v>-25.213195176002625</v>
      </c>
      <c r="BP93">
        <v>91</v>
      </c>
      <c r="BQ93" s="100">
        <f t="shared" si="55"/>
        <v>141.71655444295288</v>
      </c>
      <c r="BR93" s="100">
        <f t="shared" si="56"/>
        <v>100.70829911824558</v>
      </c>
      <c r="BS93" s="154">
        <f t="shared" si="57"/>
        <v>-41.262522071315061</v>
      </c>
      <c r="BT93">
        <f t="shared" si="58"/>
        <v>59.445777046930516</v>
      </c>
      <c r="BW93">
        <v>91</v>
      </c>
      <c r="BX93" s="100">
        <f t="shared" si="59"/>
        <v>-141.71655444295288</v>
      </c>
      <c r="BY93" s="100">
        <f t="shared" si="60"/>
        <v>-100.70829911824558</v>
      </c>
      <c r="BZ93" s="154">
        <f t="shared" si="61"/>
        <v>41.262522071315061</v>
      </c>
      <c r="CA93">
        <f t="shared" si="62"/>
        <v>-59.445777046930516</v>
      </c>
      <c r="CE93">
        <v>91</v>
      </c>
      <c r="CF93" s="100">
        <f t="shared" si="63"/>
        <v>-170.16500671140909</v>
      </c>
      <c r="CG93" s="100">
        <f t="shared" si="64"/>
        <v>-129.15675138670184</v>
      </c>
      <c r="CH93" s="100">
        <f t="shared" si="45"/>
        <v>116.1253837732888</v>
      </c>
      <c r="CI93">
        <f t="shared" si="70"/>
        <v>-13.031367613413039</v>
      </c>
    </row>
    <row r="94" spans="1:87" ht="16.5">
      <c r="A94">
        <v>9.9999999999999995E-7</v>
      </c>
      <c r="B94" s="154">
        <v>2.5652173913043479E-5</v>
      </c>
      <c r="C94" s="154">
        <v>9.6983333333333329E-4</v>
      </c>
      <c r="D94" s="154">
        <v>8.57027027027027E-4</v>
      </c>
      <c r="E94" s="154">
        <v>3.3181818181818181E-5</v>
      </c>
      <c r="F94">
        <v>1.7568436652391651E-2</v>
      </c>
      <c r="G94">
        <v>0.56040328053046762</v>
      </c>
      <c r="H94">
        <v>0.40754273327937507</v>
      </c>
      <c r="I94">
        <f t="shared" si="46"/>
        <v>306</v>
      </c>
      <c r="J94">
        <v>1.6982436524617427E-7</v>
      </c>
      <c r="K94">
        <v>3.1530000000000002E-2</v>
      </c>
      <c r="L94">
        <v>14.792746441639185</v>
      </c>
      <c r="M94" s="104">
        <v>59983.856204333992</v>
      </c>
      <c r="O94" s="10"/>
      <c r="Q94">
        <v>92</v>
      </c>
      <c r="R94" s="159">
        <f t="shared" si="65"/>
        <v>114.37156012751666</v>
      </c>
      <c r="S94">
        <f t="shared" si="66"/>
        <v>73.363304802809353</v>
      </c>
      <c r="T94" s="155">
        <f t="shared" si="47"/>
        <v>-39.329108392306217</v>
      </c>
      <c r="U94">
        <f t="shared" si="40"/>
        <v>34.034196410503135</v>
      </c>
      <c r="X94">
        <v>92</v>
      </c>
      <c r="Y94">
        <f t="shared" si="71"/>
        <v>7.8120805369167101E-2</v>
      </c>
      <c r="Z94">
        <f t="shared" si="71"/>
        <v>7.8120805369167101E-2</v>
      </c>
      <c r="AA94">
        <f t="shared" si="41"/>
        <v>-7.9578965296104771</v>
      </c>
      <c r="AB94">
        <f t="shared" si="48"/>
        <v>-7.87977572424131</v>
      </c>
      <c r="AC94" s="9"/>
      <c r="AE94">
        <v>92</v>
      </c>
      <c r="AF94">
        <f t="shared" si="42"/>
        <v>86.948445006711324</v>
      </c>
      <c r="AG94">
        <f t="shared" si="49"/>
        <v>45.940189682004132</v>
      </c>
      <c r="AH94" s="154">
        <f t="shared" si="50"/>
        <v>-29.631626393947307</v>
      </c>
      <c r="AI94">
        <f t="shared" si="51"/>
        <v>16.308563288056824</v>
      </c>
      <c r="AL94">
        <v>92</v>
      </c>
      <c r="AP94">
        <f t="shared" si="52"/>
        <v>8.428787563815515</v>
      </c>
      <c r="AX94">
        <v>92</v>
      </c>
      <c r="AY94">
        <f t="shared" si="43"/>
        <v>1.1700488131934286</v>
      </c>
      <c r="AZ94">
        <f t="shared" si="43"/>
        <v>4.7780343819708619</v>
      </c>
      <c r="BB94">
        <v>92</v>
      </c>
      <c r="BC94">
        <f t="shared" si="44"/>
        <v>-173.70068867114094</v>
      </c>
      <c r="BD94">
        <f t="shared" si="67"/>
        <v>-132.69243334643369</v>
      </c>
      <c r="BE94">
        <f t="shared" si="68"/>
        <v>48.45327027698881</v>
      </c>
      <c r="BF94">
        <f t="shared" si="69"/>
        <v>-84.239163069444885</v>
      </c>
      <c r="BI94">
        <v>92</v>
      </c>
      <c r="BJ94" s="8">
        <f t="shared" si="72"/>
        <v>-31.984134228187997</v>
      </c>
      <c r="BK94" s="8">
        <f t="shared" si="72"/>
        <v>-31.984134228187997</v>
      </c>
      <c r="BL94" s="154">
        <f t="shared" si="53"/>
        <v>7.3845764159341565</v>
      </c>
      <c r="BM94" s="8">
        <f t="shared" si="54"/>
        <v>-24.599557812253842</v>
      </c>
      <c r="BP94">
        <v>92</v>
      </c>
      <c r="BQ94" s="100">
        <f t="shared" si="55"/>
        <v>141.71655444295288</v>
      </c>
      <c r="BR94" s="100">
        <f t="shared" si="56"/>
        <v>100.70829911824558</v>
      </c>
      <c r="BS94" s="154">
        <f t="shared" si="57"/>
        <v>-41.068693861054648</v>
      </c>
      <c r="BT94">
        <f t="shared" si="58"/>
        <v>59.639605257190929</v>
      </c>
      <c r="BW94">
        <v>92</v>
      </c>
      <c r="BX94" s="100">
        <f t="shared" si="59"/>
        <v>-141.71655444295288</v>
      </c>
      <c r="BY94" s="100">
        <f t="shared" si="60"/>
        <v>-100.70829911824558</v>
      </c>
      <c r="BZ94" s="154">
        <f t="shared" si="61"/>
        <v>41.068693861054648</v>
      </c>
      <c r="CA94">
        <f t="shared" si="62"/>
        <v>-59.639605257190929</v>
      </c>
      <c r="CE94">
        <v>92</v>
      </c>
      <c r="CF94" s="100">
        <f t="shared" si="63"/>
        <v>-170.16500671140909</v>
      </c>
      <c r="CG94" s="100">
        <f t="shared" si="64"/>
        <v>-129.15675138670184</v>
      </c>
      <c r="CH94" s="100">
        <f t="shared" si="45"/>
        <v>119.38191992633928</v>
      </c>
      <c r="CI94">
        <f t="shared" si="70"/>
        <v>-9.774831460362563</v>
      </c>
    </row>
    <row r="95" spans="1:87" ht="16.5">
      <c r="A95">
        <v>9.9999999999999995E-7</v>
      </c>
      <c r="B95" s="154">
        <v>2.673913043478261E-5</v>
      </c>
      <c r="C95" s="154">
        <v>1.2158333333333333E-3</v>
      </c>
      <c r="D95" s="154">
        <v>1.3081081081081081E-3</v>
      </c>
      <c r="E95" s="154">
        <v>3.0568181818181817E-5</v>
      </c>
      <c r="F95">
        <v>1.5811301998889256E-2</v>
      </c>
      <c r="G95">
        <v>0.55240540484610767</v>
      </c>
      <c r="H95">
        <v>0.40991374444552237</v>
      </c>
      <c r="I95">
        <f t="shared" si="46"/>
        <v>306</v>
      </c>
      <c r="J95">
        <v>1.7378008287493735E-7</v>
      </c>
      <c r="K95">
        <v>3.1484999999999999E-2</v>
      </c>
      <c r="L95">
        <v>13.331004587067627</v>
      </c>
      <c r="M95" s="104">
        <v>59238.481616577941</v>
      </c>
      <c r="O95" s="10"/>
      <c r="Q95">
        <v>93</v>
      </c>
      <c r="R95" s="159">
        <f t="shared" si="65"/>
        <v>114.37156012751666</v>
      </c>
      <c r="S95">
        <f t="shared" si="66"/>
        <v>73.363304802809353</v>
      </c>
      <c r="T95" s="155">
        <f t="shared" si="47"/>
        <v>-40.637792560620341</v>
      </c>
      <c r="U95">
        <f t="shared" si="40"/>
        <v>32.725512242189012</v>
      </c>
      <c r="X95">
        <v>93</v>
      </c>
      <c r="Y95">
        <f t="shared" si="71"/>
        <v>7.8120805369167101E-2</v>
      </c>
      <c r="Z95">
        <f t="shared" si="71"/>
        <v>7.8120805369167101E-2</v>
      </c>
      <c r="AA95">
        <f t="shared" si="41"/>
        <v>-9.7432311814796346</v>
      </c>
      <c r="AB95">
        <f t="shared" si="48"/>
        <v>-9.6651103761104675</v>
      </c>
      <c r="AC95" s="9"/>
      <c r="AE95">
        <v>93</v>
      </c>
      <c r="AF95">
        <f t="shared" si="42"/>
        <v>86.948445006711324</v>
      </c>
      <c r="AG95">
        <f t="shared" si="49"/>
        <v>45.940189682004132</v>
      </c>
      <c r="AH95" s="154">
        <f t="shared" si="50"/>
        <v>-28.808804636795166</v>
      </c>
      <c r="AI95">
        <f t="shared" si="51"/>
        <v>17.131385045208965</v>
      </c>
      <c r="AL95">
        <v>93</v>
      </c>
      <c r="AP95">
        <f t="shared" si="52"/>
        <v>7.4662746690984978</v>
      </c>
      <c r="AX95">
        <v>93</v>
      </c>
      <c r="AY95">
        <f t="shared" si="43"/>
        <v>1.1248628778595442</v>
      </c>
      <c r="AZ95">
        <f t="shared" si="43"/>
        <v>4.772603918282786</v>
      </c>
      <c r="BB95">
        <v>93</v>
      </c>
      <c r="BC95">
        <f t="shared" si="44"/>
        <v>-173.70068867114094</v>
      </c>
      <c r="BD95">
        <f t="shared" si="67"/>
        <v>-132.69243334643369</v>
      </c>
      <c r="BE95">
        <f t="shared" si="68"/>
        <v>49.492767779226185</v>
      </c>
      <c r="BF95">
        <f t="shared" si="69"/>
        <v>-83.199665567207504</v>
      </c>
      <c r="BI95">
        <v>93</v>
      </c>
      <c r="BJ95" s="8">
        <f t="shared" si="72"/>
        <v>-31.984134228187997</v>
      </c>
      <c r="BK95" s="8">
        <f t="shared" si="72"/>
        <v>-31.984134228187997</v>
      </c>
      <c r="BL95" s="154">
        <f t="shared" si="53"/>
        <v>6.7692184762603169</v>
      </c>
      <c r="BM95" s="8">
        <f t="shared" si="54"/>
        <v>-25.214915751927681</v>
      </c>
      <c r="BP95">
        <v>93</v>
      </c>
      <c r="BQ95" s="100">
        <f t="shared" si="55"/>
        <v>141.71655444295288</v>
      </c>
      <c r="BR95" s="100">
        <f t="shared" si="56"/>
        <v>100.70829911824558</v>
      </c>
      <c r="BS95" s="154">
        <f t="shared" si="57"/>
        <v>-42.723549302965871</v>
      </c>
      <c r="BT95">
        <f t="shared" si="58"/>
        <v>57.984749815279706</v>
      </c>
      <c r="BW95">
        <v>93</v>
      </c>
      <c r="BX95" s="100">
        <f t="shared" si="59"/>
        <v>-141.71655444295288</v>
      </c>
      <c r="BY95" s="100">
        <f t="shared" si="60"/>
        <v>-100.70829911824558</v>
      </c>
      <c r="BZ95" s="154">
        <f t="shared" si="61"/>
        <v>42.723549302965871</v>
      </c>
      <c r="CA95">
        <f t="shared" si="62"/>
        <v>-57.984749815279706</v>
      </c>
      <c r="CE95">
        <v>93</v>
      </c>
      <c r="CF95" s="100">
        <f t="shared" si="63"/>
        <v>-170.16500671140909</v>
      </c>
      <c r="CG95" s="100">
        <f t="shared" si="64"/>
        <v>-129.15675138670184</v>
      </c>
      <c r="CH95" s="100">
        <f t="shared" si="45"/>
        <v>118.85352278230265</v>
      </c>
      <c r="CI95">
        <f t="shared" si="70"/>
        <v>-10.303228604399195</v>
      </c>
    </row>
    <row r="96" spans="1:87" ht="16.5">
      <c r="A96">
        <v>9.9999999999999995E-7</v>
      </c>
      <c r="B96" s="154">
        <v>3.9347826086956518E-5</v>
      </c>
      <c r="C96" s="154">
        <v>1.3373333333333332E-3</v>
      </c>
      <c r="D96" s="154">
        <v>1.1639189189189189E-3</v>
      </c>
      <c r="E96" s="154">
        <v>4.1590909090909098E-5</v>
      </c>
      <c r="F96">
        <v>1.8001606825004481E-2</v>
      </c>
      <c r="G96">
        <v>0.55702643376626793</v>
      </c>
      <c r="H96">
        <v>0.40438294255912138</v>
      </c>
      <c r="I96">
        <f t="shared" si="46"/>
        <v>306</v>
      </c>
      <c r="J96">
        <v>1.6982436524617427E-7</v>
      </c>
      <c r="K96">
        <v>3.1910000000000001E-2</v>
      </c>
      <c r="L96">
        <v>15.167770378233749</v>
      </c>
      <c r="M96" s="104">
        <v>59713.512065753363</v>
      </c>
      <c r="O96" s="10"/>
      <c r="Q96">
        <v>94</v>
      </c>
      <c r="R96" s="159">
        <f t="shared" si="65"/>
        <v>114.37156012751666</v>
      </c>
      <c r="S96">
        <f t="shared" si="66"/>
        <v>73.363304802809353</v>
      </c>
      <c r="T96" s="155">
        <f t="shared" si="47"/>
        <v>-39.073968784929484</v>
      </c>
      <c r="U96">
        <f t="shared" si="40"/>
        <v>34.289336017879869</v>
      </c>
      <c r="X96">
        <v>94</v>
      </c>
      <c r="Y96">
        <f t="shared" si="71"/>
        <v>7.8120805369167101E-2</v>
      </c>
      <c r="Z96">
        <f t="shared" si="71"/>
        <v>7.8120805369167101E-2</v>
      </c>
      <c r="AA96">
        <f t="shared" si="41"/>
        <v>-8.1231927357275033</v>
      </c>
      <c r="AB96">
        <f t="shared" si="48"/>
        <v>-8.0450719303583362</v>
      </c>
      <c r="AC96" s="9"/>
      <c r="AE96">
        <v>94</v>
      </c>
      <c r="AF96">
        <f t="shared" si="42"/>
        <v>86.948445006711324</v>
      </c>
      <c r="AG96">
        <f t="shared" si="49"/>
        <v>45.940189682004132</v>
      </c>
      <c r="AH96" s="154">
        <f t="shared" si="50"/>
        <v>-28.447406390328627</v>
      </c>
      <c r="AI96">
        <f t="shared" si="51"/>
        <v>17.492783291675504</v>
      </c>
      <c r="AL96">
        <v>94</v>
      </c>
      <c r="AP96">
        <f t="shared" si="52"/>
        <v>9.4477113613171682</v>
      </c>
      <c r="AX96">
        <v>94</v>
      </c>
      <c r="AY96">
        <f t="shared" si="43"/>
        <v>1.1809217453486291</v>
      </c>
      <c r="AZ96">
        <f t="shared" si="43"/>
        <v>4.7760726150759565</v>
      </c>
      <c r="BB96">
        <v>94</v>
      </c>
      <c r="BC96">
        <f t="shared" si="44"/>
        <v>-173.70068867114094</v>
      </c>
      <c r="BD96">
        <f t="shared" si="67"/>
        <v>-132.69243334643369</v>
      </c>
      <c r="BE96">
        <f t="shared" si="68"/>
        <v>48.159532144647542</v>
      </c>
      <c r="BF96">
        <f t="shared" si="69"/>
        <v>-84.532901201786146</v>
      </c>
      <c r="BI96">
        <v>94</v>
      </c>
      <c r="BJ96" s="8">
        <f t="shared" si="72"/>
        <v>-31.984134228187997</v>
      </c>
      <c r="BK96" s="8">
        <f t="shared" si="72"/>
        <v>-31.984134228187997</v>
      </c>
      <c r="BL96" s="154">
        <f t="shared" si="53"/>
        <v>6.5821937008447131</v>
      </c>
      <c r="BM96" s="8">
        <f t="shared" si="54"/>
        <v>-25.401940527343285</v>
      </c>
      <c r="BP96">
        <v>94</v>
      </c>
      <c r="BQ96" s="100">
        <f t="shared" si="55"/>
        <v>141.71655444295288</v>
      </c>
      <c r="BR96" s="100">
        <f t="shared" si="56"/>
        <v>100.70829911824558</v>
      </c>
      <c r="BS96" s="154">
        <f t="shared" si="57"/>
        <v>-41.57733844380283</v>
      </c>
      <c r="BT96">
        <f t="shared" si="58"/>
        <v>59.130960674442747</v>
      </c>
      <c r="BW96">
        <v>94</v>
      </c>
      <c r="BX96" s="100">
        <f t="shared" si="59"/>
        <v>-141.71655444295288</v>
      </c>
      <c r="BY96" s="100">
        <f t="shared" si="60"/>
        <v>-100.70829911824558</v>
      </c>
      <c r="BZ96" s="154">
        <f t="shared" si="61"/>
        <v>41.57733844380283</v>
      </c>
      <c r="CA96">
        <f t="shared" si="62"/>
        <v>-59.130960674442747</v>
      </c>
      <c r="CE96">
        <v>94</v>
      </c>
      <c r="CF96" s="100">
        <f t="shared" si="63"/>
        <v>-170.16500671140909</v>
      </c>
      <c r="CG96" s="100">
        <f t="shared" si="64"/>
        <v>-129.15675138670184</v>
      </c>
      <c r="CH96" s="100">
        <f t="shared" si="45"/>
        <v>115.10415763483863</v>
      </c>
      <c r="CI96">
        <f t="shared" si="70"/>
        <v>-14.052593751863213</v>
      </c>
    </row>
    <row r="97" spans="1:87" ht="16.5">
      <c r="A97">
        <v>9.9999999999999995E-7</v>
      </c>
      <c r="B97" s="154">
        <v>2.7391304347826085E-5</v>
      </c>
      <c r="C97" s="154">
        <v>9.2383333333333326E-4</v>
      </c>
      <c r="D97" s="154">
        <v>7.366216216216216E-4</v>
      </c>
      <c r="E97" s="154">
        <v>2.9204545454545453E-5</v>
      </c>
      <c r="F97">
        <v>1.2738203980511157E-2</v>
      </c>
      <c r="G97">
        <v>0.56626415482828352</v>
      </c>
      <c r="H97">
        <v>0.39808494102077374</v>
      </c>
      <c r="I97">
        <f t="shared" si="46"/>
        <v>306</v>
      </c>
      <c r="J97">
        <v>1.6982436524617427E-7</v>
      </c>
      <c r="K97">
        <v>3.1875000000000001E-2</v>
      </c>
      <c r="L97">
        <v>10.710853608325381</v>
      </c>
      <c r="M97" s="104">
        <v>60634.76054805758</v>
      </c>
      <c r="O97" s="10"/>
      <c r="Q97">
        <v>95</v>
      </c>
      <c r="R97" s="159">
        <f t="shared" si="65"/>
        <v>114.37156012751666</v>
      </c>
      <c r="S97">
        <f t="shared" si="66"/>
        <v>73.363304802809353</v>
      </c>
      <c r="T97" s="155">
        <f t="shared" si="47"/>
        <v>-41.493769888619816</v>
      </c>
      <c r="U97">
        <f t="shared" si="40"/>
        <v>31.869534914189536</v>
      </c>
      <c r="X97">
        <v>95</v>
      </c>
      <c r="Y97">
        <f t="shared" si="71"/>
        <v>7.8120805369167101E-2</v>
      </c>
      <c r="Z97">
        <f t="shared" si="71"/>
        <v>7.8120805369167101E-2</v>
      </c>
      <c r="AA97">
        <f t="shared" si="41"/>
        <v>-7.6359998591112213</v>
      </c>
      <c r="AB97">
        <f t="shared" si="48"/>
        <v>-7.5578790537420542</v>
      </c>
      <c r="AC97" s="9"/>
      <c r="AE97">
        <v>95</v>
      </c>
      <c r="AF97">
        <f t="shared" si="42"/>
        <v>86.948445006711324</v>
      </c>
      <c r="AG97">
        <f t="shared" si="49"/>
        <v>45.940189682004132</v>
      </c>
      <c r="AH97" s="154">
        <f t="shared" si="50"/>
        <v>-31.189981485029161</v>
      </c>
      <c r="AI97">
        <f t="shared" si="51"/>
        <v>14.75020819697497</v>
      </c>
      <c r="AL97">
        <v>95</v>
      </c>
      <c r="AP97">
        <f t="shared" si="52"/>
        <v>7.1923291432329162</v>
      </c>
      <c r="AX97">
        <v>95</v>
      </c>
      <c r="AY97">
        <f t="shared" si="43"/>
        <v>1.029824083587481</v>
      </c>
      <c r="AZ97">
        <f t="shared" si="43"/>
        <v>4.7827216668427397</v>
      </c>
      <c r="BB97">
        <v>95</v>
      </c>
      <c r="BC97">
        <f t="shared" si="44"/>
        <v>-173.70068867114094</v>
      </c>
      <c r="BD97">
        <f t="shared" si="67"/>
        <v>-132.69243334643369</v>
      </c>
      <c r="BE97">
        <f t="shared" si="68"/>
        <v>51.723923817317328</v>
      </c>
      <c r="BF97">
        <f t="shared" si="69"/>
        <v>-80.968509529116361</v>
      </c>
      <c r="BI97">
        <v>95</v>
      </c>
      <c r="BJ97" s="8">
        <f t="shared" si="72"/>
        <v>-31.984134228187997</v>
      </c>
      <c r="BK97" s="8">
        <f t="shared" si="72"/>
        <v>-31.984134228187997</v>
      </c>
      <c r="BL97" s="154">
        <f t="shared" si="53"/>
        <v>7.5623653842180678</v>
      </c>
      <c r="BM97" s="8">
        <f t="shared" si="54"/>
        <v>-24.421768843969929</v>
      </c>
      <c r="BP97">
        <v>95</v>
      </c>
      <c r="BQ97" s="100">
        <f t="shared" si="55"/>
        <v>141.71655444295288</v>
      </c>
      <c r="BR97" s="100">
        <f t="shared" si="56"/>
        <v>100.70829911824558</v>
      </c>
      <c r="BS97" s="154">
        <f t="shared" si="57"/>
        <v>-44.161558433099266</v>
      </c>
      <c r="BT97">
        <f t="shared" si="58"/>
        <v>56.546740685146311</v>
      </c>
      <c r="BW97">
        <v>95</v>
      </c>
      <c r="BX97" s="100">
        <f t="shared" si="59"/>
        <v>-141.71655444295288</v>
      </c>
      <c r="BY97" s="100">
        <f t="shared" si="60"/>
        <v>-100.70829911824558</v>
      </c>
      <c r="BZ97" s="154">
        <f t="shared" si="61"/>
        <v>44.161558433099266</v>
      </c>
      <c r="CA97">
        <f t="shared" si="62"/>
        <v>-56.546740685146311</v>
      </c>
      <c r="CE97">
        <v>95</v>
      </c>
      <c r="CF97" s="100">
        <f t="shared" si="63"/>
        <v>-170.16500671140909</v>
      </c>
      <c r="CG97" s="100">
        <f t="shared" si="64"/>
        <v>-129.15675138670184</v>
      </c>
      <c r="CH97" s="100">
        <f t="shared" si="45"/>
        <v>118.82387325542598</v>
      </c>
      <c r="CI97">
        <f t="shared" si="70"/>
        <v>-10.332878131275862</v>
      </c>
    </row>
    <row r="98" spans="1:87" ht="16.5">
      <c r="A98">
        <v>9.9999999999999995E-7</v>
      </c>
      <c r="B98" s="154">
        <v>4.0000000000000003E-5</v>
      </c>
      <c r="C98" s="154">
        <v>1.0458333333333333E-3</v>
      </c>
      <c r="D98" s="154">
        <v>9.0297297297297285E-4</v>
      </c>
      <c r="E98" s="154">
        <v>3.1022727272727273E-5</v>
      </c>
      <c r="F98">
        <v>1.1239675047207708E-2</v>
      </c>
      <c r="G98">
        <v>0.55724610563235466</v>
      </c>
      <c r="H98">
        <v>0.40269530758790617</v>
      </c>
      <c r="I98">
        <f t="shared" si="46"/>
        <v>306</v>
      </c>
      <c r="J98">
        <v>1.6595869074375559E-7</v>
      </c>
      <c r="K98">
        <v>3.1975000000000003E-2</v>
      </c>
      <c r="L98">
        <v>9.4721488090336035</v>
      </c>
      <c r="M98" s="104">
        <v>59748.215215221848</v>
      </c>
      <c r="O98" s="10"/>
      <c r="Q98">
        <v>96</v>
      </c>
      <c r="R98" s="159">
        <f t="shared" si="65"/>
        <v>114.37156012751666</v>
      </c>
      <c r="S98">
        <f t="shared" si="66"/>
        <v>73.363304802809353</v>
      </c>
      <c r="T98" s="155">
        <f t="shared" si="47"/>
        <v>-42.643550030718131</v>
      </c>
      <c r="U98">
        <f t="shared" si="40"/>
        <v>30.719754772091221</v>
      </c>
      <c r="X98">
        <v>96</v>
      </c>
      <c r="Y98">
        <f t="shared" si="71"/>
        <v>7.8120805369167101E-2</v>
      </c>
      <c r="Z98">
        <f t="shared" si="71"/>
        <v>7.8120805369167101E-2</v>
      </c>
      <c r="AA98">
        <f t="shared" si="41"/>
        <v>-8.2028640216592805</v>
      </c>
      <c r="AB98">
        <f t="shared" si="48"/>
        <v>-8.1247432162901134</v>
      </c>
      <c r="AC98" s="9"/>
      <c r="AE98">
        <v>96</v>
      </c>
      <c r="AF98">
        <f t="shared" si="42"/>
        <v>86.948445006711324</v>
      </c>
      <c r="AG98">
        <f t="shared" si="49"/>
        <v>45.940189682004132</v>
      </c>
      <c r="AH98" s="154">
        <f t="shared" si="50"/>
        <v>-31.349331995719055</v>
      </c>
      <c r="AI98">
        <f t="shared" si="51"/>
        <v>14.590857686285077</v>
      </c>
      <c r="AL98">
        <v>96</v>
      </c>
      <c r="AP98">
        <f t="shared" si="52"/>
        <v>6.4661144699949631</v>
      </c>
      <c r="AX98">
        <v>96</v>
      </c>
      <c r="AY98">
        <f t="shared" si="43"/>
        <v>0.97644851227100027</v>
      </c>
      <c r="AZ98">
        <f t="shared" si="43"/>
        <v>4.7763249366702585</v>
      </c>
      <c r="BB98">
        <v>96</v>
      </c>
      <c r="BC98">
        <f t="shared" si="44"/>
        <v>-173.70068867114094</v>
      </c>
      <c r="BD98">
        <f t="shared" si="67"/>
        <v>-132.69243334643369</v>
      </c>
      <c r="BE98">
        <f t="shared" si="68"/>
        <v>52.94881337254121</v>
      </c>
      <c r="BF98">
        <f t="shared" si="69"/>
        <v>-79.743619973892478</v>
      </c>
      <c r="BI98">
        <v>96</v>
      </c>
      <c r="BJ98" s="8">
        <f t="shared" si="72"/>
        <v>-31.984134228187997</v>
      </c>
      <c r="BK98" s="8">
        <f t="shared" si="72"/>
        <v>-31.984134228187997</v>
      </c>
      <c r="BL98" s="154">
        <f t="shared" si="53"/>
        <v>7.2139093284832922</v>
      </c>
      <c r="BM98" s="8">
        <f t="shared" si="54"/>
        <v>-24.770224899704704</v>
      </c>
      <c r="BP98">
        <v>96</v>
      </c>
      <c r="BQ98" s="100">
        <f t="shared" si="55"/>
        <v>141.71655444295288</v>
      </c>
      <c r="BR98" s="100">
        <f t="shared" si="56"/>
        <v>100.70829911824558</v>
      </c>
      <c r="BS98" s="154">
        <f t="shared" si="57"/>
        <v>-45.73490404405792</v>
      </c>
      <c r="BT98">
        <f t="shared" si="58"/>
        <v>54.973395074187657</v>
      </c>
      <c r="BW98">
        <v>96</v>
      </c>
      <c r="BX98" s="100">
        <f t="shared" si="59"/>
        <v>-141.71655444295288</v>
      </c>
      <c r="BY98" s="100">
        <f t="shared" si="60"/>
        <v>-100.70829911824558</v>
      </c>
      <c r="BZ98" s="154">
        <f t="shared" si="61"/>
        <v>45.73490404405792</v>
      </c>
      <c r="CA98">
        <f t="shared" si="62"/>
        <v>-54.973395074187657</v>
      </c>
      <c r="CE98">
        <v>96</v>
      </c>
      <c r="CF98" s="100">
        <f t="shared" si="63"/>
        <v>-170.16500671140909</v>
      </c>
      <c r="CG98" s="100">
        <f t="shared" si="64"/>
        <v>-129.15675138670184</v>
      </c>
      <c r="CH98" s="100">
        <f t="shared" si="45"/>
        <v>115.01197981278247</v>
      </c>
      <c r="CI98">
        <f t="shared" si="70"/>
        <v>-14.144771573919371</v>
      </c>
    </row>
    <row r="99" spans="1:87" ht="16.5">
      <c r="A99">
        <v>9.9999999999999995E-7</v>
      </c>
      <c r="B99" s="154">
        <v>2.6956521739130436E-5</v>
      </c>
      <c r="C99" s="154">
        <v>9.369999999999999E-4</v>
      </c>
      <c r="D99" s="154">
        <v>9.3162162162162157E-4</v>
      </c>
      <c r="E99" s="154">
        <v>3.2954545454545453E-5</v>
      </c>
      <c r="F99">
        <v>1.251297854947339E-2</v>
      </c>
      <c r="G99">
        <v>0.56821657435257067</v>
      </c>
      <c r="H99">
        <v>0.39460764192667663</v>
      </c>
      <c r="I99">
        <f t="shared" si="46"/>
        <v>306</v>
      </c>
      <c r="J99">
        <v>1.7378008287493735E-7</v>
      </c>
      <c r="K99">
        <v>3.2169999999999997E-2</v>
      </c>
      <c r="L99">
        <v>10.534000516493141</v>
      </c>
      <c r="M99" s="104">
        <v>60800.637228160696</v>
      </c>
      <c r="O99" s="10"/>
      <c r="Q99">
        <v>97</v>
      </c>
      <c r="R99" s="159">
        <f t="shared" si="65"/>
        <v>114.37156012751666</v>
      </c>
      <c r="S99">
        <f t="shared" si="66"/>
        <v>73.363304802809353</v>
      </c>
      <c r="T99" s="155">
        <f t="shared" si="47"/>
        <v>-42.168008664861603</v>
      </c>
      <c r="U99">
        <f t="shared" si="40"/>
        <v>31.19529613794775</v>
      </c>
      <c r="X99">
        <v>97</v>
      </c>
      <c r="Y99">
        <f t="shared" si="71"/>
        <v>7.8120805369167101E-2</v>
      </c>
      <c r="Z99">
        <f t="shared" si="71"/>
        <v>7.8120805369167101E-2</v>
      </c>
      <c r="AA99">
        <f t="shared" si="41"/>
        <v>-8.4876789711557894</v>
      </c>
      <c r="AB99">
        <f t="shared" si="48"/>
        <v>-8.4095581657866223</v>
      </c>
      <c r="AC99" s="9"/>
      <c r="AE99">
        <v>97</v>
      </c>
      <c r="AF99">
        <f t="shared" si="42"/>
        <v>86.948445006711324</v>
      </c>
      <c r="AG99">
        <f t="shared" si="49"/>
        <v>45.940189682004132</v>
      </c>
      <c r="AH99" s="154">
        <f t="shared" si="50"/>
        <v>-31.516102255583149</v>
      </c>
      <c r="AI99">
        <f t="shared" si="51"/>
        <v>14.424087426420982</v>
      </c>
      <c r="AL99">
        <v>97</v>
      </c>
      <c r="AP99">
        <f t="shared" si="52"/>
        <v>6.0145292606343599</v>
      </c>
      <c r="AX99">
        <v>97</v>
      </c>
      <c r="AY99">
        <f t="shared" ref="AY99:AZ112" si="73">LOG(L99)</f>
        <v>1.0225933353153784</v>
      </c>
      <c r="AZ99">
        <f t="shared" si="73"/>
        <v>4.7839081309704925</v>
      </c>
      <c r="BB99">
        <v>97</v>
      </c>
      <c r="BC99">
        <f t="shared" si="44"/>
        <v>-173.70068867114094</v>
      </c>
      <c r="BD99">
        <f t="shared" si="67"/>
        <v>-132.69243334643369</v>
      </c>
      <c r="BE99">
        <f t="shared" si="68"/>
        <v>51.890792002855434</v>
      </c>
      <c r="BF99">
        <f t="shared" si="69"/>
        <v>-80.801641343578254</v>
      </c>
      <c r="BI99">
        <v>97</v>
      </c>
      <c r="BJ99" s="8">
        <f t="shared" si="72"/>
        <v>-31.984134228187997</v>
      </c>
      <c r="BK99" s="8">
        <f t="shared" si="72"/>
        <v>-31.984134228187997</v>
      </c>
      <c r="BL99" s="154">
        <f t="shared" si="53"/>
        <v>7.5585558998711511</v>
      </c>
      <c r="BM99" s="8">
        <f t="shared" si="54"/>
        <v>-24.425578328316846</v>
      </c>
      <c r="BP99">
        <v>97</v>
      </c>
      <c r="BQ99" s="100">
        <f t="shared" si="55"/>
        <v>141.71655444295288</v>
      </c>
      <c r="BR99" s="100">
        <f t="shared" si="56"/>
        <v>100.70829911824558</v>
      </c>
      <c r="BS99" s="154">
        <f t="shared" si="57"/>
        <v>-44.332236102984282</v>
      </c>
      <c r="BT99">
        <f t="shared" si="58"/>
        <v>56.376063015261295</v>
      </c>
      <c r="BW99">
        <v>97</v>
      </c>
      <c r="BX99" s="100">
        <f t="shared" si="59"/>
        <v>-141.71655444295288</v>
      </c>
      <c r="BY99" s="100">
        <f t="shared" si="60"/>
        <v>-100.70829911824558</v>
      </c>
      <c r="BZ99" s="154">
        <f t="shared" si="61"/>
        <v>44.332236102984282</v>
      </c>
      <c r="CA99">
        <f t="shared" si="62"/>
        <v>-56.376063015261295</v>
      </c>
      <c r="CE99">
        <v>97</v>
      </c>
      <c r="CF99" s="100">
        <f t="shared" si="63"/>
        <v>-170.16500671140909</v>
      </c>
      <c r="CG99" s="100">
        <f t="shared" si="64"/>
        <v>-129.15675138670184</v>
      </c>
      <c r="CH99" s="100">
        <f t="shared" si="45"/>
        <v>119.0071969618218</v>
      </c>
      <c r="CI99">
        <f t="shared" si="70"/>
        <v>-10.149554424880037</v>
      </c>
    </row>
    <row r="100" spans="1:87" ht="16.5">
      <c r="A100">
        <v>9.9999999999999995E-7</v>
      </c>
      <c r="B100" s="154">
        <v>3.2826086956521743E-5</v>
      </c>
      <c r="C100" s="154">
        <v>7.0950000000000006E-4</v>
      </c>
      <c r="D100" s="154">
        <v>5.7945945945945957E-4</v>
      </c>
      <c r="E100" s="154">
        <v>9.9999999999999995E-7</v>
      </c>
      <c r="F100">
        <v>1.0000000000000001E-5</v>
      </c>
      <c r="G100">
        <v>0.55115741300066956</v>
      </c>
      <c r="H100">
        <v>0.4063709589163354</v>
      </c>
      <c r="I100">
        <f t="shared" si="46"/>
        <v>306</v>
      </c>
      <c r="J100">
        <v>1.7378008287493735E-7</v>
      </c>
      <c r="K100">
        <v>3.2059999999999998E-2</v>
      </c>
      <c r="L100">
        <v>13.015526017864989</v>
      </c>
      <c r="M100" s="104">
        <v>59157.321183675362</v>
      </c>
      <c r="O100" s="10"/>
      <c r="Q100">
        <v>98</v>
      </c>
      <c r="R100" s="159">
        <f t="shared" si="65"/>
        <v>114.37156012751666</v>
      </c>
      <c r="S100">
        <f t="shared" si="66"/>
        <v>73.363304802809353</v>
      </c>
      <c r="T100" s="155">
        <f t="shared" si="47"/>
        <v>-96.112261492348921</v>
      </c>
      <c r="U100">
        <f t="shared" si="40"/>
        <v>-22.748956689539568</v>
      </c>
      <c r="X100">
        <v>98</v>
      </c>
      <c r="Y100">
        <f t="shared" si="71"/>
        <v>7.8120805369167101E-2</v>
      </c>
      <c r="Z100">
        <f t="shared" si="71"/>
        <v>7.8120805369167101E-2</v>
      </c>
      <c r="AA100">
        <f t="shared" si="41"/>
        <v>-15.671560863700799</v>
      </c>
      <c r="AB100">
        <f t="shared" si="48"/>
        <v>-15.593440058331632</v>
      </c>
      <c r="AC100" s="9"/>
      <c r="AE100">
        <v>98</v>
      </c>
      <c r="AF100">
        <f t="shared" si="42"/>
        <v>86.948445006711324</v>
      </c>
      <c r="AG100">
        <f t="shared" si="49"/>
        <v>45.940189682004132</v>
      </c>
      <c r="AH100" s="154">
        <f t="shared" si="50"/>
        <v>-60.32955961952559</v>
      </c>
      <c r="AI100">
        <f t="shared" si="51"/>
        <v>-14.389369937521458</v>
      </c>
      <c r="AL100">
        <v>98</v>
      </c>
      <c r="AP100">
        <f t="shared" si="52"/>
        <v>-29.982809995853088</v>
      </c>
      <c r="AX100">
        <v>98</v>
      </c>
      <c r="AY100">
        <f t="shared" si="73"/>
        <v>1.1144617246573014</v>
      </c>
      <c r="AZ100">
        <f t="shared" si="73"/>
        <v>4.7720084996472281</v>
      </c>
      <c r="BB100">
        <v>98</v>
      </c>
      <c r="BC100">
        <f t="shared" si="44"/>
        <v>-173.70068867114094</v>
      </c>
      <c r="BD100">
        <f t="shared" si="67"/>
        <v>-132.69243334643369</v>
      </c>
      <c r="BE100">
        <f t="shared" si="68"/>
        <v>124.40330027586847</v>
      </c>
      <c r="BF100">
        <f t="shared" si="69"/>
        <v>-8.2891330705652138</v>
      </c>
      <c r="BI100">
        <v>98</v>
      </c>
      <c r="BJ100" s="8">
        <f t="shared" si="72"/>
        <v>-31.984134228187997</v>
      </c>
      <c r="BK100" s="8">
        <f t="shared" si="72"/>
        <v>-31.984134228187997</v>
      </c>
      <c r="BL100" s="154">
        <f t="shared" si="53"/>
        <v>8.1798977743970447</v>
      </c>
      <c r="BM100" s="8">
        <f t="shared" si="54"/>
        <v>-23.804236453790953</v>
      </c>
      <c r="BP100">
        <v>98</v>
      </c>
      <c r="BQ100" s="100">
        <f t="shared" si="55"/>
        <v>141.71655444295288</v>
      </c>
      <c r="BR100" s="100">
        <f t="shared" si="56"/>
        <v>100.70829911824558</v>
      </c>
      <c r="BS100" s="154">
        <f t="shared" si="57"/>
        <v>-116.22340250147143</v>
      </c>
      <c r="BT100">
        <f t="shared" si="58"/>
        <v>-15.515103383225849</v>
      </c>
      <c r="BW100">
        <v>98</v>
      </c>
      <c r="BX100" s="100">
        <f t="shared" si="59"/>
        <v>-141.71655444295288</v>
      </c>
      <c r="BY100" s="100">
        <f t="shared" si="60"/>
        <v>-100.70829911824558</v>
      </c>
      <c r="BZ100" s="154">
        <f t="shared" si="61"/>
        <v>116.22340250147143</v>
      </c>
      <c r="CA100">
        <f t="shared" si="62"/>
        <v>15.515103383225849</v>
      </c>
      <c r="CE100">
        <v>98</v>
      </c>
      <c r="CF100" s="100">
        <f t="shared" si="63"/>
        <v>-170.16500671140909</v>
      </c>
      <c r="CG100" s="100">
        <f t="shared" si="64"/>
        <v>-129.15675138670184</v>
      </c>
      <c r="CH100" s="100">
        <f t="shared" si="45"/>
        <v>116.89865838142293</v>
      </c>
      <c r="CI100">
        <f t="shared" si="70"/>
        <v>-12.258093005278909</v>
      </c>
    </row>
    <row r="101" spans="1:87" ht="16.5">
      <c r="A101">
        <v>9.9999999999999995E-7</v>
      </c>
      <c r="B101" s="154">
        <v>3.4782608695652178E-5</v>
      </c>
      <c r="C101" s="154">
        <v>1.0889999999999999E-3</v>
      </c>
      <c r="D101" s="154">
        <v>9.0608108108108107E-4</v>
      </c>
      <c r="E101" s="154">
        <v>3.2954545454545453E-5</v>
      </c>
      <c r="F101">
        <v>1.0000000000000001E-5</v>
      </c>
      <c r="G101">
        <v>0.54422096002705156</v>
      </c>
      <c r="H101">
        <v>0.40462695109239005</v>
      </c>
      <c r="I101">
        <f t="shared" si="46"/>
        <v>306</v>
      </c>
      <c r="J101">
        <v>1.6595869074375559E-7</v>
      </c>
      <c r="K101">
        <v>3.2030000000000003E-2</v>
      </c>
      <c r="L101">
        <v>11.311771674565961</v>
      </c>
      <c r="M101" s="104">
        <v>58511.984349260558</v>
      </c>
      <c r="O101" s="10"/>
      <c r="Q101">
        <v>99</v>
      </c>
      <c r="R101" s="159">
        <f t="shared" si="65"/>
        <v>114.37156012751666</v>
      </c>
      <c r="S101">
        <f t="shared" si="66"/>
        <v>73.363304802809353</v>
      </c>
      <c r="T101" s="155">
        <f t="shared" si="47"/>
        <v>-96.161911387411024</v>
      </c>
      <c r="U101">
        <f t="shared" si="40"/>
        <v>-22.798606584601671</v>
      </c>
      <c r="X101">
        <v>99</v>
      </c>
      <c r="Y101">
        <f t="shared" si="71"/>
        <v>7.8120805369167101E-2</v>
      </c>
      <c r="Z101">
        <f t="shared" si="71"/>
        <v>7.8120805369167101E-2</v>
      </c>
      <c r="AA101">
        <f t="shared" si="41"/>
        <v>-7.9637499870287645</v>
      </c>
      <c r="AB101">
        <f t="shared" si="48"/>
        <v>-7.8856291816595974</v>
      </c>
      <c r="AC101" s="9"/>
      <c r="AE101">
        <v>99</v>
      </c>
      <c r="AF101">
        <f t="shared" si="42"/>
        <v>86.948445006711324</v>
      </c>
      <c r="AG101">
        <f t="shared" si="49"/>
        <v>45.940189682004132</v>
      </c>
      <c r="AH101" s="154">
        <f t="shared" si="50"/>
        <v>-67.041816427478594</v>
      </c>
      <c r="AI101">
        <f t="shared" si="51"/>
        <v>-21.101626745474462</v>
      </c>
      <c r="AL101">
        <v>99</v>
      </c>
      <c r="AP101">
        <f t="shared" si="52"/>
        <v>-28.987255927134058</v>
      </c>
      <c r="AX101">
        <v>99</v>
      </c>
      <c r="AY101">
        <f t="shared" si="73"/>
        <v>1.0535306304099634</v>
      </c>
      <c r="AZ101">
        <f t="shared" si="73"/>
        <v>4.7672448268292387</v>
      </c>
      <c r="BB101">
        <v>99</v>
      </c>
      <c r="BC101">
        <f t="shared" si="44"/>
        <v>-173.70068867114094</v>
      </c>
      <c r="BD101">
        <f t="shared" si="67"/>
        <v>-132.69243334643369</v>
      </c>
      <c r="BE101">
        <f t="shared" si="68"/>
        <v>124.37345909842153</v>
      </c>
      <c r="BF101">
        <f t="shared" si="69"/>
        <v>-8.3189742480121538</v>
      </c>
      <c r="BI101">
        <v>99</v>
      </c>
      <c r="BJ101" s="8">
        <f t="shared" si="72"/>
        <v>-31.984134228187997</v>
      </c>
      <c r="BK101" s="8">
        <f t="shared" si="72"/>
        <v>-31.984134228187997</v>
      </c>
      <c r="BL101" s="154">
        <f t="shared" si="53"/>
        <v>7.0552027381068374</v>
      </c>
      <c r="BM101" s="8">
        <f t="shared" si="54"/>
        <v>-24.928931490081162</v>
      </c>
      <c r="BP101">
        <v>99</v>
      </c>
      <c r="BQ101" s="100">
        <f t="shared" si="55"/>
        <v>141.71655444295288</v>
      </c>
      <c r="BR101" s="100">
        <f t="shared" si="56"/>
        <v>100.70829911824558</v>
      </c>
      <c r="BS101" s="154">
        <f t="shared" si="57"/>
        <v>-117.31825636031469</v>
      </c>
      <c r="BT101">
        <f t="shared" si="58"/>
        <v>-16.609957242069115</v>
      </c>
      <c r="BW101">
        <v>99</v>
      </c>
      <c r="BX101" s="100">
        <f t="shared" si="59"/>
        <v>-141.71655444295288</v>
      </c>
      <c r="BY101" s="100">
        <f t="shared" si="60"/>
        <v>-100.70829911824558</v>
      </c>
      <c r="BZ101" s="154">
        <f t="shared" si="61"/>
        <v>117.31825636031469</v>
      </c>
      <c r="CA101">
        <f t="shared" si="62"/>
        <v>16.609957242069115</v>
      </c>
      <c r="CE101">
        <v>99</v>
      </c>
      <c r="CF101" s="100">
        <f t="shared" si="63"/>
        <v>-170.16500671140909</v>
      </c>
      <c r="CG101" s="100">
        <f t="shared" si="64"/>
        <v>-129.15675138670184</v>
      </c>
      <c r="CH101" s="100">
        <f t="shared" si="45"/>
        <v>116.38727214846654</v>
      </c>
      <c r="CI101">
        <f t="shared" si="70"/>
        <v>-12.769479238235306</v>
      </c>
    </row>
    <row r="102" spans="1:87" ht="16.5">
      <c r="A102">
        <v>9.9999999999999995E-7</v>
      </c>
      <c r="B102" s="154">
        <v>3.9565217391304351E-5</v>
      </c>
      <c r="C102" s="154">
        <v>1.4378333333333333E-3</v>
      </c>
      <c r="D102" s="154">
        <v>9.8918918918918918E-4</v>
      </c>
      <c r="E102" s="154">
        <v>3.6704545454545456E-5</v>
      </c>
      <c r="F102">
        <v>1.0000000000000001E-5</v>
      </c>
      <c r="G102">
        <v>0.55304048114799109</v>
      </c>
      <c r="H102">
        <v>0.41044260610343236</v>
      </c>
      <c r="I102">
        <f t="shared" si="46"/>
        <v>306</v>
      </c>
      <c r="J102">
        <v>1.6218100973589288E-7</v>
      </c>
      <c r="K102">
        <v>3.1150000000000001E-2</v>
      </c>
      <c r="L102">
        <v>12.193371822018989</v>
      </c>
      <c r="M102" s="104">
        <v>59283.264407281604</v>
      </c>
      <c r="O102" s="10"/>
      <c r="Q102">
        <v>100</v>
      </c>
      <c r="R102" s="159">
        <f t="shared" si="65"/>
        <v>114.37156012751666</v>
      </c>
      <c r="S102">
        <f t="shared" si="66"/>
        <v>73.363304802809353</v>
      </c>
      <c r="T102" s="155">
        <f t="shared" si="47"/>
        <v>-95.749078461100765</v>
      </c>
      <c r="U102">
        <f t="shared" si="40"/>
        <v>-22.385773658291413</v>
      </c>
      <c r="X102">
        <v>100</v>
      </c>
      <c r="Y102">
        <f t="shared" si="71"/>
        <v>7.8120805369167101E-2</v>
      </c>
      <c r="Z102">
        <f t="shared" si="71"/>
        <v>7.8120805369167101E-2</v>
      </c>
      <c r="AA102">
        <f t="shared" si="41"/>
        <v>-7.4291160207440807</v>
      </c>
      <c r="AB102">
        <f t="shared" si="48"/>
        <v>-7.3509952153749136</v>
      </c>
      <c r="AC102" s="9"/>
      <c r="AE102">
        <v>100</v>
      </c>
      <c r="AF102">
        <f t="shared" si="42"/>
        <v>86.948445006711324</v>
      </c>
      <c r="AG102">
        <f t="shared" si="49"/>
        <v>45.940189682004132</v>
      </c>
      <c r="AH102" s="154">
        <f t="shared" si="50"/>
        <v>-65.902039942391781</v>
      </c>
      <c r="AI102">
        <f t="shared" si="51"/>
        <v>-19.961850260387649</v>
      </c>
      <c r="AL102">
        <v>100</v>
      </c>
      <c r="AP102">
        <f t="shared" si="52"/>
        <v>-27.312845475762565</v>
      </c>
      <c r="AX102">
        <v>100</v>
      </c>
      <c r="AY102">
        <f t="shared" si="73"/>
        <v>1.0861238172843837</v>
      </c>
      <c r="AZ102">
        <f t="shared" si="73"/>
        <v>4.7729321098672814</v>
      </c>
      <c r="BB102">
        <v>100</v>
      </c>
      <c r="BC102">
        <f t="shared" si="44"/>
        <v>-173.70068867114094</v>
      </c>
      <c r="BD102">
        <f t="shared" si="67"/>
        <v>-132.69243334643369</v>
      </c>
      <c r="BE102">
        <f t="shared" si="68"/>
        <v>124.48523908020086</v>
      </c>
      <c r="BF102">
        <f t="shared" si="69"/>
        <v>-8.2071942662328325</v>
      </c>
      <c r="BI102">
        <v>100</v>
      </c>
      <c r="BJ102" s="8">
        <f t="shared" si="72"/>
        <v>-31.984134228187997</v>
      </c>
      <c r="BK102" s="8">
        <f t="shared" si="72"/>
        <v>-31.984134228187997</v>
      </c>
      <c r="BL102" s="154">
        <f t="shared" si="53"/>
        <v>6.3182381211351881</v>
      </c>
      <c r="BM102" s="8">
        <f t="shared" si="54"/>
        <v>-25.665896107052809</v>
      </c>
      <c r="BP102">
        <v>100</v>
      </c>
      <c r="BQ102" s="100">
        <f t="shared" si="55"/>
        <v>141.71655444295288</v>
      </c>
      <c r="BR102" s="100">
        <f t="shared" si="56"/>
        <v>100.70829911824558</v>
      </c>
      <c r="BS102" s="154">
        <f t="shared" si="57"/>
        <v>-118.16700095906567</v>
      </c>
      <c r="BT102">
        <f t="shared" si="58"/>
        <v>-17.458701840820098</v>
      </c>
      <c r="BW102">
        <v>100</v>
      </c>
      <c r="BX102" s="100">
        <f t="shared" si="59"/>
        <v>-141.71655444295288</v>
      </c>
      <c r="BY102" s="100">
        <f t="shared" si="60"/>
        <v>-100.70829911824558</v>
      </c>
      <c r="BZ102" s="154">
        <f t="shared" si="61"/>
        <v>118.16700095906567</v>
      </c>
      <c r="CA102">
        <f t="shared" si="62"/>
        <v>17.458701840820098</v>
      </c>
      <c r="CE102">
        <v>100</v>
      </c>
      <c r="CF102" s="100">
        <f t="shared" si="63"/>
        <v>-170.16500671140909</v>
      </c>
      <c r="CG102" s="100">
        <f t="shared" si="64"/>
        <v>-129.15675138670184</v>
      </c>
      <c r="CH102" s="100">
        <f t="shared" si="45"/>
        <v>114.96299318632447</v>
      </c>
      <c r="CI102">
        <f t="shared" si="70"/>
        <v>-14.193758200377374</v>
      </c>
    </row>
    <row r="103" spans="1:87" ht="16.5">
      <c r="A103">
        <v>9.9999999999999995E-7</v>
      </c>
      <c r="B103" s="154">
        <v>3.3478260869565221E-5</v>
      </c>
      <c r="C103" s="154">
        <v>1.1286666666666667E-3</v>
      </c>
      <c r="D103" s="154">
        <v>8.5837837837837835E-4</v>
      </c>
      <c r="E103" s="154">
        <v>3.0113636363636365E-5</v>
      </c>
      <c r="F103">
        <v>1.0000000000000001E-5</v>
      </c>
      <c r="G103">
        <v>0.56824677311918648</v>
      </c>
      <c r="H103">
        <v>0.38423488614062973</v>
      </c>
      <c r="I103">
        <f t="shared" si="46"/>
        <v>306</v>
      </c>
      <c r="J103">
        <v>1.6218100973589288E-7</v>
      </c>
      <c r="K103">
        <v>3.1544999999999997E-2</v>
      </c>
      <c r="L103">
        <v>6.4299938139598103</v>
      </c>
      <c r="M103" s="104">
        <v>60886.874835150578</v>
      </c>
      <c r="O103" s="10"/>
      <c r="Q103">
        <v>101</v>
      </c>
      <c r="R103" s="159">
        <f t="shared" si="65"/>
        <v>114.37156012751666</v>
      </c>
      <c r="S103">
        <f t="shared" si="66"/>
        <v>73.363304802809353</v>
      </c>
      <c r="T103" s="155">
        <f t="shared" si="47"/>
        <v>-95.972103475839589</v>
      </c>
      <c r="U103">
        <f t="shared" si="40"/>
        <v>-22.608798673030236</v>
      </c>
      <c r="X103">
        <v>101</v>
      </c>
      <c r="Y103">
        <f t="shared" ref="Y103:Z112" si="74">$O$9+$O$11-2*$O$10</f>
        <v>7.8120805369167101E-2</v>
      </c>
      <c r="Z103">
        <f t="shared" si="74"/>
        <v>7.8120805369167101E-2</v>
      </c>
      <c r="AA103">
        <f t="shared" si="41"/>
        <v>-7.8268862186021284</v>
      </c>
      <c r="AB103">
        <f t="shared" si="48"/>
        <v>-7.7487654132329613</v>
      </c>
      <c r="AC103" s="9"/>
      <c r="AE103">
        <v>101</v>
      </c>
      <c r="AF103">
        <f t="shared" si="42"/>
        <v>86.948445006711324</v>
      </c>
      <c r="AG103">
        <f t="shared" si="49"/>
        <v>45.940189682004132</v>
      </c>
      <c r="AH103" s="154">
        <f t="shared" si="50"/>
        <v>-66.63039956778934</v>
      </c>
      <c r="AI103">
        <f t="shared" si="51"/>
        <v>-20.690209885785208</v>
      </c>
      <c r="AL103">
        <v>101</v>
      </c>
      <c r="AP103">
        <f t="shared" si="52"/>
        <v>-28.438975299018168</v>
      </c>
      <c r="AX103">
        <v>101</v>
      </c>
      <c r="AY103">
        <f t="shared" si="73"/>
        <v>0.80821055510705075</v>
      </c>
      <c r="AZ103">
        <f t="shared" si="73"/>
        <v>4.7845236834209146</v>
      </c>
      <c r="BB103">
        <v>101</v>
      </c>
      <c r="BC103">
        <f t="shared" si="44"/>
        <v>-173.70068867114094</v>
      </c>
      <c r="BD103">
        <f t="shared" si="67"/>
        <v>-132.69243334643369</v>
      </c>
      <c r="BE103">
        <f t="shared" si="68"/>
        <v>124.52219089107857</v>
      </c>
      <c r="BF103">
        <f t="shared" si="69"/>
        <v>-8.1702424553551225</v>
      </c>
      <c r="BI103">
        <v>101</v>
      </c>
      <c r="BJ103" s="8">
        <f t="shared" ref="BJ103:BK112" si="75">$O$12+$O$3-$O$9-$O$7</f>
        <v>-31.984134228187997</v>
      </c>
      <c r="BK103" s="8">
        <f t="shared" si="75"/>
        <v>-31.984134228187997</v>
      </c>
      <c r="BL103" s="154">
        <f t="shared" si="53"/>
        <v>7.0352697257908696</v>
      </c>
      <c r="BM103" s="8">
        <f t="shared" si="54"/>
        <v>-24.948864502397129</v>
      </c>
      <c r="BP103">
        <v>101</v>
      </c>
      <c r="BQ103" s="100">
        <f t="shared" si="55"/>
        <v>141.71655444295288</v>
      </c>
      <c r="BR103" s="100">
        <f t="shared" si="56"/>
        <v>100.70829911824558</v>
      </c>
      <c r="BS103" s="154">
        <f t="shared" si="57"/>
        <v>-117.48692116528768</v>
      </c>
      <c r="BT103">
        <f t="shared" si="58"/>
        <v>-16.778622047042106</v>
      </c>
      <c r="BW103">
        <v>101</v>
      </c>
      <c r="BX103" s="100">
        <f t="shared" si="59"/>
        <v>-141.71655444295288</v>
      </c>
      <c r="BY103" s="100">
        <f t="shared" si="60"/>
        <v>-100.70829911824558</v>
      </c>
      <c r="BZ103" s="154">
        <f t="shared" si="61"/>
        <v>117.48692116528768</v>
      </c>
      <c r="CA103">
        <f t="shared" si="62"/>
        <v>16.778622047042106</v>
      </c>
      <c r="CE103">
        <v>101</v>
      </c>
      <c r="CF103" s="100">
        <f t="shared" si="63"/>
        <v>-170.16500671140909</v>
      </c>
      <c r="CG103" s="100">
        <f t="shared" si="64"/>
        <v>-129.15675138670184</v>
      </c>
      <c r="CH103" s="100">
        <f t="shared" si="45"/>
        <v>116.82828395156388</v>
      </c>
      <c r="CI103">
        <f t="shared" si="70"/>
        <v>-12.328467435137966</v>
      </c>
    </row>
    <row r="104" spans="1:87" ht="16.5">
      <c r="A104">
        <v>9.9999999999999995E-7</v>
      </c>
      <c r="B104" s="154">
        <v>3.0217391304347823E-5</v>
      </c>
      <c r="C104" s="154">
        <v>1.3413333333333335E-3</v>
      </c>
      <c r="D104" s="154">
        <v>1.0004054054054054E-3</v>
      </c>
      <c r="E104" s="154">
        <v>4.011363636363636E-5</v>
      </c>
      <c r="F104">
        <v>1.0000000000000001E-5</v>
      </c>
      <c r="G104">
        <v>0.55241670001353349</v>
      </c>
      <c r="H104">
        <v>0.41179850191836315</v>
      </c>
      <c r="I104">
        <f t="shared" si="46"/>
        <v>306</v>
      </c>
      <c r="J104">
        <v>1.5848931924611122E-7</v>
      </c>
      <c r="K104">
        <v>3.1934999999999998E-2</v>
      </c>
      <c r="L104">
        <v>11.510929728210922</v>
      </c>
      <c r="M104" s="104">
        <v>59216.422916655305</v>
      </c>
      <c r="O104" s="10"/>
      <c r="Q104">
        <v>102</v>
      </c>
      <c r="R104" s="159">
        <f t="shared" si="65"/>
        <v>114.37156012751666</v>
      </c>
      <c r="S104">
        <f t="shared" si="66"/>
        <v>73.363304802809353</v>
      </c>
      <c r="T104" s="155">
        <f t="shared" si="47"/>
        <v>-95.891199184859033</v>
      </c>
      <c r="U104">
        <f t="shared" si="40"/>
        <v>-22.527894382049681</v>
      </c>
      <c r="X104">
        <v>102</v>
      </c>
      <c r="Y104">
        <f t="shared" si="74"/>
        <v>7.8120805369167101E-2</v>
      </c>
      <c r="Z104">
        <f t="shared" si="74"/>
        <v>7.8120805369167101E-2</v>
      </c>
      <c r="AA104">
        <f t="shared" si="41"/>
        <v>-7.4372765693338829</v>
      </c>
      <c r="AB104">
        <f t="shared" si="48"/>
        <v>-7.3591557639647158</v>
      </c>
      <c r="AC104" s="9"/>
      <c r="AE104">
        <v>102</v>
      </c>
      <c r="AF104">
        <f t="shared" si="42"/>
        <v>86.948445006711324</v>
      </c>
      <c r="AG104">
        <f t="shared" si="49"/>
        <v>45.940189682004132</v>
      </c>
      <c r="AH104" s="154">
        <f t="shared" si="50"/>
        <v>-66.481520824458684</v>
      </c>
      <c r="AI104">
        <f t="shared" si="51"/>
        <v>-20.541331142454553</v>
      </c>
      <c r="AL104">
        <v>102</v>
      </c>
      <c r="AP104">
        <f t="shared" si="52"/>
        <v>-27.900486906419268</v>
      </c>
      <c r="AX104">
        <v>102</v>
      </c>
      <c r="AY104">
        <f t="shared" si="73"/>
        <v>1.0611104026502014</v>
      </c>
      <c r="AZ104">
        <f t="shared" si="73"/>
        <v>4.7724421694416916</v>
      </c>
      <c r="BB104">
        <v>102</v>
      </c>
      <c r="BC104">
        <f t="shared" si="44"/>
        <v>-173.70068867114094</v>
      </c>
      <c r="BD104">
        <f t="shared" si="67"/>
        <v>-132.69243334643369</v>
      </c>
      <c r="BE104">
        <f t="shared" si="68"/>
        <v>124.41904594450203</v>
      </c>
      <c r="BF104">
        <f t="shared" si="69"/>
        <v>-8.2733874019316573</v>
      </c>
      <c r="BI104">
        <v>102</v>
      </c>
      <c r="BJ104" s="8">
        <f t="shared" si="75"/>
        <v>-31.984134228187997</v>
      </c>
      <c r="BK104" s="8">
        <f t="shared" si="75"/>
        <v>-31.984134228187997</v>
      </c>
      <c r="BL104" s="154">
        <f t="shared" si="53"/>
        <v>6.5554449685765368</v>
      </c>
      <c r="BM104" s="8">
        <f t="shared" si="54"/>
        <v>-25.42868925961146</v>
      </c>
      <c r="BP104">
        <v>102</v>
      </c>
      <c r="BQ104" s="100">
        <f t="shared" si="55"/>
        <v>141.71655444295288</v>
      </c>
      <c r="BR104" s="100">
        <f t="shared" si="56"/>
        <v>100.70829911824558</v>
      </c>
      <c r="BS104" s="154">
        <f t="shared" si="57"/>
        <v>-117.86360097592549</v>
      </c>
      <c r="BT104">
        <f t="shared" si="58"/>
        <v>-17.155301857679916</v>
      </c>
      <c r="BW104">
        <v>102</v>
      </c>
      <c r="BX104" s="100">
        <f t="shared" si="59"/>
        <v>-141.71655444295288</v>
      </c>
      <c r="BY104" s="100">
        <f t="shared" si="60"/>
        <v>-100.70829911824558</v>
      </c>
      <c r="BZ104" s="154">
        <f t="shared" si="61"/>
        <v>117.86360097592549</v>
      </c>
      <c r="CA104">
        <f t="shared" si="62"/>
        <v>17.155301857679916</v>
      </c>
      <c r="CE104">
        <v>102</v>
      </c>
      <c r="CF104" s="100">
        <f t="shared" si="63"/>
        <v>-170.16500671140909</v>
      </c>
      <c r="CG104" s="100">
        <f t="shared" si="64"/>
        <v>-129.15675138670184</v>
      </c>
      <c r="CH104" s="100">
        <f t="shared" si="45"/>
        <v>117.95169145382657</v>
      </c>
      <c r="CI104">
        <f t="shared" si="70"/>
        <v>-11.205059932875272</v>
      </c>
    </row>
    <row r="105" spans="1:87" ht="16.5">
      <c r="A105">
        <v>9.9999999999999995E-7</v>
      </c>
      <c r="B105" s="154">
        <v>9.9999999999999995E-7</v>
      </c>
      <c r="C105" s="154">
        <v>1.2784999999999999E-3</v>
      </c>
      <c r="D105" s="154">
        <v>8.6013513513513511E-4</v>
      </c>
      <c r="E105" s="154">
        <v>3.6363636363636371E-5</v>
      </c>
      <c r="F105">
        <v>1.0000000000000001E-5</v>
      </c>
      <c r="G105">
        <v>0.55602609557089078</v>
      </c>
      <c r="H105">
        <v>0.4091434206785568</v>
      </c>
      <c r="I105">
        <f t="shared" si="46"/>
        <v>306</v>
      </c>
      <c r="J105">
        <v>1.6218100973589288E-7</v>
      </c>
      <c r="K105">
        <v>3.1559999999999998E-2</v>
      </c>
      <c r="L105">
        <v>12.764673638688784</v>
      </c>
      <c r="M105" s="104">
        <v>59572.341416192474</v>
      </c>
      <c r="O105" s="10"/>
      <c r="Q105">
        <v>103</v>
      </c>
      <c r="R105" s="159">
        <f t="shared" si="65"/>
        <v>114.37156012751666</v>
      </c>
      <c r="S105">
        <f t="shared" si="66"/>
        <v>73.363304802809353</v>
      </c>
      <c r="T105" s="155">
        <f t="shared" si="47"/>
        <v>-95.658955196478587</v>
      </c>
      <c r="U105">
        <f t="shared" si="40"/>
        <v>-22.295650393669234</v>
      </c>
      <c r="X105">
        <v>103</v>
      </c>
      <c r="Y105">
        <f t="shared" si="74"/>
        <v>7.8120805369167101E-2</v>
      </c>
      <c r="Z105">
        <f t="shared" si="74"/>
        <v>7.8120805369167101E-2</v>
      </c>
      <c r="AA105">
        <f t="shared" si="41"/>
        <v>-7.0403285457834937</v>
      </c>
      <c r="AB105">
        <f t="shared" si="48"/>
        <v>-6.9622077404143266</v>
      </c>
      <c r="AC105" s="9"/>
      <c r="AE105">
        <v>103</v>
      </c>
      <c r="AF105">
        <f t="shared" si="42"/>
        <v>86.948445006711324</v>
      </c>
      <c r="AG105">
        <f t="shared" si="49"/>
        <v>45.940189682004132</v>
      </c>
      <c r="AH105" s="154">
        <f t="shared" si="50"/>
        <v>-66.475939266186685</v>
      </c>
      <c r="AI105">
        <f t="shared" si="51"/>
        <v>-20.535749584182554</v>
      </c>
      <c r="AL105">
        <v>103</v>
      </c>
      <c r="AP105">
        <f t="shared" si="52"/>
        <v>-27.497957324596882</v>
      </c>
      <c r="AX105">
        <v>103</v>
      </c>
      <c r="AY105">
        <f t="shared" si="73"/>
        <v>1.1060097154404269</v>
      </c>
      <c r="AZ105">
        <f t="shared" si="73"/>
        <v>4.7750446698344282</v>
      </c>
      <c r="BB105">
        <v>103</v>
      </c>
      <c r="BC105">
        <f t="shared" si="44"/>
        <v>-173.70068867114094</v>
      </c>
      <c r="BD105">
        <f t="shared" si="67"/>
        <v>-132.69243334643369</v>
      </c>
      <c r="BE105">
        <f t="shared" si="68"/>
        <v>124.46566823736077</v>
      </c>
      <c r="BF105">
        <f t="shared" si="69"/>
        <v>-8.2267651090729146</v>
      </c>
      <c r="BI105">
        <v>103</v>
      </c>
      <c r="BJ105" s="8">
        <f t="shared" si="75"/>
        <v>-31.984134228187997</v>
      </c>
      <c r="BK105" s="8">
        <f t="shared" si="75"/>
        <v>-31.984134228187997</v>
      </c>
      <c r="BL105" s="154">
        <f t="shared" si="53"/>
        <v>6.664025656373787</v>
      </c>
      <c r="BM105" s="8">
        <f t="shared" si="54"/>
        <v>-25.32010857181421</v>
      </c>
      <c r="BP105">
        <v>103</v>
      </c>
      <c r="BQ105" s="100">
        <f t="shared" si="55"/>
        <v>141.71655444295288</v>
      </c>
      <c r="BR105" s="100">
        <f t="shared" si="56"/>
        <v>100.70829911824558</v>
      </c>
      <c r="BS105" s="154">
        <f t="shared" si="57"/>
        <v>-117.80164258098698</v>
      </c>
      <c r="BT105">
        <f t="shared" si="58"/>
        <v>-17.093343462741402</v>
      </c>
      <c r="BW105">
        <v>103</v>
      </c>
      <c r="BX105" s="100">
        <f t="shared" si="59"/>
        <v>-141.71655444295288</v>
      </c>
      <c r="BY105" s="100">
        <f t="shared" si="60"/>
        <v>-100.70829911824558</v>
      </c>
      <c r="BZ105" s="154">
        <f t="shared" si="61"/>
        <v>117.80164258098698</v>
      </c>
      <c r="CA105">
        <f t="shared" si="62"/>
        <v>17.093343462741402</v>
      </c>
      <c r="CE105">
        <v>103</v>
      </c>
      <c r="CF105" s="100">
        <f t="shared" si="63"/>
        <v>-170.16500671140909</v>
      </c>
      <c r="CG105" s="100">
        <f t="shared" si="64"/>
        <v>-129.15675138670184</v>
      </c>
      <c r="CH105" s="100">
        <f t="shared" si="45"/>
        <v>152.50680846763464</v>
      </c>
      <c r="CI105">
        <f t="shared" si="70"/>
        <v>23.3500570809328</v>
      </c>
    </row>
    <row r="106" spans="1:87" ht="16.5">
      <c r="A106">
        <v>9.9999999999999995E-7</v>
      </c>
      <c r="B106" s="154">
        <v>9.9999999999999995E-7</v>
      </c>
      <c r="C106" s="154">
        <v>1.4081666666666665E-3</v>
      </c>
      <c r="D106" s="154">
        <v>9.8932432432432432E-4</v>
      </c>
      <c r="E106" s="154">
        <v>3.9204545454545456E-5</v>
      </c>
      <c r="F106">
        <v>1.0000000000000001E-5</v>
      </c>
      <c r="G106">
        <v>0.55980582278545232</v>
      </c>
      <c r="H106">
        <v>0.40815596223432782</v>
      </c>
      <c r="I106">
        <f t="shared" si="46"/>
        <v>306</v>
      </c>
      <c r="J106">
        <v>1.5488166189124805E-7</v>
      </c>
      <c r="K106">
        <v>3.1649999999999998E-2</v>
      </c>
      <c r="L106">
        <v>13.321692214627612</v>
      </c>
      <c r="M106" s="104">
        <v>59925.970945181754</v>
      </c>
      <c r="O106" s="10"/>
      <c r="Q106">
        <v>104</v>
      </c>
      <c r="R106" s="159">
        <f t="shared" si="65"/>
        <v>114.37156012751666</v>
      </c>
      <c r="S106">
        <f t="shared" si="66"/>
        <v>73.363304802809353</v>
      </c>
      <c r="T106" s="155">
        <f t="shared" si="47"/>
        <v>-95.761955934148375</v>
      </c>
      <c r="U106">
        <f t="shared" si="40"/>
        <v>-22.398651131339022</v>
      </c>
      <c r="X106">
        <v>104</v>
      </c>
      <c r="Y106">
        <f t="shared" si="74"/>
        <v>7.8120805369167101E-2</v>
      </c>
      <c r="Z106">
        <f t="shared" si="74"/>
        <v>7.8120805369167101E-2</v>
      </c>
      <c r="AA106">
        <f t="shared" si="41"/>
        <v>-7.3152101244421779</v>
      </c>
      <c r="AB106">
        <f t="shared" si="48"/>
        <v>-7.2370893190730108</v>
      </c>
      <c r="AC106" s="9"/>
      <c r="AE106">
        <v>104</v>
      </c>
      <c r="AF106">
        <f t="shared" si="42"/>
        <v>86.948445006711324</v>
      </c>
      <c r="AG106">
        <f t="shared" si="49"/>
        <v>45.940189682004132</v>
      </c>
      <c r="AH106" s="154">
        <f t="shared" si="50"/>
        <v>-66.175773260528828</v>
      </c>
      <c r="AI106">
        <f t="shared" si="51"/>
        <v>-20.235583578524697</v>
      </c>
      <c r="AL106">
        <v>104</v>
      </c>
      <c r="AP106">
        <f t="shared" si="52"/>
        <v>-27.472672897597707</v>
      </c>
      <c r="AX106">
        <v>104</v>
      </c>
      <c r="AY106">
        <f t="shared" si="73"/>
        <v>1.1245593954645887</v>
      </c>
      <c r="AZ106">
        <f t="shared" si="73"/>
        <v>4.777615079380177</v>
      </c>
      <c r="BB106">
        <v>104</v>
      </c>
      <c r="BC106">
        <f t="shared" si="44"/>
        <v>-173.70068867114094</v>
      </c>
      <c r="BD106">
        <f t="shared" si="67"/>
        <v>-132.69243334643369</v>
      </c>
      <c r="BE106">
        <f t="shared" si="68"/>
        <v>124.4756597062385</v>
      </c>
      <c r="BF106">
        <f t="shared" si="69"/>
        <v>-8.2167736401951856</v>
      </c>
      <c r="BI106">
        <v>104</v>
      </c>
      <c r="BJ106" s="8">
        <f t="shared" si="75"/>
        <v>-31.984134228187997</v>
      </c>
      <c r="BK106" s="8">
        <f t="shared" si="75"/>
        <v>-31.984134228187997</v>
      </c>
      <c r="BL106" s="154">
        <f t="shared" si="53"/>
        <v>6.4427312229127587</v>
      </c>
      <c r="BM106" s="8">
        <f t="shared" si="54"/>
        <v>-25.541403005275239</v>
      </c>
      <c r="BP106">
        <v>104</v>
      </c>
      <c r="BQ106" s="100">
        <f t="shared" si="55"/>
        <v>141.71655444295288</v>
      </c>
      <c r="BR106" s="100">
        <f t="shared" si="56"/>
        <v>100.70829911824558</v>
      </c>
      <c r="BS106" s="154">
        <f t="shared" si="57"/>
        <v>-118.03292848332573</v>
      </c>
      <c r="BT106">
        <f t="shared" si="58"/>
        <v>-17.324629365080156</v>
      </c>
      <c r="BW106">
        <v>104</v>
      </c>
      <c r="BX106" s="100">
        <f t="shared" si="59"/>
        <v>-141.71655444295288</v>
      </c>
      <c r="BY106" s="100">
        <f t="shared" si="60"/>
        <v>-100.70829911824558</v>
      </c>
      <c r="BZ106" s="154">
        <f t="shared" si="61"/>
        <v>118.03292848332573</v>
      </c>
      <c r="CA106">
        <f t="shared" si="62"/>
        <v>17.324629365080156</v>
      </c>
      <c r="CE106">
        <v>104</v>
      </c>
      <c r="CF106" s="100">
        <f t="shared" si="63"/>
        <v>-170.16500671140909</v>
      </c>
      <c r="CG106" s="100">
        <f t="shared" si="64"/>
        <v>-129.15675138670184</v>
      </c>
      <c r="CH106" s="100">
        <f t="shared" si="45"/>
        <v>152.66294679285684</v>
      </c>
      <c r="CI106">
        <f t="shared" si="70"/>
        <v>23.506195406155001</v>
      </c>
    </row>
    <row r="107" spans="1:87" ht="16.5">
      <c r="A107">
        <v>9.9999999999999995E-7</v>
      </c>
      <c r="B107" s="154">
        <v>2.5804347826086956E-4</v>
      </c>
      <c r="C107" s="154">
        <v>1.4751666666666667E-3</v>
      </c>
      <c r="D107" s="154">
        <v>8.7972972972972965E-4</v>
      </c>
      <c r="E107" s="154">
        <v>4.568181818181818E-5</v>
      </c>
      <c r="F107">
        <v>1.0000000000000001E-5</v>
      </c>
      <c r="G107">
        <v>0.55774415130411259</v>
      </c>
      <c r="H107">
        <v>0.40988675981763856</v>
      </c>
      <c r="I107">
        <f t="shared" si="46"/>
        <v>306</v>
      </c>
      <c r="J107">
        <v>1.5488166189124805E-7</v>
      </c>
      <c r="K107">
        <v>3.1734999999999999E-2</v>
      </c>
      <c r="L107">
        <v>55.452717239337069</v>
      </c>
      <c r="M107" s="104">
        <v>59696.189382834098</v>
      </c>
      <c r="O107" s="10"/>
      <c r="Q107">
        <v>105</v>
      </c>
      <c r="R107" s="159">
        <f t="shared" si="65"/>
        <v>114.37156012751666</v>
      </c>
      <c r="S107">
        <f t="shared" si="66"/>
        <v>73.363304802809353</v>
      </c>
      <c r="T107" s="155">
        <f t="shared" si="47"/>
        <v>-95.33815765895325</v>
      </c>
      <c r="U107">
        <f t="shared" si="40"/>
        <v>-21.974852856143897</v>
      </c>
      <c r="X107">
        <v>105</v>
      </c>
      <c r="Y107">
        <f t="shared" si="74"/>
        <v>7.8120805369167101E-2</v>
      </c>
      <c r="Z107">
        <f t="shared" si="74"/>
        <v>7.8120805369167101E-2</v>
      </c>
      <c r="AA107">
        <f t="shared" si="41"/>
        <v>-6.2104897581765854</v>
      </c>
      <c r="AB107">
        <f t="shared" si="48"/>
        <v>-6.1323689528074183</v>
      </c>
      <c r="AC107" s="9"/>
      <c r="AE107">
        <v>105</v>
      </c>
      <c r="AF107">
        <f t="shared" si="42"/>
        <v>86.948445006711324</v>
      </c>
      <c r="AG107">
        <f t="shared" si="49"/>
        <v>45.940189682004132</v>
      </c>
      <c r="AH107" s="154">
        <f t="shared" si="50"/>
        <v>-66.328282357137383</v>
      </c>
      <c r="AI107">
        <f t="shared" si="51"/>
        <v>-20.388092675133251</v>
      </c>
      <c r="AL107">
        <v>105</v>
      </c>
      <c r="AP107">
        <f t="shared" si="52"/>
        <v>-26.520461627940669</v>
      </c>
      <c r="AX107">
        <v>105</v>
      </c>
      <c r="AY107">
        <f t="shared" si="73"/>
        <v>1.7439228318762883</v>
      </c>
      <c r="AZ107">
        <f t="shared" si="73"/>
        <v>4.7759466094739809</v>
      </c>
      <c r="BB107">
        <v>105</v>
      </c>
      <c r="BC107">
        <f t="shared" si="44"/>
        <v>-173.70068867114094</v>
      </c>
      <c r="BD107">
        <f t="shared" si="67"/>
        <v>-132.69243334643369</v>
      </c>
      <c r="BE107">
        <f t="shared" si="68"/>
        <v>124.45944870401503</v>
      </c>
      <c r="BF107">
        <f t="shared" si="69"/>
        <v>-8.232984642418657</v>
      </c>
      <c r="BI107">
        <v>105</v>
      </c>
      <c r="BJ107" s="8">
        <f t="shared" si="75"/>
        <v>-31.984134228187997</v>
      </c>
      <c r="BK107" s="8">
        <f t="shared" si="75"/>
        <v>-31.984134228187997</v>
      </c>
      <c r="BL107" s="154">
        <f t="shared" si="53"/>
        <v>6.3219055014224761</v>
      </c>
      <c r="BM107" s="8">
        <f t="shared" si="54"/>
        <v>-25.66222872676552</v>
      </c>
      <c r="BP107">
        <v>105</v>
      </c>
      <c r="BQ107" s="100">
        <f t="shared" si="55"/>
        <v>141.71655444295288</v>
      </c>
      <c r="BR107" s="100">
        <f t="shared" si="56"/>
        <v>100.70829911824558</v>
      </c>
      <c r="BS107" s="154">
        <f t="shared" si="57"/>
        <v>-118.13754320259255</v>
      </c>
      <c r="BT107">
        <f t="shared" si="58"/>
        <v>-17.429244084346976</v>
      </c>
      <c r="BW107">
        <v>105</v>
      </c>
      <c r="BX107" s="100">
        <f t="shared" si="59"/>
        <v>-141.71655444295288</v>
      </c>
      <c r="BY107" s="100">
        <f t="shared" si="60"/>
        <v>-100.70829911824558</v>
      </c>
      <c r="BZ107" s="154">
        <f t="shared" si="61"/>
        <v>118.13754320259255</v>
      </c>
      <c r="CA107">
        <f t="shared" si="62"/>
        <v>17.429244084346976</v>
      </c>
      <c r="CE107">
        <v>105</v>
      </c>
      <c r="CF107" s="100">
        <f t="shared" si="63"/>
        <v>-170.16500671140909</v>
      </c>
      <c r="CG107" s="100">
        <f t="shared" si="64"/>
        <v>-129.15675138670184</v>
      </c>
      <c r="CH107" s="100">
        <f t="shared" si="45"/>
        <v>96.160134790515642</v>
      </c>
      <c r="CI107">
        <f t="shared" si="70"/>
        <v>-32.9966165961862</v>
      </c>
    </row>
    <row r="108" spans="1:87" ht="16.5">
      <c r="A108">
        <v>9.9999999999999995E-7</v>
      </c>
      <c r="B108" s="154">
        <v>9.9999999999999995E-7</v>
      </c>
      <c r="C108" s="154">
        <v>1.8348333333333333E-3</v>
      </c>
      <c r="D108" s="154">
        <v>1.2809459459459461E-3</v>
      </c>
      <c r="E108" s="154">
        <v>5.1590909090909091E-5</v>
      </c>
      <c r="F108">
        <v>1.0000000000000001E-5</v>
      </c>
      <c r="G108">
        <v>0.56183780497783653</v>
      </c>
      <c r="H108">
        <v>0.3953125122704606</v>
      </c>
      <c r="I108">
        <f t="shared" si="46"/>
        <v>306</v>
      </c>
      <c r="J108">
        <v>1.5488166189124805E-7</v>
      </c>
      <c r="K108">
        <v>3.1449999999999999E-2</v>
      </c>
      <c r="L108">
        <v>38.081781258300516</v>
      </c>
      <c r="M108" s="104">
        <v>60192.279094763551</v>
      </c>
      <c r="O108" s="10"/>
      <c r="Q108">
        <v>106</v>
      </c>
      <c r="R108" s="159">
        <f t="shared" si="65"/>
        <v>114.37156012751666</v>
      </c>
      <c r="S108">
        <f t="shared" si="66"/>
        <v>73.363304802809353</v>
      </c>
      <c r="T108" s="155">
        <f t="shared" si="47"/>
        <v>-95.761971279287877</v>
      </c>
      <c r="U108">
        <f t="shared" si="40"/>
        <v>-22.398666476478525</v>
      </c>
      <c r="X108">
        <v>106</v>
      </c>
      <c r="Y108">
        <f t="shared" si="74"/>
        <v>7.8120805369167101E-2</v>
      </c>
      <c r="Z108">
        <f t="shared" si="74"/>
        <v>7.8120805369167101E-2</v>
      </c>
      <c r="AA108">
        <f t="shared" si="41"/>
        <v>-7.2578273514586416</v>
      </c>
      <c r="AB108">
        <f t="shared" si="48"/>
        <v>-7.1797065460894745</v>
      </c>
      <c r="AC108" s="9"/>
      <c r="AE108">
        <v>106</v>
      </c>
      <c r="AF108">
        <f t="shared" si="42"/>
        <v>86.948445006711324</v>
      </c>
      <c r="AG108">
        <f t="shared" si="49"/>
        <v>45.940189682004132</v>
      </c>
      <c r="AH108" s="154">
        <f t="shared" si="50"/>
        <v>-65.527559486071098</v>
      </c>
      <c r="AI108">
        <f t="shared" si="51"/>
        <v>-19.587369804066967</v>
      </c>
      <c r="AL108">
        <v>106</v>
      </c>
      <c r="AP108">
        <f t="shared" si="52"/>
        <v>-26.76707635015644</v>
      </c>
      <c r="AX108">
        <v>106</v>
      </c>
      <c r="AY108">
        <f t="shared" si="73"/>
        <v>1.5807172541178542</v>
      </c>
      <c r="AZ108">
        <f t="shared" si="73"/>
        <v>4.7795407875770026</v>
      </c>
      <c r="BB108">
        <v>106</v>
      </c>
      <c r="BC108">
        <f t="shared" si="44"/>
        <v>-173.70068867114094</v>
      </c>
      <c r="BD108">
        <f t="shared" si="67"/>
        <v>-132.69243334643369</v>
      </c>
      <c r="BE108">
        <f t="shared" si="68"/>
        <v>124.50100639223744</v>
      </c>
      <c r="BF108">
        <f t="shared" si="69"/>
        <v>-8.1914269541962454</v>
      </c>
      <c r="BI108">
        <v>106</v>
      </c>
      <c r="BJ108" s="8">
        <f t="shared" si="75"/>
        <v>-31.984134228187997</v>
      </c>
      <c r="BK108" s="8">
        <f t="shared" si="75"/>
        <v>-31.984134228187997</v>
      </c>
      <c r="BL108" s="154">
        <f t="shared" si="53"/>
        <v>5.7624506711914343</v>
      </c>
      <c r="BM108" s="8">
        <f t="shared" si="54"/>
        <v>-26.221683556996563</v>
      </c>
      <c r="BP108">
        <v>106</v>
      </c>
      <c r="BQ108" s="100">
        <f t="shared" si="55"/>
        <v>141.71655444295288</v>
      </c>
      <c r="BR108" s="100">
        <f t="shared" si="56"/>
        <v>100.70829911824558</v>
      </c>
      <c r="BS108" s="154">
        <f t="shared" si="57"/>
        <v>-118.73855572104601</v>
      </c>
      <c r="BT108">
        <f t="shared" si="58"/>
        <v>-18.030256602800435</v>
      </c>
      <c r="BW108">
        <v>106</v>
      </c>
      <c r="BX108" s="100">
        <f t="shared" si="59"/>
        <v>-141.71655444295288</v>
      </c>
      <c r="BY108" s="100">
        <f t="shared" si="60"/>
        <v>-100.70829911824558</v>
      </c>
      <c r="BZ108" s="154">
        <f t="shared" si="61"/>
        <v>118.73855572104601</v>
      </c>
      <c r="CA108">
        <f t="shared" si="62"/>
        <v>18.030256602800435</v>
      </c>
      <c r="CE108">
        <v>106</v>
      </c>
      <c r="CF108" s="100">
        <f t="shared" si="63"/>
        <v>-170.16500671140909</v>
      </c>
      <c r="CG108" s="100">
        <f t="shared" si="64"/>
        <v>-129.15675138670184</v>
      </c>
      <c r="CH108" s="100">
        <f t="shared" si="45"/>
        <v>152.62378012177152</v>
      </c>
      <c r="CI108">
        <f t="shared" si="70"/>
        <v>23.467028735069675</v>
      </c>
    </row>
    <row r="109" spans="1:87" ht="16.5">
      <c r="A109">
        <v>9.9999999999999995E-7</v>
      </c>
      <c r="B109" s="154">
        <v>4.6739130434782611E-5</v>
      </c>
      <c r="C109" s="154">
        <v>1.1819999999999999E-3</v>
      </c>
      <c r="D109" s="154">
        <v>8.0743243243243249E-4</v>
      </c>
      <c r="E109" s="154">
        <v>3.9545454545454541E-5</v>
      </c>
      <c r="F109">
        <v>1.0000000000000001E-5</v>
      </c>
      <c r="G109">
        <v>0.5411516073007101</v>
      </c>
      <c r="H109">
        <v>0.42653988097773604</v>
      </c>
      <c r="I109">
        <f t="shared" si="46"/>
        <v>306</v>
      </c>
      <c r="J109">
        <v>1.5488166189124805E-7</v>
      </c>
      <c r="K109">
        <v>3.261E-2</v>
      </c>
      <c r="L109">
        <v>52.163453333705583</v>
      </c>
      <c r="M109" s="104">
        <v>58051.233532319995</v>
      </c>
      <c r="O109" s="10"/>
      <c r="Q109">
        <v>107</v>
      </c>
      <c r="R109" s="159">
        <f t="shared" si="65"/>
        <v>114.37156012751666</v>
      </c>
      <c r="S109">
        <f t="shared" si="66"/>
        <v>73.363304802809353</v>
      </c>
      <c r="T109" s="155">
        <f t="shared" si="47"/>
        <v>-95.614484398447786</v>
      </c>
      <c r="U109">
        <f t="shared" si="40"/>
        <v>-22.251179595638433</v>
      </c>
      <c r="X109">
        <v>107</v>
      </c>
      <c r="Y109">
        <f t="shared" si="74"/>
        <v>7.8120805369167101E-2</v>
      </c>
      <c r="Z109">
        <f t="shared" si="74"/>
        <v>7.8120805369167101E-2</v>
      </c>
      <c r="AA109">
        <f t="shared" si="41"/>
        <v>-6.7048399706085204</v>
      </c>
      <c r="AB109">
        <f t="shared" si="48"/>
        <v>-6.6267191652393533</v>
      </c>
      <c r="AC109" s="9"/>
      <c r="AE109">
        <v>107</v>
      </c>
      <c r="AF109">
        <f t="shared" si="42"/>
        <v>86.948445006711324</v>
      </c>
      <c r="AG109">
        <f t="shared" si="49"/>
        <v>45.940189682004132</v>
      </c>
      <c r="AH109" s="154">
        <f t="shared" si="50"/>
        <v>-67.088695029015483</v>
      </c>
      <c r="AI109">
        <f t="shared" si="51"/>
        <v>-21.148505347011351</v>
      </c>
      <c r="AL109">
        <v>107</v>
      </c>
      <c r="AP109">
        <f t="shared" si="52"/>
        <v>-27.775224512250706</v>
      </c>
      <c r="AX109">
        <v>107</v>
      </c>
      <c r="AY109">
        <f t="shared" si="73"/>
        <v>1.7173663349118931</v>
      </c>
      <c r="AZ109">
        <f t="shared" si="73"/>
        <v>4.7638114525084951</v>
      </c>
      <c r="BB109">
        <v>107</v>
      </c>
      <c r="BC109">
        <f t="shared" si="44"/>
        <v>-173.70068867114094</v>
      </c>
      <c r="BD109">
        <f t="shared" si="67"/>
        <v>-132.69243334643369</v>
      </c>
      <c r="BE109">
        <f t="shared" si="68"/>
        <v>124.31341029102936</v>
      </c>
      <c r="BF109">
        <f t="shared" si="69"/>
        <v>-8.3790230554043319</v>
      </c>
      <c r="BI109">
        <v>107</v>
      </c>
      <c r="BJ109" s="8">
        <f t="shared" si="75"/>
        <v>-31.984134228187997</v>
      </c>
      <c r="BK109" s="8">
        <f t="shared" si="75"/>
        <v>-31.984134228187997</v>
      </c>
      <c r="BL109" s="154">
        <f t="shared" si="53"/>
        <v>6.8779764937577834</v>
      </c>
      <c r="BM109" s="8">
        <f t="shared" si="54"/>
        <v>-25.106157734430212</v>
      </c>
      <c r="BP109">
        <v>107</v>
      </c>
      <c r="BQ109" s="100">
        <f t="shared" si="55"/>
        <v>141.71655444295288</v>
      </c>
      <c r="BR109" s="100">
        <f t="shared" si="56"/>
        <v>100.70829911824558</v>
      </c>
      <c r="BS109" s="154">
        <f t="shared" si="57"/>
        <v>-117.43543379727157</v>
      </c>
      <c r="BT109">
        <f t="shared" si="58"/>
        <v>-16.727134679025994</v>
      </c>
      <c r="BW109">
        <v>107</v>
      </c>
      <c r="BX109" s="100">
        <f t="shared" si="59"/>
        <v>-141.71655444295288</v>
      </c>
      <c r="BY109" s="100">
        <f t="shared" si="60"/>
        <v>-100.70829911824558</v>
      </c>
      <c r="BZ109" s="154">
        <f t="shared" si="61"/>
        <v>117.43543379727157</v>
      </c>
      <c r="CA109">
        <f t="shared" si="62"/>
        <v>16.727134679025994</v>
      </c>
      <c r="CE109">
        <v>107</v>
      </c>
      <c r="CF109" s="100">
        <f t="shared" si="63"/>
        <v>-170.16500671140909</v>
      </c>
      <c r="CG109" s="100">
        <f t="shared" si="64"/>
        <v>-129.15675138670184</v>
      </c>
      <c r="CH109" s="100">
        <f t="shared" si="45"/>
        <v>113.67868485151233</v>
      </c>
      <c r="CI109">
        <f t="shared" si="70"/>
        <v>-15.478066535189512</v>
      </c>
    </row>
    <row r="110" spans="1:87" ht="16.5">
      <c r="A110">
        <v>9.9999999999999995E-7</v>
      </c>
      <c r="B110" s="154">
        <v>4.9782608695652176E-5</v>
      </c>
      <c r="C110" s="154">
        <v>1.1003333333333332E-3</v>
      </c>
      <c r="D110" s="154">
        <v>7.3189189189189186E-4</v>
      </c>
      <c r="E110" s="154">
        <v>3.7272727272727269E-5</v>
      </c>
      <c r="F110">
        <v>1.0000000000000001E-5</v>
      </c>
      <c r="G110">
        <v>0.54389489183509609</v>
      </c>
      <c r="H110">
        <v>0.42495396540081415</v>
      </c>
      <c r="I110">
        <f t="shared" si="46"/>
        <v>306</v>
      </c>
      <c r="J110">
        <v>1.6218100973589288E-7</v>
      </c>
      <c r="K110">
        <v>3.2820000000000002E-2</v>
      </c>
      <c r="L110">
        <v>15.84589218133074</v>
      </c>
      <c r="M110" s="104">
        <v>58332.989797436545</v>
      </c>
      <c r="O110" s="10"/>
      <c r="Q110">
        <v>108</v>
      </c>
      <c r="R110" s="159">
        <f t="shared" si="65"/>
        <v>114.37156012751666</v>
      </c>
      <c r="S110">
        <f t="shared" si="66"/>
        <v>73.363304802809353</v>
      </c>
      <c r="T110" s="155">
        <f t="shared" si="47"/>
        <v>-95.530395067420685</v>
      </c>
      <c r="U110">
        <f t="shared" si="40"/>
        <v>-22.167090264611332</v>
      </c>
      <c r="X110">
        <v>108</v>
      </c>
      <c r="Y110">
        <f t="shared" si="74"/>
        <v>7.8120805369167101E-2</v>
      </c>
      <c r="Z110">
        <f t="shared" si="74"/>
        <v>7.8120805369167101E-2</v>
      </c>
      <c r="AA110">
        <f t="shared" si="41"/>
        <v>-6.5377612034049291</v>
      </c>
      <c r="AB110">
        <f t="shared" si="48"/>
        <v>-6.459640398035762</v>
      </c>
      <c r="AC110" s="9"/>
      <c r="AE110">
        <v>108</v>
      </c>
      <c r="AF110">
        <f t="shared" si="42"/>
        <v>86.948445006711324</v>
      </c>
      <c r="AG110">
        <f t="shared" si="49"/>
        <v>45.940189682004132</v>
      </c>
      <c r="AH110" s="154">
        <f t="shared" si="50"/>
        <v>-67.302412560675251</v>
      </c>
      <c r="AI110">
        <f t="shared" si="51"/>
        <v>-21.362222878671119</v>
      </c>
      <c r="AL110">
        <v>108</v>
      </c>
      <c r="AP110">
        <f t="shared" si="52"/>
        <v>-27.821863276706882</v>
      </c>
      <c r="AX110">
        <v>108</v>
      </c>
      <c r="AY110">
        <f t="shared" si="73"/>
        <v>1.1999166965727455</v>
      </c>
      <c r="AZ110">
        <f t="shared" si="73"/>
        <v>4.7659142363177693</v>
      </c>
      <c r="BB110">
        <v>108</v>
      </c>
      <c r="BC110">
        <f t="shared" si="44"/>
        <v>-173.70068867114094</v>
      </c>
      <c r="BD110">
        <f t="shared" si="67"/>
        <v>-132.69243334643369</v>
      </c>
      <c r="BE110">
        <f t="shared" si="68"/>
        <v>124.30994362537105</v>
      </c>
      <c r="BF110">
        <f t="shared" si="69"/>
        <v>-8.3824897210626403</v>
      </c>
      <c r="BI110">
        <v>108</v>
      </c>
      <c r="BJ110" s="8">
        <f t="shared" si="75"/>
        <v>-31.984134228187997</v>
      </c>
      <c r="BK110" s="8">
        <f t="shared" si="75"/>
        <v>-31.984134228187997</v>
      </c>
      <c r="BL110" s="154">
        <f t="shared" si="53"/>
        <v>7.0893272546098878</v>
      </c>
      <c r="BM110" s="8">
        <f t="shared" si="54"/>
        <v>-24.89480697357811</v>
      </c>
      <c r="BP110">
        <v>108</v>
      </c>
      <c r="BQ110" s="100">
        <f t="shared" si="55"/>
        <v>141.71655444295288</v>
      </c>
      <c r="BR110" s="100">
        <f t="shared" si="56"/>
        <v>100.70829911824558</v>
      </c>
      <c r="BS110" s="154">
        <f t="shared" si="57"/>
        <v>-117.22061637076115</v>
      </c>
      <c r="BT110">
        <f t="shared" si="58"/>
        <v>-16.512317252515572</v>
      </c>
      <c r="BW110">
        <v>108</v>
      </c>
      <c r="BX110" s="100">
        <f t="shared" si="59"/>
        <v>-141.71655444295288</v>
      </c>
      <c r="BY110" s="100">
        <f t="shared" si="60"/>
        <v>-100.70829911824558</v>
      </c>
      <c r="BZ110" s="154">
        <f t="shared" si="61"/>
        <v>117.22061637076115</v>
      </c>
      <c r="CA110">
        <f t="shared" si="62"/>
        <v>16.512317252515572</v>
      </c>
      <c r="CE110">
        <v>108</v>
      </c>
      <c r="CF110" s="100">
        <f t="shared" si="63"/>
        <v>-170.16500671140909</v>
      </c>
      <c r="CG110" s="100">
        <f t="shared" si="64"/>
        <v>-129.15675138670184</v>
      </c>
      <c r="CH110" s="100">
        <f t="shared" si="45"/>
        <v>112.98137620930112</v>
      </c>
      <c r="CI110">
        <f t="shared" si="70"/>
        <v>-16.175375177400724</v>
      </c>
    </row>
    <row r="111" spans="1:87" ht="16.5">
      <c r="A111">
        <v>9.9999999999999995E-7</v>
      </c>
      <c r="B111" s="154">
        <v>9.9999999999999995E-7</v>
      </c>
      <c r="C111" s="154">
        <v>7.8666666666666674E-4</v>
      </c>
      <c r="D111" s="154">
        <v>5.9891891891891886E-4</v>
      </c>
      <c r="E111" s="154">
        <v>3.1590909090909086E-5</v>
      </c>
      <c r="F111">
        <v>1.0000000000000001E-5</v>
      </c>
      <c r="G111">
        <v>0.54740464776357878</v>
      </c>
      <c r="H111">
        <v>0.41404009268085973</v>
      </c>
      <c r="I111">
        <f t="shared" si="46"/>
        <v>306</v>
      </c>
      <c r="J111">
        <v>1.5135612484362046E-7</v>
      </c>
      <c r="K111">
        <v>3.3224999999999998E-2</v>
      </c>
      <c r="L111">
        <v>84.11953307486823</v>
      </c>
      <c r="M111" s="104">
        <v>58700.339175480287</v>
      </c>
      <c r="O111" s="10"/>
      <c r="Q111">
        <v>109</v>
      </c>
      <c r="R111" s="159">
        <f t="shared" si="65"/>
        <v>114.37156012751666</v>
      </c>
      <c r="S111">
        <f t="shared" si="66"/>
        <v>73.363304802809353</v>
      </c>
      <c r="T111" s="155">
        <f t="shared" si="47"/>
        <v>-95.842808871189504</v>
      </c>
      <c r="U111">
        <f t="shared" si="40"/>
        <v>-22.479504068380152</v>
      </c>
      <c r="X111">
        <v>109</v>
      </c>
      <c r="Y111">
        <f t="shared" si="74"/>
        <v>7.8120805369167101E-2</v>
      </c>
      <c r="Z111">
        <f t="shared" si="74"/>
        <v>7.8120805369167101E-2</v>
      </c>
      <c r="AA111">
        <f t="shared" si="41"/>
        <v>-6.7920402792982717</v>
      </c>
      <c r="AB111">
        <f t="shared" si="48"/>
        <v>-6.7139194739291046</v>
      </c>
      <c r="AC111" s="9"/>
      <c r="AE111">
        <v>109</v>
      </c>
      <c r="AF111">
        <f t="shared" si="42"/>
        <v>86.948445006711324</v>
      </c>
      <c r="AG111">
        <f t="shared" si="49"/>
        <v>45.940189682004132</v>
      </c>
      <c r="AH111" s="154">
        <f t="shared" si="50"/>
        <v>-68.589122699956008</v>
      </c>
      <c r="AI111">
        <f t="shared" si="51"/>
        <v>-22.648933017951876</v>
      </c>
      <c r="AL111">
        <v>109</v>
      </c>
      <c r="AP111">
        <f t="shared" si="52"/>
        <v>-29.362852491880979</v>
      </c>
      <c r="AX111">
        <v>109</v>
      </c>
      <c r="AY111">
        <f t="shared" si="73"/>
        <v>1.9248968533679331</v>
      </c>
      <c r="AZ111">
        <f t="shared" si="73"/>
        <v>4.7686406106447849</v>
      </c>
      <c r="BB111">
        <v>109</v>
      </c>
      <c r="BC111">
        <f t="shared" si="44"/>
        <v>-173.70068867114094</v>
      </c>
      <c r="BD111">
        <f t="shared" si="67"/>
        <v>-132.69243334643369</v>
      </c>
      <c r="BE111">
        <f t="shared" si="68"/>
        <v>124.29510500828829</v>
      </c>
      <c r="BF111">
        <f t="shared" si="69"/>
        <v>-8.3973283381453996</v>
      </c>
      <c r="BI111">
        <v>109</v>
      </c>
      <c r="BJ111" s="8">
        <f t="shared" si="75"/>
        <v>-31.984134228187997</v>
      </c>
      <c r="BK111" s="8">
        <f t="shared" si="75"/>
        <v>-31.984134228187997</v>
      </c>
      <c r="BL111" s="154">
        <f t="shared" si="53"/>
        <v>7.9906502451635548</v>
      </c>
      <c r="BM111" s="8">
        <f t="shared" si="54"/>
        <v>-23.993483983024444</v>
      </c>
      <c r="BP111">
        <v>109</v>
      </c>
      <c r="BQ111" s="100">
        <f t="shared" si="55"/>
        <v>141.71655444295288</v>
      </c>
      <c r="BR111" s="100">
        <f t="shared" si="56"/>
        <v>100.70829911824558</v>
      </c>
      <c r="BS111" s="154">
        <f t="shared" si="57"/>
        <v>-116.30445476312472</v>
      </c>
      <c r="BT111">
        <f t="shared" si="58"/>
        <v>-15.596155644879147</v>
      </c>
      <c r="BW111">
        <v>109</v>
      </c>
      <c r="BX111" s="100">
        <f t="shared" si="59"/>
        <v>-141.71655444295288</v>
      </c>
      <c r="BY111" s="100">
        <f t="shared" si="60"/>
        <v>-100.70829911824558</v>
      </c>
      <c r="BZ111" s="154">
        <f t="shared" si="61"/>
        <v>116.30445476312472</v>
      </c>
      <c r="CA111">
        <f t="shared" si="62"/>
        <v>15.596155644879147</v>
      </c>
      <c r="CE111">
        <v>109</v>
      </c>
      <c r="CF111" s="100">
        <f t="shared" si="63"/>
        <v>-170.16500671140909</v>
      </c>
      <c r="CG111" s="100">
        <f t="shared" si="64"/>
        <v>-129.15675138670184</v>
      </c>
      <c r="CH111" s="100">
        <f t="shared" si="45"/>
        <v>153.03521326025222</v>
      </c>
      <c r="CI111">
        <f t="shared" si="70"/>
        <v>23.878461873550378</v>
      </c>
    </row>
    <row r="112" spans="1:87" ht="16.5">
      <c r="A112">
        <v>9.9999999999999995E-7</v>
      </c>
      <c r="B112" s="154">
        <v>9.9999999999999995E-7</v>
      </c>
      <c r="C112" s="154">
        <v>1.9161666666666665E-3</v>
      </c>
      <c r="D112" s="154">
        <v>1.3432432432432433E-3</v>
      </c>
      <c r="E112" s="154">
        <v>4.9090909090909098E-5</v>
      </c>
      <c r="F112">
        <v>1.0000000000000001E-5</v>
      </c>
      <c r="G112">
        <v>0.56941183700061204</v>
      </c>
      <c r="H112">
        <v>0.38005038300266297</v>
      </c>
      <c r="I112">
        <f t="shared" si="46"/>
        <v>306</v>
      </c>
      <c r="J112">
        <v>1.479108388168204E-7</v>
      </c>
      <c r="K112">
        <v>3.2210000000000003E-2</v>
      </c>
      <c r="L112">
        <v>10.41887787039504</v>
      </c>
      <c r="M112" s="104">
        <v>61027.13061775727</v>
      </c>
      <c r="O112" s="10"/>
      <c r="Q112">
        <v>110</v>
      </c>
      <c r="R112" s="159">
        <f t="shared" si="65"/>
        <v>114.37156012751666</v>
      </c>
      <c r="S112">
        <f t="shared" si="66"/>
        <v>73.363304802809353</v>
      </c>
      <c r="T112" s="155">
        <f t="shared" si="47"/>
        <v>-95.711690040744998</v>
      </c>
      <c r="U112">
        <f t="shared" si="40"/>
        <v>-22.348385237935645</v>
      </c>
      <c r="X112">
        <v>110</v>
      </c>
      <c r="Y112">
        <f t="shared" si="74"/>
        <v>7.8120805369167101E-2</v>
      </c>
      <c r="Z112">
        <f t="shared" si="74"/>
        <v>7.8120805369167101E-2</v>
      </c>
      <c r="AA112">
        <f t="shared" si="41"/>
        <v>-7.5154949243979594</v>
      </c>
      <c r="AB112">
        <f t="shared" si="48"/>
        <v>-7.4373741190287923</v>
      </c>
      <c r="AC112" s="9"/>
      <c r="AE112">
        <v>110</v>
      </c>
      <c r="AF112">
        <f t="shared" si="42"/>
        <v>86.948445006711324</v>
      </c>
      <c r="AG112">
        <f t="shared" si="49"/>
        <v>45.940189682004132</v>
      </c>
      <c r="AH112" s="154">
        <f t="shared" si="50"/>
        <v>-65.180480696323045</v>
      </c>
      <c r="AI112">
        <f t="shared" si="51"/>
        <v>-19.240291014318913</v>
      </c>
      <c r="AL112">
        <v>110</v>
      </c>
      <c r="AP112">
        <f t="shared" si="52"/>
        <v>-26.677665133347706</v>
      </c>
      <c r="AX112">
        <v>110</v>
      </c>
      <c r="AY112">
        <f t="shared" si="73"/>
        <v>1.0178209472804125</v>
      </c>
      <c r="AZ112">
        <f t="shared" si="73"/>
        <v>4.7855229507173664</v>
      </c>
      <c r="BB112">
        <v>110</v>
      </c>
      <c r="BC112">
        <f t="shared" si="44"/>
        <v>-173.70068867114094</v>
      </c>
      <c r="BD112">
        <f t="shared" si="67"/>
        <v>-132.69243334643369</v>
      </c>
      <c r="BE112">
        <f t="shared" si="68"/>
        <v>124.47432441395749</v>
      </c>
      <c r="BF112">
        <f t="shared" si="69"/>
        <v>-8.2181089324761984</v>
      </c>
      <c r="BI112">
        <v>110</v>
      </c>
      <c r="BJ112" s="8">
        <f t="shared" si="75"/>
        <v>-31.984134228187997</v>
      </c>
      <c r="BK112" s="8">
        <f t="shared" si="75"/>
        <v>-31.984134228187997</v>
      </c>
      <c r="BL112" s="154">
        <f t="shared" si="53"/>
        <v>5.7469199531885202</v>
      </c>
      <c r="BM112" s="8">
        <f t="shared" si="54"/>
        <v>-26.237214274999477</v>
      </c>
      <c r="BP112">
        <v>110</v>
      </c>
      <c r="BQ112" s="100">
        <f t="shared" si="55"/>
        <v>141.71655444295288</v>
      </c>
      <c r="BR112" s="100">
        <f t="shared" si="56"/>
        <v>100.70829911824558</v>
      </c>
      <c r="BS112" s="154">
        <f t="shared" si="57"/>
        <v>-118.72740446076898</v>
      </c>
      <c r="BT112">
        <f t="shared" si="58"/>
        <v>-18.019105342523403</v>
      </c>
      <c r="BW112">
        <v>110</v>
      </c>
      <c r="BX112" s="100">
        <f t="shared" si="59"/>
        <v>-141.71655444295288</v>
      </c>
      <c r="BY112" s="100">
        <f t="shared" si="60"/>
        <v>-100.70829911824558</v>
      </c>
      <c r="BZ112" s="154">
        <f t="shared" si="61"/>
        <v>118.72740446076898</v>
      </c>
      <c r="CA112">
        <f t="shared" si="62"/>
        <v>18.019105342523403</v>
      </c>
      <c r="CE112">
        <v>110</v>
      </c>
      <c r="CF112" s="100">
        <f t="shared" si="63"/>
        <v>-170.16500671140909</v>
      </c>
      <c r="CG112" s="100">
        <f t="shared" si="64"/>
        <v>-129.15675138670184</v>
      </c>
      <c r="CH112" s="100">
        <f t="shared" si="45"/>
        <v>152.95726955008286</v>
      </c>
      <c r="CI112">
        <f t="shared" si="70"/>
        <v>23.800518163381014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O112"/>
  <sheetViews>
    <sheetView zoomScale="71" zoomScaleNormal="71" workbookViewId="0">
      <selection activeCell="F3" sqref="F3:F99"/>
    </sheetView>
  </sheetViews>
  <sheetFormatPr defaultRowHeight="15.75"/>
  <cols>
    <col min="1" max="1" width="10.42578125" bestFit="1" customWidth="1"/>
    <col min="2" max="2" width="20.5703125" bestFit="1" customWidth="1"/>
    <col min="3" max="3" width="19.7109375" bestFit="1" customWidth="1"/>
    <col min="4" max="4" width="22.7109375" bestFit="1" customWidth="1"/>
    <col min="5" max="5" width="20.5703125" bestFit="1" customWidth="1"/>
    <col min="6" max="6" width="14.5703125" bestFit="1" customWidth="1"/>
    <col min="7" max="7" width="12.7109375" bestFit="1" customWidth="1"/>
    <col min="8" max="8" width="14.28515625" bestFit="1" customWidth="1"/>
    <col min="9" max="9" width="14.5703125" bestFit="1" customWidth="1"/>
    <col min="10" max="10" width="12.7109375" bestFit="1" customWidth="1"/>
    <col min="11" max="11" width="14.28515625" bestFit="1" customWidth="1"/>
    <col min="12" max="12" width="23.28515625" bestFit="1" customWidth="1"/>
    <col min="13" max="13" width="16.5703125" bestFit="1" customWidth="1"/>
    <col min="14" max="14" width="10.140625" bestFit="1" customWidth="1"/>
    <col min="15" max="15" width="63.7109375" customWidth="1"/>
    <col min="16" max="16" width="13.5703125" bestFit="1" customWidth="1"/>
    <col min="19" max="19" width="13.42578125" bestFit="1" customWidth="1"/>
    <col min="20" max="20" width="10.42578125" bestFit="1" customWidth="1"/>
    <col min="23" max="23" width="4.42578125" bestFit="1" customWidth="1"/>
    <col min="29" max="29" width="11.140625" customWidth="1"/>
    <col min="30" max="30" width="10.7109375" bestFit="1" customWidth="1"/>
    <col min="31" max="31" width="10.140625" bestFit="1" customWidth="1"/>
    <col min="32" max="32" width="15" bestFit="1" customWidth="1"/>
    <col min="33" max="33" width="11.28515625" bestFit="1" customWidth="1"/>
    <col min="34" max="34" width="9.42578125" bestFit="1" customWidth="1"/>
    <col min="35" max="35" width="13.5703125" bestFit="1" customWidth="1"/>
    <col min="36" max="36" width="21.5703125" bestFit="1" customWidth="1"/>
    <col min="37" max="37" width="6.140625" bestFit="1" customWidth="1"/>
    <col min="39" max="39" width="9.28515625" bestFit="1" customWidth="1"/>
    <col min="40" max="40" width="8.5703125" bestFit="1" customWidth="1"/>
    <col min="41" max="42" width="9.42578125" bestFit="1" customWidth="1"/>
    <col min="43" max="43" width="4.42578125" bestFit="1" customWidth="1"/>
    <col min="44" max="44" width="6" bestFit="1" customWidth="1"/>
    <col min="45" max="45" width="4.85546875" bestFit="1" customWidth="1"/>
    <col min="46" max="46" width="8.42578125" bestFit="1" customWidth="1"/>
    <col min="47" max="47" width="4.42578125" bestFit="1" customWidth="1"/>
    <col min="48" max="48" width="9.7109375" bestFit="1" customWidth="1"/>
    <col min="49" max="49" width="5.28515625" bestFit="1" customWidth="1"/>
    <col min="50" max="51" width="10.7109375" bestFit="1" customWidth="1"/>
    <col min="52" max="52" width="11.140625" bestFit="1" customWidth="1"/>
    <col min="53" max="53" width="10.7109375" bestFit="1" customWidth="1"/>
    <col min="55" max="55" width="13.42578125" bestFit="1" customWidth="1"/>
    <col min="60" max="60" width="8.28515625" bestFit="1" customWidth="1"/>
    <col min="63" max="63" width="11.5703125" bestFit="1" customWidth="1"/>
    <col min="67" max="67" width="16.42578125" bestFit="1" customWidth="1"/>
    <col min="68" max="72" width="16.42578125" customWidth="1"/>
    <col min="73" max="73" width="14" bestFit="1" customWidth="1"/>
    <col min="75" max="75" width="10.85546875" bestFit="1" customWidth="1"/>
    <col min="76" max="76" width="13.85546875" bestFit="1" customWidth="1"/>
    <col min="80" max="80" width="13.28515625" bestFit="1" customWidth="1"/>
    <col min="81" max="81" width="5.85546875" bestFit="1" customWidth="1"/>
    <col min="82" max="82" width="13.28515625" bestFit="1" customWidth="1"/>
    <col min="83" max="83" width="10" bestFit="1" customWidth="1"/>
    <col min="84" max="84" width="10.5703125" bestFit="1" customWidth="1"/>
    <col min="85" max="85" width="10" bestFit="1" customWidth="1"/>
    <col min="86" max="86" width="10.7109375" bestFit="1" customWidth="1"/>
    <col min="90" max="91" width="10.5703125" bestFit="1" customWidth="1"/>
    <col min="93" max="93" width="10.5703125" bestFit="1" customWidth="1"/>
  </cols>
  <sheetData>
    <row r="1" spans="1:93" ht="31.5">
      <c r="A1" s="1" t="s">
        <v>60</v>
      </c>
      <c r="B1" t="s">
        <v>15</v>
      </c>
      <c r="C1" t="s">
        <v>16</v>
      </c>
      <c r="D1" t="s">
        <v>17</v>
      </c>
      <c r="E1" t="s">
        <v>18</v>
      </c>
      <c r="F1" s="22" t="s">
        <v>19</v>
      </c>
      <c r="G1" s="22" t="s">
        <v>20</v>
      </c>
      <c r="H1" s="22" t="s">
        <v>45</v>
      </c>
      <c r="I1" t="s">
        <v>21</v>
      </c>
      <c r="J1" t="s">
        <v>22</v>
      </c>
      <c r="K1" t="s">
        <v>23</v>
      </c>
      <c r="L1" t="s">
        <v>171</v>
      </c>
      <c r="M1" s="104" t="s">
        <v>176</v>
      </c>
      <c r="O1" t="s">
        <v>184</v>
      </c>
      <c r="P1" s="2" t="s">
        <v>79</v>
      </c>
      <c r="Q1" t="s">
        <v>80</v>
      </c>
      <c r="S1" t="s">
        <v>180</v>
      </c>
      <c r="T1" t="s">
        <v>181</v>
      </c>
      <c r="U1" t="s">
        <v>182</v>
      </c>
      <c r="V1" t="s">
        <v>183</v>
      </c>
      <c r="W1" t="s">
        <v>85</v>
      </c>
      <c r="X1" t="s">
        <v>86</v>
      </c>
      <c r="Y1" t="s">
        <v>87</v>
      </c>
      <c r="Z1" t="s">
        <v>31</v>
      </c>
      <c r="AA1" t="s">
        <v>22</v>
      </c>
      <c r="AB1" s="2"/>
      <c r="AC1" t="s">
        <v>44</v>
      </c>
      <c r="AD1" t="s">
        <v>51</v>
      </c>
      <c r="AE1" t="s">
        <v>52</v>
      </c>
      <c r="AF1" t="s">
        <v>165</v>
      </c>
      <c r="AG1" t="s">
        <v>78</v>
      </c>
      <c r="AI1" t="s">
        <v>185</v>
      </c>
      <c r="AJ1" s="2" t="s">
        <v>79</v>
      </c>
      <c r="AK1" t="s">
        <v>80</v>
      </c>
      <c r="AM1" t="s">
        <v>180</v>
      </c>
      <c r="AN1" t="s">
        <v>181</v>
      </c>
      <c r="AO1" t="s">
        <v>182</v>
      </c>
      <c r="AP1" t="s">
        <v>183</v>
      </c>
      <c r="AQ1" t="s">
        <v>85</v>
      </c>
      <c r="AR1" t="s">
        <v>86</v>
      </c>
      <c r="AS1" t="s">
        <v>87</v>
      </c>
      <c r="AT1" t="s">
        <v>31</v>
      </c>
      <c r="AU1" t="s">
        <v>22</v>
      </c>
      <c r="AV1" s="2"/>
      <c r="AW1" t="s">
        <v>44</v>
      </c>
      <c r="AX1" t="s">
        <v>51</v>
      </c>
      <c r="AY1" t="s">
        <v>52</v>
      </c>
      <c r="AZ1" t="s">
        <v>165</v>
      </c>
      <c r="BA1" t="s">
        <v>78</v>
      </c>
      <c r="BC1" t="s">
        <v>186</v>
      </c>
      <c r="BD1" s="2" t="s">
        <v>79</v>
      </c>
      <c r="BE1" t="s">
        <v>80</v>
      </c>
      <c r="BG1" t="s">
        <v>180</v>
      </c>
      <c r="BH1" t="s">
        <v>181</v>
      </c>
      <c r="BI1" t="s">
        <v>182</v>
      </c>
      <c r="BJ1" t="s">
        <v>183</v>
      </c>
      <c r="BK1" t="s">
        <v>85</v>
      </c>
      <c r="BL1" t="s">
        <v>86</v>
      </c>
      <c r="BM1" t="s">
        <v>87</v>
      </c>
      <c r="BN1" t="s">
        <v>31</v>
      </c>
      <c r="BO1" t="s">
        <v>22</v>
      </c>
      <c r="BQ1" t="s">
        <v>44</v>
      </c>
      <c r="BR1" t="s">
        <v>51</v>
      </c>
      <c r="BS1" t="s">
        <v>52</v>
      </c>
      <c r="BT1" t="s">
        <v>165</v>
      </c>
      <c r="BU1" t="s">
        <v>78</v>
      </c>
      <c r="BW1" s="13" t="s">
        <v>276</v>
      </c>
      <c r="BX1" s="2" t="s">
        <v>79</v>
      </c>
      <c r="BY1" t="s">
        <v>80</v>
      </c>
      <c r="CA1" t="s">
        <v>180</v>
      </c>
      <c r="CB1" t="s">
        <v>181</v>
      </c>
      <c r="CC1" t="s">
        <v>182</v>
      </c>
      <c r="CD1" t="s">
        <v>183</v>
      </c>
      <c r="CE1" t="s">
        <v>85</v>
      </c>
      <c r="CF1" t="s">
        <v>86</v>
      </c>
      <c r="CG1" t="s">
        <v>87</v>
      </c>
      <c r="CH1" t="s">
        <v>31</v>
      </c>
      <c r="CI1" t="s">
        <v>22</v>
      </c>
      <c r="CJ1" s="2"/>
      <c r="CK1" t="s">
        <v>44</v>
      </c>
      <c r="CL1" t="s">
        <v>51</v>
      </c>
      <c r="CM1" t="s">
        <v>52</v>
      </c>
      <c r="CN1" t="s">
        <v>165</v>
      </c>
      <c r="CO1" t="s">
        <v>78</v>
      </c>
    </row>
    <row r="2" spans="1:93">
      <c r="F2" s="29" t="s">
        <v>361</v>
      </c>
      <c r="N2" s="4"/>
      <c r="O2" s="4" t="s">
        <v>318</v>
      </c>
      <c r="P2" s="2">
        <v>1</v>
      </c>
      <c r="Q2">
        <v>1</v>
      </c>
      <c r="S2">
        <v>0</v>
      </c>
      <c r="T2">
        <v>6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6</v>
      </c>
      <c r="AB2" s="2"/>
      <c r="AC2">
        <v>0</v>
      </c>
      <c r="AH2" s="4"/>
      <c r="AI2" s="4" t="s">
        <v>24</v>
      </c>
      <c r="AJ2" s="2">
        <v>1</v>
      </c>
      <c r="AK2">
        <v>0.99999999999999822</v>
      </c>
      <c r="AM2">
        <v>0</v>
      </c>
      <c r="AN2">
        <v>0</v>
      </c>
      <c r="AO2">
        <v>3.4285714285714288</v>
      </c>
      <c r="AP2">
        <v>0</v>
      </c>
      <c r="AQ2">
        <v>0</v>
      </c>
      <c r="AR2">
        <v>0</v>
      </c>
      <c r="AS2">
        <v>0</v>
      </c>
      <c r="AT2">
        <v>1.7142857142857135</v>
      </c>
      <c r="AU2">
        <v>5.1428571428571423</v>
      </c>
      <c r="AV2" s="2"/>
      <c r="AW2">
        <v>0</v>
      </c>
      <c r="BB2" s="4"/>
      <c r="BC2" s="4" t="s">
        <v>24</v>
      </c>
      <c r="BD2" s="2">
        <v>1</v>
      </c>
      <c r="BE2">
        <v>1</v>
      </c>
      <c r="BG2">
        <v>0</v>
      </c>
      <c r="BH2">
        <v>0</v>
      </c>
      <c r="BI2">
        <v>0</v>
      </c>
      <c r="BJ2">
        <v>2.4</v>
      </c>
      <c r="BK2">
        <v>0</v>
      </c>
      <c r="BL2">
        <v>0</v>
      </c>
      <c r="BM2">
        <v>0</v>
      </c>
      <c r="BN2">
        <v>2.4000000000000004</v>
      </c>
      <c r="BO2">
        <v>4.8000000000000007</v>
      </c>
      <c r="BQ2">
        <v>0</v>
      </c>
      <c r="BV2" s="4"/>
      <c r="BW2" s="4" t="s">
        <v>24</v>
      </c>
      <c r="BX2" s="2">
        <v>1</v>
      </c>
      <c r="BY2">
        <v>1</v>
      </c>
      <c r="CA2">
        <v>24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-12</v>
      </c>
      <c r="CI2">
        <v>12</v>
      </c>
      <c r="CJ2" s="2"/>
      <c r="CK2">
        <v>0</v>
      </c>
    </row>
    <row r="3" spans="1:93" ht="16.5">
      <c r="A3">
        <v>9.9999999999999995E-7</v>
      </c>
      <c r="B3">
        <v>9.9999999999999995E-7</v>
      </c>
      <c r="C3">
        <v>9.9999999999999995E-7</v>
      </c>
      <c r="D3">
        <v>8.3783783783783787E-5</v>
      </c>
      <c r="E3">
        <v>9.9999999999999995E-7</v>
      </c>
      <c r="F3">
        <v>0.56426631378467007</v>
      </c>
      <c r="G3">
        <v>6.0884722992641926E-3</v>
      </c>
      <c r="H3">
        <v>1.6507972131880346E-2</v>
      </c>
      <c r="I3">
        <v>306.59060984000001</v>
      </c>
      <c r="J3">
        <v>1.2022644346174111E-7</v>
      </c>
      <c r="K3">
        <v>3.6400000000000002E-2</v>
      </c>
      <c r="L3">
        <v>580.64811954607387</v>
      </c>
      <c r="M3" s="104">
        <v>1120.213928586003</v>
      </c>
      <c r="N3" s="4" t="s">
        <v>31</v>
      </c>
      <c r="O3" s="136">
        <v>-584.02718120805366</v>
      </c>
      <c r="P3" s="2">
        <v>1</v>
      </c>
      <c r="Q3">
        <v>1</v>
      </c>
      <c r="S3">
        <v>0</v>
      </c>
      <c r="T3">
        <v>6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6</v>
      </c>
      <c r="AC3" s="100">
        <v>1</v>
      </c>
      <c r="AD3" s="8">
        <f t="shared" ref="AD3:AD34" si="0">S3*$O$8+T3*$O$9+U3*$O$10+V3*$O$11+W3*$O$4+X3*$O$12+Y3*$O$14+Z3*$O$3+AA3*$O$6-P3*$O$13-Q3*$O$7</f>
        <v>-427.76574496644264</v>
      </c>
      <c r="AE3" s="8">
        <f t="shared" ref="AE3:AE34" si="1">S3*$O$8+T3*$O$9+U3*$O$10+V3*$O$11+W3*$O$4+X3*$O$12+Y3*$O$14+Z3*$O$3+AA3*$O$5-P3*$O$13-Q3*$O$7</f>
        <v>-673.81527691468602</v>
      </c>
      <c r="AF3">
        <f>0.0083145*$I3*LN($B3^S2*$C3^T2*$D3^U2*$E3^V2*$F3^W2*$G3^X2*$H3^Y2*$K3^Z2*$J3^AA2/$A3^P2)</f>
        <v>-419.79588913456291</v>
      </c>
      <c r="AG3" s="8">
        <f>AE3+AF3</f>
        <v>-1093.6111660492488</v>
      </c>
      <c r="AH3" s="4" t="s">
        <v>13</v>
      </c>
      <c r="AI3" s="136">
        <v>-618.35831953291972</v>
      </c>
      <c r="AJ3" s="2">
        <v>1</v>
      </c>
      <c r="AK3">
        <v>0.99999999999999822</v>
      </c>
      <c r="AM3">
        <v>0</v>
      </c>
      <c r="AN3">
        <v>0</v>
      </c>
      <c r="AO3">
        <v>3.4285714285714288</v>
      </c>
      <c r="AP3">
        <v>0</v>
      </c>
      <c r="AQ3">
        <v>0</v>
      </c>
      <c r="AR3">
        <v>0</v>
      </c>
      <c r="AS3">
        <v>0</v>
      </c>
      <c r="AT3">
        <v>1.7142857142857135</v>
      </c>
      <c r="AU3">
        <v>5.1428571428571423</v>
      </c>
      <c r="AW3" s="100">
        <v>1</v>
      </c>
      <c r="AX3" s="8">
        <f t="shared" ref="AX3:AX34" si="2">AM3*$O$8+AN3*$O$9+AO3*$O$10+AP3*$O$11+AQ3*$O$4+AR3*$O$12+AS3*$O$14+AT3*$O$3+AU3*$O$6-AJ3*$O$13-AK3*$O$7</f>
        <v>-455.48281112176448</v>
      </c>
      <c r="AY3" s="8">
        <f>AM3*$O$8+AN3*$O$9+AO3*$O$10+AP3*$O$11+AQ3*$O$4+AR3*$O$12+AS3*$O$14+AT3*$O$3+AU3*$O$5-AJ3*$O$13-AK3*$O$7</f>
        <v>-666.3824099345444</v>
      </c>
      <c r="AZ3">
        <f>0.0083145*$I3*LN($B3^AM2*$C3^AN2*$D3^AO2*$E3^AP2*$F3^AQ2*$G3^AR2*$H3^AS2*$K3^AT2*$J3^AU2/$A3^AJ2)</f>
        <v>-270.19659974089024</v>
      </c>
      <c r="BA3" s="8">
        <f>AY3+AZ3</f>
        <v>-936.57900967543469</v>
      </c>
      <c r="BB3" s="4" t="s">
        <v>13</v>
      </c>
      <c r="BC3" s="136">
        <v>-618.35831953291972</v>
      </c>
      <c r="BD3" s="2">
        <v>1</v>
      </c>
      <c r="BE3">
        <v>1</v>
      </c>
      <c r="BG3">
        <v>0</v>
      </c>
      <c r="BH3">
        <v>0</v>
      </c>
      <c r="BI3">
        <v>0</v>
      </c>
      <c r="BJ3">
        <v>2.4</v>
      </c>
      <c r="BK3">
        <v>0</v>
      </c>
      <c r="BL3">
        <v>0</v>
      </c>
      <c r="BM3">
        <v>0</v>
      </c>
      <c r="BN3">
        <v>2.4000000000000004</v>
      </c>
      <c r="BO3">
        <v>4.8000000000000007</v>
      </c>
      <c r="BQ3" s="100">
        <v>1</v>
      </c>
      <c r="BR3" s="8">
        <f>BG3*$O$8+BH3*$O$9+BI3*$O$10+BJ3*$O$11+BK3*$O$4+BL3*$O$12+BM3*$O$14+BN3*$O$3+BO3*$O$6-BD3*$O$13-BE3*$O$7</f>
        <v>-466.38214765100668</v>
      </c>
      <c r="BS3" s="8">
        <f>BG3*$O$8+BH3*$O$9+BI3*$O$10+BJ3*$O$11+BK3*$O$4+BL3*$O$12+BM3*$O$14+BN3*$O$3+BO3*$O$5-BD3*$O$13-BE3*$O$7</f>
        <v>-663.22177320960157</v>
      </c>
      <c r="BT3">
        <f>0.0083145*$I3*LN($B3^BG2*$C3^BH2*$D3^BI2*$E3^BJ2*$F3^BK2*$G3^BL2*$H3^BM2*$K3^BN2*$J3^BO2/$A3^BD2)</f>
        <v>-264.54041750398858</v>
      </c>
      <c r="BU3" s="8">
        <f>BS3+BT3</f>
        <v>-927.76219071359014</v>
      </c>
      <c r="BV3" s="4" t="s">
        <v>13</v>
      </c>
      <c r="BW3" s="136">
        <v>-618.35831953291972</v>
      </c>
      <c r="BX3" s="2">
        <v>1</v>
      </c>
      <c r="BY3">
        <v>1</v>
      </c>
      <c r="CA3">
        <v>24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-12</v>
      </c>
      <c r="CI3">
        <v>12</v>
      </c>
      <c r="CK3" s="100">
        <v>1</v>
      </c>
      <c r="CL3" s="8">
        <f>CA3*$O$8+CB3*$O$9+CC3*$O$10+CD3*$O$11+CE3*$O$4+CF3*$O$12+CG3*$O$14+CH3*$O$3+CI3*$O$6-BX3*$O$13-BY3*$O$7</f>
        <v>401.3194899328854</v>
      </c>
      <c r="CM3" s="8">
        <f>CA3*$O$8+CB3*$O$9+CC3*$O$10+CD3*$O$11+CE3*$O$4+CF3*$O$12+CG3*$O$14+CH3*$O$3+CI3*$O$5-BX3*$O$13-BY3*$O$7</f>
        <v>-90.779573963601592</v>
      </c>
      <c r="CN3">
        <f>0.0083145*$I3*LN($B3^CA2*$C3^CB2*$D3^CC2*$E3^CD2*$F3^CE2*$G3^CF2*$H3^CG2*$K3^CH2*$J3^CI2/$A3^BX2)</f>
        <v>-1196.0732472874349</v>
      </c>
      <c r="CO3" s="8">
        <f>CM3+CN3</f>
        <v>-1286.8528212510364</v>
      </c>
    </row>
    <row r="4" spans="1:93" ht="16.5">
      <c r="A4">
        <v>9.9999999999999995E-7</v>
      </c>
      <c r="B4">
        <v>2.8260869565217392E-5</v>
      </c>
      <c r="C4">
        <v>6.1033333333333328E-4</v>
      </c>
      <c r="D4">
        <v>1.1351351351351351E-4</v>
      </c>
      <c r="E4">
        <v>1.0136363636363636E-4</v>
      </c>
      <c r="F4">
        <v>0</v>
      </c>
      <c r="G4">
        <v>0.54317162513729378</v>
      </c>
      <c r="H4">
        <v>0.29656744957108727</v>
      </c>
      <c r="I4">
        <v>306.68762994000002</v>
      </c>
      <c r="J4">
        <v>2.3442288153199206E-7</v>
      </c>
      <c r="K4">
        <v>3.2599999999999997E-2</v>
      </c>
      <c r="L4">
        <v>4.460540688204511E-5</v>
      </c>
      <c r="M4" s="104">
        <v>59219.882248012196</v>
      </c>
      <c r="N4" s="4" t="s">
        <v>352</v>
      </c>
      <c r="O4" s="136">
        <v>1.0268456374837993E-6</v>
      </c>
      <c r="P4" s="2">
        <v>1</v>
      </c>
      <c r="Q4">
        <v>1</v>
      </c>
      <c r="S4">
        <v>0</v>
      </c>
      <c r="T4">
        <v>6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6</v>
      </c>
      <c r="AC4" s="100">
        <v>2</v>
      </c>
      <c r="AD4" s="8">
        <f t="shared" si="0"/>
        <v>-427.76574496644264</v>
      </c>
      <c r="AE4" s="8">
        <f t="shared" si="1"/>
        <v>-673.81527691468602</v>
      </c>
      <c r="AF4" t="e">
        <f t="shared" ref="AF4:AF67" si="3">0.0083145*$I4*LN($B4^S3*$C4^T3*$D4^U3*$E4^V3*$F4^W3*$G4^X3*$H4^Y3*$K4^Z3*$J4^AA3/$A4^P3)</f>
        <v>#NUM!</v>
      </c>
      <c r="AG4" s="8" t="e">
        <f t="shared" ref="AG4:AG67" si="4">AE4+AF4</f>
        <v>#NUM!</v>
      </c>
      <c r="AH4" s="4" t="s">
        <v>14</v>
      </c>
      <c r="AI4" s="136"/>
      <c r="AJ4" s="2">
        <v>1</v>
      </c>
      <c r="AK4">
        <v>0.99999999999999822</v>
      </c>
      <c r="AM4">
        <v>0</v>
      </c>
      <c r="AN4">
        <v>0</v>
      </c>
      <c r="AO4">
        <v>3.4285714285714288</v>
      </c>
      <c r="AP4">
        <v>0</v>
      </c>
      <c r="AQ4">
        <v>0</v>
      </c>
      <c r="AR4">
        <v>0</v>
      </c>
      <c r="AS4">
        <v>0</v>
      </c>
      <c r="AT4">
        <v>1.7142857142857135</v>
      </c>
      <c r="AU4">
        <v>5.1428571428571423</v>
      </c>
      <c r="AW4" s="100">
        <v>2</v>
      </c>
      <c r="AX4" s="8">
        <f t="shared" si="2"/>
        <v>-455.48281112176448</v>
      </c>
      <c r="AY4" s="8">
        <f t="shared" ref="AY4:AY34" si="5">AM4*$O$8+AN4*$O$9+AO4*$O$10+AP4*$O$11+AQ4*$O$4+AR4*$O$12+AS4*$O$14+AT4*$O$3+AU4*$O$5-AJ4*$O$13-AK4*$O$7</f>
        <v>-666.3824099345444</v>
      </c>
      <c r="AZ4" t="e">
        <f t="shared" ref="AZ4:AZ67" si="6">0.0083145*$I4*LN($B4^AM3*$C4^AN3*$D4^AO3*$E4^AP3*$F4^AQ3*$G4^AR3*$H4^AS3*$K4^AT3*$J4^AU3/$A4^AJ3)</f>
        <v>#NUM!</v>
      </c>
      <c r="BA4" s="8" t="e">
        <f t="shared" ref="BA4:BA67" si="7">AY4+AZ4</f>
        <v>#NUM!</v>
      </c>
      <c r="BB4" s="4" t="s">
        <v>14</v>
      </c>
      <c r="BC4" s="136"/>
      <c r="BD4" s="2">
        <v>1</v>
      </c>
      <c r="BE4">
        <v>1</v>
      </c>
      <c r="BG4">
        <v>0</v>
      </c>
      <c r="BH4">
        <v>0</v>
      </c>
      <c r="BI4">
        <v>0</v>
      </c>
      <c r="BJ4">
        <v>2.4</v>
      </c>
      <c r="BK4">
        <v>0</v>
      </c>
      <c r="BL4">
        <v>0</v>
      </c>
      <c r="BM4">
        <v>0</v>
      </c>
      <c r="BN4">
        <v>2.4000000000000004</v>
      </c>
      <c r="BO4">
        <v>4.8000000000000007</v>
      </c>
      <c r="BQ4" s="100">
        <v>2</v>
      </c>
      <c r="BR4" s="8">
        <f t="shared" ref="BR4:BR66" si="8">BG4*$O$8+BH4*$O$9+BI4*$O$10+BJ4*$O$11+BK4*$O$4+BL4*$O$12+BM4*$O$14+BN4*$O$3+BO4*$O$6-BD4*$O$13-BE4*$O$7</f>
        <v>-466.38214765100668</v>
      </c>
      <c r="BS4" s="8">
        <f t="shared" ref="BS4:BS67" si="9">BG4*$O$8+BH4*$O$9+BI4*$O$10+BJ4*$O$11+BK4*$O$4+BL4*$O$12+BM4*$O$14+BN4*$O$3+BO4*$O$5-BD4*$O$13-BE4*$O$7</f>
        <v>-663.22177320960157</v>
      </c>
      <c r="BT4" t="e">
        <f t="shared" ref="BT4:BT67" si="10">0.0083145*$I4*LN($B4^BG3*$C4^BH3*$D4^BI3*$E4^BJ3*$F4^BK3*$G4^BL3*$H4^BM3*$K4^BN3*$J4^BO3/$A4^BD3)</f>
        <v>#NUM!</v>
      </c>
      <c r="BU4" s="8" t="e">
        <f t="shared" ref="BU4:BU67" si="11">BS4+BT4</f>
        <v>#NUM!</v>
      </c>
      <c r="BV4" s="4" t="s">
        <v>14</v>
      </c>
      <c r="BW4" s="136"/>
      <c r="BX4" s="2">
        <v>1</v>
      </c>
      <c r="BY4">
        <v>1</v>
      </c>
      <c r="CA4">
        <v>24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-12</v>
      </c>
      <c r="CI4">
        <v>12</v>
      </c>
      <c r="CK4" s="100">
        <v>2</v>
      </c>
      <c r="CL4" s="8">
        <f t="shared" ref="CL4:CL67" si="12">CA4*$O$8+CB4*$O$9+CC4*$O$10+CD4*$O$11+CE4*$O$4+CF4*$O$12+CG4*$O$14+CH4*$O$3+CI4*$O$6-BX4*$O$13-BY4*$O$7</f>
        <v>401.3194899328854</v>
      </c>
      <c r="CM4" s="8">
        <f t="shared" ref="CM4:CM67" si="13">CA4*$O$8+CB4*$O$9+CC4*$O$10+CD4*$O$11+CE4*$O$4+CF4*$O$12+CG4*$O$14+CH4*$O$3+CI4*$O$5-BX4*$O$13-BY4*$O$7</f>
        <v>-90.779573963601592</v>
      </c>
      <c r="CN4" t="e">
        <f>0.0083145*$I4*LN($B4^CA3*$C4^CB3*$D4^CC3*$E4^CD3*$F4^CE3*$G4^CF3*$H4^CG3*$K4^CH3*$J4^CI3/$A4^BX3)</f>
        <v>#NUM!</v>
      </c>
      <c r="CO4" s="8" t="e">
        <f t="shared" ref="CO4:CO67" si="14">CM4+CN4</f>
        <v>#NUM!</v>
      </c>
    </row>
    <row r="5" spans="1:93" ht="16.5">
      <c r="A5">
        <v>9.9999999999999995E-7</v>
      </c>
      <c r="B5">
        <v>2.9565217391304352E-5</v>
      </c>
      <c r="C5">
        <v>2.2033333333333334E-4</v>
      </c>
      <c r="D5">
        <v>2.7297297297297298E-4</v>
      </c>
      <c r="E5">
        <v>3.9772727272727275E-5</v>
      </c>
      <c r="F5">
        <v>1.564870094545787E-2</v>
      </c>
      <c r="G5">
        <v>0.59568122135964996</v>
      </c>
      <c r="H5">
        <v>0.33943151332398069</v>
      </c>
      <c r="I5">
        <v>306.25931701000002</v>
      </c>
      <c r="J5">
        <v>2.454708915685024E-7</v>
      </c>
      <c r="K5">
        <v>3.065E-2</v>
      </c>
      <c r="L5">
        <v>13.176156820507396</v>
      </c>
      <c r="M5" s="104">
        <v>63747.587143483324</v>
      </c>
      <c r="N5" s="4" t="s">
        <v>34</v>
      </c>
      <c r="O5" s="136">
        <v>-41.00825532470725</v>
      </c>
      <c r="P5" s="2">
        <v>1</v>
      </c>
      <c r="Q5">
        <v>1</v>
      </c>
      <c r="S5">
        <v>0</v>
      </c>
      <c r="T5">
        <v>6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6</v>
      </c>
      <c r="AC5">
        <v>3</v>
      </c>
      <c r="AD5" s="8">
        <f t="shared" si="0"/>
        <v>-427.76574496644264</v>
      </c>
      <c r="AE5" s="8">
        <f t="shared" si="1"/>
        <v>-673.81527691468602</v>
      </c>
      <c r="AF5">
        <f t="shared" si="3"/>
        <v>-326.00764956460966</v>
      </c>
      <c r="AG5" s="8">
        <f t="shared" si="4"/>
        <v>-999.82292647929569</v>
      </c>
      <c r="AH5" s="4" t="s">
        <v>34</v>
      </c>
      <c r="AI5" s="136">
        <v>-41.00825532470725</v>
      </c>
      <c r="AJ5" s="2">
        <v>1</v>
      </c>
      <c r="AK5">
        <v>0.99999999999999822</v>
      </c>
      <c r="AM5">
        <v>0</v>
      </c>
      <c r="AN5">
        <v>0</v>
      </c>
      <c r="AO5">
        <v>3.4285714285714288</v>
      </c>
      <c r="AP5">
        <v>0</v>
      </c>
      <c r="AQ5">
        <v>0</v>
      </c>
      <c r="AR5">
        <v>0</v>
      </c>
      <c r="AS5">
        <v>0</v>
      </c>
      <c r="AT5">
        <v>1.7142857142857135</v>
      </c>
      <c r="AU5">
        <v>5.1428571428571423</v>
      </c>
      <c r="AW5">
        <v>3</v>
      </c>
      <c r="AX5" s="8">
        <f t="shared" si="2"/>
        <v>-455.48281112176448</v>
      </c>
      <c r="AY5" s="8">
        <f t="shared" si="5"/>
        <v>-666.3824099345444</v>
      </c>
      <c r="AZ5">
        <f t="shared" si="6"/>
        <v>-250.9955488976301</v>
      </c>
      <c r="BA5" s="8">
        <f t="shared" si="7"/>
        <v>-917.3779588321745</v>
      </c>
      <c r="BB5" s="4" t="s">
        <v>34</v>
      </c>
      <c r="BC5" s="136">
        <v>-41.00825532470725</v>
      </c>
      <c r="BD5" s="2">
        <v>1</v>
      </c>
      <c r="BE5">
        <v>1</v>
      </c>
      <c r="BG5">
        <v>0</v>
      </c>
      <c r="BH5">
        <v>0</v>
      </c>
      <c r="BI5">
        <v>0</v>
      </c>
      <c r="BJ5">
        <v>2.4</v>
      </c>
      <c r="BK5">
        <v>0</v>
      </c>
      <c r="BL5">
        <v>0</v>
      </c>
      <c r="BM5">
        <v>0</v>
      </c>
      <c r="BN5">
        <v>2.4000000000000004</v>
      </c>
      <c r="BO5">
        <v>4.8000000000000007</v>
      </c>
      <c r="BQ5">
        <v>3</v>
      </c>
      <c r="BR5" s="8">
        <f t="shared" si="8"/>
        <v>-466.38214765100668</v>
      </c>
      <c r="BS5" s="8">
        <f t="shared" si="9"/>
        <v>-663.22177320960157</v>
      </c>
      <c r="BT5">
        <f t="shared" si="10"/>
        <v>-234.07156617807928</v>
      </c>
      <c r="BU5" s="8">
        <f t="shared" si="11"/>
        <v>-897.29333938768082</v>
      </c>
      <c r="BV5" s="4" t="s">
        <v>34</v>
      </c>
      <c r="BW5" s="136">
        <v>-41.00825532470725</v>
      </c>
      <c r="BX5" s="2">
        <v>1</v>
      </c>
      <c r="BY5">
        <v>1</v>
      </c>
      <c r="CA5">
        <v>24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-12</v>
      </c>
      <c r="CI5">
        <v>12</v>
      </c>
      <c r="CK5">
        <v>3</v>
      </c>
      <c r="CL5" s="8">
        <f t="shared" si="12"/>
        <v>401.3194899328854</v>
      </c>
      <c r="CM5" s="8">
        <f t="shared" si="13"/>
        <v>-90.779573963601592</v>
      </c>
      <c r="CN5">
        <f t="shared" ref="CN5:CN67" si="15">0.0083145*$I5*LN($B5^CA4*$C5^CB4*$D5^CC4*$E5^CD4*$F5^CE4*$G5^CF4*$H5^CG4*$K5^CH4*$J5^CI4/$A5^BX4)</f>
        <v>-960.74890605883843</v>
      </c>
      <c r="CO5" s="8">
        <f t="shared" si="14"/>
        <v>-1051.5284800224399</v>
      </c>
    </row>
    <row r="6" spans="1:93" ht="16.5">
      <c r="A6">
        <v>9.9999999999999995E-7</v>
      </c>
      <c r="B6">
        <v>9.9999999999999995E-7</v>
      </c>
      <c r="C6">
        <v>1.8550000000000004E-4</v>
      </c>
      <c r="D6">
        <v>2.9324324324324325E-4</v>
      </c>
      <c r="E6">
        <v>4.2386363636363639E-5</v>
      </c>
      <c r="F6">
        <v>2.3229573906717624E-2</v>
      </c>
      <c r="G6">
        <v>0.59403341979343327</v>
      </c>
      <c r="H6">
        <v>0.36759939817554188</v>
      </c>
      <c r="I6">
        <v>306.93848174999999</v>
      </c>
      <c r="J6">
        <v>2.5703957827688611E-7</v>
      </c>
      <c r="K6">
        <v>2.9850000000000002E-2</v>
      </c>
      <c r="L6">
        <v>19.499910346379867</v>
      </c>
      <c r="M6" s="104">
        <v>63368.243698603728</v>
      </c>
      <c r="N6" s="4" t="s">
        <v>353</v>
      </c>
      <c r="O6" s="136"/>
      <c r="P6" s="2">
        <v>1</v>
      </c>
      <c r="Q6">
        <v>1</v>
      </c>
      <c r="S6">
        <v>0</v>
      </c>
      <c r="T6">
        <v>6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6</v>
      </c>
      <c r="AC6">
        <v>4</v>
      </c>
      <c r="AD6" s="8">
        <f t="shared" si="0"/>
        <v>-427.76574496644264</v>
      </c>
      <c r="AE6" s="8">
        <f t="shared" si="1"/>
        <v>-673.81527691468602</v>
      </c>
      <c r="AF6">
        <f t="shared" si="3"/>
        <v>-328.66048614212906</v>
      </c>
      <c r="AG6" s="8">
        <f t="shared" si="4"/>
        <v>-1002.4757630568151</v>
      </c>
      <c r="AH6" s="4" t="s">
        <v>33</v>
      </c>
      <c r="AI6" s="136"/>
      <c r="AJ6" s="2">
        <v>1</v>
      </c>
      <c r="AK6">
        <v>0.99999999999999822</v>
      </c>
      <c r="AM6">
        <v>0</v>
      </c>
      <c r="AN6">
        <v>0</v>
      </c>
      <c r="AO6">
        <v>3.4285714285714288</v>
      </c>
      <c r="AP6">
        <v>0</v>
      </c>
      <c r="AQ6">
        <v>0</v>
      </c>
      <c r="AR6">
        <v>0</v>
      </c>
      <c r="AS6">
        <v>0</v>
      </c>
      <c r="AT6">
        <v>1.7142857142857135</v>
      </c>
      <c r="AU6">
        <v>5.1428571428571423</v>
      </c>
      <c r="AW6">
        <v>4</v>
      </c>
      <c r="AX6" s="8">
        <f t="shared" si="2"/>
        <v>-455.48281112176448</v>
      </c>
      <c r="AY6" s="8">
        <f t="shared" si="5"/>
        <v>-666.3824099345444</v>
      </c>
      <c r="AZ6">
        <f t="shared" si="6"/>
        <v>-250.43670005251957</v>
      </c>
      <c r="BA6" s="8">
        <f t="shared" si="7"/>
        <v>-916.81910998706394</v>
      </c>
      <c r="BB6" s="4" t="s">
        <v>33</v>
      </c>
      <c r="BC6" s="136"/>
      <c r="BD6" s="2">
        <v>1</v>
      </c>
      <c r="BE6">
        <v>1</v>
      </c>
      <c r="BG6">
        <v>0</v>
      </c>
      <c r="BH6">
        <v>0</v>
      </c>
      <c r="BI6">
        <v>0</v>
      </c>
      <c r="BJ6">
        <v>2.4</v>
      </c>
      <c r="BK6">
        <v>0</v>
      </c>
      <c r="BL6">
        <v>0</v>
      </c>
      <c r="BM6">
        <v>0</v>
      </c>
      <c r="BN6">
        <v>2.4000000000000004</v>
      </c>
      <c r="BO6">
        <v>4.8000000000000007</v>
      </c>
      <c r="BQ6">
        <v>4</v>
      </c>
      <c r="BR6" s="8">
        <f t="shared" si="8"/>
        <v>-466.38214765100668</v>
      </c>
      <c r="BS6" s="8">
        <f t="shared" si="9"/>
        <v>-663.22177320960157</v>
      </c>
      <c r="BT6">
        <f t="shared" si="10"/>
        <v>-233.79869216193291</v>
      </c>
      <c r="BU6" s="8">
        <f t="shared" si="11"/>
        <v>-897.02046537153444</v>
      </c>
      <c r="BV6" s="4" t="s">
        <v>33</v>
      </c>
      <c r="BW6" s="136"/>
      <c r="BX6" s="2">
        <v>1</v>
      </c>
      <c r="BY6">
        <v>1</v>
      </c>
      <c r="CA6">
        <v>24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-12</v>
      </c>
      <c r="CI6">
        <v>12</v>
      </c>
      <c r="CK6">
        <v>4</v>
      </c>
      <c r="CL6" s="8">
        <f t="shared" si="12"/>
        <v>401.3194899328854</v>
      </c>
      <c r="CM6" s="8">
        <f t="shared" si="13"/>
        <v>-90.779573963601592</v>
      </c>
      <c r="CN6">
        <f t="shared" si="15"/>
        <v>-1168.0848570157775</v>
      </c>
      <c r="CO6" s="8">
        <f t="shared" si="14"/>
        <v>-1258.864430979379</v>
      </c>
    </row>
    <row r="7" spans="1:93" ht="16.5">
      <c r="A7">
        <v>9.9999999999999995E-7</v>
      </c>
      <c r="B7">
        <v>3.4130434782608693E-5</v>
      </c>
      <c r="C7">
        <v>2.275E-4</v>
      </c>
      <c r="D7">
        <v>4.0337837837837841E-4</v>
      </c>
      <c r="E7">
        <v>3.7613636363636361E-5</v>
      </c>
      <c r="F7">
        <v>2.0022126349436016E-2</v>
      </c>
      <c r="G7">
        <v>0.59088878859392857</v>
      </c>
      <c r="H7">
        <v>0.3754784261020101</v>
      </c>
      <c r="I7">
        <v>306.23102190999998</v>
      </c>
      <c r="J7">
        <v>2.6302679918953789E-7</v>
      </c>
      <c r="K7">
        <v>2.8549999999999999E-2</v>
      </c>
      <c r="L7">
        <v>16.804356625155776</v>
      </c>
      <c r="M7" s="104">
        <v>63019.986907022991</v>
      </c>
      <c r="N7" s="4" t="s">
        <v>354</v>
      </c>
      <c r="O7" s="136">
        <v>-235.87271140939595</v>
      </c>
      <c r="P7" s="2">
        <v>1</v>
      </c>
      <c r="Q7">
        <v>1</v>
      </c>
      <c r="S7">
        <v>0</v>
      </c>
      <c r="T7">
        <v>6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6</v>
      </c>
      <c r="AC7">
        <v>5</v>
      </c>
      <c r="AD7" s="8">
        <f t="shared" si="0"/>
        <v>-427.76574496644264</v>
      </c>
      <c r="AE7" s="8">
        <f t="shared" si="1"/>
        <v>-673.81527691468602</v>
      </c>
      <c r="AF7">
        <f t="shared" si="3"/>
        <v>-324.43324079909274</v>
      </c>
      <c r="AG7" s="8">
        <f t="shared" si="4"/>
        <v>-998.24851771377871</v>
      </c>
      <c r="AH7" s="4" t="s">
        <v>29</v>
      </c>
      <c r="AI7" s="136">
        <v>-249.91222545825821</v>
      </c>
      <c r="AJ7" s="2">
        <v>1</v>
      </c>
      <c r="AK7">
        <v>0.99999999999999822</v>
      </c>
      <c r="AM7">
        <v>0</v>
      </c>
      <c r="AN7">
        <v>0</v>
      </c>
      <c r="AO7">
        <v>3.4285714285714288</v>
      </c>
      <c r="AP7">
        <v>0</v>
      </c>
      <c r="AQ7">
        <v>0</v>
      </c>
      <c r="AR7">
        <v>0</v>
      </c>
      <c r="AS7">
        <v>0</v>
      </c>
      <c r="AT7">
        <v>1.7142857142857135</v>
      </c>
      <c r="AU7">
        <v>5.1428571428571423</v>
      </c>
      <c r="AW7">
        <v>5</v>
      </c>
      <c r="AX7" s="8">
        <f t="shared" si="2"/>
        <v>-455.48281112176448</v>
      </c>
      <c r="AY7" s="8">
        <f t="shared" si="5"/>
        <v>-666.3824099345444</v>
      </c>
      <c r="AZ7">
        <f t="shared" si="6"/>
        <v>-246.96865848741336</v>
      </c>
      <c r="BA7" s="8">
        <f t="shared" si="7"/>
        <v>-913.35106842195773</v>
      </c>
      <c r="BB7" s="4" t="s">
        <v>29</v>
      </c>
      <c r="BC7" s="136">
        <v>-249.91222545825821</v>
      </c>
      <c r="BD7" s="2">
        <v>1</v>
      </c>
      <c r="BE7">
        <v>1</v>
      </c>
      <c r="BG7">
        <v>0</v>
      </c>
      <c r="BH7">
        <v>0</v>
      </c>
      <c r="BI7">
        <v>0</v>
      </c>
      <c r="BJ7">
        <v>2.4</v>
      </c>
      <c r="BK7">
        <v>0</v>
      </c>
      <c r="BL7">
        <v>0</v>
      </c>
      <c r="BM7">
        <v>0</v>
      </c>
      <c r="BN7">
        <v>2.4000000000000004</v>
      </c>
      <c r="BO7">
        <v>4.8000000000000007</v>
      </c>
      <c r="BQ7">
        <v>5</v>
      </c>
      <c r="BR7" s="8">
        <f t="shared" si="8"/>
        <v>-466.38214765100668</v>
      </c>
      <c r="BS7" s="8">
        <f t="shared" si="9"/>
        <v>-663.22177320960157</v>
      </c>
      <c r="BT7">
        <f t="shared" si="10"/>
        <v>-233.98049389975324</v>
      </c>
      <c r="BU7" s="8">
        <f t="shared" si="11"/>
        <v>-897.20226710935481</v>
      </c>
      <c r="BV7" s="4" t="s">
        <v>29</v>
      </c>
      <c r="BW7" s="136">
        <v>-249.91222545825821</v>
      </c>
      <c r="BX7" s="2">
        <v>1</v>
      </c>
      <c r="BY7">
        <v>1</v>
      </c>
      <c r="CA7">
        <v>24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-12</v>
      </c>
      <c r="CI7">
        <v>12</v>
      </c>
      <c r="CK7">
        <v>5</v>
      </c>
      <c r="CL7" s="8">
        <f t="shared" si="12"/>
        <v>401.3194899328854</v>
      </c>
      <c r="CM7" s="8">
        <f t="shared" si="13"/>
        <v>-90.779573963601592</v>
      </c>
      <c r="CN7">
        <f t="shared" si="15"/>
        <v>-947.60644658055423</v>
      </c>
      <c r="CO7" s="8">
        <f t="shared" si="14"/>
        <v>-1038.3860205441558</v>
      </c>
    </row>
    <row r="8" spans="1:93" ht="16.5">
      <c r="A8">
        <v>9.9999999999999995E-7</v>
      </c>
      <c r="B8">
        <v>2.3478260869565219E-5</v>
      </c>
      <c r="C8">
        <v>2.42E-4</v>
      </c>
      <c r="D8">
        <v>3.9027027027027026E-4</v>
      </c>
      <c r="E8">
        <v>5.8522727272727277E-5</v>
      </c>
      <c r="F8">
        <v>1.6216009548239301E-2</v>
      </c>
      <c r="G8">
        <v>0.59314715384452177</v>
      </c>
      <c r="H8">
        <v>0.37650745549293879</v>
      </c>
      <c r="I8">
        <v>306.23102190999998</v>
      </c>
      <c r="J8">
        <v>2.6302679918953789E-7</v>
      </c>
      <c r="K8">
        <v>2.8649999999999998E-2</v>
      </c>
      <c r="L8">
        <v>13.598999196824481</v>
      </c>
      <c r="M8" s="104">
        <v>63223.485506354642</v>
      </c>
      <c r="N8" s="4" t="s">
        <v>355</v>
      </c>
      <c r="O8" s="136">
        <v>-349.03838926174501</v>
      </c>
      <c r="P8" s="2">
        <v>1</v>
      </c>
      <c r="Q8">
        <v>1</v>
      </c>
      <c r="S8">
        <v>0</v>
      </c>
      <c r="T8">
        <v>6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6</v>
      </c>
      <c r="AC8">
        <v>6</v>
      </c>
      <c r="AD8" s="8">
        <f t="shared" si="0"/>
        <v>-427.76574496644264</v>
      </c>
      <c r="AE8" s="8">
        <f t="shared" si="1"/>
        <v>-673.81527691468602</v>
      </c>
      <c r="AF8">
        <f t="shared" si="3"/>
        <v>-323.48931662384967</v>
      </c>
      <c r="AG8" s="8">
        <f t="shared" si="4"/>
        <v>-997.30459353853576</v>
      </c>
      <c r="AH8" s="4" t="s">
        <v>26</v>
      </c>
      <c r="AI8" s="136">
        <v>-369.88754279430202</v>
      </c>
      <c r="AJ8" s="2">
        <v>1</v>
      </c>
      <c r="AK8">
        <v>0.99999999999999822</v>
      </c>
      <c r="AM8">
        <v>0</v>
      </c>
      <c r="AN8">
        <v>0</v>
      </c>
      <c r="AO8">
        <v>3.4285714285714288</v>
      </c>
      <c r="AP8">
        <v>0</v>
      </c>
      <c r="AQ8">
        <v>0</v>
      </c>
      <c r="AR8">
        <v>0</v>
      </c>
      <c r="AS8">
        <v>0</v>
      </c>
      <c r="AT8">
        <v>1.7142857142857135</v>
      </c>
      <c r="AU8">
        <v>5.1428571428571423</v>
      </c>
      <c r="AW8">
        <v>6</v>
      </c>
      <c r="AX8" s="8">
        <f t="shared" si="2"/>
        <v>-455.48281112176448</v>
      </c>
      <c r="AY8" s="8">
        <f t="shared" si="5"/>
        <v>-666.3824099345444</v>
      </c>
      <c r="AZ8">
        <f t="shared" si="6"/>
        <v>-247.24178648750168</v>
      </c>
      <c r="BA8" s="8">
        <f t="shared" si="7"/>
        <v>-913.62419642204611</v>
      </c>
      <c r="BB8" s="4" t="s">
        <v>26</v>
      </c>
      <c r="BC8" s="136">
        <v>-369.88754279430202</v>
      </c>
      <c r="BD8" s="2">
        <v>1</v>
      </c>
      <c r="BE8">
        <v>1</v>
      </c>
      <c r="BG8">
        <v>0</v>
      </c>
      <c r="BH8">
        <v>0</v>
      </c>
      <c r="BI8">
        <v>0</v>
      </c>
      <c r="BJ8">
        <v>2.4</v>
      </c>
      <c r="BK8">
        <v>0</v>
      </c>
      <c r="BL8">
        <v>0</v>
      </c>
      <c r="BM8">
        <v>0</v>
      </c>
      <c r="BN8">
        <v>2.4000000000000004</v>
      </c>
      <c r="BO8">
        <v>4.8000000000000007</v>
      </c>
      <c r="BQ8">
        <v>6</v>
      </c>
      <c r="BR8" s="8">
        <f t="shared" si="8"/>
        <v>-466.38214765100668</v>
      </c>
      <c r="BS8" s="8">
        <f t="shared" si="9"/>
        <v>-663.22177320960157</v>
      </c>
      <c r="BT8">
        <f t="shared" si="10"/>
        <v>-231.25786676342955</v>
      </c>
      <c r="BU8" s="8">
        <f t="shared" si="11"/>
        <v>-894.47963997303111</v>
      </c>
      <c r="BV8" s="4" t="s">
        <v>26</v>
      </c>
      <c r="BW8" s="136">
        <v>-369.88754279430202</v>
      </c>
      <c r="BX8" s="2">
        <v>1</v>
      </c>
      <c r="BY8">
        <v>1</v>
      </c>
      <c r="CA8">
        <v>24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-12</v>
      </c>
      <c r="CI8">
        <v>12</v>
      </c>
      <c r="CK8">
        <v>6</v>
      </c>
      <c r="CL8" s="8">
        <f t="shared" si="12"/>
        <v>401.3194899328854</v>
      </c>
      <c r="CM8" s="8">
        <f t="shared" si="13"/>
        <v>-90.779573963601592</v>
      </c>
      <c r="CN8">
        <f t="shared" si="15"/>
        <v>-970.57459280542571</v>
      </c>
      <c r="CO8" s="8">
        <f t="shared" si="14"/>
        <v>-1061.3541667690274</v>
      </c>
    </row>
    <row r="9" spans="1:93" ht="16.5">
      <c r="A9">
        <v>9.9999999999999995E-7</v>
      </c>
      <c r="B9">
        <v>3.9130434782608699E-5</v>
      </c>
      <c r="C9">
        <v>2.4716666666666669E-4</v>
      </c>
      <c r="D9">
        <v>2.6702702702702708E-4</v>
      </c>
      <c r="E9">
        <v>3.818181818181818E-5</v>
      </c>
      <c r="F9">
        <v>7.5463030488572155E-2</v>
      </c>
      <c r="G9">
        <v>0.59498782130302785</v>
      </c>
      <c r="H9">
        <v>0.3745967676820221</v>
      </c>
      <c r="I9">
        <v>306.02711364999999</v>
      </c>
      <c r="J9">
        <v>2.6302679918953789E-7</v>
      </c>
      <c r="K9">
        <v>2.9100000000000001E-2</v>
      </c>
      <c r="L9">
        <v>63.279414071325881</v>
      </c>
      <c r="M9" s="104">
        <v>63374.222586964148</v>
      </c>
      <c r="N9" s="4" t="s">
        <v>356</v>
      </c>
      <c r="O9" s="136">
        <v>-366.28006711409392</v>
      </c>
      <c r="P9" s="2">
        <v>1</v>
      </c>
      <c r="Q9">
        <v>1</v>
      </c>
      <c r="S9">
        <v>0</v>
      </c>
      <c r="T9">
        <v>6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6</v>
      </c>
      <c r="AC9">
        <v>7</v>
      </c>
      <c r="AD9" s="8">
        <f t="shared" si="0"/>
        <v>-427.76574496644264</v>
      </c>
      <c r="AE9" s="8">
        <f t="shared" si="1"/>
        <v>-673.81527691468602</v>
      </c>
      <c r="AF9">
        <f t="shared" si="3"/>
        <v>-322.9514038297923</v>
      </c>
      <c r="AG9" s="8">
        <f t="shared" si="4"/>
        <v>-996.76668074447832</v>
      </c>
      <c r="AH9" s="4" t="s">
        <v>25</v>
      </c>
      <c r="AI9" s="136">
        <v>-389.24383883216478</v>
      </c>
      <c r="AJ9" s="2">
        <v>1</v>
      </c>
      <c r="AK9">
        <v>0.99999999999999822</v>
      </c>
      <c r="AM9">
        <v>0</v>
      </c>
      <c r="AN9">
        <v>0</v>
      </c>
      <c r="AO9">
        <v>3.4285714285714288</v>
      </c>
      <c r="AP9">
        <v>0</v>
      </c>
      <c r="AQ9">
        <v>0</v>
      </c>
      <c r="AR9">
        <v>0</v>
      </c>
      <c r="AS9">
        <v>0</v>
      </c>
      <c r="AT9">
        <v>1.7142857142857135</v>
      </c>
      <c r="AU9">
        <v>5.1428571428571423</v>
      </c>
      <c r="AW9">
        <v>7</v>
      </c>
      <c r="AX9" s="8">
        <f t="shared" si="2"/>
        <v>-455.48281112176448</v>
      </c>
      <c r="AY9" s="8">
        <f t="shared" si="5"/>
        <v>-666.3824099345444</v>
      </c>
      <c r="AZ9">
        <f t="shared" si="6"/>
        <v>-250.31979603719233</v>
      </c>
      <c r="BA9" s="8">
        <f t="shared" si="7"/>
        <v>-916.7022059717367</v>
      </c>
      <c r="BB9" s="4" t="s">
        <v>25</v>
      </c>
      <c r="BC9" s="136">
        <v>-389.24383883216478</v>
      </c>
      <c r="BD9" s="2">
        <v>1</v>
      </c>
      <c r="BE9">
        <v>1</v>
      </c>
      <c r="BG9">
        <v>0</v>
      </c>
      <c r="BH9">
        <v>0</v>
      </c>
      <c r="BI9">
        <v>0</v>
      </c>
      <c r="BJ9">
        <v>2.4</v>
      </c>
      <c r="BK9">
        <v>0</v>
      </c>
      <c r="BL9">
        <v>0</v>
      </c>
      <c r="BM9">
        <v>0</v>
      </c>
      <c r="BN9">
        <v>2.4000000000000004</v>
      </c>
      <c r="BO9">
        <v>4.8000000000000007</v>
      </c>
      <c r="BQ9">
        <v>7</v>
      </c>
      <c r="BR9" s="8">
        <f t="shared" si="8"/>
        <v>-466.38214765100668</v>
      </c>
      <c r="BS9" s="8">
        <f t="shared" si="9"/>
        <v>-663.22177320960157</v>
      </c>
      <c r="BT9">
        <f t="shared" si="10"/>
        <v>-233.61661450665429</v>
      </c>
      <c r="BU9" s="8">
        <f t="shared" si="11"/>
        <v>-896.83838771625585</v>
      </c>
      <c r="BV9" s="4" t="s">
        <v>25</v>
      </c>
      <c r="BW9" s="136">
        <v>-389.24383883216478</v>
      </c>
      <c r="BX9" s="2">
        <v>1</v>
      </c>
      <c r="BY9">
        <v>1</v>
      </c>
      <c r="CA9">
        <v>24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-12</v>
      </c>
      <c r="CI9">
        <v>12</v>
      </c>
      <c r="CK9">
        <v>7</v>
      </c>
      <c r="CL9" s="8">
        <f t="shared" si="12"/>
        <v>401.3194899328854</v>
      </c>
      <c r="CM9" s="8">
        <f t="shared" si="13"/>
        <v>-90.779573963601592</v>
      </c>
      <c r="CN9">
        <f t="shared" si="15"/>
        <v>-939.20954045831434</v>
      </c>
      <c r="CO9" s="8">
        <f t="shared" si="14"/>
        <v>-1029.9891144219159</v>
      </c>
    </row>
    <row r="10" spans="1:93" ht="16.5">
      <c r="A10">
        <v>9.9999999999999995E-7</v>
      </c>
      <c r="B10">
        <v>3.760869565217391E-5</v>
      </c>
      <c r="C10">
        <v>2.4850000000000002E-4</v>
      </c>
      <c r="D10">
        <v>2.9621621621621623E-4</v>
      </c>
      <c r="E10">
        <v>3.1704545454545456E-5</v>
      </c>
      <c r="F10">
        <v>9.6180154014792237E-3</v>
      </c>
      <c r="G10">
        <v>0.60073196722583222</v>
      </c>
      <c r="H10">
        <v>0.36555551612921194</v>
      </c>
      <c r="I10">
        <v>306.23102190999998</v>
      </c>
      <c r="J10">
        <v>2.9512092266663814E-7</v>
      </c>
      <c r="K10">
        <v>3.1719999999999998E-2</v>
      </c>
      <c r="L10">
        <v>8.0624197853662896</v>
      </c>
      <c r="M10" s="104">
        <v>64001.913046144167</v>
      </c>
      <c r="N10" s="4" t="s">
        <v>357</v>
      </c>
      <c r="O10" s="136">
        <v>-357.06067114093958</v>
      </c>
      <c r="P10" s="2">
        <v>1</v>
      </c>
      <c r="Q10">
        <v>1</v>
      </c>
      <c r="S10">
        <v>0</v>
      </c>
      <c r="T10">
        <v>6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6</v>
      </c>
      <c r="AC10">
        <v>8</v>
      </c>
      <c r="AD10" s="8">
        <f t="shared" si="0"/>
        <v>-427.76574496644264</v>
      </c>
      <c r="AE10" s="8">
        <f t="shared" si="1"/>
        <v>-673.81527691468602</v>
      </c>
      <c r="AF10">
        <f t="shared" si="3"/>
        <v>-321.32557579983273</v>
      </c>
      <c r="AG10" s="8">
        <f t="shared" si="4"/>
        <v>-995.14085271451881</v>
      </c>
      <c r="AH10" s="4" t="s">
        <v>27</v>
      </c>
      <c r="AI10" s="136">
        <v>-380.46659626300863</v>
      </c>
      <c r="AJ10" s="2">
        <v>1</v>
      </c>
      <c r="AK10">
        <v>0.99999999999999822</v>
      </c>
      <c r="AM10">
        <v>0</v>
      </c>
      <c r="AN10">
        <v>0</v>
      </c>
      <c r="AO10">
        <v>3.4285714285714288</v>
      </c>
      <c r="AP10">
        <v>0</v>
      </c>
      <c r="AQ10">
        <v>0</v>
      </c>
      <c r="AR10">
        <v>0</v>
      </c>
      <c r="AS10">
        <v>0</v>
      </c>
      <c r="AT10">
        <v>1.7142857142857135</v>
      </c>
      <c r="AU10">
        <v>5.1428571428571423</v>
      </c>
      <c r="AW10">
        <v>8</v>
      </c>
      <c r="AX10" s="8">
        <f t="shared" si="2"/>
        <v>-455.48281112176448</v>
      </c>
      <c r="AY10" s="8">
        <f t="shared" si="5"/>
        <v>-666.3824099345444</v>
      </c>
      <c r="AZ10">
        <f t="shared" si="6"/>
        <v>-247.69711801531307</v>
      </c>
      <c r="BA10" s="8">
        <f t="shared" si="7"/>
        <v>-914.07952794985749</v>
      </c>
      <c r="BB10" s="4" t="s">
        <v>27</v>
      </c>
      <c r="BC10" s="136">
        <v>-380.46659626300863</v>
      </c>
      <c r="BD10" s="2">
        <v>1</v>
      </c>
      <c r="BE10">
        <v>1</v>
      </c>
      <c r="BG10">
        <v>0</v>
      </c>
      <c r="BH10">
        <v>0</v>
      </c>
      <c r="BI10">
        <v>0</v>
      </c>
      <c r="BJ10">
        <v>2.4</v>
      </c>
      <c r="BK10">
        <v>0</v>
      </c>
      <c r="BL10">
        <v>0</v>
      </c>
      <c r="BM10">
        <v>0</v>
      </c>
      <c r="BN10">
        <v>2.4000000000000004</v>
      </c>
      <c r="BO10">
        <v>4.8000000000000007</v>
      </c>
      <c r="BQ10">
        <v>8</v>
      </c>
      <c r="BR10" s="8">
        <f t="shared" si="8"/>
        <v>-466.38214765100668</v>
      </c>
      <c r="BS10" s="8">
        <f t="shared" si="9"/>
        <v>-663.22177320960157</v>
      </c>
      <c r="BT10">
        <f t="shared" si="10"/>
        <v>-232.97440075707254</v>
      </c>
      <c r="BU10" s="8">
        <f t="shared" si="11"/>
        <v>-896.19617396667411</v>
      </c>
      <c r="BV10" s="4" t="s">
        <v>27</v>
      </c>
      <c r="BW10" s="136">
        <v>-380.46659626300863</v>
      </c>
      <c r="BX10" s="2">
        <v>1</v>
      </c>
      <c r="BY10">
        <v>1</v>
      </c>
      <c r="CA10">
        <v>24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-12</v>
      </c>
      <c r="CI10">
        <v>12</v>
      </c>
      <c r="CK10">
        <v>8</v>
      </c>
      <c r="CL10" s="8">
        <f t="shared" si="12"/>
        <v>401.3194899328854</v>
      </c>
      <c r="CM10" s="8">
        <f t="shared" si="13"/>
        <v>-90.779573963601592</v>
      </c>
      <c r="CN10">
        <f t="shared" si="15"/>
        <v>-941.37557960647666</v>
      </c>
      <c r="CO10" s="8">
        <f t="shared" si="14"/>
        <v>-1032.1551535700783</v>
      </c>
    </row>
    <row r="11" spans="1:93" ht="16.5">
      <c r="A11">
        <v>9.9999999999999995E-7</v>
      </c>
      <c r="B11">
        <v>3.8043478260869569E-5</v>
      </c>
      <c r="C11">
        <v>2.2549999999999998E-4</v>
      </c>
      <c r="D11">
        <v>2.3689189189189192E-4</v>
      </c>
      <c r="E11">
        <v>2.6704545454545457E-5</v>
      </c>
      <c r="F11">
        <v>6.6369370997761794E-3</v>
      </c>
      <c r="G11">
        <v>0.59949487295385084</v>
      </c>
      <c r="H11">
        <v>0.36429654000849032</v>
      </c>
      <c r="I11">
        <v>306.23102190999998</v>
      </c>
      <c r="J11">
        <v>2.511886431509578E-7</v>
      </c>
      <c r="K11">
        <v>3.2489999999999998E-2</v>
      </c>
      <c r="L11">
        <v>5.5658141889576429</v>
      </c>
      <c r="M11" s="104">
        <v>63902.095487497922</v>
      </c>
      <c r="N11" s="4" t="s">
        <v>358</v>
      </c>
      <c r="O11" s="136">
        <v>-347.76315436241606</v>
      </c>
      <c r="P11" s="2">
        <v>1</v>
      </c>
      <c r="Q11">
        <v>1</v>
      </c>
      <c r="S11">
        <v>0</v>
      </c>
      <c r="T11">
        <v>6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6</v>
      </c>
      <c r="AC11">
        <v>9</v>
      </c>
      <c r="AD11" s="8">
        <f t="shared" si="0"/>
        <v>-427.76574496644264</v>
      </c>
      <c r="AE11" s="8">
        <f t="shared" si="1"/>
        <v>-673.81527691468602</v>
      </c>
      <c r="AF11">
        <f t="shared" si="3"/>
        <v>-325.27166686285551</v>
      </c>
      <c r="AG11" s="8">
        <f t="shared" si="4"/>
        <v>-999.08694377754159</v>
      </c>
      <c r="AH11" s="4" t="s">
        <v>28</v>
      </c>
      <c r="AI11" s="136">
        <v>-371.56291082370876</v>
      </c>
      <c r="AJ11" s="2">
        <v>1</v>
      </c>
      <c r="AK11">
        <v>0.99999999999999822</v>
      </c>
      <c r="AM11">
        <v>0</v>
      </c>
      <c r="AN11">
        <v>0</v>
      </c>
      <c r="AO11">
        <v>3.4285714285714288</v>
      </c>
      <c r="AP11">
        <v>0</v>
      </c>
      <c r="AQ11">
        <v>0</v>
      </c>
      <c r="AR11">
        <v>0</v>
      </c>
      <c r="AS11">
        <v>0</v>
      </c>
      <c r="AT11">
        <v>1.7142857142857135</v>
      </c>
      <c r="AU11">
        <v>5.1428571428571423</v>
      </c>
      <c r="AW11">
        <v>9</v>
      </c>
      <c r="AX11" s="8">
        <f t="shared" si="2"/>
        <v>-455.48281112176448</v>
      </c>
      <c r="AY11" s="8">
        <f t="shared" si="5"/>
        <v>-666.3824099345444</v>
      </c>
      <c r="AZ11">
        <f t="shared" si="6"/>
        <v>-251.65397579936953</v>
      </c>
      <c r="BA11" s="8">
        <f t="shared" si="7"/>
        <v>-918.0363857339139</v>
      </c>
      <c r="BB11" s="4" t="s">
        <v>28</v>
      </c>
      <c r="BC11" s="136">
        <v>-371.56291082370876</v>
      </c>
      <c r="BD11" s="2">
        <v>1</v>
      </c>
      <c r="BE11">
        <v>1</v>
      </c>
      <c r="BG11">
        <v>0</v>
      </c>
      <c r="BH11">
        <v>0</v>
      </c>
      <c r="BI11">
        <v>0</v>
      </c>
      <c r="BJ11">
        <v>2.4</v>
      </c>
      <c r="BK11">
        <v>0</v>
      </c>
      <c r="BL11">
        <v>0</v>
      </c>
      <c r="BM11">
        <v>0</v>
      </c>
      <c r="BN11">
        <v>2.4000000000000004</v>
      </c>
      <c r="BO11">
        <v>4.8000000000000007</v>
      </c>
      <c r="BQ11">
        <v>9</v>
      </c>
      <c r="BR11" s="8">
        <f t="shared" si="8"/>
        <v>-466.38214765100668</v>
      </c>
      <c r="BS11" s="8">
        <f t="shared" si="9"/>
        <v>-663.22177320960157</v>
      </c>
      <c r="BT11">
        <f t="shared" si="10"/>
        <v>-235.84648651545896</v>
      </c>
      <c r="BU11" s="8">
        <f t="shared" si="11"/>
        <v>-899.06825972506056</v>
      </c>
      <c r="BV11" s="4" t="s">
        <v>28</v>
      </c>
      <c r="BW11" s="136">
        <v>-371.56291082370876</v>
      </c>
      <c r="BX11" s="2">
        <v>1</v>
      </c>
      <c r="BY11">
        <v>1</v>
      </c>
      <c r="CA11">
        <v>24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-12</v>
      </c>
      <c r="CI11">
        <v>12</v>
      </c>
      <c r="CK11">
        <v>9</v>
      </c>
      <c r="CL11" s="8">
        <f t="shared" si="12"/>
        <v>401.3194899328854</v>
      </c>
      <c r="CM11" s="8">
        <f t="shared" si="13"/>
        <v>-90.779573963601592</v>
      </c>
      <c r="CN11">
        <f t="shared" si="15"/>
        <v>-946.33072307105431</v>
      </c>
      <c r="CO11" s="8">
        <f t="shared" si="14"/>
        <v>-1037.110297034656</v>
      </c>
    </row>
    <row r="12" spans="1:93" ht="16.5">
      <c r="A12">
        <v>9.9999999999999995E-7</v>
      </c>
      <c r="B12">
        <v>9.9999999999999995E-7</v>
      </c>
      <c r="C12">
        <v>2.6983333333333335E-4</v>
      </c>
      <c r="D12">
        <v>3.6648648648648653E-4</v>
      </c>
      <c r="E12">
        <v>3.0454545454545456E-5</v>
      </c>
      <c r="F12">
        <v>1.9930257667061437E-2</v>
      </c>
      <c r="G12">
        <v>0.59273280639257453</v>
      </c>
      <c r="H12">
        <v>0.37759514590238547</v>
      </c>
      <c r="I12">
        <v>305.39999999999998</v>
      </c>
      <c r="J12">
        <v>1.9498445997580421E-7</v>
      </c>
      <c r="K12">
        <v>3.2349999999999997E-2</v>
      </c>
      <c r="L12">
        <v>16.716226905622161</v>
      </c>
      <c r="M12" s="104">
        <v>63170.023698834106</v>
      </c>
      <c r="N12" s="4" t="s">
        <v>359</v>
      </c>
      <c r="O12" s="136">
        <v>-50.109731543624164</v>
      </c>
      <c r="P12" s="2">
        <v>1</v>
      </c>
      <c r="Q12">
        <v>1</v>
      </c>
      <c r="S12">
        <v>0</v>
      </c>
      <c r="T12">
        <v>6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6</v>
      </c>
      <c r="AC12">
        <v>10</v>
      </c>
      <c r="AD12" s="8">
        <f t="shared" si="0"/>
        <v>-427.76574496644264</v>
      </c>
      <c r="AE12" s="8">
        <f t="shared" si="1"/>
        <v>-673.81527691468602</v>
      </c>
      <c r="AF12">
        <f t="shared" si="3"/>
        <v>-325.51335385768476</v>
      </c>
      <c r="AG12" s="8">
        <f t="shared" si="4"/>
        <v>-999.32863077237084</v>
      </c>
      <c r="AH12" s="4" t="s">
        <v>30</v>
      </c>
      <c r="AI12" s="136">
        <v>-53.474797165026281</v>
      </c>
      <c r="AJ12" s="2">
        <v>1</v>
      </c>
      <c r="AK12">
        <v>0.99999999999999822</v>
      </c>
      <c r="AM12">
        <v>0</v>
      </c>
      <c r="AN12">
        <v>0</v>
      </c>
      <c r="AO12">
        <v>3.4285714285714288</v>
      </c>
      <c r="AP12">
        <v>0</v>
      </c>
      <c r="AQ12">
        <v>0</v>
      </c>
      <c r="AR12">
        <v>0</v>
      </c>
      <c r="AS12">
        <v>0</v>
      </c>
      <c r="AT12">
        <v>1.7142857142857135</v>
      </c>
      <c r="AU12">
        <v>5.1428571428571423</v>
      </c>
      <c r="AW12">
        <v>10</v>
      </c>
      <c r="AX12" s="8">
        <f t="shared" si="2"/>
        <v>-455.48281112176448</v>
      </c>
      <c r="AY12" s="8">
        <f t="shared" si="5"/>
        <v>-666.3824099345444</v>
      </c>
      <c r="AZ12">
        <f t="shared" si="6"/>
        <v>-250.49856788284646</v>
      </c>
      <c r="BA12" s="8">
        <f t="shared" si="7"/>
        <v>-916.88097781739089</v>
      </c>
      <c r="BB12" s="4" t="s">
        <v>30</v>
      </c>
      <c r="BC12" s="136">
        <v>-53.474797165026281</v>
      </c>
      <c r="BD12" s="2">
        <v>1</v>
      </c>
      <c r="BE12">
        <v>1</v>
      </c>
      <c r="BG12">
        <v>0</v>
      </c>
      <c r="BH12">
        <v>0</v>
      </c>
      <c r="BI12">
        <v>0</v>
      </c>
      <c r="BJ12">
        <v>2.4</v>
      </c>
      <c r="BK12">
        <v>0</v>
      </c>
      <c r="BL12">
        <v>0</v>
      </c>
      <c r="BM12">
        <v>0</v>
      </c>
      <c r="BN12">
        <v>2.4000000000000004</v>
      </c>
      <c r="BO12">
        <v>4.8000000000000007</v>
      </c>
      <c r="BQ12">
        <v>10</v>
      </c>
      <c r="BR12" s="8">
        <f t="shared" si="8"/>
        <v>-466.38214765100668</v>
      </c>
      <c r="BS12" s="8">
        <f t="shared" si="9"/>
        <v>-663.22177320960157</v>
      </c>
      <c r="BT12">
        <f t="shared" si="10"/>
        <v>-237.5191272500185</v>
      </c>
      <c r="BU12" s="8">
        <f t="shared" si="11"/>
        <v>-900.74090045962009</v>
      </c>
      <c r="BV12" s="4" t="s">
        <v>30</v>
      </c>
      <c r="BW12" s="136">
        <v>-53.474797165026281</v>
      </c>
      <c r="BX12" s="2">
        <v>1</v>
      </c>
      <c r="BY12">
        <v>1</v>
      </c>
      <c r="CA12">
        <v>24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-12</v>
      </c>
      <c r="CI12">
        <v>12</v>
      </c>
      <c r="CK12">
        <v>10</v>
      </c>
      <c r="CL12" s="8">
        <f t="shared" si="12"/>
        <v>401.3194899328854</v>
      </c>
      <c r="CM12" s="8">
        <f t="shared" si="13"/>
        <v>-90.779573963601592</v>
      </c>
      <c r="CN12">
        <f t="shared" si="15"/>
        <v>-1173.1002107607685</v>
      </c>
      <c r="CO12" s="8">
        <f t="shared" si="14"/>
        <v>-1263.87978472437</v>
      </c>
    </row>
    <row r="13" spans="1:93" ht="16.5">
      <c r="A13">
        <v>9.9999999999999995E-7</v>
      </c>
      <c r="B13">
        <v>9.9999999999999995E-7</v>
      </c>
      <c r="C13">
        <v>3.3683333333333335E-4</v>
      </c>
      <c r="D13">
        <v>3.9743243243243244E-4</v>
      </c>
      <c r="E13">
        <v>3.9090909090909092E-5</v>
      </c>
      <c r="F13">
        <v>2.5667583649923102E-2</v>
      </c>
      <c r="G13">
        <v>0.5966118405597951</v>
      </c>
      <c r="H13">
        <v>0.37382606294411713</v>
      </c>
      <c r="I13">
        <v>305</v>
      </c>
      <c r="J13">
        <v>1.9952623149688761E-7</v>
      </c>
      <c r="K13">
        <v>3.2250000000000001E-2</v>
      </c>
      <c r="L13">
        <v>21.514523421640565</v>
      </c>
      <c r="M13" s="104">
        <v>63555.314538530853</v>
      </c>
      <c r="N13" s="4" t="s">
        <v>360</v>
      </c>
      <c r="O13" s="136">
        <v>-1534.0419463087248</v>
      </c>
      <c r="P13" s="2">
        <v>1</v>
      </c>
      <c r="Q13">
        <v>1</v>
      </c>
      <c r="S13">
        <v>0</v>
      </c>
      <c r="T13">
        <v>6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6</v>
      </c>
      <c r="AC13">
        <v>11</v>
      </c>
      <c r="AD13" s="8">
        <f t="shared" si="0"/>
        <v>-427.76574496644264</v>
      </c>
      <c r="AE13" s="8">
        <f t="shared" si="1"/>
        <v>-673.81527691468602</v>
      </c>
      <c r="AF13">
        <f t="shared" si="3"/>
        <v>-321.3621009775672</v>
      </c>
      <c r="AG13" s="8">
        <f t="shared" si="4"/>
        <v>-995.17737789225316</v>
      </c>
      <c r="AH13" s="4" t="s">
        <v>32</v>
      </c>
      <c r="AI13" s="136">
        <v>-1635.1697336068185</v>
      </c>
      <c r="AJ13" s="2">
        <v>1</v>
      </c>
      <c r="AK13">
        <v>0.99999999999999822</v>
      </c>
      <c r="AM13">
        <v>0</v>
      </c>
      <c r="AN13">
        <v>0</v>
      </c>
      <c r="AO13">
        <v>3.4285714285714288</v>
      </c>
      <c r="AP13">
        <v>0</v>
      </c>
      <c r="AQ13">
        <v>0</v>
      </c>
      <c r="AR13">
        <v>0</v>
      </c>
      <c r="AS13">
        <v>0</v>
      </c>
      <c r="AT13">
        <v>1.7142857142857135</v>
      </c>
      <c r="AU13">
        <v>5.1428571428571423</v>
      </c>
      <c r="AW13">
        <v>11</v>
      </c>
      <c r="AX13" s="8">
        <f t="shared" si="2"/>
        <v>-455.48281112176448</v>
      </c>
      <c r="AY13" s="8">
        <f t="shared" si="5"/>
        <v>-666.3824099345444</v>
      </c>
      <c r="AZ13">
        <f t="shared" si="6"/>
        <v>-249.17882185542763</v>
      </c>
      <c r="BA13" s="8">
        <f t="shared" si="7"/>
        <v>-915.561231789972</v>
      </c>
      <c r="BB13" s="4" t="s">
        <v>32</v>
      </c>
      <c r="BC13" s="136">
        <v>-1635.1697336068185</v>
      </c>
      <c r="BD13" s="2">
        <v>1</v>
      </c>
      <c r="BE13">
        <v>1</v>
      </c>
      <c r="BG13">
        <v>0</v>
      </c>
      <c r="BH13">
        <v>0</v>
      </c>
      <c r="BI13">
        <v>0</v>
      </c>
      <c r="BJ13">
        <v>2.4</v>
      </c>
      <c r="BK13">
        <v>0</v>
      </c>
      <c r="BL13">
        <v>0</v>
      </c>
      <c r="BM13">
        <v>0</v>
      </c>
      <c r="BN13">
        <v>2.4000000000000004</v>
      </c>
      <c r="BO13">
        <v>4.8000000000000007</v>
      </c>
      <c r="BQ13">
        <v>11</v>
      </c>
      <c r="BR13" s="8">
        <f t="shared" si="8"/>
        <v>-466.38214765100668</v>
      </c>
      <c r="BS13" s="8">
        <f t="shared" si="9"/>
        <v>-663.22177320960157</v>
      </c>
      <c r="BT13">
        <f t="shared" si="10"/>
        <v>-235.42714522621728</v>
      </c>
      <c r="BU13" s="8">
        <f t="shared" si="11"/>
        <v>-898.64891843581881</v>
      </c>
      <c r="BV13" s="4" t="s">
        <v>32</v>
      </c>
      <c r="BW13" s="136">
        <v>-1635.1697336068185</v>
      </c>
      <c r="BX13" s="2">
        <v>1</v>
      </c>
      <c r="BY13">
        <v>1</v>
      </c>
      <c r="CA13">
        <v>24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-12</v>
      </c>
      <c r="CI13">
        <v>12</v>
      </c>
      <c r="CK13">
        <v>11</v>
      </c>
      <c r="CL13" s="8">
        <f t="shared" si="12"/>
        <v>401.3194899328854</v>
      </c>
      <c r="CM13" s="8">
        <f t="shared" si="13"/>
        <v>-90.779573963601592</v>
      </c>
      <c r="CN13">
        <f t="shared" si="15"/>
        <v>-1170.7688185372003</v>
      </c>
      <c r="CO13" s="8">
        <f t="shared" si="14"/>
        <v>-1261.548392500802</v>
      </c>
    </row>
    <row r="14" spans="1:93" ht="16.5">
      <c r="A14">
        <v>9.9999999999999995E-7</v>
      </c>
      <c r="B14">
        <v>3.6521739130434779E-5</v>
      </c>
      <c r="C14">
        <v>3.2666666666666673E-4</v>
      </c>
      <c r="D14">
        <v>4.4932432432432436E-4</v>
      </c>
      <c r="E14">
        <v>9.9999999999999995E-7</v>
      </c>
      <c r="F14">
        <v>2.7352399266526214E-2</v>
      </c>
      <c r="G14">
        <v>0.58590951231121335</v>
      </c>
      <c r="H14">
        <v>0.38490792761715575</v>
      </c>
      <c r="I14">
        <v>305.89999999999998</v>
      </c>
      <c r="J14">
        <v>1.9498445997580421E-7</v>
      </c>
      <c r="K14">
        <v>3.2024999999999998E-2</v>
      </c>
      <c r="L14">
        <v>22.951010564592359</v>
      </c>
      <c r="M14" s="104">
        <v>62496.866211297369</v>
      </c>
      <c r="N14" s="4" t="s">
        <v>87</v>
      </c>
      <c r="O14" s="136">
        <v>-394.38179194630874</v>
      </c>
      <c r="P14" s="2">
        <v>1</v>
      </c>
      <c r="Q14">
        <v>1</v>
      </c>
      <c r="S14">
        <v>0</v>
      </c>
      <c r="T14">
        <v>6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6</v>
      </c>
      <c r="AC14">
        <v>12</v>
      </c>
      <c r="AD14" s="8">
        <f t="shared" si="0"/>
        <v>-427.76574496644264</v>
      </c>
      <c r="AE14" s="8">
        <f t="shared" si="1"/>
        <v>-673.81527691468602</v>
      </c>
      <c r="AF14">
        <f t="shared" si="3"/>
        <v>-323.12946827769701</v>
      </c>
      <c r="AG14" s="8">
        <f t="shared" si="4"/>
        <v>-996.94474519238304</v>
      </c>
      <c r="AH14" s="4" t="s">
        <v>50</v>
      </c>
      <c r="AI14" s="136">
        <v>-415.53236522566704</v>
      </c>
      <c r="AJ14" s="2">
        <v>1</v>
      </c>
      <c r="AK14">
        <v>0.99999999999999822</v>
      </c>
      <c r="AM14">
        <v>0</v>
      </c>
      <c r="AN14">
        <v>0</v>
      </c>
      <c r="AO14">
        <v>3.4285714285714288</v>
      </c>
      <c r="AP14">
        <v>0</v>
      </c>
      <c r="AQ14">
        <v>0</v>
      </c>
      <c r="AR14">
        <v>0</v>
      </c>
      <c r="AS14">
        <v>0</v>
      </c>
      <c r="AT14">
        <v>1.7142857142857135</v>
      </c>
      <c r="AU14">
        <v>5.1428571428571423</v>
      </c>
      <c r="AW14">
        <v>12</v>
      </c>
      <c r="AX14" s="8">
        <f t="shared" si="2"/>
        <v>-455.48281112176448</v>
      </c>
      <c r="AY14" s="8">
        <f t="shared" si="5"/>
        <v>-666.3824099345444</v>
      </c>
      <c r="AZ14">
        <f t="shared" si="6"/>
        <v>-249.17566747352168</v>
      </c>
      <c r="BA14" s="8">
        <f t="shared" si="7"/>
        <v>-915.55807740806608</v>
      </c>
      <c r="BB14" s="4" t="s">
        <v>50</v>
      </c>
      <c r="BC14" s="136">
        <v>-415.53236522566704</v>
      </c>
      <c r="BD14" s="2">
        <v>1</v>
      </c>
      <c r="BE14">
        <v>1</v>
      </c>
      <c r="BG14">
        <v>0</v>
      </c>
      <c r="BH14">
        <v>0</v>
      </c>
      <c r="BI14">
        <v>0</v>
      </c>
      <c r="BJ14">
        <v>2.4</v>
      </c>
      <c r="BK14">
        <v>0</v>
      </c>
      <c r="BL14">
        <v>0</v>
      </c>
      <c r="BM14">
        <v>0</v>
      </c>
      <c r="BN14">
        <v>2.4000000000000004</v>
      </c>
      <c r="BO14">
        <v>4.8000000000000007</v>
      </c>
      <c r="BQ14">
        <v>12</v>
      </c>
      <c r="BR14" s="8">
        <f t="shared" si="8"/>
        <v>-466.38214765100668</v>
      </c>
      <c r="BS14" s="8">
        <f t="shared" si="9"/>
        <v>-663.22177320960157</v>
      </c>
      <c r="BT14">
        <f t="shared" si="10"/>
        <v>-258.82291989877859</v>
      </c>
      <c r="BU14" s="8">
        <f t="shared" si="11"/>
        <v>-922.04469310838022</v>
      </c>
      <c r="BV14" s="4" t="s">
        <v>50</v>
      </c>
      <c r="BW14" s="136">
        <v>-415.53236522566704</v>
      </c>
      <c r="BX14" s="2">
        <v>1</v>
      </c>
      <c r="BY14">
        <v>1</v>
      </c>
      <c r="CA14">
        <v>24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-12</v>
      </c>
      <c r="CI14">
        <v>12</v>
      </c>
      <c r="CK14">
        <v>12</v>
      </c>
      <c r="CL14" s="8">
        <f t="shared" si="12"/>
        <v>401.3194899328854</v>
      </c>
      <c r="CM14" s="8">
        <f t="shared" si="13"/>
        <v>-90.779573963601592</v>
      </c>
      <c r="CN14">
        <f t="shared" si="15"/>
        <v>-955.09011213937652</v>
      </c>
      <c r="CO14" s="8">
        <f t="shared" si="14"/>
        <v>-1045.869686102978</v>
      </c>
    </row>
    <row r="15" spans="1:93" ht="16.5">
      <c r="A15">
        <v>9.9999999999999995E-7</v>
      </c>
      <c r="B15">
        <v>2.3478260869565219E-5</v>
      </c>
      <c r="C15">
        <v>2.6049999999999999E-4</v>
      </c>
      <c r="D15">
        <v>2.8418918918918923E-4</v>
      </c>
      <c r="E15">
        <v>3.0909090909090909E-5</v>
      </c>
      <c r="F15">
        <v>2.584019711383885E-2</v>
      </c>
      <c r="G15">
        <v>0.58494491160948348</v>
      </c>
      <c r="H15">
        <v>0.38538390778298209</v>
      </c>
      <c r="I15">
        <v>305.60000000000002</v>
      </c>
      <c r="J15">
        <v>1.9952623149688761E-7</v>
      </c>
      <c r="K15">
        <v>3.1375E-2</v>
      </c>
      <c r="L15">
        <v>21.687376759288682</v>
      </c>
      <c r="M15" s="104">
        <v>62403.689760229616</v>
      </c>
      <c r="O15" s="10"/>
      <c r="P15" s="2">
        <v>1</v>
      </c>
      <c r="Q15">
        <v>1</v>
      </c>
      <c r="S15">
        <v>0</v>
      </c>
      <c r="T15">
        <v>6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6</v>
      </c>
      <c r="AC15">
        <v>13</v>
      </c>
      <c r="AD15" s="8">
        <f t="shared" si="0"/>
        <v>-427.76574496644264</v>
      </c>
      <c r="AE15" s="8">
        <f t="shared" si="1"/>
        <v>-673.81527691468602</v>
      </c>
      <c r="AF15">
        <f t="shared" si="3"/>
        <v>-325.91215100531082</v>
      </c>
      <c r="AG15" s="8">
        <f t="shared" si="4"/>
        <v>-999.7274279199969</v>
      </c>
      <c r="AI15" s="10"/>
      <c r="AJ15" s="2">
        <v>1</v>
      </c>
      <c r="AK15">
        <v>0.99999999999999822</v>
      </c>
      <c r="AM15">
        <v>0</v>
      </c>
      <c r="AN15">
        <v>0</v>
      </c>
      <c r="AO15">
        <v>3.4285714285714288</v>
      </c>
      <c r="AP15">
        <v>0</v>
      </c>
      <c r="AQ15">
        <v>0</v>
      </c>
      <c r="AR15">
        <v>0</v>
      </c>
      <c r="AS15">
        <v>0</v>
      </c>
      <c r="AT15">
        <v>1.7142857142857135</v>
      </c>
      <c r="AU15">
        <v>5.1428571428571423</v>
      </c>
      <c r="AW15">
        <v>13</v>
      </c>
      <c r="AX15" s="8">
        <f t="shared" si="2"/>
        <v>-455.48281112176448</v>
      </c>
      <c r="AY15" s="8">
        <f t="shared" si="5"/>
        <v>-666.3824099345444</v>
      </c>
      <c r="AZ15">
        <f t="shared" si="6"/>
        <v>-252.71059440713756</v>
      </c>
      <c r="BA15" s="8">
        <f t="shared" si="7"/>
        <v>-919.09300434168199</v>
      </c>
      <c r="BC15" s="10"/>
      <c r="BD15" s="2">
        <v>1</v>
      </c>
      <c r="BE15">
        <v>1</v>
      </c>
      <c r="BG15">
        <v>0</v>
      </c>
      <c r="BH15">
        <v>0</v>
      </c>
      <c r="BI15">
        <v>0</v>
      </c>
      <c r="BJ15">
        <v>2.4</v>
      </c>
      <c r="BK15">
        <v>0</v>
      </c>
      <c r="BL15">
        <v>0</v>
      </c>
      <c r="BM15">
        <v>0</v>
      </c>
      <c r="BN15">
        <v>2.4000000000000004</v>
      </c>
      <c r="BO15">
        <v>4.8000000000000007</v>
      </c>
      <c r="BQ15">
        <v>13</v>
      </c>
      <c r="BR15" s="8">
        <f t="shared" si="8"/>
        <v>-466.38214765100668</v>
      </c>
      <c r="BS15" s="8">
        <f t="shared" si="9"/>
        <v>-663.22177320960157</v>
      </c>
      <c r="BT15">
        <f t="shared" si="10"/>
        <v>-237.49011697355652</v>
      </c>
      <c r="BU15" s="8">
        <f t="shared" si="11"/>
        <v>-900.71189018315806</v>
      </c>
      <c r="BW15" s="10"/>
      <c r="BX15" s="2">
        <v>1</v>
      </c>
      <c r="BY15">
        <v>1</v>
      </c>
      <c r="CA15">
        <v>24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-12</v>
      </c>
      <c r="CI15">
        <v>12</v>
      </c>
      <c r="CK15">
        <v>13</v>
      </c>
      <c r="CL15" s="8">
        <f t="shared" si="12"/>
        <v>401.3194899328854</v>
      </c>
      <c r="CM15" s="8">
        <f t="shared" si="13"/>
        <v>-90.779573963601592</v>
      </c>
      <c r="CN15">
        <f t="shared" si="15"/>
        <v>-979.76992006330579</v>
      </c>
      <c r="CO15" s="8">
        <f t="shared" si="14"/>
        <v>-1070.5494940269073</v>
      </c>
    </row>
    <row r="16" spans="1:93" ht="16.5">
      <c r="A16">
        <v>9.9999999999999995E-7</v>
      </c>
      <c r="B16">
        <v>2.2608695652173914E-5</v>
      </c>
      <c r="C16">
        <v>8.2733333333333335E-4</v>
      </c>
      <c r="D16">
        <v>6.5770270270270269E-4</v>
      </c>
      <c r="E16">
        <v>1.3545454545454546E-4</v>
      </c>
      <c r="F16">
        <v>2.8902988098083018E-2</v>
      </c>
      <c r="G16">
        <v>0.58537217651259577</v>
      </c>
      <c r="H16">
        <v>0.38384667682911122</v>
      </c>
      <c r="I16">
        <v>305.38825364000002</v>
      </c>
      <c r="J16">
        <v>2.089296130854039E-7</v>
      </c>
      <c r="K16">
        <v>3.0700000000000002E-2</v>
      </c>
      <c r="L16">
        <v>24.260277551939591</v>
      </c>
      <c r="M16" s="104">
        <v>62452.975822178189</v>
      </c>
      <c r="O16" s="10" t="s">
        <v>296</v>
      </c>
      <c r="P16" s="2">
        <v>1</v>
      </c>
      <c r="Q16">
        <v>1</v>
      </c>
      <c r="S16">
        <v>0</v>
      </c>
      <c r="T16">
        <v>6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6</v>
      </c>
      <c r="AC16">
        <v>14</v>
      </c>
      <c r="AD16" s="8">
        <f t="shared" si="0"/>
        <v>-427.76574496644264</v>
      </c>
      <c r="AE16" s="8">
        <f t="shared" si="1"/>
        <v>-673.81527691468602</v>
      </c>
      <c r="AF16">
        <f t="shared" si="3"/>
        <v>-307.37920915378641</v>
      </c>
      <c r="AG16" s="8">
        <f t="shared" si="4"/>
        <v>-981.19448606847243</v>
      </c>
      <c r="AI16" s="10" t="s">
        <v>296</v>
      </c>
      <c r="AJ16" s="2">
        <v>1</v>
      </c>
      <c r="AK16">
        <v>0.99999999999999822</v>
      </c>
      <c r="AM16">
        <v>0</v>
      </c>
      <c r="AN16">
        <v>0</v>
      </c>
      <c r="AO16">
        <v>3.4285714285714288</v>
      </c>
      <c r="AP16">
        <v>0</v>
      </c>
      <c r="AQ16">
        <v>0</v>
      </c>
      <c r="AR16">
        <v>0</v>
      </c>
      <c r="AS16">
        <v>0</v>
      </c>
      <c r="AT16">
        <v>1.7142857142857135</v>
      </c>
      <c r="AU16">
        <v>5.1428571428571423</v>
      </c>
      <c r="AW16">
        <v>14</v>
      </c>
      <c r="AX16" s="8">
        <f t="shared" si="2"/>
        <v>-455.48281112176448</v>
      </c>
      <c r="AY16" s="8">
        <f t="shared" si="5"/>
        <v>-666.3824099345444</v>
      </c>
      <c r="AZ16">
        <f t="shared" si="6"/>
        <v>-244.72376691186426</v>
      </c>
      <c r="BA16" s="8">
        <f t="shared" si="7"/>
        <v>-911.10617684640863</v>
      </c>
      <c r="BC16" s="10" t="s">
        <v>296</v>
      </c>
      <c r="BD16" s="2">
        <v>1</v>
      </c>
      <c r="BE16">
        <v>1</v>
      </c>
      <c r="BG16">
        <v>0</v>
      </c>
      <c r="BH16">
        <v>0</v>
      </c>
      <c r="BI16">
        <v>0</v>
      </c>
      <c r="BJ16">
        <v>2.4</v>
      </c>
      <c r="BK16">
        <v>0</v>
      </c>
      <c r="BL16">
        <v>0</v>
      </c>
      <c r="BM16">
        <v>0</v>
      </c>
      <c r="BN16">
        <v>2.4000000000000004</v>
      </c>
      <c r="BO16">
        <v>4.8000000000000007</v>
      </c>
      <c r="BQ16">
        <v>14</v>
      </c>
      <c r="BR16" s="8">
        <f t="shared" si="8"/>
        <v>-466.38214765100668</v>
      </c>
      <c r="BS16" s="8">
        <f t="shared" si="9"/>
        <v>-663.22177320960157</v>
      </c>
      <c r="BT16">
        <f t="shared" si="10"/>
        <v>-227.8924735910181</v>
      </c>
      <c r="BU16" s="8">
        <f t="shared" si="11"/>
        <v>-891.11424680061964</v>
      </c>
      <c r="BW16" s="10" t="s">
        <v>296</v>
      </c>
      <c r="BX16" s="2">
        <v>1</v>
      </c>
      <c r="BY16">
        <v>1</v>
      </c>
      <c r="CA16">
        <v>24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-12</v>
      </c>
      <c r="CI16">
        <v>12</v>
      </c>
      <c r="CK16">
        <v>14</v>
      </c>
      <c r="CL16" s="8">
        <f t="shared" si="12"/>
        <v>401.3194899328854</v>
      </c>
      <c r="CM16" s="8">
        <f t="shared" si="13"/>
        <v>-90.779573963601592</v>
      </c>
      <c r="CN16">
        <f t="shared" si="15"/>
        <v>-979.32506448434856</v>
      </c>
      <c r="CO16" s="8">
        <f t="shared" si="14"/>
        <v>-1070.10463844795</v>
      </c>
    </row>
    <row r="17" spans="1:93" ht="16.5">
      <c r="A17">
        <v>9.9999999999999995E-7</v>
      </c>
      <c r="B17">
        <v>3.3478260869565221E-5</v>
      </c>
      <c r="C17">
        <v>1.0840000000000001E-3</v>
      </c>
      <c r="D17">
        <v>7.1297297297297289E-4</v>
      </c>
      <c r="E17">
        <v>2.218181818181818E-4</v>
      </c>
      <c r="F17">
        <v>6.5067963692218844E-2</v>
      </c>
      <c r="G17">
        <v>0.56474720920689347</v>
      </c>
      <c r="H17">
        <v>0.39655234615459323</v>
      </c>
      <c r="I17">
        <v>305.84484003</v>
      </c>
      <c r="J17">
        <v>2.9512092266663814E-7</v>
      </c>
      <c r="K17">
        <v>2.9850000000000002E-2</v>
      </c>
      <c r="L17">
        <v>54.806951010294071</v>
      </c>
      <c r="M17" s="104">
        <v>60444.60338299159</v>
      </c>
      <c r="P17" s="2">
        <v>1</v>
      </c>
      <c r="Q17">
        <v>1</v>
      </c>
      <c r="S17">
        <v>0</v>
      </c>
      <c r="T17">
        <v>6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6</v>
      </c>
      <c r="AC17">
        <v>15</v>
      </c>
      <c r="AD17" s="8">
        <f t="shared" si="0"/>
        <v>-427.76574496644264</v>
      </c>
      <c r="AE17" s="8">
        <f t="shared" si="1"/>
        <v>-673.81527691468602</v>
      </c>
      <c r="AF17">
        <f t="shared" si="3"/>
        <v>-298.44624617308421</v>
      </c>
      <c r="AG17" s="8">
        <f t="shared" si="4"/>
        <v>-972.26152308777023</v>
      </c>
      <c r="AJ17" s="2">
        <v>1</v>
      </c>
      <c r="AK17">
        <v>0.99999999999999822</v>
      </c>
      <c r="AM17">
        <v>0</v>
      </c>
      <c r="AN17">
        <v>0</v>
      </c>
      <c r="AO17">
        <v>3.4285714285714288</v>
      </c>
      <c r="AP17">
        <v>0</v>
      </c>
      <c r="AQ17">
        <v>0</v>
      </c>
      <c r="AR17">
        <v>0</v>
      </c>
      <c r="AS17">
        <v>0</v>
      </c>
      <c r="AT17">
        <v>1.7142857142857135</v>
      </c>
      <c r="AU17">
        <v>5.1428571428571423</v>
      </c>
      <c r="AW17">
        <v>15</v>
      </c>
      <c r="AX17" s="8">
        <f t="shared" si="2"/>
        <v>-455.48281112176448</v>
      </c>
      <c r="AY17" s="8">
        <f t="shared" si="5"/>
        <v>-666.3824099345444</v>
      </c>
      <c r="AZ17">
        <f t="shared" si="6"/>
        <v>-239.99155454734046</v>
      </c>
      <c r="BA17" s="8">
        <f t="shared" si="7"/>
        <v>-906.37396448188485</v>
      </c>
      <c r="BD17" s="2">
        <v>1</v>
      </c>
      <c r="BE17">
        <v>1</v>
      </c>
      <c r="BG17">
        <v>0</v>
      </c>
      <c r="BH17">
        <v>0</v>
      </c>
      <c r="BI17">
        <v>0</v>
      </c>
      <c r="BJ17">
        <v>2.4</v>
      </c>
      <c r="BK17">
        <v>0</v>
      </c>
      <c r="BL17">
        <v>0</v>
      </c>
      <c r="BM17">
        <v>0</v>
      </c>
      <c r="BN17">
        <v>2.4000000000000004</v>
      </c>
      <c r="BO17">
        <v>4.8000000000000007</v>
      </c>
      <c r="BQ17">
        <v>15</v>
      </c>
      <c r="BR17" s="8">
        <f t="shared" si="8"/>
        <v>-466.38214765100668</v>
      </c>
      <c r="BS17" s="8">
        <f t="shared" si="9"/>
        <v>-663.22177320960157</v>
      </c>
      <c r="BT17">
        <f t="shared" si="10"/>
        <v>-221.17853448287394</v>
      </c>
      <c r="BU17" s="8">
        <f t="shared" si="11"/>
        <v>-884.40030769247551</v>
      </c>
      <c r="BX17" s="2">
        <v>1</v>
      </c>
      <c r="BY17">
        <v>1</v>
      </c>
      <c r="CA17">
        <v>24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-12</v>
      </c>
      <c r="CI17">
        <v>12</v>
      </c>
      <c r="CK17">
        <v>15</v>
      </c>
      <c r="CL17" s="8">
        <f t="shared" si="12"/>
        <v>401.3194899328854</v>
      </c>
      <c r="CM17" s="8">
        <f t="shared" si="13"/>
        <v>-90.779573963601592</v>
      </c>
      <c r="CN17">
        <f t="shared" si="15"/>
        <v>-945.43449117664431</v>
      </c>
      <c r="CO17" s="8">
        <f t="shared" si="14"/>
        <v>-1036.214065140246</v>
      </c>
    </row>
    <row r="18" spans="1:93" ht="16.5">
      <c r="A18">
        <v>9.9999999999999995E-7</v>
      </c>
      <c r="B18">
        <v>3.6956521739130438E-5</v>
      </c>
      <c r="C18">
        <v>5.3249999999999999E-4</v>
      </c>
      <c r="D18">
        <v>3.6256756756756754E-4</v>
      </c>
      <c r="E18">
        <v>2.0306818181818184E-4</v>
      </c>
      <c r="F18">
        <v>0.35597452416744751</v>
      </c>
      <c r="G18">
        <v>0.56785879810769291</v>
      </c>
      <c r="H18">
        <v>0.39484856888868292</v>
      </c>
      <c r="I18">
        <v>306.21841072000001</v>
      </c>
      <c r="J18">
        <v>2.9512092266663814E-7</v>
      </c>
      <c r="K18">
        <v>3.0339999999999999E-2</v>
      </c>
      <c r="L18">
        <v>299.66405042815813</v>
      </c>
      <c r="M18" s="104">
        <v>60706.329908236861</v>
      </c>
      <c r="P18" s="2">
        <v>1</v>
      </c>
      <c r="Q18">
        <v>1</v>
      </c>
      <c r="S18">
        <v>0</v>
      </c>
      <c r="T18">
        <v>6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6</v>
      </c>
      <c r="AC18">
        <v>16</v>
      </c>
      <c r="AD18" s="8">
        <f t="shared" si="0"/>
        <v>-427.76574496644264</v>
      </c>
      <c r="AE18" s="8">
        <f t="shared" si="1"/>
        <v>-673.81527691468602</v>
      </c>
      <c r="AF18">
        <f t="shared" si="3"/>
        <v>-309.66964930115705</v>
      </c>
      <c r="AG18" s="8">
        <f t="shared" si="4"/>
        <v>-983.48492621584307</v>
      </c>
      <c r="AJ18" s="2">
        <v>1</v>
      </c>
      <c r="AK18">
        <v>0.99999999999999822</v>
      </c>
      <c r="AM18">
        <v>0</v>
      </c>
      <c r="AN18">
        <v>0</v>
      </c>
      <c r="AO18">
        <v>3.4285714285714288</v>
      </c>
      <c r="AP18">
        <v>0</v>
      </c>
      <c r="AQ18">
        <v>0</v>
      </c>
      <c r="AR18">
        <v>0</v>
      </c>
      <c r="AS18">
        <v>0</v>
      </c>
      <c r="AT18">
        <v>1.7142857142857135</v>
      </c>
      <c r="AU18">
        <v>5.1428571428571423</v>
      </c>
      <c r="AW18">
        <v>16</v>
      </c>
      <c r="AX18" s="8">
        <f t="shared" si="2"/>
        <v>-455.48281112176448</v>
      </c>
      <c r="AY18" s="8">
        <f t="shared" si="5"/>
        <v>-666.3824099345444</v>
      </c>
      <c r="AZ18">
        <f t="shared" si="6"/>
        <v>-246.11667782624139</v>
      </c>
      <c r="BA18" s="8">
        <f t="shared" si="7"/>
        <v>-912.49908776078576</v>
      </c>
      <c r="BD18" s="2">
        <v>1</v>
      </c>
      <c r="BE18">
        <v>1</v>
      </c>
      <c r="BG18">
        <v>0</v>
      </c>
      <c r="BH18">
        <v>0</v>
      </c>
      <c r="BI18">
        <v>0</v>
      </c>
      <c r="BJ18">
        <v>2.4</v>
      </c>
      <c r="BK18">
        <v>0</v>
      </c>
      <c r="BL18">
        <v>0</v>
      </c>
      <c r="BM18">
        <v>0</v>
      </c>
      <c r="BN18">
        <v>2.4000000000000004</v>
      </c>
      <c r="BO18">
        <v>4.8000000000000007</v>
      </c>
      <c r="BQ18">
        <v>16</v>
      </c>
      <c r="BR18" s="8">
        <f t="shared" si="8"/>
        <v>-466.38214765100668</v>
      </c>
      <c r="BS18" s="8">
        <f t="shared" si="9"/>
        <v>-663.22177320960157</v>
      </c>
      <c r="BT18">
        <f t="shared" si="10"/>
        <v>-221.888856911619</v>
      </c>
      <c r="BU18" s="8">
        <f t="shared" si="11"/>
        <v>-885.11063012122054</v>
      </c>
      <c r="BX18" s="2">
        <v>1</v>
      </c>
      <c r="BY18">
        <v>1</v>
      </c>
      <c r="CA18">
        <v>24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-12</v>
      </c>
      <c r="CI18">
        <v>12</v>
      </c>
      <c r="CK18">
        <v>16</v>
      </c>
      <c r="CL18" s="8">
        <f t="shared" si="12"/>
        <v>401.3194899328854</v>
      </c>
      <c r="CM18" s="8">
        <f t="shared" si="13"/>
        <v>-90.779573963601592</v>
      </c>
      <c r="CN18">
        <f t="shared" si="15"/>
        <v>-941.04674190473463</v>
      </c>
      <c r="CO18" s="8">
        <f t="shared" si="14"/>
        <v>-1031.8263158683362</v>
      </c>
    </row>
    <row r="19" spans="1:93" ht="16.5">
      <c r="A19">
        <v>9.9999999999999995E-7</v>
      </c>
      <c r="B19">
        <v>4.0652173913043481E-5</v>
      </c>
      <c r="C19">
        <v>1.9771666666666666E-3</v>
      </c>
      <c r="D19">
        <v>1.017162162162162E-3</v>
      </c>
      <c r="E19">
        <v>9.0375000000000004E-4</v>
      </c>
      <c r="F19">
        <v>0.6057029251969237</v>
      </c>
      <c r="G19">
        <v>0.56510833171990771</v>
      </c>
      <c r="H19">
        <v>0.39291487790099811</v>
      </c>
      <c r="I19">
        <v>306.45843439999999</v>
      </c>
      <c r="J19">
        <v>2.8840315031266014E-7</v>
      </c>
      <c r="K19">
        <v>3.109E-2</v>
      </c>
      <c r="L19">
        <v>510.3176701638962</v>
      </c>
      <c r="M19" s="104">
        <v>60468.952543738953</v>
      </c>
      <c r="P19" s="2">
        <v>1</v>
      </c>
      <c r="Q19">
        <v>1</v>
      </c>
      <c r="S19">
        <v>0</v>
      </c>
      <c r="T19">
        <v>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6</v>
      </c>
      <c r="AC19">
        <v>17</v>
      </c>
      <c r="AD19" s="8">
        <f t="shared" si="0"/>
        <v>-427.76574496644264</v>
      </c>
      <c r="AE19" s="8">
        <f t="shared" si="1"/>
        <v>-673.81527691468602</v>
      </c>
      <c r="AF19">
        <f t="shared" si="3"/>
        <v>-290.20865366084541</v>
      </c>
      <c r="AG19" s="8">
        <f t="shared" si="4"/>
        <v>-964.02393057553149</v>
      </c>
      <c r="AJ19" s="2">
        <v>1</v>
      </c>
      <c r="AK19">
        <v>0.99999999999999822</v>
      </c>
      <c r="AM19">
        <v>0</v>
      </c>
      <c r="AN19">
        <v>0</v>
      </c>
      <c r="AO19">
        <v>3.4285714285714288</v>
      </c>
      <c r="AP19">
        <v>0</v>
      </c>
      <c r="AQ19">
        <v>0</v>
      </c>
      <c r="AR19">
        <v>0</v>
      </c>
      <c r="AS19">
        <v>0</v>
      </c>
      <c r="AT19">
        <v>1.7142857142857135</v>
      </c>
      <c r="AU19">
        <v>5.1428571428571423</v>
      </c>
      <c r="AW19">
        <v>17</v>
      </c>
      <c r="AX19" s="8">
        <f t="shared" si="2"/>
        <v>-455.48281112176448</v>
      </c>
      <c r="AY19" s="8">
        <f t="shared" si="5"/>
        <v>-666.3824099345444</v>
      </c>
      <c r="AZ19">
        <f t="shared" si="6"/>
        <v>-237.49277422096102</v>
      </c>
      <c r="BA19" s="8">
        <f t="shared" si="7"/>
        <v>-903.87518415550539</v>
      </c>
      <c r="BD19" s="2">
        <v>1</v>
      </c>
      <c r="BE19">
        <v>1</v>
      </c>
      <c r="BG19">
        <v>0</v>
      </c>
      <c r="BH19">
        <v>0</v>
      </c>
      <c r="BI19">
        <v>0</v>
      </c>
      <c r="BJ19">
        <v>2.4</v>
      </c>
      <c r="BK19">
        <v>0</v>
      </c>
      <c r="BL19">
        <v>0</v>
      </c>
      <c r="BM19">
        <v>0</v>
      </c>
      <c r="BN19">
        <v>2.4000000000000004</v>
      </c>
      <c r="BO19">
        <v>4.8000000000000007</v>
      </c>
      <c r="BQ19">
        <v>17</v>
      </c>
      <c r="BR19" s="8">
        <f t="shared" si="8"/>
        <v>-466.38214765100668</v>
      </c>
      <c r="BS19" s="8">
        <f t="shared" si="9"/>
        <v>-663.22177320960157</v>
      </c>
      <c r="BT19">
        <f t="shared" si="10"/>
        <v>-213.0648346358262</v>
      </c>
      <c r="BU19" s="8">
        <f t="shared" si="11"/>
        <v>-876.28660784542774</v>
      </c>
      <c r="BX19" s="2">
        <v>1</v>
      </c>
      <c r="BY19">
        <v>1</v>
      </c>
      <c r="CA19">
        <v>24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-12</v>
      </c>
      <c r="CI19">
        <v>12</v>
      </c>
      <c r="CK19">
        <v>17</v>
      </c>
      <c r="CL19" s="8">
        <f t="shared" si="12"/>
        <v>401.3194899328854</v>
      </c>
      <c r="CM19" s="8">
        <f t="shared" si="13"/>
        <v>-90.779573963601592</v>
      </c>
      <c r="CN19">
        <f t="shared" si="15"/>
        <v>-937.4065538232835</v>
      </c>
      <c r="CO19" s="8">
        <f t="shared" si="14"/>
        <v>-1028.1861277868852</v>
      </c>
    </row>
    <row r="20" spans="1:93" ht="16.5">
      <c r="A20">
        <v>9.9999999999999995E-7</v>
      </c>
      <c r="B20">
        <v>3.6521739130434779E-5</v>
      </c>
      <c r="C20">
        <v>1.5554999999999998E-3</v>
      </c>
      <c r="D20">
        <v>7.5094594594594596E-4</v>
      </c>
      <c r="E20">
        <v>7.3079545454545456E-4</v>
      </c>
      <c r="F20">
        <v>0.95889595201760669</v>
      </c>
      <c r="G20">
        <v>0.56162400045750183</v>
      </c>
      <c r="H20">
        <v>0.39124312690560503</v>
      </c>
      <c r="I20">
        <v>306.31405925000001</v>
      </c>
      <c r="J20">
        <v>3.0199517204020165E-7</v>
      </c>
      <c r="K20">
        <v>2.9940000000000001E-2</v>
      </c>
      <c r="L20">
        <v>808.80025094745406</v>
      </c>
      <c r="M20" s="104">
        <v>60160.681325114463</v>
      </c>
      <c r="P20" s="2">
        <v>1</v>
      </c>
      <c r="Q20">
        <v>1</v>
      </c>
      <c r="S20">
        <v>0</v>
      </c>
      <c r="T20">
        <v>6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6</v>
      </c>
      <c r="AC20">
        <v>18</v>
      </c>
      <c r="AD20" s="8">
        <f t="shared" si="0"/>
        <v>-427.76574496644264</v>
      </c>
      <c r="AE20" s="8">
        <f t="shared" si="1"/>
        <v>-673.81527691468602</v>
      </c>
      <c r="AF20">
        <f t="shared" si="3"/>
        <v>-293.03365514972364</v>
      </c>
      <c r="AG20" s="8">
        <f t="shared" si="4"/>
        <v>-966.84893206440961</v>
      </c>
      <c r="AJ20" s="2">
        <v>1</v>
      </c>
      <c r="AK20">
        <v>0.99999999999999822</v>
      </c>
      <c r="AM20">
        <v>0</v>
      </c>
      <c r="AN20">
        <v>0</v>
      </c>
      <c r="AO20">
        <v>3.4285714285714288</v>
      </c>
      <c r="AP20">
        <v>0</v>
      </c>
      <c r="AQ20">
        <v>0</v>
      </c>
      <c r="AR20">
        <v>0</v>
      </c>
      <c r="AS20">
        <v>0</v>
      </c>
      <c r="AT20">
        <v>1.7142857142857135</v>
      </c>
      <c r="AU20">
        <v>5.1428571428571423</v>
      </c>
      <c r="AW20">
        <v>18</v>
      </c>
      <c r="AX20" s="8">
        <f t="shared" si="2"/>
        <v>-455.48281112176448</v>
      </c>
      <c r="AY20" s="8">
        <f t="shared" si="5"/>
        <v>-666.3824099345444</v>
      </c>
      <c r="AZ20">
        <f t="shared" si="6"/>
        <v>-239.59189738741244</v>
      </c>
      <c r="BA20" s="8">
        <f t="shared" si="7"/>
        <v>-905.97430732195687</v>
      </c>
      <c r="BD20" s="2">
        <v>1</v>
      </c>
      <c r="BE20">
        <v>1</v>
      </c>
      <c r="BG20">
        <v>0</v>
      </c>
      <c r="BH20">
        <v>0</v>
      </c>
      <c r="BI20">
        <v>0</v>
      </c>
      <c r="BJ20">
        <v>2.4</v>
      </c>
      <c r="BK20">
        <v>0</v>
      </c>
      <c r="BL20">
        <v>0</v>
      </c>
      <c r="BM20">
        <v>0</v>
      </c>
      <c r="BN20">
        <v>2.4000000000000004</v>
      </c>
      <c r="BO20">
        <v>4.8000000000000007</v>
      </c>
      <c r="BQ20">
        <v>18</v>
      </c>
      <c r="BR20" s="8">
        <f t="shared" si="8"/>
        <v>-466.38214765100668</v>
      </c>
      <c r="BS20" s="8">
        <f t="shared" si="9"/>
        <v>-663.22177320960157</v>
      </c>
      <c r="BT20">
        <f t="shared" si="10"/>
        <v>-213.93026325646264</v>
      </c>
      <c r="BU20" s="8">
        <f t="shared" si="11"/>
        <v>-877.15203646606415</v>
      </c>
      <c r="BX20" s="2">
        <v>1</v>
      </c>
      <c r="BY20">
        <v>1</v>
      </c>
      <c r="CA20">
        <v>24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-12</v>
      </c>
      <c r="CI20">
        <v>12</v>
      </c>
      <c r="CK20">
        <v>18</v>
      </c>
      <c r="CL20" s="8">
        <f t="shared" si="12"/>
        <v>401.3194899328854</v>
      </c>
      <c r="CM20" s="8">
        <f t="shared" si="13"/>
        <v>-90.779573963601592</v>
      </c>
      <c r="CN20">
        <f t="shared" si="15"/>
        <v>-940.95472616027098</v>
      </c>
      <c r="CO20" s="8">
        <f t="shared" si="14"/>
        <v>-1031.7343001238726</v>
      </c>
    </row>
    <row r="21" spans="1:93" ht="16.5">
      <c r="A21">
        <v>9.9999999999999995E-7</v>
      </c>
      <c r="B21">
        <v>4.9130434782608691E-5</v>
      </c>
      <c r="C21">
        <v>1.9193333333333334E-3</v>
      </c>
      <c r="D21">
        <v>8.1905405405405403E-4</v>
      </c>
      <c r="E21">
        <v>9.762499999999999E-4</v>
      </c>
      <c r="F21">
        <v>1.4504320026184339</v>
      </c>
      <c r="G21">
        <v>0.54538995569963966</v>
      </c>
      <c r="H21">
        <v>0.39874149903674239</v>
      </c>
      <c r="I21">
        <v>306.16246534999999</v>
      </c>
      <c r="J21">
        <v>3.0199517204020165E-7</v>
      </c>
      <c r="K21">
        <v>3.0200000000000001E-2</v>
      </c>
      <c r="L21">
        <v>1226.7382489342672</v>
      </c>
      <c r="M21" s="104">
        <v>58605.768525268286</v>
      </c>
      <c r="P21" s="2">
        <v>1</v>
      </c>
      <c r="Q21">
        <v>1</v>
      </c>
      <c r="S21">
        <v>0</v>
      </c>
      <c r="T21">
        <v>6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6</v>
      </c>
      <c r="AC21">
        <v>19</v>
      </c>
      <c r="AD21" s="8">
        <f t="shared" si="0"/>
        <v>-427.76574496644264</v>
      </c>
      <c r="AE21" s="8">
        <f t="shared" si="1"/>
        <v>-673.81527691468602</v>
      </c>
      <c r="AF21">
        <f t="shared" si="3"/>
        <v>-289.67843056635184</v>
      </c>
      <c r="AG21" s="8">
        <f t="shared" si="4"/>
        <v>-963.49370748103786</v>
      </c>
      <c r="AJ21" s="2">
        <v>1</v>
      </c>
      <c r="AK21">
        <v>0.99999999999999822</v>
      </c>
      <c r="AM21">
        <v>0</v>
      </c>
      <c r="AN21">
        <v>0</v>
      </c>
      <c r="AO21">
        <v>3.4285714285714288</v>
      </c>
      <c r="AP21">
        <v>0</v>
      </c>
      <c r="AQ21">
        <v>0</v>
      </c>
      <c r="AR21">
        <v>0</v>
      </c>
      <c r="AS21">
        <v>0</v>
      </c>
      <c r="AT21">
        <v>1.7142857142857135</v>
      </c>
      <c r="AU21">
        <v>5.1428571428571423</v>
      </c>
      <c r="AW21">
        <v>19</v>
      </c>
      <c r="AX21" s="8">
        <f t="shared" si="2"/>
        <v>-455.48281112176448</v>
      </c>
      <c r="AY21" s="8">
        <f t="shared" si="5"/>
        <v>-666.3824099345444</v>
      </c>
      <c r="AZ21">
        <f t="shared" si="6"/>
        <v>-238.67788158273038</v>
      </c>
      <c r="BA21" s="8">
        <f t="shared" si="7"/>
        <v>-905.06029151727478</v>
      </c>
      <c r="BD21" s="2">
        <v>1</v>
      </c>
      <c r="BE21">
        <v>1</v>
      </c>
      <c r="BG21">
        <v>0</v>
      </c>
      <c r="BH21">
        <v>0</v>
      </c>
      <c r="BI21">
        <v>0</v>
      </c>
      <c r="BJ21">
        <v>2.4</v>
      </c>
      <c r="BK21">
        <v>0</v>
      </c>
      <c r="BL21">
        <v>0</v>
      </c>
      <c r="BM21">
        <v>0</v>
      </c>
      <c r="BN21">
        <v>2.4000000000000004</v>
      </c>
      <c r="BO21">
        <v>4.8000000000000007</v>
      </c>
      <c r="BQ21">
        <v>19</v>
      </c>
      <c r="BR21" s="8">
        <f t="shared" si="8"/>
        <v>-466.38214765100668</v>
      </c>
      <c r="BS21" s="8">
        <f t="shared" si="9"/>
        <v>-663.22177320960157</v>
      </c>
      <c r="BT21">
        <f t="shared" si="10"/>
        <v>-212.00237021422564</v>
      </c>
      <c r="BU21" s="8">
        <f t="shared" si="11"/>
        <v>-875.22414342382717</v>
      </c>
      <c r="BX21" s="2">
        <v>1</v>
      </c>
      <c r="BY21">
        <v>1</v>
      </c>
      <c r="CA21">
        <v>24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-12</v>
      </c>
      <c r="CI21">
        <v>12</v>
      </c>
      <c r="CK21">
        <v>19</v>
      </c>
      <c r="CL21" s="8">
        <f t="shared" si="12"/>
        <v>401.3194899328854</v>
      </c>
      <c r="CM21" s="8">
        <f t="shared" si="13"/>
        <v>-90.779573963601592</v>
      </c>
      <c r="CN21">
        <f t="shared" si="15"/>
        <v>-922.63443519459599</v>
      </c>
      <c r="CO21" s="8">
        <f t="shared" si="14"/>
        <v>-1013.4140091581976</v>
      </c>
    </row>
    <row r="22" spans="1:93" ht="16.5">
      <c r="A22">
        <v>9.9999999999999995E-7</v>
      </c>
      <c r="B22">
        <v>3.6956521739130438E-5</v>
      </c>
      <c r="C22">
        <v>5.3249999999999999E-4</v>
      </c>
      <c r="D22">
        <v>3.6256756756756754E-4</v>
      </c>
      <c r="E22">
        <v>2.0306818181818184E-4</v>
      </c>
      <c r="F22">
        <v>7.323219774253259E-2</v>
      </c>
      <c r="G22">
        <v>0.59953156541718877</v>
      </c>
      <c r="H22">
        <v>0.37110489341547853</v>
      </c>
      <c r="I22">
        <v>306.58656733999999</v>
      </c>
      <c r="J22">
        <v>2.454708915685024E-7</v>
      </c>
      <c r="K22">
        <v>3.1605000000000001E-2</v>
      </c>
      <c r="L22">
        <v>61.36078640840671</v>
      </c>
      <c r="M22" s="104">
        <v>63819.453893419748</v>
      </c>
      <c r="P22" s="2">
        <v>1</v>
      </c>
      <c r="Q22">
        <v>1</v>
      </c>
      <c r="S22">
        <v>0</v>
      </c>
      <c r="T22">
        <v>6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6</v>
      </c>
      <c r="AC22">
        <v>20</v>
      </c>
      <c r="AD22" s="8">
        <f t="shared" si="0"/>
        <v>-427.76574496644264</v>
      </c>
      <c r="AE22" s="8">
        <f t="shared" si="1"/>
        <v>-673.81527691468602</v>
      </c>
      <c r="AF22">
        <f t="shared" si="3"/>
        <v>-312.85934016120541</v>
      </c>
      <c r="AG22" s="8">
        <f t="shared" si="4"/>
        <v>-986.67461707589143</v>
      </c>
      <c r="AJ22" s="2">
        <v>1</v>
      </c>
      <c r="AK22">
        <v>0.99999999999999822</v>
      </c>
      <c r="AM22">
        <v>0</v>
      </c>
      <c r="AN22">
        <v>0</v>
      </c>
      <c r="AO22">
        <v>3.4285714285714288</v>
      </c>
      <c r="AP22">
        <v>0</v>
      </c>
      <c r="AQ22">
        <v>0</v>
      </c>
      <c r="AR22">
        <v>0</v>
      </c>
      <c r="AS22">
        <v>0</v>
      </c>
      <c r="AT22">
        <v>1.7142857142857135</v>
      </c>
      <c r="AU22">
        <v>5.1428571428571423</v>
      </c>
      <c r="AW22">
        <v>20</v>
      </c>
      <c r="AX22" s="8">
        <f t="shared" si="2"/>
        <v>-455.48281112176448</v>
      </c>
      <c r="AY22" s="8">
        <f t="shared" si="5"/>
        <v>-666.3824099345444</v>
      </c>
      <c r="AZ22">
        <f t="shared" si="6"/>
        <v>-248.6489737616532</v>
      </c>
      <c r="BA22" s="8">
        <f t="shared" si="7"/>
        <v>-915.03138369619762</v>
      </c>
      <c r="BD22" s="2">
        <v>1</v>
      </c>
      <c r="BE22">
        <v>1</v>
      </c>
      <c r="BG22">
        <v>0</v>
      </c>
      <c r="BH22">
        <v>0</v>
      </c>
      <c r="BI22">
        <v>0</v>
      </c>
      <c r="BJ22">
        <v>2.4</v>
      </c>
      <c r="BK22">
        <v>0</v>
      </c>
      <c r="BL22">
        <v>0</v>
      </c>
      <c r="BM22">
        <v>0</v>
      </c>
      <c r="BN22">
        <v>2.4000000000000004</v>
      </c>
      <c r="BO22">
        <v>4.8000000000000007</v>
      </c>
      <c r="BQ22">
        <v>20</v>
      </c>
      <c r="BR22" s="8">
        <f t="shared" si="8"/>
        <v>-466.38214765100668</v>
      </c>
      <c r="BS22" s="8">
        <f t="shared" si="9"/>
        <v>-663.22177320960157</v>
      </c>
      <c r="BT22">
        <f t="shared" si="10"/>
        <v>-224.15962962503724</v>
      </c>
      <c r="BU22" s="8">
        <f t="shared" si="11"/>
        <v>-887.38140283463883</v>
      </c>
      <c r="BX22" s="2">
        <v>1</v>
      </c>
      <c r="BY22">
        <v>1</v>
      </c>
      <c r="CA22">
        <v>24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-12</v>
      </c>
      <c r="CI22">
        <v>12</v>
      </c>
      <c r="CK22">
        <v>20</v>
      </c>
      <c r="CL22" s="8">
        <f t="shared" si="12"/>
        <v>401.3194899328854</v>
      </c>
      <c r="CM22" s="8">
        <f t="shared" si="13"/>
        <v>-90.779573963601592</v>
      </c>
      <c r="CN22">
        <f t="shared" si="15"/>
        <v>-949.06242779872821</v>
      </c>
      <c r="CO22" s="8">
        <f t="shared" si="14"/>
        <v>-1039.8420017623298</v>
      </c>
    </row>
    <row r="23" spans="1:93" ht="16.5">
      <c r="A23">
        <v>9.9999999999999995E-7</v>
      </c>
      <c r="B23">
        <v>9.9999999999999995E-7</v>
      </c>
      <c r="C23">
        <v>3.8416666666666666E-4</v>
      </c>
      <c r="D23">
        <v>4.1202702702702697E-4</v>
      </c>
      <c r="E23">
        <v>4.9886363636363632E-5</v>
      </c>
      <c r="F23">
        <v>8.1180270038019267E-2</v>
      </c>
      <c r="G23">
        <v>0.58975230757045838</v>
      </c>
      <c r="H23">
        <v>0.37798571447167606</v>
      </c>
      <c r="I23">
        <v>306.40970778000002</v>
      </c>
      <c r="J23">
        <v>2.5703957827688611E-7</v>
      </c>
      <c r="K23">
        <v>3.2055E-2</v>
      </c>
      <c r="L23">
        <v>68.12839560577153</v>
      </c>
      <c r="M23" s="104">
        <v>62869.198791193368</v>
      </c>
      <c r="P23" s="2">
        <v>1</v>
      </c>
      <c r="Q23">
        <v>1</v>
      </c>
      <c r="S23">
        <v>0</v>
      </c>
      <c r="T23">
        <v>6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6</v>
      </c>
      <c r="AC23">
        <v>21</v>
      </c>
      <c r="AD23" s="8">
        <f t="shared" si="0"/>
        <v>-427.76574496644264</v>
      </c>
      <c r="AE23" s="8">
        <f t="shared" si="1"/>
        <v>-673.81527691468602</v>
      </c>
      <c r="AF23">
        <f t="shared" si="3"/>
        <v>-316.96585378022644</v>
      </c>
      <c r="AG23" s="8">
        <f t="shared" si="4"/>
        <v>-990.78113069491246</v>
      </c>
      <c r="AJ23" s="2">
        <v>1</v>
      </c>
      <c r="AK23">
        <v>0.99999999999999822</v>
      </c>
      <c r="AM23">
        <v>0</v>
      </c>
      <c r="AN23">
        <v>0</v>
      </c>
      <c r="AO23">
        <v>3.4285714285714288</v>
      </c>
      <c r="AP23">
        <v>0</v>
      </c>
      <c r="AQ23">
        <v>0</v>
      </c>
      <c r="AR23">
        <v>0</v>
      </c>
      <c r="AS23">
        <v>0</v>
      </c>
      <c r="AT23">
        <v>1.7142857142857135</v>
      </c>
      <c r="AU23">
        <v>5.1428571428571423</v>
      </c>
      <c r="AW23">
        <v>21</v>
      </c>
      <c r="AX23" s="8">
        <f t="shared" si="2"/>
        <v>-455.48281112176448</v>
      </c>
      <c r="AY23" s="8">
        <f t="shared" si="5"/>
        <v>-666.3824099345444</v>
      </c>
      <c r="AZ23">
        <f t="shared" si="6"/>
        <v>-246.72342718713784</v>
      </c>
      <c r="BA23" s="8">
        <f t="shared" si="7"/>
        <v>-913.10583712168227</v>
      </c>
      <c r="BD23" s="2">
        <v>1</v>
      </c>
      <c r="BE23">
        <v>1</v>
      </c>
      <c r="BG23">
        <v>0</v>
      </c>
      <c r="BH23">
        <v>0</v>
      </c>
      <c r="BI23">
        <v>0</v>
      </c>
      <c r="BJ23">
        <v>2.4</v>
      </c>
      <c r="BK23">
        <v>0</v>
      </c>
      <c r="BL23">
        <v>0</v>
      </c>
      <c r="BM23">
        <v>0</v>
      </c>
      <c r="BN23">
        <v>2.4000000000000004</v>
      </c>
      <c r="BO23">
        <v>4.8000000000000007</v>
      </c>
      <c r="BQ23">
        <v>21</v>
      </c>
      <c r="BR23" s="8">
        <f t="shared" si="8"/>
        <v>-466.38214765100668</v>
      </c>
      <c r="BS23" s="8">
        <f t="shared" si="9"/>
        <v>-663.22177320960157</v>
      </c>
      <c r="BT23">
        <f t="shared" si="10"/>
        <v>-231.96400450658643</v>
      </c>
      <c r="BU23" s="8">
        <f t="shared" si="11"/>
        <v>-895.185777716188</v>
      </c>
      <c r="BX23" s="2">
        <v>1</v>
      </c>
      <c r="BY23">
        <v>1</v>
      </c>
      <c r="CA23">
        <v>24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-12</v>
      </c>
      <c r="CI23">
        <v>12</v>
      </c>
      <c r="CK23">
        <v>21</v>
      </c>
      <c r="CL23" s="8">
        <f t="shared" si="12"/>
        <v>401.3194899328854</v>
      </c>
      <c r="CM23" s="8">
        <f t="shared" si="13"/>
        <v>-90.779573963601592</v>
      </c>
      <c r="CN23">
        <f t="shared" si="15"/>
        <v>-1168.2513510079241</v>
      </c>
      <c r="CO23" s="8">
        <f t="shared" si="14"/>
        <v>-1259.0309249715256</v>
      </c>
    </row>
    <row r="24" spans="1:93" ht="16.5">
      <c r="A24">
        <v>9.9999999999999995E-7</v>
      </c>
      <c r="B24">
        <v>4.0217391304347829E-5</v>
      </c>
      <c r="C24">
        <v>5.2666666666666671E-4</v>
      </c>
      <c r="D24">
        <v>5.2027027027027033E-4</v>
      </c>
      <c r="E24">
        <v>5.329545454545455E-5</v>
      </c>
      <c r="F24">
        <v>6.5866422145465328E-2</v>
      </c>
      <c r="G24">
        <v>0.58259428876777986</v>
      </c>
      <c r="H24">
        <v>0.37911124060398199</v>
      </c>
      <c r="I24">
        <v>306.16066066000002</v>
      </c>
      <c r="J24">
        <v>2.6302679918953789E-7</v>
      </c>
      <c r="K24">
        <v>3.0939999999999999E-2</v>
      </c>
      <c r="L24">
        <v>55.356470534998842</v>
      </c>
      <c r="M24" s="104">
        <v>62218.3403557688</v>
      </c>
      <c r="P24" s="2">
        <v>1</v>
      </c>
      <c r="Q24">
        <v>1</v>
      </c>
      <c r="S24">
        <v>0</v>
      </c>
      <c r="T24">
        <v>6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6</v>
      </c>
      <c r="AC24">
        <v>22</v>
      </c>
      <c r="AD24" s="8">
        <f t="shared" si="0"/>
        <v>-427.76574496644264</v>
      </c>
      <c r="AE24" s="8">
        <f t="shared" si="1"/>
        <v>-673.81527691468602</v>
      </c>
      <c r="AF24">
        <f t="shared" si="3"/>
        <v>-311.53790559924232</v>
      </c>
      <c r="AG24" s="8">
        <f t="shared" si="4"/>
        <v>-985.35318251392835</v>
      </c>
      <c r="AJ24" s="2">
        <v>1</v>
      </c>
      <c r="AK24">
        <v>0.99999999999999822</v>
      </c>
      <c r="AM24">
        <v>0</v>
      </c>
      <c r="AN24">
        <v>0</v>
      </c>
      <c r="AO24">
        <v>3.4285714285714288</v>
      </c>
      <c r="AP24">
        <v>0</v>
      </c>
      <c r="AQ24">
        <v>0</v>
      </c>
      <c r="AR24">
        <v>0</v>
      </c>
      <c r="AS24">
        <v>0</v>
      </c>
      <c r="AT24">
        <v>1.7142857142857135</v>
      </c>
      <c r="AU24">
        <v>5.1428571428571423</v>
      </c>
      <c r="AW24">
        <v>22</v>
      </c>
      <c r="AX24" s="8">
        <f t="shared" si="2"/>
        <v>-455.48281112176448</v>
      </c>
      <c r="AY24" s="8">
        <f t="shared" si="5"/>
        <v>-666.3824099345444</v>
      </c>
      <c r="AZ24">
        <f t="shared" si="6"/>
        <v>-244.34012998670516</v>
      </c>
      <c r="BA24" s="8">
        <f t="shared" si="7"/>
        <v>-910.72253992124956</v>
      </c>
      <c r="BD24" s="2">
        <v>1</v>
      </c>
      <c r="BE24">
        <v>1</v>
      </c>
      <c r="BG24">
        <v>0</v>
      </c>
      <c r="BH24">
        <v>0</v>
      </c>
      <c r="BI24">
        <v>0</v>
      </c>
      <c r="BJ24">
        <v>2.4</v>
      </c>
      <c r="BK24">
        <v>0</v>
      </c>
      <c r="BL24">
        <v>0</v>
      </c>
      <c r="BM24">
        <v>0</v>
      </c>
      <c r="BN24">
        <v>2.4000000000000004</v>
      </c>
      <c r="BO24">
        <v>4.8000000000000007</v>
      </c>
      <c r="BQ24">
        <v>22</v>
      </c>
      <c r="BR24" s="8">
        <f t="shared" si="8"/>
        <v>-466.38214765100668</v>
      </c>
      <c r="BS24" s="8">
        <f t="shared" si="9"/>
        <v>-663.22177320960157</v>
      </c>
      <c r="BT24">
        <f t="shared" si="10"/>
        <v>-231.30656115007378</v>
      </c>
      <c r="BU24" s="8">
        <f t="shared" si="11"/>
        <v>-894.52833435967534</v>
      </c>
      <c r="BX24" s="2">
        <v>1</v>
      </c>
      <c r="BY24">
        <v>1</v>
      </c>
      <c r="CA24">
        <v>24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-12</v>
      </c>
      <c r="CI24">
        <v>12</v>
      </c>
      <c r="CK24">
        <v>22</v>
      </c>
      <c r="CL24" s="8">
        <f t="shared" si="12"/>
        <v>401.3194899328854</v>
      </c>
      <c r="CM24" s="8">
        <f t="shared" si="13"/>
        <v>-90.779573963601592</v>
      </c>
      <c r="CN24">
        <f t="shared" si="15"/>
        <v>-939.81837547378552</v>
      </c>
      <c r="CO24" s="8">
        <f t="shared" si="14"/>
        <v>-1030.5979494373871</v>
      </c>
    </row>
    <row r="25" spans="1:93" ht="16.5">
      <c r="A25">
        <v>9.9999999999999995E-7</v>
      </c>
      <c r="B25">
        <v>3.760869565217391E-5</v>
      </c>
      <c r="C25">
        <v>1.2761666666666666E-3</v>
      </c>
      <c r="D25">
        <v>6.9945945945945945E-4</v>
      </c>
      <c r="E25">
        <v>1.4636363636363637E-4</v>
      </c>
      <c r="F25">
        <v>0.10832574438238256</v>
      </c>
      <c r="G25">
        <v>0.56830397456522552</v>
      </c>
      <c r="H25">
        <v>0.39522995736085081</v>
      </c>
      <c r="I25">
        <v>306.33210614000001</v>
      </c>
      <c r="J25">
        <v>2.8183829312644502E-7</v>
      </c>
      <c r="K25">
        <v>3.066E-2</v>
      </c>
      <c r="L25">
        <v>91.182182387571643</v>
      </c>
      <c r="M25" s="104">
        <v>60761.571995680817</v>
      </c>
      <c r="P25" s="2">
        <v>1</v>
      </c>
      <c r="Q25">
        <v>1</v>
      </c>
      <c r="S25">
        <v>0</v>
      </c>
      <c r="T25">
        <v>6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6</v>
      </c>
      <c r="AC25">
        <v>23</v>
      </c>
      <c r="AD25" s="8">
        <f t="shared" si="0"/>
        <v>-427.76574496644264</v>
      </c>
      <c r="AE25" s="8">
        <f t="shared" si="1"/>
        <v>-673.81527691468602</v>
      </c>
      <c r="AF25">
        <f t="shared" si="3"/>
        <v>-297.13142172780795</v>
      </c>
      <c r="AG25" s="8">
        <f t="shared" si="4"/>
        <v>-970.94669864249397</v>
      </c>
      <c r="AJ25" s="2">
        <v>1</v>
      </c>
      <c r="AK25">
        <v>0.99999999999999822</v>
      </c>
      <c r="AM25">
        <v>0</v>
      </c>
      <c r="AN25">
        <v>0</v>
      </c>
      <c r="AO25">
        <v>3.4285714285714288</v>
      </c>
      <c r="AP25">
        <v>0</v>
      </c>
      <c r="AQ25">
        <v>0</v>
      </c>
      <c r="AR25">
        <v>0</v>
      </c>
      <c r="AS25">
        <v>0</v>
      </c>
      <c r="AT25">
        <v>1.7142857142857135</v>
      </c>
      <c r="AU25">
        <v>5.1428571428571423</v>
      </c>
      <c r="AW25">
        <v>23</v>
      </c>
      <c r="AX25" s="8">
        <f t="shared" si="2"/>
        <v>-455.48281112176448</v>
      </c>
      <c r="AY25" s="8">
        <f t="shared" si="5"/>
        <v>-666.3824099345444</v>
      </c>
      <c r="AZ25">
        <f t="shared" si="6"/>
        <v>-241.02732928928074</v>
      </c>
      <c r="BA25" s="8">
        <f t="shared" si="7"/>
        <v>-907.40973922382511</v>
      </c>
      <c r="BD25" s="2">
        <v>1</v>
      </c>
      <c r="BE25">
        <v>1</v>
      </c>
      <c r="BG25">
        <v>0</v>
      </c>
      <c r="BH25">
        <v>0</v>
      </c>
      <c r="BI25">
        <v>0</v>
      </c>
      <c r="BJ25">
        <v>2.4</v>
      </c>
      <c r="BK25">
        <v>0</v>
      </c>
      <c r="BL25">
        <v>0</v>
      </c>
      <c r="BM25">
        <v>0</v>
      </c>
      <c r="BN25">
        <v>2.4000000000000004</v>
      </c>
      <c r="BO25">
        <v>4.8000000000000007</v>
      </c>
      <c r="BQ25">
        <v>23</v>
      </c>
      <c r="BR25" s="8">
        <f t="shared" si="8"/>
        <v>-466.38214765100668</v>
      </c>
      <c r="BS25" s="8">
        <f t="shared" si="9"/>
        <v>-663.22177320960157</v>
      </c>
      <c r="BT25">
        <f t="shared" si="10"/>
        <v>-224.47173659718388</v>
      </c>
      <c r="BU25" s="8">
        <f t="shared" si="11"/>
        <v>-887.69350980678541</v>
      </c>
      <c r="BX25" s="2">
        <v>1</v>
      </c>
      <c r="BY25">
        <v>1</v>
      </c>
      <c r="CA25">
        <v>24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-12</v>
      </c>
      <c r="CI25">
        <v>12</v>
      </c>
      <c r="CK25">
        <v>23</v>
      </c>
      <c r="CL25" s="8">
        <f t="shared" si="12"/>
        <v>401.3194899328854</v>
      </c>
      <c r="CM25" s="8">
        <f t="shared" si="13"/>
        <v>-90.779573963601592</v>
      </c>
      <c r="CN25">
        <f t="shared" si="15"/>
        <v>-942.05501834168535</v>
      </c>
      <c r="CO25" s="8">
        <f t="shared" si="14"/>
        <v>-1032.8345923052871</v>
      </c>
    </row>
    <row r="26" spans="1:93" ht="16.5">
      <c r="A26">
        <v>9.9999999999999995E-7</v>
      </c>
      <c r="B26">
        <v>9.9999999999999995E-7</v>
      </c>
      <c r="C26">
        <v>2.1311666666666666E-3</v>
      </c>
      <c r="D26">
        <v>8.5864864864864862E-4</v>
      </c>
      <c r="E26">
        <v>5.2636363636363633E-4</v>
      </c>
      <c r="F26">
        <v>0.38386045062256274</v>
      </c>
      <c r="G26">
        <v>0.55142209950040555</v>
      </c>
      <c r="H26">
        <v>0.40284059330544453</v>
      </c>
      <c r="I26">
        <v>306.23826229999997</v>
      </c>
      <c r="J26">
        <v>2.9512092266663814E-7</v>
      </c>
      <c r="K26">
        <v>3.1800000000000002E-2</v>
      </c>
      <c r="L26">
        <v>324.10087479445752</v>
      </c>
      <c r="M26" s="104">
        <v>59131.116673193363</v>
      </c>
      <c r="P26" s="2">
        <v>1</v>
      </c>
      <c r="Q26">
        <v>1</v>
      </c>
      <c r="S26">
        <v>0</v>
      </c>
      <c r="T26">
        <v>6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6</v>
      </c>
      <c r="AC26">
        <v>24</v>
      </c>
      <c r="AD26" s="8">
        <f t="shared" si="0"/>
        <v>-427.76574496644264</v>
      </c>
      <c r="AE26" s="8">
        <f t="shared" si="1"/>
        <v>-673.81527691468602</v>
      </c>
      <c r="AF26">
        <f t="shared" si="3"/>
        <v>-288.50251285801642</v>
      </c>
      <c r="AG26" s="8">
        <f t="shared" si="4"/>
        <v>-962.31778977270244</v>
      </c>
      <c r="AJ26" s="2">
        <v>1</v>
      </c>
      <c r="AK26">
        <v>0.99999999999999822</v>
      </c>
      <c r="AM26">
        <v>0</v>
      </c>
      <c r="AN26">
        <v>0</v>
      </c>
      <c r="AO26">
        <v>3.4285714285714288</v>
      </c>
      <c r="AP26">
        <v>0</v>
      </c>
      <c r="AQ26">
        <v>0</v>
      </c>
      <c r="AR26">
        <v>0</v>
      </c>
      <c r="AS26">
        <v>0</v>
      </c>
      <c r="AT26">
        <v>1.7142857142857135</v>
      </c>
      <c r="AU26">
        <v>5.1428571428571423</v>
      </c>
      <c r="AW26">
        <v>24</v>
      </c>
      <c r="AX26" s="8">
        <f t="shared" si="2"/>
        <v>-455.48281112176448</v>
      </c>
      <c r="AY26" s="8">
        <f t="shared" si="5"/>
        <v>-666.3824099345444</v>
      </c>
      <c r="AZ26">
        <f t="shared" si="6"/>
        <v>-238.40101771918654</v>
      </c>
      <c r="BA26" s="8">
        <f t="shared" si="7"/>
        <v>-904.783427653731</v>
      </c>
      <c r="BD26" s="2">
        <v>1</v>
      </c>
      <c r="BE26">
        <v>1</v>
      </c>
      <c r="BG26">
        <v>0</v>
      </c>
      <c r="BH26">
        <v>0</v>
      </c>
      <c r="BI26">
        <v>0</v>
      </c>
      <c r="BJ26">
        <v>2.4</v>
      </c>
      <c r="BK26">
        <v>0</v>
      </c>
      <c r="BL26">
        <v>0</v>
      </c>
      <c r="BM26">
        <v>0</v>
      </c>
      <c r="BN26">
        <v>2.4000000000000004</v>
      </c>
      <c r="BO26">
        <v>4.8000000000000007</v>
      </c>
      <c r="BQ26">
        <v>24</v>
      </c>
      <c r="BR26" s="8">
        <f t="shared" si="8"/>
        <v>-466.38214765100668</v>
      </c>
      <c r="BS26" s="8">
        <f t="shared" si="9"/>
        <v>-663.22177320960157</v>
      </c>
      <c r="BT26">
        <f t="shared" si="10"/>
        <v>-215.79568039221871</v>
      </c>
      <c r="BU26" s="8">
        <f t="shared" si="11"/>
        <v>-879.01745360182031</v>
      </c>
      <c r="BX26" s="2">
        <v>1</v>
      </c>
      <c r="BY26">
        <v>1</v>
      </c>
      <c r="CA26">
        <v>24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-12</v>
      </c>
      <c r="CI26">
        <v>12</v>
      </c>
      <c r="CK26">
        <v>24</v>
      </c>
      <c r="CL26" s="8">
        <f t="shared" si="12"/>
        <v>401.3194899328854</v>
      </c>
      <c r="CM26" s="8">
        <f t="shared" si="13"/>
        <v>-90.779573963601592</v>
      </c>
      <c r="CN26">
        <f t="shared" si="15"/>
        <v>-1163.1323665745654</v>
      </c>
      <c r="CO26" s="8">
        <f t="shared" si="14"/>
        <v>-1253.9119405381671</v>
      </c>
    </row>
    <row r="27" spans="1:93" ht="16.5">
      <c r="A27">
        <v>9.9999999999999995E-7</v>
      </c>
      <c r="B27">
        <v>4.1521739130434786E-5</v>
      </c>
      <c r="C27">
        <v>2.2868333333333334E-3</v>
      </c>
      <c r="D27">
        <v>9.6513513513513517E-4</v>
      </c>
      <c r="E27">
        <v>8.0306818181818181E-4</v>
      </c>
      <c r="F27">
        <v>0.49551726078905356</v>
      </c>
      <c r="G27">
        <v>0.55625067791648031</v>
      </c>
      <c r="H27">
        <v>0.40096246674032743</v>
      </c>
      <c r="I27">
        <v>306.31586393999999</v>
      </c>
      <c r="J27">
        <v>2.8840315031266014E-7</v>
      </c>
      <c r="K27">
        <v>3.0599999999999999E-2</v>
      </c>
      <c r="L27">
        <v>417.96229809744403</v>
      </c>
      <c r="M27" s="104">
        <v>59591.965266479325</v>
      </c>
      <c r="P27" s="2">
        <v>1</v>
      </c>
      <c r="Q27">
        <v>1</v>
      </c>
      <c r="S27">
        <v>0</v>
      </c>
      <c r="T27">
        <v>6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6</v>
      </c>
      <c r="AC27">
        <v>25</v>
      </c>
      <c r="AD27" s="8">
        <f t="shared" si="0"/>
        <v>-427.76574496644264</v>
      </c>
      <c r="AE27" s="8">
        <f t="shared" si="1"/>
        <v>-673.81527691468602</v>
      </c>
      <c r="AF27">
        <f t="shared" si="3"/>
        <v>-287.85018250212966</v>
      </c>
      <c r="AG27" s="8">
        <f t="shared" si="4"/>
        <v>-961.66545941681568</v>
      </c>
      <c r="AJ27" s="2">
        <v>1</v>
      </c>
      <c r="AK27">
        <v>0.99999999999999822</v>
      </c>
      <c r="AM27">
        <v>0</v>
      </c>
      <c r="AN27">
        <v>0</v>
      </c>
      <c r="AO27">
        <v>3.4285714285714288</v>
      </c>
      <c r="AP27">
        <v>0</v>
      </c>
      <c r="AQ27">
        <v>0</v>
      </c>
      <c r="AR27">
        <v>0</v>
      </c>
      <c r="AS27">
        <v>0</v>
      </c>
      <c r="AT27">
        <v>1.7142857142857135</v>
      </c>
      <c r="AU27">
        <v>5.1428571428571423</v>
      </c>
      <c r="AW27">
        <v>25</v>
      </c>
      <c r="AX27" s="8">
        <f t="shared" si="2"/>
        <v>-455.48281112176448</v>
      </c>
      <c r="AY27" s="8">
        <f t="shared" si="5"/>
        <v>-666.3824099345444</v>
      </c>
      <c r="AZ27">
        <f t="shared" si="6"/>
        <v>-237.91011571941755</v>
      </c>
      <c r="BA27" s="8">
        <f t="shared" si="7"/>
        <v>-904.292525653962</v>
      </c>
      <c r="BD27" s="2">
        <v>1</v>
      </c>
      <c r="BE27">
        <v>1</v>
      </c>
      <c r="BG27">
        <v>0</v>
      </c>
      <c r="BH27">
        <v>0</v>
      </c>
      <c r="BI27">
        <v>0</v>
      </c>
      <c r="BJ27">
        <v>2.4</v>
      </c>
      <c r="BK27">
        <v>0</v>
      </c>
      <c r="BL27">
        <v>0</v>
      </c>
      <c r="BM27">
        <v>0</v>
      </c>
      <c r="BN27">
        <v>2.4000000000000004</v>
      </c>
      <c r="BO27">
        <v>4.8000000000000007</v>
      </c>
      <c r="BQ27">
        <v>25</v>
      </c>
      <c r="BR27" s="8">
        <f t="shared" si="8"/>
        <v>-466.38214765100668</v>
      </c>
      <c r="BS27" s="8">
        <f t="shared" si="9"/>
        <v>-663.22177320960157</v>
      </c>
      <c r="BT27">
        <f t="shared" si="10"/>
        <v>-213.78478007260082</v>
      </c>
      <c r="BU27" s="8">
        <f t="shared" si="11"/>
        <v>-877.00655328220239</v>
      </c>
      <c r="BX27" s="2">
        <v>1</v>
      </c>
      <c r="BY27">
        <v>1</v>
      </c>
      <c r="CA27">
        <v>24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-12</v>
      </c>
      <c r="CI27">
        <v>12</v>
      </c>
      <c r="CK27">
        <v>25</v>
      </c>
      <c r="CL27" s="8">
        <f t="shared" si="12"/>
        <v>401.3194899328854</v>
      </c>
      <c r="CM27" s="8">
        <f t="shared" si="13"/>
        <v>-90.779573963601592</v>
      </c>
      <c r="CN27">
        <f t="shared" si="15"/>
        <v>-935.19124062712478</v>
      </c>
      <c r="CO27" s="8">
        <f t="shared" si="14"/>
        <v>-1025.9708145907264</v>
      </c>
    </row>
    <row r="28" spans="1:93" ht="16.5">
      <c r="A28">
        <v>9.9999999999999995E-7</v>
      </c>
      <c r="B28">
        <v>9.9999999999999995E-7</v>
      </c>
      <c r="C28">
        <v>2.3005E-3</v>
      </c>
      <c r="D28">
        <v>9.5864864864864867E-4</v>
      </c>
      <c r="E28">
        <v>7.3772727272727282E-4</v>
      </c>
      <c r="F28">
        <v>0.48423539120893172</v>
      </c>
      <c r="G28">
        <v>0.54821873800838961</v>
      </c>
      <c r="H28">
        <v>0.40916018971853135</v>
      </c>
      <c r="I28">
        <v>306.34834834999998</v>
      </c>
      <c r="J28">
        <v>2.9512092266663814E-7</v>
      </c>
      <c r="K28">
        <v>3.0775E-2</v>
      </c>
      <c r="L28">
        <v>408.81073519783627</v>
      </c>
      <c r="M28" s="104">
        <v>58788.861667395839</v>
      </c>
      <c r="P28" s="2">
        <v>1</v>
      </c>
      <c r="Q28">
        <v>1</v>
      </c>
      <c r="S28">
        <v>0</v>
      </c>
      <c r="T28">
        <v>6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6</v>
      </c>
      <c r="AC28">
        <v>26</v>
      </c>
      <c r="AD28" s="8">
        <f t="shared" si="0"/>
        <v>-427.76574496644264</v>
      </c>
      <c r="AE28" s="8">
        <f t="shared" si="1"/>
        <v>-673.81527691468602</v>
      </c>
      <c r="AF28">
        <f t="shared" si="3"/>
        <v>-287.43774731450424</v>
      </c>
      <c r="AG28" s="8">
        <f t="shared" si="4"/>
        <v>-961.25302422919026</v>
      </c>
      <c r="AJ28" s="2">
        <v>1</v>
      </c>
      <c r="AK28">
        <v>0.99999999999999822</v>
      </c>
      <c r="AM28">
        <v>0</v>
      </c>
      <c r="AN28">
        <v>0</v>
      </c>
      <c r="AO28">
        <v>3.4285714285714288</v>
      </c>
      <c r="AP28">
        <v>0</v>
      </c>
      <c r="AQ28">
        <v>0</v>
      </c>
      <c r="AR28">
        <v>0</v>
      </c>
      <c r="AS28">
        <v>0</v>
      </c>
      <c r="AT28">
        <v>1.7142857142857135</v>
      </c>
      <c r="AU28">
        <v>5.1428571428571423</v>
      </c>
      <c r="AW28">
        <v>26</v>
      </c>
      <c r="AX28" s="8">
        <f t="shared" si="2"/>
        <v>-455.48281112176448</v>
      </c>
      <c r="AY28" s="8">
        <f t="shared" si="5"/>
        <v>-666.3824099345444</v>
      </c>
      <c r="AZ28">
        <f t="shared" si="6"/>
        <v>-237.66770801982804</v>
      </c>
      <c r="BA28" s="8">
        <f t="shared" si="7"/>
        <v>-904.05011795437247</v>
      </c>
      <c r="BD28" s="2">
        <v>1</v>
      </c>
      <c r="BE28">
        <v>1</v>
      </c>
      <c r="BG28">
        <v>0</v>
      </c>
      <c r="BH28">
        <v>0</v>
      </c>
      <c r="BI28">
        <v>0</v>
      </c>
      <c r="BJ28">
        <v>2.4</v>
      </c>
      <c r="BK28">
        <v>0</v>
      </c>
      <c r="BL28">
        <v>0</v>
      </c>
      <c r="BM28">
        <v>0</v>
      </c>
      <c r="BN28">
        <v>2.4000000000000004</v>
      </c>
      <c r="BO28">
        <v>4.8000000000000007</v>
      </c>
      <c r="BQ28">
        <v>26</v>
      </c>
      <c r="BR28" s="8">
        <f t="shared" si="8"/>
        <v>-466.38214765100668</v>
      </c>
      <c r="BS28" s="8">
        <f t="shared" si="9"/>
        <v>-663.22177320960157</v>
      </c>
      <c r="BT28">
        <f t="shared" si="10"/>
        <v>-214.00986348304167</v>
      </c>
      <c r="BU28" s="8">
        <f t="shared" si="11"/>
        <v>-877.23163669264318</v>
      </c>
      <c r="BX28" s="2">
        <v>1</v>
      </c>
      <c r="BY28">
        <v>1</v>
      </c>
      <c r="CA28">
        <v>24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-12</v>
      </c>
      <c r="CI28">
        <v>12</v>
      </c>
      <c r="CK28">
        <v>26</v>
      </c>
      <c r="CL28" s="8">
        <f t="shared" si="12"/>
        <v>401.3194899328854</v>
      </c>
      <c r="CM28" s="8">
        <f t="shared" si="13"/>
        <v>-90.779573963601592</v>
      </c>
      <c r="CN28">
        <f t="shared" si="15"/>
        <v>-1162.549047935385</v>
      </c>
      <c r="CO28" s="8">
        <f t="shared" si="14"/>
        <v>-1253.3286218989865</v>
      </c>
    </row>
    <row r="29" spans="1:93" ht="16.5">
      <c r="A29">
        <v>9.9999999999999995E-7</v>
      </c>
      <c r="B29">
        <v>2.1739130434782607E-5</v>
      </c>
      <c r="C29">
        <v>2.4248333333333335E-3</v>
      </c>
      <c r="D29">
        <v>1.0622972972972973E-3</v>
      </c>
      <c r="E29">
        <v>7.4181818181818181E-4</v>
      </c>
      <c r="F29">
        <v>0.46436616489250615</v>
      </c>
      <c r="G29">
        <v>0.5486453832869963</v>
      </c>
      <c r="H29">
        <v>0.41002430715104182</v>
      </c>
      <c r="I29">
        <v>306.36098117</v>
      </c>
      <c r="J29">
        <v>2.9512092266663814E-7</v>
      </c>
      <c r="K29">
        <v>3.0724999999999999E-2</v>
      </c>
      <c r="L29">
        <v>391.95849578671823</v>
      </c>
      <c r="M29" s="104">
        <v>58821.872170587281</v>
      </c>
      <c r="P29" s="2">
        <v>1</v>
      </c>
      <c r="Q29">
        <v>1</v>
      </c>
      <c r="S29">
        <v>0</v>
      </c>
      <c r="T29">
        <v>6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6</v>
      </c>
      <c r="AC29">
        <v>27</v>
      </c>
      <c r="AD29" s="8">
        <f t="shared" si="0"/>
        <v>-427.76574496644264</v>
      </c>
      <c r="AE29" s="8">
        <f t="shared" si="1"/>
        <v>-673.81527691468602</v>
      </c>
      <c r="AF29">
        <f t="shared" si="3"/>
        <v>-286.64513705738261</v>
      </c>
      <c r="AG29" s="8">
        <f t="shared" si="4"/>
        <v>-960.46041397206864</v>
      </c>
      <c r="AJ29" s="2">
        <v>1</v>
      </c>
      <c r="AK29">
        <v>0.99999999999999822</v>
      </c>
      <c r="AM29">
        <v>0</v>
      </c>
      <c r="AN29">
        <v>0</v>
      </c>
      <c r="AO29">
        <v>3.4285714285714288</v>
      </c>
      <c r="AP29">
        <v>0</v>
      </c>
      <c r="AQ29">
        <v>0</v>
      </c>
      <c r="AR29">
        <v>0</v>
      </c>
      <c r="AS29">
        <v>0</v>
      </c>
      <c r="AT29">
        <v>1.7142857142857135</v>
      </c>
      <c r="AU29">
        <v>5.1428571428571423</v>
      </c>
      <c r="AW29">
        <v>27</v>
      </c>
      <c r="AX29" s="8">
        <f t="shared" si="2"/>
        <v>-455.48281112176448</v>
      </c>
      <c r="AY29" s="8">
        <f t="shared" si="5"/>
        <v>-666.3824099345444</v>
      </c>
      <c r="AZ29">
        <f t="shared" si="6"/>
        <v>-236.78800027760587</v>
      </c>
      <c r="BA29" s="8">
        <f t="shared" si="7"/>
        <v>-903.17041021215027</v>
      </c>
      <c r="BD29" s="2">
        <v>1</v>
      </c>
      <c r="BE29">
        <v>1</v>
      </c>
      <c r="BG29">
        <v>0</v>
      </c>
      <c r="BH29">
        <v>0</v>
      </c>
      <c r="BI29">
        <v>0</v>
      </c>
      <c r="BJ29">
        <v>2.4</v>
      </c>
      <c r="BK29">
        <v>0</v>
      </c>
      <c r="BL29">
        <v>0</v>
      </c>
      <c r="BM29">
        <v>0</v>
      </c>
      <c r="BN29">
        <v>2.4000000000000004</v>
      </c>
      <c r="BO29">
        <v>4.8000000000000007</v>
      </c>
      <c r="BQ29">
        <v>27</v>
      </c>
      <c r="BR29" s="8">
        <f t="shared" si="8"/>
        <v>-466.38214765100668</v>
      </c>
      <c r="BS29" s="8">
        <f t="shared" si="9"/>
        <v>-663.22177320960157</v>
      </c>
      <c r="BT29">
        <f t="shared" si="10"/>
        <v>-213.99482225354691</v>
      </c>
      <c r="BU29" s="8">
        <f t="shared" si="11"/>
        <v>-877.21659546314845</v>
      </c>
      <c r="BX29" s="2">
        <v>1</v>
      </c>
      <c r="BY29">
        <v>1</v>
      </c>
      <c r="CA29">
        <v>24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-12</v>
      </c>
      <c r="CI29">
        <v>12</v>
      </c>
      <c r="CK29">
        <v>27</v>
      </c>
      <c r="CL29" s="8">
        <f t="shared" si="12"/>
        <v>401.3194899328854</v>
      </c>
      <c r="CM29" s="8">
        <f t="shared" si="13"/>
        <v>-90.779573963601592</v>
      </c>
      <c r="CN29">
        <f t="shared" si="15"/>
        <v>-974.30959625695129</v>
      </c>
      <c r="CO29" s="8">
        <f t="shared" si="14"/>
        <v>-1065.0891702205529</v>
      </c>
    </row>
    <row r="30" spans="1:93" ht="16.5">
      <c r="A30">
        <v>9.9999999999999995E-7</v>
      </c>
      <c r="B30">
        <v>3.5000000000000004E-5</v>
      </c>
      <c r="C30">
        <v>2.4406666666666665E-3</v>
      </c>
      <c r="D30">
        <v>1.1508108108108108E-3</v>
      </c>
      <c r="E30">
        <v>6.9454545454545442E-4</v>
      </c>
      <c r="F30">
        <v>0.54206382262807618</v>
      </c>
      <c r="G30">
        <v>0.54679387621800146</v>
      </c>
      <c r="H30">
        <v>0.40894350111205158</v>
      </c>
      <c r="I30">
        <v>306.1371997</v>
      </c>
      <c r="J30">
        <v>3.0199517204020165E-7</v>
      </c>
      <c r="K30">
        <v>3.1015000000000001E-2</v>
      </c>
      <c r="L30">
        <v>457.80006680797061</v>
      </c>
      <c r="M30" s="104">
        <v>58658.556603922203</v>
      </c>
      <c r="P30" s="2">
        <v>1</v>
      </c>
      <c r="Q30">
        <v>1</v>
      </c>
      <c r="S30">
        <v>0</v>
      </c>
      <c r="T30">
        <v>6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6</v>
      </c>
      <c r="AC30">
        <v>28</v>
      </c>
      <c r="AD30" s="8">
        <f t="shared" si="0"/>
        <v>-427.76574496644264</v>
      </c>
      <c r="AE30" s="8">
        <f t="shared" si="1"/>
        <v>-673.81527691468602</v>
      </c>
      <c r="AF30">
        <f t="shared" si="3"/>
        <v>-285.98470158433253</v>
      </c>
      <c r="AG30" s="8">
        <f t="shared" si="4"/>
        <v>-959.79997849901861</v>
      </c>
      <c r="AJ30" s="2">
        <v>1</v>
      </c>
      <c r="AK30">
        <v>0.99999999999999822</v>
      </c>
      <c r="AM30">
        <v>0</v>
      </c>
      <c r="AN30">
        <v>0</v>
      </c>
      <c r="AO30">
        <v>3.4285714285714288</v>
      </c>
      <c r="AP30">
        <v>0</v>
      </c>
      <c r="AQ30">
        <v>0</v>
      </c>
      <c r="AR30">
        <v>0</v>
      </c>
      <c r="AS30">
        <v>0</v>
      </c>
      <c r="AT30">
        <v>1.7142857142857135</v>
      </c>
      <c r="AU30">
        <v>5.1428571428571423</v>
      </c>
      <c r="AW30">
        <v>28</v>
      </c>
      <c r="AX30" s="8">
        <f t="shared" si="2"/>
        <v>-455.48281112176448</v>
      </c>
      <c r="AY30" s="8">
        <f t="shared" si="5"/>
        <v>-666.3824099345444</v>
      </c>
      <c r="AZ30">
        <f t="shared" si="6"/>
        <v>-235.57417803413236</v>
      </c>
      <c r="BA30" s="8">
        <f t="shared" si="7"/>
        <v>-901.95658796867679</v>
      </c>
      <c r="BD30" s="2">
        <v>1</v>
      </c>
      <c r="BE30">
        <v>1</v>
      </c>
      <c r="BG30">
        <v>0</v>
      </c>
      <c r="BH30">
        <v>0</v>
      </c>
      <c r="BI30">
        <v>0</v>
      </c>
      <c r="BJ30">
        <v>2.4</v>
      </c>
      <c r="BK30">
        <v>0</v>
      </c>
      <c r="BL30">
        <v>0</v>
      </c>
      <c r="BM30">
        <v>0</v>
      </c>
      <c r="BN30">
        <v>2.4000000000000004</v>
      </c>
      <c r="BO30">
        <v>4.8000000000000007</v>
      </c>
      <c r="BQ30">
        <v>28</v>
      </c>
      <c r="BR30" s="8">
        <f t="shared" si="8"/>
        <v>-466.38214765100668</v>
      </c>
      <c r="BS30" s="8">
        <f t="shared" si="9"/>
        <v>-663.22177320960157</v>
      </c>
      <c r="BT30">
        <f t="shared" si="10"/>
        <v>-213.90204572729903</v>
      </c>
      <c r="BU30" s="8">
        <f t="shared" si="11"/>
        <v>-877.12381893690053</v>
      </c>
      <c r="BX30" s="2">
        <v>1</v>
      </c>
      <c r="BY30">
        <v>1</v>
      </c>
      <c r="CA30">
        <v>24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-12</v>
      </c>
      <c r="CI30">
        <v>12</v>
      </c>
      <c r="CK30">
        <v>28</v>
      </c>
      <c r="CL30" s="8">
        <f t="shared" si="12"/>
        <v>401.3194899328854</v>
      </c>
      <c r="CM30" s="8">
        <f t="shared" si="13"/>
        <v>-90.779573963601592</v>
      </c>
      <c r="CN30">
        <f t="shared" si="15"/>
        <v>-944.08884109928897</v>
      </c>
      <c r="CO30" s="8">
        <f t="shared" si="14"/>
        <v>-1034.8684150628906</v>
      </c>
    </row>
    <row r="31" spans="1:93" ht="16.5">
      <c r="A31">
        <v>9.9999999999999995E-7</v>
      </c>
      <c r="B31">
        <v>5.0217391304347822E-5</v>
      </c>
      <c r="C31">
        <v>2.5488333333333335E-3</v>
      </c>
      <c r="D31">
        <v>1.508918918918919E-3</v>
      </c>
      <c r="E31">
        <v>7.139772727272727E-4</v>
      </c>
      <c r="F31">
        <v>0.46712727025040279</v>
      </c>
      <c r="G31">
        <v>0.54359913274118743</v>
      </c>
      <c r="H31">
        <v>0.41559777194901071</v>
      </c>
      <c r="I31">
        <v>306.2545045</v>
      </c>
      <c r="J31">
        <v>2.9512092266663814E-7</v>
      </c>
      <c r="K31">
        <v>3.1274999999999997E-2</v>
      </c>
      <c r="L31">
        <v>394.50632369218232</v>
      </c>
      <c r="M31" s="104">
        <v>58313.182889047384</v>
      </c>
      <c r="P31" s="2">
        <v>1</v>
      </c>
      <c r="Q31">
        <v>1</v>
      </c>
      <c r="S31">
        <v>0</v>
      </c>
      <c r="T31">
        <v>6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6</v>
      </c>
      <c r="AC31">
        <v>29</v>
      </c>
      <c r="AD31" s="8">
        <f t="shared" si="0"/>
        <v>-427.76574496644264</v>
      </c>
      <c r="AE31" s="8">
        <f t="shared" si="1"/>
        <v>-673.81527691468602</v>
      </c>
      <c r="AF31">
        <f t="shared" si="3"/>
        <v>-285.7835479312842</v>
      </c>
      <c r="AG31" s="8">
        <f t="shared" si="4"/>
        <v>-959.59882484597028</v>
      </c>
      <c r="AJ31" s="2">
        <v>1</v>
      </c>
      <c r="AK31">
        <v>0.99999999999999822</v>
      </c>
      <c r="AM31">
        <v>0</v>
      </c>
      <c r="AN31">
        <v>0</v>
      </c>
      <c r="AO31">
        <v>3.4285714285714288</v>
      </c>
      <c r="AP31">
        <v>0</v>
      </c>
      <c r="AQ31">
        <v>0</v>
      </c>
      <c r="AR31">
        <v>0</v>
      </c>
      <c r="AS31">
        <v>0</v>
      </c>
      <c r="AT31">
        <v>1.7142857142857135</v>
      </c>
      <c r="AU31">
        <v>5.1428571428571423</v>
      </c>
      <c r="AW31">
        <v>29</v>
      </c>
      <c r="AX31" s="8">
        <f t="shared" si="2"/>
        <v>-455.48281112176448</v>
      </c>
      <c r="AY31" s="8">
        <f t="shared" si="5"/>
        <v>-666.3824099345444</v>
      </c>
      <c r="AZ31">
        <f t="shared" si="6"/>
        <v>-233.5642536558357</v>
      </c>
      <c r="BA31" s="8">
        <f t="shared" si="7"/>
        <v>-899.94666359038013</v>
      </c>
      <c r="BD31" s="2">
        <v>1</v>
      </c>
      <c r="BE31">
        <v>1</v>
      </c>
      <c r="BG31">
        <v>0</v>
      </c>
      <c r="BH31">
        <v>0</v>
      </c>
      <c r="BI31">
        <v>0</v>
      </c>
      <c r="BJ31">
        <v>2.4</v>
      </c>
      <c r="BK31">
        <v>0</v>
      </c>
      <c r="BL31">
        <v>0</v>
      </c>
      <c r="BM31">
        <v>0</v>
      </c>
      <c r="BN31">
        <v>2.4000000000000004</v>
      </c>
      <c r="BO31">
        <v>4.8000000000000007</v>
      </c>
      <c r="BQ31">
        <v>29</v>
      </c>
      <c r="BR31" s="8">
        <f t="shared" si="8"/>
        <v>-466.38214765100668</v>
      </c>
      <c r="BS31" s="8">
        <f t="shared" si="9"/>
        <v>-663.22177320960157</v>
      </c>
      <c r="BT31">
        <f t="shared" si="10"/>
        <v>-214.04579333224376</v>
      </c>
      <c r="BU31" s="8">
        <f t="shared" si="11"/>
        <v>-877.26756654184533</v>
      </c>
      <c r="BX31" s="2">
        <v>1</v>
      </c>
      <c r="BY31">
        <v>1</v>
      </c>
      <c r="CA31">
        <v>24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-12</v>
      </c>
      <c r="CI31">
        <v>12</v>
      </c>
      <c r="CK31">
        <v>29</v>
      </c>
      <c r="CL31" s="8">
        <f t="shared" si="12"/>
        <v>401.3194899328854</v>
      </c>
      <c r="CM31" s="8">
        <f t="shared" si="13"/>
        <v>-90.779573963601592</v>
      </c>
      <c r="CN31">
        <f t="shared" si="15"/>
        <v>-923.34684560450069</v>
      </c>
      <c r="CO31" s="8">
        <f t="shared" si="14"/>
        <v>-1014.1264195681023</v>
      </c>
    </row>
    <row r="32" spans="1:93" ht="16.5">
      <c r="A32">
        <v>9.9999999999999995E-7</v>
      </c>
      <c r="B32">
        <v>2.891304347826087E-5</v>
      </c>
      <c r="C32">
        <v>1.0803333333333331E-3</v>
      </c>
      <c r="D32">
        <v>8.3662162162162154E-4</v>
      </c>
      <c r="E32">
        <v>1.7874999999999998E-4</v>
      </c>
      <c r="F32">
        <v>0.13693430780331872</v>
      </c>
      <c r="G32">
        <v>0.58349660096248468</v>
      </c>
      <c r="H32">
        <v>0.38555180915088533</v>
      </c>
      <c r="I32">
        <v>306.37000462000003</v>
      </c>
      <c r="J32">
        <v>2.6302679918953789E-7</v>
      </c>
      <c r="K32">
        <v>3.1899999999999998E-2</v>
      </c>
      <c r="L32">
        <v>114.98262477878171</v>
      </c>
      <c r="M32" s="104">
        <v>62213.84983576549</v>
      </c>
      <c r="P32" s="2">
        <v>1</v>
      </c>
      <c r="Q32">
        <v>1</v>
      </c>
      <c r="S32">
        <v>0</v>
      </c>
      <c r="T32">
        <v>6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6</v>
      </c>
      <c r="AC32">
        <v>30</v>
      </c>
      <c r="AD32" s="8">
        <f t="shared" si="0"/>
        <v>-427.76574496644264</v>
      </c>
      <c r="AE32" s="8">
        <f t="shared" si="1"/>
        <v>-673.81527691468602</v>
      </c>
      <c r="AF32">
        <f t="shared" si="3"/>
        <v>-300.77011431257739</v>
      </c>
      <c r="AG32" s="8">
        <f t="shared" si="4"/>
        <v>-974.58539122726347</v>
      </c>
      <c r="AJ32" s="2">
        <v>1</v>
      </c>
      <c r="AK32">
        <v>0.99999999999999822</v>
      </c>
      <c r="AM32">
        <v>0</v>
      </c>
      <c r="AN32">
        <v>0</v>
      </c>
      <c r="AO32">
        <v>3.4285714285714288</v>
      </c>
      <c r="AP32">
        <v>0</v>
      </c>
      <c r="AQ32">
        <v>0</v>
      </c>
      <c r="AR32">
        <v>0</v>
      </c>
      <c r="AS32">
        <v>0</v>
      </c>
      <c r="AT32">
        <v>1.7142857142857135</v>
      </c>
      <c r="AU32">
        <v>5.1428571428571423</v>
      </c>
      <c r="AW32">
        <v>30</v>
      </c>
      <c r="AX32" s="8">
        <f t="shared" si="2"/>
        <v>-455.48281112176448</v>
      </c>
      <c r="AY32" s="8">
        <f t="shared" si="5"/>
        <v>-666.3824099345444</v>
      </c>
      <c r="AZ32">
        <f t="shared" si="6"/>
        <v>-240.22508260106792</v>
      </c>
      <c r="BA32" s="8">
        <f t="shared" si="7"/>
        <v>-906.60749253561232</v>
      </c>
      <c r="BD32" s="2">
        <v>1</v>
      </c>
      <c r="BE32">
        <v>1</v>
      </c>
      <c r="BG32">
        <v>0</v>
      </c>
      <c r="BH32">
        <v>0</v>
      </c>
      <c r="BI32">
        <v>0</v>
      </c>
      <c r="BJ32">
        <v>2.4</v>
      </c>
      <c r="BK32">
        <v>0</v>
      </c>
      <c r="BL32">
        <v>0</v>
      </c>
      <c r="BM32">
        <v>0</v>
      </c>
      <c r="BN32">
        <v>2.4000000000000004</v>
      </c>
      <c r="BO32">
        <v>4.8000000000000007</v>
      </c>
      <c r="BQ32">
        <v>30</v>
      </c>
      <c r="BR32" s="8">
        <f t="shared" si="8"/>
        <v>-466.38214765100668</v>
      </c>
      <c r="BS32" s="8">
        <f t="shared" si="9"/>
        <v>-663.22177320960157</v>
      </c>
      <c r="BT32">
        <f t="shared" si="10"/>
        <v>-223.8796787941198</v>
      </c>
      <c r="BU32" s="8">
        <f t="shared" si="11"/>
        <v>-887.10145200372131</v>
      </c>
      <c r="BX32" s="2">
        <v>1</v>
      </c>
      <c r="BY32">
        <v>1</v>
      </c>
      <c r="CA32">
        <v>24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-12</v>
      </c>
      <c r="CI32">
        <v>12</v>
      </c>
      <c r="CK32">
        <v>30</v>
      </c>
      <c r="CL32" s="8">
        <f t="shared" si="12"/>
        <v>401.3194899328854</v>
      </c>
      <c r="CM32" s="8">
        <f t="shared" si="13"/>
        <v>-90.779573963601592</v>
      </c>
      <c r="CN32">
        <f t="shared" si="15"/>
        <v>-961.57016167733173</v>
      </c>
      <c r="CO32" s="8">
        <f t="shared" si="14"/>
        <v>-1052.3497356409334</v>
      </c>
    </row>
    <row r="33" spans="1:93" ht="16.5">
      <c r="A33">
        <v>9.9999999999999995E-7</v>
      </c>
      <c r="B33">
        <v>9.9999999999999995E-7</v>
      </c>
      <c r="C33">
        <v>1.3261666666666665E-3</v>
      </c>
      <c r="D33">
        <v>8.5189189189189185E-4</v>
      </c>
      <c r="E33">
        <v>1.8375000000000002E-4</v>
      </c>
      <c r="F33">
        <v>9.9555063408455546E-2</v>
      </c>
      <c r="G33">
        <v>0.57142703069887457</v>
      </c>
      <c r="H33">
        <v>0.39322710977279568</v>
      </c>
      <c r="I33">
        <v>305.94770732000001</v>
      </c>
      <c r="J33">
        <v>2.6302679918953789E-7</v>
      </c>
      <c r="K33">
        <v>3.252E-2</v>
      </c>
      <c r="L33">
        <v>216.2412976094094</v>
      </c>
      <c r="M33" s="104">
        <v>61045.167539521623</v>
      </c>
      <c r="P33" s="2">
        <v>1</v>
      </c>
      <c r="Q33">
        <v>1</v>
      </c>
      <c r="S33">
        <v>0</v>
      </c>
      <c r="T33">
        <v>6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6</v>
      </c>
      <c r="AC33">
        <v>31</v>
      </c>
      <c r="AD33" s="8">
        <f t="shared" si="0"/>
        <v>-427.76574496644264</v>
      </c>
      <c r="AE33" s="8">
        <f t="shared" si="1"/>
        <v>-673.81527691468602</v>
      </c>
      <c r="AF33">
        <f t="shared" si="3"/>
        <v>-297.22630899907017</v>
      </c>
      <c r="AG33" s="8">
        <f t="shared" si="4"/>
        <v>-971.04158591375619</v>
      </c>
      <c r="AJ33" s="2">
        <v>1</v>
      </c>
      <c r="AK33">
        <v>0.99999999999999822</v>
      </c>
      <c r="AM33">
        <v>0</v>
      </c>
      <c r="AN33">
        <v>0</v>
      </c>
      <c r="AO33">
        <v>3.4285714285714288</v>
      </c>
      <c r="AP33">
        <v>0</v>
      </c>
      <c r="AQ33">
        <v>0</v>
      </c>
      <c r="AR33">
        <v>0</v>
      </c>
      <c r="AS33">
        <v>0</v>
      </c>
      <c r="AT33">
        <v>1.7142857142857135</v>
      </c>
      <c r="AU33">
        <v>5.1428571428571423</v>
      </c>
      <c r="AW33">
        <v>31</v>
      </c>
      <c r="AX33" s="8">
        <f t="shared" si="2"/>
        <v>-455.48281112176448</v>
      </c>
      <c r="AY33" s="8">
        <f t="shared" si="5"/>
        <v>-666.3824099345444</v>
      </c>
      <c r="AZ33">
        <f t="shared" si="6"/>
        <v>-239.65226241235001</v>
      </c>
      <c r="BA33" s="8">
        <f t="shared" si="7"/>
        <v>-906.03467234689447</v>
      </c>
      <c r="BD33" s="2">
        <v>1</v>
      </c>
      <c r="BE33">
        <v>1</v>
      </c>
      <c r="BG33">
        <v>0</v>
      </c>
      <c r="BH33">
        <v>0</v>
      </c>
      <c r="BI33">
        <v>0</v>
      </c>
      <c r="BJ33">
        <v>2.4</v>
      </c>
      <c r="BK33">
        <v>0</v>
      </c>
      <c r="BL33">
        <v>0</v>
      </c>
      <c r="BM33">
        <v>0</v>
      </c>
      <c r="BN33">
        <v>2.4000000000000004</v>
      </c>
      <c r="BO33">
        <v>4.8000000000000007</v>
      </c>
      <c r="BQ33">
        <v>31</v>
      </c>
      <c r="BR33" s="8">
        <f t="shared" si="8"/>
        <v>-466.38214765100668</v>
      </c>
      <c r="BS33" s="8">
        <f t="shared" si="9"/>
        <v>-663.22177320960157</v>
      </c>
      <c r="BT33">
        <f t="shared" si="10"/>
        <v>-223.285138153774</v>
      </c>
      <c r="BU33" s="8">
        <f t="shared" si="11"/>
        <v>-886.50691136337559</v>
      </c>
      <c r="BX33" s="2">
        <v>1</v>
      </c>
      <c r="BY33">
        <v>1</v>
      </c>
      <c r="CA33">
        <v>24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-12</v>
      </c>
      <c r="CI33">
        <v>12</v>
      </c>
      <c r="CK33">
        <v>31</v>
      </c>
      <c r="CL33" s="8">
        <f t="shared" si="12"/>
        <v>401.3194899328854</v>
      </c>
      <c r="CM33" s="8">
        <f t="shared" si="13"/>
        <v>-90.779573963601592</v>
      </c>
      <c r="CN33">
        <f t="shared" si="15"/>
        <v>-1166.226632063705</v>
      </c>
      <c r="CO33" s="8">
        <f t="shared" si="14"/>
        <v>-1257.0062060273067</v>
      </c>
    </row>
    <row r="34" spans="1:93" ht="16.5">
      <c r="A34">
        <v>9.9999999999999995E-7</v>
      </c>
      <c r="B34">
        <v>2.6521739130434784E-5</v>
      </c>
      <c r="C34">
        <v>2.0423333333333335E-3</v>
      </c>
      <c r="D34">
        <v>1.0882432432432433E-3</v>
      </c>
      <c r="E34">
        <v>3.9738636363636365E-4</v>
      </c>
      <c r="F34">
        <v>0.3765790025278648</v>
      </c>
      <c r="G34">
        <v>0.55935746043526435</v>
      </c>
      <c r="H34">
        <v>0.40090241039470614</v>
      </c>
      <c r="I34">
        <v>306.26352795000003</v>
      </c>
      <c r="J34">
        <v>2.8183829312644502E-7</v>
      </c>
      <c r="K34">
        <v>3.1375E-2</v>
      </c>
      <c r="L34">
        <v>317.49997044003703</v>
      </c>
      <c r="M34" s="104">
        <v>59876.485243277755</v>
      </c>
      <c r="P34" s="2">
        <v>1</v>
      </c>
      <c r="Q34">
        <v>1</v>
      </c>
      <c r="S34">
        <v>0</v>
      </c>
      <c r="T34">
        <v>6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6</v>
      </c>
      <c r="AC34">
        <v>32</v>
      </c>
      <c r="AD34" s="8">
        <f t="shared" si="0"/>
        <v>-427.76574496644264</v>
      </c>
      <c r="AE34" s="8">
        <f t="shared" si="1"/>
        <v>-673.81527691468602</v>
      </c>
      <c r="AF34">
        <f t="shared" si="3"/>
        <v>-289.88042907990331</v>
      </c>
      <c r="AG34" s="8">
        <f t="shared" si="4"/>
        <v>-963.69570599458939</v>
      </c>
      <c r="AJ34" s="2">
        <v>1</v>
      </c>
      <c r="AK34">
        <v>0.99999999999999822</v>
      </c>
      <c r="AM34">
        <v>0</v>
      </c>
      <c r="AN34">
        <v>0</v>
      </c>
      <c r="AO34">
        <v>3.4285714285714288</v>
      </c>
      <c r="AP34">
        <v>0</v>
      </c>
      <c r="AQ34">
        <v>0</v>
      </c>
      <c r="AR34">
        <v>0</v>
      </c>
      <c r="AS34">
        <v>0</v>
      </c>
      <c r="AT34">
        <v>1.7142857142857135</v>
      </c>
      <c r="AU34">
        <v>5.1428571428571423</v>
      </c>
      <c r="AW34">
        <v>32</v>
      </c>
      <c r="AX34" s="8">
        <f t="shared" si="2"/>
        <v>-455.48281112176448</v>
      </c>
      <c r="AY34" s="8">
        <f t="shared" si="5"/>
        <v>-666.3824099345444</v>
      </c>
      <c r="AZ34">
        <f t="shared" si="6"/>
        <v>-237.0137036393626</v>
      </c>
      <c r="BA34" s="8">
        <f t="shared" si="7"/>
        <v>-903.39611357390697</v>
      </c>
      <c r="BD34" s="2">
        <v>1</v>
      </c>
      <c r="BE34">
        <v>1</v>
      </c>
      <c r="BG34">
        <v>0</v>
      </c>
      <c r="BH34">
        <v>0</v>
      </c>
      <c r="BI34">
        <v>0</v>
      </c>
      <c r="BJ34">
        <v>2.4</v>
      </c>
      <c r="BK34">
        <v>0</v>
      </c>
      <c r="BL34">
        <v>0</v>
      </c>
      <c r="BM34">
        <v>0</v>
      </c>
      <c r="BN34">
        <v>2.4000000000000004</v>
      </c>
      <c r="BO34">
        <v>4.8000000000000007</v>
      </c>
      <c r="BQ34">
        <v>32</v>
      </c>
      <c r="BR34" s="8">
        <f t="shared" si="8"/>
        <v>-466.38214765100668</v>
      </c>
      <c r="BS34" s="8">
        <f t="shared" si="9"/>
        <v>-663.22177320960157</v>
      </c>
      <c r="BT34">
        <f t="shared" si="10"/>
        <v>-218.17641618947388</v>
      </c>
      <c r="BU34" s="8">
        <f t="shared" si="11"/>
        <v>-881.39818939907548</v>
      </c>
      <c r="BX34" s="2">
        <v>1</v>
      </c>
      <c r="BY34">
        <v>1</v>
      </c>
      <c r="CA34">
        <v>24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-12</v>
      </c>
      <c r="CI34">
        <v>12</v>
      </c>
      <c r="CK34">
        <v>32</v>
      </c>
      <c r="CL34" s="8">
        <f t="shared" si="12"/>
        <v>401.3194899328854</v>
      </c>
      <c r="CM34" s="8">
        <f t="shared" si="13"/>
        <v>-90.779573963601592</v>
      </c>
      <c r="CN34">
        <f t="shared" si="15"/>
        <v>-963.89395703329978</v>
      </c>
      <c r="CO34" s="8">
        <f t="shared" si="14"/>
        <v>-1054.6735309969013</v>
      </c>
    </row>
    <row r="35" spans="1:93" ht="16.5">
      <c r="A35">
        <v>9.9999999999999995E-7</v>
      </c>
      <c r="B35">
        <v>9.9999999999999995E-7</v>
      </c>
      <c r="C35">
        <v>1.1841666666666665E-3</v>
      </c>
      <c r="D35">
        <v>6.7702702702702696E-4</v>
      </c>
      <c r="E35">
        <v>2.0920454545454546E-4</v>
      </c>
      <c r="F35">
        <v>7.340248624102641E-2</v>
      </c>
      <c r="G35">
        <v>0.59050155756261202</v>
      </c>
      <c r="H35">
        <v>0.38196295264918684</v>
      </c>
      <c r="I35">
        <v>306.58295795999999</v>
      </c>
      <c r="J35">
        <v>2.8840315031266014E-7</v>
      </c>
      <c r="K35">
        <v>3.0054999999999998E-2</v>
      </c>
      <c r="L35">
        <v>61.573555241695907</v>
      </c>
      <c r="M35" s="104">
        <v>62903.102478180488</v>
      </c>
      <c r="P35" s="2">
        <v>1</v>
      </c>
      <c r="Q35">
        <v>1</v>
      </c>
      <c r="S35">
        <v>0</v>
      </c>
      <c r="T35">
        <v>6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6</v>
      </c>
      <c r="AC35">
        <v>33</v>
      </c>
      <c r="AD35" s="8">
        <f t="shared" ref="AD35:AD66" si="16">S35*$O$8+T35*$O$9+U35*$O$10+V35*$O$11+W35*$O$4+X35*$O$12+Y35*$O$14+Z35*$O$3+AA35*$O$6-P35*$O$13-Q35*$O$7</f>
        <v>-427.76574496644264</v>
      </c>
      <c r="AE35" s="8">
        <f t="shared" ref="AE35:AE66" si="17">S35*$O$8+T35*$O$9+U35*$O$10+V35*$O$11+W35*$O$4+X35*$O$12+Y35*$O$14+Z35*$O$3+AA35*$O$5-P35*$O$13-Q35*$O$7</f>
        <v>-673.81527691468602</v>
      </c>
      <c r="AF35">
        <f t="shared" si="3"/>
        <v>-298.16692798573325</v>
      </c>
      <c r="AG35" s="8">
        <f t="shared" si="4"/>
        <v>-971.98220490041922</v>
      </c>
      <c r="AJ35" s="2">
        <v>1</v>
      </c>
      <c r="AK35">
        <v>0.99999999999999822</v>
      </c>
      <c r="AM35">
        <v>0</v>
      </c>
      <c r="AN35">
        <v>0</v>
      </c>
      <c r="AO35">
        <v>3.4285714285714288</v>
      </c>
      <c r="AP35">
        <v>0</v>
      </c>
      <c r="AQ35">
        <v>0</v>
      </c>
      <c r="AR35">
        <v>0</v>
      </c>
      <c r="AS35">
        <v>0</v>
      </c>
      <c r="AT35">
        <v>1.7142857142857135</v>
      </c>
      <c r="AU35">
        <v>5.1428571428571423</v>
      </c>
      <c r="AW35">
        <v>33</v>
      </c>
      <c r="AX35" s="8">
        <f t="shared" ref="AX35:AX66" si="18">AM35*$O$8+AN35*$O$9+AO35*$O$10+AP35*$O$11+AQ35*$O$4+AR35*$O$12+AS35*$O$14+AT35*$O$3+AU35*$O$6-AJ35*$O$13-AK35*$O$7</f>
        <v>-455.48281112176448</v>
      </c>
      <c r="AY35" s="8">
        <f t="shared" ref="AY35:AY66" si="19">AM35*$O$8+AN35*$O$9+AO35*$O$10+AP35*$O$11+AQ35*$O$4+AR35*$O$12+AS35*$O$14+AT35*$O$3+AU35*$O$5-AJ35*$O$13-AK35*$O$7</f>
        <v>-666.3824099345444</v>
      </c>
      <c r="AZ35">
        <f t="shared" si="6"/>
        <v>-241.29482064253511</v>
      </c>
      <c r="BA35" s="8">
        <f t="shared" si="7"/>
        <v>-907.67723057707951</v>
      </c>
      <c r="BD35" s="2">
        <v>1</v>
      </c>
      <c r="BE35">
        <v>1</v>
      </c>
      <c r="BG35">
        <v>0</v>
      </c>
      <c r="BH35">
        <v>0</v>
      </c>
      <c r="BI35">
        <v>0</v>
      </c>
      <c r="BJ35">
        <v>2.4</v>
      </c>
      <c r="BK35">
        <v>0</v>
      </c>
      <c r="BL35">
        <v>0</v>
      </c>
      <c r="BM35">
        <v>0</v>
      </c>
      <c r="BN35">
        <v>2.4000000000000004</v>
      </c>
      <c r="BO35">
        <v>4.8000000000000007</v>
      </c>
      <c r="BQ35">
        <v>33</v>
      </c>
      <c r="BR35" s="8">
        <f t="shared" si="8"/>
        <v>-466.38214765100668</v>
      </c>
      <c r="BS35" s="8">
        <f t="shared" si="9"/>
        <v>-663.22177320960157</v>
      </c>
      <c r="BT35">
        <f t="shared" si="10"/>
        <v>-222.31035498473676</v>
      </c>
      <c r="BU35" s="8">
        <f t="shared" si="11"/>
        <v>-885.53212819433838</v>
      </c>
      <c r="BX35" s="2">
        <v>1</v>
      </c>
      <c r="BY35">
        <v>1</v>
      </c>
      <c r="CA35">
        <v>24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-12</v>
      </c>
      <c r="CI35">
        <v>12</v>
      </c>
      <c r="CK35">
        <v>33</v>
      </c>
      <c r="CL35" s="8">
        <f t="shared" si="12"/>
        <v>401.3194899328854</v>
      </c>
      <c r="CM35" s="8">
        <f t="shared" si="13"/>
        <v>-90.779573963601592</v>
      </c>
      <c r="CN35">
        <f t="shared" si="15"/>
        <v>-1163.4195434354547</v>
      </c>
      <c r="CO35" s="8">
        <f t="shared" si="14"/>
        <v>-1254.1991173990564</v>
      </c>
    </row>
    <row r="36" spans="1:93" ht="16.5">
      <c r="A36">
        <v>9.9999999999999995E-7</v>
      </c>
      <c r="B36">
        <v>2.8478260869565222E-5</v>
      </c>
      <c r="C36">
        <v>1.0231666666666668E-3</v>
      </c>
      <c r="D36">
        <v>5.7662162162162172E-4</v>
      </c>
      <c r="E36">
        <v>1.2090909090909091E-4</v>
      </c>
      <c r="F36">
        <v>0.13510670616233164</v>
      </c>
      <c r="G36">
        <v>0.5781216284414995</v>
      </c>
      <c r="H36">
        <v>0.38821136578840226</v>
      </c>
      <c r="I36">
        <v>306.45374220000002</v>
      </c>
      <c r="J36">
        <v>2.6302679918953789E-7</v>
      </c>
      <c r="K36">
        <v>3.0085000000000001E-2</v>
      </c>
      <c r="L36">
        <v>113.59042109406717</v>
      </c>
      <c r="M36" s="104">
        <v>61695.40324324464</v>
      </c>
      <c r="P36" s="2">
        <v>1</v>
      </c>
      <c r="Q36">
        <v>1</v>
      </c>
      <c r="S36">
        <v>0</v>
      </c>
      <c r="T36">
        <v>6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6</v>
      </c>
      <c r="AC36">
        <v>34</v>
      </c>
      <c r="AD36" s="8">
        <f t="shared" si="16"/>
        <v>-427.76574496644264</v>
      </c>
      <c r="AE36" s="8">
        <f t="shared" si="17"/>
        <v>-673.81527691468602</v>
      </c>
      <c r="AF36">
        <f t="shared" si="3"/>
        <v>-301.68349086519515</v>
      </c>
      <c r="AG36" s="8">
        <f t="shared" si="4"/>
        <v>-975.49876777988118</v>
      </c>
      <c r="AJ36" s="2">
        <v>1</v>
      </c>
      <c r="AK36">
        <v>0.99999999999999822</v>
      </c>
      <c r="AM36">
        <v>0</v>
      </c>
      <c r="AN36">
        <v>0</v>
      </c>
      <c r="AO36">
        <v>3.4285714285714288</v>
      </c>
      <c r="AP36">
        <v>0</v>
      </c>
      <c r="AQ36">
        <v>0</v>
      </c>
      <c r="AR36">
        <v>0</v>
      </c>
      <c r="AS36">
        <v>0</v>
      </c>
      <c r="AT36">
        <v>1.7142857142857135</v>
      </c>
      <c r="AU36">
        <v>5.1428571428571423</v>
      </c>
      <c r="AW36">
        <v>34</v>
      </c>
      <c r="AX36" s="8">
        <f t="shared" si="18"/>
        <v>-455.48281112176448</v>
      </c>
      <c r="AY36" s="8">
        <f t="shared" si="19"/>
        <v>-666.3824099345444</v>
      </c>
      <c r="AZ36">
        <f t="shared" si="6"/>
        <v>-243.79804257165483</v>
      </c>
      <c r="BA36" s="8">
        <f t="shared" si="7"/>
        <v>-910.18045250619923</v>
      </c>
      <c r="BD36" s="2">
        <v>1</v>
      </c>
      <c r="BE36">
        <v>1</v>
      </c>
      <c r="BG36">
        <v>0</v>
      </c>
      <c r="BH36">
        <v>0</v>
      </c>
      <c r="BI36">
        <v>0</v>
      </c>
      <c r="BJ36">
        <v>2.4</v>
      </c>
      <c r="BK36">
        <v>0</v>
      </c>
      <c r="BL36">
        <v>0</v>
      </c>
      <c r="BM36">
        <v>0</v>
      </c>
      <c r="BN36">
        <v>2.4000000000000004</v>
      </c>
      <c r="BO36">
        <v>4.8000000000000007</v>
      </c>
      <c r="BQ36">
        <v>34</v>
      </c>
      <c r="BR36" s="8">
        <f t="shared" si="8"/>
        <v>-466.38214765100668</v>
      </c>
      <c r="BS36" s="8">
        <f t="shared" si="9"/>
        <v>-663.22177320960157</v>
      </c>
      <c r="BT36">
        <f t="shared" si="10"/>
        <v>-226.68983726804731</v>
      </c>
      <c r="BU36" s="8">
        <f t="shared" si="11"/>
        <v>-889.91161047764888</v>
      </c>
      <c r="BX36" s="2">
        <v>1</v>
      </c>
      <c r="BY36">
        <v>1</v>
      </c>
      <c r="CA36">
        <v>24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-12</v>
      </c>
      <c r="CI36">
        <v>12</v>
      </c>
      <c r="CK36">
        <v>34</v>
      </c>
      <c r="CL36" s="8">
        <f t="shared" si="12"/>
        <v>401.3194899328854</v>
      </c>
      <c r="CM36" s="8">
        <f t="shared" si="13"/>
        <v>-90.779573963601592</v>
      </c>
      <c r="CN36">
        <f t="shared" si="15"/>
        <v>-960.96841889728455</v>
      </c>
      <c r="CO36" s="8">
        <f t="shared" si="14"/>
        <v>-1051.7479928608861</v>
      </c>
    </row>
    <row r="37" spans="1:93" ht="16.5">
      <c r="A37">
        <v>9.9999999999999995E-7</v>
      </c>
      <c r="B37">
        <v>2.6304347826086954E-5</v>
      </c>
      <c r="C37">
        <v>1.1801666666666668E-3</v>
      </c>
      <c r="D37">
        <v>5.8027027027027027E-4</v>
      </c>
      <c r="E37">
        <v>1.3897727272727274E-4</v>
      </c>
      <c r="F37">
        <v>0.14747240391726185</v>
      </c>
      <c r="G37">
        <v>0.56549829198340584</v>
      </c>
      <c r="H37">
        <v>0.39808381136458942</v>
      </c>
      <c r="I37">
        <v>306.42053592000002</v>
      </c>
      <c r="J37">
        <v>2.8840315031266014E-7</v>
      </c>
      <c r="K37">
        <v>3.04E-2</v>
      </c>
      <c r="L37">
        <v>124.21657505243373</v>
      </c>
      <c r="M37" s="104">
        <v>60461.700341671771</v>
      </c>
      <c r="P37" s="2">
        <v>1</v>
      </c>
      <c r="Q37">
        <v>1</v>
      </c>
      <c r="S37">
        <v>0</v>
      </c>
      <c r="T37">
        <v>6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6</v>
      </c>
      <c r="AC37">
        <v>35</v>
      </c>
      <c r="AD37" s="8">
        <f t="shared" si="16"/>
        <v>-427.76574496644264</v>
      </c>
      <c r="AE37" s="8">
        <f t="shared" si="17"/>
        <v>-673.81527691468602</v>
      </c>
      <c r="AF37">
        <f t="shared" si="3"/>
        <v>-298.06068799090912</v>
      </c>
      <c r="AG37" s="8">
        <f t="shared" si="4"/>
        <v>-971.87596490559508</v>
      </c>
      <c r="AJ37" s="2">
        <v>1</v>
      </c>
      <c r="AK37">
        <v>0.99999999999999822</v>
      </c>
      <c r="AM37">
        <v>0</v>
      </c>
      <c r="AN37">
        <v>0</v>
      </c>
      <c r="AO37">
        <v>3.4285714285714288</v>
      </c>
      <c r="AP37">
        <v>0</v>
      </c>
      <c r="AQ37">
        <v>0</v>
      </c>
      <c r="AR37">
        <v>0</v>
      </c>
      <c r="AS37">
        <v>0</v>
      </c>
      <c r="AT37">
        <v>1.7142857142857135</v>
      </c>
      <c r="AU37">
        <v>5.1428571428571423</v>
      </c>
      <c r="AW37">
        <v>35</v>
      </c>
      <c r="AX37" s="8">
        <f t="shared" si="18"/>
        <v>-455.48281112176448</v>
      </c>
      <c r="AY37" s="8">
        <f t="shared" si="19"/>
        <v>-666.3824099345444</v>
      </c>
      <c r="AZ37">
        <f t="shared" si="6"/>
        <v>-242.46423850372778</v>
      </c>
      <c r="BA37" s="8">
        <f t="shared" si="7"/>
        <v>-908.84664843827215</v>
      </c>
      <c r="BD37" s="2">
        <v>1</v>
      </c>
      <c r="BE37">
        <v>1</v>
      </c>
      <c r="BG37">
        <v>0</v>
      </c>
      <c r="BH37">
        <v>0</v>
      </c>
      <c r="BI37">
        <v>0</v>
      </c>
      <c r="BJ37">
        <v>2.4</v>
      </c>
      <c r="BK37">
        <v>0</v>
      </c>
      <c r="BL37">
        <v>0</v>
      </c>
      <c r="BM37">
        <v>0</v>
      </c>
      <c r="BN37">
        <v>2.4000000000000004</v>
      </c>
      <c r="BO37">
        <v>4.8000000000000007</v>
      </c>
      <c r="BQ37">
        <v>35</v>
      </c>
      <c r="BR37" s="8">
        <f t="shared" si="8"/>
        <v>-466.38214765100668</v>
      </c>
      <c r="BS37" s="8">
        <f t="shared" si="9"/>
        <v>-663.22177320960157</v>
      </c>
      <c r="BT37">
        <f t="shared" si="10"/>
        <v>-224.62365780755113</v>
      </c>
      <c r="BU37" s="8">
        <f t="shared" si="11"/>
        <v>-887.84543101715269</v>
      </c>
      <c r="BX37" s="2">
        <v>1</v>
      </c>
      <c r="BY37">
        <v>1</v>
      </c>
      <c r="CA37">
        <v>24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-12</v>
      </c>
      <c r="CI37">
        <v>12</v>
      </c>
      <c r="CK37">
        <v>35</v>
      </c>
      <c r="CL37" s="8">
        <f t="shared" si="12"/>
        <v>401.3194899328854</v>
      </c>
      <c r="CM37" s="8">
        <f t="shared" si="13"/>
        <v>-90.779573963601592</v>
      </c>
      <c r="CN37">
        <f t="shared" si="15"/>
        <v>-963.22225117989785</v>
      </c>
      <c r="CO37" s="8">
        <f t="shared" si="14"/>
        <v>-1054.0018251434994</v>
      </c>
    </row>
    <row r="38" spans="1:93" ht="16.5">
      <c r="A38">
        <v>9.9999999999999995E-7</v>
      </c>
      <c r="B38">
        <v>3.4565217391304352E-5</v>
      </c>
      <c r="C38">
        <v>1.6188333333333335E-3</v>
      </c>
      <c r="D38">
        <v>8.8648648648648643E-4</v>
      </c>
      <c r="E38">
        <v>2.0000000000000001E-4</v>
      </c>
      <c r="F38">
        <v>0.1271858346420881</v>
      </c>
      <c r="G38">
        <v>0.56371483995509108</v>
      </c>
      <c r="H38">
        <v>0.39298875101388175</v>
      </c>
      <c r="I38">
        <v>306.36819993</v>
      </c>
      <c r="J38">
        <v>3.0199517204020165E-7</v>
      </c>
      <c r="K38">
        <v>3.2489999999999998E-2</v>
      </c>
      <c r="L38">
        <v>107.24687282658518</v>
      </c>
      <c r="M38" s="104">
        <v>60335.653436988883</v>
      </c>
      <c r="P38" s="2">
        <v>1</v>
      </c>
      <c r="Q38">
        <v>1</v>
      </c>
      <c r="S38">
        <v>0</v>
      </c>
      <c r="T38">
        <v>6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6</v>
      </c>
      <c r="AC38">
        <v>36</v>
      </c>
      <c r="AD38" s="8">
        <f t="shared" si="16"/>
        <v>-427.76574496644264</v>
      </c>
      <c r="AE38" s="8">
        <f t="shared" si="17"/>
        <v>-673.81527691468602</v>
      </c>
      <c r="AF38">
        <f t="shared" si="3"/>
        <v>-292.47549251297443</v>
      </c>
      <c r="AG38" s="8">
        <f t="shared" si="4"/>
        <v>-966.29076942766051</v>
      </c>
      <c r="AJ38" s="2">
        <v>1</v>
      </c>
      <c r="AK38">
        <v>0.99999999999999822</v>
      </c>
      <c r="AM38">
        <v>0</v>
      </c>
      <c r="AN38">
        <v>0</v>
      </c>
      <c r="AO38">
        <v>3.4285714285714288</v>
      </c>
      <c r="AP38">
        <v>0</v>
      </c>
      <c r="AQ38">
        <v>0</v>
      </c>
      <c r="AR38">
        <v>0</v>
      </c>
      <c r="AS38">
        <v>0</v>
      </c>
      <c r="AT38">
        <v>1.7142857142857135</v>
      </c>
      <c r="AU38">
        <v>5.1428571428571423</v>
      </c>
      <c r="AW38">
        <v>36</v>
      </c>
      <c r="AX38" s="8">
        <f t="shared" si="18"/>
        <v>-455.48281112176448</v>
      </c>
      <c r="AY38" s="8">
        <f t="shared" si="19"/>
        <v>-666.3824099345444</v>
      </c>
      <c r="AZ38">
        <f t="shared" si="6"/>
        <v>-237.82813159167648</v>
      </c>
      <c r="BA38" s="8">
        <f t="shared" si="7"/>
        <v>-904.21054152622082</v>
      </c>
      <c r="BD38" s="2">
        <v>1</v>
      </c>
      <c r="BE38">
        <v>1</v>
      </c>
      <c r="BG38">
        <v>0</v>
      </c>
      <c r="BH38">
        <v>0</v>
      </c>
      <c r="BI38">
        <v>0</v>
      </c>
      <c r="BJ38">
        <v>2.4</v>
      </c>
      <c r="BK38">
        <v>0</v>
      </c>
      <c r="BL38">
        <v>0</v>
      </c>
      <c r="BM38">
        <v>0</v>
      </c>
      <c r="BN38">
        <v>2.4000000000000004</v>
      </c>
      <c r="BO38">
        <v>4.8000000000000007</v>
      </c>
      <c r="BQ38">
        <v>36</v>
      </c>
      <c r="BR38" s="8">
        <f t="shared" si="8"/>
        <v>-466.38214765100668</v>
      </c>
      <c r="BS38" s="8">
        <f t="shared" si="9"/>
        <v>-663.22177320960157</v>
      </c>
      <c r="BT38">
        <f t="shared" si="10"/>
        <v>-221.39036841599005</v>
      </c>
      <c r="BU38" s="8">
        <f t="shared" si="11"/>
        <v>-884.61214162559168</v>
      </c>
      <c r="BX38" s="2">
        <v>1</v>
      </c>
      <c r="BY38">
        <v>1</v>
      </c>
      <c r="CA38">
        <v>24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-12</v>
      </c>
      <c r="CI38">
        <v>12</v>
      </c>
      <c r="CK38">
        <v>36</v>
      </c>
      <c r="CL38" s="8">
        <f t="shared" si="12"/>
        <v>401.3194899328854</v>
      </c>
      <c r="CM38" s="8">
        <f t="shared" si="13"/>
        <v>-90.779573963601592</v>
      </c>
      <c r="CN38">
        <f t="shared" si="15"/>
        <v>-946.98562872226114</v>
      </c>
      <c r="CO38" s="8">
        <f t="shared" si="14"/>
        <v>-1037.7652026858627</v>
      </c>
    </row>
    <row r="39" spans="1:93" ht="16.5">
      <c r="A39">
        <v>9.9999999999999995E-7</v>
      </c>
      <c r="B39">
        <v>3.4347826086956526E-5</v>
      </c>
      <c r="C39">
        <v>1.8156666666666666E-3</v>
      </c>
      <c r="D39">
        <v>9.778378378378378E-4</v>
      </c>
      <c r="E39">
        <v>2.528409090909091E-4</v>
      </c>
      <c r="F39">
        <v>0.19736169175141977</v>
      </c>
      <c r="G39">
        <v>0.55842386786234866</v>
      </c>
      <c r="H39">
        <v>0.40217260364115048</v>
      </c>
      <c r="I39">
        <v>306.35195772999998</v>
      </c>
      <c r="J39">
        <v>2.8183829312644502E-7</v>
      </c>
      <c r="K39">
        <v>3.125E-2</v>
      </c>
      <c r="L39">
        <v>166.43262687916274</v>
      </c>
      <c r="M39" s="104">
        <v>59779.52273398023</v>
      </c>
      <c r="P39" s="2">
        <v>1</v>
      </c>
      <c r="Q39">
        <v>1</v>
      </c>
      <c r="S39">
        <v>0</v>
      </c>
      <c r="T39">
        <v>6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6</v>
      </c>
      <c r="AC39">
        <v>37</v>
      </c>
      <c r="AD39" s="8">
        <f t="shared" si="16"/>
        <v>-427.76574496644264</v>
      </c>
      <c r="AE39" s="8">
        <f t="shared" si="17"/>
        <v>-673.81527691468602</v>
      </c>
      <c r="AF39">
        <f t="shared" si="3"/>
        <v>-291.76202182160023</v>
      </c>
      <c r="AG39" s="8">
        <f t="shared" si="4"/>
        <v>-965.57729873628625</v>
      </c>
      <c r="AJ39" s="2">
        <v>1</v>
      </c>
      <c r="AK39">
        <v>0.99999999999999822</v>
      </c>
      <c r="AM39">
        <v>0</v>
      </c>
      <c r="AN39">
        <v>0</v>
      </c>
      <c r="AO39">
        <v>3.4285714285714288</v>
      </c>
      <c r="AP39">
        <v>0</v>
      </c>
      <c r="AQ39">
        <v>0</v>
      </c>
      <c r="AR39">
        <v>0</v>
      </c>
      <c r="AS39">
        <v>0</v>
      </c>
      <c r="AT39">
        <v>1.7142857142857135</v>
      </c>
      <c r="AU39">
        <v>5.1428571428571423</v>
      </c>
      <c r="AW39">
        <v>37</v>
      </c>
      <c r="AX39" s="8">
        <f t="shared" si="18"/>
        <v>-455.48281112176448</v>
      </c>
      <c r="AY39" s="8">
        <f t="shared" si="19"/>
        <v>-666.3824099345444</v>
      </c>
      <c r="AZ39">
        <f t="shared" si="6"/>
        <v>-238.03380638709194</v>
      </c>
      <c r="BA39" s="8">
        <f t="shared" si="7"/>
        <v>-904.41621632163628</v>
      </c>
      <c r="BD39" s="2">
        <v>1</v>
      </c>
      <c r="BE39">
        <v>1</v>
      </c>
      <c r="BG39">
        <v>0</v>
      </c>
      <c r="BH39">
        <v>0</v>
      </c>
      <c r="BI39">
        <v>0</v>
      </c>
      <c r="BJ39">
        <v>2.4</v>
      </c>
      <c r="BK39">
        <v>0</v>
      </c>
      <c r="BL39">
        <v>0</v>
      </c>
      <c r="BM39">
        <v>0</v>
      </c>
      <c r="BN39">
        <v>2.4000000000000004</v>
      </c>
      <c r="BO39">
        <v>4.8000000000000007</v>
      </c>
      <c r="BQ39">
        <v>37</v>
      </c>
      <c r="BR39" s="8">
        <f t="shared" si="8"/>
        <v>-466.38214765100668</v>
      </c>
      <c r="BS39" s="8">
        <f t="shared" si="9"/>
        <v>-663.22177320960157</v>
      </c>
      <c r="BT39">
        <f t="shared" si="10"/>
        <v>-221.02788677896146</v>
      </c>
      <c r="BU39" s="8">
        <f t="shared" si="11"/>
        <v>-884.24965998856305</v>
      </c>
      <c r="BX39" s="2">
        <v>1</v>
      </c>
      <c r="BY39">
        <v>1</v>
      </c>
      <c r="CA39">
        <v>24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-12</v>
      </c>
      <c r="CI39">
        <v>12</v>
      </c>
      <c r="CK39">
        <v>37</v>
      </c>
      <c r="CL39" s="8">
        <f t="shared" si="12"/>
        <v>401.3194899328854</v>
      </c>
      <c r="CM39" s="8">
        <f t="shared" si="13"/>
        <v>-90.779573963601592</v>
      </c>
      <c r="CN39">
        <f t="shared" si="15"/>
        <v>-948.2431249616177</v>
      </c>
      <c r="CO39" s="8">
        <f t="shared" si="14"/>
        <v>-1039.0226989252192</v>
      </c>
    </row>
    <row r="40" spans="1:93" ht="16.5">
      <c r="A40">
        <v>9.9999999999999995E-7</v>
      </c>
      <c r="B40">
        <v>9.9999999999999995E-7</v>
      </c>
      <c r="C40">
        <v>2.4118333333333335E-3</v>
      </c>
      <c r="D40">
        <v>1.4177027027027027E-3</v>
      </c>
      <c r="E40">
        <v>4.0943181818181817E-4</v>
      </c>
      <c r="F40">
        <v>0.21506753536743628</v>
      </c>
      <c r="G40">
        <v>0.55299882919814836</v>
      </c>
      <c r="H40">
        <v>0.40912202985945856</v>
      </c>
      <c r="I40">
        <v>306.50174693999998</v>
      </c>
      <c r="J40">
        <v>2.8183829312644502E-7</v>
      </c>
      <c r="K40">
        <v>3.0599999999999999E-2</v>
      </c>
      <c r="L40">
        <v>181.4425509415108</v>
      </c>
      <c r="M40" s="104">
        <v>59226.9088002512</v>
      </c>
      <c r="P40" s="2">
        <v>1</v>
      </c>
      <c r="Q40">
        <v>1</v>
      </c>
      <c r="S40">
        <v>0</v>
      </c>
      <c r="T40">
        <v>6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6</v>
      </c>
      <c r="AC40">
        <v>38</v>
      </c>
      <c r="AD40" s="8">
        <f t="shared" si="16"/>
        <v>-427.76574496644264</v>
      </c>
      <c r="AE40" s="8">
        <f t="shared" si="17"/>
        <v>-673.81527691468602</v>
      </c>
      <c r="AF40">
        <f t="shared" si="3"/>
        <v>-287.56319082227412</v>
      </c>
      <c r="AG40" s="8">
        <f t="shared" si="4"/>
        <v>-961.37846773696015</v>
      </c>
      <c r="AJ40" s="2">
        <v>1</v>
      </c>
      <c r="AK40">
        <v>0.99999999999999822</v>
      </c>
      <c r="AM40">
        <v>0</v>
      </c>
      <c r="AN40">
        <v>0</v>
      </c>
      <c r="AO40">
        <v>3.4285714285714288</v>
      </c>
      <c r="AP40">
        <v>0</v>
      </c>
      <c r="AQ40">
        <v>0</v>
      </c>
      <c r="AR40">
        <v>0</v>
      </c>
      <c r="AS40">
        <v>0</v>
      </c>
      <c r="AT40">
        <v>1.7142857142857135</v>
      </c>
      <c r="AU40">
        <v>5.1428571428571423</v>
      </c>
      <c r="AW40">
        <v>38</v>
      </c>
      <c r="AX40" s="8">
        <f t="shared" si="18"/>
        <v>-455.48281112176448</v>
      </c>
      <c r="AY40" s="8">
        <f t="shared" si="19"/>
        <v>-666.3824099345444</v>
      </c>
      <c r="AZ40">
        <f t="shared" si="6"/>
        <v>-234.99651849390682</v>
      </c>
      <c r="BA40" s="8">
        <f t="shared" si="7"/>
        <v>-901.37892842845122</v>
      </c>
      <c r="BD40" s="2">
        <v>1</v>
      </c>
      <c r="BE40">
        <v>1</v>
      </c>
      <c r="BG40">
        <v>0</v>
      </c>
      <c r="BH40">
        <v>0</v>
      </c>
      <c r="BI40">
        <v>0</v>
      </c>
      <c r="BJ40">
        <v>2.4</v>
      </c>
      <c r="BK40">
        <v>0</v>
      </c>
      <c r="BL40">
        <v>0</v>
      </c>
      <c r="BM40">
        <v>0</v>
      </c>
      <c r="BN40">
        <v>2.4000000000000004</v>
      </c>
      <c r="BO40">
        <v>4.8000000000000007</v>
      </c>
      <c r="BQ40">
        <v>38</v>
      </c>
      <c r="BR40" s="8">
        <f t="shared" si="8"/>
        <v>-466.38214765100668</v>
      </c>
      <c r="BS40" s="8">
        <f t="shared" si="9"/>
        <v>-663.22177320960157</v>
      </c>
      <c r="BT40">
        <f t="shared" si="10"/>
        <v>-218.31645556035991</v>
      </c>
      <c r="BU40" s="8">
        <f t="shared" si="11"/>
        <v>-881.53822876996151</v>
      </c>
      <c r="BX40" s="2">
        <v>1</v>
      </c>
      <c r="BY40">
        <v>1</v>
      </c>
      <c r="CA40">
        <v>24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-12</v>
      </c>
      <c r="CI40">
        <v>12</v>
      </c>
      <c r="CK40">
        <v>38</v>
      </c>
      <c r="CL40" s="8">
        <f t="shared" si="12"/>
        <v>401.3194899328854</v>
      </c>
      <c r="CM40" s="8">
        <f t="shared" si="13"/>
        <v>-90.779573963601592</v>
      </c>
      <c r="CN40">
        <f t="shared" si="15"/>
        <v>-1164.365084218814</v>
      </c>
      <c r="CO40" s="8">
        <f t="shared" si="14"/>
        <v>-1255.1446581824157</v>
      </c>
    </row>
    <row r="41" spans="1:93" ht="16.5">
      <c r="A41">
        <v>9.9999999999999995E-7</v>
      </c>
      <c r="B41">
        <v>9.9999999999999995E-7</v>
      </c>
      <c r="C41">
        <v>2.2125000000000001E-3</v>
      </c>
      <c r="D41">
        <v>1.5263513513513515E-3</v>
      </c>
      <c r="E41">
        <v>2.7670454545454548E-4</v>
      </c>
      <c r="F41">
        <v>0.19763013287881592</v>
      </c>
      <c r="G41">
        <v>0.55681166969755558</v>
      </c>
      <c r="H41">
        <v>0.40697861149457748</v>
      </c>
      <c r="I41">
        <v>306.43316873999999</v>
      </c>
      <c r="J41">
        <v>2.691534803926908E-7</v>
      </c>
      <c r="K41">
        <v>3.09E-2</v>
      </c>
      <c r="L41">
        <v>166.63156442485527</v>
      </c>
      <c r="M41" s="104">
        <v>59594.540272374412</v>
      </c>
      <c r="P41" s="2">
        <v>1</v>
      </c>
      <c r="Q41">
        <v>1</v>
      </c>
      <c r="S41">
        <v>0</v>
      </c>
      <c r="T41">
        <v>6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6</v>
      </c>
      <c r="AC41">
        <v>39</v>
      </c>
      <c r="AD41" s="8">
        <f t="shared" si="16"/>
        <v>-427.76574496644264</v>
      </c>
      <c r="AE41" s="8">
        <f t="shared" si="17"/>
        <v>-673.81527691468602</v>
      </c>
      <c r="AF41">
        <f t="shared" si="3"/>
        <v>-289.52156554553653</v>
      </c>
      <c r="AG41" s="8">
        <f t="shared" si="4"/>
        <v>-963.33684246022256</v>
      </c>
      <c r="AJ41" s="2">
        <v>1</v>
      </c>
      <c r="AK41">
        <v>0.99999999999999822</v>
      </c>
      <c r="AM41">
        <v>0</v>
      </c>
      <c r="AN41">
        <v>0</v>
      </c>
      <c r="AO41">
        <v>3.4285714285714288</v>
      </c>
      <c r="AP41">
        <v>0</v>
      </c>
      <c r="AQ41">
        <v>0</v>
      </c>
      <c r="AR41">
        <v>0</v>
      </c>
      <c r="AS41">
        <v>0</v>
      </c>
      <c r="AT41">
        <v>1.7142857142857135</v>
      </c>
      <c r="AU41">
        <v>5.1428571428571423</v>
      </c>
      <c r="AW41">
        <v>39</v>
      </c>
      <c r="AX41" s="8">
        <f t="shared" si="18"/>
        <v>-455.48281112176448</v>
      </c>
      <c r="AY41" s="8">
        <f t="shared" si="19"/>
        <v>-666.3824099345444</v>
      </c>
      <c r="AZ41">
        <f t="shared" si="6"/>
        <v>-234.85970385511104</v>
      </c>
      <c r="BA41" s="8">
        <f t="shared" si="7"/>
        <v>-901.24211378965538</v>
      </c>
      <c r="BD41" s="2">
        <v>1</v>
      </c>
      <c r="BE41">
        <v>1</v>
      </c>
      <c r="BG41">
        <v>0</v>
      </c>
      <c r="BH41">
        <v>0</v>
      </c>
      <c r="BI41">
        <v>0</v>
      </c>
      <c r="BJ41">
        <v>2.4</v>
      </c>
      <c r="BK41">
        <v>0</v>
      </c>
      <c r="BL41">
        <v>0</v>
      </c>
      <c r="BM41">
        <v>0</v>
      </c>
      <c r="BN41">
        <v>2.4000000000000004</v>
      </c>
      <c r="BO41">
        <v>4.8000000000000007</v>
      </c>
      <c r="BQ41">
        <v>39</v>
      </c>
      <c r="BR41" s="8">
        <f t="shared" si="8"/>
        <v>-466.38214765100668</v>
      </c>
      <c r="BS41" s="8">
        <f t="shared" si="9"/>
        <v>-663.22177320960157</v>
      </c>
      <c r="BT41">
        <f t="shared" si="10"/>
        <v>-221.16705257172239</v>
      </c>
      <c r="BU41" s="8">
        <f t="shared" si="11"/>
        <v>-884.38882578132393</v>
      </c>
      <c r="BX41" s="2">
        <v>1</v>
      </c>
      <c r="BY41">
        <v>1</v>
      </c>
      <c r="CA41">
        <v>24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-12</v>
      </c>
      <c r="CI41">
        <v>12</v>
      </c>
      <c r="CK41">
        <v>39</v>
      </c>
      <c r="CL41" s="8">
        <f t="shared" si="12"/>
        <v>401.3194899328854</v>
      </c>
      <c r="CM41" s="8">
        <f t="shared" si="13"/>
        <v>-90.779573963601592</v>
      </c>
      <c r="CN41">
        <f t="shared" si="15"/>
        <v>-1165.8108370199154</v>
      </c>
      <c r="CO41" s="8">
        <f t="shared" si="14"/>
        <v>-1256.5904109835169</v>
      </c>
    </row>
    <row r="42" spans="1:93" ht="16.5">
      <c r="A42">
        <v>9.9999999999999995E-7</v>
      </c>
      <c r="B42">
        <v>3.0652173913043476E-5</v>
      </c>
      <c r="C42">
        <v>1.9846666666666667E-3</v>
      </c>
      <c r="D42">
        <v>1.5095945945945947E-3</v>
      </c>
      <c r="E42">
        <v>2.3397727272727272E-4</v>
      </c>
      <c r="F42">
        <v>8.4683721718448832E-2</v>
      </c>
      <c r="G42">
        <v>0.55955774400689762</v>
      </c>
      <c r="H42">
        <v>0.40482856385340343</v>
      </c>
      <c r="I42">
        <v>306.39707496</v>
      </c>
      <c r="J42">
        <v>2.6302679918953789E-7</v>
      </c>
      <c r="K42">
        <v>3.09E-2</v>
      </c>
      <c r="L42">
        <v>71.370868172734305</v>
      </c>
      <c r="M42" s="104">
        <v>59883.376266207466</v>
      </c>
      <c r="P42" s="2">
        <v>1</v>
      </c>
      <c r="Q42">
        <v>1</v>
      </c>
      <c r="S42">
        <v>0</v>
      </c>
      <c r="T42">
        <v>6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6</v>
      </c>
      <c r="AC42">
        <v>40</v>
      </c>
      <c r="AD42" s="8">
        <f t="shared" si="16"/>
        <v>-427.76574496644264</v>
      </c>
      <c r="AE42" s="8">
        <f t="shared" si="17"/>
        <v>-673.81527691468602</v>
      </c>
      <c r="AF42">
        <f t="shared" si="3"/>
        <v>-291.50049768167821</v>
      </c>
      <c r="AG42" s="8">
        <f t="shared" si="4"/>
        <v>-965.31577459636424</v>
      </c>
      <c r="AJ42" s="2">
        <v>1</v>
      </c>
      <c r="AK42">
        <v>0.99999999999999822</v>
      </c>
      <c r="AM42">
        <v>0</v>
      </c>
      <c r="AN42">
        <v>0</v>
      </c>
      <c r="AO42">
        <v>3.4285714285714288</v>
      </c>
      <c r="AP42">
        <v>0</v>
      </c>
      <c r="AQ42">
        <v>0</v>
      </c>
      <c r="AR42">
        <v>0</v>
      </c>
      <c r="AS42">
        <v>0</v>
      </c>
      <c r="AT42">
        <v>1.7142857142857135</v>
      </c>
      <c r="AU42">
        <v>5.1428571428571423</v>
      </c>
      <c r="AW42">
        <v>40</v>
      </c>
      <c r="AX42" s="8">
        <f t="shared" si="18"/>
        <v>-455.48281112176448</v>
      </c>
      <c r="AY42" s="8">
        <f t="shared" si="19"/>
        <v>-666.3824099345444</v>
      </c>
      <c r="AZ42">
        <f t="shared" si="6"/>
        <v>-235.23013595222096</v>
      </c>
      <c r="BA42" s="8">
        <f t="shared" si="7"/>
        <v>-901.61254588676536</v>
      </c>
      <c r="BD42" s="2">
        <v>1</v>
      </c>
      <c r="BE42">
        <v>1</v>
      </c>
      <c r="BG42">
        <v>0</v>
      </c>
      <c r="BH42">
        <v>0</v>
      </c>
      <c r="BI42">
        <v>0</v>
      </c>
      <c r="BJ42">
        <v>2.4</v>
      </c>
      <c r="BK42">
        <v>0</v>
      </c>
      <c r="BL42">
        <v>0</v>
      </c>
      <c r="BM42">
        <v>0</v>
      </c>
      <c r="BN42">
        <v>2.4000000000000004</v>
      </c>
      <c r="BO42">
        <v>4.8000000000000007</v>
      </c>
      <c r="BQ42">
        <v>40</v>
      </c>
      <c r="BR42" s="8">
        <f t="shared" si="8"/>
        <v>-466.38214765100668</v>
      </c>
      <c r="BS42" s="8">
        <f t="shared" si="9"/>
        <v>-663.22177320960157</v>
      </c>
      <c r="BT42">
        <f t="shared" si="10"/>
        <v>-222.44806063429306</v>
      </c>
      <c r="BU42" s="8">
        <f t="shared" si="11"/>
        <v>-885.66983384389459</v>
      </c>
      <c r="BX42" s="2">
        <v>1</v>
      </c>
      <c r="BY42">
        <v>1</v>
      </c>
      <c r="CA42">
        <v>24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-12</v>
      </c>
      <c r="CI42">
        <v>12</v>
      </c>
      <c r="CK42">
        <v>40</v>
      </c>
      <c r="CL42" s="8">
        <f t="shared" si="12"/>
        <v>401.3194899328854</v>
      </c>
      <c r="CM42" s="8">
        <f t="shared" si="13"/>
        <v>-90.779573963601592</v>
      </c>
      <c r="CN42">
        <f t="shared" si="15"/>
        <v>-957.11017257915398</v>
      </c>
      <c r="CO42" s="8">
        <f t="shared" si="14"/>
        <v>-1047.8897465427556</v>
      </c>
    </row>
    <row r="43" spans="1:93" ht="16.5">
      <c r="A43">
        <v>9.9999999999999995E-7</v>
      </c>
      <c r="B43">
        <v>2.9347826086956523E-5</v>
      </c>
      <c r="C43">
        <v>2.0088333333333334E-3</v>
      </c>
      <c r="D43">
        <v>1.8593243243243242E-3</v>
      </c>
      <c r="E43">
        <v>1.8386363636363636E-4</v>
      </c>
      <c r="F43">
        <v>6.9690788959223302E-2</v>
      </c>
      <c r="G43">
        <v>0.55417997469079827</v>
      </c>
      <c r="H43">
        <v>0.40870473119638812</v>
      </c>
      <c r="I43">
        <v>306.35015304000001</v>
      </c>
      <c r="J43">
        <v>2.6302679918953789E-7</v>
      </c>
      <c r="K43">
        <v>3.0365E-2</v>
      </c>
      <c r="L43">
        <v>58.779788141205557</v>
      </c>
      <c r="M43" s="104">
        <v>59366.142013212353</v>
      </c>
      <c r="P43" s="2">
        <v>1</v>
      </c>
      <c r="Q43">
        <v>1</v>
      </c>
      <c r="S43">
        <v>0</v>
      </c>
      <c r="T43">
        <v>6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6</v>
      </c>
      <c r="AC43">
        <v>41</v>
      </c>
      <c r="AD43" s="8">
        <f t="shared" si="16"/>
        <v>-427.76574496644264</v>
      </c>
      <c r="AE43" s="8">
        <f t="shared" si="17"/>
        <v>-673.81527691468602</v>
      </c>
      <c r="AF43">
        <f t="shared" si="3"/>
        <v>-291.27088594926283</v>
      </c>
      <c r="AG43" s="8">
        <f t="shared" si="4"/>
        <v>-965.08616286394886</v>
      </c>
      <c r="AJ43" s="2">
        <v>1</v>
      </c>
      <c r="AK43">
        <v>0.99999999999999822</v>
      </c>
      <c r="AM43">
        <v>0</v>
      </c>
      <c r="AN43">
        <v>0</v>
      </c>
      <c r="AO43">
        <v>3.4285714285714288</v>
      </c>
      <c r="AP43">
        <v>0</v>
      </c>
      <c r="AQ43">
        <v>0</v>
      </c>
      <c r="AR43">
        <v>0</v>
      </c>
      <c r="AS43">
        <v>0</v>
      </c>
      <c r="AT43">
        <v>1.7142857142857135</v>
      </c>
      <c r="AU43">
        <v>5.1428571428571423</v>
      </c>
      <c r="AW43">
        <v>41</v>
      </c>
      <c r="AX43" s="8">
        <f t="shared" si="18"/>
        <v>-455.48281112176448</v>
      </c>
      <c r="AY43" s="8">
        <f t="shared" si="19"/>
        <v>-666.3824099345444</v>
      </c>
      <c r="AZ43">
        <f t="shared" si="6"/>
        <v>-233.45064710543846</v>
      </c>
      <c r="BA43" s="8">
        <f t="shared" si="7"/>
        <v>-899.8330570399828</v>
      </c>
      <c r="BD43" s="2">
        <v>1</v>
      </c>
      <c r="BE43">
        <v>1</v>
      </c>
      <c r="BG43">
        <v>0</v>
      </c>
      <c r="BH43">
        <v>0</v>
      </c>
      <c r="BI43">
        <v>0</v>
      </c>
      <c r="BJ43">
        <v>2.4</v>
      </c>
      <c r="BK43">
        <v>0</v>
      </c>
      <c r="BL43">
        <v>0</v>
      </c>
      <c r="BM43">
        <v>0</v>
      </c>
      <c r="BN43">
        <v>2.4000000000000004</v>
      </c>
      <c r="BO43">
        <v>4.8000000000000007</v>
      </c>
      <c r="BQ43">
        <v>41</v>
      </c>
      <c r="BR43" s="8">
        <f t="shared" si="8"/>
        <v>-466.38214765100668</v>
      </c>
      <c r="BS43" s="8">
        <f t="shared" si="9"/>
        <v>-663.22177320960157</v>
      </c>
      <c r="BT43">
        <f t="shared" si="10"/>
        <v>-223.99421601216829</v>
      </c>
      <c r="BU43" s="8">
        <f t="shared" si="11"/>
        <v>-887.21598922176986</v>
      </c>
      <c r="BX43" s="2">
        <v>1</v>
      </c>
      <c r="BY43">
        <v>1</v>
      </c>
      <c r="CA43">
        <v>24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-12</v>
      </c>
      <c r="CI43">
        <v>12</v>
      </c>
      <c r="CK43">
        <v>41</v>
      </c>
      <c r="CL43" s="8">
        <f t="shared" si="12"/>
        <v>401.3194899328854</v>
      </c>
      <c r="CM43" s="8">
        <f t="shared" si="13"/>
        <v>-90.779573963601592</v>
      </c>
      <c r="CN43">
        <f t="shared" si="15"/>
        <v>-959.08806432119411</v>
      </c>
      <c r="CO43" s="8">
        <f t="shared" si="14"/>
        <v>-1049.8676382847957</v>
      </c>
    </row>
    <row r="44" spans="1:93" ht="16.5">
      <c r="A44">
        <v>9.9999999999999995E-7</v>
      </c>
      <c r="B44">
        <v>3.8260869565217388E-5</v>
      </c>
      <c r="C44">
        <v>1.8749999999999999E-3</v>
      </c>
      <c r="D44">
        <v>1.7887837837837839E-3</v>
      </c>
      <c r="E44">
        <v>1.3795454545454546E-4</v>
      </c>
      <c r="F44">
        <v>4.8692630441585082E-2</v>
      </c>
      <c r="G44">
        <v>0.55778808235185839</v>
      </c>
      <c r="H44">
        <v>0.4052971722510969</v>
      </c>
      <c r="I44">
        <v>306.29420766999999</v>
      </c>
      <c r="J44">
        <v>2.7542287033381632E-7</v>
      </c>
      <c r="K44">
        <v>2.9815000000000001E-2</v>
      </c>
      <c r="L44">
        <v>41.096740685695814</v>
      </c>
      <c r="M44" s="104">
        <v>59696.553075891032</v>
      </c>
      <c r="P44" s="2">
        <v>1</v>
      </c>
      <c r="Q44">
        <v>1</v>
      </c>
      <c r="S44">
        <v>0</v>
      </c>
      <c r="T44">
        <v>6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6</v>
      </c>
      <c r="AC44">
        <v>42</v>
      </c>
      <c r="AD44" s="8">
        <f t="shared" si="16"/>
        <v>-427.76574496644264</v>
      </c>
      <c r="AE44" s="8">
        <f t="shared" si="17"/>
        <v>-673.81527691468602</v>
      </c>
      <c r="AF44">
        <f t="shared" si="3"/>
        <v>-291.56751327968863</v>
      </c>
      <c r="AG44" s="8">
        <f t="shared" si="4"/>
        <v>-965.38279019437459</v>
      </c>
      <c r="AJ44" s="2">
        <v>1</v>
      </c>
      <c r="AK44">
        <v>0.99999999999999822</v>
      </c>
      <c r="AM44">
        <v>0</v>
      </c>
      <c r="AN44">
        <v>0</v>
      </c>
      <c r="AO44">
        <v>3.4285714285714288</v>
      </c>
      <c r="AP44">
        <v>0</v>
      </c>
      <c r="AQ44">
        <v>0</v>
      </c>
      <c r="AR44">
        <v>0</v>
      </c>
      <c r="AS44">
        <v>0</v>
      </c>
      <c r="AT44">
        <v>1.7142857142857135</v>
      </c>
      <c r="AU44">
        <v>5.1428571428571423</v>
      </c>
      <c r="AW44">
        <v>42</v>
      </c>
      <c r="AX44" s="8">
        <f t="shared" si="18"/>
        <v>-455.48281112176448</v>
      </c>
      <c r="AY44" s="8">
        <f t="shared" si="19"/>
        <v>-666.3824099345444</v>
      </c>
      <c r="AZ44">
        <f t="shared" si="6"/>
        <v>-233.22237592660414</v>
      </c>
      <c r="BA44" s="8">
        <f t="shared" si="7"/>
        <v>-899.60478586114857</v>
      </c>
      <c r="BD44" s="2">
        <v>1</v>
      </c>
      <c r="BE44">
        <v>1</v>
      </c>
      <c r="BG44">
        <v>0</v>
      </c>
      <c r="BH44">
        <v>0</v>
      </c>
      <c r="BI44">
        <v>0</v>
      </c>
      <c r="BJ44">
        <v>2.4</v>
      </c>
      <c r="BK44">
        <v>0</v>
      </c>
      <c r="BL44">
        <v>0</v>
      </c>
      <c r="BM44">
        <v>0</v>
      </c>
      <c r="BN44">
        <v>2.4000000000000004</v>
      </c>
      <c r="BO44">
        <v>4.8000000000000007</v>
      </c>
      <c r="BQ44">
        <v>42</v>
      </c>
      <c r="BR44" s="8">
        <f t="shared" si="8"/>
        <v>-466.38214765100668</v>
      </c>
      <c r="BS44" s="8">
        <f t="shared" si="9"/>
        <v>-663.22177320960157</v>
      </c>
      <c r="BT44">
        <f t="shared" si="10"/>
        <v>-225.25789916430969</v>
      </c>
      <c r="BU44" s="8">
        <f t="shared" si="11"/>
        <v>-888.47967237391128</v>
      </c>
      <c r="BX44" s="2">
        <v>1</v>
      </c>
      <c r="BY44">
        <v>1</v>
      </c>
      <c r="CA44">
        <v>24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-12</v>
      </c>
      <c r="CI44">
        <v>12</v>
      </c>
      <c r="CK44">
        <v>42</v>
      </c>
      <c r="CL44" s="8">
        <f t="shared" si="12"/>
        <v>401.3194899328854</v>
      </c>
      <c r="CM44" s="8">
        <f t="shared" si="13"/>
        <v>-90.779573963601592</v>
      </c>
      <c r="CN44">
        <f t="shared" si="15"/>
        <v>-940.73726488331852</v>
      </c>
      <c r="CO44" s="8">
        <f t="shared" si="14"/>
        <v>-1031.5168388469201</v>
      </c>
    </row>
    <row r="45" spans="1:93" ht="16.5">
      <c r="A45">
        <v>9.9999999999999995E-7</v>
      </c>
      <c r="B45">
        <v>2.8043478260869566E-5</v>
      </c>
      <c r="C45">
        <v>1.5455E-3</v>
      </c>
      <c r="D45">
        <v>1.8443243243243242E-3</v>
      </c>
      <c r="E45">
        <v>8.9886363636363642E-5</v>
      </c>
      <c r="F45">
        <v>4.2950098974861239E-2</v>
      </c>
      <c r="G45">
        <v>0.56132095991219888</v>
      </c>
      <c r="H45">
        <v>0.3996690429556144</v>
      </c>
      <c r="I45">
        <v>305.98380111</v>
      </c>
      <c r="J45">
        <v>2.7542287033381632E-7</v>
      </c>
      <c r="K45">
        <v>3.0370000000000001E-2</v>
      </c>
      <c r="L45">
        <v>36.203732241750203</v>
      </c>
      <c r="M45" s="104">
        <v>60105.27810955271</v>
      </c>
      <c r="P45" s="2">
        <v>1</v>
      </c>
      <c r="Q45">
        <v>1</v>
      </c>
      <c r="S45">
        <v>0</v>
      </c>
      <c r="T45">
        <v>6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6</v>
      </c>
      <c r="AC45">
        <v>43</v>
      </c>
      <c r="AD45" s="8">
        <f t="shared" si="16"/>
        <v>-427.76574496644264</v>
      </c>
      <c r="AE45" s="8">
        <f t="shared" si="17"/>
        <v>-673.81527691468602</v>
      </c>
      <c r="AF45">
        <f t="shared" si="3"/>
        <v>-294.22208838039859</v>
      </c>
      <c r="AG45" s="8">
        <f t="shared" si="4"/>
        <v>-968.03736529508456</v>
      </c>
      <c r="AJ45" s="2">
        <v>1</v>
      </c>
      <c r="AK45">
        <v>0.99999999999999822</v>
      </c>
      <c r="AM45">
        <v>0</v>
      </c>
      <c r="AN45">
        <v>0</v>
      </c>
      <c r="AO45">
        <v>3.4285714285714288</v>
      </c>
      <c r="AP45">
        <v>0</v>
      </c>
      <c r="AQ45">
        <v>0</v>
      </c>
      <c r="AR45">
        <v>0</v>
      </c>
      <c r="AS45">
        <v>0</v>
      </c>
      <c r="AT45">
        <v>1.7142857142857135</v>
      </c>
      <c r="AU45">
        <v>5.1428571428571423</v>
      </c>
      <c r="AW45">
        <v>43</v>
      </c>
      <c r="AX45" s="8">
        <f t="shared" si="18"/>
        <v>-455.48281112176448</v>
      </c>
      <c r="AY45" s="8">
        <f t="shared" si="19"/>
        <v>-666.3824099345444</v>
      </c>
      <c r="AZ45">
        <f t="shared" si="6"/>
        <v>-232.63887110594999</v>
      </c>
      <c r="BA45" s="8">
        <f t="shared" si="7"/>
        <v>-899.02128104049439</v>
      </c>
      <c r="BD45" s="2">
        <v>1</v>
      </c>
      <c r="BE45">
        <v>1</v>
      </c>
      <c r="BG45">
        <v>0</v>
      </c>
      <c r="BH45">
        <v>0</v>
      </c>
      <c r="BI45">
        <v>0</v>
      </c>
      <c r="BJ45">
        <v>2.4</v>
      </c>
      <c r="BK45">
        <v>0</v>
      </c>
      <c r="BL45">
        <v>0</v>
      </c>
      <c r="BM45">
        <v>0</v>
      </c>
      <c r="BN45">
        <v>2.4000000000000004</v>
      </c>
      <c r="BO45">
        <v>4.8000000000000007</v>
      </c>
      <c r="BQ45">
        <v>43</v>
      </c>
      <c r="BR45" s="8">
        <f t="shared" si="8"/>
        <v>-466.38214765100668</v>
      </c>
      <c r="BS45" s="8">
        <f t="shared" si="9"/>
        <v>-663.22177320960157</v>
      </c>
      <c r="BT45">
        <f t="shared" si="10"/>
        <v>-227.53261273101836</v>
      </c>
      <c r="BU45" s="8">
        <f t="shared" si="11"/>
        <v>-890.75438594061995</v>
      </c>
      <c r="BX45" s="2">
        <v>1</v>
      </c>
      <c r="BY45">
        <v>1</v>
      </c>
      <c r="CA45">
        <v>24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-12</v>
      </c>
      <c r="CI45">
        <v>12</v>
      </c>
      <c r="CK45">
        <v>43</v>
      </c>
      <c r="CL45" s="8">
        <f t="shared" si="12"/>
        <v>401.3194899328854</v>
      </c>
      <c r="CM45" s="8">
        <f t="shared" si="13"/>
        <v>-90.779573963601592</v>
      </c>
      <c r="CN45">
        <f t="shared" si="15"/>
        <v>-959.31609523549662</v>
      </c>
      <c r="CO45" s="8">
        <f t="shared" si="14"/>
        <v>-1050.0956691990982</v>
      </c>
    </row>
    <row r="46" spans="1:93" ht="16.5">
      <c r="A46">
        <v>9.9999999999999995E-7</v>
      </c>
      <c r="B46">
        <v>5.0434782608695648E-5</v>
      </c>
      <c r="C46">
        <v>1.6688333333333331E-3</v>
      </c>
      <c r="D46">
        <v>2.0078378378378379E-3</v>
      </c>
      <c r="E46">
        <v>7.8295454545454548E-5</v>
      </c>
      <c r="F46">
        <v>4.1058598194424707E-2</v>
      </c>
      <c r="G46">
        <v>0.55579163732833903</v>
      </c>
      <c r="H46">
        <v>0.40841295088978113</v>
      </c>
      <c r="I46">
        <v>306.19855912999998</v>
      </c>
      <c r="J46">
        <v>2.8183829312644502E-7</v>
      </c>
      <c r="K46">
        <v>2.9475000000000001E-2</v>
      </c>
      <c r="L46">
        <v>34.617699956490817</v>
      </c>
      <c r="M46" s="104">
        <v>59530.263138159586</v>
      </c>
      <c r="P46" s="2">
        <v>1</v>
      </c>
      <c r="Q46">
        <v>1</v>
      </c>
      <c r="S46">
        <v>0</v>
      </c>
      <c r="T46">
        <v>6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6</v>
      </c>
      <c r="AC46">
        <v>44</v>
      </c>
      <c r="AD46" s="8">
        <f t="shared" si="16"/>
        <v>-427.76574496644264</v>
      </c>
      <c r="AE46" s="8">
        <f t="shared" si="17"/>
        <v>-673.81527691468602</v>
      </c>
      <c r="AF46">
        <f t="shared" si="3"/>
        <v>-292.90406554520899</v>
      </c>
      <c r="AG46" s="8">
        <f t="shared" si="4"/>
        <v>-966.71934245989496</v>
      </c>
      <c r="AJ46" s="2">
        <v>1</v>
      </c>
      <c r="AK46">
        <v>0.99999999999999822</v>
      </c>
      <c r="AM46">
        <v>0</v>
      </c>
      <c r="AN46">
        <v>0</v>
      </c>
      <c r="AO46">
        <v>3.4285714285714288</v>
      </c>
      <c r="AP46">
        <v>0</v>
      </c>
      <c r="AQ46">
        <v>0</v>
      </c>
      <c r="AR46">
        <v>0</v>
      </c>
      <c r="AS46">
        <v>0</v>
      </c>
      <c r="AT46">
        <v>1.7142857142857135</v>
      </c>
      <c r="AU46">
        <v>5.1428571428571423</v>
      </c>
      <c r="AW46">
        <v>44</v>
      </c>
      <c r="AX46" s="8">
        <f t="shared" si="18"/>
        <v>-455.48281112176448</v>
      </c>
      <c r="AY46" s="8">
        <f t="shared" si="19"/>
        <v>-666.3824099345444</v>
      </c>
      <c r="AZ46">
        <f t="shared" si="6"/>
        <v>-231.88975317924988</v>
      </c>
      <c r="BA46" s="8">
        <f t="shared" si="7"/>
        <v>-898.27216311379425</v>
      </c>
      <c r="BD46" s="2">
        <v>1</v>
      </c>
      <c r="BE46">
        <v>1</v>
      </c>
      <c r="BG46">
        <v>0</v>
      </c>
      <c r="BH46">
        <v>0</v>
      </c>
      <c r="BI46">
        <v>0</v>
      </c>
      <c r="BJ46">
        <v>2.4</v>
      </c>
      <c r="BK46">
        <v>0</v>
      </c>
      <c r="BL46">
        <v>0</v>
      </c>
      <c r="BM46">
        <v>0</v>
      </c>
      <c r="BN46">
        <v>2.4000000000000004</v>
      </c>
      <c r="BO46">
        <v>4.8000000000000007</v>
      </c>
      <c r="BQ46">
        <v>44</v>
      </c>
      <c r="BR46" s="8">
        <f t="shared" si="8"/>
        <v>-466.38214765100668</v>
      </c>
      <c r="BS46" s="8">
        <f t="shared" si="9"/>
        <v>-663.22177320960157</v>
      </c>
      <c r="BT46">
        <f t="shared" si="10"/>
        <v>-228.43724283951451</v>
      </c>
      <c r="BU46" s="8">
        <f t="shared" si="11"/>
        <v>-891.65901604911608</v>
      </c>
      <c r="BX46" s="2">
        <v>1</v>
      </c>
      <c r="BY46">
        <v>1</v>
      </c>
      <c r="CA46">
        <v>24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-12</v>
      </c>
      <c r="CI46">
        <v>12</v>
      </c>
      <c r="CK46">
        <v>44</v>
      </c>
      <c r="CL46" s="8">
        <f t="shared" si="12"/>
        <v>401.3194899328854</v>
      </c>
      <c r="CM46" s="8">
        <f t="shared" si="13"/>
        <v>-90.779573963601592</v>
      </c>
      <c r="CN46">
        <f t="shared" si="15"/>
        <v>-922.51020567002001</v>
      </c>
      <c r="CO46" s="8">
        <f t="shared" si="14"/>
        <v>-1013.2897796336216</v>
      </c>
    </row>
    <row r="47" spans="1:93" ht="16.5">
      <c r="A47">
        <v>9.9999999999999995E-7</v>
      </c>
      <c r="B47">
        <v>9.9999999999999995E-7</v>
      </c>
      <c r="C47">
        <v>1.3786666666666667E-3</v>
      </c>
      <c r="D47">
        <v>1.9371621621621623E-3</v>
      </c>
      <c r="E47">
        <v>5.4090909090909084E-5</v>
      </c>
      <c r="F47">
        <v>3.4460011487427049E-2</v>
      </c>
      <c r="G47">
        <v>0.55922510733102193</v>
      </c>
      <c r="H47">
        <v>0.40383434553486558</v>
      </c>
      <c r="I47">
        <v>306.37902807</v>
      </c>
      <c r="J47">
        <v>2.691534803926908E-7</v>
      </c>
      <c r="K47">
        <v>2.9575000000000001E-2</v>
      </c>
      <c r="L47">
        <v>29.046965595396102</v>
      </c>
      <c r="M47" s="104">
        <v>59884.235495153691</v>
      </c>
      <c r="P47" s="2">
        <v>1</v>
      </c>
      <c r="Q47">
        <v>1</v>
      </c>
      <c r="S47">
        <v>0</v>
      </c>
      <c r="T47">
        <v>6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6</v>
      </c>
      <c r="AC47">
        <v>45</v>
      </c>
      <c r="AD47" s="8">
        <f t="shared" si="16"/>
        <v>-427.76574496644264</v>
      </c>
      <c r="AE47" s="8">
        <f t="shared" si="17"/>
        <v>-673.81527691468602</v>
      </c>
      <c r="AF47">
        <f t="shared" si="3"/>
        <v>-296.6999966992737</v>
      </c>
      <c r="AG47" s="8">
        <f t="shared" si="4"/>
        <v>-970.51527361395972</v>
      </c>
      <c r="AJ47" s="2">
        <v>1</v>
      </c>
      <c r="AK47">
        <v>0.99999999999999822</v>
      </c>
      <c r="AM47">
        <v>0</v>
      </c>
      <c r="AN47">
        <v>0</v>
      </c>
      <c r="AO47">
        <v>3.4285714285714288</v>
      </c>
      <c r="AP47">
        <v>0</v>
      </c>
      <c r="AQ47">
        <v>0</v>
      </c>
      <c r="AR47">
        <v>0</v>
      </c>
      <c r="AS47">
        <v>0</v>
      </c>
      <c r="AT47">
        <v>1.7142857142857135</v>
      </c>
      <c r="AU47">
        <v>5.1428571428571423</v>
      </c>
      <c r="AW47">
        <v>45</v>
      </c>
      <c r="AX47" s="8">
        <f t="shared" si="18"/>
        <v>-455.48281112176448</v>
      </c>
      <c r="AY47" s="8">
        <f t="shared" si="19"/>
        <v>-666.3824099345444</v>
      </c>
      <c r="AZ47">
        <f t="shared" si="6"/>
        <v>-232.92792522018752</v>
      </c>
      <c r="BA47" s="8">
        <f t="shared" si="7"/>
        <v>-899.31033515473189</v>
      </c>
      <c r="BD47" s="2">
        <v>1</v>
      </c>
      <c r="BE47">
        <v>1</v>
      </c>
      <c r="BG47">
        <v>0</v>
      </c>
      <c r="BH47">
        <v>0</v>
      </c>
      <c r="BI47">
        <v>0</v>
      </c>
      <c r="BJ47">
        <v>2.4</v>
      </c>
      <c r="BK47">
        <v>0</v>
      </c>
      <c r="BL47">
        <v>0</v>
      </c>
      <c r="BM47">
        <v>0</v>
      </c>
      <c r="BN47">
        <v>2.4000000000000004</v>
      </c>
      <c r="BO47">
        <v>4.8000000000000007</v>
      </c>
      <c r="BQ47">
        <v>45</v>
      </c>
      <c r="BR47" s="8">
        <f t="shared" si="8"/>
        <v>-466.38214765100668</v>
      </c>
      <c r="BS47" s="8">
        <f t="shared" si="9"/>
        <v>-663.22177320960157</v>
      </c>
      <c r="BT47">
        <f t="shared" si="10"/>
        <v>-231.37527030269803</v>
      </c>
      <c r="BU47" s="8">
        <f t="shared" si="11"/>
        <v>-894.59704351229959</v>
      </c>
      <c r="BX47" s="2">
        <v>1</v>
      </c>
      <c r="BY47">
        <v>1</v>
      </c>
      <c r="CA47">
        <v>24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-12</v>
      </c>
      <c r="CI47">
        <v>12</v>
      </c>
      <c r="CK47">
        <v>45</v>
      </c>
      <c r="CL47" s="8">
        <f t="shared" si="12"/>
        <v>401.3194899328854</v>
      </c>
      <c r="CM47" s="8">
        <f t="shared" si="13"/>
        <v>-90.779573963601592</v>
      </c>
      <c r="CN47">
        <f t="shared" si="15"/>
        <v>-1164.265135536778</v>
      </c>
      <c r="CO47" s="8">
        <f t="shared" si="14"/>
        <v>-1255.0447095003797</v>
      </c>
    </row>
    <row r="48" spans="1:93" ht="16.5">
      <c r="A48">
        <v>9.9999999999999995E-7</v>
      </c>
      <c r="B48">
        <v>9.9999999999999995E-7</v>
      </c>
      <c r="C48">
        <v>1.2098333333333334E-3</v>
      </c>
      <c r="D48">
        <v>2.1079729729729731E-3</v>
      </c>
      <c r="E48">
        <v>4.6477272727272727E-5</v>
      </c>
      <c r="F48">
        <v>3.260356263451275E-2</v>
      </c>
      <c r="G48">
        <v>0.55824943050186915</v>
      </c>
      <c r="H48">
        <v>0.40448416730050829</v>
      </c>
      <c r="I48">
        <v>306.43136406000002</v>
      </c>
      <c r="J48">
        <v>2.6302679918953789E-7</v>
      </c>
      <c r="K48">
        <v>2.9624999999999999E-2</v>
      </c>
      <c r="L48">
        <v>27.485983300925273</v>
      </c>
      <c r="M48" s="104">
        <v>59790.593764504607</v>
      </c>
      <c r="P48" s="2">
        <v>1</v>
      </c>
      <c r="Q48">
        <v>1</v>
      </c>
      <c r="S48">
        <v>0</v>
      </c>
      <c r="T48">
        <v>6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6</v>
      </c>
      <c r="AC48">
        <v>46</v>
      </c>
      <c r="AD48" s="8">
        <f t="shared" si="16"/>
        <v>-427.76574496644264</v>
      </c>
      <c r="AE48" s="8">
        <f t="shared" si="17"/>
        <v>-673.81527691468602</v>
      </c>
      <c r="AF48">
        <f t="shared" si="3"/>
        <v>-299.09967211329172</v>
      </c>
      <c r="AG48" s="8">
        <f t="shared" si="4"/>
        <v>-972.91494902797774</v>
      </c>
      <c r="AJ48" s="2">
        <v>1</v>
      </c>
      <c r="AK48">
        <v>0.99999999999999822</v>
      </c>
      <c r="AM48">
        <v>0</v>
      </c>
      <c r="AN48">
        <v>0</v>
      </c>
      <c r="AO48">
        <v>3.4285714285714288</v>
      </c>
      <c r="AP48">
        <v>0</v>
      </c>
      <c r="AQ48">
        <v>0</v>
      </c>
      <c r="AR48">
        <v>0</v>
      </c>
      <c r="AS48">
        <v>0</v>
      </c>
      <c r="AT48">
        <v>1.7142857142857135</v>
      </c>
      <c r="AU48">
        <v>5.1428571428571423</v>
      </c>
      <c r="AW48">
        <v>46</v>
      </c>
      <c r="AX48" s="8">
        <f t="shared" si="18"/>
        <v>-455.48281112176448</v>
      </c>
      <c r="AY48" s="8">
        <f t="shared" si="19"/>
        <v>-666.3824099345444</v>
      </c>
      <c r="AZ48">
        <f t="shared" si="6"/>
        <v>-232.52388164137727</v>
      </c>
      <c r="BA48" s="8">
        <f t="shared" si="7"/>
        <v>-898.90629157592161</v>
      </c>
      <c r="BD48" s="2">
        <v>1</v>
      </c>
      <c r="BE48">
        <v>1</v>
      </c>
      <c r="BG48">
        <v>0</v>
      </c>
      <c r="BH48">
        <v>0</v>
      </c>
      <c r="BI48">
        <v>0</v>
      </c>
      <c r="BJ48">
        <v>2.4</v>
      </c>
      <c r="BK48">
        <v>0</v>
      </c>
      <c r="BL48">
        <v>0</v>
      </c>
      <c r="BM48">
        <v>0</v>
      </c>
      <c r="BN48">
        <v>2.4000000000000004</v>
      </c>
      <c r="BO48">
        <v>4.8000000000000007</v>
      </c>
      <c r="BQ48">
        <v>46</v>
      </c>
      <c r="BR48" s="8">
        <f t="shared" si="8"/>
        <v>-466.38214765100668</v>
      </c>
      <c r="BS48" s="8">
        <f t="shared" si="9"/>
        <v>-663.22177320960157</v>
      </c>
      <c r="BT48">
        <f t="shared" si="10"/>
        <v>-232.61368902912884</v>
      </c>
      <c r="BU48" s="8">
        <f t="shared" si="11"/>
        <v>-895.83546223873043</v>
      </c>
      <c r="BX48" s="2">
        <v>1</v>
      </c>
      <c r="BY48">
        <v>1</v>
      </c>
      <c r="CA48">
        <v>24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-12</v>
      </c>
      <c r="CI48">
        <v>12</v>
      </c>
      <c r="CK48">
        <v>46</v>
      </c>
      <c r="CL48" s="8">
        <f t="shared" si="12"/>
        <v>401.3194899328854</v>
      </c>
      <c r="CM48" s="8">
        <f t="shared" si="13"/>
        <v>-90.779573963601592</v>
      </c>
      <c r="CN48">
        <f t="shared" si="15"/>
        <v>-1165.2196512952612</v>
      </c>
      <c r="CO48" s="8">
        <f t="shared" si="14"/>
        <v>-1255.9992252588627</v>
      </c>
    </row>
    <row r="49" spans="1:93" ht="16.5">
      <c r="A49">
        <v>9.9999999999999995E-7</v>
      </c>
      <c r="B49">
        <v>9.9999999999999995E-7</v>
      </c>
      <c r="C49">
        <v>9.9516666666666655E-4</v>
      </c>
      <c r="D49">
        <v>1.8821621621621623E-3</v>
      </c>
      <c r="E49">
        <v>3.5909090909090908E-5</v>
      </c>
      <c r="F49">
        <v>2.9627104966665985E-2</v>
      </c>
      <c r="G49">
        <v>0.55649227747399965</v>
      </c>
      <c r="H49">
        <v>0.40748928918027277</v>
      </c>
      <c r="I49">
        <v>306.3898562</v>
      </c>
      <c r="J49">
        <v>2.5703957827688611E-7</v>
      </c>
      <c r="K49">
        <v>2.9739999999999999E-2</v>
      </c>
      <c r="L49">
        <v>24.974646025141126</v>
      </c>
      <c r="M49" s="104">
        <v>59611.629697747252</v>
      </c>
      <c r="P49" s="2">
        <v>1</v>
      </c>
      <c r="Q49">
        <v>1</v>
      </c>
      <c r="S49">
        <v>0</v>
      </c>
      <c r="T49">
        <v>6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6</v>
      </c>
      <c r="AC49">
        <v>47</v>
      </c>
      <c r="AD49" s="8">
        <f t="shared" si="16"/>
        <v>-427.76574496644264</v>
      </c>
      <c r="AE49" s="8">
        <f t="shared" si="17"/>
        <v>-673.81527691468602</v>
      </c>
      <c r="AF49">
        <f t="shared" si="3"/>
        <v>-302.39666257741487</v>
      </c>
      <c r="AG49" s="8">
        <f t="shared" si="4"/>
        <v>-976.2119394921009</v>
      </c>
      <c r="AJ49" s="2">
        <v>1</v>
      </c>
      <c r="AK49">
        <v>0.99999999999999822</v>
      </c>
      <c r="AM49">
        <v>0</v>
      </c>
      <c r="AN49">
        <v>0</v>
      </c>
      <c r="AO49">
        <v>3.4285714285714288</v>
      </c>
      <c r="AP49">
        <v>0</v>
      </c>
      <c r="AQ49">
        <v>0</v>
      </c>
      <c r="AR49">
        <v>0</v>
      </c>
      <c r="AS49">
        <v>0</v>
      </c>
      <c r="AT49">
        <v>1.7142857142857135</v>
      </c>
      <c r="AU49">
        <v>5.1428571428571423</v>
      </c>
      <c r="AW49">
        <v>47</v>
      </c>
      <c r="AX49" s="8">
        <f t="shared" si="18"/>
        <v>-455.48281112176448</v>
      </c>
      <c r="AY49" s="8">
        <f t="shared" si="19"/>
        <v>-666.3824099345444</v>
      </c>
      <c r="AZ49">
        <f t="shared" si="6"/>
        <v>-233.76676947594888</v>
      </c>
      <c r="BA49" s="8">
        <f t="shared" si="7"/>
        <v>-900.14917941049328</v>
      </c>
      <c r="BD49" s="2">
        <v>1</v>
      </c>
      <c r="BE49">
        <v>1</v>
      </c>
      <c r="BG49">
        <v>0</v>
      </c>
      <c r="BH49">
        <v>0</v>
      </c>
      <c r="BI49">
        <v>0</v>
      </c>
      <c r="BJ49">
        <v>2.4</v>
      </c>
      <c r="BK49">
        <v>0</v>
      </c>
      <c r="BL49">
        <v>0</v>
      </c>
      <c r="BM49">
        <v>0</v>
      </c>
      <c r="BN49">
        <v>2.4000000000000004</v>
      </c>
      <c r="BO49">
        <v>4.8000000000000007</v>
      </c>
      <c r="BQ49">
        <v>47</v>
      </c>
      <c r="BR49" s="8">
        <f t="shared" si="8"/>
        <v>-466.38214765100668</v>
      </c>
      <c r="BS49" s="8">
        <f t="shared" si="9"/>
        <v>-663.22177320960157</v>
      </c>
      <c r="BT49">
        <f t="shared" si="10"/>
        <v>-234.41728362430445</v>
      </c>
      <c r="BU49" s="8">
        <f t="shared" si="11"/>
        <v>-897.63905683390601</v>
      </c>
      <c r="BX49" s="2">
        <v>1</v>
      </c>
      <c r="BY49">
        <v>1</v>
      </c>
      <c r="CA49">
        <v>24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-12</v>
      </c>
      <c r="CI49">
        <v>12</v>
      </c>
      <c r="CK49">
        <v>47</v>
      </c>
      <c r="CL49" s="8">
        <f t="shared" si="12"/>
        <v>401.3194899328854</v>
      </c>
      <c r="CM49" s="8">
        <f t="shared" si="13"/>
        <v>-90.779573963601592</v>
      </c>
      <c r="CN49">
        <f t="shared" si="15"/>
        <v>-1165.8841476400428</v>
      </c>
      <c r="CO49" s="8">
        <f t="shared" si="14"/>
        <v>-1256.6637216036443</v>
      </c>
    </row>
    <row r="50" spans="1:93" ht="16.5">
      <c r="A50">
        <v>9.9999999999999995E-7</v>
      </c>
      <c r="B50">
        <v>9.9999999999999995E-7</v>
      </c>
      <c r="C50">
        <v>8.8133333333333336E-4</v>
      </c>
      <c r="D50">
        <v>1.8440540540540541E-3</v>
      </c>
      <c r="E50">
        <v>3.3409090909090909E-5</v>
      </c>
      <c r="F50">
        <v>2.3206546228652179E-2</v>
      </c>
      <c r="G50">
        <v>0.55481141133327094</v>
      </c>
      <c r="H50">
        <v>0.40838712224304219</v>
      </c>
      <c r="I50">
        <v>306.49994225</v>
      </c>
      <c r="J50">
        <v>2.5703957827688611E-7</v>
      </c>
      <c r="K50">
        <v>3.0085000000000001E-2</v>
      </c>
      <c r="L50">
        <v>19.56947270386393</v>
      </c>
      <c r="M50" s="104">
        <v>59450.017388757682</v>
      </c>
      <c r="P50" s="2">
        <v>1</v>
      </c>
      <c r="Q50">
        <v>1</v>
      </c>
      <c r="S50">
        <v>0</v>
      </c>
      <c r="T50">
        <v>6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6</v>
      </c>
      <c r="AC50">
        <v>48</v>
      </c>
      <c r="AD50" s="8">
        <f t="shared" si="16"/>
        <v>-427.76574496644264</v>
      </c>
      <c r="AE50" s="8">
        <f t="shared" si="17"/>
        <v>-673.81527691468602</v>
      </c>
      <c r="AF50">
        <f t="shared" si="3"/>
        <v>-304.36270019615409</v>
      </c>
      <c r="AG50" s="8">
        <f t="shared" si="4"/>
        <v>-978.17797711084017</v>
      </c>
      <c r="AJ50" s="2">
        <v>1</v>
      </c>
      <c r="AK50">
        <v>0.99999999999999822</v>
      </c>
      <c r="AM50">
        <v>0</v>
      </c>
      <c r="AN50">
        <v>0</v>
      </c>
      <c r="AO50">
        <v>3.4285714285714288</v>
      </c>
      <c r="AP50">
        <v>0</v>
      </c>
      <c r="AQ50">
        <v>0</v>
      </c>
      <c r="AR50">
        <v>0</v>
      </c>
      <c r="AS50">
        <v>0</v>
      </c>
      <c r="AT50">
        <v>1.7142857142857135</v>
      </c>
      <c r="AU50">
        <v>5.1428571428571423</v>
      </c>
      <c r="AW50">
        <v>48</v>
      </c>
      <c r="AX50" s="8">
        <f t="shared" si="18"/>
        <v>-455.48281112176448</v>
      </c>
      <c r="AY50" s="8">
        <f t="shared" si="19"/>
        <v>-666.3824099345444</v>
      </c>
      <c r="AZ50">
        <f t="shared" si="6"/>
        <v>-233.97909516101097</v>
      </c>
      <c r="BA50" s="8">
        <f t="shared" si="7"/>
        <v>-900.36150509555534</v>
      </c>
      <c r="BD50" s="2">
        <v>1</v>
      </c>
      <c r="BE50">
        <v>1</v>
      </c>
      <c r="BG50">
        <v>0</v>
      </c>
      <c r="BH50">
        <v>0</v>
      </c>
      <c r="BI50">
        <v>0</v>
      </c>
      <c r="BJ50">
        <v>2.4</v>
      </c>
      <c r="BK50">
        <v>0</v>
      </c>
      <c r="BL50">
        <v>0</v>
      </c>
      <c r="BM50">
        <v>0</v>
      </c>
      <c r="BN50">
        <v>2.4000000000000004</v>
      </c>
      <c r="BO50">
        <v>4.8000000000000007</v>
      </c>
      <c r="BQ50">
        <v>48</v>
      </c>
      <c r="BR50" s="8">
        <f t="shared" si="8"/>
        <v>-466.38214765100668</v>
      </c>
      <c r="BS50" s="8">
        <f t="shared" si="9"/>
        <v>-663.22177320960157</v>
      </c>
      <c r="BT50">
        <f t="shared" si="10"/>
        <v>-234.87232368035873</v>
      </c>
      <c r="BU50" s="8">
        <f t="shared" si="11"/>
        <v>-898.09409688996027</v>
      </c>
      <c r="BX50" s="2">
        <v>1</v>
      </c>
      <c r="BY50">
        <v>1</v>
      </c>
      <c r="CA50">
        <v>24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-12</v>
      </c>
      <c r="CI50">
        <v>12</v>
      </c>
      <c r="CK50">
        <v>48</v>
      </c>
      <c r="CL50" s="8">
        <f t="shared" si="12"/>
        <v>401.3194899328854</v>
      </c>
      <c r="CM50" s="8">
        <f t="shared" si="13"/>
        <v>-90.779573963601592</v>
      </c>
      <c r="CN50">
        <f t="shared" si="15"/>
        <v>-1166.6557614581072</v>
      </c>
      <c r="CO50" s="8">
        <f t="shared" si="14"/>
        <v>-1257.4353354217087</v>
      </c>
    </row>
    <row r="51" spans="1:93" ht="16.5">
      <c r="A51">
        <v>9.9999999999999995E-7</v>
      </c>
      <c r="B51">
        <v>3.0652173913043476E-5</v>
      </c>
      <c r="C51">
        <v>6.5900000000000008E-4</v>
      </c>
      <c r="D51">
        <v>1.7535135135135133E-3</v>
      </c>
      <c r="E51">
        <v>9.9999999999999995E-7</v>
      </c>
      <c r="F51">
        <v>2.517284165784053E-2</v>
      </c>
      <c r="G51">
        <v>0.55917985049659946</v>
      </c>
      <c r="H51">
        <v>0.40328054243569156</v>
      </c>
      <c r="I51">
        <v>306.46565314999998</v>
      </c>
      <c r="J51">
        <v>2.454708915685024E-7</v>
      </c>
      <c r="K51">
        <v>3.0085000000000001E-2</v>
      </c>
      <c r="L51">
        <v>21.219612312781113</v>
      </c>
      <c r="M51" s="104">
        <v>59889.476804635859</v>
      </c>
      <c r="P51" s="2">
        <v>1</v>
      </c>
      <c r="Q51">
        <v>1</v>
      </c>
      <c r="S51">
        <v>0</v>
      </c>
      <c r="T51">
        <v>6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6</v>
      </c>
      <c r="AC51">
        <v>49</v>
      </c>
      <c r="AD51" s="8">
        <f t="shared" si="16"/>
        <v>-427.76574496644264</v>
      </c>
      <c r="AE51" s="8">
        <f t="shared" si="17"/>
        <v>-673.81527691468602</v>
      </c>
      <c r="AF51">
        <f t="shared" si="3"/>
        <v>-309.47731902912295</v>
      </c>
      <c r="AG51" s="8">
        <f t="shared" si="4"/>
        <v>-983.29259594380892</v>
      </c>
      <c r="AJ51" s="2">
        <v>1</v>
      </c>
      <c r="AK51">
        <v>0.99999999999999822</v>
      </c>
      <c r="AM51">
        <v>0</v>
      </c>
      <c r="AN51">
        <v>0</v>
      </c>
      <c r="AO51">
        <v>3.4285714285714288</v>
      </c>
      <c r="AP51">
        <v>0</v>
      </c>
      <c r="AQ51">
        <v>0</v>
      </c>
      <c r="AR51">
        <v>0</v>
      </c>
      <c r="AS51">
        <v>0</v>
      </c>
      <c r="AT51">
        <v>1.7142857142857135</v>
      </c>
      <c r="AU51">
        <v>5.1428571428571423</v>
      </c>
      <c r="AW51">
        <v>49</v>
      </c>
      <c r="AX51" s="8">
        <f t="shared" si="18"/>
        <v>-455.48281112176448</v>
      </c>
      <c r="AY51" s="8">
        <f t="shared" si="19"/>
        <v>-666.3824099345444</v>
      </c>
      <c r="AZ51">
        <f t="shared" si="6"/>
        <v>-234.99623859527338</v>
      </c>
      <c r="BA51" s="8">
        <f t="shared" si="7"/>
        <v>-901.37864852981784</v>
      </c>
      <c r="BD51" s="2">
        <v>1</v>
      </c>
      <c r="BE51">
        <v>1</v>
      </c>
      <c r="BG51">
        <v>0</v>
      </c>
      <c r="BH51">
        <v>0</v>
      </c>
      <c r="BI51">
        <v>0</v>
      </c>
      <c r="BJ51">
        <v>2.4</v>
      </c>
      <c r="BK51">
        <v>0</v>
      </c>
      <c r="BL51">
        <v>0</v>
      </c>
      <c r="BM51">
        <v>0</v>
      </c>
      <c r="BN51">
        <v>2.4000000000000004</v>
      </c>
      <c r="BO51">
        <v>4.8000000000000007</v>
      </c>
      <c r="BQ51">
        <v>49</v>
      </c>
      <c r="BR51" s="8">
        <f t="shared" si="8"/>
        <v>-466.38214765100668</v>
      </c>
      <c r="BS51" s="8">
        <f t="shared" si="9"/>
        <v>-663.22177320960157</v>
      </c>
      <c r="BT51">
        <f t="shared" si="10"/>
        <v>-256.86740296349262</v>
      </c>
      <c r="BU51" s="8">
        <f t="shared" si="11"/>
        <v>-920.08917617309419</v>
      </c>
      <c r="BX51" s="2">
        <v>1</v>
      </c>
      <c r="BY51">
        <v>1</v>
      </c>
      <c r="CA51">
        <v>24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-12</v>
      </c>
      <c r="CI51">
        <v>12</v>
      </c>
      <c r="CK51">
        <v>49</v>
      </c>
      <c r="CL51" s="8">
        <f t="shared" si="12"/>
        <v>401.3194899328854</v>
      </c>
      <c r="CM51" s="8">
        <f t="shared" si="13"/>
        <v>-90.779573963601592</v>
      </c>
      <c r="CN51">
        <f t="shared" si="15"/>
        <v>-958.61928426171778</v>
      </c>
      <c r="CO51" s="8">
        <f t="shared" si="14"/>
        <v>-1049.3988582253194</v>
      </c>
    </row>
    <row r="52" spans="1:93" ht="16.5">
      <c r="A52">
        <v>9.9999999999999995E-7</v>
      </c>
      <c r="B52">
        <v>9.9999999999999995E-7</v>
      </c>
      <c r="C52">
        <v>6.2299999999999996E-4</v>
      </c>
      <c r="D52">
        <v>1.8622972972972974E-3</v>
      </c>
      <c r="E52">
        <v>9.9999999999999995E-7</v>
      </c>
      <c r="F52">
        <v>2.2921251282164441E-2</v>
      </c>
      <c r="G52">
        <v>0.56168272654428142</v>
      </c>
      <c r="H52">
        <v>0.40265274213366892</v>
      </c>
      <c r="I52">
        <v>306.53242666</v>
      </c>
      <c r="J52">
        <v>2.089296130854039E-7</v>
      </c>
      <c r="K52">
        <v>2.945E-2</v>
      </c>
      <c r="L52">
        <v>19.310590698312048</v>
      </c>
      <c r="M52" s="104">
        <v>60127.628651834129</v>
      </c>
      <c r="P52" s="2">
        <v>1</v>
      </c>
      <c r="Q52">
        <v>1</v>
      </c>
      <c r="S52">
        <v>0</v>
      </c>
      <c r="T52">
        <v>6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6</v>
      </c>
      <c r="AC52">
        <v>50</v>
      </c>
      <c r="AD52" s="8">
        <f t="shared" si="16"/>
        <v>-427.76574496644264</v>
      </c>
      <c r="AE52" s="8">
        <f t="shared" si="17"/>
        <v>-673.81527691468602</v>
      </c>
      <c r="AF52">
        <f t="shared" si="3"/>
        <v>-312.86858318134671</v>
      </c>
      <c r="AG52" s="8">
        <f t="shared" si="4"/>
        <v>-986.68386009603273</v>
      </c>
      <c r="AJ52" s="2">
        <v>1</v>
      </c>
      <c r="AK52">
        <v>0.99999999999999822</v>
      </c>
      <c r="AM52">
        <v>0</v>
      </c>
      <c r="AN52">
        <v>0</v>
      </c>
      <c r="AO52">
        <v>3.4285714285714288</v>
      </c>
      <c r="AP52">
        <v>0</v>
      </c>
      <c r="AQ52">
        <v>0</v>
      </c>
      <c r="AR52">
        <v>0</v>
      </c>
      <c r="AS52">
        <v>0</v>
      </c>
      <c r="AT52">
        <v>1.7142857142857135</v>
      </c>
      <c r="AU52">
        <v>5.1428571428571423</v>
      </c>
      <c r="AW52">
        <v>50</v>
      </c>
      <c r="AX52" s="8">
        <f t="shared" si="18"/>
        <v>-455.48281112176448</v>
      </c>
      <c r="AY52" s="8">
        <f t="shared" si="19"/>
        <v>-666.3824099345444</v>
      </c>
      <c r="AZ52">
        <f t="shared" si="6"/>
        <v>-236.72736063688478</v>
      </c>
      <c r="BA52" s="8">
        <f t="shared" si="7"/>
        <v>-903.10977057142918</v>
      </c>
      <c r="BD52" s="2">
        <v>1</v>
      </c>
      <c r="BE52">
        <v>1</v>
      </c>
      <c r="BG52">
        <v>0</v>
      </c>
      <c r="BH52">
        <v>0</v>
      </c>
      <c r="BI52">
        <v>0</v>
      </c>
      <c r="BJ52">
        <v>2.4</v>
      </c>
      <c r="BK52">
        <v>0</v>
      </c>
      <c r="BL52">
        <v>0</v>
      </c>
      <c r="BM52">
        <v>0</v>
      </c>
      <c r="BN52">
        <v>2.4000000000000004</v>
      </c>
      <c r="BO52">
        <v>4.8000000000000007</v>
      </c>
      <c r="BQ52">
        <v>50</v>
      </c>
      <c r="BR52" s="8">
        <f t="shared" si="8"/>
        <v>-466.38214765100668</v>
      </c>
      <c r="BS52" s="8">
        <f t="shared" si="9"/>
        <v>-663.22177320960157</v>
      </c>
      <c r="BT52">
        <f t="shared" si="10"/>
        <v>-259.02567937951841</v>
      </c>
      <c r="BU52" s="8">
        <f t="shared" si="11"/>
        <v>-922.24745258912003</v>
      </c>
      <c r="BX52" s="2">
        <v>1</v>
      </c>
      <c r="BY52">
        <v>1</v>
      </c>
      <c r="CA52">
        <v>24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-12</v>
      </c>
      <c r="CI52">
        <v>12</v>
      </c>
      <c r="CK52">
        <v>50</v>
      </c>
      <c r="CL52" s="8">
        <f t="shared" si="12"/>
        <v>401.3194899328854</v>
      </c>
      <c r="CM52" s="8">
        <f t="shared" si="13"/>
        <v>-90.779573963601592</v>
      </c>
      <c r="CN52">
        <f t="shared" si="15"/>
        <v>-1172.464964574953</v>
      </c>
      <c r="CO52" s="8">
        <f t="shared" si="14"/>
        <v>-1263.2445385385545</v>
      </c>
    </row>
    <row r="53" spans="1:93" ht="16.5">
      <c r="A53">
        <v>9.9999999999999995E-7</v>
      </c>
      <c r="B53">
        <v>2.4782608695652172E-5</v>
      </c>
      <c r="C53">
        <v>2.5483333333333331E-4</v>
      </c>
      <c r="D53">
        <v>9.6648648648648642E-4</v>
      </c>
      <c r="E53">
        <v>9.9999999999999995E-7</v>
      </c>
      <c r="F53">
        <v>2.1354549534024436E-2</v>
      </c>
      <c r="G53">
        <v>0.60003195767345197</v>
      </c>
      <c r="H53">
        <v>0.35016477170553484</v>
      </c>
      <c r="I53">
        <v>306.08847308999998</v>
      </c>
      <c r="J53">
        <v>2.089296130854039E-7</v>
      </c>
      <c r="K53">
        <v>3.0779999999999998E-2</v>
      </c>
      <c r="L53">
        <v>17.942880585871208</v>
      </c>
      <c r="M53" s="104">
        <v>64047.232024247816</v>
      </c>
      <c r="P53" s="2">
        <v>1</v>
      </c>
      <c r="Q53">
        <v>1</v>
      </c>
      <c r="S53">
        <v>0</v>
      </c>
      <c r="T53">
        <v>6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6</v>
      </c>
      <c r="AC53">
        <v>51</v>
      </c>
      <c r="AD53" s="8">
        <f t="shared" si="16"/>
        <v>-427.76574496644264</v>
      </c>
      <c r="AE53" s="8">
        <f t="shared" si="17"/>
        <v>-673.81527691468602</v>
      </c>
      <c r="AF53">
        <f t="shared" si="3"/>
        <v>-326.06572065119042</v>
      </c>
      <c r="AG53" s="8">
        <f t="shared" si="4"/>
        <v>-999.88099756587644</v>
      </c>
      <c r="AJ53" s="2">
        <v>1</v>
      </c>
      <c r="AK53">
        <v>0.99999999999999822</v>
      </c>
      <c r="AM53">
        <v>0</v>
      </c>
      <c r="AN53">
        <v>0</v>
      </c>
      <c r="AO53">
        <v>3.4285714285714288</v>
      </c>
      <c r="AP53">
        <v>0</v>
      </c>
      <c r="AQ53">
        <v>0</v>
      </c>
      <c r="AR53">
        <v>0</v>
      </c>
      <c r="AS53">
        <v>0</v>
      </c>
      <c r="AT53">
        <v>1.7142857142857135</v>
      </c>
      <c r="AU53">
        <v>5.1428571428571423</v>
      </c>
      <c r="AW53">
        <v>51</v>
      </c>
      <c r="AX53" s="8">
        <f t="shared" si="18"/>
        <v>-455.48281112176448</v>
      </c>
      <c r="AY53" s="8">
        <f t="shared" si="19"/>
        <v>-666.3824099345444</v>
      </c>
      <c r="AZ53">
        <f t="shared" si="6"/>
        <v>-241.91491958904007</v>
      </c>
      <c r="BA53" s="8">
        <f t="shared" si="7"/>
        <v>-908.29732952358449</v>
      </c>
      <c r="BD53" s="2">
        <v>1</v>
      </c>
      <c r="BE53">
        <v>1</v>
      </c>
      <c r="BG53">
        <v>0</v>
      </c>
      <c r="BH53">
        <v>0</v>
      </c>
      <c r="BI53">
        <v>0</v>
      </c>
      <c r="BJ53">
        <v>2.4</v>
      </c>
      <c r="BK53">
        <v>0</v>
      </c>
      <c r="BL53">
        <v>0</v>
      </c>
      <c r="BM53">
        <v>0</v>
      </c>
      <c r="BN53">
        <v>2.4000000000000004</v>
      </c>
      <c r="BO53">
        <v>4.8000000000000007</v>
      </c>
      <c r="BQ53">
        <v>51</v>
      </c>
      <c r="BR53" s="8">
        <f t="shared" si="8"/>
        <v>-466.38214765100668</v>
      </c>
      <c r="BS53" s="8">
        <f t="shared" si="9"/>
        <v>-663.22177320960157</v>
      </c>
      <c r="BT53">
        <f t="shared" si="10"/>
        <v>-258.38073534554206</v>
      </c>
      <c r="BU53" s="8">
        <f t="shared" si="11"/>
        <v>-921.60250855514369</v>
      </c>
      <c r="BX53" s="2">
        <v>1</v>
      </c>
      <c r="BY53">
        <v>1</v>
      </c>
      <c r="CA53">
        <v>24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-12</v>
      </c>
      <c r="CI53">
        <v>12</v>
      </c>
      <c r="CK53">
        <v>51</v>
      </c>
      <c r="CL53" s="8">
        <f t="shared" si="12"/>
        <v>401.3194899328854</v>
      </c>
      <c r="CM53" s="8">
        <f t="shared" si="13"/>
        <v>-90.779573963601592</v>
      </c>
      <c r="CN53">
        <f t="shared" si="15"/>
        <v>-976.04247594135995</v>
      </c>
      <c r="CO53" s="8">
        <f t="shared" si="14"/>
        <v>-1066.8220499049617</v>
      </c>
    </row>
    <row r="54" spans="1:93" ht="16.5">
      <c r="A54">
        <v>9.9999999999999995E-7</v>
      </c>
      <c r="B54">
        <v>2.9347826086956523E-5</v>
      </c>
      <c r="C54">
        <v>3.055E-4</v>
      </c>
      <c r="D54">
        <v>8.8540540540540534E-4</v>
      </c>
      <c r="E54">
        <v>9.9999999999999995E-7</v>
      </c>
      <c r="F54">
        <v>2.425653665258844E-2</v>
      </c>
      <c r="G54">
        <v>0.56640968297708871</v>
      </c>
      <c r="H54">
        <v>0.39439698073249452</v>
      </c>
      <c r="I54">
        <v>306.18693694000001</v>
      </c>
      <c r="J54">
        <v>2.3442288153199206E-7</v>
      </c>
      <c r="K54">
        <v>3.0689999999999999E-2</v>
      </c>
      <c r="L54">
        <v>20.431098936990598</v>
      </c>
      <c r="M54" s="104">
        <v>60628.37533260139</v>
      </c>
      <c r="P54" s="2">
        <v>1</v>
      </c>
      <c r="Q54">
        <v>1</v>
      </c>
      <c r="S54">
        <v>0</v>
      </c>
      <c r="T54">
        <v>6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6</v>
      </c>
      <c r="AC54">
        <v>52</v>
      </c>
      <c r="AD54" s="8">
        <f t="shared" si="16"/>
        <v>-427.76574496644264</v>
      </c>
      <c r="AE54" s="8">
        <f t="shared" si="17"/>
        <v>-673.81527691468602</v>
      </c>
      <c r="AF54">
        <f t="shared" si="3"/>
        <v>-321.64211715507139</v>
      </c>
      <c r="AG54" s="8">
        <f t="shared" si="4"/>
        <v>-995.45739406975736</v>
      </c>
      <c r="AJ54" s="2">
        <v>1</v>
      </c>
      <c r="AK54">
        <v>0.99999999999999822</v>
      </c>
      <c r="AM54">
        <v>0</v>
      </c>
      <c r="AN54">
        <v>0</v>
      </c>
      <c r="AO54">
        <v>3.4285714285714288</v>
      </c>
      <c r="AP54">
        <v>0</v>
      </c>
      <c r="AQ54">
        <v>0</v>
      </c>
      <c r="AR54">
        <v>0</v>
      </c>
      <c r="AS54">
        <v>0</v>
      </c>
      <c r="AT54">
        <v>1.7142857142857135</v>
      </c>
      <c r="AU54">
        <v>5.1428571428571423</v>
      </c>
      <c r="AW54">
        <v>52</v>
      </c>
      <c r="AX54" s="8">
        <f t="shared" si="18"/>
        <v>-455.48281112176448</v>
      </c>
      <c r="AY54" s="8">
        <f t="shared" si="19"/>
        <v>-666.3824099345444</v>
      </c>
      <c r="AZ54">
        <f t="shared" si="6"/>
        <v>-241.26297293810524</v>
      </c>
      <c r="BA54" s="8">
        <f t="shared" si="7"/>
        <v>-907.64538287264963</v>
      </c>
      <c r="BD54" s="2">
        <v>1</v>
      </c>
      <c r="BE54">
        <v>1</v>
      </c>
      <c r="BG54">
        <v>0</v>
      </c>
      <c r="BH54">
        <v>0</v>
      </c>
      <c r="BI54">
        <v>0</v>
      </c>
      <c r="BJ54">
        <v>2.4</v>
      </c>
      <c r="BK54">
        <v>0</v>
      </c>
      <c r="BL54">
        <v>0</v>
      </c>
      <c r="BM54">
        <v>0</v>
      </c>
      <c r="BN54">
        <v>2.4000000000000004</v>
      </c>
      <c r="BO54">
        <v>4.8000000000000007</v>
      </c>
      <c r="BQ54">
        <v>52</v>
      </c>
      <c r="BR54" s="8">
        <f t="shared" si="8"/>
        <v>-466.38214765100668</v>
      </c>
      <c r="BS54" s="8">
        <f t="shared" si="9"/>
        <v>-663.22177320960157</v>
      </c>
      <c r="BT54">
        <f t="shared" si="10"/>
        <v>-257.07488748178497</v>
      </c>
      <c r="BU54" s="8">
        <f t="shared" si="11"/>
        <v>-920.29666069138648</v>
      </c>
      <c r="BX54" s="2">
        <v>1</v>
      </c>
      <c r="BY54">
        <v>1</v>
      </c>
      <c r="CA54">
        <v>24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-12</v>
      </c>
      <c r="CI54">
        <v>12</v>
      </c>
      <c r="CK54">
        <v>52</v>
      </c>
      <c r="CL54" s="8">
        <f t="shared" si="12"/>
        <v>401.3194899328854</v>
      </c>
      <c r="CM54" s="8">
        <f t="shared" si="13"/>
        <v>-90.779573963601592</v>
      </c>
      <c r="CN54">
        <f t="shared" si="15"/>
        <v>-962.41946281329001</v>
      </c>
      <c r="CO54" s="8">
        <f t="shared" si="14"/>
        <v>-1053.1990367768917</v>
      </c>
    </row>
    <row r="55" spans="1:93" ht="16.5">
      <c r="A55">
        <v>9.9999999999999995E-7</v>
      </c>
      <c r="B55">
        <v>9.9999999999999995E-7</v>
      </c>
      <c r="C55">
        <v>3.8433333333333332E-4</v>
      </c>
      <c r="D55">
        <v>1.1702702702702701E-3</v>
      </c>
      <c r="E55">
        <v>9.9999999999999995E-7</v>
      </c>
      <c r="F55">
        <v>9.0242932260269332E-2</v>
      </c>
      <c r="G55">
        <v>0.56761051673483454</v>
      </c>
      <c r="H55">
        <v>0.39862479497692255</v>
      </c>
      <c r="I55">
        <v>306.26352795000003</v>
      </c>
      <c r="J55">
        <v>2.454708915685024E-7</v>
      </c>
      <c r="K55">
        <v>3.0079999999999999E-2</v>
      </c>
      <c r="L55">
        <v>75.957881690925703</v>
      </c>
      <c r="M55" s="104">
        <v>60673.300139195948</v>
      </c>
      <c r="P55" s="2">
        <v>1</v>
      </c>
      <c r="Q55">
        <v>1</v>
      </c>
      <c r="S55">
        <v>0</v>
      </c>
      <c r="T55">
        <v>6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6</v>
      </c>
      <c r="AC55">
        <v>53</v>
      </c>
      <c r="AD55" s="8">
        <f t="shared" si="16"/>
        <v>-427.76574496644264</v>
      </c>
      <c r="AE55" s="8">
        <f t="shared" si="17"/>
        <v>-673.81527691468602</v>
      </c>
      <c r="AF55">
        <f t="shared" si="3"/>
        <v>-317.5116149749515</v>
      </c>
      <c r="AG55" s="8">
        <f t="shared" si="4"/>
        <v>-991.32689188963752</v>
      </c>
      <c r="AJ55" s="2">
        <v>1</v>
      </c>
      <c r="AK55">
        <v>0.99999999999999822</v>
      </c>
      <c r="AM55">
        <v>0</v>
      </c>
      <c r="AN55">
        <v>0</v>
      </c>
      <c r="AO55">
        <v>3.4285714285714288</v>
      </c>
      <c r="AP55">
        <v>0</v>
      </c>
      <c r="AQ55">
        <v>0</v>
      </c>
      <c r="AR55">
        <v>0</v>
      </c>
      <c r="AS55">
        <v>0</v>
      </c>
      <c r="AT55">
        <v>1.7142857142857135</v>
      </c>
      <c r="AU55">
        <v>5.1428571428571423</v>
      </c>
      <c r="AW55">
        <v>53</v>
      </c>
      <c r="AX55" s="8">
        <f t="shared" si="18"/>
        <v>-455.48281112176448</v>
      </c>
      <c r="AY55" s="8">
        <f t="shared" si="19"/>
        <v>-666.3824099345444</v>
      </c>
      <c r="AZ55">
        <f t="shared" si="6"/>
        <v>-238.37251909723426</v>
      </c>
      <c r="BA55" s="8">
        <f t="shared" si="7"/>
        <v>-904.7549290317786</v>
      </c>
      <c r="BD55" s="2">
        <v>1</v>
      </c>
      <c r="BE55">
        <v>1</v>
      </c>
      <c r="BG55">
        <v>0</v>
      </c>
      <c r="BH55">
        <v>0</v>
      </c>
      <c r="BI55">
        <v>0</v>
      </c>
      <c r="BJ55">
        <v>2.4</v>
      </c>
      <c r="BK55">
        <v>0</v>
      </c>
      <c r="BL55">
        <v>0</v>
      </c>
      <c r="BM55">
        <v>0</v>
      </c>
      <c r="BN55">
        <v>2.4000000000000004</v>
      </c>
      <c r="BO55">
        <v>4.8000000000000007</v>
      </c>
      <c r="BQ55">
        <v>53</v>
      </c>
      <c r="BR55" s="8">
        <f t="shared" si="8"/>
        <v>-466.38214765100668</v>
      </c>
      <c r="BS55" s="8">
        <f t="shared" si="9"/>
        <v>-663.22177320960157</v>
      </c>
      <c r="BT55">
        <f t="shared" si="10"/>
        <v>-256.69900538404653</v>
      </c>
      <c r="BU55" s="8">
        <f t="shared" si="11"/>
        <v>-919.92077859364804</v>
      </c>
      <c r="BX55" s="2">
        <v>1</v>
      </c>
      <c r="BY55">
        <v>1</v>
      </c>
      <c r="CA55">
        <v>24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-12</v>
      </c>
      <c r="CI55">
        <v>12</v>
      </c>
      <c r="CK55">
        <v>53</v>
      </c>
      <c r="CL55" s="8">
        <f t="shared" si="12"/>
        <v>401.3194899328854</v>
      </c>
      <c r="CM55" s="8">
        <f t="shared" si="13"/>
        <v>-90.779573963601592</v>
      </c>
      <c r="CN55">
        <f t="shared" si="15"/>
        <v>-1167.1580076849964</v>
      </c>
      <c r="CO55" s="8">
        <f t="shared" si="14"/>
        <v>-1257.9375816485981</v>
      </c>
    </row>
    <row r="56" spans="1:93" ht="16.5">
      <c r="A56">
        <v>9.9999999999999995E-7</v>
      </c>
      <c r="B56">
        <v>9.9999999999999995E-7</v>
      </c>
      <c r="C56">
        <v>4.4799999999999999E-4</v>
      </c>
      <c r="D56">
        <v>1.2908108108108107E-3</v>
      </c>
      <c r="E56">
        <v>9.9999999999999995E-7</v>
      </c>
      <c r="F56">
        <v>6.0005188083559757E-2</v>
      </c>
      <c r="G56">
        <v>0.56210496836041945</v>
      </c>
      <c r="H56">
        <v>0.39770281483385711</v>
      </c>
      <c r="I56">
        <v>306.06140275000001</v>
      </c>
      <c r="J56">
        <v>2.5703957827688611E-7</v>
      </c>
      <c r="K56">
        <v>3.0079999999999999E-2</v>
      </c>
      <c r="L56">
        <v>50.583672854111676</v>
      </c>
      <c r="M56" s="104">
        <v>60184.165388043635</v>
      </c>
      <c r="P56" s="2">
        <v>1</v>
      </c>
      <c r="Q56">
        <v>1</v>
      </c>
      <c r="S56">
        <v>0</v>
      </c>
      <c r="T56">
        <v>6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6</v>
      </c>
      <c r="AC56">
        <v>54</v>
      </c>
      <c r="AD56" s="8">
        <f t="shared" si="16"/>
        <v>-427.76574496644264</v>
      </c>
      <c r="AE56" s="8">
        <f t="shared" si="17"/>
        <v>-673.81527691468602</v>
      </c>
      <c r="AF56">
        <f t="shared" si="3"/>
        <v>-314.25852740066154</v>
      </c>
      <c r="AG56" s="8">
        <f t="shared" si="4"/>
        <v>-988.07380431534762</v>
      </c>
      <c r="AJ56" s="2">
        <v>1</v>
      </c>
      <c r="AK56">
        <v>0.99999999999999822</v>
      </c>
      <c r="AM56">
        <v>0</v>
      </c>
      <c r="AN56">
        <v>0</v>
      </c>
      <c r="AO56">
        <v>3.4285714285714288</v>
      </c>
      <c r="AP56">
        <v>0</v>
      </c>
      <c r="AQ56">
        <v>0</v>
      </c>
      <c r="AR56">
        <v>0</v>
      </c>
      <c r="AS56">
        <v>0</v>
      </c>
      <c r="AT56">
        <v>1.7142857142857135</v>
      </c>
      <c r="AU56">
        <v>5.1428571428571423</v>
      </c>
      <c r="AW56">
        <v>54</v>
      </c>
      <c r="AX56" s="8">
        <f t="shared" si="18"/>
        <v>-455.48281112176448</v>
      </c>
      <c r="AY56" s="8">
        <f t="shared" si="19"/>
        <v>-666.3824099345444</v>
      </c>
      <c r="AZ56">
        <f t="shared" si="6"/>
        <v>-236.75716101453324</v>
      </c>
      <c r="BA56" s="8">
        <f t="shared" si="7"/>
        <v>-903.13957094907767</v>
      </c>
      <c r="BD56" s="2">
        <v>1</v>
      </c>
      <c r="BE56">
        <v>1</v>
      </c>
      <c r="BG56">
        <v>0</v>
      </c>
      <c r="BH56">
        <v>0</v>
      </c>
      <c r="BI56">
        <v>0</v>
      </c>
      <c r="BJ56">
        <v>2.4</v>
      </c>
      <c r="BK56">
        <v>0</v>
      </c>
      <c r="BL56">
        <v>0</v>
      </c>
      <c r="BM56">
        <v>0</v>
      </c>
      <c r="BN56">
        <v>2.4000000000000004</v>
      </c>
      <c r="BO56">
        <v>4.8000000000000007</v>
      </c>
      <c r="BQ56">
        <v>54</v>
      </c>
      <c r="BR56" s="8">
        <f t="shared" si="8"/>
        <v>-466.38214765100668</v>
      </c>
      <c r="BS56" s="8">
        <f t="shared" si="9"/>
        <v>-663.22177320960157</v>
      </c>
      <c r="BT56">
        <f t="shared" si="10"/>
        <v>-255.96707957377274</v>
      </c>
      <c r="BU56" s="8">
        <f t="shared" si="11"/>
        <v>-919.18885278337427</v>
      </c>
      <c r="BX56" s="2">
        <v>1</v>
      </c>
      <c r="BY56">
        <v>1</v>
      </c>
      <c r="CA56">
        <v>24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-12</v>
      </c>
      <c r="CI56">
        <v>12</v>
      </c>
      <c r="CK56">
        <v>54</v>
      </c>
      <c r="CL56" s="8">
        <f t="shared" si="12"/>
        <v>401.3194899328854</v>
      </c>
      <c r="CM56" s="8">
        <f t="shared" si="13"/>
        <v>-90.779573963601592</v>
      </c>
      <c r="CN56">
        <f t="shared" si="15"/>
        <v>-1164.9814372072135</v>
      </c>
      <c r="CO56" s="8">
        <f t="shared" si="14"/>
        <v>-1255.761011170815</v>
      </c>
    </row>
    <row r="57" spans="1:93" ht="16.5">
      <c r="A57">
        <v>9.9999999999999995E-7</v>
      </c>
      <c r="B57">
        <v>9.9999999999999995E-7</v>
      </c>
      <c r="C57">
        <v>5.2700000000000002E-4</v>
      </c>
      <c r="D57">
        <v>1.4874324324324324E-3</v>
      </c>
      <c r="E57">
        <v>9.9999999999999995E-7</v>
      </c>
      <c r="F57">
        <v>3.0384099151840295E-2</v>
      </c>
      <c r="G57">
        <v>0.56499646017675142</v>
      </c>
      <c r="H57">
        <v>0.39378015399281435</v>
      </c>
      <c r="I57">
        <v>306.33571552000001</v>
      </c>
      <c r="J57">
        <v>2.454708915685024E-7</v>
      </c>
      <c r="K57">
        <v>2.9819999999999999E-2</v>
      </c>
      <c r="L57">
        <v>25.607596898420443</v>
      </c>
      <c r="M57" s="104">
        <v>60494.215374969885</v>
      </c>
      <c r="P57" s="2">
        <v>1</v>
      </c>
      <c r="Q57">
        <v>1</v>
      </c>
      <c r="S57">
        <v>0</v>
      </c>
      <c r="T57">
        <v>6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6</v>
      </c>
      <c r="AC57">
        <v>55</v>
      </c>
      <c r="AD57" s="8">
        <f t="shared" si="16"/>
        <v>-427.76574496644264</v>
      </c>
      <c r="AE57" s="8">
        <f t="shared" si="17"/>
        <v>-673.81527691468602</v>
      </c>
      <c r="AF57">
        <f t="shared" si="3"/>
        <v>-312.76202072483613</v>
      </c>
      <c r="AG57" s="8">
        <f t="shared" si="4"/>
        <v>-986.57729763952216</v>
      </c>
      <c r="AJ57" s="2">
        <v>1</v>
      </c>
      <c r="AK57">
        <v>0.99999999999999822</v>
      </c>
      <c r="AM57">
        <v>0</v>
      </c>
      <c r="AN57">
        <v>0</v>
      </c>
      <c r="AO57">
        <v>3.4285714285714288</v>
      </c>
      <c r="AP57">
        <v>0</v>
      </c>
      <c r="AQ57">
        <v>0</v>
      </c>
      <c r="AR57">
        <v>0</v>
      </c>
      <c r="AS57">
        <v>0</v>
      </c>
      <c r="AT57">
        <v>1.7142857142857135</v>
      </c>
      <c r="AU57">
        <v>5.1428571428571423</v>
      </c>
      <c r="AW57">
        <v>55</v>
      </c>
      <c r="AX57" s="8">
        <f t="shared" si="18"/>
        <v>-455.48281112176448</v>
      </c>
      <c r="AY57" s="8">
        <f t="shared" si="19"/>
        <v>-666.3824099345444</v>
      </c>
      <c r="AZ57">
        <f t="shared" si="6"/>
        <v>-236.37236961672491</v>
      </c>
      <c r="BA57" s="8">
        <f t="shared" si="7"/>
        <v>-902.75477955126928</v>
      </c>
      <c r="BD57" s="2">
        <v>1</v>
      </c>
      <c r="BE57">
        <v>1</v>
      </c>
      <c r="BG57">
        <v>0</v>
      </c>
      <c r="BH57">
        <v>0</v>
      </c>
      <c r="BI57">
        <v>0</v>
      </c>
      <c r="BJ57">
        <v>2.4</v>
      </c>
      <c r="BK57">
        <v>0</v>
      </c>
      <c r="BL57">
        <v>0</v>
      </c>
      <c r="BM57">
        <v>0</v>
      </c>
      <c r="BN57">
        <v>2.4000000000000004</v>
      </c>
      <c r="BO57">
        <v>4.8000000000000007</v>
      </c>
      <c r="BQ57">
        <v>55</v>
      </c>
      <c r="BR57" s="8">
        <f t="shared" si="8"/>
        <v>-466.38214765100668</v>
      </c>
      <c r="BS57" s="8">
        <f t="shared" si="9"/>
        <v>-663.22177320960157</v>
      </c>
      <c r="BT57">
        <f t="shared" si="10"/>
        <v>-256.81257735917598</v>
      </c>
      <c r="BU57" s="8">
        <f t="shared" si="11"/>
        <v>-920.03435056877754</v>
      </c>
      <c r="BX57" s="2">
        <v>1</v>
      </c>
      <c r="BY57">
        <v>1</v>
      </c>
      <c r="CA57">
        <v>24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-12</v>
      </c>
      <c r="CI57">
        <v>12</v>
      </c>
      <c r="CK57">
        <v>55</v>
      </c>
      <c r="CL57" s="8">
        <f t="shared" si="12"/>
        <v>401.3194899328854</v>
      </c>
      <c r="CM57" s="8">
        <f t="shared" si="13"/>
        <v>-90.779573963601592</v>
      </c>
      <c r="CN57">
        <f t="shared" si="15"/>
        <v>-1167.1677767835379</v>
      </c>
      <c r="CO57" s="8">
        <f t="shared" si="14"/>
        <v>-1257.9473507471394</v>
      </c>
    </row>
    <row r="58" spans="1:93" ht="16.5">
      <c r="A58">
        <v>9.9999999999999995E-7</v>
      </c>
      <c r="B58">
        <v>4.3043478260869568E-5</v>
      </c>
      <c r="C58">
        <v>5.7199999999999992E-4</v>
      </c>
      <c r="D58">
        <v>1.5374324324324323E-3</v>
      </c>
      <c r="E58">
        <v>9.9999999999999995E-7</v>
      </c>
      <c r="F58">
        <v>0.12552407913605071</v>
      </c>
      <c r="G58">
        <v>0.59057882974574794</v>
      </c>
      <c r="H58">
        <v>0.37334144600277086</v>
      </c>
      <c r="I58">
        <v>306.19134037999999</v>
      </c>
      <c r="J58">
        <v>1.9952623149688761E-7</v>
      </c>
      <c r="K58">
        <v>3.1510000000000003E-2</v>
      </c>
      <c r="L58">
        <v>105.4228176357543</v>
      </c>
      <c r="M58" s="104">
        <v>62948.449231647188</v>
      </c>
      <c r="P58" s="2">
        <v>1</v>
      </c>
      <c r="Q58">
        <v>1</v>
      </c>
      <c r="S58">
        <v>0</v>
      </c>
      <c r="T58">
        <v>6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6</v>
      </c>
      <c r="AC58">
        <v>56</v>
      </c>
      <c r="AD58" s="8">
        <f t="shared" si="16"/>
        <v>-427.76574496644264</v>
      </c>
      <c r="AE58" s="8">
        <f t="shared" si="17"/>
        <v>-673.81527691468602</v>
      </c>
      <c r="AF58">
        <f t="shared" si="3"/>
        <v>-314.52848194304727</v>
      </c>
      <c r="AG58" s="8">
        <f t="shared" si="4"/>
        <v>-988.34375885773329</v>
      </c>
      <c r="AJ58" s="2">
        <v>1</v>
      </c>
      <c r="AK58">
        <v>0.99999999999999822</v>
      </c>
      <c r="AM58">
        <v>0</v>
      </c>
      <c r="AN58">
        <v>0</v>
      </c>
      <c r="AO58">
        <v>3.4285714285714288</v>
      </c>
      <c r="AP58">
        <v>0</v>
      </c>
      <c r="AQ58">
        <v>0</v>
      </c>
      <c r="AR58">
        <v>0</v>
      </c>
      <c r="AS58">
        <v>0</v>
      </c>
      <c r="AT58">
        <v>1.7142857142857135</v>
      </c>
      <c r="AU58">
        <v>5.1428571428571423</v>
      </c>
      <c r="AW58">
        <v>56</v>
      </c>
      <c r="AX58" s="8">
        <f t="shared" si="18"/>
        <v>-455.48281112176448</v>
      </c>
      <c r="AY58" s="8">
        <f t="shared" si="19"/>
        <v>-666.3824099345444</v>
      </c>
      <c r="AZ58">
        <f t="shared" si="6"/>
        <v>-238.44505986646647</v>
      </c>
      <c r="BA58" s="8">
        <f t="shared" si="7"/>
        <v>-904.82746980101092</v>
      </c>
      <c r="BD58" s="2">
        <v>1</v>
      </c>
      <c r="BE58">
        <v>1</v>
      </c>
      <c r="BG58">
        <v>0</v>
      </c>
      <c r="BH58">
        <v>0</v>
      </c>
      <c r="BI58">
        <v>0</v>
      </c>
      <c r="BJ58">
        <v>2.4</v>
      </c>
      <c r="BK58">
        <v>0</v>
      </c>
      <c r="BL58">
        <v>0</v>
      </c>
      <c r="BM58">
        <v>0</v>
      </c>
      <c r="BN58">
        <v>2.4000000000000004</v>
      </c>
      <c r="BO58">
        <v>4.8000000000000007</v>
      </c>
      <c r="BQ58">
        <v>56</v>
      </c>
      <c r="BR58" s="8">
        <f t="shared" si="8"/>
        <v>-466.38214765100668</v>
      </c>
      <c r="BS58" s="8">
        <f t="shared" si="9"/>
        <v>-663.22177320960157</v>
      </c>
      <c r="BT58">
        <f t="shared" si="10"/>
        <v>-258.88710303091568</v>
      </c>
      <c r="BU58" s="8">
        <f t="shared" si="11"/>
        <v>-922.10887624051725</v>
      </c>
      <c r="BX58" s="2">
        <v>1</v>
      </c>
      <c r="BY58">
        <v>1</v>
      </c>
      <c r="CA58">
        <v>24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-12</v>
      </c>
      <c r="CI58">
        <v>12</v>
      </c>
      <c r="CK58">
        <v>56</v>
      </c>
      <c r="CL58" s="8">
        <f t="shared" si="12"/>
        <v>401.3194899328854</v>
      </c>
      <c r="CM58" s="8">
        <f t="shared" si="13"/>
        <v>-90.779573963601592</v>
      </c>
      <c r="CN58">
        <f t="shared" si="15"/>
        <v>-944.76213827570655</v>
      </c>
      <c r="CO58" s="8">
        <f t="shared" si="14"/>
        <v>-1035.5417122393083</v>
      </c>
    </row>
    <row r="59" spans="1:93" ht="16.5">
      <c r="A59">
        <v>9.9999999999999995E-7</v>
      </c>
      <c r="B59">
        <v>7.3478260869565211E-5</v>
      </c>
      <c r="C59">
        <v>8.2683333333333328E-4</v>
      </c>
      <c r="D59">
        <v>1.5160810810810809E-3</v>
      </c>
      <c r="E59">
        <v>3.5795454545454544E-5</v>
      </c>
      <c r="F59">
        <v>5.4417623104108657E-2</v>
      </c>
      <c r="G59">
        <v>0.58582902899191014</v>
      </c>
      <c r="H59">
        <v>0.37899726622801055</v>
      </c>
      <c r="I59">
        <v>306.50174693999998</v>
      </c>
      <c r="J59">
        <v>2.1379620895022279E-7</v>
      </c>
      <c r="K59">
        <v>3.1539999999999999E-2</v>
      </c>
      <c r="L59">
        <v>45.718908934826793</v>
      </c>
      <c r="M59" s="104">
        <v>62507.087632182993</v>
      </c>
      <c r="P59" s="2">
        <v>1</v>
      </c>
      <c r="Q59">
        <v>1</v>
      </c>
      <c r="S59">
        <v>0</v>
      </c>
      <c r="T59">
        <v>6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6</v>
      </c>
      <c r="AC59">
        <v>57</v>
      </c>
      <c r="AD59" s="8">
        <f t="shared" si="16"/>
        <v>-427.76574496644264</v>
      </c>
      <c r="AE59" s="8">
        <f t="shared" si="17"/>
        <v>-673.81527691468602</v>
      </c>
      <c r="AF59">
        <f t="shared" si="3"/>
        <v>-308.15712970424335</v>
      </c>
      <c r="AG59" s="8">
        <f t="shared" si="4"/>
        <v>-981.97240661892943</v>
      </c>
      <c r="AJ59" s="2">
        <v>1</v>
      </c>
      <c r="AK59">
        <v>0.99999999999999822</v>
      </c>
      <c r="AM59">
        <v>0</v>
      </c>
      <c r="AN59">
        <v>0</v>
      </c>
      <c r="AO59">
        <v>3.4285714285714288</v>
      </c>
      <c r="AP59">
        <v>0</v>
      </c>
      <c r="AQ59">
        <v>0</v>
      </c>
      <c r="AR59">
        <v>0</v>
      </c>
      <c r="AS59">
        <v>0</v>
      </c>
      <c r="AT59">
        <v>1.7142857142857135</v>
      </c>
      <c r="AU59">
        <v>5.1428571428571423</v>
      </c>
      <c r="AW59">
        <v>57</v>
      </c>
      <c r="AX59" s="8">
        <f t="shared" si="18"/>
        <v>-455.48281112176448</v>
      </c>
      <c r="AY59" s="8">
        <f t="shared" si="19"/>
        <v>-666.3824099345444</v>
      </c>
      <c r="AZ59">
        <f t="shared" si="6"/>
        <v>-237.89948526407451</v>
      </c>
      <c r="BA59" s="8">
        <f t="shared" si="7"/>
        <v>-904.28189519861894</v>
      </c>
      <c r="BD59" s="2">
        <v>1</v>
      </c>
      <c r="BE59">
        <v>1</v>
      </c>
      <c r="BG59">
        <v>0</v>
      </c>
      <c r="BH59">
        <v>0</v>
      </c>
      <c r="BI59">
        <v>0</v>
      </c>
      <c r="BJ59">
        <v>2.4</v>
      </c>
      <c r="BK59">
        <v>0</v>
      </c>
      <c r="BL59">
        <v>0</v>
      </c>
      <c r="BM59">
        <v>0</v>
      </c>
      <c r="BN59">
        <v>2.4000000000000004</v>
      </c>
      <c r="BO59">
        <v>4.8000000000000007</v>
      </c>
      <c r="BQ59">
        <v>57</v>
      </c>
      <c r="BR59" s="8">
        <f t="shared" si="8"/>
        <v>-466.38214765100668</v>
      </c>
      <c r="BS59" s="8">
        <f t="shared" si="9"/>
        <v>-663.22177320960157</v>
      </c>
      <c r="BT59">
        <f t="shared" si="10"/>
        <v>-236.41615164845138</v>
      </c>
      <c r="BU59" s="8">
        <f t="shared" si="11"/>
        <v>-899.63792485805288</v>
      </c>
      <c r="BX59" s="2">
        <v>1</v>
      </c>
      <c r="BY59">
        <v>1</v>
      </c>
      <c r="CA59">
        <v>24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-12</v>
      </c>
      <c r="CI59">
        <v>12</v>
      </c>
      <c r="CK59">
        <v>57</v>
      </c>
      <c r="CL59" s="8">
        <f t="shared" si="12"/>
        <v>401.3194899328854</v>
      </c>
      <c r="CM59" s="8">
        <f t="shared" si="13"/>
        <v>-90.779573963601592</v>
      </c>
      <c r="CN59">
        <f t="shared" si="15"/>
        <v>-910.92851043172573</v>
      </c>
      <c r="CO59" s="8">
        <f t="shared" si="14"/>
        <v>-1001.7080843953273</v>
      </c>
    </row>
    <row r="60" spans="1:93" ht="16.5">
      <c r="A60">
        <v>9.9999999999999995E-7</v>
      </c>
      <c r="B60">
        <v>9.9999999999999995E-7</v>
      </c>
      <c r="C60">
        <v>4.9633333333333333E-4</v>
      </c>
      <c r="D60">
        <v>1.4579729729729729E-3</v>
      </c>
      <c r="E60">
        <v>9.9999999999999995E-7</v>
      </c>
      <c r="F60">
        <v>3.3683416570476153E-2</v>
      </c>
      <c r="G60">
        <v>0.53020596616451598</v>
      </c>
      <c r="H60">
        <v>0.43657444926628292</v>
      </c>
      <c r="I60">
        <v>306.67680180000002</v>
      </c>
      <c r="J60">
        <v>2.5703957827688611E-7</v>
      </c>
      <c r="K60">
        <v>3.073E-2</v>
      </c>
      <c r="L60">
        <v>28.473167231294568</v>
      </c>
      <c r="M60" s="104">
        <v>56955.120594513188</v>
      </c>
      <c r="P60" s="2">
        <v>1</v>
      </c>
      <c r="Q60">
        <v>1</v>
      </c>
      <c r="S60">
        <v>0</v>
      </c>
      <c r="T60">
        <v>6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6</v>
      </c>
      <c r="AC60">
        <v>58</v>
      </c>
      <c r="AD60" s="8">
        <f t="shared" si="16"/>
        <v>-427.76574496644264</v>
      </c>
      <c r="AE60" s="8">
        <f t="shared" si="17"/>
        <v>-673.81527691468602</v>
      </c>
      <c r="AF60">
        <f t="shared" si="3"/>
        <v>-313.32293785664984</v>
      </c>
      <c r="AG60" s="8">
        <f t="shared" si="4"/>
        <v>-987.13821477133592</v>
      </c>
      <c r="AJ60" s="2">
        <v>1</v>
      </c>
      <c r="AK60">
        <v>0.99999999999999822</v>
      </c>
      <c r="AM60">
        <v>0</v>
      </c>
      <c r="AN60">
        <v>0</v>
      </c>
      <c r="AO60">
        <v>3.4285714285714288</v>
      </c>
      <c r="AP60">
        <v>0</v>
      </c>
      <c r="AQ60">
        <v>0</v>
      </c>
      <c r="AR60">
        <v>0</v>
      </c>
      <c r="AS60">
        <v>0</v>
      </c>
      <c r="AT60">
        <v>1.7142857142857135</v>
      </c>
      <c r="AU60">
        <v>5.1428571428571423</v>
      </c>
      <c r="AW60">
        <v>58</v>
      </c>
      <c r="AX60" s="8">
        <f t="shared" si="18"/>
        <v>-455.48281112176448</v>
      </c>
      <c r="AY60" s="8">
        <f t="shared" si="19"/>
        <v>-666.3824099345444</v>
      </c>
      <c r="AZ60">
        <f t="shared" si="6"/>
        <v>-236.07514023064138</v>
      </c>
      <c r="BA60" s="8">
        <f t="shared" si="7"/>
        <v>-902.45755016518581</v>
      </c>
      <c r="BD60" s="2">
        <v>1</v>
      </c>
      <c r="BE60">
        <v>1</v>
      </c>
      <c r="BG60">
        <v>0</v>
      </c>
      <c r="BH60">
        <v>0</v>
      </c>
      <c r="BI60">
        <v>0</v>
      </c>
      <c r="BJ60">
        <v>2.4</v>
      </c>
      <c r="BK60">
        <v>0</v>
      </c>
      <c r="BL60">
        <v>0</v>
      </c>
      <c r="BM60">
        <v>0</v>
      </c>
      <c r="BN60">
        <v>2.4000000000000004</v>
      </c>
      <c r="BO60">
        <v>4.8000000000000007</v>
      </c>
      <c r="BQ60">
        <v>58</v>
      </c>
      <c r="BR60" s="8">
        <f t="shared" si="8"/>
        <v>-466.38214765100668</v>
      </c>
      <c r="BS60" s="8">
        <f t="shared" si="9"/>
        <v>-663.22177320960157</v>
      </c>
      <c r="BT60">
        <f t="shared" si="10"/>
        <v>-256.35092197773969</v>
      </c>
      <c r="BU60" s="8">
        <f t="shared" si="11"/>
        <v>-919.5726951873412</v>
      </c>
      <c r="BX60" s="2">
        <v>1</v>
      </c>
      <c r="BY60">
        <v>1</v>
      </c>
      <c r="CA60">
        <v>24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-12</v>
      </c>
      <c r="CI60">
        <v>12</v>
      </c>
      <c r="CK60">
        <v>58</v>
      </c>
      <c r="CL60" s="8">
        <f t="shared" si="12"/>
        <v>401.3194899328854</v>
      </c>
      <c r="CM60" s="8">
        <f t="shared" si="13"/>
        <v>-90.779573963601592</v>
      </c>
      <c r="CN60">
        <f t="shared" si="15"/>
        <v>-1167.9780294809329</v>
      </c>
      <c r="CO60" s="8">
        <f t="shared" si="14"/>
        <v>-1258.7576034445347</v>
      </c>
    </row>
    <row r="61" spans="1:93" ht="16.5">
      <c r="A61">
        <v>9.9999999999999995E-7</v>
      </c>
      <c r="B61">
        <v>2.543478260869565E-5</v>
      </c>
      <c r="C61">
        <v>6.3883333333333327E-4</v>
      </c>
      <c r="D61">
        <v>1.7779729729729729E-3</v>
      </c>
      <c r="E61">
        <v>9.9999999999999995E-7</v>
      </c>
      <c r="F61">
        <v>3.1280987772201445E-2</v>
      </c>
      <c r="G61">
        <v>0.55270872090126622</v>
      </c>
      <c r="H61">
        <v>0.41376355796893582</v>
      </c>
      <c r="I61">
        <v>306.40068434</v>
      </c>
      <c r="J61">
        <v>2.511886431509578E-7</v>
      </c>
      <c r="K61">
        <v>3.1175000000000001E-2</v>
      </c>
      <c r="L61">
        <v>26.376544563677392</v>
      </c>
      <c r="M61" s="104">
        <v>59208.984118192864</v>
      </c>
      <c r="P61" s="2">
        <v>1</v>
      </c>
      <c r="Q61">
        <v>1</v>
      </c>
      <c r="S61">
        <v>0</v>
      </c>
      <c r="T61">
        <v>6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6</v>
      </c>
      <c r="AC61">
        <v>59</v>
      </c>
      <c r="AD61" s="8">
        <f t="shared" si="16"/>
        <v>-427.76574496644264</v>
      </c>
      <c r="AE61" s="8">
        <f t="shared" si="17"/>
        <v>-673.81527691468602</v>
      </c>
      <c r="AF61">
        <f t="shared" si="3"/>
        <v>-309.53482180067095</v>
      </c>
      <c r="AG61" s="8">
        <f t="shared" si="4"/>
        <v>-983.35009871535703</v>
      </c>
      <c r="AJ61" s="2">
        <v>1</v>
      </c>
      <c r="AK61">
        <v>0.99999999999999822</v>
      </c>
      <c r="AM61">
        <v>0</v>
      </c>
      <c r="AN61">
        <v>0</v>
      </c>
      <c r="AO61">
        <v>3.4285714285714288</v>
      </c>
      <c r="AP61">
        <v>0</v>
      </c>
      <c r="AQ61">
        <v>0</v>
      </c>
      <c r="AR61">
        <v>0</v>
      </c>
      <c r="AS61">
        <v>0</v>
      </c>
      <c r="AT61">
        <v>1.7142857142857135</v>
      </c>
      <c r="AU61">
        <v>5.1428571428571423</v>
      </c>
      <c r="AW61">
        <v>59</v>
      </c>
      <c r="AX61" s="8">
        <f t="shared" si="18"/>
        <v>-455.48281112176448</v>
      </c>
      <c r="AY61" s="8">
        <f t="shared" si="19"/>
        <v>-666.3824099345444</v>
      </c>
      <c r="AZ61">
        <f t="shared" si="6"/>
        <v>-234.3683169465304</v>
      </c>
      <c r="BA61" s="8">
        <f t="shared" si="7"/>
        <v>-900.7507268810748</v>
      </c>
      <c r="BD61" s="2">
        <v>1</v>
      </c>
      <c r="BE61">
        <v>1</v>
      </c>
      <c r="BG61">
        <v>0</v>
      </c>
      <c r="BH61">
        <v>0</v>
      </c>
      <c r="BI61">
        <v>0</v>
      </c>
      <c r="BJ61">
        <v>2.4</v>
      </c>
      <c r="BK61">
        <v>0</v>
      </c>
      <c r="BL61">
        <v>0</v>
      </c>
      <c r="BM61">
        <v>0</v>
      </c>
      <c r="BN61">
        <v>2.4000000000000004</v>
      </c>
      <c r="BO61">
        <v>4.8000000000000007</v>
      </c>
      <c r="BQ61">
        <v>59</v>
      </c>
      <c r="BR61" s="8">
        <f t="shared" si="8"/>
        <v>-466.38214765100668</v>
      </c>
      <c r="BS61" s="8">
        <f t="shared" si="9"/>
        <v>-663.22177320960157</v>
      </c>
      <c r="BT61">
        <f t="shared" si="10"/>
        <v>-256.31377921599278</v>
      </c>
      <c r="BU61" s="8">
        <f t="shared" si="11"/>
        <v>-919.53555242559435</v>
      </c>
      <c r="BX61" s="2">
        <v>1</v>
      </c>
      <c r="BY61">
        <v>1</v>
      </c>
      <c r="CA61">
        <v>24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-12</v>
      </c>
      <c r="CI61">
        <v>12</v>
      </c>
      <c r="CK61">
        <v>59</v>
      </c>
      <c r="CL61" s="8">
        <f t="shared" si="12"/>
        <v>401.3194899328854</v>
      </c>
      <c r="CM61" s="8">
        <f t="shared" si="13"/>
        <v>-90.779573963601592</v>
      </c>
      <c r="CN61">
        <f t="shared" si="15"/>
        <v>-970.20832469574952</v>
      </c>
      <c r="CO61" s="8">
        <f t="shared" si="14"/>
        <v>-1060.9878986593512</v>
      </c>
    </row>
    <row r="62" spans="1:93" ht="16.5">
      <c r="A62">
        <v>9.9999999999999995E-7</v>
      </c>
      <c r="B62">
        <v>4.4782608695652177E-5</v>
      </c>
      <c r="C62">
        <v>6.4133333333333327E-4</v>
      </c>
      <c r="D62">
        <v>1.6175675675675677E-3</v>
      </c>
      <c r="E62">
        <v>9.9999999999999995E-7</v>
      </c>
      <c r="F62">
        <v>2.759526842338858E-2</v>
      </c>
      <c r="G62">
        <v>0.55887962033938121</v>
      </c>
      <c r="H62">
        <v>0.4056154171207203</v>
      </c>
      <c r="I62">
        <v>306.13539501000002</v>
      </c>
      <c r="J62">
        <v>2.3442288153199206E-7</v>
      </c>
      <c r="K62">
        <v>3.1144999999999999E-2</v>
      </c>
      <c r="L62">
        <v>23.254595829524497</v>
      </c>
      <c r="M62" s="104">
        <v>59845.985343648746</v>
      </c>
      <c r="P62" s="2">
        <v>1</v>
      </c>
      <c r="Q62">
        <v>1</v>
      </c>
      <c r="S62">
        <v>0</v>
      </c>
      <c r="T62">
        <v>6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6</v>
      </c>
      <c r="AC62">
        <v>60</v>
      </c>
      <c r="AD62" s="8">
        <f t="shared" si="16"/>
        <v>-427.76574496644264</v>
      </c>
      <c r="AE62" s="8">
        <f t="shared" si="17"/>
        <v>-673.81527691468602</v>
      </c>
      <c r="AF62">
        <f t="shared" si="3"/>
        <v>-310.26213418326887</v>
      </c>
      <c r="AG62" s="8">
        <f t="shared" si="4"/>
        <v>-984.07741109795484</v>
      </c>
      <c r="AJ62" s="2">
        <v>1</v>
      </c>
      <c r="AK62">
        <v>0.99999999999999822</v>
      </c>
      <c r="AM62">
        <v>0</v>
      </c>
      <c r="AN62">
        <v>0</v>
      </c>
      <c r="AO62">
        <v>3.4285714285714288</v>
      </c>
      <c r="AP62">
        <v>0</v>
      </c>
      <c r="AQ62">
        <v>0</v>
      </c>
      <c r="AR62">
        <v>0</v>
      </c>
      <c r="AS62">
        <v>0</v>
      </c>
      <c r="AT62">
        <v>1.7142857142857135</v>
      </c>
      <c r="AU62">
        <v>5.1428571428571423</v>
      </c>
      <c r="AW62">
        <v>60</v>
      </c>
      <c r="AX62" s="8">
        <f t="shared" si="18"/>
        <v>-455.48281112176448</v>
      </c>
      <c r="AY62" s="8">
        <f t="shared" si="19"/>
        <v>-666.3824099345444</v>
      </c>
      <c r="AZ62">
        <f t="shared" si="6"/>
        <v>-235.89898893393783</v>
      </c>
      <c r="BA62" s="8">
        <f t="shared" si="7"/>
        <v>-902.28139886848226</v>
      </c>
      <c r="BD62" s="2">
        <v>1</v>
      </c>
      <c r="BE62">
        <v>1</v>
      </c>
      <c r="BG62">
        <v>0</v>
      </c>
      <c r="BH62">
        <v>0</v>
      </c>
      <c r="BI62">
        <v>0</v>
      </c>
      <c r="BJ62">
        <v>2.4</v>
      </c>
      <c r="BK62">
        <v>0</v>
      </c>
      <c r="BL62">
        <v>0</v>
      </c>
      <c r="BM62">
        <v>0</v>
      </c>
      <c r="BN62">
        <v>2.4000000000000004</v>
      </c>
      <c r="BO62">
        <v>4.8000000000000007</v>
      </c>
      <c r="BQ62">
        <v>60</v>
      </c>
      <c r="BR62" s="8">
        <f t="shared" si="8"/>
        <v>-466.38214765100668</v>
      </c>
      <c r="BS62" s="8">
        <f t="shared" si="9"/>
        <v>-663.22177320960157</v>
      </c>
      <c r="BT62">
        <f t="shared" si="10"/>
        <v>-256.9417094884713</v>
      </c>
      <c r="BU62" s="8">
        <f t="shared" si="11"/>
        <v>-920.16348269807281</v>
      </c>
      <c r="BX62" s="2">
        <v>1</v>
      </c>
      <c r="BY62">
        <v>1</v>
      </c>
      <c r="CA62">
        <v>24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-12</v>
      </c>
      <c r="CI62">
        <v>12</v>
      </c>
      <c r="CK62">
        <v>60</v>
      </c>
      <c r="CL62" s="8">
        <f t="shared" si="12"/>
        <v>401.3194899328854</v>
      </c>
      <c r="CM62" s="8">
        <f t="shared" si="13"/>
        <v>-90.779573963601592</v>
      </c>
      <c r="CN62">
        <f t="shared" si="15"/>
        <v>-936.89079873897015</v>
      </c>
      <c r="CO62" s="8">
        <f t="shared" si="14"/>
        <v>-1027.6703727025717</v>
      </c>
    </row>
    <row r="63" spans="1:93" ht="16.5">
      <c r="A63">
        <v>9.9999999999999995E-7</v>
      </c>
      <c r="B63">
        <v>4.2608695652173916E-5</v>
      </c>
      <c r="C63">
        <v>5.5783333333333325E-4</v>
      </c>
      <c r="D63">
        <v>1.3664864864864866E-3</v>
      </c>
      <c r="E63">
        <v>9.9999999999999995E-7</v>
      </c>
      <c r="F63">
        <v>3.0489915800548779E-2</v>
      </c>
      <c r="G63">
        <v>0.56291694248871293</v>
      </c>
      <c r="H63">
        <v>0.40255906910217931</v>
      </c>
      <c r="I63">
        <v>306.06320743999999</v>
      </c>
      <c r="J63">
        <v>2.2387211385683346E-7</v>
      </c>
      <c r="K63">
        <v>3.0114999999999999E-2</v>
      </c>
      <c r="L63">
        <v>25.681132318022879</v>
      </c>
      <c r="M63" s="104">
        <v>60236.820465511351</v>
      </c>
      <c r="P63" s="2">
        <v>1</v>
      </c>
      <c r="Q63">
        <v>1</v>
      </c>
      <c r="S63">
        <v>0</v>
      </c>
      <c r="T63">
        <v>6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6</v>
      </c>
      <c r="AC63">
        <v>61</v>
      </c>
      <c r="AD63" s="8">
        <f t="shared" si="16"/>
        <v>-427.76574496644264</v>
      </c>
      <c r="AE63" s="8">
        <f t="shared" si="17"/>
        <v>-673.81527691468602</v>
      </c>
      <c r="AF63">
        <f t="shared" si="3"/>
        <v>-313.02191736960094</v>
      </c>
      <c r="AG63" s="8">
        <f t="shared" si="4"/>
        <v>-986.83719428428697</v>
      </c>
      <c r="AJ63" s="2">
        <v>1</v>
      </c>
      <c r="AK63">
        <v>0.99999999999999822</v>
      </c>
      <c r="AM63">
        <v>0</v>
      </c>
      <c r="AN63">
        <v>0</v>
      </c>
      <c r="AO63">
        <v>3.4285714285714288</v>
      </c>
      <c r="AP63">
        <v>0</v>
      </c>
      <c r="AQ63">
        <v>0</v>
      </c>
      <c r="AR63">
        <v>0</v>
      </c>
      <c r="AS63">
        <v>0</v>
      </c>
      <c r="AT63">
        <v>1.7142857142857135</v>
      </c>
      <c r="AU63">
        <v>5.1428571428571423</v>
      </c>
      <c r="AW63">
        <v>61</v>
      </c>
      <c r="AX63" s="8">
        <f t="shared" si="18"/>
        <v>-455.48281112176448</v>
      </c>
      <c r="AY63" s="8">
        <f t="shared" si="19"/>
        <v>-666.3824099345444</v>
      </c>
      <c r="AZ63">
        <f t="shared" si="6"/>
        <v>-238.06449080240208</v>
      </c>
      <c r="BA63" s="8">
        <f t="shared" si="7"/>
        <v>-904.44690073694642</v>
      </c>
      <c r="BD63" s="2">
        <v>1</v>
      </c>
      <c r="BE63">
        <v>1</v>
      </c>
      <c r="BG63">
        <v>0</v>
      </c>
      <c r="BH63">
        <v>0</v>
      </c>
      <c r="BI63">
        <v>0</v>
      </c>
      <c r="BJ63">
        <v>2.4</v>
      </c>
      <c r="BK63">
        <v>0</v>
      </c>
      <c r="BL63">
        <v>0</v>
      </c>
      <c r="BM63">
        <v>0</v>
      </c>
      <c r="BN63">
        <v>2.4000000000000004</v>
      </c>
      <c r="BO63">
        <v>4.8000000000000007</v>
      </c>
      <c r="BQ63">
        <v>61</v>
      </c>
      <c r="BR63" s="8">
        <f t="shared" si="8"/>
        <v>-466.38214765100668</v>
      </c>
      <c r="BS63" s="8">
        <f t="shared" si="9"/>
        <v>-663.22177320960157</v>
      </c>
      <c r="BT63">
        <f t="shared" si="10"/>
        <v>-257.64903192749625</v>
      </c>
      <c r="BU63" s="8">
        <f t="shared" si="11"/>
        <v>-920.87080513709782</v>
      </c>
      <c r="BX63" s="2">
        <v>1</v>
      </c>
      <c r="BY63">
        <v>1</v>
      </c>
      <c r="CA63">
        <v>24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-12</v>
      </c>
      <c r="CI63">
        <v>12</v>
      </c>
      <c r="CK63">
        <v>61</v>
      </c>
      <c r="CL63" s="8">
        <f t="shared" si="12"/>
        <v>401.3194899328854</v>
      </c>
      <c r="CM63" s="8">
        <f t="shared" si="13"/>
        <v>-90.779573963601592</v>
      </c>
      <c r="CN63">
        <f t="shared" si="15"/>
        <v>-940.08833994895474</v>
      </c>
      <c r="CO63" s="8">
        <f t="shared" si="14"/>
        <v>-1030.8679139125563</v>
      </c>
    </row>
    <row r="64" spans="1:93" ht="16.5">
      <c r="A64">
        <v>9.9999999999999995E-7</v>
      </c>
      <c r="B64">
        <v>9.9999999999999995E-7</v>
      </c>
      <c r="C64">
        <v>5.9500000000000004E-4</v>
      </c>
      <c r="D64">
        <v>1.3683783783783785E-3</v>
      </c>
      <c r="E64">
        <v>9.9999999999999995E-7</v>
      </c>
      <c r="F64">
        <v>2.7279784487035448E-2</v>
      </c>
      <c r="G64">
        <v>0.56056488807164229</v>
      </c>
      <c r="H64">
        <v>0.40397038507786931</v>
      </c>
      <c r="I64">
        <v>305.93507449999998</v>
      </c>
      <c r="J64">
        <v>2.2387211385683346E-7</v>
      </c>
      <c r="K64">
        <v>2.9600000000000001E-2</v>
      </c>
      <c r="L64">
        <v>22.983398216375825</v>
      </c>
      <c r="M64" s="104">
        <v>60014.976654428574</v>
      </c>
      <c r="P64" s="2">
        <v>1</v>
      </c>
      <c r="Q64">
        <v>1</v>
      </c>
      <c r="S64">
        <v>0</v>
      </c>
      <c r="T64">
        <v>6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6</v>
      </c>
      <c r="AC64">
        <v>62</v>
      </c>
      <c r="AD64" s="8">
        <f t="shared" si="16"/>
        <v>-427.76574496644264</v>
      </c>
      <c r="AE64" s="8">
        <f t="shared" si="17"/>
        <v>-673.81527691468602</v>
      </c>
      <c r="AF64">
        <f t="shared" si="3"/>
        <v>-311.90644245668335</v>
      </c>
      <c r="AG64" s="8">
        <f t="shared" si="4"/>
        <v>-985.72171937136932</v>
      </c>
      <c r="AJ64" s="2">
        <v>1</v>
      </c>
      <c r="AK64">
        <v>0.99999999999999822</v>
      </c>
      <c r="AM64">
        <v>0</v>
      </c>
      <c r="AN64">
        <v>0</v>
      </c>
      <c r="AO64">
        <v>3.4285714285714288</v>
      </c>
      <c r="AP64">
        <v>0</v>
      </c>
      <c r="AQ64">
        <v>0</v>
      </c>
      <c r="AR64">
        <v>0</v>
      </c>
      <c r="AS64">
        <v>0</v>
      </c>
      <c r="AT64">
        <v>1.7142857142857135</v>
      </c>
      <c r="AU64">
        <v>5.1428571428571423</v>
      </c>
      <c r="AW64">
        <v>62</v>
      </c>
      <c r="AX64" s="8">
        <f t="shared" si="18"/>
        <v>-455.48281112176448</v>
      </c>
      <c r="AY64" s="8">
        <f t="shared" si="19"/>
        <v>-666.3824099345444</v>
      </c>
      <c r="AZ64">
        <f t="shared" si="6"/>
        <v>-238.02797577882052</v>
      </c>
      <c r="BA64" s="8">
        <f t="shared" si="7"/>
        <v>-904.41038571336492</v>
      </c>
      <c r="BD64" s="2">
        <v>1</v>
      </c>
      <c r="BE64">
        <v>1</v>
      </c>
      <c r="BG64">
        <v>0</v>
      </c>
      <c r="BH64">
        <v>0</v>
      </c>
      <c r="BI64">
        <v>0</v>
      </c>
      <c r="BJ64">
        <v>2.4</v>
      </c>
      <c r="BK64">
        <v>0</v>
      </c>
      <c r="BL64">
        <v>0</v>
      </c>
      <c r="BM64">
        <v>0</v>
      </c>
      <c r="BN64">
        <v>2.4000000000000004</v>
      </c>
      <c r="BO64">
        <v>4.8000000000000007</v>
      </c>
      <c r="BQ64">
        <v>62</v>
      </c>
      <c r="BR64" s="8">
        <f t="shared" si="8"/>
        <v>-466.38214765100668</v>
      </c>
      <c r="BS64" s="8">
        <f t="shared" si="9"/>
        <v>-663.22177320960157</v>
      </c>
      <c r="BT64">
        <f t="shared" si="10"/>
        <v>-257.64647062723839</v>
      </c>
      <c r="BU64" s="8">
        <f t="shared" si="11"/>
        <v>-920.86824383683995</v>
      </c>
      <c r="BX64" s="2">
        <v>1</v>
      </c>
      <c r="BY64">
        <v>1</v>
      </c>
      <c r="CA64">
        <v>24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-12</v>
      </c>
      <c r="CI64">
        <v>12</v>
      </c>
      <c r="CK64">
        <v>62</v>
      </c>
      <c r="CL64" s="8">
        <f t="shared" si="12"/>
        <v>401.3194899328854</v>
      </c>
      <c r="CM64" s="8">
        <f t="shared" si="13"/>
        <v>-90.779573963601592</v>
      </c>
      <c r="CN64">
        <f t="shared" si="15"/>
        <v>-1168.2266636334589</v>
      </c>
      <c r="CO64" s="8">
        <f t="shared" si="14"/>
        <v>-1259.0062375970606</v>
      </c>
    </row>
    <row r="65" spans="1:93" ht="16.5">
      <c r="A65">
        <v>9.9999999999999995E-7</v>
      </c>
      <c r="B65">
        <v>4.1956521739130431E-5</v>
      </c>
      <c r="C65">
        <v>5.9150000000000001E-4</v>
      </c>
      <c r="D65">
        <v>1.3936486486486486E-3</v>
      </c>
      <c r="E65">
        <v>9.9999999999999995E-7</v>
      </c>
      <c r="F65">
        <v>2.0124797533006607E-2</v>
      </c>
      <c r="G65">
        <v>0.56467272505126742</v>
      </c>
      <c r="H65">
        <v>0.40120055619573641</v>
      </c>
      <c r="I65">
        <v>306.25269981000002</v>
      </c>
      <c r="J65">
        <v>2.2908676527677716E-7</v>
      </c>
      <c r="K65">
        <v>3.0345E-2</v>
      </c>
      <c r="L65">
        <v>16.946038362218584</v>
      </c>
      <c r="M65" s="104">
        <v>60414.292885513132</v>
      </c>
      <c r="P65" s="2">
        <v>1</v>
      </c>
      <c r="Q65">
        <v>1</v>
      </c>
      <c r="S65">
        <v>0</v>
      </c>
      <c r="T65">
        <v>6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6</v>
      </c>
      <c r="AC65">
        <v>63</v>
      </c>
      <c r="AD65" s="8">
        <f t="shared" si="16"/>
        <v>-427.76574496644264</v>
      </c>
      <c r="AE65" s="8">
        <f t="shared" si="17"/>
        <v>-673.81527691468602</v>
      </c>
      <c r="AF65">
        <f t="shared" si="3"/>
        <v>-311.96861382667885</v>
      </c>
      <c r="AG65" s="8">
        <f t="shared" si="4"/>
        <v>-985.78389074136487</v>
      </c>
      <c r="AJ65" s="2">
        <v>1</v>
      </c>
      <c r="AK65">
        <v>0.99999999999999822</v>
      </c>
      <c r="AM65">
        <v>0</v>
      </c>
      <c r="AN65">
        <v>0</v>
      </c>
      <c r="AO65">
        <v>3.4285714285714288</v>
      </c>
      <c r="AP65">
        <v>0</v>
      </c>
      <c r="AQ65">
        <v>0</v>
      </c>
      <c r="AR65">
        <v>0</v>
      </c>
      <c r="AS65">
        <v>0</v>
      </c>
      <c r="AT65">
        <v>1.7142857142857135</v>
      </c>
      <c r="AU65">
        <v>5.1428571428571423</v>
      </c>
      <c r="AW65">
        <v>63</v>
      </c>
      <c r="AX65" s="8">
        <f t="shared" si="18"/>
        <v>-455.48281112176448</v>
      </c>
      <c r="AY65" s="8">
        <f t="shared" si="19"/>
        <v>-666.3824099345444</v>
      </c>
      <c r="AZ65">
        <f t="shared" si="6"/>
        <v>-237.70530432714111</v>
      </c>
      <c r="BA65" s="8">
        <f t="shared" si="7"/>
        <v>-904.08771426168551</v>
      </c>
      <c r="BD65" s="2">
        <v>1</v>
      </c>
      <c r="BE65">
        <v>1</v>
      </c>
      <c r="BG65">
        <v>0</v>
      </c>
      <c r="BH65">
        <v>0</v>
      </c>
      <c r="BI65">
        <v>0</v>
      </c>
      <c r="BJ65">
        <v>2.4</v>
      </c>
      <c r="BK65">
        <v>0</v>
      </c>
      <c r="BL65">
        <v>0</v>
      </c>
      <c r="BM65">
        <v>0</v>
      </c>
      <c r="BN65">
        <v>2.4000000000000004</v>
      </c>
      <c r="BO65">
        <v>4.8000000000000007</v>
      </c>
      <c r="BQ65">
        <v>63</v>
      </c>
      <c r="BR65" s="8">
        <f t="shared" si="8"/>
        <v>-466.38214765100668</v>
      </c>
      <c r="BS65" s="8">
        <f t="shared" si="9"/>
        <v>-663.22177320960157</v>
      </c>
      <c r="BT65">
        <f t="shared" si="10"/>
        <v>-257.48062165645121</v>
      </c>
      <c r="BU65" s="8">
        <f t="shared" si="11"/>
        <v>-920.70239486605283</v>
      </c>
      <c r="BX65" s="2">
        <v>1</v>
      </c>
      <c r="BY65">
        <v>1</v>
      </c>
      <c r="CA65">
        <v>24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-12</v>
      </c>
      <c r="CI65">
        <v>12</v>
      </c>
      <c r="CK65">
        <v>63</v>
      </c>
      <c r="CL65" s="8">
        <f t="shared" si="12"/>
        <v>401.3194899328854</v>
      </c>
      <c r="CM65" s="8">
        <f t="shared" si="13"/>
        <v>-90.779573963601592</v>
      </c>
      <c r="CN65">
        <f t="shared" si="15"/>
        <v>-941.14189981926597</v>
      </c>
      <c r="CO65" s="8">
        <f t="shared" si="14"/>
        <v>-1031.9214737828675</v>
      </c>
    </row>
    <row r="66" spans="1:93" ht="16.5">
      <c r="A66">
        <v>9.9999999999999995E-7</v>
      </c>
      <c r="B66">
        <v>4.2608695652173916E-5</v>
      </c>
      <c r="C66">
        <v>7.0966666666666671E-4</v>
      </c>
      <c r="D66">
        <v>1.5808108108108108E-3</v>
      </c>
      <c r="E66">
        <v>9.9999999999999995E-7</v>
      </c>
      <c r="F66">
        <v>2.297505821277819E-2</v>
      </c>
      <c r="G66">
        <v>0.55703102740980792</v>
      </c>
      <c r="H66">
        <v>0.40745532626925285</v>
      </c>
      <c r="I66">
        <v>306.31340955999997</v>
      </c>
      <c r="J66">
        <v>2.2908676527677716E-7</v>
      </c>
      <c r="K66">
        <v>3.0159999999999999E-2</v>
      </c>
      <c r="L66">
        <v>19.366163335304591</v>
      </c>
      <c r="M66" s="104">
        <v>59662.144820404399</v>
      </c>
      <c r="P66" s="2">
        <v>1</v>
      </c>
      <c r="Q66">
        <v>1</v>
      </c>
      <c r="S66">
        <v>0</v>
      </c>
      <c r="T66">
        <v>6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6</v>
      </c>
      <c r="AC66">
        <v>64</v>
      </c>
      <c r="AD66" s="8">
        <f t="shared" si="16"/>
        <v>-427.76574496644264</v>
      </c>
      <c r="AE66" s="8">
        <f t="shared" si="17"/>
        <v>-673.81527691468602</v>
      </c>
      <c r="AF66">
        <f t="shared" si="3"/>
        <v>-309.24726131332767</v>
      </c>
      <c r="AG66" s="8">
        <f t="shared" si="4"/>
        <v>-983.06253822801364</v>
      </c>
      <c r="AJ66" s="2">
        <v>1</v>
      </c>
      <c r="AK66">
        <v>0.99999999999999822</v>
      </c>
      <c r="AM66">
        <v>0</v>
      </c>
      <c r="AN66">
        <v>0</v>
      </c>
      <c r="AO66">
        <v>3.4285714285714288</v>
      </c>
      <c r="AP66">
        <v>0</v>
      </c>
      <c r="AQ66">
        <v>0</v>
      </c>
      <c r="AR66">
        <v>0</v>
      </c>
      <c r="AS66">
        <v>0</v>
      </c>
      <c r="AT66">
        <v>1.7142857142857135</v>
      </c>
      <c r="AU66">
        <v>5.1428571428571423</v>
      </c>
      <c r="AW66">
        <v>64</v>
      </c>
      <c r="AX66" s="8">
        <f t="shared" si="18"/>
        <v>-455.48281112176448</v>
      </c>
      <c r="AY66" s="8">
        <f t="shared" si="19"/>
        <v>-666.3824099345444</v>
      </c>
      <c r="AZ66">
        <f t="shared" si="6"/>
        <v>-236.6787781909818</v>
      </c>
      <c r="BA66" s="8">
        <f t="shared" si="7"/>
        <v>-903.0611881255262</v>
      </c>
      <c r="BD66" s="2">
        <v>1</v>
      </c>
      <c r="BE66">
        <v>1</v>
      </c>
      <c r="BG66">
        <v>0</v>
      </c>
      <c r="BH66">
        <v>0</v>
      </c>
      <c r="BI66">
        <v>0</v>
      </c>
      <c r="BJ66">
        <v>2.4</v>
      </c>
      <c r="BK66">
        <v>0</v>
      </c>
      <c r="BL66">
        <v>0</v>
      </c>
      <c r="BM66">
        <v>0</v>
      </c>
      <c r="BN66">
        <v>2.4000000000000004</v>
      </c>
      <c r="BO66">
        <v>4.8000000000000007</v>
      </c>
      <c r="BQ66">
        <v>64</v>
      </c>
      <c r="BR66" s="8">
        <f t="shared" si="8"/>
        <v>-466.38214765100668</v>
      </c>
      <c r="BS66" s="8">
        <f t="shared" si="9"/>
        <v>-663.22177320960157</v>
      </c>
      <c r="BT66">
        <f t="shared" si="10"/>
        <v>-257.56904190074425</v>
      </c>
      <c r="BU66" s="8">
        <f t="shared" si="11"/>
        <v>-920.79081511034587</v>
      </c>
      <c r="BX66" s="2">
        <v>1</v>
      </c>
      <c r="BY66">
        <v>1</v>
      </c>
      <c r="CA66">
        <v>24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-12</v>
      </c>
      <c r="CI66">
        <v>12</v>
      </c>
      <c r="CK66">
        <v>64</v>
      </c>
      <c r="CL66" s="8">
        <f t="shared" si="12"/>
        <v>401.3194899328854</v>
      </c>
      <c r="CM66" s="8">
        <f t="shared" si="13"/>
        <v>-90.779573963601592</v>
      </c>
      <c r="CN66">
        <f t="shared" si="15"/>
        <v>-940.1987635247234</v>
      </c>
      <c r="CO66" s="8">
        <f t="shared" si="14"/>
        <v>-1030.978337488325</v>
      </c>
    </row>
    <row r="67" spans="1:93" ht="16.5">
      <c r="A67">
        <v>9.9999999999999995E-7</v>
      </c>
      <c r="B67">
        <v>4.2173913043478264E-5</v>
      </c>
      <c r="C67">
        <v>6.9983333333333345E-4</v>
      </c>
      <c r="D67">
        <v>1.4389189189189188E-3</v>
      </c>
      <c r="E67">
        <v>9.9999999999999995E-7</v>
      </c>
      <c r="F67">
        <v>2.1198820915853591E-2</v>
      </c>
      <c r="G67">
        <v>0.5501693150308784</v>
      </c>
      <c r="H67">
        <v>0.41605394207137036</v>
      </c>
      <c r="I67">
        <v>306.26713732999997</v>
      </c>
      <c r="J67">
        <v>2.2908676527677716E-7</v>
      </c>
      <c r="K67">
        <v>3.0020000000000002E-2</v>
      </c>
      <c r="L67">
        <v>17.877647128008856</v>
      </c>
      <c r="M67" s="104">
        <v>58967.836027375866</v>
      </c>
      <c r="P67" s="2">
        <v>1</v>
      </c>
      <c r="Q67">
        <v>1</v>
      </c>
      <c r="S67">
        <v>0</v>
      </c>
      <c r="T67">
        <v>6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6</v>
      </c>
      <c r="AC67">
        <v>65</v>
      </c>
      <c r="AD67" s="8">
        <f t="shared" ref="AD67:AD98" si="20">S67*$O$8+T67*$O$9+U67*$O$10+V67*$O$11+W67*$O$4+X67*$O$12+Y67*$O$14+Z67*$O$3+AA67*$O$6-P67*$O$13-Q67*$O$7</f>
        <v>-427.76574496644264</v>
      </c>
      <c r="AE67" s="8">
        <f t="shared" ref="AE67:AE98" si="21">S67*$O$8+T67*$O$9+U67*$O$10+V67*$O$11+W67*$O$4+X67*$O$12+Y67*$O$14+Z67*$O$3+AA67*$O$5-P67*$O$13-Q67*$O$7</f>
        <v>-673.81527691468602</v>
      </c>
      <c r="AF67">
        <f t="shared" si="3"/>
        <v>-309.41373278843992</v>
      </c>
      <c r="AG67" s="8">
        <f t="shared" si="4"/>
        <v>-983.22900970312594</v>
      </c>
      <c r="AJ67" s="2">
        <v>1</v>
      </c>
      <c r="AK67">
        <v>0.99999999999999822</v>
      </c>
      <c r="AM67">
        <v>0</v>
      </c>
      <c r="AN67">
        <v>0</v>
      </c>
      <c r="AO67">
        <v>3.4285714285714288</v>
      </c>
      <c r="AP67">
        <v>0</v>
      </c>
      <c r="AQ67">
        <v>0</v>
      </c>
      <c r="AR67">
        <v>0</v>
      </c>
      <c r="AS67">
        <v>0</v>
      </c>
      <c r="AT67">
        <v>1.7142857142857135</v>
      </c>
      <c r="AU67">
        <v>5.1428571428571423</v>
      </c>
      <c r="AW67">
        <v>65</v>
      </c>
      <c r="AX67" s="8">
        <f t="shared" ref="AX67:AX98" si="22">AM67*$O$8+AN67*$O$9+AO67*$O$10+AP67*$O$11+AQ67*$O$4+AR67*$O$12+AS67*$O$14+AT67*$O$3+AU67*$O$6-AJ67*$O$13-AK67*$O$7</f>
        <v>-455.48281112176448</v>
      </c>
      <c r="AY67" s="8">
        <f t="shared" ref="AY67:AY98" si="23">AM67*$O$8+AN67*$O$9+AO67*$O$10+AP67*$O$11+AQ67*$O$4+AR67*$O$12+AS67*$O$14+AT67*$O$3+AU67*$O$5-AJ67*$O$13-AK67*$O$7</f>
        <v>-666.3824099345444</v>
      </c>
      <c r="AZ67">
        <f t="shared" si="6"/>
        <v>-237.48442284779028</v>
      </c>
      <c r="BA67" s="8">
        <f t="shared" si="7"/>
        <v>-903.86683278233465</v>
      </c>
      <c r="BD67" s="2">
        <v>1</v>
      </c>
      <c r="BE67">
        <v>1</v>
      </c>
      <c r="BG67">
        <v>0</v>
      </c>
      <c r="BH67">
        <v>0</v>
      </c>
      <c r="BI67">
        <v>0</v>
      </c>
      <c r="BJ67">
        <v>2.4</v>
      </c>
      <c r="BK67">
        <v>0</v>
      </c>
      <c r="BL67">
        <v>0</v>
      </c>
      <c r="BM67">
        <v>0</v>
      </c>
      <c r="BN67">
        <v>2.4000000000000004</v>
      </c>
      <c r="BO67">
        <v>4.8000000000000007</v>
      </c>
      <c r="BQ67">
        <v>65</v>
      </c>
      <c r="BR67" s="8">
        <f t="shared" ref="BR67:BR112" si="24">BG67*$O$8+BH67*$O$9+BI67*$O$10+BJ67*$O$11+BK67*$O$4+BL67*$O$12+BM67*$O$14+BN67*$O$3+BO67*$O$6-BD67*$O$13-BE67*$O$7</f>
        <v>-466.38214765100668</v>
      </c>
      <c r="BS67" s="8">
        <f t="shared" si="9"/>
        <v>-663.22177320960157</v>
      </c>
      <c r="BT67">
        <f t="shared" si="10"/>
        <v>-257.55856815577067</v>
      </c>
      <c r="BU67" s="8">
        <f t="shared" si="11"/>
        <v>-920.78034136537224</v>
      </c>
      <c r="BX67" s="2">
        <v>1</v>
      </c>
      <c r="BY67">
        <v>1</v>
      </c>
      <c r="CA67">
        <v>24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-12</v>
      </c>
      <c r="CI67">
        <v>12</v>
      </c>
      <c r="CK67">
        <v>65</v>
      </c>
      <c r="CL67" s="8">
        <f t="shared" si="12"/>
        <v>401.3194899328854</v>
      </c>
      <c r="CM67" s="8">
        <f t="shared" si="13"/>
        <v>-90.779573963601592</v>
      </c>
      <c r="CN67">
        <f t="shared" si="15"/>
        <v>-940.5413860520423</v>
      </c>
      <c r="CO67" s="8">
        <f t="shared" si="14"/>
        <v>-1031.3209600156438</v>
      </c>
    </row>
    <row r="68" spans="1:93" ht="16.5">
      <c r="A68">
        <v>9.9999999999999995E-7</v>
      </c>
      <c r="B68">
        <v>4.6304347826086952E-5</v>
      </c>
      <c r="C68">
        <v>9.078333333333333E-4</v>
      </c>
      <c r="D68">
        <v>1.7149999999999999E-3</v>
      </c>
      <c r="E68">
        <v>9.9999999999999995E-7</v>
      </c>
      <c r="F68">
        <v>2.3483020975614877E-2</v>
      </c>
      <c r="G68">
        <v>0.54831276743115742</v>
      </c>
      <c r="H68">
        <v>0.41980877466841493</v>
      </c>
      <c r="I68">
        <v>306.13539501000002</v>
      </c>
      <c r="J68">
        <v>2.2908676527677716E-7</v>
      </c>
      <c r="K68">
        <v>2.9975000000000002E-2</v>
      </c>
      <c r="L68">
        <v>19.804509901087552</v>
      </c>
      <c r="M68" s="104">
        <v>58765.630983447954</v>
      </c>
      <c r="P68" s="2">
        <v>1</v>
      </c>
      <c r="Q68">
        <v>1</v>
      </c>
      <c r="S68">
        <v>0</v>
      </c>
      <c r="T68">
        <v>6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6</v>
      </c>
      <c r="AC68">
        <v>66</v>
      </c>
      <c r="AD68" s="8">
        <f t="shared" si="20"/>
        <v>-427.76574496644264</v>
      </c>
      <c r="AE68" s="8">
        <f t="shared" si="21"/>
        <v>-673.81527691468602</v>
      </c>
      <c r="AF68">
        <f t="shared" ref="AF68:AF112" si="25">0.0083145*$I68*LN($B68^S67*$C68^T67*$D68^U67*$E68^V67*$F68^W67*$G68^X67*$H68^Y67*$K68^Z67*$J68^AA67/$A68^P67)</f>
        <v>-305.30653262029006</v>
      </c>
      <c r="AG68" s="8">
        <f t="shared" ref="AG68:AG112" si="26">AE68+AF68</f>
        <v>-979.12180953497614</v>
      </c>
      <c r="AJ68" s="2">
        <v>1</v>
      </c>
      <c r="AK68">
        <v>0.99999999999999822</v>
      </c>
      <c r="AM68">
        <v>0</v>
      </c>
      <c r="AN68">
        <v>0</v>
      </c>
      <c r="AO68">
        <v>3.4285714285714288</v>
      </c>
      <c r="AP68">
        <v>0</v>
      </c>
      <c r="AQ68">
        <v>0</v>
      </c>
      <c r="AR68">
        <v>0</v>
      </c>
      <c r="AS68">
        <v>0</v>
      </c>
      <c r="AT68">
        <v>1.7142857142857135</v>
      </c>
      <c r="AU68">
        <v>5.1428571428571423</v>
      </c>
      <c r="AW68">
        <v>66</v>
      </c>
      <c r="AX68" s="8">
        <f t="shared" si="22"/>
        <v>-455.48281112176448</v>
      </c>
      <c r="AY68" s="8">
        <f t="shared" si="23"/>
        <v>-666.3824099345444</v>
      </c>
      <c r="AZ68">
        <f t="shared" ref="AZ68:AZ112" si="27">0.0083145*$I68*LN($B68^AM67*$C68^AN67*$D68^AO67*$E68^AP67*$F68^AQ67*$G68^AR67*$H68^AS67*$K68^AT67*$J68^AU67/$A68^AJ67)</f>
        <v>-235.85704912905163</v>
      </c>
      <c r="BA68" s="8">
        <f t="shared" ref="BA68:BA112" si="28">AY68+AZ68</f>
        <v>-902.23945906359609</v>
      </c>
      <c r="BD68" s="2">
        <v>1</v>
      </c>
      <c r="BE68">
        <v>1</v>
      </c>
      <c r="BG68">
        <v>0</v>
      </c>
      <c r="BH68">
        <v>0</v>
      </c>
      <c r="BI68">
        <v>0</v>
      </c>
      <c r="BJ68">
        <v>2.4</v>
      </c>
      <c r="BK68">
        <v>0</v>
      </c>
      <c r="BL68">
        <v>0</v>
      </c>
      <c r="BM68">
        <v>0</v>
      </c>
      <c r="BN68">
        <v>2.4000000000000004</v>
      </c>
      <c r="BO68">
        <v>4.8000000000000007</v>
      </c>
      <c r="BQ68">
        <v>66</v>
      </c>
      <c r="BR68" s="8">
        <f t="shared" si="24"/>
        <v>-466.38214765100668</v>
      </c>
      <c r="BS68" s="8">
        <f t="shared" ref="BS68:BS112" si="29">BG68*$O$8+BH68*$O$9+BI68*$O$10+BJ68*$O$11+BK68*$O$4+BL68*$O$12+BM68*$O$14+BN68*$O$3+BO68*$O$5-BD68*$O$13-BE68*$O$7</f>
        <v>-663.22177320960157</v>
      </c>
      <c r="BT68">
        <f t="shared" ref="BT68:BT112" si="30">0.0083145*$I68*LN($B68^BG67*$C68^BH67*$D68^BI67*$E68^BJ67*$F68^BK67*$G68^BL67*$H68^BM67*$K68^BN67*$J68^BO67/$A68^BD67)</f>
        <v>-257.45694213835168</v>
      </c>
      <c r="BU68" s="8">
        <f t="shared" ref="BU68:BU112" si="31">BS68+BT68</f>
        <v>-920.67871534795324</v>
      </c>
      <c r="BX68" s="2">
        <v>1</v>
      </c>
      <c r="BY68">
        <v>1</v>
      </c>
      <c r="CA68">
        <v>24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-12</v>
      </c>
      <c r="CI68">
        <v>12</v>
      </c>
      <c r="CK68">
        <v>66</v>
      </c>
      <c r="CL68" s="8">
        <f t="shared" ref="CL68:CL112" si="32">CA68*$O$8+CB68*$O$9+CC68*$O$10+CD68*$O$11+CE68*$O$4+CF68*$O$12+CG68*$O$14+CH68*$O$3+CI68*$O$6-BX68*$O$13-BY68*$O$7</f>
        <v>401.3194899328854</v>
      </c>
      <c r="CM68" s="8">
        <f t="shared" ref="CM68:CM112" si="33">CA68*$O$8+CB68*$O$9+CC68*$O$10+CD68*$O$11+CE68*$O$4+CF68*$O$12+CG68*$O$14+CH68*$O$3+CI68*$O$5-BX68*$O$13-BY68*$O$7</f>
        <v>-90.779573963601592</v>
      </c>
      <c r="CN68">
        <f t="shared" ref="CN68:CN112" si="34">0.0083145*$I68*LN($B68^CA67*$C68^CB67*$D68^CC67*$E68^CD67*$F68^CE67*$G68^CF67*$H68^CG67*$K68^CH67*$J68^CI67/$A68^BX67)</f>
        <v>-934.38322463460281</v>
      </c>
      <c r="CO68" s="8">
        <f t="shared" ref="CO68:CO112" si="35">CM68+CN68</f>
        <v>-1025.1627985982045</v>
      </c>
    </row>
    <row r="69" spans="1:93" ht="16.5">
      <c r="A69">
        <v>9.9999999999999995E-7</v>
      </c>
      <c r="B69">
        <v>2.5652173913043479E-5</v>
      </c>
      <c r="C69">
        <v>8.6183333333333337E-4</v>
      </c>
      <c r="D69">
        <v>1.5337837837837837E-3</v>
      </c>
      <c r="E69">
        <v>3.0568181818181817E-5</v>
      </c>
      <c r="F69">
        <v>4.6196092736129263E-2</v>
      </c>
      <c r="G69">
        <v>0.55282656237487482</v>
      </c>
      <c r="H69">
        <v>0.41630511216100652</v>
      </c>
      <c r="I69">
        <v>306.00906676</v>
      </c>
      <c r="J69">
        <v>2.1877616239495479E-7</v>
      </c>
      <c r="K69">
        <v>3.0724999999999999E-2</v>
      </c>
      <c r="L69">
        <v>38.934977362807281</v>
      </c>
      <c r="M69" s="104">
        <v>59198.699856874708</v>
      </c>
      <c r="P69" s="2">
        <v>1</v>
      </c>
      <c r="Q69">
        <v>1</v>
      </c>
      <c r="S69">
        <v>0</v>
      </c>
      <c r="T69">
        <v>6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6</v>
      </c>
      <c r="AC69">
        <v>67</v>
      </c>
      <c r="AD69" s="8">
        <f t="shared" si="20"/>
        <v>-427.76574496644264</v>
      </c>
      <c r="AE69" s="8">
        <f t="shared" si="21"/>
        <v>-673.81527691468602</v>
      </c>
      <c r="AF69">
        <f t="shared" si="25"/>
        <v>-306.67737464484975</v>
      </c>
      <c r="AG69" s="8">
        <f t="shared" si="26"/>
        <v>-980.49265155953572</v>
      </c>
      <c r="AJ69" s="2">
        <v>1</v>
      </c>
      <c r="AK69">
        <v>0.99999999999999822</v>
      </c>
      <c r="AM69">
        <v>0</v>
      </c>
      <c r="AN69">
        <v>0</v>
      </c>
      <c r="AO69">
        <v>3.4285714285714288</v>
      </c>
      <c r="AP69">
        <v>0</v>
      </c>
      <c r="AQ69">
        <v>0</v>
      </c>
      <c r="AR69">
        <v>0</v>
      </c>
      <c r="AS69">
        <v>0</v>
      </c>
      <c r="AT69">
        <v>1.7142857142857135</v>
      </c>
      <c r="AU69">
        <v>5.1428571428571423</v>
      </c>
      <c r="AW69">
        <v>67</v>
      </c>
      <c r="AX69" s="8">
        <f t="shared" si="22"/>
        <v>-455.48281112176448</v>
      </c>
      <c r="AY69" s="8">
        <f t="shared" si="23"/>
        <v>-666.3824099345444</v>
      </c>
      <c r="AZ69">
        <f t="shared" si="27"/>
        <v>-237.22870355912713</v>
      </c>
      <c r="BA69" s="8">
        <f t="shared" si="28"/>
        <v>-903.6111134936715</v>
      </c>
      <c r="BD69" s="2">
        <v>1</v>
      </c>
      <c r="BE69">
        <v>1</v>
      </c>
      <c r="BG69">
        <v>0</v>
      </c>
      <c r="BH69">
        <v>0</v>
      </c>
      <c r="BI69">
        <v>0</v>
      </c>
      <c r="BJ69">
        <v>2.4</v>
      </c>
      <c r="BK69">
        <v>0</v>
      </c>
      <c r="BL69">
        <v>0</v>
      </c>
      <c r="BM69">
        <v>0</v>
      </c>
      <c r="BN69">
        <v>2.4000000000000004</v>
      </c>
      <c r="BO69">
        <v>4.8000000000000007</v>
      </c>
      <c r="BQ69">
        <v>67</v>
      </c>
      <c r="BR69" s="8">
        <f t="shared" si="24"/>
        <v>-466.38214765100668</v>
      </c>
      <c r="BS69" s="8">
        <f t="shared" si="29"/>
        <v>-663.22177320960157</v>
      </c>
      <c r="BT69">
        <f t="shared" si="30"/>
        <v>-236.87874121882928</v>
      </c>
      <c r="BU69" s="8">
        <f t="shared" si="31"/>
        <v>-900.10051442843087</v>
      </c>
      <c r="BX69" s="2">
        <v>1</v>
      </c>
      <c r="BY69">
        <v>1</v>
      </c>
      <c r="CA69">
        <v>24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-12</v>
      </c>
      <c r="CI69">
        <v>12</v>
      </c>
      <c r="CK69">
        <v>67</v>
      </c>
      <c r="CL69" s="8">
        <f t="shared" si="32"/>
        <v>401.3194899328854</v>
      </c>
      <c r="CM69" s="8">
        <f t="shared" si="33"/>
        <v>-90.779573963601592</v>
      </c>
      <c r="CN69">
        <f t="shared" si="34"/>
        <v>-972.22277755566097</v>
      </c>
      <c r="CO69" s="8">
        <f t="shared" si="35"/>
        <v>-1063.0023515192624</v>
      </c>
    </row>
    <row r="70" spans="1:93" ht="16.5">
      <c r="A70">
        <v>9.9999999999999995E-7</v>
      </c>
      <c r="B70">
        <v>2.7173913043478258E-5</v>
      </c>
      <c r="C70">
        <v>8.008333333333333E-4</v>
      </c>
      <c r="D70">
        <v>1.3644594594594594E-3</v>
      </c>
      <c r="E70">
        <v>9.9999999999999995E-7</v>
      </c>
      <c r="F70">
        <v>1.9849321640640488E-2</v>
      </c>
      <c r="G70">
        <v>0.55941292184140301</v>
      </c>
      <c r="H70">
        <v>0.40812279666197504</v>
      </c>
      <c r="I70">
        <v>305.94048856000001</v>
      </c>
      <c r="J70">
        <v>2.1877616239495479E-7</v>
      </c>
      <c r="K70">
        <v>3.015E-2</v>
      </c>
      <c r="L70">
        <v>16.719970146981002</v>
      </c>
      <c r="M70" s="104">
        <v>59879.310317628799</v>
      </c>
      <c r="P70" s="2">
        <v>1</v>
      </c>
      <c r="Q70">
        <v>1</v>
      </c>
      <c r="S70">
        <v>0</v>
      </c>
      <c r="T70">
        <v>6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6</v>
      </c>
      <c r="AC70">
        <v>68</v>
      </c>
      <c r="AD70" s="8">
        <f t="shared" si="20"/>
        <v>-427.76574496644264</v>
      </c>
      <c r="AE70" s="8">
        <f t="shared" si="21"/>
        <v>-673.81527691468602</v>
      </c>
      <c r="AF70">
        <f t="shared" si="25"/>
        <v>-307.72904887538181</v>
      </c>
      <c r="AG70" s="8">
        <f t="shared" si="26"/>
        <v>-981.54432579006789</v>
      </c>
      <c r="AJ70" s="2">
        <v>1</v>
      </c>
      <c r="AK70">
        <v>0.99999999999999822</v>
      </c>
      <c r="AM70">
        <v>0</v>
      </c>
      <c r="AN70">
        <v>0</v>
      </c>
      <c r="AO70">
        <v>3.4285714285714288</v>
      </c>
      <c r="AP70">
        <v>0</v>
      </c>
      <c r="AQ70">
        <v>0</v>
      </c>
      <c r="AR70">
        <v>0</v>
      </c>
      <c r="AS70">
        <v>0</v>
      </c>
      <c r="AT70">
        <v>1.7142857142857135</v>
      </c>
      <c r="AU70">
        <v>5.1428571428571423</v>
      </c>
      <c r="AW70">
        <v>68</v>
      </c>
      <c r="AX70" s="8">
        <f t="shared" si="22"/>
        <v>-455.48281112176448</v>
      </c>
      <c r="AY70" s="8">
        <f t="shared" si="23"/>
        <v>-666.3824099345444</v>
      </c>
      <c r="AZ70">
        <f t="shared" si="27"/>
        <v>-238.27814488170534</v>
      </c>
      <c r="BA70" s="8">
        <f t="shared" si="28"/>
        <v>-904.66055481624971</v>
      </c>
      <c r="BD70" s="2">
        <v>1</v>
      </c>
      <c r="BE70">
        <v>1</v>
      </c>
      <c r="BG70">
        <v>0</v>
      </c>
      <c r="BH70">
        <v>0</v>
      </c>
      <c r="BI70">
        <v>0</v>
      </c>
      <c r="BJ70">
        <v>2.4</v>
      </c>
      <c r="BK70">
        <v>0</v>
      </c>
      <c r="BL70">
        <v>0</v>
      </c>
      <c r="BM70">
        <v>0</v>
      </c>
      <c r="BN70">
        <v>2.4000000000000004</v>
      </c>
      <c r="BO70">
        <v>4.8000000000000007</v>
      </c>
      <c r="BQ70">
        <v>68</v>
      </c>
      <c r="BR70" s="8">
        <f t="shared" si="24"/>
        <v>-466.38214765100668</v>
      </c>
      <c r="BS70" s="8">
        <f t="shared" si="29"/>
        <v>-663.22177320960157</v>
      </c>
      <c r="BT70">
        <f t="shared" si="30"/>
        <v>-257.81977877717804</v>
      </c>
      <c r="BU70" s="8">
        <f t="shared" si="31"/>
        <v>-921.04155198677961</v>
      </c>
      <c r="BX70" s="2">
        <v>1</v>
      </c>
      <c r="BY70">
        <v>1</v>
      </c>
      <c r="CA70">
        <v>24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-12</v>
      </c>
      <c r="CI70">
        <v>12</v>
      </c>
      <c r="CK70">
        <v>68</v>
      </c>
      <c r="CL70" s="8">
        <f t="shared" si="32"/>
        <v>401.3194899328854</v>
      </c>
      <c r="CM70" s="8">
        <f t="shared" si="33"/>
        <v>-90.779573963601592</v>
      </c>
      <c r="CN70">
        <f t="shared" si="34"/>
        <v>-967.90998255168074</v>
      </c>
      <c r="CO70" s="8">
        <f t="shared" si="35"/>
        <v>-1058.6895565152822</v>
      </c>
    </row>
    <row r="71" spans="1:93" ht="16.5">
      <c r="A71">
        <v>9.9999999999999995E-7</v>
      </c>
      <c r="B71">
        <v>4.4999999999999996E-5</v>
      </c>
      <c r="C71">
        <v>8.1283333333333338E-4</v>
      </c>
      <c r="D71">
        <v>1.3101351351351351E-3</v>
      </c>
      <c r="E71">
        <v>9.9999999999999995E-7</v>
      </c>
      <c r="F71">
        <v>2.0002941149436723E-2</v>
      </c>
      <c r="G71">
        <v>0.56510786135285895</v>
      </c>
      <c r="H71">
        <v>0.39649712526079894</v>
      </c>
      <c r="I71">
        <v>306.51798914</v>
      </c>
      <c r="J71">
        <v>2.089296130854039E-7</v>
      </c>
      <c r="K71">
        <v>3.031E-2</v>
      </c>
      <c r="L71">
        <v>16.850168086607461</v>
      </c>
      <c r="M71" s="104">
        <v>60492.639880572955</v>
      </c>
      <c r="P71" s="2">
        <v>1</v>
      </c>
      <c r="Q71">
        <v>1</v>
      </c>
      <c r="S71">
        <v>0</v>
      </c>
      <c r="T71">
        <v>6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6</v>
      </c>
      <c r="AC71">
        <v>69</v>
      </c>
      <c r="AD71" s="8">
        <f t="shared" si="20"/>
        <v>-427.76574496644264</v>
      </c>
      <c r="AE71" s="8">
        <f t="shared" si="21"/>
        <v>-673.81527691468602</v>
      </c>
      <c r="AF71">
        <f t="shared" si="25"/>
        <v>-308.78668372953638</v>
      </c>
      <c r="AG71" s="8">
        <f t="shared" si="26"/>
        <v>-982.60196064422234</v>
      </c>
      <c r="AJ71" s="2">
        <v>1</v>
      </c>
      <c r="AK71">
        <v>0.99999999999999822</v>
      </c>
      <c r="AM71">
        <v>0</v>
      </c>
      <c r="AN71">
        <v>0</v>
      </c>
      <c r="AO71">
        <v>3.4285714285714288</v>
      </c>
      <c r="AP71">
        <v>0</v>
      </c>
      <c r="AQ71">
        <v>0</v>
      </c>
      <c r="AR71">
        <v>0</v>
      </c>
      <c r="AS71">
        <v>0</v>
      </c>
      <c r="AT71">
        <v>1.7142857142857135</v>
      </c>
      <c r="AU71">
        <v>5.1428571428571423</v>
      </c>
      <c r="AW71">
        <v>69</v>
      </c>
      <c r="AX71" s="8">
        <f t="shared" si="22"/>
        <v>-455.48281112176448</v>
      </c>
      <c r="AY71" s="8">
        <f t="shared" si="23"/>
        <v>-666.3824099345444</v>
      </c>
      <c r="AZ71">
        <f t="shared" si="27"/>
        <v>-239.66339345395008</v>
      </c>
      <c r="BA71" s="8">
        <f t="shared" si="28"/>
        <v>-906.04580338849451</v>
      </c>
      <c r="BD71" s="2">
        <v>1</v>
      </c>
      <c r="BE71">
        <v>1</v>
      </c>
      <c r="BG71">
        <v>0</v>
      </c>
      <c r="BH71">
        <v>0</v>
      </c>
      <c r="BI71">
        <v>0</v>
      </c>
      <c r="BJ71">
        <v>2.4</v>
      </c>
      <c r="BK71">
        <v>0</v>
      </c>
      <c r="BL71">
        <v>0</v>
      </c>
      <c r="BM71">
        <v>0</v>
      </c>
      <c r="BN71">
        <v>2.4000000000000004</v>
      </c>
      <c r="BO71">
        <v>4.8000000000000007</v>
      </c>
      <c r="BQ71">
        <v>69</v>
      </c>
      <c r="BR71" s="8">
        <f t="shared" si="24"/>
        <v>-466.38214765100668</v>
      </c>
      <c r="BS71" s="8">
        <f t="shared" si="29"/>
        <v>-663.22177320960157</v>
      </c>
      <c r="BT71">
        <f t="shared" si="30"/>
        <v>-258.83742325781827</v>
      </c>
      <c r="BU71" s="8">
        <f t="shared" si="31"/>
        <v>-922.05919646741984</v>
      </c>
      <c r="BX71" s="2">
        <v>1</v>
      </c>
      <c r="BY71">
        <v>1</v>
      </c>
      <c r="CA71">
        <v>24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-12</v>
      </c>
      <c r="CI71">
        <v>12</v>
      </c>
      <c r="CK71">
        <v>69</v>
      </c>
      <c r="CL71" s="8">
        <f t="shared" si="32"/>
        <v>401.3194899328854</v>
      </c>
      <c r="CM71" s="8">
        <f t="shared" si="33"/>
        <v>-90.779573963601592</v>
      </c>
      <c r="CN71">
        <f t="shared" si="34"/>
        <v>-940.45531482287743</v>
      </c>
      <c r="CO71" s="8">
        <f t="shared" si="35"/>
        <v>-1031.2348887864791</v>
      </c>
    </row>
    <row r="72" spans="1:93" ht="16.5">
      <c r="A72">
        <v>9.9999999999999995E-7</v>
      </c>
      <c r="B72">
        <v>9.9999999999999995E-7</v>
      </c>
      <c r="C72">
        <v>8.3266666666666667E-4</v>
      </c>
      <c r="D72">
        <v>1.3550000000000001E-3</v>
      </c>
      <c r="E72">
        <v>9.9999999999999995E-7</v>
      </c>
      <c r="F72">
        <v>6.8207911045485514E-2</v>
      </c>
      <c r="G72">
        <v>0.56128893927335777</v>
      </c>
      <c r="H72">
        <v>0.40440549895879924</v>
      </c>
      <c r="I72">
        <v>306.11012935999997</v>
      </c>
      <c r="J72">
        <v>2.089296130854039E-7</v>
      </c>
      <c r="K72">
        <v>3.1119999999999998E-2</v>
      </c>
      <c r="L72">
        <v>57.457203940239523</v>
      </c>
      <c r="M72" s="104">
        <v>60057.549532745208</v>
      </c>
      <c r="P72" s="2">
        <v>1</v>
      </c>
      <c r="Q72">
        <v>1</v>
      </c>
      <c r="S72">
        <v>0</v>
      </c>
      <c r="T72">
        <v>6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6</v>
      </c>
      <c r="AC72">
        <v>70</v>
      </c>
      <c r="AD72" s="8">
        <f t="shared" si="20"/>
        <v>-427.76574496644264</v>
      </c>
      <c r="AE72" s="8">
        <f t="shared" si="21"/>
        <v>-673.81527691468602</v>
      </c>
      <c r="AF72">
        <f t="shared" si="25"/>
        <v>-308.00766438203152</v>
      </c>
      <c r="AG72" s="8">
        <f t="shared" si="26"/>
        <v>-981.82294129671754</v>
      </c>
      <c r="AJ72" s="2">
        <v>1</v>
      </c>
      <c r="AK72">
        <v>0.99999999999999822</v>
      </c>
      <c r="AM72">
        <v>0</v>
      </c>
      <c r="AN72">
        <v>0</v>
      </c>
      <c r="AO72">
        <v>3.4285714285714288</v>
      </c>
      <c r="AP72">
        <v>0</v>
      </c>
      <c r="AQ72">
        <v>0</v>
      </c>
      <c r="AR72">
        <v>0</v>
      </c>
      <c r="AS72">
        <v>0</v>
      </c>
      <c r="AT72">
        <v>1.7142857142857135</v>
      </c>
      <c r="AU72">
        <v>5.1428571428571423</v>
      </c>
      <c r="AW72">
        <v>70</v>
      </c>
      <c r="AX72" s="8">
        <f t="shared" si="22"/>
        <v>-455.48281112176448</v>
      </c>
      <c r="AY72" s="8">
        <f t="shared" si="23"/>
        <v>-666.3824099345444</v>
      </c>
      <c r="AZ72">
        <f t="shared" si="27"/>
        <v>-238.93560074594927</v>
      </c>
      <c r="BA72" s="8">
        <f t="shared" si="28"/>
        <v>-905.31801068049367</v>
      </c>
      <c r="BD72" s="2">
        <v>1</v>
      </c>
      <c r="BE72">
        <v>1</v>
      </c>
      <c r="BG72">
        <v>0</v>
      </c>
      <c r="BH72">
        <v>0</v>
      </c>
      <c r="BI72">
        <v>0</v>
      </c>
      <c r="BJ72">
        <v>2.4</v>
      </c>
      <c r="BK72">
        <v>0</v>
      </c>
      <c r="BL72">
        <v>0</v>
      </c>
      <c r="BM72">
        <v>0</v>
      </c>
      <c r="BN72">
        <v>2.4000000000000004</v>
      </c>
      <c r="BO72">
        <v>4.8000000000000007</v>
      </c>
      <c r="BQ72">
        <v>70</v>
      </c>
      <c r="BR72" s="8">
        <f t="shared" si="24"/>
        <v>-466.38214765100668</v>
      </c>
      <c r="BS72" s="8">
        <f t="shared" si="29"/>
        <v>-663.22177320960157</v>
      </c>
      <c r="BT72">
        <f t="shared" si="30"/>
        <v>-258.33191232125449</v>
      </c>
      <c r="BU72" s="8">
        <f t="shared" si="31"/>
        <v>-921.553685530856</v>
      </c>
      <c r="BX72" s="2">
        <v>1</v>
      </c>
      <c r="BY72">
        <v>1</v>
      </c>
      <c r="CA72">
        <v>24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-12</v>
      </c>
      <c r="CI72">
        <v>12</v>
      </c>
      <c r="CK72">
        <v>70</v>
      </c>
      <c r="CL72" s="8">
        <f t="shared" si="32"/>
        <v>401.3194899328854</v>
      </c>
      <c r="CM72" s="8">
        <f t="shared" si="33"/>
        <v>-90.779573963601592</v>
      </c>
      <c r="CN72">
        <f t="shared" si="34"/>
        <v>-1172.5342965073548</v>
      </c>
      <c r="CO72" s="8">
        <f t="shared" si="35"/>
        <v>-1263.3138704709563</v>
      </c>
    </row>
    <row r="73" spans="1:93" ht="16.5">
      <c r="A73">
        <v>9.9999999999999995E-7</v>
      </c>
      <c r="B73">
        <v>9.9999999999999995E-7</v>
      </c>
      <c r="C73">
        <v>8.746666666666666E-4</v>
      </c>
      <c r="D73">
        <v>1.3785135135135137E-3</v>
      </c>
      <c r="E73">
        <v>9.9999999999999995E-7</v>
      </c>
      <c r="F73">
        <v>9.1802197344800843E-2</v>
      </c>
      <c r="G73">
        <v>0.55870985722988664</v>
      </c>
      <c r="H73">
        <v>0.40776026817488242</v>
      </c>
      <c r="I73">
        <v>306.39527026999997</v>
      </c>
      <c r="J73">
        <v>1.9952623149688761E-7</v>
      </c>
      <c r="K73">
        <v>3.1304999999999999E-2</v>
      </c>
      <c r="L73">
        <v>77.348462617860292</v>
      </c>
      <c r="M73" s="104">
        <v>59784.157465545803</v>
      </c>
      <c r="P73" s="2">
        <v>1</v>
      </c>
      <c r="Q73">
        <v>1</v>
      </c>
      <c r="S73">
        <v>0</v>
      </c>
      <c r="T73">
        <v>6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6</v>
      </c>
      <c r="AC73">
        <v>71</v>
      </c>
      <c r="AD73" s="8">
        <f t="shared" si="20"/>
        <v>-427.76574496644264</v>
      </c>
      <c r="AE73" s="8">
        <f t="shared" si="21"/>
        <v>-673.81527691468602</v>
      </c>
      <c r="AF73">
        <f t="shared" si="25"/>
        <v>-308.24630607328208</v>
      </c>
      <c r="AG73" s="8">
        <f t="shared" si="26"/>
        <v>-982.06158298796811</v>
      </c>
      <c r="AJ73" s="2">
        <v>1</v>
      </c>
      <c r="AK73">
        <v>0.99999999999999822</v>
      </c>
      <c r="AM73">
        <v>0</v>
      </c>
      <c r="AN73">
        <v>0</v>
      </c>
      <c r="AO73">
        <v>3.4285714285714288</v>
      </c>
      <c r="AP73">
        <v>0</v>
      </c>
      <c r="AQ73">
        <v>0</v>
      </c>
      <c r="AR73">
        <v>0</v>
      </c>
      <c r="AS73">
        <v>0</v>
      </c>
      <c r="AT73">
        <v>1.7142857142857135</v>
      </c>
      <c r="AU73">
        <v>5.1428571428571423</v>
      </c>
      <c r="AW73">
        <v>71</v>
      </c>
      <c r="AX73" s="8">
        <f t="shared" si="22"/>
        <v>-455.48281112176448</v>
      </c>
      <c r="AY73" s="8">
        <f t="shared" si="23"/>
        <v>-666.3824099345444</v>
      </c>
      <c r="AZ73">
        <f t="shared" si="27"/>
        <v>-239.58536385371542</v>
      </c>
      <c r="BA73" s="8">
        <f t="shared" si="28"/>
        <v>-905.96777378825982</v>
      </c>
      <c r="BD73" s="2">
        <v>1</v>
      </c>
      <c r="BE73">
        <v>1</v>
      </c>
      <c r="BG73">
        <v>0</v>
      </c>
      <c r="BH73">
        <v>0</v>
      </c>
      <c r="BI73">
        <v>0</v>
      </c>
      <c r="BJ73">
        <v>2.4</v>
      </c>
      <c r="BK73">
        <v>0</v>
      </c>
      <c r="BL73">
        <v>0</v>
      </c>
      <c r="BM73">
        <v>0</v>
      </c>
      <c r="BN73">
        <v>2.4000000000000004</v>
      </c>
      <c r="BO73">
        <v>4.8000000000000007</v>
      </c>
      <c r="BQ73">
        <v>71</v>
      </c>
      <c r="BR73" s="8">
        <f t="shared" si="24"/>
        <v>-466.38214765100668</v>
      </c>
      <c r="BS73" s="8">
        <f t="shared" si="29"/>
        <v>-663.22177320960157</v>
      </c>
      <c r="BT73">
        <f t="shared" si="30"/>
        <v>-259.0994345208299</v>
      </c>
      <c r="BU73" s="8">
        <f t="shared" si="31"/>
        <v>-922.32120773043152</v>
      </c>
      <c r="BX73" s="2">
        <v>1</v>
      </c>
      <c r="BY73">
        <v>1</v>
      </c>
      <c r="CA73">
        <v>24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-12</v>
      </c>
      <c r="CI73">
        <v>12</v>
      </c>
      <c r="CK73">
        <v>71</v>
      </c>
      <c r="CL73" s="8">
        <f t="shared" si="32"/>
        <v>401.3194899328854</v>
      </c>
      <c r="CM73" s="8">
        <f t="shared" si="33"/>
        <v>-90.779573963601592</v>
      </c>
      <c r="CN73">
        <f t="shared" si="34"/>
        <v>-1175.215517145828</v>
      </c>
      <c r="CO73" s="8">
        <f t="shared" si="35"/>
        <v>-1265.9950911094297</v>
      </c>
    </row>
    <row r="74" spans="1:93" ht="16.5">
      <c r="A74">
        <v>9.9999999999999995E-7</v>
      </c>
      <c r="B74">
        <v>2.9565217391304352E-5</v>
      </c>
      <c r="C74">
        <v>4.6033333333333337E-4</v>
      </c>
      <c r="D74">
        <v>1.0385135135135134E-3</v>
      </c>
      <c r="E74">
        <v>9.9999999999999995E-7</v>
      </c>
      <c r="F74">
        <v>1.6443972957463398E-2</v>
      </c>
      <c r="G74">
        <v>0.57416201144268475</v>
      </c>
      <c r="H74">
        <v>0.39620837164496714</v>
      </c>
      <c r="I74">
        <v>306.36098117</v>
      </c>
      <c r="J74">
        <v>1.9054607179632443E-7</v>
      </c>
      <c r="K74">
        <v>3.1359999999999999E-2</v>
      </c>
      <c r="L74">
        <v>13.823720285335224</v>
      </c>
      <c r="M74" s="104">
        <v>61325.754034317128</v>
      </c>
      <c r="P74" s="2">
        <v>1</v>
      </c>
      <c r="Q74">
        <v>1</v>
      </c>
      <c r="S74">
        <v>0</v>
      </c>
      <c r="T74">
        <v>6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6</v>
      </c>
      <c r="AC74">
        <v>72</v>
      </c>
      <c r="AD74" s="8">
        <f t="shared" si="20"/>
        <v>-427.76574496644264</v>
      </c>
      <c r="AE74" s="8">
        <f t="shared" si="21"/>
        <v>-673.81527691468602</v>
      </c>
      <c r="AF74">
        <f t="shared" si="25"/>
        <v>-318.72594936571818</v>
      </c>
      <c r="AG74" s="8">
        <f t="shared" si="26"/>
        <v>-992.5412262804042</v>
      </c>
      <c r="AJ74" s="2">
        <v>1</v>
      </c>
      <c r="AK74">
        <v>0.99999999999999822</v>
      </c>
      <c r="AM74">
        <v>0</v>
      </c>
      <c r="AN74">
        <v>0</v>
      </c>
      <c r="AO74">
        <v>3.4285714285714288</v>
      </c>
      <c r="AP74">
        <v>0</v>
      </c>
      <c r="AQ74">
        <v>0</v>
      </c>
      <c r="AR74">
        <v>0</v>
      </c>
      <c r="AS74">
        <v>0</v>
      </c>
      <c r="AT74">
        <v>1.7142857142857135</v>
      </c>
      <c r="AU74">
        <v>5.1428571428571423</v>
      </c>
      <c r="AW74">
        <v>72</v>
      </c>
      <c r="AX74" s="8">
        <f t="shared" si="22"/>
        <v>-455.48281112176448</v>
      </c>
      <c r="AY74" s="8">
        <f t="shared" si="23"/>
        <v>-666.3824099345444</v>
      </c>
      <c r="AZ74">
        <f t="shared" si="27"/>
        <v>-242.62759749755651</v>
      </c>
      <c r="BA74" s="8">
        <f t="shared" si="28"/>
        <v>-909.01000743210091</v>
      </c>
      <c r="BD74" s="2">
        <v>1</v>
      </c>
      <c r="BE74">
        <v>1</v>
      </c>
      <c r="BG74">
        <v>0</v>
      </c>
      <c r="BH74">
        <v>0</v>
      </c>
      <c r="BI74">
        <v>0</v>
      </c>
      <c r="BJ74">
        <v>2.4</v>
      </c>
      <c r="BK74">
        <v>0</v>
      </c>
      <c r="BL74">
        <v>0</v>
      </c>
      <c r="BM74">
        <v>0</v>
      </c>
      <c r="BN74">
        <v>2.4000000000000004</v>
      </c>
      <c r="BO74">
        <v>4.8000000000000007</v>
      </c>
      <c r="BQ74">
        <v>72</v>
      </c>
      <c r="BR74" s="8">
        <f t="shared" si="24"/>
        <v>-466.38214765100668</v>
      </c>
      <c r="BS74" s="8">
        <f t="shared" si="29"/>
        <v>-663.22177320960157</v>
      </c>
      <c r="BT74">
        <f t="shared" si="30"/>
        <v>-259.62276953235306</v>
      </c>
      <c r="BU74" s="8">
        <f t="shared" si="31"/>
        <v>-922.84454274195468</v>
      </c>
      <c r="BX74" s="2">
        <v>1</v>
      </c>
      <c r="BY74">
        <v>1</v>
      </c>
      <c r="CA74">
        <v>24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-12</v>
      </c>
      <c r="CI74">
        <v>12</v>
      </c>
      <c r="CK74">
        <v>72</v>
      </c>
      <c r="CL74" s="8">
        <f t="shared" si="32"/>
        <v>401.3194899328854</v>
      </c>
      <c r="CM74" s="8">
        <f t="shared" si="33"/>
        <v>-90.779573963601592</v>
      </c>
      <c r="CN74">
        <f t="shared" si="34"/>
        <v>-969.5099361027842</v>
      </c>
      <c r="CO74" s="8">
        <f t="shared" si="35"/>
        <v>-1060.2895100663859</v>
      </c>
    </row>
    <row r="75" spans="1:93" ht="16.5">
      <c r="A75">
        <v>9.9999999999999995E-7</v>
      </c>
      <c r="B75">
        <v>3.8043478260869569E-5</v>
      </c>
      <c r="C75">
        <v>3.5716666666666671E-4</v>
      </c>
      <c r="D75">
        <v>6.7094594594594597E-4</v>
      </c>
      <c r="E75">
        <v>9.9999999999999995E-7</v>
      </c>
      <c r="F75">
        <v>2.1811915361362105E-2</v>
      </c>
      <c r="G75">
        <v>0.57313041145719301</v>
      </c>
      <c r="H75">
        <v>0.39579637694578085</v>
      </c>
      <c r="I75">
        <v>306.20758258000001</v>
      </c>
      <c r="J75">
        <v>1.8197008586099811E-7</v>
      </c>
      <c r="K75">
        <v>3.1539999999999999E-2</v>
      </c>
      <c r="L75">
        <v>18.341113529833059</v>
      </c>
      <c r="M75" s="104">
        <v>61233.009849409311</v>
      </c>
      <c r="P75" s="2">
        <v>1</v>
      </c>
      <c r="Q75">
        <v>1</v>
      </c>
      <c r="S75">
        <v>0</v>
      </c>
      <c r="T75">
        <v>6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6</v>
      </c>
      <c r="AC75">
        <v>73</v>
      </c>
      <c r="AD75" s="8">
        <f t="shared" si="20"/>
        <v>-427.76574496644264</v>
      </c>
      <c r="AE75" s="8">
        <f t="shared" si="21"/>
        <v>-673.81527691468602</v>
      </c>
      <c r="AF75">
        <f t="shared" si="25"/>
        <v>-323.14603825153614</v>
      </c>
      <c r="AG75" s="8">
        <f t="shared" si="26"/>
        <v>-996.96131516622222</v>
      </c>
      <c r="AJ75" s="2">
        <v>1</v>
      </c>
      <c r="AK75">
        <v>0.99999999999999822</v>
      </c>
      <c r="AM75">
        <v>0</v>
      </c>
      <c r="AN75">
        <v>0</v>
      </c>
      <c r="AO75">
        <v>3.4285714285714288</v>
      </c>
      <c r="AP75">
        <v>0</v>
      </c>
      <c r="AQ75">
        <v>0</v>
      </c>
      <c r="AR75">
        <v>0</v>
      </c>
      <c r="AS75">
        <v>0</v>
      </c>
      <c r="AT75">
        <v>1.7142857142857135</v>
      </c>
      <c r="AU75">
        <v>5.1428571428571423</v>
      </c>
      <c r="AW75">
        <v>73</v>
      </c>
      <c r="AX75" s="8">
        <f t="shared" si="22"/>
        <v>-455.48281112176448</v>
      </c>
      <c r="AY75" s="8">
        <f t="shared" si="23"/>
        <v>-666.3824099345444</v>
      </c>
      <c r="AZ75">
        <f t="shared" si="27"/>
        <v>-246.8974426131021</v>
      </c>
      <c r="BA75" s="8">
        <f t="shared" si="28"/>
        <v>-913.27985254764644</v>
      </c>
      <c r="BD75" s="2">
        <v>1</v>
      </c>
      <c r="BE75">
        <v>1</v>
      </c>
      <c r="BG75">
        <v>0</v>
      </c>
      <c r="BH75">
        <v>0</v>
      </c>
      <c r="BI75">
        <v>0</v>
      </c>
      <c r="BJ75">
        <v>2.4</v>
      </c>
      <c r="BK75">
        <v>0</v>
      </c>
      <c r="BL75">
        <v>0</v>
      </c>
      <c r="BM75">
        <v>0</v>
      </c>
      <c r="BN75">
        <v>2.4000000000000004</v>
      </c>
      <c r="BO75">
        <v>4.8000000000000007</v>
      </c>
      <c r="BQ75">
        <v>73</v>
      </c>
      <c r="BR75" s="8">
        <f t="shared" si="24"/>
        <v>-466.38214765100668</v>
      </c>
      <c r="BS75" s="8">
        <f t="shared" si="29"/>
        <v>-663.22177320960157</v>
      </c>
      <c r="BT75">
        <f t="shared" si="30"/>
        <v>-260.02058209934245</v>
      </c>
      <c r="BU75" s="8">
        <f t="shared" si="31"/>
        <v>-923.24235530894407</v>
      </c>
      <c r="BX75" s="2">
        <v>1</v>
      </c>
      <c r="BY75">
        <v>1</v>
      </c>
      <c r="CA75">
        <v>24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-12</v>
      </c>
      <c r="CI75">
        <v>12</v>
      </c>
      <c r="CK75">
        <v>73</v>
      </c>
      <c r="CL75" s="8">
        <f t="shared" si="32"/>
        <v>401.3194899328854</v>
      </c>
      <c r="CM75" s="8">
        <f t="shared" si="33"/>
        <v>-90.779573963601592</v>
      </c>
      <c r="CN75">
        <f t="shared" si="34"/>
        <v>-955.20030661158637</v>
      </c>
      <c r="CO75" s="8">
        <f t="shared" si="35"/>
        <v>-1045.979880575188</v>
      </c>
    </row>
    <row r="76" spans="1:93" ht="16.5">
      <c r="A76">
        <v>9.9999999999999995E-7</v>
      </c>
      <c r="B76">
        <v>4.9782608695652176E-5</v>
      </c>
      <c r="C76">
        <v>4.7983333333333336E-4</v>
      </c>
      <c r="D76">
        <v>6.5459459459459458E-4</v>
      </c>
      <c r="E76">
        <v>9.9999999999999995E-7</v>
      </c>
      <c r="F76">
        <v>4.0902927729935597E-2</v>
      </c>
      <c r="G76">
        <v>0.56370429816789813</v>
      </c>
      <c r="H76">
        <v>0.40313961927279585</v>
      </c>
      <c r="I76">
        <v>305.8542966</v>
      </c>
      <c r="J76">
        <v>1.8620871366628614E-7</v>
      </c>
      <c r="K76">
        <v>3.1620000000000002E-2</v>
      </c>
      <c r="L76">
        <v>34.43741701919091</v>
      </c>
      <c r="M76" s="104">
        <v>60305.509825103072</v>
      </c>
      <c r="P76" s="2">
        <v>1</v>
      </c>
      <c r="Q76">
        <v>1</v>
      </c>
      <c r="S76">
        <v>0</v>
      </c>
      <c r="T76">
        <v>6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6</v>
      </c>
      <c r="AC76">
        <v>74</v>
      </c>
      <c r="AD76" s="8">
        <f t="shared" si="20"/>
        <v>-427.76574496644264</v>
      </c>
      <c r="AE76" s="8">
        <f t="shared" si="21"/>
        <v>-673.81527691468602</v>
      </c>
      <c r="AF76">
        <f t="shared" si="25"/>
        <v>-317.91711697209468</v>
      </c>
      <c r="AG76" s="8">
        <f t="shared" si="26"/>
        <v>-991.73239388678076</v>
      </c>
      <c r="AJ76" s="2">
        <v>1</v>
      </c>
      <c r="AK76">
        <v>0.99999999999999822</v>
      </c>
      <c r="AM76">
        <v>0</v>
      </c>
      <c r="AN76">
        <v>0</v>
      </c>
      <c r="AO76">
        <v>3.4285714285714288</v>
      </c>
      <c r="AP76">
        <v>0</v>
      </c>
      <c r="AQ76">
        <v>0</v>
      </c>
      <c r="AR76">
        <v>0</v>
      </c>
      <c r="AS76">
        <v>0</v>
      </c>
      <c r="AT76">
        <v>1.7142857142857135</v>
      </c>
      <c r="AU76">
        <v>5.1428571428571423</v>
      </c>
      <c r="AW76">
        <v>74</v>
      </c>
      <c r="AX76" s="8">
        <f t="shared" si="22"/>
        <v>-455.48281112176448</v>
      </c>
      <c r="AY76" s="8">
        <f t="shared" si="23"/>
        <v>-666.3824099345444</v>
      </c>
      <c r="AZ76">
        <f t="shared" si="27"/>
        <v>-246.51551811088353</v>
      </c>
      <c r="BA76" s="8">
        <f t="shared" si="28"/>
        <v>-912.89792804542799</v>
      </c>
      <c r="BD76" s="2">
        <v>1</v>
      </c>
      <c r="BE76">
        <v>1</v>
      </c>
      <c r="BG76">
        <v>0</v>
      </c>
      <c r="BH76">
        <v>0</v>
      </c>
      <c r="BI76">
        <v>0</v>
      </c>
      <c r="BJ76">
        <v>2.4</v>
      </c>
      <c r="BK76">
        <v>0</v>
      </c>
      <c r="BL76">
        <v>0</v>
      </c>
      <c r="BM76">
        <v>0</v>
      </c>
      <c r="BN76">
        <v>2.4000000000000004</v>
      </c>
      <c r="BO76">
        <v>4.8000000000000007</v>
      </c>
      <c r="BQ76">
        <v>74</v>
      </c>
      <c r="BR76" s="8">
        <f t="shared" si="24"/>
        <v>-466.38214765100668</v>
      </c>
      <c r="BS76" s="8">
        <f t="shared" si="29"/>
        <v>-663.22177320960157</v>
      </c>
      <c r="BT76">
        <f t="shared" si="30"/>
        <v>-259.42405755871846</v>
      </c>
      <c r="BU76" s="8">
        <f t="shared" si="31"/>
        <v>-922.64583076832002</v>
      </c>
      <c r="BX76" s="2">
        <v>1</v>
      </c>
      <c r="BY76">
        <v>1</v>
      </c>
      <c r="CA76">
        <v>24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-12</v>
      </c>
      <c r="CI76">
        <v>12</v>
      </c>
      <c r="CK76">
        <v>74</v>
      </c>
      <c r="CL76" s="8">
        <f t="shared" si="32"/>
        <v>401.3194899328854</v>
      </c>
      <c r="CM76" s="8">
        <f t="shared" si="33"/>
        <v>-90.779573963601592</v>
      </c>
      <c r="CN76">
        <f t="shared" si="34"/>
        <v>-937.05902028336448</v>
      </c>
      <c r="CO76" s="8">
        <f t="shared" si="35"/>
        <v>-1027.8385942469661</v>
      </c>
    </row>
    <row r="77" spans="1:93" ht="16.5">
      <c r="A77">
        <v>9.9999999999999995E-7</v>
      </c>
      <c r="B77">
        <v>3.260869565217391E-5</v>
      </c>
      <c r="C77">
        <v>4.3483333333333335E-4</v>
      </c>
      <c r="D77">
        <v>8.1364864864864861E-4</v>
      </c>
      <c r="E77">
        <v>9.9999999999999995E-7</v>
      </c>
      <c r="F77">
        <v>1.6555094410160912E-2</v>
      </c>
      <c r="G77">
        <v>0.56736481182893794</v>
      </c>
      <c r="H77">
        <v>0.3983138826051203</v>
      </c>
      <c r="I77">
        <v>306.3497921</v>
      </c>
      <c r="J77">
        <v>1.9054607179632443E-7</v>
      </c>
      <c r="K77">
        <v>3.09E-2</v>
      </c>
      <c r="L77">
        <v>13.933805885949859</v>
      </c>
      <c r="M77" s="104">
        <v>60691.047668972235</v>
      </c>
      <c r="P77" s="2">
        <v>1</v>
      </c>
      <c r="Q77">
        <v>1</v>
      </c>
      <c r="S77">
        <v>0</v>
      </c>
      <c r="T77">
        <v>6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6</v>
      </c>
      <c r="AC77">
        <v>75</v>
      </c>
      <c r="AD77" s="8">
        <f t="shared" si="20"/>
        <v>-427.76574496644264</v>
      </c>
      <c r="AE77" s="8">
        <f t="shared" si="21"/>
        <v>-673.81527691468602</v>
      </c>
      <c r="AF77">
        <f t="shared" si="25"/>
        <v>-319.58524975643434</v>
      </c>
      <c r="AG77" s="8">
        <f t="shared" si="26"/>
        <v>-993.40052667112036</v>
      </c>
      <c r="AJ77" s="2">
        <v>1</v>
      </c>
      <c r="AK77">
        <v>0.99999999999999822</v>
      </c>
      <c r="AM77">
        <v>0</v>
      </c>
      <c r="AN77">
        <v>0</v>
      </c>
      <c r="AO77">
        <v>3.4285714285714288</v>
      </c>
      <c r="AP77">
        <v>0</v>
      </c>
      <c r="AQ77">
        <v>0</v>
      </c>
      <c r="AR77">
        <v>0</v>
      </c>
      <c r="AS77">
        <v>0</v>
      </c>
      <c r="AT77">
        <v>1.7142857142857135</v>
      </c>
      <c r="AU77">
        <v>5.1428571428571423</v>
      </c>
      <c r="AW77">
        <v>75</v>
      </c>
      <c r="AX77" s="8">
        <f t="shared" si="22"/>
        <v>-455.48281112176448</v>
      </c>
      <c r="AY77" s="8">
        <f t="shared" si="23"/>
        <v>-666.3824099345444</v>
      </c>
      <c r="AZ77">
        <f t="shared" si="27"/>
        <v>-244.81427811180617</v>
      </c>
      <c r="BA77" s="8">
        <f t="shared" si="28"/>
        <v>-911.19668804635057</v>
      </c>
      <c r="BD77" s="2">
        <v>1</v>
      </c>
      <c r="BE77">
        <v>1</v>
      </c>
      <c r="BG77">
        <v>0</v>
      </c>
      <c r="BH77">
        <v>0</v>
      </c>
      <c r="BI77">
        <v>0</v>
      </c>
      <c r="BJ77">
        <v>2.4</v>
      </c>
      <c r="BK77">
        <v>0</v>
      </c>
      <c r="BL77">
        <v>0</v>
      </c>
      <c r="BM77">
        <v>0</v>
      </c>
      <c r="BN77">
        <v>2.4000000000000004</v>
      </c>
      <c r="BO77">
        <v>4.8000000000000007</v>
      </c>
      <c r="BQ77">
        <v>75</v>
      </c>
      <c r="BR77" s="8">
        <f t="shared" si="24"/>
        <v>-466.38214765100668</v>
      </c>
      <c r="BS77" s="8">
        <f t="shared" si="29"/>
        <v>-663.22177320960157</v>
      </c>
      <c r="BT77">
        <f t="shared" si="30"/>
        <v>-259.70362152991288</v>
      </c>
      <c r="BU77" s="8">
        <f t="shared" si="31"/>
        <v>-922.92539473951445</v>
      </c>
      <c r="BX77" s="2">
        <v>1</v>
      </c>
      <c r="BY77">
        <v>1</v>
      </c>
      <c r="CA77">
        <v>24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-12</v>
      </c>
      <c r="CI77">
        <v>12</v>
      </c>
      <c r="CK77">
        <v>75</v>
      </c>
      <c r="CL77" s="8">
        <f t="shared" si="32"/>
        <v>401.3194899328854</v>
      </c>
      <c r="CM77" s="8">
        <f t="shared" si="33"/>
        <v>-90.779573963601592</v>
      </c>
      <c r="CN77">
        <f t="shared" si="34"/>
        <v>-963.03316862878864</v>
      </c>
      <c r="CO77" s="8">
        <f t="shared" si="35"/>
        <v>-1053.8127425923904</v>
      </c>
    </row>
    <row r="78" spans="1:93" ht="16.5">
      <c r="A78">
        <v>9.9999999999999995E-7</v>
      </c>
      <c r="B78">
        <v>4.4999999999999996E-5</v>
      </c>
      <c r="C78">
        <v>4.9566666666666661E-4</v>
      </c>
      <c r="D78">
        <v>7.6148648648648653E-4</v>
      </c>
      <c r="E78">
        <v>9.9999999999999995E-7</v>
      </c>
      <c r="F78">
        <v>1.9377197848660328E-2</v>
      </c>
      <c r="G78">
        <v>0.56467611130286388</v>
      </c>
      <c r="H78">
        <v>0.40367342830626834</v>
      </c>
      <c r="I78">
        <v>305.92003541999998</v>
      </c>
      <c r="J78">
        <v>1.9498445997580421E-7</v>
      </c>
      <c r="K78">
        <v>3.0859999999999999E-2</v>
      </c>
      <c r="L78">
        <v>16.305735696344403</v>
      </c>
      <c r="M78" s="104">
        <v>60407.906595747976</v>
      </c>
      <c r="P78" s="2">
        <v>1</v>
      </c>
      <c r="Q78">
        <v>1</v>
      </c>
      <c r="S78">
        <v>0</v>
      </c>
      <c r="T78">
        <v>6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6</v>
      </c>
      <c r="AC78">
        <v>76</v>
      </c>
      <c r="AD78" s="8">
        <f t="shared" si="20"/>
        <v>-427.76574496644264</v>
      </c>
      <c r="AE78" s="8">
        <f t="shared" si="21"/>
        <v>-673.81527691468602</v>
      </c>
      <c r="AF78">
        <f t="shared" si="25"/>
        <v>-316.7871736424346</v>
      </c>
      <c r="AG78" s="8">
        <f t="shared" si="26"/>
        <v>-990.60245055712062</v>
      </c>
      <c r="AJ78" s="2">
        <v>1</v>
      </c>
      <c r="AK78">
        <v>0.99999999999999822</v>
      </c>
      <c r="AM78">
        <v>0</v>
      </c>
      <c r="AN78">
        <v>0</v>
      </c>
      <c r="AO78">
        <v>3.4285714285714288</v>
      </c>
      <c r="AP78">
        <v>0</v>
      </c>
      <c r="AQ78">
        <v>0</v>
      </c>
      <c r="AR78">
        <v>0</v>
      </c>
      <c r="AS78">
        <v>0</v>
      </c>
      <c r="AT78">
        <v>1.7142857142857135</v>
      </c>
      <c r="AU78">
        <v>5.1428571428571423</v>
      </c>
      <c r="AW78">
        <v>76</v>
      </c>
      <c r="AX78" s="8">
        <f t="shared" si="22"/>
        <v>-455.48281112176448</v>
      </c>
      <c r="AY78" s="8">
        <f t="shared" si="23"/>
        <v>-666.3824099345444</v>
      </c>
      <c r="AZ78">
        <f t="shared" si="27"/>
        <v>-244.75309549480895</v>
      </c>
      <c r="BA78" s="8">
        <f t="shared" si="28"/>
        <v>-911.13550542935332</v>
      </c>
      <c r="BD78" s="2">
        <v>1</v>
      </c>
      <c r="BE78">
        <v>1</v>
      </c>
      <c r="BG78">
        <v>0</v>
      </c>
      <c r="BH78">
        <v>0</v>
      </c>
      <c r="BI78">
        <v>0</v>
      </c>
      <c r="BJ78">
        <v>2.4</v>
      </c>
      <c r="BK78">
        <v>0</v>
      </c>
      <c r="BL78">
        <v>0</v>
      </c>
      <c r="BM78">
        <v>0</v>
      </c>
      <c r="BN78">
        <v>2.4000000000000004</v>
      </c>
      <c r="BO78">
        <v>4.8000000000000007</v>
      </c>
      <c r="BQ78">
        <v>76</v>
      </c>
      <c r="BR78" s="8">
        <f t="shared" si="24"/>
        <v>-466.38214765100668</v>
      </c>
      <c r="BS78" s="8">
        <f t="shared" si="29"/>
        <v>-663.22177320960157</v>
      </c>
      <c r="BT78">
        <f t="shared" si="30"/>
        <v>-259.06608299535952</v>
      </c>
      <c r="BU78" s="8">
        <f t="shared" si="31"/>
        <v>-922.28785620496114</v>
      </c>
      <c r="BX78" s="2">
        <v>1</v>
      </c>
      <c r="BY78">
        <v>1</v>
      </c>
      <c r="CA78">
        <v>24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-12</v>
      </c>
      <c r="CI78">
        <v>12</v>
      </c>
      <c r="CK78">
        <v>76</v>
      </c>
      <c r="CL78" s="8">
        <f t="shared" si="32"/>
        <v>401.3194899328854</v>
      </c>
      <c r="CM78" s="8">
        <f t="shared" si="33"/>
        <v>-90.779573963601592</v>
      </c>
      <c r="CN78">
        <f t="shared" si="34"/>
        <v>-941.27802173218026</v>
      </c>
      <c r="CO78" s="8">
        <f t="shared" si="35"/>
        <v>-1032.0575956957819</v>
      </c>
    </row>
    <row r="79" spans="1:93" ht="16.5">
      <c r="A79">
        <v>9.9999999999999995E-7</v>
      </c>
      <c r="B79">
        <v>9.9999999999999995E-7</v>
      </c>
      <c r="C79">
        <v>5.7649999999999997E-4</v>
      </c>
      <c r="D79">
        <v>8.9445945945945953E-4</v>
      </c>
      <c r="E79">
        <v>9.9999999999999995E-7</v>
      </c>
      <c r="F79">
        <v>6.486990657388346E-2</v>
      </c>
      <c r="G79">
        <v>0.55964054766159754</v>
      </c>
      <c r="H79">
        <v>0.4092742702596176</v>
      </c>
      <c r="I79">
        <v>306.43316873999999</v>
      </c>
      <c r="J79">
        <v>1.9952623149688761E-7</v>
      </c>
      <c r="K79">
        <v>3.0964999999999999E-2</v>
      </c>
      <c r="L79">
        <v>54.628352327669397</v>
      </c>
      <c r="M79" s="104">
        <v>59873.985333711396</v>
      </c>
      <c r="P79" s="2">
        <v>1</v>
      </c>
      <c r="Q79">
        <v>1</v>
      </c>
      <c r="S79">
        <v>0</v>
      </c>
      <c r="T79">
        <v>6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6</v>
      </c>
      <c r="AC79">
        <v>77</v>
      </c>
      <c r="AD79" s="8">
        <f t="shared" si="20"/>
        <v>-427.76574496644264</v>
      </c>
      <c r="AE79" s="8">
        <f t="shared" si="21"/>
        <v>-673.81527691468602</v>
      </c>
      <c r="AF79">
        <f t="shared" si="25"/>
        <v>-314.65710043129155</v>
      </c>
      <c r="AG79" s="8">
        <f t="shared" si="26"/>
        <v>-988.47237734597752</v>
      </c>
      <c r="AJ79" s="2">
        <v>1</v>
      </c>
      <c r="AK79">
        <v>0.99999999999999822</v>
      </c>
      <c r="AM79">
        <v>0</v>
      </c>
      <c r="AN79">
        <v>0</v>
      </c>
      <c r="AO79">
        <v>3.4285714285714288</v>
      </c>
      <c r="AP79">
        <v>0</v>
      </c>
      <c r="AQ79">
        <v>0</v>
      </c>
      <c r="AR79">
        <v>0</v>
      </c>
      <c r="AS79">
        <v>0</v>
      </c>
      <c r="AT79">
        <v>1.7142857142857135</v>
      </c>
      <c r="AU79">
        <v>5.1428571428571423</v>
      </c>
      <c r="AW79">
        <v>77</v>
      </c>
      <c r="AX79" s="8">
        <f t="shared" si="22"/>
        <v>-455.48281112176448</v>
      </c>
      <c r="AY79" s="8">
        <f t="shared" si="23"/>
        <v>-666.3824099345444</v>
      </c>
      <c r="AZ79">
        <f t="shared" si="27"/>
        <v>-243.44113809134114</v>
      </c>
      <c r="BA79" s="8">
        <f t="shared" si="28"/>
        <v>-909.82354802588554</v>
      </c>
      <c r="BD79" s="2">
        <v>1</v>
      </c>
      <c r="BE79">
        <v>1</v>
      </c>
      <c r="BG79">
        <v>0</v>
      </c>
      <c r="BH79">
        <v>0</v>
      </c>
      <c r="BI79">
        <v>0</v>
      </c>
      <c r="BJ79">
        <v>2.4</v>
      </c>
      <c r="BK79">
        <v>0</v>
      </c>
      <c r="BL79">
        <v>0</v>
      </c>
      <c r="BM79">
        <v>0</v>
      </c>
      <c r="BN79">
        <v>2.4000000000000004</v>
      </c>
      <c r="BO79">
        <v>4.8000000000000007</v>
      </c>
      <c r="BQ79">
        <v>77</v>
      </c>
      <c r="BR79" s="8">
        <f t="shared" si="24"/>
        <v>-466.38214765100668</v>
      </c>
      <c r="BS79" s="8">
        <f t="shared" si="29"/>
        <v>-663.22177320960157</v>
      </c>
      <c r="BT79">
        <f t="shared" si="30"/>
        <v>-259.19825845737273</v>
      </c>
      <c r="BU79" s="8">
        <f t="shared" si="31"/>
        <v>-922.4200316669743</v>
      </c>
      <c r="BX79" s="2">
        <v>1</v>
      </c>
      <c r="BY79">
        <v>1</v>
      </c>
      <c r="CA79">
        <v>24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-12</v>
      </c>
      <c r="CI79">
        <v>12</v>
      </c>
      <c r="CK79">
        <v>77</v>
      </c>
      <c r="CL79" s="8">
        <f t="shared" si="32"/>
        <v>401.3194899328854</v>
      </c>
      <c r="CM79" s="8">
        <f t="shared" si="33"/>
        <v>-90.779573963601592</v>
      </c>
      <c r="CN79">
        <f t="shared" si="34"/>
        <v>-1175.0270034558848</v>
      </c>
      <c r="CO79" s="8">
        <f t="shared" si="35"/>
        <v>-1265.8065774194865</v>
      </c>
    </row>
    <row r="80" spans="1:93" ht="16.5">
      <c r="A80">
        <v>9.9999999999999995E-7</v>
      </c>
      <c r="B80">
        <v>2.1739130434782607E-5</v>
      </c>
      <c r="C80">
        <v>5.7499999999999999E-4</v>
      </c>
      <c r="D80">
        <v>8.2662162162162162E-4</v>
      </c>
      <c r="E80">
        <v>9.9999999999999995E-7</v>
      </c>
      <c r="F80">
        <v>1.368968636009044E-2</v>
      </c>
      <c r="G80">
        <v>0.56750053686143442</v>
      </c>
      <c r="H80">
        <v>0.40050437537910555</v>
      </c>
      <c r="I80">
        <v>306.26172326</v>
      </c>
      <c r="J80">
        <v>1.9498445997580421E-7</v>
      </c>
      <c r="K80">
        <v>3.0419999999999999E-2</v>
      </c>
      <c r="L80">
        <v>11.517965895376857</v>
      </c>
      <c r="M80" s="104">
        <v>60689.977699183662</v>
      </c>
      <c r="P80" s="2">
        <v>1</v>
      </c>
      <c r="Q80">
        <v>1</v>
      </c>
      <c r="S80">
        <v>0</v>
      </c>
      <c r="T80">
        <v>6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6</v>
      </c>
      <c r="AC80">
        <v>78</v>
      </c>
      <c r="AD80" s="8">
        <f t="shared" si="20"/>
        <v>-427.76574496644264</v>
      </c>
      <c r="AE80" s="8">
        <f t="shared" si="21"/>
        <v>-673.81527691468602</v>
      </c>
      <c r="AF80">
        <f t="shared" si="25"/>
        <v>-314.87265873963338</v>
      </c>
      <c r="AG80" s="8">
        <f t="shared" si="26"/>
        <v>-988.6879356543194</v>
      </c>
      <c r="AJ80" s="2">
        <v>1</v>
      </c>
      <c r="AK80">
        <v>0.99999999999999822</v>
      </c>
      <c r="AM80">
        <v>0</v>
      </c>
      <c r="AN80">
        <v>0</v>
      </c>
      <c r="AO80">
        <v>3.4285714285714288</v>
      </c>
      <c r="AP80">
        <v>0</v>
      </c>
      <c r="AQ80">
        <v>0</v>
      </c>
      <c r="AR80">
        <v>0</v>
      </c>
      <c r="AS80">
        <v>0</v>
      </c>
      <c r="AT80">
        <v>1.7142857142857135</v>
      </c>
      <c r="AU80">
        <v>5.1428571428571423</v>
      </c>
      <c r="AW80">
        <v>78</v>
      </c>
      <c r="AX80" s="8">
        <f t="shared" si="22"/>
        <v>-455.48281112176448</v>
      </c>
      <c r="AY80" s="8">
        <f t="shared" si="23"/>
        <v>-666.3824099345444</v>
      </c>
      <c r="AZ80">
        <f t="shared" si="27"/>
        <v>-244.3725952498022</v>
      </c>
      <c r="BA80" s="8">
        <f t="shared" si="28"/>
        <v>-910.7550051843466</v>
      </c>
      <c r="BD80" s="2">
        <v>1</v>
      </c>
      <c r="BE80">
        <v>1</v>
      </c>
      <c r="BG80">
        <v>0</v>
      </c>
      <c r="BH80">
        <v>0</v>
      </c>
      <c r="BI80">
        <v>0</v>
      </c>
      <c r="BJ80">
        <v>2.4</v>
      </c>
      <c r="BK80">
        <v>0</v>
      </c>
      <c r="BL80">
        <v>0</v>
      </c>
      <c r="BM80">
        <v>0</v>
      </c>
      <c r="BN80">
        <v>2.4000000000000004</v>
      </c>
      <c r="BO80">
        <v>4.8000000000000007</v>
      </c>
      <c r="BQ80">
        <v>78</v>
      </c>
      <c r="BR80" s="8">
        <f t="shared" si="24"/>
        <v>-466.38214765100668</v>
      </c>
      <c r="BS80" s="8">
        <f t="shared" si="29"/>
        <v>-663.22177320960157</v>
      </c>
      <c r="BT80">
        <f t="shared" si="30"/>
        <v>-259.44320177889222</v>
      </c>
      <c r="BU80" s="8">
        <f t="shared" si="31"/>
        <v>-922.66497498849378</v>
      </c>
      <c r="BX80" s="2">
        <v>1</v>
      </c>
      <c r="BY80">
        <v>1</v>
      </c>
      <c r="CA80">
        <v>24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-12</v>
      </c>
      <c r="CI80">
        <v>12</v>
      </c>
      <c r="CK80">
        <v>78</v>
      </c>
      <c r="CL80" s="8">
        <f t="shared" si="32"/>
        <v>401.3194899328854</v>
      </c>
      <c r="CM80" s="8">
        <f t="shared" si="33"/>
        <v>-90.779573963601592</v>
      </c>
      <c r="CN80">
        <f t="shared" si="34"/>
        <v>-986.3538811069219</v>
      </c>
      <c r="CO80" s="8">
        <f t="shared" si="35"/>
        <v>-1077.1334550705235</v>
      </c>
    </row>
    <row r="81" spans="1:93" ht="16.5">
      <c r="A81">
        <v>9.9999999999999995E-7</v>
      </c>
      <c r="B81">
        <v>9.9999999999999995E-7</v>
      </c>
      <c r="C81">
        <v>5.5483333333333329E-4</v>
      </c>
      <c r="D81">
        <v>7.5837837837837831E-4</v>
      </c>
      <c r="E81">
        <v>9.9999999999999995E-7</v>
      </c>
      <c r="F81">
        <v>1.3436966415440278E-2</v>
      </c>
      <c r="G81">
        <v>0.56657368731930691</v>
      </c>
      <c r="H81">
        <v>0.40150676277508024</v>
      </c>
      <c r="I81">
        <v>306.21480134000001</v>
      </c>
      <c r="J81">
        <v>1.8620871366628614E-7</v>
      </c>
      <c r="K81">
        <v>3.1144999999999999E-2</v>
      </c>
      <c r="L81">
        <v>11.30649283495878</v>
      </c>
      <c r="M81" s="104">
        <v>60597.132775518658</v>
      </c>
      <c r="P81" s="2">
        <v>1</v>
      </c>
      <c r="Q81">
        <v>1</v>
      </c>
      <c r="S81">
        <v>0</v>
      </c>
      <c r="T81">
        <v>6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6</v>
      </c>
      <c r="AC81">
        <v>79</v>
      </c>
      <c r="AD81" s="8">
        <f t="shared" si="20"/>
        <v>-427.76574496644264</v>
      </c>
      <c r="AE81" s="8">
        <f t="shared" si="21"/>
        <v>-673.81527691468602</v>
      </c>
      <c r="AF81">
        <f t="shared" si="25"/>
        <v>-316.07330252734829</v>
      </c>
      <c r="AG81" s="8">
        <f t="shared" si="26"/>
        <v>-989.88857944203437</v>
      </c>
      <c r="AJ81" s="2">
        <v>1</v>
      </c>
      <c r="AK81">
        <v>0.99999999999999822</v>
      </c>
      <c r="AM81">
        <v>0</v>
      </c>
      <c r="AN81">
        <v>0</v>
      </c>
      <c r="AO81">
        <v>3.4285714285714288</v>
      </c>
      <c r="AP81">
        <v>0</v>
      </c>
      <c r="AQ81">
        <v>0</v>
      </c>
      <c r="AR81">
        <v>0</v>
      </c>
      <c r="AS81">
        <v>0</v>
      </c>
      <c r="AT81">
        <v>1.7142857142857135</v>
      </c>
      <c r="AU81">
        <v>5.1428571428571423</v>
      </c>
      <c r="AW81">
        <v>79</v>
      </c>
      <c r="AX81" s="8">
        <f t="shared" si="22"/>
        <v>-455.48281112176448</v>
      </c>
      <c r="AY81" s="8">
        <f t="shared" si="23"/>
        <v>-666.3824099345444</v>
      </c>
      <c r="AZ81">
        <f t="shared" si="27"/>
        <v>-245.58749702154071</v>
      </c>
      <c r="BA81" s="8">
        <f t="shared" si="28"/>
        <v>-911.96990695608508</v>
      </c>
      <c r="BD81" s="2">
        <v>1</v>
      </c>
      <c r="BE81">
        <v>1</v>
      </c>
      <c r="BG81">
        <v>0</v>
      </c>
      <c r="BH81">
        <v>0</v>
      </c>
      <c r="BI81">
        <v>0</v>
      </c>
      <c r="BJ81">
        <v>2.4</v>
      </c>
      <c r="BK81">
        <v>0</v>
      </c>
      <c r="BL81">
        <v>0</v>
      </c>
      <c r="BM81">
        <v>0</v>
      </c>
      <c r="BN81">
        <v>2.4000000000000004</v>
      </c>
      <c r="BO81">
        <v>4.8000000000000007</v>
      </c>
      <c r="BQ81">
        <v>79</v>
      </c>
      <c r="BR81" s="8">
        <f t="shared" si="24"/>
        <v>-466.38214765100668</v>
      </c>
      <c r="BS81" s="8">
        <f t="shared" si="29"/>
        <v>-663.22177320960157</v>
      </c>
      <c r="BT81">
        <f t="shared" si="30"/>
        <v>-259.82232438379867</v>
      </c>
      <c r="BU81" s="8">
        <f t="shared" si="31"/>
        <v>-923.04409759340024</v>
      </c>
      <c r="BX81" s="2">
        <v>1</v>
      </c>
      <c r="BY81">
        <v>1</v>
      </c>
      <c r="CA81">
        <v>24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-12</v>
      </c>
      <c r="CI81">
        <v>12</v>
      </c>
      <c r="CK81">
        <v>79</v>
      </c>
      <c r="CL81" s="8">
        <f t="shared" si="32"/>
        <v>401.3194899328854</v>
      </c>
      <c r="CM81" s="8">
        <f t="shared" si="33"/>
        <v>-90.779573963601592</v>
      </c>
      <c r="CN81">
        <f t="shared" si="34"/>
        <v>-1176.4772302847518</v>
      </c>
      <c r="CO81" s="8">
        <f t="shared" si="35"/>
        <v>-1267.2568042483535</v>
      </c>
    </row>
    <row r="82" spans="1:93" ht="16.5">
      <c r="A82">
        <v>9.9999999999999995E-7</v>
      </c>
      <c r="B82">
        <v>9.9999999999999995E-7</v>
      </c>
      <c r="C82">
        <v>5.3766666666666665E-4</v>
      </c>
      <c r="D82">
        <v>6.733783783783783E-4</v>
      </c>
      <c r="E82">
        <v>9.9999999999999995E-7</v>
      </c>
      <c r="F82">
        <v>1.3716920193968899E-2</v>
      </c>
      <c r="G82">
        <v>0.56626818337770868</v>
      </c>
      <c r="H82">
        <v>0.40227241966806354</v>
      </c>
      <c r="I82">
        <v>306.06501213000001</v>
      </c>
      <c r="J82">
        <v>1.8197008586099811E-7</v>
      </c>
      <c r="K82">
        <v>3.065E-2</v>
      </c>
      <c r="L82">
        <v>11.542392536158562</v>
      </c>
      <c r="M82" s="104">
        <v>60561.445319553284</v>
      </c>
      <c r="P82" s="2">
        <v>1</v>
      </c>
      <c r="Q82">
        <v>1</v>
      </c>
      <c r="S82">
        <v>0</v>
      </c>
      <c r="T82">
        <v>6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6</v>
      </c>
      <c r="AC82">
        <v>80</v>
      </c>
      <c r="AD82" s="8">
        <f t="shared" si="20"/>
        <v>-427.76574496644264</v>
      </c>
      <c r="AE82" s="8">
        <f t="shared" si="21"/>
        <v>-673.81527691468602</v>
      </c>
      <c r="AF82">
        <f t="shared" si="25"/>
        <v>-316.75014346330528</v>
      </c>
      <c r="AG82" s="8">
        <f t="shared" si="26"/>
        <v>-990.56542037799136</v>
      </c>
      <c r="AJ82" s="2">
        <v>1</v>
      </c>
      <c r="AK82">
        <v>0.99999999999999822</v>
      </c>
      <c r="AM82">
        <v>0</v>
      </c>
      <c r="AN82">
        <v>0</v>
      </c>
      <c r="AO82">
        <v>3.4285714285714288</v>
      </c>
      <c r="AP82">
        <v>0</v>
      </c>
      <c r="AQ82">
        <v>0</v>
      </c>
      <c r="AR82">
        <v>0</v>
      </c>
      <c r="AS82">
        <v>0</v>
      </c>
      <c r="AT82">
        <v>1.7142857142857135</v>
      </c>
      <c r="AU82">
        <v>5.1428571428571423</v>
      </c>
      <c r="AW82">
        <v>80</v>
      </c>
      <c r="AX82" s="8">
        <f t="shared" si="22"/>
        <v>-455.48281112176448</v>
      </c>
      <c r="AY82" s="8">
        <f t="shared" si="23"/>
        <v>-666.3824099345444</v>
      </c>
      <c r="AZ82">
        <f t="shared" si="27"/>
        <v>-246.87578411221065</v>
      </c>
      <c r="BA82" s="8">
        <f t="shared" si="28"/>
        <v>-913.25819404675508</v>
      </c>
      <c r="BD82" s="2">
        <v>1</v>
      </c>
      <c r="BE82">
        <v>1</v>
      </c>
      <c r="BG82">
        <v>0</v>
      </c>
      <c r="BH82">
        <v>0</v>
      </c>
      <c r="BI82">
        <v>0</v>
      </c>
      <c r="BJ82">
        <v>2.4</v>
      </c>
      <c r="BK82">
        <v>0</v>
      </c>
      <c r="BL82">
        <v>0</v>
      </c>
      <c r="BM82">
        <v>0</v>
      </c>
      <c r="BN82">
        <v>2.4000000000000004</v>
      </c>
      <c r="BO82">
        <v>4.8000000000000007</v>
      </c>
      <c r="BQ82">
        <v>80</v>
      </c>
      <c r="BR82" s="8">
        <f t="shared" si="24"/>
        <v>-466.38214765100668</v>
      </c>
      <c r="BS82" s="8">
        <f t="shared" si="29"/>
        <v>-663.22177320960157</v>
      </c>
      <c r="BT82">
        <f t="shared" si="30"/>
        <v>-260.07433596285563</v>
      </c>
      <c r="BU82" s="8">
        <f t="shared" si="31"/>
        <v>-923.29610917245714</v>
      </c>
      <c r="BX82" s="2">
        <v>1</v>
      </c>
      <c r="BY82">
        <v>1</v>
      </c>
      <c r="CA82">
        <v>24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-12</v>
      </c>
      <c r="CI82">
        <v>12</v>
      </c>
      <c r="CK82">
        <v>80</v>
      </c>
      <c r="CL82" s="8">
        <f t="shared" si="32"/>
        <v>401.3194899328854</v>
      </c>
      <c r="CM82" s="8">
        <f t="shared" si="33"/>
        <v>-90.779573963601592</v>
      </c>
      <c r="CN82">
        <f t="shared" si="34"/>
        <v>-1176.11564788588</v>
      </c>
      <c r="CO82" s="8">
        <f t="shared" si="35"/>
        <v>-1266.8952218494815</v>
      </c>
    </row>
    <row r="83" spans="1:93" ht="16.5">
      <c r="A83">
        <v>9.9999999999999995E-7</v>
      </c>
      <c r="B83">
        <v>9.9999999999999995E-7</v>
      </c>
      <c r="C83">
        <v>4.8116666666666669E-4</v>
      </c>
      <c r="D83">
        <v>6.7027027027027029E-4</v>
      </c>
      <c r="E83">
        <v>9.9999999999999995E-7</v>
      </c>
      <c r="F83">
        <v>1.2964641419254189E-2</v>
      </c>
      <c r="G83">
        <v>0.56540807147824013</v>
      </c>
      <c r="H83">
        <v>0.40073706510446949</v>
      </c>
      <c r="I83">
        <v>306.24187168000003</v>
      </c>
      <c r="J83">
        <v>1.8620871366628614E-7</v>
      </c>
      <c r="K83">
        <v>3.1370000000000002E-2</v>
      </c>
      <c r="L83">
        <v>10.913945365418034</v>
      </c>
      <c r="M83" s="104">
        <v>60493.561041272653</v>
      </c>
      <c r="P83" s="2">
        <v>1</v>
      </c>
      <c r="Q83">
        <v>1</v>
      </c>
      <c r="S83">
        <v>0</v>
      </c>
      <c r="T83">
        <v>6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6</v>
      </c>
      <c r="AC83">
        <v>81</v>
      </c>
      <c r="AD83" s="8">
        <f t="shared" si="20"/>
        <v>-427.76574496644264</v>
      </c>
      <c r="AE83" s="8">
        <f t="shared" si="21"/>
        <v>-673.81527691468602</v>
      </c>
      <c r="AF83">
        <f t="shared" si="25"/>
        <v>-318.27758458576147</v>
      </c>
      <c r="AG83" s="8">
        <f t="shared" si="26"/>
        <v>-992.0928615004475</v>
      </c>
      <c r="AJ83" s="2">
        <v>1</v>
      </c>
      <c r="AK83">
        <v>0.99999999999999822</v>
      </c>
      <c r="AM83">
        <v>0</v>
      </c>
      <c r="AN83">
        <v>0</v>
      </c>
      <c r="AO83">
        <v>3.4285714285714288</v>
      </c>
      <c r="AP83">
        <v>0</v>
      </c>
      <c r="AQ83">
        <v>0</v>
      </c>
      <c r="AR83">
        <v>0</v>
      </c>
      <c r="AS83">
        <v>0</v>
      </c>
      <c r="AT83">
        <v>1.7142857142857135</v>
      </c>
      <c r="AU83">
        <v>5.1428571428571423</v>
      </c>
      <c r="AW83">
        <v>81</v>
      </c>
      <c r="AX83" s="8">
        <f t="shared" si="22"/>
        <v>-455.48281112176448</v>
      </c>
      <c r="AY83" s="8">
        <f t="shared" si="23"/>
        <v>-666.3824099345444</v>
      </c>
      <c r="AZ83">
        <f t="shared" si="27"/>
        <v>-246.65595372951543</v>
      </c>
      <c r="BA83" s="8">
        <f t="shared" si="28"/>
        <v>-913.03836366405983</v>
      </c>
      <c r="BD83" s="2">
        <v>1</v>
      </c>
      <c r="BE83">
        <v>1</v>
      </c>
      <c r="BG83">
        <v>0</v>
      </c>
      <c r="BH83">
        <v>0</v>
      </c>
      <c r="BI83">
        <v>0</v>
      </c>
      <c r="BJ83">
        <v>2.4</v>
      </c>
      <c r="BK83">
        <v>0</v>
      </c>
      <c r="BL83">
        <v>0</v>
      </c>
      <c r="BM83">
        <v>0</v>
      </c>
      <c r="BN83">
        <v>2.4000000000000004</v>
      </c>
      <c r="BO83">
        <v>4.8000000000000007</v>
      </c>
      <c r="BQ83">
        <v>81</v>
      </c>
      <c r="BR83" s="8">
        <f t="shared" si="24"/>
        <v>-466.38214765100668</v>
      </c>
      <c r="BS83" s="8">
        <f t="shared" si="29"/>
        <v>-663.22177320960157</v>
      </c>
      <c r="BT83">
        <f t="shared" si="30"/>
        <v>-259.80130468582911</v>
      </c>
      <c r="BU83" s="8">
        <f t="shared" si="31"/>
        <v>-923.02307789543067</v>
      </c>
      <c r="BX83" s="2">
        <v>1</v>
      </c>
      <c r="BY83">
        <v>1</v>
      </c>
      <c r="CA83">
        <v>24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-12</v>
      </c>
      <c r="CI83">
        <v>12</v>
      </c>
      <c r="CK83">
        <v>81</v>
      </c>
      <c r="CL83" s="8">
        <f t="shared" si="32"/>
        <v>401.3194899328854</v>
      </c>
      <c r="CM83" s="8">
        <f t="shared" si="33"/>
        <v>-90.779573963601592</v>
      </c>
      <c r="CN83">
        <f t="shared" si="34"/>
        <v>-1176.8011785220192</v>
      </c>
      <c r="CO83" s="8">
        <f t="shared" si="35"/>
        <v>-1267.5807524856209</v>
      </c>
    </row>
    <row r="84" spans="1:93" ht="16.5">
      <c r="A84">
        <v>9.9999999999999995E-7</v>
      </c>
      <c r="B84">
        <v>3.5869565217391308E-5</v>
      </c>
      <c r="C84">
        <v>6.2016666666666665E-4</v>
      </c>
      <c r="D84">
        <v>8.4094594594594587E-4</v>
      </c>
      <c r="E84">
        <v>9.9999999999999995E-7</v>
      </c>
      <c r="F84">
        <v>1.8267661403392668E-2</v>
      </c>
      <c r="G84">
        <v>0.56134788994134621</v>
      </c>
      <c r="H84">
        <v>0.40661590678000242</v>
      </c>
      <c r="I84">
        <v>306.16268191</v>
      </c>
      <c r="J84">
        <v>1.9054607179632443E-7</v>
      </c>
      <c r="K84">
        <v>3.1050000000000001E-2</v>
      </c>
      <c r="L84">
        <v>15.380751302907768</v>
      </c>
      <c r="M84" s="104">
        <v>60075.448580331511</v>
      </c>
      <c r="P84" s="2">
        <v>1</v>
      </c>
      <c r="Q84">
        <v>1</v>
      </c>
      <c r="S84">
        <v>0</v>
      </c>
      <c r="T84">
        <v>6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6</v>
      </c>
      <c r="AC84">
        <v>82</v>
      </c>
      <c r="AD84" s="8">
        <f t="shared" si="20"/>
        <v>-427.76574496644264</v>
      </c>
      <c r="AE84" s="8">
        <f t="shared" si="21"/>
        <v>-673.81527691468602</v>
      </c>
      <c r="AF84">
        <f t="shared" si="25"/>
        <v>-313.96756121014744</v>
      </c>
      <c r="AG84" s="8">
        <f t="shared" si="26"/>
        <v>-987.78283812483346</v>
      </c>
      <c r="AJ84" s="2">
        <v>1</v>
      </c>
      <c r="AK84">
        <v>0.99999999999999822</v>
      </c>
      <c r="AM84">
        <v>0</v>
      </c>
      <c r="AN84">
        <v>0</v>
      </c>
      <c r="AO84">
        <v>3.4285714285714288</v>
      </c>
      <c r="AP84">
        <v>0</v>
      </c>
      <c r="AQ84">
        <v>0</v>
      </c>
      <c r="AR84">
        <v>0</v>
      </c>
      <c r="AS84">
        <v>0</v>
      </c>
      <c r="AT84">
        <v>1.7142857142857135</v>
      </c>
      <c r="AU84">
        <v>5.1428571428571423</v>
      </c>
      <c r="AW84">
        <v>82</v>
      </c>
      <c r="AX84" s="8">
        <f t="shared" si="22"/>
        <v>-455.48281112176448</v>
      </c>
      <c r="AY84" s="8">
        <f t="shared" si="23"/>
        <v>-666.3824099345444</v>
      </c>
      <c r="AZ84">
        <f t="shared" si="27"/>
        <v>-244.35561523275763</v>
      </c>
      <c r="BA84" s="8">
        <f t="shared" si="28"/>
        <v>-910.738025167302</v>
      </c>
      <c r="BD84" s="2">
        <v>1</v>
      </c>
      <c r="BE84">
        <v>1</v>
      </c>
      <c r="BG84">
        <v>0</v>
      </c>
      <c r="BH84">
        <v>0</v>
      </c>
      <c r="BI84">
        <v>0</v>
      </c>
      <c r="BJ84">
        <v>2.4</v>
      </c>
      <c r="BK84">
        <v>0</v>
      </c>
      <c r="BL84">
        <v>0</v>
      </c>
      <c r="BM84">
        <v>0</v>
      </c>
      <c r="BN84">
        <v>2.4000000000000004</v>
      </c>
      <c r="BO84">
        <v>4.8000000000000007</v>
      </c>
      <c r="BQ84">
        <v>82</v>
      </c>
      <c r="BR84" s="8">
        <f t="shared" si="24"/>
        <v>-466.38214765100668</v>
      </c>
      <c r="BS84" s="8">
        <f t="shared" si="29"/>
        <v>-663.22177320960157</v>
      </c>
      <c r="BT84">
        <f t="shared" si="30"/>
        <v>-259.51541595971077</v>
      </c>
      <c r="BU84" s="8">
        <f t="shared" si="31"/>
        <v>-922.73718916931239</v>
      </c>
      <c r="BX84" s="2">
        <v>1</v>
      </c>
      <c r="BY84">
        <v>1</v>
      </c>
      <c r="CA84">
        <v>24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-12</v>
      </c>
      <c r="CI84">
        <v>12</v>
      </c>
      <c r="CK84">
        <v>82</v>
      </c>
      <c r="CL84" s="8">
        <f t="shared" si="32"/>
        <v>401.3194899328854</v>
      </c>
      <c r="CM84" s="8">
        <f t="shared" si="33"/>
        <v>-90.779573963601592</v>
      </c>
      <c r="CN84">
        <f t="shared" si="34"/>
        <v>-956.77000745741793</v>
      </c>
      <c r="CO84" s="8">
        <f t="shared" si="35"/>
        <v>-1047.5495814210194</v>
      </c>
    </row>
    <row r="85" spans="1:93" ht="16.5">
      <c r="A85">
        <v>9.9999999999999995E-7</v>
      </c>
      <c r="B85">
        <v>9.9999999999999995E-7</v>
      </c>
      <c r="C85">
        <v>7.0350000000000002E-4</v>
      </c>
      <c r="D85">
        <v>8.6405405405405404E-4</v>
      </c>
      <c r="E85">
        <v>9.9999999999999995E-7</v>
      </c>
      <c r="F85">
        <v>4.8188665018789538E-2</v>
      </c>
      <c r="G85">
        <v>0.55804604694133164</v>
      </c>
      <c r="H85">
        <v>0.4049673220683731</v>
      </c>
      <c r="I85">
        <v>306.34834834999998</v>
      </c>
      <c r="J85">
        <v>1.8620871366628614E-7</v>
      </c>
      <c r="K85">
        <v>3.0915000000000002E-2</v>
      </c>
      <c r="L85">
        <v>40.613364047172112</v>
      </c>
      <c r="M85" s="104">
        <v>59770.386994350061</v>
      </c>
      <c r="P85" s="2">
        <v>1</v>
      </c>
      <c r="Q85">
        <v>1</v>
      </c>
      <c r="S85">
        <v>0</v>
      </c>
      <c r="T85">
        <v>6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6</v>
      </c>
      <c r="AC85">
        <v>83</v>
      </c>
      <c r="AD85" s="8">
        <f t="shared" si="20"/>
        <v>-427.76574496644264</v>
      </c>
      <c r="AE85" s="8">
        <f t="shared" si="21"/>
        <v>-673.81527691468602</v>
      </c>
      <c r="AF85">
        <f t="shared" si="25"/>
        <v>-312.58301065998671</v>
      </c>
      <c r="AG85" s="8">
        <f t="shared" si="26"/>
        <v>-986.39828757467274</v>
      </c>
      <c r="AJ85" s="2">
        <v>1</v>
      </c>
      <c r="AK85">
        <v>0.99999999999999822</v>
      </c>
      <c r="AM85">
        <v>0</v>
      </c>
      <c r="AN85">
        <v>0</v>
      </c>
      <c r="AO85">
        <v>3.4285714285714288</v>
      </c>
      <c r="AP85">
        <v>0</v>
      </c>
      <c r="AQ85">
        <v>0</v>
      </c>
      <c r="AR85">
        <v>0</v>
      </c>
      <c r="AS85">
        <v>0</v>
      </c>
      <c r="AT85">
        <v>1.7142857142857135</v>
      </c>
      <c r="AU85">
        <v>5.1428571428571423</v>
      </c>
      <c r="AW85">
        <v>83</v>
      </c>
      <c r="AX85" s="8">
        <f t="shared" si="22"/>
        <v>-455.48281112176448</v>
      </c>
      <c r="AY85" s="8">
        <f t="shared" si="23"/>
        <v>-666.3824099345444</v>
      </c>
      <c r="AZ85">
        <f t="shared" si="27"/>
        <v>-244.58771987084398</v>
      </c>
      <c r="BA85" s="8">
        <f t="shared" si="28"/>
        <v>-910.97012980538841</v>
      </c>
      <c r="BD85" s="2">
        <v>1</v>
      </c>
      <c r="BE85">
        <v>1</v>
      </c>
      <c r="BG85">
        <v>0</v>
      </c>
      <c r="BH85">
        <v>0</v>
      </c>
      <c r="BI85">
        <v>0</v>
      </c>
      <c r="BJ85">
        <v>2.4</v>
      </c>
      <c r="BK85">
        <v>0</v>
      </c>
      <c r="BL85">
        <v>0</v>
      </c>
      <c r="BM85">
        <v>0</v>
      </c>
      <c r="BN85">
        <v>2.4000000000000004</v>
      </c>
      <c r="BO85">
        <v>4.8000000000000007</v>
      </c>
      <c r="BQ85">
        <v>83</v>
      </c>
      <c r="BR85" s="8">
        <f t="shared" si="24"/>
        <v>-466.38214765100668</v>
      </c>
      <c r="BS85" s="8">
        <f t="shared" si="29"/>
        <v>-663.22177320960157</v>
      </c>
      <c r="BT85">
        <f t="shared" si="30"/>
        <v>-259.98095037837788</v>
      </c>
      <c r="BU85" s="8">
        <f t="shared" si="31"/>
        <v>-923.20272358797945</v>
      </c>
      <c r="BX85" s="2">
        <v>1</v>
      </c>
      <c r="BY85">
        <v>1</v>
      </c>
      <c r="CA85">
        <v>24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-12</v>
      </c>
      <c r="CI85">
        <v>12</v>
      </c>
      <c r="CK85">
        <v>83</v>
      </c>
      <c r="CL85" s="8">
        <f t="shared" si="32"/>
        <v>401.3194899328854</v>
      </c>
      <c r="CM85" s="8">
        <f t="shared" si="33"/>
        <v>-90.779573963601592</v>
      </c>
      <c r="CN85">
        <f t="shared" si="34"/>
        <v>-1176.763759060402</v>
      </c>
      <c r="CO85" s="8">
        <f t="shared" si="35"/>
        <v>-1267.5433330240035</v>
      </c>
    </row>
    <row r="86" spans="1:93" ht="16.5">
      <c r="A86">
        <v>9.9999999999999995E-7</v>
      </c>
      <c r="B86">
        <v>9.9999999999999995E-7</v>
      </c>
      <c r="C86">
        <v>8.8066666666666675E-4</v>
      </c>
      <c r="D86">
        <v>1.0872972972972971E-3</v>
      </c>
      <c r="E86">
        <v>9.9999999999999995E-7</v>
      </c>
      <c r="F86">
        <v>5.466904245669188E-2</v>
      </c>
      <c r="G86">
        <v>0.56230708427176712</v>
      </c>
      <c r="H86">
        <v>0.4050264648235391</v>
      </c>
      <c r="I86">
        <v>306.35376241</v>
      </c>
      <c r="J86">
        <v>1.9498445997580421E-7</v>
      </c>
      <c r="K86">
        <v>3.0405000000000001E-2</v>
      </c>
      <c r="L86">
        <v>46.028343941240699</v>
      </c>
      <c r="M86" s="104">
        <v>60159.278078900694</v>
      </c>
      <c r="P86" s="2">
        <v>1</v>
      </c>
      <c r="Q86">
        <v>1</v>
      </c>
      <c r="S86">
        <v>0</v>
      </c>
      <c r="T86">
        <v>6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6</v>
      </c>
      <c r="AC86">
        <v>84</v>
      </c>
      <c r="AD86" s="8">
        <f t="shared" si="20"/>
        <v>-427.76574496644264</v>
      </c>
      <c r="AE86" s="8">
        <f t="shared" si="21"/>
        <v>-673.81527691468602</v>
      </c>
      <c r="AF86">
        <f t="shared" si="25"/>
        <v>-308.451972957782</v>
      </c>
      <c r="AG86" s="8">
        <f t="shared" si="26"/>
        <v>-982.26724987246803</v>
      </c>
      <c r="AJ86" s="2">
        <v>1</v>
      </c>
      <c r="AK86">
        <v>0.99999999999999822</v>
      </c>
      <c r="AM86">
        <v>0</v>
      </c>
      <c r="AN86">
        <v>0</v>
      </c>
      <c r="AO86">
        <v>3.4285714285714288</v>
      </c>
      <c r="AP86">
        <v>0</v>
      </c>
      <c r="AQ86">
        <v>0</v>
      </c>
      <c r="AR86">
        <v>0</v>
      </c>
      <c r="AS86">
        <v>0</v>
      </c>
      <c r="AT86">
        <v>1.7142857142857135</v>
      </c>
      <c r="AU86">
        <v>5.1428571428571423</v>
      </c>
      <c r="AW86">
        <v>84</v>
      </c>
      <c r="AX86" s="8">
        <f t="shared" si="22"/>
        <v>-455.48281112176448</v>
      </c>
      <c r="AY86" s="8">
        <f t="shared" si="23"/>
        <v>-666.3824099345444</v>
      </c>
      <c r="AZ86">
        <f t="shared" si="27"/>
        <v>-242.05439467883431</v>
      </c>
      <c r="BA86" s="8">
        <f t="shared" si="28"/>
        <v>-908.43680461337874</v>
      </c>
      <c r="BD86" s="2">
        <v>1</v>
      </c>
      <c r="BE86">
        <v>1</v>
      </c>
      <c r="BG86">
        <v>0</v>
      </c>
      <c r="BH86">
        <v>0</v>
      </c>
      <c r="BI86">
        <v>0</v>
      </c>
      <c r="BJ86">
        <v>2.4</v>
      </c>
      <c r="BK86">
        <v>0</v>
      </c>
      <c r="BL86">
        <v>0</v>
      </c>
      <c r="BM86">
        <v>0</v>
      </c>
      <c r="BN86">
        <v>2.4000000000000004</v>
      </c>
      <c r="BO86">
        <v>4.8000000000000007</v>
      </c>
      <c r="BQ86">
        <v>84</v>
      </c>
      <c r="BR86" s="8">
        <f t="shared" si="24"/>
        <v>-466.38214765100668</v>
      </c>
      <c r="BS86" s="8">
        <f t="shared" si="29"/>
        <v>-663.22177320960157</v>
      </c>
      <c r="BT86">
        <f t="shared" si="30"/>
        <v>-259.5241859720249</v>
      </c>
      <c r="BU86" s="8">
        <f t="shared" si="31"/>
        <v>-922.7459591816264</v>
      </c>
      <c r="BX86" s="2">
        <v>1</v>
      </c>
      <c r="BY86">
        <v>1</v>
      </c>
      <c r="CA86">
        <v>24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-12</v>
      </c>
      <c r="CI86">
        <v>12</v>
      </c>
      <c r="CK86">
        <v>84</v>
      </c>
      <c r="CL86" s="8">
        <f t="shared" si="32"/>
        <v>401.3194899328854</v>
      </c>
      <c r="CM86" s="8">
        <f t="shared" si="33"/>
        <v>-90.779573963601592</v>
      </c>
      <c r="CN86">
        <f t="shared" si="34"/>
        <v>-1174.868482637952</v>
      </c>
      <c r="CO86" s="8">
        <f t="shared" si="35"/>
        <v>-1265.6480566015534</v>
      </c>
    </row>
    <row r="87" spans="1:93" ht="16.5">
      <c r="A87">
        <v>9.9999999999999995E-7</v>
      </c>
      <c r="B87">
        <v>2.1521739130434784E-5</v>
      </c>
      <c r="C87">
        <v>5.4116666666666668E-4</v>
      </c>
      <c r="D87">
        <v>6.2027027027027027E-4</v>
      </c>
      <c r="E87">
        <v>9.9999999999999995E-7</v>
      </c>
      <c r="F87">
        <v>1.6547224456656733E-2</v>
      </c>
      <c r="G87">
        <v>0.5615259873478804</v>
      </c>
      <c r="H87">
        <v>0.40779342175038885</v>
      </c>
      <c r="I87">
        <v>306.25630919000002</v>
      </c>
      <c r="J87">
        <v>1.7782794100389206E-7</v>
      </c>
      <c r="K87">
        <v>3.1309999999999998E-2</v>
      </c>
      <c r="L87">
        <v>13.930074253539848</v>
      </c>
      <c r="M87" s="104">
        <v>60082.565460657956</v>
      </c>
      <c r="P87" s="2">
        <v>1</v>
      </c>
      <c r="Q87">
        <v>1</v>
      </c>
      <c r="S87">
        <v>0</v>
      </c>
      <c r="T87">
        <v>6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6</v>
      </c>
      <c r="AC87">
        <v>85</v>
      </c>
      <c r="AD87" s="8">
        <f t="shared" si="20"/>
        <v>-427.76574496644264</v>
      </c>
      <c r="AE87" s="8">
        <f t="shared" si="21"/>
        <v>-673.81527691468602</v>
      </c>
      <c r="AF87">
        <f t="shared" si="25"/>
        <v>-317.20077984526836</v>
      </c>
      <c r="AG87" s="8">
        <f t="shared" si="26"/>
        <v>-991.01605675995438</v>
      </c>
      <c r="AJ87" s="2">
        <v>1</v>
      </c>
      <c r="AK87">
        <v>0.99999999999999822</v>
      </c>
      <c r="AM87">
        <v>0</v>
      </c>
      <c r="AN87">
        <v>0</v>
      </c>
      <c r="AO87">
        <v>3.4285714285714288</v>
      </c>
      <c r="AP87">
        <v>0</v>
      </c>
      <c r="AQ87">
        <v>0</v>
      </c>
      <c r="AR87">
        <v>0</v>
      </c>
      <c r="AS87">
        <v>0</v>
      </c>
      <c r="AT87">
        <v>1.7142857142857135</v>
      </c>
      <c r="AU87">
        <v>5.1428571428571423</v>
      </c>
      <c r="AW87">
        <v>85</v>
      </c>
      <c r="AX87" s="8">
        <f t="shared" si="22"/>
        <v>-455.48281112176448</v>
      </c>
      <c r="AY87" s="8">
        <f t="shared" si="23"/>
        <v>-666.3824099345444</v>
      </c>
      <c r="AZ87">
        <f t="shared" si="27"/>
        <v>-247.95584513072922</v>
      </c>
      <c r="BA87" s="8">
        <f t="shared" si="28"/>
        <v>-914.33825506527364</v>
      </c>
      <c r="BD87" s="2">
        <v>1</v>
      </c>
      <c r="BE87">
        <v>1</v>
      </c>
      <c r="BG87">
        <v>0</v>
      </c>
      <c r="BH87">
        <v>0</v>
      </c>
      <c r="BI87">
        <v>0</v>
      </c>
      <c r="BJ87">
        <v>2.4</v>
      </c>
      <c r="BK87">
        <v>0</v>
      </c>
      <c r="BL87">
        <v>0</v>
      </c>
      <c r="BM87">
        <v>0</v>
      </c>
      <c r="BN87">
        <v>2.4000000000000004</v>
      </c>
      <c r="BO87">
        <v>4.8000000000000007</v>
      </c>
      <c r="BQ87">
        <v>85</v>
      </c>
      <c r="BR87" s="8">
        <f t="shared" si="24"/>
        <v>-466.38214765100668</v>
      </c>
      <c r="BS87" s="8">
        <f t="shared" si="29"/>
        <v>-663.22177320960157</v>
      </c>
      <c r="BT87">
        <f t="shared" si="30"/>
        <v>-260.38812276908726</v>
      </c>
      <c r="BU87" s="8">
        <f t="shared" si="31"/>
        <v>-923.60989597868888</v>
      </c>
      <c r="BX87" s="2">
        <v>1</v>
      </c>
      <c r="BY87">
        <v>1</v>
      </c>
      <c r="CA87">
        <v>24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-12</v>
      </c>
      <c r="CI87">
        <v>12</v>
      </c>
      <c r="CK87">
        <v>85</v>
      </c>
      <c r="CL87" s="8">
        <f t="shared" si="32"/>
        <v>401.3194899328854</v>
      </c>
      <c r="CM87" s="8">
        <f t="shared" si="33"/>
        <v>-90.779573963601592</v>
      </c>
      <c r="CN87">
        <f t="shared" si="34"/>
        <v>-990.64616193008953</v>
      </c>
      <c r="CO87" s="8">
        <f t="shared" si="35"/>
        <v>-1081.4257358936911</v>
      </c>
    </row>
    <row r="88" spans="1:93" ht="16.5">
      <c r="A88">
        <v>9.9999999999999995E-7</v>
      </c>
      <c r="B88">
        <v>9.9999999999999995E-7</v>
      </c>
      <c r="C88">
        <v>7.9549999999999998E-4</v>
      </c>
      <c r="D88">
        <v>8.6567567567567567E-4</v>
      </c>
      <c r="E88">
        <v>9.9999999999999995E-7</v>
      </c>
      <c r="F88">
        <v>4.6151180633631481E-2</v>
      </c>
      <c r="G88">
        <v>0.55342535573590879</v>
      </c>
      <c r="H88">
        <v>0.40841174637938965</v>
      </c>
      <c r="I88">
        <v>306.20599446</v>
      </c>
      <c r="J88">
        <v>1.7378008287493735E-7</v>
      </c>
      <c r="K88">
        <v>3.1519999999999999E-2</v>
      </c>
      <c r="L88">
        <v>38.922627350686071</v>
      </c>
      <c r="M88" s="104">
        <v>59318.893529659857</v>
      </c>
      <c r="P88" s="2">
        <v>1</v>
      </c>
      <c r="Q88">
        <v>1</v>
      </c>
      <c r="S88">
        <v>0</v>
      </c>
      <c r="T88">
        <v>6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6</v>
      </c>
      <c r="AC88">
        <v>86</v>
      </c>
      <c r="AD88" s="8">
        <f t="shared" si="20"/>
        <v>-427.76574496644264</v>
      </c>
      <c r="AE88" s="8">
        <f t="shared" si="21"/>
        <v>-673.81527691468602</v>
      </c>
      <c r="AF88">
        <f t="shared" si="25"/>
        <v>-311.61553878763499</v>
      </c>
      <c r="AG88" s="8">
        <f t="shared" si="26"/>
        <v>-985.43081570232107</v>
      </c>
      <c r="AJ88" s="2">
        <v>1</v>
      </c>
      <c r="AK88">
        <v>0.99999999999999822</v>
      </c>
      <c r="AM88">
        <v>0</v>
      </c>
      <c r="AN88">
        <v>0</v>
      </c>
      <c r="AO88">
        <v>3.4285714285714288</v>
      </c>
      <c r="AP88">
        <v>0</v>
      </c>
      <c r="AQ88">
        <v>0</v>
      </c>
      <c r="AR88">
        <v>0</v>
      </c>
      <c r="AS88">
        <v>0</v>
      </c>
      <c r="AT88">
        <v>1.7142857142857135</v>
      </c>
      <c r="AU88">
        <v>5.1428571428571423</v>
      </c>
      <c r="AW88">
        <v>86</v>
      </c>
      <c r="AX88" s="8">
        <f t="shared" si="22"/>
        <v>-455.48281112176448</v>
      </c>
      <c r="AY88" s="8">
        <f t="shared" si="23"/>
        <v>-666.3824099345444</v>
      </c>
      <c r="AZ88">
        <f t="shared" si="27"/>
        <v>-245.27757490769898</v>
      </c>
      <c r="BA88" s="8">
        <f t="shared" si="28"/>
        <v>-911.65998484224338</v>
      </c>
      <c r="BD88" s="2">
        <v>1</v>
      </c>
      <c r="BE88">
        <v>1</v>
      </c>
      <c r="BG88">
        <v>0</v>
      </c>
      <c r="BH88">
        <v>0</v>
      </c>
      <c r="BI88">
        <v>0</v>
      </c>
      <c r="BJ88">
        <v>2.4</v>
      </c>
      <c r="BK88">
        <v>0</v>
      </c>
      <c r="BL88">
        <v>0</v>
      </c>
      <c r="BM88">
        <v>0</v>
      </c>
      <c r="BN88">
        <v>2.4000000000000004</v>
      </c>
      <c r="BO88">
        <v>4.8000000000000007</v>
      </c>
      <c r="BQ88">
        <v>86</v>
      </c>
      <c r="BR88" s="8">
        <f t="shared" si="24"/>
        <v>-466.38214765100668</v>
      </c>
      <c r="BS88" s="8">
        <f t="shared" si="29"/>
        <v>-663.22177320960157</v>
      </c>
      <c r="BT88">
        <f t="shared" si="30"/>
        <v>-260.58588690407601</v>
      </c>
      <c r="BU88" s="8">
        <f t="shared" si="31"/>
        <v>-923.80766011367757</v>
      </c>
      <c r="BX88" s="2">
        <v>1</v>
      </c>
      <c r="BY88">
        <v>1</v>
      </c>
      <c r="CA88">
        <v>24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-12</v>
      </c>
      <c r="CI88">
        <v>12</v>
      </c>
      <c r="CK88">
        <v>86</v>
      </c>
      <c r="CL88" s="8">
        <f t="shared" si="32"/>
        <v>401.3194899328854</v>
      </c>
      <c r="CM88" s="8">
        <f t="shared" si="33"/>
        <v>-90.779573963601592</v>
      </c>
      <c r="CN88">
        <f t="shared" si="34"/>
        <v>-1178.9194657921194</v>
      </c>
      <c r="CO88" s="8">
        <f t="shared" si="35"/>
        <v>-1269.6990397557211</v>
      </c>
    </row>
    <row r="89" spans="1:93" ht="16.5">
      <c r="A89">
        <v>9.9999999999999995E-7</v>
      </c>
      <c r="B89">
        <v>3.7826086956521736E-5</v>
      </c>
      <c r="C89">
        <v>1.0278333333333333E-3</v>
      </c>
      <c r="D89">
        <v>1.1233783783783783E-3</v>
      </c>
      <c r="E89">
        <v>9.9999999999999995E-7</v>
      </c>
      <c r="F89">
        <v>1.486224226446676E-2</v>
      </c>
      <c r="G89">
        <v>0.55463835109858084</v>
      </c>
      <c r="H89">
        <v>0.41435530501029311</v>
      </c>
      <c r="I89">
        <v>306.17690285999998</v>
      </c>
      <c r="J89">
        <v>1.7782794100389206E-7</v>
      </c>
      <c r="K89">
        <v>3.1440000000000003E-2</v>
      </c>
      <c r="L89">
        <v>12.521131164650154</v>
      </c>
      <c r="M89" s="104">
        <v>59401.500381159072</v>
      </c>
      <c r="P89" s="2">
        <v>1</v>
      </c>
      <c r="Q89">
        <v>1</v>
      </c>
      <c r="S89">
        <v>0</v>
      </c>
      <c r="T89">
        <v>6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6</v>
      </c>
      <c r="AC89">
        <v>87</v>
      </c>
      <c r="AD89" s="8">
        <f t="shared" si="20"/>
        <v>-427.76574496644264</v>
      </c>
      <c r="AE89" s="8">
        <f t="shared" si="21"/>
        <v>-673.81527691468602</v>
      </c>
      <c r="AF89">
        <f t="shared" si="25"/>
        <v>-307.32039644391784</v>
      </c>
      <c r="AG89" s="8">
        <f t="shared" si="26"/>
        <v>-981.13567335860387</v>
      </c>
      <c r="AJ89" s="2">
        <v>1</v>
      </c>
      <c r="AK89">
        <v>0.99999999999999822</v>
      </c>
      <c r="AM89">
        <v>0</v>
      </c>
      <c r="AN89">
        <v>0</v>
      </c>
      <c r="AO89">
        <v>3.4285714285714288</v>
      </c>
      <c r="AP89">
        <v>0</v>
      </c>
      <c r="AQ89">
        <v>0</v>
      </c>
      <c r="AR89">
        <v>0</v>
      </c>
      <c r="AS89">
        <v>0</v>
      </c>
      <c r="AT89">
        <v>1.7142857142857135</v>
      </c>
      <c r="AU89">
        <v>5.1428571428571423</v>
      </c>
      <c r="AW89">
        <v>87</v>
      </c>
      <c r="AX89" s="8">
        <f t="shared" si="22"/>
        <v>-455.48281112176448</v>
      </c>
      <c r="AY89" s="8">
        <f t="shared" si="23"/>
        <v>-666.3824099345444</v>
      </c>
      <c r="AZ89">
        <f t="shared" si="27"/>
        <v>-242.68947591881974</v>
      </c>
      <c r="BA89" s="8">
        <f t="shared" si="28"/>
        <v>-909.07188585336417</v>
      </c>
      <c r="BD89" s="2">
        <v>1</v>
      </c>
      <c r="BE89">
        <v>1</v>
      </c>
      <c r="BG89">
        <v>0</v>
      </c>
      <c r="BH89">
        <v>0</v>
      </c>
      <c r="BI89">
        <v>0</v>
      </c>
      <c r="BJ89">
        <v>2.4</v>
      </c>
      <c r="BK89">
        <v>0</v>
      </c>
      <c r="BL89">
        <v>0</v>
      </c>
      <c r="BM89">
        <v>0</v>
      </c>
      <c r="BN89">
        <v>2.4000000000000004</v>
      </c>
      <c r="BO89">
        <v>4.8000000000000007</v>
      </c>
      <c r="BQ89">
        <v>87</v>
      </c>
      <c r="BR89" s="8">
        <f t="shared" si="24"/>
        <v>-466.38214765100668</v>
      </c>
      <c r="BS89" s="8">
        <f t="shared" si="29"/>
        <v>-663.22177320960157</v>
      </c>
      <c r="BT89">
        <f t="shared" si="30"/>
        <v>-260.29529404840849</v>
      </c>
      <c r="BU89" s="8">
        <f t="shared" si="31"/>
        <v>-923.51706725801</v>
      </c>
      <c r="BX89" s="2">
        <v>1</v>
      </c>
      <c r="BY89">
        <v>1</v>
      </c>
      <c r="CA89">
        <v>24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-12</v>
      </c>
      <c r="CI89">
        <v>12</v>
      </c>
      <c r="CK89">
        <v>87</v>
      </c>
      <c r="CL89" s="8">
        <f t="shared" si="32"/>
        <v>401.3194899328854</v>
      </c>
      <c r="CM89" s="8">
        <f t="shared" si="33"/>
        <v>-90.779573963601592</v>
      </c>
      <c r="CN89">
        <f t="shared" si="34"/>
        <v>-956.06112447057149</v>
      </c>
      <c r="CO89" s="8">
        <f t="shared" si="35"/>
        <v>-1046.8406984341732</v>
      </c>
    </row>
    <row r="90" spans="1:93" ht="16.5">
      <c r="A90">
        <v>9.9999999999999995E-7</v>
      </c>
      <c r="B90">
        <v>9.9999999999999995E-7</v>
      </c>
      <c r="C90">
        <v>9.9350000000000003E-4</v>
      </c>
      <c r="D90">
        <v>1.0324324324324325E-3</v>
      </c>
      <c r="E90">
        <v>9.9999999999999995E-7</v>
      </c>
      <c r="F90">
        <v>1.4376418861669953E-2</v>
      </c>
      <c r="G90">
        <v>0.56026042125357411</v>
      </c>
      <c r="H90">
        <v>0.40883842547661237</v>
      </c>
      <c r="I90">
        <v>306.17690285999998</v>
      </c>
      <c r="J90">
        <v>1.7378008287493735E-7</v>
      </c>
      <c r="K90">
        <v>3.1614999999999997E-2</v>
      </c>
      <c r="L90">
        <v>12.103995140392955</v>
      </c>
      <c r="M90" s="104">
        <v>59961.062452897451</v>
      </c>
      <c r="P90" s="2">
        <v>1</v>
      </c>
      <c r="Q90">
        <v>1</v>
      </c>
      <c r="S90">
        <v>0</v>
      </c>
      <c r="T90">
        <v>6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6</v>
      </c>
      <c r="AC90">
        <v>88</v>
      </c>
      <c r="AD90" s="8">
        <f t="shared" si="20"/>
        <v>-427.76574496644264</v>
      </c>
      <c r="AE90" s="8">
        <f t="shared" si="21"/>
        <v>-673.81527691468602</v>
      </c>
      <c r="AF90">
        <f t="shared" si="25"/>
        <v>-308.19102997813178</v>
      </c>
      <c r="AG90" s="8">
        <f t="shared" si="26"/>
        <v>-982.00630689281775</v>
      </c>
      <c r="AJ90" s="2">
        <v>1</v>
      </c>
      <c r="AK90">
        <v>0.99999999999999822</v>
      </c>
      <c r="AM90">
        <v>0</v>
      </c>
      <c r="AN90">
        <v>0</v>
      </c>
      <c r="AO90">
        <v>3.4285714285714288</v>
      </c>
      <c r="AP90">
        <v>0</v>
      </c>
      <c r="AQ90">
        <v>0</v>
      </c>
      <c r="AR90">
        <v>0</v>
      </c>
      <c r="AS90">
        <v>0</v>
      </c>
      <c r="AT90">
        <v>1.7142857142857135</v>
      </c>
      <c r="AU90">
        <v>5.1428571428571423</v>
      </c>
      <c r="AW90">
        <v>88</v>
      </c>
      <c r="AX90" s="8">
        <f t="shared" si="22"/>
        <v>-455.48281112176448</v>
      </c>
      <c r="AY90" s="8">
        <f t="shared" si="23"/>
        <v>-666.3824099345444</v>
      </c>
      <c r="AZ90">
        <f t="shared" si="27"/>
        <v>-243.70356692847261</v>
      </c>
      <c r="BA90" s="8">
        <f t="shared" si="28"/>
        <v>-910.08597686301698</v>
      </c>
      <c r="BD90" s="2">
        <v>1</v>
      </c>
      <c r="BE90">
        <v>1</v>
      </c>
      <c r="BG90">
        <v>0</v>
      </c>
      <c r="BH90">
        <v>0</v>
      </c>
      <c r="BI90">
        <v>0</v>
      </c>
      <c r="BJ90">
        <v>2.4</v>
      </c>
      <c r="BK90">
        <v>0</v>
      </c>
      <c r="BL90">
        <v>0</v>
      </c>
      <c r="BM90">
        <v>0</v>
      </c>
      <c r="BN90">
        <v>2.4000000000000004</v>
      </c>
      <c r="BO90">
        <v>4.8000000000000007</v>
      </c>
      <c r="BQ90">
        <v>88</v>
      </c>
      <c r="BR90" s="8">
        <f t="shared" si="24"/>
        <v>-466.38214765100668</v>
      </c>
      <c r="BS90" s="8">
        <f t="shared" si="29"/>
        <v>-663.22177320960157</v>
      </c>
      <c r="BT90">
        <f t="shared" si="30"/>
        <v>-260.54274282702426</v>
      </c>
      <c r="BU90" s="8">
        <f t="shared" si="31"/>
        <v>-923.76451603662576</v>
      </c>
      <c r="BX90" s="2">
        <v>1</v>
      </c>
      <c r="BY90">
        <v>1</v>
      </c>
      <c r="CA90">
        <v>24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-12</v>
      </c>
      <c r="CI90">
        <v>12</v>
      </c>
      <c r="CK90">
        <v>88</v>
      </c>
      <c r="CL90" s="8">
        <f t="shared" si="32"/>
        <v>401.3194899328854</v>
      </c>
      <c r="CM90" s="8">
        <f t="shared" si="33"/>
        <v>-90.779573963601592</v>
      </c>
      <c r="CN90">
        <f t="shared" si="34"/>
        <v>-1178.8993940741054</v>
      </c>
      <c r="CO90" s="8">
        <f t="shared" si="35"/>
        <v>-1269.6789680377069</v>
      </c>
    </row>
    <row r="91" spans="1:93" ht="16.5">
      <c r="A91">
        <v>9.9999999999999995E-7</v>
      </c>
      <c r="B91">
        <v>3.6521739130434779E-5</v>
      </c>
      <c r="C91">
        <v>1.1838333333333334E-3</v>
      </c>
      <c r="D91">
        <v>1.1625675675675676E-3</v>
      </c>
      <c r="E91">
        <v>3.2727272727272725E-5</v>
      </c>
      <c r="F91">
        <v>1.3127219723954076E-2</v>
      </c>
      <c r="G91">
        <v>0.55772136201062206</v>
      </c>
      <c r="H91">
        <v>0.40986648442243201</v>
      </c>
      <c r="I91">
        <v>306.21841072000001</v>
      </c>
      <c r="J91">
        <v>1.7378008287493735E-7</v>
      </c>
      <c r="K91">
        <v>3.1385000000000003E-2</v>
      </c>
      <c r="L91">
        <v>11.058753448227346</v>
      </c>
      <c r="M91" s="104">
        <v>59716.206614733092</v>
      </c>
      <c r="P91" s="2">
        <v>1</v>
      </c>
      <c r="Q91">
        <v>1</v>
      </c>
      <c r="S91">
        <v>0</v>
      </c>
      <c r="T91">
        <v>6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6</v>
      </c>
      <c r="AC91">
        <v>89</v>
      </c>
      <c r="AD91" s="8">
        <f t="shared" si="20"/>
        <v>-427.76574496644264</v>
      </c>
      <c r="AE91" s="8">
        <f t="shared" si="21"/>
        <v>-673.81527691468602</v>
      </c>
      <c r="AF91">
        <f t="shared" si="25"/>
        <v>-305.55519351183739</v>
      </c>
      <c r="AG91" s="8">
        <f t="shared" si="26"/>
        <v>-979.37047042652341</v>
      </c>
      <c r="AJ91" s="2">
        <v>1</v>
      </c>
      <c r="AK91">
        <v>0.99999999999999822</v>
      </c>
      <c r="AM91">
        <v>0</v>
      </c>
      <c r="AN91">
        <v>0</v>
      </c>
      <c r="AO91">
        <v>3.4285714285714288</v>
      </c>
      <c r="AP91">
        <v>0</v>
      </c>
      <c r="AQ91">
        <v>0</v>
      </c>
      <c r="AR91">
        <v>0</v>
      </c>
      <c r="AS91">
        <v>0</v>
      </c>
      <c r="AT91">
        <v>1.7142857142857135</v>
      </c>
      <c r="AU91">
        <v>5.1428571428571423</v>
      </c>
      <c r="AW91">
        <v>89</v>
      </c>
      <c r="AX91" s="8">
        <f t="shared" si="22"/>
        <v>-455.48281112176448</v>
      </c>
      <c r="AY91" s="8">
        <f t="shared" si="23"/>
        <v>-666.3824099345444</v>
      </c>
      <c r="AZ91">
        <f t="shared" si="27"/>
        <v>-242.7321869087661</v>
      </c>
      <c r="BA91" s="8">
        <f t="shared" si="28"/>
        <v>-909.11459684331044</v>
      </c>
      <c r="BD91" s="2">
        <v>1</v>
      </c>
      <c r="BE91">
        <v>1</v>
      </c>
      <c r="BG91">
        <v>0</v>
      </c>
      <c r="BH91">
        <v>0</v>
      </c>
      <c r="BI91">
        <v>0</v>
      </c>
      <c r="BJ91">
        <v>2.4</v>
      </c>
      <c r="BK91">
        <v>0</v>
      </c>
      <c r="BL91">
        <v>0</v>
      </c>
      <c r="BM91">
        <v>0</v>
      </c>
      <c r="BN91">
        <v>2.4000000000000004</v>
      </c>
      <c r="BO91">
        <v>4.8000000000000007</v>
      </c>
      <c r="BQ91">
        <v>89</v>
      </c>
      <c r="BR91" s="8">
        <f t="shared" si="24"/>
        <v>-466.38214765100668</v>
      </c>
      <c r="BS91" s="8">
        <f t="shared" si="29"/>
        <v>-663.22177320960157</v>
      </c>
      <c r="BT91">
        <f t="shared" si="30"/>
        <v>-239.30788659292341</v>
      </c>
      <c r="BU91" s="8">
        <f t="shared" si="31"/>
        <v>-902.52965980252498</v>
      </c>
      <c r="BX91" s="2">
        <v>1</v>
      </c>
      <c r="BY91">
        <v>1</v>
      </c>
      <c r="CA91">
        <v>24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-12</v>
      </c>
      <c r="CI91">
        <v>12</v>
      </c>
      <c r="CK91">
        <v>89</v>
      </c>
      <c r="CL91" s="8">
        <f t="shared" si="32"/>
        <v>401.3194899328854</v>
      </c>
      <c r="CM91" s="8">
        <f t="shared" si="33"/>
        <v>-90.779573963601592</v>
      </c>
      <c r="CN91">
        <f t="shared" si="34"/>
        <v>-958.98500655828082</v>
      </c>
      <c r="CO91" s="8">
        <f t="shared" si="35"/>
        <v>-1049.7645805218824</v>
      </c>
    </row>
    <row r="92" spans="1:93" ht="16.5">
      <c r="A92">
        <v>9.9999999999999995E-7</v>
      </c>
      <c r="B92">
        <v>4.2173913043478264E-5</v>
      </c>
      <c r="C92">
        <v>6.4266666666666671E-4</v>
      </c>
      <c r="D92">
        <v>6.3310810810810814E-4</v>
      </c>
      <c r="E92">
        <v>9.9999999999999995E-7</v>
      </c>
      <c r="F92">
        <v>1.3034260365660263E-2</v>
      </c>
      <c r="G92">
        <v>0.55903125737390802</v>
      </c>
      <c r="H92">
        <v>0.40905744214357265</v>
      </c>
      <c r="I92">
        <v>306.17509817000001</v>
      </c>
      <c r="J92">
        <v>1.7378008287493735E-7</v>
      </c>
      <c r="K92">
        <v>3.1519999999999999E-2</v>
      </c>
      <c r="L92">
        <v>10.975631007710657</v>
      </c>
      <c r="M92" s="104">
        <v>59850.669215552451</v>
      </c>
      <c r="P92" s="2">
        <v>1</v>
      </c>
      <c r="Q92">
        <v>1</v>
      </c>
      <c r="S92">
        <v>0</v>
      </c>
      <c r="T92">
        <v>6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6</v>
      </c>
      <c r="AC92">
        <v>90</v>
      </c>
      <c r="AD92" s="8">
        <f t="shared" si="20"/>
        <v>-427.76574496644264</v>
      </c>
      <c r="AE92" s="8">
        <f t="shared" si="21"/>
        <v>-673.81527691468602</v>
      </c>
      <c r="AF92">
        <f t="shared" si="25"/>
        <v>-314.84275655030262</v>
      </c>
      <c r="AG92" s="8">
        <f t="shared" si="26"/>
        <v>-988.65803346498865</v>
      </c>
      <c r="AJ92" s="2">
        <v>1</v>
      </c>
      <c r="AK92">
        <v>0.99999999999999822</v>
      </c>
      <c r="AM92">
        <v>0</v>
      </c>
      <c r="AN92">
        <v>0</v>
      </c>
      <c r="AO92">
        <v>3.4285714285714288</v>
      </c>
      <c r="AP92">
        <v>0</v>
      </c>
      <c r="AQ92">
        <v>0</v>
      </c>
      <c r="AR92">
        <v>0</v>
      </c>
      <c r="AS92">
        <v>0</v>
      </c>
      <c r="AT92">
        <v>1.7142857142857135</v>
      </c>
      <c r="AU92">
        <v>5.1428571428571423</v>
      </c>
      <c r="AW92">
        <v>90</v>
      </c>
      <c r="AX92" s="8">
        <f t="shared" si="22"/>
        <v>-455.48281112176448</v>
      </c>
      <c r="AY92" s="8">
        <f t="shared" si="23"/>
        <v>-666.3824099345444</v>
      </c>
      <c r="AZ92">
        <f t="shared" si="27"/>
        <v>-247.98357622148555</v>
      </c>
      <c r="BA92" s="8">
        <f t="shared" si="28"/>
        <v>-914.36598615602998</v>
      </c>
      <c r="BD92" s="2">
        <v>1</v>
      </c>
      <c r="BE92">
        <v>1</v>
      </c>
      <c r="BG92">
        <v>0</v>
      </c>
      <c r="BH92">
        <v>0</v>
      </c>
      <c r="BI92">
        <v>0</v>
      </c>
      <c r="BJ92">
        <v>2.4</v>
      </c>
      <c r="BK92">
        <v>0</v>
      </c>
      <c r="BL92">
        <v>0</v>
      </c>
      <c r="BM92">
        <v>0</v>
      </c>
      <c r="BN92">
        <v>2.4000000000000004</v>
      </c>
      <c r="BO92">
        <v>4.8000000000000007</v>
      </c>
      <c r="BQ92">
        <v>90</v>
      </c>
      <c r="BR92" s="8">
        <f t="shared" si="24"/>
        <v>-466.38214765100668</v>
      </c>
      <c r="BS92" s="8">
        <f t="shared" si="29"/>
        <v>-663.22177320960157</v>
      </c>
      <c r="BT92">
        <f t="shared" si="30"/>
        <v>-260.55959369859551</v>
      </c>
      <c r="BU92" s="8">
        <f t="shared" si="31"/>
        <v>-923.78136690819701</v>
      </c>
      <c r="BX92" s="2">
        <v>1</v>
      </c>
      <c r="BY92">
        <v>1</v>
      </c>
      <c r="CA92">
        <v>24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-12</v>
      </c>
      <c r="CI92">
        <v>12</v>
      </c>
      <c r="CK92">
        <v>90</v>
      </c>
      <c r="CL92" s="8">
        <f t="shared" si="32"/>
        <v>401.3194899328854</v>
      </c>
      <c r="CM92" s="8">
        <f t="shared" si="33"/>
        <v>-90.779573963601592</v>
      </c>
      <c r="CN92">
        <f t="shared" si="34"/>
        <v>-950.1890345616971</v>
      </c>
      <c r="CO92" s="8">
        <f t="shared" si="35"/>
        <v>-1040.9686085252988</v>
      </c>
    </row>
    <row r="93" spans="1:93" ht="16.5">
      <c r="A93">
        <v>9.9999999999999995E-7</v>
      </c>
      <c r="B93">
        <v>3.5000000000000004E-5</v>
      </c>
      <c r="C93">
        <v>1.2256666666666668E-3</v>
      </c>
      <c r="D93">
        <v>1.201081081081081E-3</v>
      </c>
      <c r="E93">
        <v>3.4772727272727276E-5</v>
      </c>
      <c r="F93">
        <v>1.8307934048073519E-2</v>
      </c>
      <c r="G93">
        <v>0.55840264032695097</v>
      </c>
      <c r="H93">
        <v>0.41036709632806234</v>
      </c>
      <c r="I93">
        <v>306.32669206999998</v>
      </c>
      <c r="J93">
        <v>1.7378008287493735E-7</v>
      </c>
      <c r="K93">
        <v>3.1419999999999997E-2</v>
      </c>
      <c r="L93">
        <v>15.416944389916976</v>
      </c>
      <c r="M93" s="104">
        <v>59778.911214363208</v>
      </c>
      <c r="P93" s="2">
        <v>1</v>
      </c>
      <c r="Q93">
        <v>1</v>
      </c>
      <c r="S93">
        <v>0</v>
      </c>
      <c r="T93">
        <v>6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6</v>
      </c>
      <c r="AC93">
        <v>91</v>
      </c>
      <c r="AD93" s="8">
        <f t="shared" si="20"/>
        <v>-427.76574496644264</v>
      </c>
      <c r="AE93" s="8">
        <f t="shared" si="21"/>
        <v>-673.81527691468602</v>
      </c>
      <c r="AF93">
        <f t="shared" si="25"/>
        <v>-305.13254972717829</v>
      </c>
      <c r="AG93" s="8">
        <f t="shared" si="26"/>
        <v>-978.94782664186437</v>
      </c>
      <c r="AJ93" s="2">
        <v>1</v>
      </c>
      <c r="AK93">
        <v>0.99999999999999822</v>
      </c>
      <c r="AM93">
        <v>0</v>
      </c>
      <c r="AN93">
        <v>0</v>
      </c>
      <c r="AO93">
        <v>3.4285714285714288</v>
      </c>
      <c r="AP93">
        <v>0</v>
      </c>
      <c r="AQ93">
        <v>0</v>
      </c>
      <c r="AR93">
        <v>0</v>
      </c>
      <c r="AS93">
        <v>0</v>
      </c>
      <c r="AT93">
        <v>1.7142857142857135</v>
      </c>
      <c r="AU93">
        <v>5.1428571428571423</v>
      </c>
      <c r="AW93">
        <v>91</v>
      </c>
      <c r="AX93" s="8">
        <f t="shared" si="22"/>
        <v>-455.48281112176448</v>
      </c>
      <c r="AY93" s="8">
        <f t="shared" si="23"/>
        <v>-666.3824099345444</v>
      </c>
      <c r="AZ93">
        <f t="shared" si="27"/>
        <v>-242.52855395494251</v>
      </c>
      <c r="BA93" s="8">
        <f t="shared" si="28"/>
        <v>-908.91096388948688</v>
      </c>
      <c r="BD93" s="2">
        <v>1</v>
      </c>
      <c r="BE93">
        <v>1</v>
      </c>
      <c r="BG93">
        <v>0</v>
      </c>
      <c r="BH93">
        <v>0</v>
      </c>
      <c r="BI93">
        <v>0</v>
      </c>
      <c r="BJ93">
        <v>2.4</v>
      </c>
      <c r="BK93">
        <v>0</v>
      </c>
      <c r="BL93">
        <v>0</v>
      </c>
      <c r="BM93">
        <v>0</v>
      </c>
      <c r="BN93">
        <v>2.4000000000000004</v>
      </c>
      <c r="BO93">
        <v>4.8000000000000007</v>
      </c>
      <c r="BQ93">
        <v>91</v>
      </c>
      <c r="BR93" s="8">
        <f t="shared" si="24"/>
        <v>-466.38214765100668</v>
      </c>
      <c r="BS93" s="8">
        <f t="shared" si="29"/>
        <v>-663.22177320960157</v>
      </c>
      <c r="BT93">
        <f t="shared" si="30"/>
        <v>-239.01511547640013</v>
      </c>
      <c r="BU93" s="8">
        <f t="shared" si="31"/>
        <v>-902.23688868600175</v>
      </c>
      <c r="BX93" s="2">
        <v>1</v>
      </c>
      <c r="BY93">
        <v>1</v>
      </c>
      <c r="CA93">
        <v>24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-12</v>
      </c>
      <c r="CI93">
        <v>12</v>
      </c>
      <c r="CK93">
        <v>91</v>
      </c>
      <c r="CL93" s="8">
        <f t="shared" si="32"/>
        <v>401.3194899328854</v>
      </c>
      <c r="CM93" s="8">
        <f t="shared" si="33"/>
        <v>-90.779573963601592</v>
      </c>
      <c r="CN93">
        <f t="shared" si="34"/>
        <v>-961.95971275790941</v>
      </c>
      <c r="CO93" s="8">
        <f t="shared" si="35"/>
        <v>-1052.739286721511</v>
      </c>
    </row>
    <row r="94" spans="1:93" ht="16.5">
      <c r="A94">
        <v>9.9999999999999995E-7</v>
      </c>
      <c r="B94">
        <v>2.5652173913043479E-5</v>
      </c>
      <c r="C94">
        <v>9.6983333333333329E-4</v>
      </c>
      <c r="D94">
        <v>8.57027027027027E-4</v>
      </c>
      <c r="E94">
        <v>3.3181818181818181E-5</v>
      </c>
      <c r="F94">
        <v>1.7568436652391651E-2</v>
      </c>
      <c r="G94">
        <v>0.56040328053046762</v>
      </c>
      <c r="H94">
        <v>0.40754273327937507</v>
      </c>
      <c r="I94">
        <v>306.27796546000002</v>
      </c>
      <c r="J94">
        <v>1.6982436524617427E-7</v>
      </c>
      <c r="K94">
        <v>3.1530000000000002E-2</v>
      </c>
      <c r="L94">
        <v>14.792746441639185</v>
      </c>
      <c r="M94" s="104">
        <v>59983.856204333992</v>
      </c>
      <c r="P94" s="2">
        <v>1</v>
      </c>
      <c r="Q94">
        <v>1</v>
      </c>
      <c r="S94">
        <v>0</v>
      </c>
      <c r="T94">
        <v>6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6</v>
      </c>
      <c r="AC94">
        <v>92</v>
      </c>
      <c r="AD94" s="8">
        <f t="shared" si="20"/>
        <v>-427.76574496644264</v>
      </c>
      <c r="AE94" s="8">
        <f t="shared" si="21"/>
        <v>-673.81527691468602</v>
      </c>
      <c r="AF94">
        <f t="shared" si="25"/>
        <v>-309.0129570315882</v>
      </c>
      <c r="AG94" s="8">
        <f t="shared" si="26"/>
        <v>-982.82823394627417</v>
      </c>
      <c r="AJ94" s="2">
        <v>1</v>
      </c>
      <c r="AK94">
        <v>0.99999999999999822</v>
      </c>
      <c r="AM94">
        <v>0</v>
      </c>
      <c r="AN94">
        <v>0</v>
      </c>
      <c r="AO94">
        <v>3.4285714285714288</v>
      </c>
      <c r="AP94">
        <v>0</v>
      </c>
      <c r="AQ94">
        <v>0</v>
      </c>
      <c r="AR94">
        <v>0</v>
      </c>
      <c r="AS94">
        <v>0</v>
      </c>
      <c r="AT94">
        <v>1.7142857142857135</v>
      </c>
      <c r="AU94">
        <v>5.1428571428571423</v>
      </c>
      <c r="AW94">
        <v>92</v>
      </c>
      <c r="AX94" s="8">
        <f t="shared" si="22"/>
        <v>-455.48281112176448</v>
      </c>
      <c r="AY94" s="8">
        <f t="shared" si="23"/>
        <v>-666.3824099345444</v>
      </c>
      <c r="AZ94">
        <f t="shared" si="27"/>
        <v>-245.72306637312693</v>
      </c>
      <c r="BA94" s="8">
        <f t="shared" si="28"/>
        <v>-912.10547630767132</v>
      </c>
      <c r="BD94" s="2">
        <v>1</v>
      </c>
      <c r="BE94">
        <v>1</v>
      </c>
      <c r="BG94">
        <v>0</v>
      </c>
      <c r="BH94">
        <v>0</v>
      </c>
      <c r="BI94">
        <v>0</v>
      </c>
      <c r="BJ94">
        <v>2.4</v>
      </c>
      <c r="BK94">
        <v>0</v>
      </c>
      <c r="BL94">
        <v>0</v>
      </c>
      <c r="BM94">
        <v>0</v>
      </c>
      <c r="BN94">
        <v>2.4000000000000004</v>
      </c>
      <c r="BO94">
        <v>4.8000000000000007</v>
      </c>
      <c r="BQ94">
        <v>92</v>
      </c>
      <c r="BR94" s="8">
        <f t="shared" si="24"/>
        <v>-466.38214765100668</v>
      </c>
      <c r="BS94" s="8">
        <f t="shared" si="29"/>
        <v>-663.22177320960157</v>
      </c>
      <c r="BT94">
        <f t="shared" si="30"/>
        <v>-239.52341096017611</v>
      </c>
      <c r="BU94" s="8">
        <f t="shared" si="31"/>
        <v>-902.74518416977764</v>
      </c>
      <c r="BX94" s="2">
        <v>1</v>
      </c>
      <c r="BY94">
        <v>1</v>
      </c>
      <c r="CA94">
        <v>24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-12</v>
      </c>
      <c r="CI94">
        <v>12</v>
      </c>
      <c r="CK94">
        <v>92</v>
      </c>
      <c r="CL94" s="8">
        <f t="shared" si="32"/>
        <v>401.3194899328854</v>
      </c>
      <c r="CM94" s="8">
        <f t="shared" si="33"/>
        <v>-90.779573963601592</v>
      </c>
      <c r="CN94">
        <f t="shared" si="34"/>
        <v>-981.60743756671786</v>
      </c>
      <c r="CO94" s="8">
        <f t="shared" si="35"/>
        <v>-1072.3870115303193</v>
      </c>
    </row>
    <row r="95" spans="1:93" ht="16.5">
      <c r="A95">
        <v>9.9999999999999995E-7</v>
      </c>
      <c r="B95">
        <v>2.673913043478261E-5</v>
      </c>
      <c r="C95">
        <v>1.2158333333333333E-3</v>
      </c>
      <c r="D95">
        <v>1.3081081081081081E-3</v>
      </c>
      <c r="E95">
        <v>3.0568181818181817E-5</v>
      </c>
      <c r="F95">
        <v>1.5811301998889256E-2</v>
      </c>
      <c r="G95">
        <v>0.55240540484610767</v>
      </c>
      <c r="H95">
        <v>0.40991374444552237</v>
      </c>
      <c r="I95">
        <v>306.37231462</v>
      </c>
      <c r="J95">
        <v>1.7378008287493735E-7</v>
      </c>
      <c r="K95">
        <v>3.1484999999999999E-2</v>
      </c>
      <c r="L95">
        <v>13.331004587067627</v>
      </c>
      <c r="M95" s="104">
        <v>59238.481616577941</v>
      </c>
      <c r="P95" s="2">
        <v>1</v>
      </c>
      <c r="Q95">
        <v>1</v>
      </c>
      <c r="S95">
        <v>0</v>
      </c>
      <c r="T95">
        <v>6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6</v>
      </c>
      <c r="AC95">
        <v>93</v>
      </c>
      <c r="AD95" s="8">
        <f t="shared" si="20"/>
        <v>-427.76574496644264</v>
      </c>
      <c r="AE95" s="8">
        <f t="shared" si="21"/>
        <v>-673.81527691468602</v>
      </c>
      <c r="AF95">
        <f t="shared" si="25"/>
        <v>-305.30111008408784</v>
      </c>
      <c r="AG95" s="8">
        <f t="shared" si="26"/>
        <v>-979.11638699877381</v>
      </c>
      <c r="AJ95" s="2">
        <v>1</v>
      </c>
      <c r="AK95">
        <v>0.99999999999999822</v>
      </c>
      <c r="AM95">
        <v>0</v>
      </c>
      <c r="AN95">
        <v>0</v>
      </c>
      <c r="AO95">
        <v>3.4285714285714288</v>
      </c>
      <c r="AP95">
        <v>0</v>
      </c>
      <c r="AQ95">
        <v>0</v>
      </c>
      <c r="AR95">
        <v>0</v>
      </c>
      <c r="AS95">
        <v>0</v>
      </c>
      <c r="AT95">
        <v>1.7142857142857135</v>
      </c>
      <c r="AU95">
        <v>5.1428571428571423</v>
      </c>
      <c r="AW95">
        <v>93</v>
      </c>
      <c r="AX95" s="8">
        <f t="shared" si="22"/>
        <v>-455.48281112176448</v>
      </c>
      <c r="AY95" s="8">
        <f t="shared" si="23"/>
        <v>-666.3824099345444</v>
      </c>
      <c r="AZ95">
        <f t="shared" si="27"/>
        <v>-241.81014186950756</v>
      </c>
      <c r="BA95" s="8">
        <f t="shared" si="28"/>
        <v>-908.19255180405196</v>
      </c>
      <c r="BD95" s="2">
        <v>1</v>
      </c>
      <c r="BE95">
        <v>1</v>
      </c>
      <c r="BG95">
        <v>0</v>
      </c>
      <c r="BH95">
        <v>0</v>
      </c>
      <c r="BI95">
        <v>0</v>
      </c>
      <c r="BJ95">
        <v>2.4</v>
      </c>
      <c r="BK95">
        <v>0</v>
      </c>
      <c r="BL95">
        <v>0</v>
      </c>
      <c r="BM95">
        <v>0</v>
      </c>
      <c r="BN95">
        <v>2.4000000000000004</v>
      </c>
      <c r="BO95">
        <v>4.8000000000000007</v>
      </c>
      <c r="BQ95">
        <v>93</v>
      </c>
      <c r="BR95" s="8">
        <f t="shared" si="24"/>
        <v>-466.38214765100668</v>
      </c>
      <c r="BS95" s="8">
        <f t="shared" si="29"/>
        <v>-663.22177320960157</v>
      </c>
      <c r="BT95">
        <f t="shared" si="30"/>
        <v>-239.82596077150043</v>
      </c>
      <c r="BU95" s="8">
        <f t="shared" si="31"/>
        <v>-903.04773398110206</v>
      </c>
      <c r="BX95" s="2">
        <v>1</v>
      </c>
      <c r="BY95">
        <v>1</v>
      </c>
      <c r="CA95">
        <v>24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-12</v>
      </c>
      <c r="CI95">
        <v>12</v>
      </c>
      <c r="CK95">
        <v>93</v>
      </c>
      <c r="CL95" s="8">
        <f t="shared" si="32"/>
        <v>401.3194899328854</v>
      </c>
      <c r="CM95" s="8">
        <f t="shared" si="33"/>
        <v>-90.779573963601592</v>
      </c>
      <c r="CN95">
        <f t="shared" si="34"/>
        <v>-978.62518347260971</v>
      </c>
      <c r="CO95" s="8">
        <f t="shared" si="35"/>
        <v>-1069.4047574362112</v>
      </c>
    </row>
    <row r="96" spans="1:93" ht="16.5">
      <c r="A96">
        <v>9.9999999999999995E-7</v>
      </c>
      <c r="B96">
        <v>3.9347826086956518E-5</v>
      </c>
      <c r="C96">
        <v>1.3373333333333332E-3</v>
      </c>
      <c r="D96">
        <v>1.1639189189189189E-3</v>
      </c>
      <c r="E96">
        <v>4.1590909090909098E-5</v>
      </c>
      <c r="F96">
        <v>1.8001606825004481E-2</v>
      </c>
      <c r="G96">
        <v>0.55702643376626793</v>
      </c>
      <c r="H96">
        <v>0.40438294255912138</v>
      </c>
      <c r="I96">
        <v>306.23104353999997</v>
      </c>
      <c r="J96">
        <v>1.6982436524617427E-7</v>
      </c>
      <c r="K96">
        <v>3.1910000000000001E-2</v>
      </c>
      <c r="L96">
        <v>15.167770378233749</v>
      </c>
      <c r="M96" s="104">
        <v>59713.512065753363</v>
      </c>
      <c r="P96" s="2">
        <v>1</v>
      </c>
      <c r="Q96">
        <v>1</v>
      </c>
      <c r="S96">
        <v>0</v>
      </c>
      <c r="T96">
        <v>6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6</v>
      </c>
      <c r="AC96">
        <v>94</v>
      </c>
      <c r="AD96" s="8">
        <f t="shared" si="20"/>
        <v>-427.76574496644264</v>
      </c>
      <c r="AE96" s="8">
        <f t="shared" si="21"/>
        <v>-673.81527691468602</v>
      </c>
      <c r="AF96">
        <f t="shared" si="25"/>
        <v>-304.05700093162278</v>
      </c>
      <c r="AG96" s="8">
        <f t="shared" si="26"/>
        <v>-977.87227784630886</v>
      </c>
      <c r="AJ96" s="2">
        <v>1</v>
      </c>
      <c r="AK96">
        <v>0.99999999999999822</v>
      </c>
      <c r="AM96">
        <v>0</v>
      </c>
      <c r="AN96">
        <v>0</v>
      </c>
      <c r="AO96">
        <v>3.4285714285714288</v>
      </c>
      <c r="AP96">
        <v>0</v>
      </c>
      <c r="AQ96">
        <v>0</v>
      </c>
      <c r="AR96">
        <v>0</v>
      </c>
      <c r="AS96">
        <v>0</v>
      </c>
      <c r="AT96">
        <v>1.7142857142857135</v>
      </c>
      <c r="AU96">
        <v>5.1428571428571423</v>
      </c>
      <c r="AW96">
        <v>94</v>
      </c>
      <c r="AX96" s="8">
        <f t="shared" si="22"/>
        <v>-455.48281112176448</v>
      </c>
      <c r="AY96" s="8">
        <f t="shared" si="23"/>
        <v>-666.3824099345444</v>
      </c>
      <c r="AZ96">
        <f t="shared" si="27"/>
        <v>-242.9611619341847</v>
      </c>
      <c r="BA96" s="8">
        <f t="shared" si="28"/>
        <v>-909.3435718687291</v>
      </c>
      <c r="BD96" s="2">
        <v>1</v>
      </c>
      <c r="BE96">
        <v>1</v>
      </c>
      <c r="BG96">
        <v>0</v>
      </c>
      <c r="BH96">
        <v>0</v>
      </c>
      <c r="BI96">
        <v>0</v>
      </c>
      <c r="BJ96">
        <v>2.4</v>
      </c>
      <c r="BK96">
        <v>0</v>
      </c>
      <c r="BL96">
        <v>0</v>
      </c>
      <c r="BM96">
        <v>0</v>
      </c>
      <c r="BN96">
        <v>2.4000000000000004</v>
      </c>
      <c r="BO96">
        <v>4.8000000000000007</v>
      </c>
      <c r="BQ96">
        <v>94</v>
      </c>
      <c r="BR96" s="8">
        <f t="shared" si="24"/>
        <v>-466.38214765100668</v>
      </c>
      <c r="BS96" s="8">
        <f t="shared" si="29"/>
        <v>-663.22177320960157</v>
      </c>
      <c r="BT96">
        <f t="shared" si="30"/>
        <v>-238.03320898884385</v>
      </c>
      <c r="BU96" s="8">
        <f t="shared" si="31"/>
        <v>-901.25498219844542</v>
      </c>
      <c r="BX96" s="2">
        <v>1</v>
      </c>
      <c r="BY96">
        <v>1</v>
      </c>
      <c r="CA96">
        <v>24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-12</v>
      </c>
      <c r="CI96">
        <v>12</v>
      </c>
      <c r="CK96">
        <v>94</v>
      </c>
      <c r="CL96" s="8">
        <f t="shared" si="32"/>
        <v>401.3194899328854</v>
      </c>
      <c r="CM96" s="8">
        <f t="shared" si="33"/>
        <v>-90.779573963601592</v>
      </c>
      <c r="CN96">
        <f t="shared" si="34"/>
        <v>-955.68041784372485</v>
      </c>
      <c r="CO96" s="8">
        <f t="shared" si="35"/>
        <v>-1046.4599918073263</v>
      </c>
    </row>
    <row r="97" spans="1:93" ht="16.5">
      <c r="A97">
        <v>9.9999999999999995E-7</v>
      </c>
      <c r="B97">
        <v>2.7391304347826085E-5</v>
      </c>
      <c r="C97">
        <v>9.2383333333333326E-4</v>
      </c>
      <c r="D97">
        <v>7.366216216216216E-4</v>
      </c>
      <c r="E97">
        <v>2.9204545454545453E-5</v>
      </c>
      <c r="F97">
        <v>1.2738203980511157E-2</v>
      </c>
      <c r="G97">
        <v>0.56626415482828352</v>
      </c>
      <c r="H97">
        <v>0.39808494102077374</v>
      </c>
      <c r="I97">
        <v>306.18592631000001</v>
      </c>
      <c r="J97">
        <v>1.6982436524617427E-7</v>
      </c>
      <c r="K97">
        <v>3.1875000000000001E-2</v>
      </c>
      <c r="L97">
        <v>10.710853608325381</v>
      </c>
      <c r="M97" s="104">
        <v>60634.76054805758</v>
      </c>
      <c r="P97" s="2">
        <v>1</v>
      </c>
      <c r="Q97">
        <v>1</v>
      </c>
      <c r="S97">
        <v>0</v>
      </c>
      <c r="T97">
        <v>6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6</v>
      </c>
      <c r="AC97">
        <v>95</v>
      </c>
      <c r="AD97" s="8">
        <f t="shared" si="20"/>
        <v>-427.76574496644264</v>
      </c>
      <c r="AE97" s="8">
        <f t="shared" si="21"/>
        <v>-673.81527691468602</v>
      </c>
      <c r="AF97">
        <f t="shared" si="25"/>
        <v>-309.66233256577243</v>
      </c>
      <c r="AG97" s="8">
        <f t="shared" si="26"/>
        <v>-983.47760948045845</v>
      </c>
      <c r="AJ97" s="2">
        <v>1</v>
      </c>
      <c r="AK97">
        <v>0.99999999999999822</v>
      </c>
      <c r="AM97">
        <v>0</v>
      </c>
      <c r="AN97">
        <v>0</v>
      </c>
      <c r="AO97">
        <v>3.4285714285714288</v>
      </c>
      <c r="AP97">
        <v>0</v>
      </c>
      <c r="AQ97">
        <v>0</v>
      </c>
      <c r="AR97">
        <v>0</v>
      </c>
      <c r="AS97">
        <v>0</v>
      </c>
      <c r="AT97">
        <v>1.7142857142857135</v>
      </c>
      <c r="AU97">
        <v>5.1428571428571423</v>
      </c>
      <c r="AW97">
        <v>95</v>
      </c>
      <c r="AX97" s="8">
        <f t="shared" si="22"/>
        <v>-455.48281112176448</v>
      </c>
      <c r="AY97" s="8">
        <f t="shared" si="23"/>
        <v>-666.3824099345444</v>
      </c>
      <c r="AZ97">
        <f t="shared" si="27"/>
        <v>-246.92316770047751</v>
      </c>
      <c r="BA97" s="8">
        <f t="shared" si="28"/>
        <v>-913.3055776350219</v>
      </c>
      <c r="BD97" s="2">
        <v>1</v>
      </c>
      <c r="BE97">
        <v>1</v>
      </c>
      <c r="BG97">
        <v>0</v>
      </c>
      <c r="BH97">
        <v>0</v>
      </c>
      <c r="BI97">
        <v>0</v>
      </c>
      <c r="BJ97">
        <v>2.4</v>
      </c>
      <c r="BK97">
        <v>0</v>
      </c>
      <c r="BL97">
        <v>0</v>
      </c>
      <c r="BM97">
        <v>0</v>
      </c>
      <c r="BN97">
        <v>2.4000000000000004</v>
      </c>
      <c r="BO97">
        <v>4.8000000000000007</v>
      </c>
      <c r="BQ97">
        <v>95</v>
      </c>
      <c r="BR97" s="8">
        <f t="shared" si="24"/>
        <v>-466.38214765100668</v>
      </c>
      <c r="BS97" s="8">
        <f t="shared" si="29"/>
        <v>-663.22177320960157</v>
      </c>
      <c r="BT97">
        <f t="shared" si="30"/>
        <v>-240.16503657918301</v>
      </c>
      <c r="BU97" s="8">
        <f t="shared" si="31"/>
        <v>-903.3868097887846</v>
      </c>
      <c r="BX97" s="2">
        <v>1</v>
      </c>
      <c r="BY97">
        <v>1</v>
      </c>
      <c r="CA97">
        <v>24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-12</v>
      </c>
      <c r="CI97">
        <v>12</v>
      </c>
      <c r="CK97">
        <v>95</v>
      </c>
      <c r="CL97" s="8">
        <f t="shared" si="32"/>
        <v>401.3194899328854</v>
      </c>
      <c r="CM97" s="8">
        <f t="shared" si="33"/>
        <v>-90.779573963601592</v>
      </c>
      <c r="CN97">
        <f t="shared" si="34"/>
        <v>-977.63699629504981</v>
      </c>
      <c r="CO97" s="8">
        <f t="shared" si="35"/>
        <v>-1068.4165702586515</v>
      </c>
    </row>
    <row r="98" spans="1:93" ht="16.5">
      <c r="A98">
        <v>9.9999999999999995E-7</v>
      </c>
      <c r="B98">
        <v>4.0000000000000003E-5</v>
      </c>
      <c r="C98">
        <v>1.0458333333333333E-3</v>
      </c>
      <c r="D98">
        <v>9.0297297297297285E-4</v>
      </c>
      <c r="E98">
        <v>3.1022727272727273E-5</v>
      </c>
      <c r="F98">
        <v>1.1239675047207708E-2</v>
      </c>
      <c r="G98">
        <v>0.55724610563235466</v>
      </c>
      <c r="H98">
        <v>0.40269530758790617</v>
      </c>
      <c r="I98">
        <v>306.2545045</v>
      </c>
      <c r="J98">
        <v>1.6595869074375559E-7</v>
      </c>
      <c r="K98">
        <v>3.1975000000000003E-2</v>
      </c>
      <c r="L98">
        <v>9.4721488090336035</v>
      </c>
      <c r="M98" s="104">
        <v>59748.215215221848</v>
      </c>
      <c r="P98" s="2">
        <v>1</v>
      </c>
      <c r="Q98">
        <v>1</v>
      </c>
      <c r="S98">
        <v>0</v>
      </c>
      <c r="T98">
        <v>6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6</v>
      </c>
      <c r="AC98">
        <v>96</v>
      </c>
      <c r="AD98" s="8">
        <f t="shared" si="20"/>
        <v>-427.76574496644264</v>
      </c>
      <c r="AE98" s="8">
        <f t="shared" si="21"/>
        <v>-673.81527691468602</v>
      </c>
      <c r="AF98">
        <f t="shared" si="25"/>
        <v>-308.18841969459493</v>
      </c>
      <c r="AG98" s="8">
        <f t="shared" si="26"/>
        <v>-982.00369660928095</v>
      </c>
      <c r="AJ98" s="2">
        <v>1</v>
      </c>
      <c r="AK98">
        <v>0.99999999999999822</v>
      </c>
      <c r="AM98">
        <v>0</v>
      </c>
      <c r="AN98">
        <v>0</v>
      </c>
      <c r="AO98">
        <v>3.4285714285714288</v>
      </c>
      <c r="AP98">
        <v>0</v>
      </c>
      <c r="AQ98">
        <v>0</v>
      </c>
      <c r="AR98">
        <v>0</v>
      </c>
      <c r="AS98">
        <v>0</v>
      </c>
      <c r="AT98">
        <v>1.7142857142857135</v>
      </c>
      <c r="AU98">
        <v>5.1428571428571423</v>
      </c>
      <c r="AW98">
        <v>96</v>
      </c>
      <c r="AX98" s="8">
        <f t="shared" si="22"/>
        <v>-455.48281112176448</v>
      </c>
      <c r="AY98" s="8">
        <f t="shared" si="23"/>
        <v>-666.3824099345444</v>
      </c>
      <c r="AZ98">
        <f t="shared" si="27"/>
        <v>-245.48867554375786</v>
      </c>
      <c r="BA98" s="8">
        <f t="shared" si="28"/>
        <v>-911.87108547830223</v>
      </c>
      <c r="BD98" s="2">
        <v>1</v>
      </c>
      <c r="BE98">
        <v>1</v>
      </c>
      <c r="BG98">
        <v>0</v>
      </c>
      <c r="BH98">
        <v>0</v>
      </c>
      <c r="BI98">
        <v>0</v>
      </c>
      <c r="BJ98">
        <v>2.4</v>
      </c>
      <c r="BK98">
        <v>0</v>
      </c>
      <c r="BL98">
        <v>0</v>
      </c>
      <c r="BM98">
        <v>0</v>
      </c>
      <c r="BN98">
        <v>2.4000000000000004</v>
      </c>
      <c r="BO98">
        <v>4.8000000000000007</v>
      </c>
      <c r="BQ98">
        <v>96</v>
      </c>
      <c r="BR98" s="8">
        <f t="shared" si="24"/>
        <v>-466.38214765100668</v>
      </c>
      <c r="BS98" s="8">
        <f t="shared" si="29"/>
        <v>-663.22177320960157</v>
      </c>
      <c r="BT98">
        <f t="shared" si="30"/>
        <v>-240.11202538486728</v>
      </c>
      <c r="BU98" s="8">
        <f t="shared" si="31"/>
        <v>-903.33379859446882</v>
      </c>
      <c r="BX98" s="2">
        <v>1</v>
      </c>
      <c r="BY98">
        <v>1</v>
      </c>
      <c r="CA98">
        <v>24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-12</v>
      </c>
      <c r="CI98">
        <v>12</v>
      </c>
      <c r="CK98">
        <v>96</v>
      </c>
      <c r="CL98" s="8">
        <f t="shared" si="32"/>
        <v>401.3194899328854</v>
      </c>
      <c r="CM98" s="8">
        <f t="shared" si="33"/>
        <v>-90.779573963601592</v>
      </c>
      <c r="CN98">
        <f t="shared" si="34"/>
        <v>-955.51478562057764</v>
      </c>
      <c r="CO98" s="8">
        <f t="shared" si="35"/>
        <v>-1046.2943595841793</v>
      </c>
    </row>
    <row r="99" spans="1:93" ht="16.5">
      <c r="A99">
        <v>9.9999999999999995E-7</v>
      </c>
      <c r="B99">
        <v>2.6956521739130436E-5</v>
      </c>
      <c r="C99">
        <v>9.369999999999999E-4</v>
      </c>
      <c r="D99">
        <v>9.3162162162162157E-4</v>
      </c>
      <c r="E99">
        <v>3.2954545454545453E-5</v>
      </c>
      <c r="F99">
        <v>1.251297854947339E-2</v>
      </c>
      <c r="G99">
        <v>0.56821657435257067</v>
      </c>
      <c r="H99">
        <v>0.39460764192667663</v>
      </c>
      <c r="I99">
        <v>306.14622314999997</v>
      </c>
      <c r="J99">
        <v>1.7378008287493735E-7</v>
      </c>
      <c r="K99">
        <v>3.2169999999999997E-2</v>
      </c>
      <c r="L99">
        <v>10.534000516493141</v>
      </c>
      <c r="M99" s="104">
        <v>60800.637228160696</v>
      </c>
      <c r="P99" s="2">
        <v>1</v>
      </c>
      <c r="Q99">
        <v>1</v>
      </c>
      <c r="S99">
        <v>0</v>
      </c>
      <c r="T99">
        <v>6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6</v>
      </c>
      <c r="AC99">
        <v>97</v>
      </c>
      <c r="AD99" s="8">
        <f t="shared" ref="AD99:AD112" si="36">S99*$O$8+T99*$O$9+U99*$O$10+V99*$O$11+W99*$O$4+X99*$O$12+Y99*$O$14+Z99*$O$3+AA99*$O$6-P99*$O$13-Q99*$O$7</f>
        <v>-427.76574496644264</v>
      </c>
      <c r="AE99" s="8">
        <f t="shared" ref="AE99:AE112" si="37">S99*$O$8+T99*$O$9+U99*$O$10+V99*$O$11+W99*$O$4+X99*$O$12+Y99*$O$14+Z99*$O$3+AA99*$O$5-P99*$O$13-Q99*$O$7</f>
        <v>-673.81527691468602</v>
      </c>
      <c r="AF99">
        <f t="shared" si="25"/>
        <v>-309.05437791532574</v>
      </c>
      <c r="AG99" s="8">
        <f t="shared" si="26"/>
        <v>-982.86965483001177</v>
      </c>
      <c r="AJ99" s="2">
        <v>1</v>
      </c>
      <c r="AK99">
        <v>0.99999999999999822</v>
      </c>
      <c r="AM99">
        <v>0</v>
      </c>
      <c r="AN99">
        <v>0</v>
      </c>
      <c r="AO99">
        <v>3.4285714285714288</v>
      </c>
      <c r="AP99">
        <v>0</v>
      </c>
      <c r="AQ99">
        <v>0</v>
      </c>
      <c r="AR99">
        <v>0</v>
      </c>
      <c r="AS99">
        <v>0</v>
      </c>
      <c r="AT99">
        <v>1.7142857142857135</v>
      </c>
      <c r="AU99">
        <v>5.1428571428571423</v>
      </c>
      <c r="AW99">
        <v>97</v>
      </c>
      <c r="AX99" s="8">
        <f t="shared" ref="AX99:AX112" si="38">AM99*$O$8+AN99*$O$9+AO99*$O$10+AP99*$O$11+AQ99*$O$4+AR99*$O$12+AS99*$O$14+AT99*$O$3+AU99*$O$6-AJ99*$O$13-AK99*$O$7</f>
        <v>-455.48281112176448</v>
      </c>
      <c r="AY99" s="8">
        <f t="shared" ref="AY99:AY112" si="39">AM99*$O$8+AN99*$O$9+AO99*$O$10+AP99*$O$11+AQ99*$O$4+AR99*$O$12+AS99*$O$14+AT99*$O$3+AU99*$O$5-AJ99*$O$13-AK99*$O$7</f>
        <v>-666.3824099345444</v>
      </c>
      <c r="AZ99">
        <f t="shared" si="27"/>
        <v>-244.49990134238064</v>
      </c>
      <c r="BA99" s="8">
        <f t="shared" si="28"/>
        <v>-910.88231127692507</v>
      </c>
      <c r="BD99" s="2">
        <v>1</v>
      </c>
      <c r="BE99">
        <v>1</v>
      </c>
      <c r="BG99">
        <v>0</v>
      </c>
      <c r="BH99">
        <v>0</v>
      </c>
      <c r="BI99">
        <v>0</v>
      </c>
      <c r="BJ99">
        <v>2.4</v>
      </c>
      <c r="BK99">
        <v>0</v>
      </c>
      <c r="BL99">
        <v>0</v>
      </c>
      <c r="BM99">
        <v>0</v>
      </c>
      <c r="BN99">
        <v>2.4000000000000004</v>
      </c>
      <c r="BO99">
        <v>4.8000000000000007</v>
      </c>
      <c r="BQ99">
        <v>97</v>
      </c>
      <c r="BR99" s="8">
        <f t="shared" si="24"/>
        <v>-466.38214765100668</v>
      </c>
      <c r="BS99" s="8">
        <f t="shared" si="29"/>
        <v>-663.22177320960157</v>
      </c>
      <c r="BT99">
        <f t="shared" si="30"/>
        <v>-239.05827432362634</v>
      </c>
      <c r="BU99" s="8">
        <f t="shared" si="31"/>
        <v>-902.28004753322784</v>
      </c>
      <c r="BX99" s="2">
        <v>1</v>
      </c>
      <c r="BY99">
        <v>1</v>
      </c>
      <c r="CA99">
        <v>24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-12</v>
      </c>
      <c r="CI99">
        <v>12</v>
      </c>
      <c r="CK99">
        <v>97</v>
      </c>
      <c r="CL99" s="8">
        <f t="shared" si="32"/>
        <v>401.3194899328854</v>
      </c>
      <c r="CM99" s="8">
        <f t="shared" si="33"/>
        <v>-90.779573963601592</v>
      </c>
      <c r="CN99">
        <f t="shared" si="34"/>
        <v>-978.06576098034907</v>
      </c>
      <c r="CO99" s="8">
        <f t="shared" si="35"/>
        <v>-1068.8453349439505</v>
      </c>
    </row>
    <row r="100" spans="1:93" ht="16.5">
      <c r="A100">
        <v>9.9999999999999995E-7</v>
      </c>
      <c r="B100">
        <v>3.2826086956521743E-5</v>
      </c>
      <c r="C100">
        <v>7.0950000000000006E-4</v>
      </c>
      <c r="D100">
        <v>5.7945945945945957E-4</v>
      </c>
      <c r="E100">
        <v>9.9999999999999995E-7</v>
      </c>
      <c r="F100">
        <v>1.0000000000000001E-5</v>
      </c>
      <c r="G100">
        <v>0.55115741300066956</v>
      </c>
      <c r="H100">
        <v>0.4063709589163354</v>
      </c>
      <c r="I100">
        <v>306.36459055</v>
      </c>
      <c r="J100">
        <v>1.7378008287493735E-7</v>
      </c>
      <c r="K100">
        <v>3.2059999999999998E-2</v>
      </c>
      <c r="L100">
        <v>13.015526017864989</v>
      </c>
      <c r="M100" s="104">
        <v>59157.321183675362</v>
      </c>
      <c r="P100" s="2">
        <v>1</v>
      </c>
      <c r="Q100">
        <v>1</v>
      </c>
      <c r="S100">
        <v>0</v>
      </c>
      <c r="T100">
        <v>6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6</v>
      </c>
      <c r="AC100">
        <v>98</v>
      </c>
      <c r="AD100" s="8">
        <f t="shared" si="36"/>
        <v>-427.76574496644264</v>
      </c>
      <c r="AE100" s="8">
        <f t="shared" si="37"/>
        <v>-673.81527691468602</v>
      </c>
      <c r="AF100">
        <f t="shared" si="25"/>
        <v>-313.52553991771339</v>
      </c>
      <c r="AG100" s="8">
        <f t="shared" si="26"/>
        <v>-987.34081683239947</v>
      </c>
      <c r="AJ100" s="2">
        <v>1</v>
      </c>
      <c r="AK100">
        <v>0.99999999999999822</v>
      </c>
      <c r="AM100">
        <v>0</v>
      </c>
      <c r="AN100">
        <v>0</v>
      </c>
      <c r="AO100">
        <v>3.4285714285714288</v>
      </c>
      <c r="AP100">
        <v>0</v>
      </c>
      <c r="AQ100">
        <v>0</v>
      </c>
      <c r="AR100">
        <v>0</v>
      </c>
      <c r="AS100">
        <v>0</v>
      </c>
      <c r="AT100">
        <v>1.7142857142857135</v>
      </c>
      <c r="AU100">
        <v>5.1428571428571423</v>
      </c>
      <c r="AW100">
        <v>98</v>
      </c>
      <c r="AX100" s="8">
        <f t="shared" si="38"/>
        <v>-455.48281112176448</v>
      </c>
      <c r="AY100" s="8">
        <f t="shared" si="39"/>
        <v>-666.3824099345444</v>
      </c>
      <c r="AZ100">
        <f t="shared" si="27"/>
        <v>-248.83618766705186</v>
      </c>
      <c r="BA100" s="8">
        <f t="shared" si="28"/>
        <v>-915.21859760159623</v>
      </c>
      <c r="BD100" s="2">
        <v>1</v>
      </c>
      <c r="BE100">
        <v>1</v>
      </c>
      <c r="BG100">
        <v>0</v>
      </c>
      <c r="BH100">
        <v>0</v>
      </c>
      <c r="BI100">
        <v>0</v>
      </c>
      <c r="BJ100">
        <v>2.4</v>
      </c>
      <c r="BK100">
        <v>0</v>
      </c>
      <c r="BL100">
        <v>0</v>
      </c>
      <c r="BM100">
        <v>0</v>
      </c>
      <c r="BN100">
        <v>2.4000000000000004</v>
      </c>
      <c r="BO100">
        <v>4.8000000000000007</v>
      </c>
      <c r="BQ100">
        <v>98</v>
      </c>
      <c r="BR100" s="8">
        <f t="shared" si="24"/>
        <v>-466.38214765100668</v>
      </c>
      <c r="BS100" s="8">
        <f t="shared" si="29"/>
        <v>-663.22177320960157</v>
      </c>
      <c r="BT100">
        <f t="shared" si="30"/>
        <v>-260.61700619649008</v>
      </c>
      <c r="BU100" s="8">
        <f t="shared" si="31"/>
        <v>-923.83877940609159</v>
      </c>
      <c r="BX100" s="2">
        <v>1</v>
      </c>
      <c r="BY100">
        <v>1</v>
      </c>
      <c r="CA100">
        <v>24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-12</v>
      </c>
      <c r="CI100">
        <v>12</v>
      </c>
      <c r="CK100">
        <v>98</v>
      </c>
      <c r="CL100" s="8">
        <f t="shared" si="32"/>
        <v>401.3194899328854</v>
      </c>
      <c r="CM100" s="8">
        <f t="shared" si="33"/>
        <v>-90.779573963601592</v>
      </c>
      <c r="CN100">
        <f t="shared" si="34"/>
        <v>-966.61531596624195</v>
      </c>
      <c r="CO100" s="8">
        <f t="shared" si="35"/>
        <v>-1057.3948899298434</v>
      </c>
    </row>
    <row r="101" spans="1:93" ht="16.5">
      <c r="A101">
        <v>9.9999999999999995E-7</v>
      </c>
      <c r="B101" s="14">
        <v>3.4782608695652178E-5</v>
      </c>
      <c r="C101">
        <v>1.0889999999999999E-3</v>
      </c>
      <c r="D101">
        <v>9.0608108108108107E-4</v>
      </c>
      <c r="E101">
        <v>3.2954545454545453E-5</v>
      </c>
      <c r="F101">
        <v>1.0000000000000001E-5</v>
      </c>
      <c r="G101">
        <v>0.54422096002705156</v>
      </c>
      <c r="H101">
        <v>0.40462695109239005</v>
      </c>
      <c r="I101">
        <v>306.10832467</v>
      </c>
      <c r="J101">
        <v>1.6595869074375559E-7</v>
      </c>
      <c r="K101">
        <v>3.2030000000000003E-2</v>
      </c>
      <c r="L101">
        <v>11.311771674565961</v>
      </c>
      <c r="M101" s="104">
        <v>58511.984349260558</v>
      </c>
      <c r="P101" s="2">
        <v>1</v>
      </c>
      <c r="Q101">
        <v>1</v>
      </c>
      <c r="S101">
        <v>0</v>
      </c>
      <c r="T101">
        <v>6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6</v>
      </c>
      <c r="AC101">
        <v>99</v>
      </c>
      <c r="AD101" s="8">
        <f t="shared" si="36"/>
        <v>-427.76574496644264</v>
      </c>
      <c r="AE101" s="8">
        <f t="shared" si="37"/>
        <v>-673.81527691468602</v>
      </c>
      <c r="AF101">
        <f t="shared" si="25"/>
        <v>-307.42367557412666</v>
      </c>
      <c r="AG101" s="8">
        <f t="shared" si="26"/>
        <v>-981.23895248881263</v>
      </c>
      <c r="AJ101" s="2">
        <v>1</v>
      </c>
      <c r="AK101">
        <v>0.99999999999999822</v>
      </c>
      <c r="AM101">
        <v>0</v>
      </c>
      <c r="AN101">
        <v>0</v>
      </c>
      <c r="AO101">
        <v>3.4285714285714288</v>
      </c>
      <c r="AP101">
        <v>0</v>
      </c>
      <c r="AQ101">
        <v>0</v>
      </c>
      <c r="AR101">
        <v>0</v>
      </c>
      <c r="AS101">
        <v>0</v>
      </c>
      <c r="AT101">
        <v>1.7142857142857135</v>
      </c>
      <c r="AU101">
        <v>5.1428571428571423</v>
      </c>
      <c r="AW101">
        <v>99</v>
      </c>
      <c r="AX101" s="8">
        <f t="shared" si="38"/>
        <v>-455.48281112176448</v>
      </c>
      <c r="AY101" s="8">
        <f t="shared" si="39"/>
        <v>-666.3824099345444</v>
      </c>
      <c r="AZ101">
        <f t="shared" si="27"/>
        <v>-245.33401698140136</v>
      </c>
      <c r="BA101" s="8">
        <f t="shared" si="28"/>
        <v>-911.7164269159457</v>
      </c>
      <c r="BD101" s="2">
        <v>1</v>
      </c>
      <c r="BE101">
        <v>1</v>
      </c>
      <c r="BG101">
        <v>0</v>
      </c>
      <c r="BH101">
        <v>0</v>
      </c>
      <c r="BI101">
        <v>0</v>
      </c>
      <c r="BJ101">
        <v>2.4</v>
      </c>
      <c r="BK101">
        <v>0</v>
      </c>
      <c r="BL101">
        <v>0</v>
      </c>
      <c r="BM101">
        <v>0</v>
      </c>
      <c r="BN101">
        <v>2.4000000000000004</v>
      </c>
      <c r="BO101">
        <v>4.8000000000000007</v>
      </c>
      <c r="BQ101">
        <v>99</v>
      </c>
      <c r="BR101" s="8">
        <f t="shared" si="24"/>
        <v>-466.38214765100668</v>
      </c>
      <c r="BS101" s="8">
        <f t="shared" si="29"/>
        <v>-663.22177320960157</v>
      </c>
      <c r="BT101">
        <f t="shared" si="30"/>
        <v>-239.61791955701801</v>
      </c>
      <c r="BU101" s="8">
        <f t="shared" si="31"/>
        <v>-902.83969276661958</v>
      </c>
      <c r="BX101" s="2">
        <v>1</v>
      </c>
      <c r="BY101">
        <v>1</v>
      </c>
      <c r="CA101">
        <v>24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-12</v>
      </c>
      <c r="CI101">
        <v>12</v>
      </c>
      <c r="CK101">
        <v>99</v>
      </c>
      <c r="CL101" s="8">
        <f t="shared" si="32"/>
        <v>401.3194899328854</v>
      </c>
      <c r="CM101" s="8">
        <f t="shared" si="33"/>
        <v>-90.779573963601592</v>
      </c>
      <c r="CN101">
        <f t="shared" si="34"/>
        <v>-963.6483147880358</v>
      </c>
      <c r="CO101" s="8">
        <f t="shared" si="35"/>
        <v>-1054.4278887516375</v>
      </c>
    </row>
    <row r="102" spans="1:93" ht="16.5">
      <c r="A102">
        <v>9.9999999999999995E-7</v>
      </c>
      <c r="B102" s="14">
        <v>3.9565217391304351E-5</v>
      </c>
      <c r="C102">
        <v>1.4378333333333333E-3</v>
      </c>
      <c r="D102">
        <v>9.8918918918918918E-4</v>
      </c>
      <c r="E102">
        <v>3.6704545454545456E-5</v>
      </c>
      <c r="F102">
        <v>1.0000000000000001E-5</v>
      </c>
      <c r="G102">
        <v>0.55304048114799109</v>
      </c>
      <c r="H102">
        <v>0.41044260610343236</v>
      </c>
      <c r="I102">
        <v>306.21480134000001</v>
      </c>
      <c r="J102">
        <v>1.6218100973589288E-7</v>
      </c>
      <c r="K102">
        <v>3.1150000000000001E-2</v>
      </c>
      <c r="L102">
        <v>12.193371822018989</v>
      </c>
      <c r="M102" s="104">
        <v>59283.264407281604</v>
      </c>
      <c r="P102" s="2">
        <v>1</v>
      </c>
      <c r="Q102">
        <v>1</v>
      </c>
      <c r="S102">
        <v>0</v>
      </c>
      <c r="T102">
        <v>6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6</v>
      </c>
      <c r="AC102">
        <v>100</v>
      </c>
      <c r="AD102" s="8">
        <f t="shared" si="36"/>
        <v>-427.76574496644264</v>
      </c>
      <c r="AE102" s="8">
        <f t="shared" si="37"/>
        <v>-673.81527691468602</v>
      </c>
      <c r="AF102">
        <f t="shared" si="25"/>
        <v>-303.63746076159197</v>
      </c>
      <c r="AG102" s="8">
        <f t="shared" si="26"/>
        <v>-977.45273767627805</v>
      </c>
      <c r="AJ102" s="2">
        <v>1</v>
      </c>
      <c r="AK102">
        <v>0.99999999999999822</v>
      </c>
      <c r="AM102">
        <v>0</v>
      </c>
      <c r="AN102">
        <v>0</v>
      </c>
      <c r="AO102">
        <v>3.4285714285714288</v>
      </c>
      <c r="AP102">
        <v>0</v>
      </c>
      <c r="AQ102">
        <v>0</v>
      </c>
      <c r="AR102">
        <v>0</v>
      </c>
      <c r="AS102">
        <v>0</v>
      </c>
      <c r="AT102">
        <v>1.7142857142857135</v>
      </c>
      <c r="AU102">
        <v>5.1428571428571423</v>
      </c>
      <c r="AW102">
        <v>100</v>
      </c>
      <c r="AX102" s="8">
        <f t="shared" si="38"/>
        <v>-455.48281112176448</v>
      </c>
      <c r="AY102" s="8">
        <f t="shared" si="39"/>
        <v>-666.3824099345444</v>
      </c>
      <c r="AZ102">
        <f t="shared" si="27"/>
        <v>-245.07639437007066</v>
      </c>
      <c r="BA102" s="8">
        <f t="shared" si="28"/>
        <v>-911.45880430461511</v>
      </c>
      <c r="BD102" s="2">
        <v>1</v>
      </c>
      <c r="BE102">
        <v>1</v>
      </c>
      <c r="BG102">
        <v>0</v>
      </c>
      <c r="BH102">
        <v>0</v>
      </c>
      <c r="BI102">
        <v>0</v>
      </c>
      <c r="BJ102">
        <v>2.4</v>
      </c>
      <c r="BK102">
        <v>0</v>
      </c>
      <c r="BL102">
        <v>0</v>
      </c>
      <c r="BM102">
        <v>0</v>
      </c>
      <c r="BN102">
        <v>2.4000000000000004</v>
      </c>
      <c r="BO102">
        <v>4.8000000000000007</v>
      </c>
      <c r="BQ102">
        <v>100</v>
      </c>
      <c r="BR102" s="8">
        <f t="shared" si="24"/>
        <v>-466.38214765100668</v>
      </c>
      <c r="BS102" s="8">
        <f t="shared" si="29"/>
        <v>-663.22177320960157</v>
      </c>
      <c r="BT102">
        <f t="shared" si="30"/>
        <v>-239.49436221678738</v>
      </c>
      <c r="BU102" s="8">
        <f t="shared" si="31"/>
        <v>-902.71613542638897</v>
      </c>
      <c r="BX102" s="2">
        <v>1</v>
      </c>
      <c r="BY102">
        <v>1</v>
      </c>
      <c r="CA102">
        <v>24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-12</v>
      </c>
      <c r="CI102">
        <v>12</v>
      </c>
      <c r="CK102">
        <v>100</v>
      </c>
      <c r="CL102" s="8">
        <f t="shared" si="32"/>
        <v>401.3194899328854</v>
      </c>
      <c r="CM102" s="8">
        <f t="shared" si="33"/>
        <v>-90.779573963601592</v>
      </c>
      <c r="CN102">
        <f t="shared" si="34"/>
        <v>-955.963580152178</v>
      </c>
      <c r="CO102" s="8">
        <f t="shared" si="35"/>
        <v>-1046.7431541157796</v>
      </c>
    </row>
    <row r="103" spans="1:93" ht="16.5">
      <c r="A103">
        <v>9.9999999999999995E-7</v>
      </c>
      <c r="B103" s="14">
        <v>3.3478260869565221E-5</v>
      </c>
      <c r="C103">
        <v>1.1286666666666667E-3</v>
      </c>
      <c r="D103">
        <v>8.5837837837837835E-4</v>
      </c>
      <c r="E103">
        <v>3.0113636363636365E-5</v>
      </c>
      <c r="F103">
        <v>1.0000000000000001E-5</v>
      </c>
      <c r="G103">
        <v>0.56824677311918648</v>
      </c>
      <c r="H103">
        <v>0.38423488614062973</v>
      </c>
      <c r="I103">
        <v>306.20216850999998</v>
      </c>
      <c r="J103">
        <v>1.6218100973589288E-7</v>
      </c>
      <c r="K103">
        <v>3.1544999999999997E-2</v>
      </c>
      <c r="L103">
        <v>6.4299938139598103</v>
      </c>
      <c r="M103" s="104">
        <v>60886.874835150578</v>
      </c>
      <c r="P103" s="2">
        <v>1</v>
      </c>
      <c r="Q103">
        <v>1</v>
      </c>
      <c r="S103">
        <v>0</v>
      </c>
      <c r="T103">
        <v>6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6</v>
      </c>
      <c r="AC103">
        <v>101</v>
      </c>
      <c r="AD103" s="8">
        <f t="shared" si="36"/>
        <v>-427.76574496644264</v>
      </c>
      <c r="AE103" s="8">
        <f t="shared" si="37"/>
        <v>-673.81527691468602</v>
      </c>
      <c r="AF103">
        <f t="shared" si="25"/>
        <v>-307.32314007987321</v>
      </c>
      <c r="AG103" s="8">
        <f t="shared" si="26"/>
        <v>-981.13841699455929</v>
      </c>
      <c r="AJ103" s="2">
        <v>1</v>
      </c>
      <c r="AK103">
        <v>0.99999999999999822</v>
      </c>
      <c r="AM103">
        <v>0</v>
      </c>
      <c r="AN103">
        <v>0</v>
      </c>
      <c r="AO103">
        <v>3.4285714285714288</v>
      </c>
      <c r="AP103">
        <v>0</v>
      </c>
      <c r="AQ103">
        <v>0</v>
      </c>
      <c r="AR103">
        <v>0</v>
      </c>
      <c r="AS103">
        <v>0</v>
      </c>
      <c r="AT103">
        <v>1.7142857142857135</v>
      </c>
      <c r="AU103">
        <v>5.1428571428571423</v>
      </c>
      <c r="AW103">
        <v>101</v>
      </c>
      <c r="AX103" s="8">
        <f t="shared" si="38"/>
        <v>-455.48281112176448</v>
      </c>
      <c r="AY103" s="8">
        <f t="shared" si="39"/>
        <v>-666.3824099345444</v>
      </c>
      <c r="AZ103">
        <f t="shared" si="27"/>
        <v>-246.24939522841871</v>
      </c>
      <c r="BA103" s="8">
        <f t="shared" si="28"/>
        <v>-912.63180516296313</v>
      </c>
      <c r="BD103" s="2">
        <v>1</v>
      </c>
      <c r="BE103">
        <v>1</v>
      </c>
      <c r="BG103">
        <v>0</v>
      </c>
      <c r="BH103">
        <v>0</v>
      </c>
      <c r="BI103">
        <v>0</v>
      </c>
      <c r="BJ103">
        <v>2.4</v>
      </c>
      <c r="BK103">
        <v>0</v>
      </c>
      <c r="BL103">
        <v>0</v>
      </c>
      <c r="BM103">
        <v>0</v>
      </c>
      <c r="BN103">
        <v>2.4000000000000004</v>
      </c>
      <c r="BO103">
        <v>4.8000000000000007</v>
      </c>
      <c r="BQ103">
        <v>101</v>
      </c>
      <c r="BR103" s="8">
        <f t="shared" si="24"/>
        <v>-466.38214765100668</v>
      </c>
      <c r="BS103" s="8">
        <f t="shared" si="29"/>
        <v>-663.22177320960157</v>
      </c>
      <c r="BT103">
        <f t="shared" si="30"/>
        <v>-240.61683480012724</v>
      </c>
      <c r="BU103" s="8">
        <f t="shared" si="31"/>
        <v>-903.83860800972877</v>
      </c>
      <c r="BX103" s="2">
        <v>1</v>
      </c>
      <c r="BY103">
        <v>1</v>
      </c>
      <c r="CA103">
        <v>24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-12</v>
      </c>
      <c r="CI103">
        <v>12</v>
      </c>
      <c r="CK103">
        <v>101</v>
      </c>
      <c r="CL103" s="8">
        <f t="shared" si="32"/>
        <v>401.3194899328854</v>
      </c>
      <c r="CM103" s="8">
        <f t="shared" si="33"/>
        <v>-90.779573963601592</v>
      </c>
      <c r="CN103">
        <f t="shared" si="34"/>
        <v>-966.51645465204911</v>
      </c>
      <c r="CO103" s="8">
        <f t="shared" si="35"/>
        <v>-1057.2960286156508</v>
      </c>
    </row>
    <row r="104" spans="1:93" ht="16.5">
      <c r="A104">
        <v>9.9999999999999995E-7</v>
      </c>
      <c r="B104" s="14">
        <v>3.0217391304347823E-5</v>
      </c>
      <c r="C104">
        <v>1.3413333333333335E-3</v>
      </c>
      <c r="D104">
        <v>1.0004054054054054E-3</v>
      </c>
      <c r="E104">
        <v>4.011363636363636E-5</v>
      </c>
      <c r="F104">
        <v>1.0000000000000001E-5</v>
      </c>
      <c r="G104">
        <v>0.55241670001353349</v>
      </c>
      <c r="H104">
        <v>0.41179850191836315</v>
      </c>
      <c r="I104">
        <v>306.37361399999998</v>
      </c>
      <c r="J104">
        <v>1.5848931924611122E-7</v>
      </c>
      <c r="K104">
        <v>3.1934999999999998E-2</v>
      </c>
      <c r="L104">
        <v>11.510929728210922</v>
      </c>
      <c r="M104" s="104">
        <v>59216.422916655305</v>
      </c>
      <c r="P104" s="2">
        <v>1</v>
      </c>
      <c r="Q104">
        <v>1</v>
      </c>
      <c r="S104">
        <v>0</v>
      </c>
      <c r="T104">
        <v>6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6</v>
      </c>
      <c r="AC104">
        <v>102</v>
      </c>
      <c r="AD104" s="8">
        <f t="shared" si="36"/>
        <v>-427.76574496644264</v>
      </c>
      <c r="AE104" s="8">
        <f t="shared" si="37"/>
        <v>-673.81527691468602</v>
      </c>
      <c r="AF104">
        <f t="shared" si="25"/>
        <v>-305.20869792330319</v>
      </c>
      <c r="AG104" s="8">
        <f t="shared" si="26"/>
        <v>-979.02397483798927</v>
      </c>
      <c r="AJ104" s="2">
        <v>1</v>
      </c>
      <c r="AK104">
        <v>0.99999999999999822</v>
      </c>
      <c r="AM104">
        <v>0</v>
      </c>
      <c r="AN104">
        <v>0</v>
      </c>
      <c r="AO104">
        <v>3.4285714285714288</v>
      </c>
      <c r="AP104">
        <v>0</v>
      </c>
      <c r="AQ104">
        <v>0</v>
      </c>
      <c r="AR104">
        <v>0</v>
      </c>
      <c r="AS104">
        <v>0</v>
      </c>
      <c r="AT104">
        <v>1.7142857142857135</v>
      </c>
      <c r="AU104">
        <v>5.1428571428571423</v>
      </c>
      <c r="AW104">
        <v>102</v>
      </c>
      <c r="AX104" s="8">
        <f t="shared" si="38"/>
        <v>-455.48281112176448</v>
      </c>
      <c r="AY104" s="8">
        <f t="shared" si="39"/>
        <v>-666.3824099345444</v>
      </c>
      <c r="AZ104">
        <f t="shared" si="27"/>
        <v>-245.29799447921886</v>
      </c>
      <c r="BA104" s="8">
        <f t="shared" si="28"/>
        <v>-911.6804044137632</v>
      </c>
      <c r="BD104" s="2">
        <v>1</v>
      </c>
      <c r="BE104">
        <v>1</v>
      </c>
      <c r="BG104">
        <v>0</v>
      </c>
      <c r="BH104">
        <v>0</v>
      </c>
      <c r="BI104">
        <v>0</v>
      </c>
      <c r="BJ104">
        <v>2.4</v>
      </c>
      <c r="BK104">
        <v>0</v>
      </c>
      <c r="BL104">
        <v>0</v>
      </c>
      <c r="BM104">
        <v>0</v>
      </c>
      <c r="BN104">
        <v>2.4000000000000004</v>
      </c>
      <c r="BO104">
        <v>4.8000000000000007</v>
      </c>
      <c r="BQ104">
        <v>102</v>
      </c>
      <c r="BR104" s="8">
        <f t="shared" si="24"/>
        <v>-466.38214765100668</v>
      </c>
      <c r="BS104" s="8">
        <f t="shared" si="29"/>
        <v>-663.22177320960157</v>
      </c>
      <c r="BT104">
        <f t="shared" si="30"/>
        <v>-239.20497036326631</v>
      </c>
      <c r="BU104" s="8">
        <f t="shared" si="31"/>
        <v>-902.42674357286785</v>
      </c>
      <c r="BX104" s="2">
        <v>1</v>
      </c>
      <c r="BY104">
        <v>1</v>
      </c>
      <c r="CA104">
        <v>24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-12</v>
      </c>
      <c r="CI104">
        <v>12</v>
      </c>
      <c r="CK104">
        <v>102</v>
      </c>
      <c r="CL104" s="8">
        <f t="shared" si="32"/>
        <v>401.3194899328854</v>
      </c>
      <c r="CM104" s="8">
        <f t="shared" si="33"/>
        <v>-90.779573963601592</v>
      </c>
      <c r="CN104">
        <f t="shared" si="34"/>
        <v>-974.40223952567271</v>
      </c>
      <c r="CO104" s="8">
        <f t="shared" si="35"/>
        <v>-1065.1818134892742</v>
      </c>
    </row>
    <row r="105" spans="1:93" ht="16.5">
      <c r="A105">
        <v>9.9999999999999995E-7</v>
      </c>
      <c r="B105" s="14">
        <v>9.9999999999999995E-7</v>
      </c>
      <c r="C105">
        <v>1.2784999999999999E-3</v>
      </c>
      <c r="D105">
        <v>8.6013513513513511E-4</v>
      </c>
      <c r="E105">
        <v>3.6363636363636371E-5</v>
      </c>
      <c r="F105">
        <v>1.0000000000000001E-5</v>
      </c>
      <c r="G105">
        <v>0.55602609557089078</v>
      </c>
      <c r="H105">
        <v>0.4091434206785568</v>
      </c>
      <c r="I105">
        <v>305.99823862</v>
      </c>
      <c r="J105">
        <v>1.6218100973589288E-7</v>
      </c>
      <c r="K105">
        <v>3.1559999999999998E-2</v>
      </c>
      <c r="L105">
        <v>12.764673638688784</v>
      </c>
      <c r="M105" s="104">
        <v>59572.341416192474</v>
      </c>
      <c r="P105" s="2">
        <v>1</v>
      </c>
      <c r="Q105">
        <v>1</v>
      </c>
      <c r="S105">
        <v>0</v>
      </c>
      <c r="T105">
        <v>6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6</v>
      </c>
      <c r="AC105">
        <v>103</v>
      </c>
      <c r="AD105" s="8">
        <f t="shared" si="36"/>
        <v>-427.76574496644264</v>
      </c>
      <c r="AE105" s="8">
        <f t="shared" si="37"/>
        <v>-673.81527691468602</v>
      </c>
      <c r="AF105">
        <f t="shared" si="25"/>
        <v>-305.21563177750465</v>
      </c>
      <c r="AG105" s="8">
        <f t="shared" si="26"/>
        <v>-979.03090869219068</v>
      </c>
      <c r="AJ105" s="2">
        <v>1</v>
      </c>
      <c r="AK105">
        <v>0.99999999999999822</v>
      </c>
      <c r="AM105">
        <v>0</v>
      </c>
      <c r="AN105">
        <v>0</v>
      </c>
      <c r="AO105">
        <v>3.4285714285714288</v>
      </c>
      <c r="AP105">
        <v>0</v>
      </c>
      <c r="AQ105">
        <v>0</v>
      </c>
      <c r="AR105">
        <v>0</v>
      </c>
      <c r="AS105">
        <v>0</v>
      </c>
      <c r="AT105">
        <v>1.7142857142857135</v>
      </c>
      <c r="AU105">
        <v>5.1428571428571423</v>
      </c>
      <c r="AW105">
        <v>103</v>
      </c>
      <c r="AX105" s="8">
        <f t="shared" si="38"/>
        <v>-455.48281112176448</v>
      </c>
      <c r="AY105" s="8">
        <f t="shared" si="39"/>
        <v>-666.3824099345444</v>
      </c>
      <c r="AZ105">
        <f t="shared" si="27"/>
        <v>-246.0654859351354</v>
      </c>
      <c r="BA105" s="8">
        <f t="shared" si="28"/>
        <v>-912.44789586967977</v>
      </c>
      <c r="BD105" s="2">
        <v>1</v>
      </c>
      <c r="BE105">
        <v>1</v>
      </c>
      <c r="BG105">
        <v>0</v>
      </c>
      <c r="BH105">
        <v>0</v>
      </c>
      <c r="BI105">
        <v>0</v>
      </c>
      <c r="BJ105">
        <v>2.4</v>
      </c>
      <c r="BK105">
        <v>0</v>
      </c>
      <c r="BL105">
        <v>0</v>
      </c>
      <c r="BM105">
        <v>0</v>
      </c>
      <c r="BN105">
        <v>2.4000000000000004</v>
      </c>
      <c r="BO105">
        <v>4.8000000000000007</v>
      </c>
      <c r="BQ105">
        <v>103</v>
      </c>
      <c r="BR105" s="8">
        <f t="shared" si="24"/>
        <v>-466.38214765100668</v>
      </c>
      <c r="BS105" s="8">
        <f t="shared" si="29"/>
        <v>-663.22177320960157</v>
      </c>
      <c r="BT105">
        <f t="shared" si="30"/>
        <v>-239.30211884772388</v>
      </c>
      <c r="BU105" s="8">
        <f t="shared" si="31"/>
        <v>-902.52389205732538</v>
      </c>
      <c r="BX105" s="2">
        <v>1</v>
      </c>
      <c r="BY105">
        <v>1</v>
      </c>
      <c r="CA105">
        <v>24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-12</v>
      </c>
      <c r="CI105">
        <v>12</v>
      </c>
      <c r="CK105">
        <v>103</v>
      </c>
      <c r="CL105" s="8">
        <f t="shared" si="32"/>
        <v>401.3194899328854</v>
      </c>
      <c r="CM105" s="8">
        <f t="shared" si="33"/>
        <v>-90.779573963601592</v>
      </c>
      <c r="CN105">
        <f t="shared" si="34"/>
        <v>-1180.2672916928975</v>
      </c>
      <c r="CO105" s="8">
        <f t="shared" si="35"/>
        <v>-1271.046865656499</v>
      </c>
    </row>
    <row r="106" spans="1:93" ht="16.5">
      <c r="A106">
        <v>9.9999999999999995E-7</v>
      </c>
      <c r="B106" s="14">
        <v>9.9999999999999995E-7</v>
      </c>
      <c r="C106">
        <v>1.4081666666666665E-3</v>
      </c>
      <c r="D106">
        <v>9.8932432432432432E-4</v>
      </c>
      <c r="E106">
        <v>3.9204545454545456E-5</v>
      </c>
      <c r="F106">
        <v>1.0000000000000001E-5</v>
      </c>
      <c r="G106">
        <v>0.55980582278545232</v>
      </c>
      <c r="H106">
        <v>0.40815596223432782</v>
      </c>
      <c r="I106">
        <v>306.21841072000001</v>
      </c>
      <c r="J106">
        <v>1.5488166189124805E-7</v>
      </c>
      <c r="K106">
        <v>3.1649999999999998E-2</v>
      </c>
      <c r="L106">
        <v>13.321692214627612</v>
      </c>
      <c r="M106" s="104">
        <v>59925.970945181754</v>
      </c>
      <c r="P106" s="2">
        <v>1</v>
      </c>
      <c r="Q106">
        <v>1</v>
      </c>
      <c r="S106">
        <v>0</v>
      </c>
      <c r="T106">
        <v>6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6</v>
      </c>
      <c r="AC106">
        <v>104</v>
      </c>
      <c r="AD106" s="8">
        <f t="shared" si="36"/>
        <v>-427.76574496644264</v>
      </c>
      <c r="AE106" s="8">
        <f t="shared" si="37"/>
        <v>-673.81527691468602</v>
      </c>
      <c r="AF106">
        <f t="shared" si="25"/>
        <v>-304.66303200758489</v>
      </c>
      <c r="AG106" s="8">
        <f t="shared" si="26"/>
        <v>-978.47830892227091</v>
      </c>
      <c r="AJ106" s="2">
        <v>1</v>
      </c>
      <c r="AK106">
        <v>0.99999999999999822</v>
      </c>
      <c r="AM106">
        <v>0</v>
      </c>
      <c r="AN106">
        <v>0</v>
      </c>
      <c r="AO106">
        <v>3.4285714285714288</v>
      </c>
      <c r="AP106">
        <v>0</v>
      </c>
      <c r="AQ106">
        <v>0</v>
      </c>
      <c r="AR106">
        <v>0</v>
      </c>
      <c r="AS106">
        <v>0</v>
      </c>
      <c r="AT106">
        <v>1.7142857142857135</v>
      </c>
      <c r="AU106">
        <v>5.1428571428571423</v>
      </c>
      <c r="AW106">
        <v>104</v>
      </c>
      <c r="AX106" s="8">
        <f t="shared" si="38"/>
        <v>-455.48281112176448</v>
      </c>
      <c r="AY106" s="8">
        <f t="shared" si="39"/>
        <v>-666.3824099345444</v>
      </c>
      <c r="AZ106">
        <f t="shared" si="27"/>
        <v>-245.61158857066764</v>
      </c>
      <c r="BA106" s="8">
        <f t="shared" si="28"/>
        <v>-911.99399850521206</v>
      </c>
      <c r="BD106" s="2">
        <v>1</v>
      </c>
      <c r="BE106">
        <v>1</v>
      </c>
      <c r="BG106">
        <v>0</v>
      </c>
      <c r="BH106">
        <v>0</v>
      </c>
      <c r="BI106">
        <v>0</v>
      </c>
      <c r="BJ106">
        <v>2.4</v>
      </c>
      <c r="BK106">
        <v>0</v>
      </c>
      <c r="BL106">
        <v>0</v>
      </c>
      <c r="BM106">
        <v>0</v>
      </c>
      <c r="BN106">
        <v>2.4000000000000004</v>
      </c>
      <c r="BO106">
        <v>4.8000000000000007</v>
      </c>
      <c r="BQ106">
        <v>104</v>
      </c>
      <c r="BR106" s="8">
        <f t="shared" si="24"/>
        <v>-466.38214765100668</v>
      </c>
      <c r="BS106" s="8">
        <f t="shared" si="29"/>
        <v>-663.22177320960157</v>
      </c>
      <c r="BT106">
        <f t="shared" si="30"/>
        <v>-239.56004663425011</v>
      </c>
      <c r="BU106" s="8">
        <f t="shared" si="31"/>
        <v>-902.78181984385174</v>
      </c>
      <c r="BX106" s="2">
        <v>1</v>
      </c>
      <c r="BY106">
        <v>1</v>
      </c>
      <c r="CA106">
        <v>24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-12</v>
      </c>
      <c r="CI106">
        <v>12</v>
      </c>
      <c r="CK106">
        <v>104</v>
      </c>
      <c r="CL106" s="8">
        <f t="shared" si="32"/>
        <v>401.3194899328854</v>
      </c>
      <c r="CM106" s="8">
        <f t="shared" si="33"/>
        <v>-90.779573963601592</v>
      </c>
      <c r="CN106">
        <f t="shared" si="34"/>
        <v>-1182.6105227323708</v>
      </c>
      <c r="CO106" s="8">
        <f t="shared" si="35"/>
        <v>-1273.3900966959723</v>
      </c>
    </row>
    <row r="107" spans="1:93" ht="16.5">
      <c r="A107">
        <v>9.9999999999999995E-7</v>
      </c>
      <c r="B107" s="14">
        <v>2.5804347826086956E-4</v>
      </c>
      <c r="C107">
        <v>1.4751666666666667E-3</v>
      </c>
      <c r="D107">
        <v>8.7972972972972965E-4</v>
      </c>
      <c r="E107">
        <v>4.568181818181818E-5</v>
      </c>
      <c r="F107">
        <v>1.0000000000000001E-5</v>
      </c>
      <c r="G107">
        <v>0.55774415130411259</v>
      </c>
      <c r="H107">
        <v>0.40988675981763856</v>
      </c>
      <c r="I107">
        <v>306.10651998000003</v>
      </c>
      <c r="J107">
        <v>1.5488166189124805E-7</v>
      </c>
      <c r="K107">
        <v>3.1734999999999999E-2</v>
      </c>
      <c r="L107">
        <v>55.452717239337069</v>
      </c>
      <c r="M107" s="104">
        <v>59696.189382834098</v>
      </c>
      <c r="P107" s="2">
        <v>1</v>
      </c>
      <c r="Q107">
        <v>1</v>
      </c>
      <c r="S107">
        <v>0</v>
      </c>
      <c r="T107">
        <v>6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6</v>
      </c>
      <c r="AC107">
        <v>105</v>
      </c>
      <c r="AD107" s="8">
        <f t="shared" si="36"/>
        <v>-427.76574496644264</v>
      </c>
      <c r="AE107" s="8">
        <f t="shared" si="37"/>
        <v>-673.81527691468602</v>
      </c>
      <c r="AF107">
        <f t="shared" si="25"/>
        <v>-303.84188981294409</v>
      </c>
      <c r="AG107" s="8">
        <f t="shared" si="26"/>
        <v>-977.65716672763006</v>
      </c>
      <c r="AJ107" s="2">
        <v>1</v>
      </c>
      <c r="AK107">
        <v>0.99999999999999822</v>
      </c>
      <c r="AM107">
        <v>0</v>
      </c>
      <c r="AN107">
        <v>0</v>
      </c>
      <c r="AO107">
        <v>3.4285714285714288</v>
      </c>
      <c r="AP107">
        <v>0</v>
      </c>
      <c r="AQ107">
        <v>0</v>
      </c>
      <c r="AR107">
        <v>0</v>
      </c>
      <c r="AS107">
        <v>0</v>
      </c>
      <c r="AT107">
        <v>1.7142857142857135</v>
      </c>
      <c r="AU107">
        <v>5.1428571428571423</v>
      </c>
      <c r="AW107">
        <v>105</v>
      </c>
      <c r="AX107" s="8">
        <f t="shared" si="38"/>
        <v>-455.48281112176448</v>
      </c>
      <c r="AY107" s="8">
        <f t="shared" si="39"/>
        <v>-666.3824099345444</v>
      </c>
      <c r="AZ107">
        <f t="shared" si="27"/>
        <v>-246.53465487351698</v>
      </c>
      <c r="BA107" s="8">
        <f t="shared" si="28"/>
        <v>-912.91706480806135</v>
      </c>
      <c r="BD107" s="2">
        <v>1</v>
      </c>
      <c r="BE107">
        <v>1</v>
      </c>
      <c r="BG107">
        <v>0</v>
      </c>
      <c r="BH107">
        <v>0</v>
      </c>
      <c r="BI107">
        <v>0</v>
      </c>
      <c r="BJ107">
        <v>2.4</v>
      </c>
      <c r="BK107">
        <v>0</v>
      </c>
      <c r="BL107">
        <v>0</v>
      </c>
      <c r="BM107">
        <v>0</v>
      </c>
      <c r="BN107">
        <v>2.4000000000000004</v>
      </c>
      <c r="BO107">
        <v>4.8000000000000007</v>
      </c>
      <c r="BQ107">
        <v>105</v>
      </c>
      <c r="BR107" s="8">
        <f t="shared" si="24"/>
        <v>-466.38214765100668</v>
      </c>
      <c r="BS107" s="8">
        <f t="shared" si="29"/>
        <v>-663.22177320960157</v>
      </c>
      <c r="BT107">
        <f t="shared" si="30"/>
        <v>-238.52212487615301</v>
      </c>
      <c r="BU107" s="8">
        <f t="shared" si="31"/>
        <v>-901.74389808575461</v>
      </c>
      <c r="BX107" s="2">
        <v>1</v>
      </c>
      <c r="BY107">
        <v>1</v>
      </c>
      <c r="CA107">
        <v>24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-12</v>
      </c>
      <c r="CI107">
        <v>12</v>
      </c>
      <c r="CK107">
        <v>105</v>
      </c>
      <c r="CL107" s="8">
        <f t="shared" si="32"/>
        <v>401.3194899328854</v>
      </c>
      <c r="CM107" s="8">
        <f t="shared" si="33"/>
        <v>-90.779573963601592</v>
      </c>
      <c r="CN107">
        <f t="shared" si="34"/>
        <v>-843.05890410411325</v>
      </c>
      <c r="CO107" s="8">
        <f t="shared" si="35"/>
        <v>-933.83847806771485</v>
      </c>
    </row>
    <row r="108" spans="1:93" ht="16.5">
      <c r="A108">
        <v>9.9999999999999995E-7</v>
      </c>
      <c r="B108" s="14">
        <v>9.9999999999999995E-7</v>
      </c>
      <c r="C108">
        <v>1.8348333333333333E-3</v>
      </c>
      <c r="D108">
        <v>1.2809459459459461E-3</v>
      </c>
      <c r="E108">
        <v>5.1590909090909091E-5</v>
      </c>
      <c r="F108">
        <v>1.0000000000000001E-5</v>
      </c>
      <c r="G108">
        <v>0.56183780497783653</v>
      </c>
      <c r="H108">
        <v>0.3953125122704606</v>
      </c>
      <c r="I108">
        <v>306.33210614000001</v>
      </c>
      <c r="J108">
        <v>1.5488166189124805E-7</v>
      </c>
      <c r="K108">
        <v>3.1449999999999999E-2</v>
      </c>
      <c r="L108">
        <v>38.081781258300516</v>
      </c>
      <c r="M108" s="104">
        <v>60192.279094763551</v>
      </c>
      <c r="P108" s="2">
        <v>1</v>
      </c>
      <c r="Q108">
        <v>1</v>
      </c>
      <c r="S108">
        <v>0</v>
      </c>
      <c r="T108">
        <v>6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6</v>
      </c>
      <c r="AC108">
        <v>106</v>
      </c>
      <c r="AD108" s="8">
        <f t="shared" si="36"/>
        <v>-427.76574496644264</v>
      </c>
      <c r="AE108" s="8">
        <f t="shared" si="37"/>
        <v>-673.81527691468602</v>
      </c>
      <c r="AF108">
        <f t="shared" si="25"/>
        <v>-300.73154166634566</v>
      </c>
      <c r="AG108" s="8">
        <f t="shared" si="26"/>
        <v>-974.54681858103163</v>
      </c>
      <c r="AJ108" s="2">
        <v>1</v>
      </c>
      <c r="AK108">
        <v>0.99999999999999822</v>
      </c>
      <c r="AM108">
        <v>0</v>
      </c>
      <c r="AN108">
        <v>0</v>
      </c>
      <c r="AO108">
        <v>3.4285714285714288</v>
      </c>
      <c r="AP108">
        <v>0</v>
      </c>
      <c r="AQ108">
        <v>0</v>
      </c>
      <c r="AR108">
        <v>0</v>
      </c>
      <c r="AS108">
        <v>0</v>
      </c>
      <c r="AT108">
        <v>1.7142857142857135</v>
      </c>
      <c r="AU108">
        <v>5.1428571428571423</v>
      </c>
      <c r="AW108">
        <v>106</v>
      </c>
      <c r="AX108" s="8">
        <f t="shared" si="38"/>
        <v>-455.48281112176448</v>
      </c>
      <c r="AY108" s="8">
        <f t="shared" si="39"/>
        <v>-666.3824099345444</v>
      </c>
      <c r="AZ108">
        <f t="shared" si="27"/>
        <v>-243.47455973968985</v>
      </c>
      <c r="BA108" s="8">
        <f t="shared" si="28"/>
        <v>-909.85696967423428</v>
      </c>
      <c r="BD108" s="2">
        <v>1</v>
      </c>
      <c r="BE108">
        <v>1</v>
      </c>
      <c r="BG108">
        <v>0</v>
      </c>
      <c r="BH108">
        <v>0</v>
      </c>
      <c r="BI108">
        <v>0</v>
      </c>
      <c r="BJ108">
        <v>2.4</v>
      </c>
      <c r="BK108">
        <v>0</v>
      </c>
      <c r="BL108">
        <v>0</v>
      </c>
      <c r="BM108">
        <v>0</v>
      </c>
      <c r="BN108">
        <v>2.4000000000000004</v>
      </c>
      <c r="BO108">
        <v>4.8000000000000007</v>
      </c>
      <c r="BQ108">
        <v>106</v>
      </c>
      <c r="BR108" s="8">
        <f t="shared" si="24"/>
        <v>-466.38214765100668</v>
      </c>
      <c r="BS108" s="8">
        <f t="shared" si="29"/>
        <v>-663.22177320960157</v>
      </c>
      <c r="BT108">
        <f t="shared" si="30"/>
        <v>-238.00945746763796</v>
      </c>
      <c r="BU108" s="8">
        <f t="shared" si="31"/>
        <v>-901.23123067723952</v>
      </c>
      <c r="BX108" s="2">
        <v>1</v>
      </c>
      <c r="BY108">
        <v>1</v>
      </c>
      <c r="CA108">
        <v>24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-12</v>
      </c>
      <c r="CI108">
        <v>12</v>
      </c>
      <c r="CK108">
        <v>106</v>
      </c>
      <c r="CL108" s="8">
        <f t="shared" si="32"/>
        <v>401.3194899328854</v>
      </c>
      <c r="CM108" s="8">
        <f t="shared" si="33"/>
        <v>-90.779573963601592</v>
      </c>
      <c r="CN108">
        <f t="shared" si="34"/>
        <v>-1182.8558624725536</v>
      </c>
      <c r="CO108" s="8">
        <f t="shared" si="35"/>
        <v>-1273.635436436155</v>
      </c>
    </row>
    <row r="109" spans="1:93" ht="16.5">
      <c r="A109">
        <v>9.9999999999999995E-7</v>
      </c>
      <c r="B109" s="14">
        <v>4.6739130434782611E-5</v>
      </c>
      <c r="C109">
        <v>1.1819999999999999E-3</v>
      </c>
      <c r="D109">
        <v>8.0743243243243249E-4</v>
      </c>
      <c r="E109">
        <v>3.9545454545454541E-5</v>
      </c>
      <c r="F109">
        <v>1.0000000000000001E-5</v>
      </c>
      <c r="G109">
        <v>0.5411516073007101</v>
      </c>
      <c r="H109">
        <v>0.42653988097773604</v>
      </c>
      <c r="I109">
        <v>306.17690286999999</v>
      </c>
      <c r="J109">
        <v>1.5488166189124805E-7</v>
      </c>
      <c r="K109">
        <v>3.261E-2</v>
      </c>
      <c r="L109">
        <v>52.163453333705583</v>
      </c>
      <c r="M109" s="104">
        <v>58051.233532319995</v>
      </c>
      <c r="P109" s="2">
        <v>1</v>
      </c>
      <c r="Q109">
        <v>1</v>
      </c>
      <c r="S109">
        <v>0</v>
      </c>
      <c r="T109">
        <v>6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6</v>
      </c>
      <c r="AC109">
        <v>107</v>
      </c>
      <c r="AD109" s="8">
        <f t="shared" si="36"/>
        <v>-427.76574496644264</v>
      </c>
      <c r="AE109" s="8">
        <f t="shared" si="37"/>
        <v>-673.81527691468602</v>
      </c>
      <c r="AF109">
        <f t="shared" si="25"/>
        <v>-307.2959609176832</v>
      </c>
      <c r="AG109" s="8">
        <f t="shared" si="26"/>
        <v>-981.11123783236917</v>
      </c>
      <c r="AJ109" s="2">
        <v>1</v>
      </c>
      <c r="AK109">
        <v>0.99999999999999822</v>
      </c>
      <c r="AM109">
        <v>0</v>
      </c>
      <c r="AN109">
        <v>0</v>
      </c>
      <c r="AO109">
        <v>3.4285714285714288</v>
      </c>
      <c r="AP109">
        <v>0</v>
      </c>
      <c r="AQ109">
        <v>0</v>
      </c>
      <c r="AR109">
        <v>0</v>
      </c>
      <c r="AS109">
        <v>0</v>
      </c>
      <c r="AT109">
        <v>1.7142857142857135</v>
      </c>
      <c r="AU109">
        <v>5.1428571428571423</v>
      </c>
      <c r="AW109">
        <v>107</v>
      </c>
      <c r="AX109" s="8">
        <f t="shared" si="38"/>
        <v>-455.48281112176448</v>
      </c>
      <c r="AY109" s="8">
        <f t="shared" si="39"/>
        <v>-666.3824099345444</v>
      </c>
      <c r="AZ109">
        <f t="shared" si="27"/>
        <v>-247.22112776121017</v>
      </c>
      <c r="BA109" s="8">
        <f t="shared" si="28"/>
        <v>-913.60353769575454</v>
      </c>
      <c r="BD109" s="2">
        <v>1</v>
      </c>
      <c r="BE109">
        <v>1</v>
      </c>
      <c r="BG109">
        <v>0</v>
      </c>
      <c r="BH109">
        <v>0</v>
      </c>
      <c r="BI109">
        <v>0</v>
      </c>
      <c r="BJ109">
        <v>2.4</v>
      </c>
      <c r="BK109">
        <v>0</v>
      </c>
      <c r="BL109">
        <v>0</v>
      </c>
      <c r="BM109">
        <v>0</v>
      </c>
      <c r="BN109">
        <v>2.4000000000000004</v>
      </c>
      <c r="BO109">
        <v>4.8000000000000007</v>
      </c>
      <c r="BQ109">
        <v>107</v>
      </c>
      <c r="BR109" s="8">
        <f t="shared" si="24"/>
        <v>-466.38214765100668</v>
      </c>
      <c r="BS109" s="8">
        <f t="shared" si="29"/>
        <v>-663.22177320960157</v>
      </c>
      <c r="BT109">
        <f t="shared" si="30"/>
        <v>-239.29211321579669</v>
      </c>
      <c r="BU109" s="8">
        <f t="shared" si="31"/>
        <v>-902.51388642539825</v>
      </c>
      <c r="BX109" s="2">
        <v>1</v>
      </c>
      <c r="BY109">
        <v>1</v>
      </c>
      <c r="CA109">
        <v>24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-12</v>
      </c>
      <c r="CI109">
        <v>12</v>
      </c>
      <c r="CK109">
        <v>107</v>
      </c>
      <c r="CL109" s="8">
        <f t="shared" si="32"/>
        <v>401.3194899328854</v>
      </c>
      <c r="CM109" s="8">
        <f t="shared" si="33"/>
        <v>-90.779573963601592</v>
      </c>
      <c r="CN109">
        <f t="shared" si="34"/>
        <v>-948.47066894316174</v>
      </c>
      <c r="CO109" s="8">
        <f t="shared" si="35"/>
        <v>-1039.2502429067633</v>
      </c>
    </row>
    <row r="110" spans="1:93" ht="16.5">
      <c r="A110">
        <v>9.9999999999999995E-7</v>
      </c>
      <c r="B110" s="14">
        <v>4.9782608695652176E-5</v>
      </c>
      <c r="C110">
        <v>1.1003333333333332E-3</v>
      </c>
      <c r="D110">
        <v>7.3189189189189186E-4</v>
      </c>
      <c r="E110">
        <v>3.7272727272727269E-5</v>
      </c>
      <c r="F110">
        <v>1.0000000000000001E-5</v>
      </c>
      <c r="G110">
        <v>0.54389489183509609</v>
      </c>
      <c r="H110">
        <v>0.42495396540081415</v>
      </c>
      <c r="I110">
        <v>306.00726207000002</v>
      </c>
      <c r="J110">
        <v>1.6218100973589288E-7</v>
      </c>
      <c r="K110">
        <v>3.2820000000000002E-2</v>
      </c>
      <c r="L110">
        <v>15.84589218133074</v>
      </c>
      <c r="M110" s="104">
        <v>58332.989797436545</v>
      </c>
      <c r="P110" s="2">
        <v>1</v>
      </c>
      <c r="Q110">
        <v>1</v>
      </c>
      <c r="S110">
        <v>0</v>
      </c>
      <c r="T110">
        <v>6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6</v>
      </c>
      <c r="AC110">
        <v>108</v>
      </c>
      <c r="AD110" s="8">
        <f t="shared" si="36"/>
        <v>-427.76574496644264</v>
      </c>
      <c r="AE110" s="8">
        <f t="shared" si="37"/>
        <v>-673.81527691468602</v>
      </c>
      <c r="AF110">
        <f t="shared" si="25"/>
        <v>-307.51563482664687</v>
      </c>
      <c r="AG110" s="8">
        <f t="shared" si="26"/>
        <v>-981.3309117413329</v>
      </c>
      <c r="AJ110" s="2">
        <v>1</v>
      </c>
      <c r="AK110">
        <v>0.99999999999999822</v>
      </c>
      <c r="AM110">
        <v>0</v>
      </c>
      <c r="AN110">
        <v>0</v>
      </c>
      <c r="AO110">
        <v>3.4285714285714288</v>
      </c>
      <c r="AP110">
        <v>0</v>
      </c>
      <c r="AQ110">
        <v>0</v>
      </c>
      <c r="AR110">
        <v>0</v>
      </c>
      <c r="AS110">
        <v>0</v>
      </c>
      <c r="AT110">
        <v>1.7142857142857135</v>
      </c>
      <c r="AU110">
        <v>5.1428571428571423</v>
      </c>
      <c r="AW110">
        <v>108</v>
      </c>
      <c r="AX110" s="8">
        <f t="shared" si="38"/>
        <v>-455.48281112176448</v>
      </c>
      <c r="AY110" s="8">
        <f t="shared" si="39"/>
        <v>-666.3824099345444</v>
      </c>
      <c r="AZ110">
        <f t="shared" si="27"/>
        <v>-247.31042992182967</v>
      </c>
      <c r="BA110" s="8">
        <f t="shared" si="28"/>
        <v>-913.69283985637412</v>
      </c>
      <c r="BD110" s="2">
        <v>1</v>
      </c>
      <c r="BE110">
        <v>1</v>
      </c>
      <c r="BG110">
        <v>0</v>
      </c>
      <c r="BH110">
        <v>0</v>
      </c>
      <c r="BI110">
        <v>0</v>
      </c>
      <c r="BJ110">
        <v>2.4</v>
      </c>
      <c r="BK110">
        <v>0</v>
      </c>
      <c r="BL110">
        <v>0</v>
      </c>
      <c r="BM110">
        <v>0</v>
      </c>
      <c r="BN110">
        <v>2.4000000000000004</v>
      </c>
      <c r="BO110">
        <v>4.8000000000000007</v>
      </c>
      <c r="BQ110">
        <v>108</v>
      </c>
      <c r="BR110" s="8">
        <f t="shared" si="24"/>
        <v>-466.38214765100668</v>
      </c>
      <c r="BS110" s="8">
        <f t="shared" si="29"/>
        <v>-663.22177320960157</v>
      </c>
      <c r="BT110">
        <f t="shared" si="30"/>
        <v>-238.91934722203155</v>
      </c>
      <c r="BU110" s="8">
        <f t="shared" si="31"/>
        <v>-902.14112043163311</v>
      </c>
      <c r="BX110" s="2">
        <v>1</v>
      </c>
      <c r="BY110">
        <v>1</v>
      </c>
      <c r="CA110">
        <v>24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-12</v>
      </c>
      <c r="CI110">
        <v>12</v>
      </c>
      <c r="CK110">
        <v>108</v>
      </c>
      <c r="CL110" s="8">
        <f t="shared" si="32"/>
        <v>401.3194899328854</v>
      </c>
      <c r="CM110" s="8">
        <f t="shared" si="33"/>
        <v>-90.779573963601592</v>
      </c>
      <c r="CN110">
        <f t="shared" si="34"/>
        <v>-942.88300689738162</v>
      </c>
      <c r="CO110" s="8">
        <f t="shared" si="35"/>
        <v>-1033.6625808609833</v>
      </c>
    </row>
    <row r="111" spans="1:93" ht="16.5">
      <c r="A111">
        <v>9.9999999999999995E-7</v>
      </c>
      <c r="B111" s="14">
        <v>9.9999999999999995E-7</v>
      </c>
      <c r="C111">
        <v>7.8666666666666674E-4</v>
      </c>
      <c r="D111">
        <v>5.9891891891891886E-4</v>
      </c>
      <c r="E111">
        <v>3.1590909090909086E-5</v>
      </c>
      <c r="F111">
        <v>1.0000000000000001E-5</v>
      </c>
      <c r="G111">
        <v>0.54740464776357878</v>
      </c>
      <c r="H111">
        <v>0.41404009268085973</v>
      </c>
      <c r="I111">
        <v>305.98872298999999</v>
      </c>
      <c r="J111">
        <v>1.5135612484362046E-7</v>
      </c>
      <c r="K111">
        <v>3.3224999999999998E-2</v>
      </c>
      <c r="L111">
        <v>84.11953307486823</v>
      </c>
      <c r="M111" s="104">
        <v>58700.339175480287</v>
      </c>
      <c r="P111" s="2">
        <v>1</v>
      </c>
      <c r="Q111">
        <v>1</v>
      </c>
      <c r="S111">
        <v>0</v>
      </c>
      <c r="T111">
        <v>6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6</v>
      </c>
      <c r="AC111">
        <v>109</v>
      </c>
      <c r="AD111" s="8">
        <f t="shared" si="36"/>
        <v>-427.76574496644264</v>
      </c>
      <c r="AE111" s="8">
        <f t="shared" si="37"/>
        <v>-673.81527691468602</v>
      </c>
      <c r="AF111">
        <f t="shared" si="25"/>
        <v>-313.673798247565</v>
      </c>
      <c r="AG111" s="8">
        <f t="shared" si="26"/>
        <v>-987.48907516225108</v>
      </c>
      <c r="AJ111" s="2">
        <v>1</v>
      </c>
      <c r="AK111">
        <v>0.99999999999999822</v>
      </c>
      <c r="AM111">
        <v>0</v>
      </c>
      <c r="AN111">
        <v>0</v>
      </c>
      <c r="AO111">
        <v>3.4285714285714288</v>
      </c>
      <c r="AP111">
        <v>0</v>
      </c>
      <c r="AQ111">
        <v>0</v>
      </c>
      <c r="AR111">
        <v>0</v>
      </c>
      <c r="AS111">
        <v>0</v>
      </c>
      <c r="AT111">
        <v>1.7142857142857135</v>
      </c>
      <c r="AU111">
        <v>5.1428571428571423</v>
      </c>
      <c r="AW111">
        <v>109</v>
      </c>
      <c r="AX111" s="8">
        <f t="shared" si="38"/>
        <v>-455.48281112176448</v>
      </c>
      <c r="AY111" s="8">
        <f t="shared" si="39"/>
        <v>-666.3824099345444</v>
      </c>
      <c r="AZ111">
        <f t="shared" si="27"/>
        <v>-249.89475290222796</v>
      </c>
      <c r="BA111" s="8">
        <f t="shared" si="28"/>
        <v>-916.27716283677239</v>
      </c>
      <c r="BD111" s="2">
        <v>1</v>
      </c>
      <c r="BE111">
        <v>1</v>
      </c>
      <c r="BG111">
        <v>0</v>
      </c>
      <c r="BH111">
        <v>0</v>
      </c>
      <c r="BI111">
        <v>0</v>
      </c>
      <c r="BJ111">
        <v>2.4</v>
      </c>
      <c r="BK111">
        <v>0</v>
      </c>
      <c r="BL111">
        <v>0</v>
      </c>
      <c r="BM111">
        <v>0</v>
      </c>
      <c r="BN111">
        <v>2.4000000000000004</v>
      </c>
      <c r="BO111">
        <v>4.8000000000000007</v>
      </c>
      <c r="BQ111">
        <v>109</v>
      </c>
      <c r="BR111" s="8">
        <f t="shared" si="24"/>
        <v>-466.38214765100668</v>
      </c>
      <c r="BS111" s="8">
        <f t="shared" si="29"/>
        <v>-663.22177320960157</v>
      </c>
      <c r="BT111">
        <f t="shared" si="30"/>
        <v>-240.68343069789026</v>
      </c>
      <c r="BU111" s="8">
        <f t="shared" si="31"/>
        <v>-903.9052039074918</v>
      </c>
      <c r="BX111" s="2">
        <v>1</v>
      </c>
      <c r="BY111">
        <v>1</v>
      </c>
      <c r="CA111">
        <v>24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-12</v>
      </c>
      <c r="CI111">
        <v>12</v>
      </c>
      <c r="CK111">
        <v>109</v>
      </c>
      <c r="CL111" s="8">
        <f t="shared" si="32"/>
        <v>401.3194899328854</v>
      </c>
      <c r="CM111" s="8">
        <f t="shared" si="33"/>
        <v>-90.779573963601592</v>
      </c>
      <c r="CN111">
        <f t="shared" si="34"/>
        <v>-1183.9091043971644</v>
      </c>
      <c r="CO111" s="8">
        <f t="shared" si="35"/>
        <v>-1274.6886783607661</v>
      </c>
    </row>
    <row r="112" spans="1:93" ht="16.5">
      <c r="A112">
        <v>9.9999999999999995E-7</v>
      </c>
      <c r="B112" s="14">
        <v>9.9999999999999995E-7</v>
      </c>
      <c r="C112">
        <v>1.9161666666666665E-3</v>
      </c>
      <c r="D112">
        <v>1.3432432432432433E-3</v>
      </c>
      <c r="E112">
        <v>4.9090909090909098E-5</v>
      </c>
      <c r="F112">
        <v>1.0000000000000001E-5</v>
      </c>
      <c r="G112">
        <v>0.56941183700061204</v>
      </c>
      <c r="H112">
        <v>0.38005038300266297</v>
      </c>
      <c r="I112">
        <v>306.28698890999999</v>
      </c>
      <c r="J112">
        <v>1.479108388168204E-7</v>
      </c>
      <c r="K112">
        <v>3.2210000000000003E-2</v>
      </c>
      <c r="L112">
        <v>10.41887787039504</v>
      </c>
      <c r="M112" s="104">
        <v>61027.13061775727</v>
      </c>
      <c r="P112" s="2">
        <v>1</v>
      </c>
      <c r="Q112">
        <v>1</v>
      </c>
      <c r="S112">
        <v>0</v>
      </c>
      <c r="T112">
        <v>6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6</v>
      </c>
      <c r="AC112">
        <v>110</v>
      </c>
      <c r="AD112" s="8">
        <f t="shared" si="36"/>
        <v>-427.76574496644264</v>
      </c>
      <c r="AE112" s="8">
        <f t="shared" si="37"/>
        <v>-673.81527691468602</v>
      </c>
      <c r="AF112">
        <f t="shared" si="25"/>
        <v>-300.72817898593655</v>
      </c>
      <c r="AG112" s="8">
        <f t="shared" si="26"/>
        <v>-974.54345590062258</v>
      </c>
      <c r="AJ112" s="2">
        <v>1</v>
      </c>
      <c r="AK112">
        <v>0.999999999999998</v>
      </c>
      <c r="AM112">
        <v>0</v>
      </c>
      <c r="AN112">
        <v>0</v>
      </c>
      <c r="AO112">
        <v>3.4285714285714302</v>
      </c>
      <c r="AP112">
        <v>0</v>
      </c>
      <c r="AQ112">
        <v>0</v>
      </c>
      <c r="AR112">
        <v>0</v>
      </c>
      <c r="AS112">
        <v>0</v>
      </c>
      <c r="AT112">
        <v>1.71428571428571</v>
      </c>
      <c r="AU112">
        <v>5.1428571428571397</v>
      </c>
      <c r="AW112">
        <v>110</v>
      </c>
      <c r="AX112" s="8">
        <f t="shared" si="38"/>
        <v>-455.48281112176267</v>
      </c>
      <c r="AY112" s="8">
        <f t="shared" si="39"/>
        <v>-666.38240993454258</v>
      </c>
      <c r="AZ112">
        <f t="shared" si="27"/>
        <v>-243.52296035518066</v>
      </c>
      <c r="BA112" s="8">
        <f t="shared" si="28"/>
        <v>-909.90537028972324</v>
      </c>
      <c r="BD112" s="2">
        <v>1</v>
      </c>
      <c r="BE112">
        <v>1</v>
      </c>
      <c r="BG112">
        <v>0</v>
      </c>
      <c r="BH112">
        <v>0</v>
      </c>
      <c r="BI112">
        <v>0</v>
      </c>
      <c r="BJ112">
        <v>2.4</v>
      </c>
      <c r="BK112">
        <v>0</v>
      </c>
      <c r="BL112">
        <v>0</v>
      </c>
      <c r="BM112">
        <v>0</v>
      </c>
      <c r="BN112">
        <v>2.4000000000000004</v>
      </c>
      <c r="BO112">
        <v>4.8000000000000007</v>
      </c>
      <c r="BQ112">
        <v>110</v>
      </c>
      <c r="BR112" s="8">
        <f t="shared" si="24"/>
        <v>-466.38214765100668</v>
      </c>
      <c r="BS112" s="8">
        <f t="shared" si="29"/>
        <v>-663.22177320960157</v>
      </c>
      <c r="BT112">
        <f t="shared" si="30"/>
        <v>-238.6949772994449</v>
      </c>
      <c r="BU112" s="8">
        <f t="shared" si="31"/>
        <v>-901.91675050904644</v>
      </c>
      <c r="BX112" s="2">
        <v>1</v>
      </c>
      <c r="BY112">
        <v>1</v>
      </c>
      <c r="CA112">
        <v>24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-12</v>
      </c>
      <c r="CI112">
        <v>12</v>
      </c>
      <c r="CK112">
        <v>110</v>
      </c>
      <c r="CL112" s="8">
        <f t="shared" si="32"/>
        <v>401.3194899328854</v>
      </c>
      <c r="CM112" s="8">
        <f t="shared" si="33"/>
        <v>-90.779573963601592</v>
      </c>
      <c r="CN112">
        <f t="shared" si="34"/>
        <v>-1184.8186635824306</v>
      </c>
      <c r="CO112" s="8">
        <f t="shared" si="35"/>
        <v>-1275.5982375460321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43993-6888-4827-B452-79EC8EF5F1BE}">
  <dimension ref="A1:CO112"/>
  <sheetViews>
    <sheetView zoomScale="71" zoomScaleNormal="71" workbookViewId="0">
      <selection activeCell="F3" sqref="F3:F99"/>
    </sheetView>
  </sheetViews>
  <sheetFormatPr defaultRowHeight="15.75"/>
  <cols>
    <col min="1" max="1" width="10.42578125" bestFit="1" customWidth="1"/>
    <col min="2" max="2" width="20.5703125" bestFit="1" customWidth="1"/>
    <col min="3" max="3" width="19.7109375" bestFit="1" customWidth="1"/>
    <col min="4" max="4" width="22.7109375" bestFit="1" customWidth="1"/>
    <col min="5" max="5" width="20.5703125" bestFit="1" customWidth="1"/>
    <col min="6" max="6" width="14.5703125" bestFit="1" customWidth="1"/>
    <col min="7" max="7" width="12.7109375" bestFit="1" customWidth="1"/>
    <col min="8" max="8" width="14.28515625" bestFit="1" customWidth="1"/>
    <col min="9" max="9" width="14.5703125" bestFit="1" customWidth="1"/>
    <col min="10" max="10" width="12.7109375" bestFit="1" customWidth="1"/>
    <col min="11" max="11" width="14.28515625" bestFit="1" customWidth="1"/>
    <col min="12" max="12" width="23.28515625" bestFit="1" customWidth="1"/>
    <col min="13" max="13" width="16.5703125" bestFit="1" customWidth="1"/>
    <col min="14" max="14" width="10.140625" bestFit="1" customWidth="1"/>
    <col min="15" max="15" width="63.7109375" customWidth="1"/>
    <col min="16" max="16" width="13.5703125" bestFit="1" customWidth="1"/>
    <col min="19" max="19" width="13.42578125" bestFit="1" customWidth="1"/>
    <col min="20" max="20" width="10.42578125" bestFit="1" customWidth="1"/>
    <col min="23" max="23" width="4.42578125" bestFit="1" customWidth="1"/>
    <col min="29" max="29" width="11.140625" customWidth="1"/>
    <col min="30" max="30" width="10.7109375" bestFit="1" customWidth="1"/>
    <col min="31" max="31" width="10.140625" bestFit="1" customWidth="1"/>
    <col min="32" max="32" width="15" bestFit="1" customWidth="1"/>
    <col min="33" max="33" width="11.28515625" bestFit="1" customWidth="1"/>
    <col min="34" max="34" width="9.42578125" bestFit="1" customWidth="1"/>
    <col min="35" max="35" width="13.5703125" bestFit="1" customWidth="1"/>
    <col min="36" max="36" width="21.5703125" bestFit="1" customWidth="1"/>
    <col min="37" max="37" width="6.140625" bestFit="1" customWidth="1"/>
    <col min="39" max="39" width="9.28515625" bestFit="1" customWidth="1"/>
    <col min="40" max="40" width="8.5703125" bestFit="1" customWidth="1"/>
    <col min="41" max="42" width="9.42578125" bestFit="1" customWidth="1"/>
    <col min="43" max="43" width="4.42578125" bestFit="1" customWidth="1"/>
    <col min="44" max="44" width="6" bestFit="1" customWidth="1"/>
    <col min="45" max="45" width="4.85546875" bestFit="1" customWidth="1"/>
    <col min="46" max="46" width="8.42578125" bestFit="1" customWidth="1"/>
    <col min="47" max="47" width="4.42578125" bestFit="1" customWidth="1"/>
    <col min="48" max="48" width="9.7109375" bestFit="1" customWidth="1"/>
    <col min="49" max="49" width="5.28515625" bestFit="1" customWidth="1"/>
    <col min="50" max="51" width="10.7109375" bestFit="1" customWidth="1"/>
    <col min="52" max="52" width="11.140625" bestFit="1" customWidth="1"/>
    <col min="53" max="53" width="10.7109375" bestFit="1" customWidth="1"/>
    <col min="55" max="55" width="13.42578125" bestFit="1" customWidth="1"/>
    <col min="60" max="60" width="8.28515625" bestFit="1" customWidth="1"/>
    <col min="63" max="63" width="11.5703125" bestFit="1" customWidth="1"/>
    <col min="67" max="67" width="16.42578125" bestFit="1" customWidth="1"/>
    <col min="68" max="72" width="16.42578125" customWidth="1"/>
    <col min="73" max="73" width="14" bestFit="1" customWidth="1"/>
    <col min="75" max="75" width="10.85546875" bestFit="1" customWidth="1"/>
    <col min="76" max="76" width="13.85546875" bestFit="1" customWidth="1"/>
    <col min="80" max="80" width="13.28515625" bestFit="1" customWidth="1"/>
    <col min="81" max="81" width="5.85546875" bestFit="1" customWidth="1"/>
    <col min="82" max="82" width="13.28515625" bestFit="1" customWidth="1"/>
    <col min="83" max="83" width="10" bestFit="1" customWidth="1"/>
    <col min="84" max="84" width="10.5703125" bestFit="1" customWidth="1"/>
    <col min="85" max="85" width="10" bestFit="1" customWidth="1"/>
    <col min="86" max="86" width="10.7109375" bestFit="1" customWidth="1"/>
    <col min="90" max="91" width="10.5703125" bestFit="1" customWidth="1"/>
    <col min="93" max="93" width="10.5703125" bestFit="1" customWidth="1"/>
  </cols>
  <sheetData>
    <row r="1" spans="1:93" ht="31.5">
      <c r="A1" s="1" t="s">
        <v>60</v>
      </c>
      <c r="B1" t="s">
        <v>15</v>
      </c>
      <c r="C1" t="s">
        <v>16</v>
      </c>
      <c r="D1" t="s">
        <v>17</v>
      </c>
      <c r="E1" t="s">
        <v>18</v>
      </c>
      <c r="F1" s="22" t="s">
        <v>19</v>
      </c>
      <c r="G1" s="22" t="s">
        <v>20</v>
      </c>
      <c r="H1" s="22" t="s">
        <v>45</v>
      </c>
      <c r="I1" t="s">
        <v>21</v>
      </c>
      <c r="J1" t="s">
        <v>22</v>
      </c>
      <c r="K1" t="s">
        <v>23</v>
      </c>
      <c r="L1" t="s">
        <v>171</v>
      </c>
      <c r="M1" s="104" t="s">
        <v>176</v>
      </c>
      <c r="O1" t="s">
        <v>184</v>
      </c>
      <c r="P1" s="2" t="s">
        <v>79</v>
      </c>
      <c r="Q1" t="s">
        <v>80</v>
      </c>
      <c r="S1" t="s">
        <v>180</v>
      </c>
      <c r="T1" t="s">
        <v>181</v>
      </c>
      <c r="U1" t="s">
        <v>182</v>
      </c>
      <c r="V1" t="s">
        <v>183</v>
      </c>
      <c r="W1" t="s">
        <v>85</v>
      </c>
      <c r="X1" t="s">
        <v>86</v>
      </c>
      <c r="Y1" t="s">
        <v>87</v>
      </c>
      <c r="Z1" t="s">
        <v>31</v>
      </c>
      <c r="AA1" t="s">
        <v>22</v>
      </c>
      <c r="AB1" s="2"/>
      <c r="AC1" t="s">
        <v>44</v>
      </c>
      <c r="AD1" t="s">
        <v>51</v>
      </c>
      <c r="AE1" t="s">
        <v>52</v>
      </c>
      <c r="AF1" t="s">
        <v>165</v>
      </c>
      <c r="AG1" t="s">
        <v>78</v>
      </c>
      <c r="AI1" t="s">
        <v>185</v>
      </c>
      <c r="AJ1" s="2" t="s">
        <v>79</v>
      </c>
      <c r="AK1" t="s">
        <v>80</v>
      </c>
      <c r="AM1" t="s">
        <v>180</v>
      </c>
      <c r="AN1" t="s">
        <v>181</v>
      </c>
      <c r="AO1" t="s">
        <v>182</v>
      </c>
      <c r="AP1" t="s">
        <v>183</v>
      </c>
      <c r="AQ1" t="s">
        <v>85</v>
      </c>
      <c r="AR1" t="s">
        <v>86</v>
      </c>
      <c r="AS1" t="s">
        <v>87</v>
      </c>
      <c r="AT1" t="s">
        <v>31</v>
      </c>
      <c r="AU1" t="s">
        <v>22</v>
      </c>
      <c r="AV1" s="2"/>
      <c r="AW1" t="s">
        <v>44</v>
      </c>
      <c r="AX1" t="s">
        <v>51</v>
      </c>
      <c r="AY1" t="s">
        <v>52</v>
      </c>
      <c r="AZ1" t="s">
        <v>165</v>
      </c>
      <c r="BA1" t="s">
        <v>78</v>
      </c>
      <c r="BC1" t="s">
        <v>186</v>
      </c>
      <c r="BD1" s="2" t="s">
        <v>79</v>
      </c>
      <c r="BE1" t="s">
        <v>80</v>
      </c>
      <c r="BG1" t="s">
        <v>180</v>
      </c>
      <c r="BH1" t="s">
        <v>181</v>
      </c>
      <c r="BI1" t="s">
        <v>182</v>
      </c>
      <c r="BJ1" t="s">
        <v>183</v>
      </c>
      <c r="BK1" t="s">
        <v>85</v>
      </c>
      <c r="BL1" t="s">
        <v>86</v>
      </c>
      <c r="BM1" t="s">
        <v>87</v>
      </c>
      <c r="BN1" t="s">
        <v>31</v>
      </c>
      <c r="BO1" t="s">
        <v>22</v>
      </c>
      <c r="BQ1" t="s">
        <v>44</v>
      </c>
      <c r="BR1" t="s">
        <v>51</v>
      </c>
      <c r="BS1" t="s">
        <v>52</v>
      </c>
      <c r="BT1" t="s">
        <v>165</v>
      </c>
      <c r="BU1" t="s">
        <v>78</v>
      </c>
      <c r="BW1" s="13" t="s">
        <v>276</v>
      </c>
      <c r="BX1" s="2" t="s">
        <v>79</v>
      </c>
      <c r="BY1" t="s">
        <v>80</v>
      </c>
      <c r="CA1" t="s">
        <v>180</v>
      </c>
      <c r="CB1" t="s">
        <v>181</v>
      </c>
      <c r="CC1" t="s">
        <v>182</v>
      </c>
      <c r="CD1" t="s">
        <v>183</v>
      </c>
      <c r="CE1" t="s">
        <v>85</v>
      </c>
      <c r="CF1" t="s">
        <v>86</v>
      </c>
      <c r="CG1" t="s">
        <v>87</v>
      </c>
      <c r="CH1" t="s">
        <v>31</v>
      </c>
      <c r="CI1" t="s">
        <v>22</v>
      </c>
      <c r="CJ1" s="2"/>
      <c r="CK1" t="s">
        <v>44</v>
      </c>
      <c r="CL1" t="s">
        <v>51</v>
      </c>
      <c r="CM1" t="s">
        <v>52</v>
      </c>
      <c r="CN1" t="s">
        <v>165</v>
      </c>
      <c r="CO1" t="s">
        <v>78</v>
      </c>
    </row>
    <row r="2" spans="1:93">
      <c r="F2" s="29" t="s">
        <v>361</v>
      </c>
      <c r="N2" s="4"/>
      <c r="O2" s="4" t="s">
        <v>318</v>
      </c>
      <c r="P2" s="2">
        <v>1</v>
      </c>
      <c r="Q2">
        <v>2</v>
      </c>
      <c r="S2">
        <v>0</v>
      </c>
      <c r="T2">
        <v>5.75</v>
      </c>
      <c r="U2">
        <v>0</v>
      </c>
      <c r="V2">
        <v>0</v>
      </c>
      <c r="W2">
        <v>1</v>
      </c>
      <c r="X2">
        <v>0</v>
      </c>
      <c r="Y2">
        <v>0</v>
      </c>
      <c r="Z2">
        <v>0.5</v>
      </c>
      <c r="AA2">
        <v>6.25</v>
      </c>
      <c r="AB2" s="2"/>
      <c r="AC2">
        <v>0</v>
      </c>
      <c r="AH2" s="4"/>
      <c r="AI2" s="4" t="s">
        <v>318</v>
      </c>
      <c r="AJ2" s="2">
        <v>1</v>
      </c>
      <c r="AK2">
        <v>1.9999999999999982</v>
      </c>
      <c r="AM2">
        <v>0</v>
      </c>
      <c r="AN2">
        <v>0</v>
      </c>
      <c r="AO2">
        <v>3.2857142857142856</v>
      </c>
      <c r="AP2">
        <v>0</v>
      </c>
      <c r="AQ2">
        <v>1</v>
      </c>
      <c r="AR2">
        <v>0</v>
      </c>
      <c r="AS2">
        <v>0</v>
      </c>
      <c r="AT2">
        <v>2.1428571428571423</v>
      </c>
      <c r="AU2">
        <v>5.4285714285714279</v>
      </c>
      <c r="AV2" s="2"/>
      <c r="AW2">
        <v>0</v>
      </c>
      <c r="BB2" s="4"/>
      <c r="BC2" s="4" t="s">
        <v>318</v>
      </c>
      <c r="BD2" s="2">
        <v>1</v>
      </c>
      <c r="BE2">
        <v>2.0000000000000018</v>
      </c>
      <c r="BG2">
        <v>0</v>
      </c>
      <c r="BH2">
        <v>0</v>
      </c>
      <c r="BI2">
        <v>0</v>
      </c>
      <c r="BJ2">
        <v>2.2999999999999998</v>
      </c>
      <c r="BK2">
        <v>1</v>
      </c>
      <c r="BL2">
        <v>0</v>
      </c>
      <c r="BM2">
        <v>0</v>
      </c>
      <c r="BN2">
        <v>2.8000000000000007</v>
      </c>
      <c r="BO2">
        <v>5.1000000000000005</v>
      </c>
      <c r="BQ2">
        <v>0</v>
      </c>
      <c r="BV2" s="4"/>
      <c r="BW2" s="4" t="s">
        <v>318</v>
      </c>
      <c r="BX2" s="2">
        <v>1</v>
      </c>
      <c r="BY2">
        <v>1</v>
      </c>
      <c r="CA2">
        <v>24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-12</v>
      </c>
      <c r="CI2">
        <v>12</v>
      </c>
      <c r="CJ2" s="2"/>
      <c r="CK2">
        <v>0</v>
      </c>
    </row>
    <row r="3" spans="1:93" ht="16.5">
      <c r="A3">
        <v>9.9999999999999995E-7</v>
      </c>
      <c r="B3">
        <v>9.9999999999999995E-7</v>
      </c>
      <c r="C3">
        <v>9.9999999999999995E-7</v>
      </c>
      <c r="D3">
        <v>8.3783783783783787E-5</v>
      </c>
      <c r="E3">
        <v>9.9999999999999995E-7</v>
      </c>
      <c r="F3">
        <v>0.56426631378467007</v>
      </c>
      <c r="G3">
        <v>6.0884722992641926E-3</v>
      </c>
      <c r="H3">
        <v>1.6507972131880346E-2</v>
      </c>
      <c r="I3">
        <f>33+273</f>
        <v>306</v>
      </c>
      <c r="J3">
        <v>1.2022644346174111E-7</v>
      </c>
      <c r="K3">
        <v>3.6400000000000002E-2</v>
      </c>
      <c r="L3">
        <v>580.64811954607387</v>
      </c>
      <c r="M3" s="104">
        <v>1120.213928586003</v>
      </c>
      <c r="N3" s="4" t="s">
        <v>31</v>
      </c>
      <c r="O3" s="136">
        <v>-584.02718120805366</v>
      </c>
      <c r="P3" s="2">
        <v>1</v>
      </c>
      <c r="Q3">
        <v>2</v>
      </c>
      <c r="S3">
        <v>0</v>
      </c>
      <c r="T3">
        <v>5.75</v>
      </c>
      <c r="U3">
        <v>0</v>
      </c>
      <c r="V3">
        <v>0</v>
      </c>
      <c r="W3">
        <v>1</v>
      </c>
      <c r="X3">
        <v>0</v>
      </c>
      <c r="Y3">
        <v>0</v>
      </c>
      <c r="Z3">
        <v>0.5</v>
      </c>
      <c r="AA3">
        <v>6.25</v>
      </c>
      <c r="AC3" s="100">
        <v>1</v>
      </c>
      <c r="AD3" s="8">
        <f t="shared" ref="AD3:AD66" si="0">S3*$O$8+T3*$O$9+U3*$O$10+V3*$O$11+W3*$O$4+X3*$O$12+Y3*$O$14+Z3*$O$3+AA3*$O$6-P3*$O$13-Q3*$O$7</f>
        <v>-392.33660635570459</v>
      </c>
      <c r="AE3" s="8">
        <f t="shared" ref="AE3:AE66" si="1">S3*$O$8+T3*$O$9+U3*$O$10+V3*$O$11+W3*$O$4+X3*$O$12+Y3*$O$14+Z3*$O$3+AA3*$O$5-P3*$O$13-Q3*$O$7</f>
        <v>-648.63820213512508</v>
      </c>
      <c r="AF3">
        <f>0.0083145*$I3*LN($B3^S2*$C3^T2*$D3^U2*$E3^V2*$F3^W2*$G3^X2*$H3^Y2*$K3^Z2/$A3^P2)</f>
        <v>-172.63283431011331</v>
      </c>
      <c r="AG3" s="8">
        <f>AE3+AF3</f>
        <v>-821.27103644523845</v>
      </c>
      <c r="AH3" s="4" t="s">
        <v>31</v>
      </c>
      <c r="AI3" s="136">
        <v>-584.02718120805366</v>
      </c>
      <c r="AJ3" s="2">
        <v>1</v>
      </c>
      <c r="AK3">
        <v>1.9999999999999982</v>
      </c>
      <c r="AM3">
        <v>0</v>
      </c>
      <c r="AN3">
        <v>0</v>
      </c>
      <c r="AO3">
        <v>3.2857142857142856</v>
      </c>
      <c r="AP3">
        <v>0</v>
      </c>
      <c r="AQ3">
        <v>1</v>
      </c>
      <c r="AR3">
        <v>0</v>
      </c>
      <c r="AS3">
        <v>0</v>
      </c>
      <c r="AT3">
        <v>2.1428571428571423</v>
      </c>
      <c r="AU3">
        <v>5.4285714285714279</v>
      </c>
      <c r="AW3" s="100">
        <v>1</v>
      </c>
      <c r="AX3" s="8">
        <f t="shared" ref="AX3:AX66" si="2">AM3*$O$8+AN3*$O$9+AO3*$O$10+AP3*$O$11+AQ3*$O$4+AR3*$O$12+AS3*$O$14+AT3*$O$3+AU3*$O$6-AJ3*$O$13-AK3*$O$7</f>
        <v>-418.89879475455376</v>
      </c>
      <c r="AY3" s="8">
        <f>AM3*$O$8+AN3*$O$9+AO3*$O$10+AP3*$O$11+AQ3*$O$4+AR3*$O$12+AS3*$O$14+AT3*$O$3+AU3*$O$5-AJ3*$O$13-AK3*$O$7</f>
        <v>-641.51503794582186</v>
      </c>
      <c r="AZ3">
        <f>0.0083145*$I3*LN($B3^AM2*$C3^AN2*$D3^AO2*$E3^AP2*$F3^AQ2*$G3^AR2*$H3^AS2*$K3^AT2/$A3^AJ2)</f>
        <v>-62.843403054956816</v>
      </c>
      <c r="BA3" s="8">
        <f>AY3+AZ3</f>
        <v>-704.35844100077873</v>
      </c>
      <c r="BB3" s="4" t="s">
        <v>31</v>
      </c>
      <c r="BC3" s="136">
        <v>-584.02718120805366</v>
      </c>
      <c r="BD3" s="2">
        <v>1</v>
      </c>
      <c r="BE3">
        <v>2.0000000000000018</v>
      </c>
      <c r="BG3">
        <v>0</v>
      </c>
      <c r="BH3">
        <v>0</v>
      </c>
      <c r="BI3">
        <v>0</v>
      </c>
      <c r="BJ3">
        <v>2.2999999999999998</v>
      </c>
      <c r="BK3">
        <v>1</v>
      </c>
      <c r="BL3">
        <v>0</v>
      </c>
      <c r="BM3">
        <v>0</v>
      </c>
      <c r="BN3">
        <v>2.8000000000000007</v>
      </c>
      <c r="BO3">
        <v>5.1000000000000005</v>
      </c>
      <c r="BQ3" s="100">
        <v>1</v>
      </c>
      <c r="BR3" s="8">
        <f t="shared" ref="BR3:BR66" si="3">BG3*$O$8+BH3*$O$9+BI3*$O$10+BJ3*$O$11+BK3*$O$4+BL3*$O$12+BM3*$O$14+BN3*$O$3+BO3*$O$6-BD3*$O$13-BE3*$O$7</f>
        <v>-429.34399226174452</v>
      </c>
      <c r="BS3" s="8">
        <f>BG3*$O$8+BH3*$O$9+BI3*$O$10+BJ3*$O$11+BK3*$O$4+BL3*$O$12+BM3*$O$14+BN3*$O$3+BO3*$O$5-BD3*$O$13-BE3*$O$7</f>
        <v>-638.48609441775125</v>
      </c>
      <c r="BT3">
        <f>0.0083145*$I3*LN($B3^BG2*$C3^BH2*$D3^BI2*$E3^BJ2*$F3^BK2*$G3^BL2*$H3^BM2*$K3^BN2/$A3^BD2)</f>
        <v>-70.75348788491921</v>
      </c>
      <c r="BU3" s="8">
        <f>BS3+BT3</f>
        <v>-709.23958230267044</v>
      </c>
      <c r="BV3" s="4" t="s">
        <v>31</v>
      </c>
      <c r="BW3" s="136">
        <v>-584.02718120805366</v>
      </c>
      <c r="BX3" s="2">
        <v>1</v>
      </c>
      <c r="BY3">
        <v>1</v>
      </c>
      <c r="CA3">
        <v>24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-12</v>
      </c>
      <c r="CI3">
        <v>12</v>
      </c>
      <c r="CK3" s="100">
        <v>1</v>
      </c>
      <c r="CL3" s="8">
        <f>CA3*$O$8+CB3*$O$9+CC3*$O$10+CD3*$O$11+CE3*$O$4+CF3*$O$12+CG3*$O$14+CH3*$O$3+CI3*$O$6-BX3*$O$13-BY3*$O$7</f>
        <v>401.3194899328854</v>
      </c>
      <c r="CM3" s="8">
        <f>CA3*$O$8+CB3*$O$9+CC3*$O$10+CD3*$O$11+CE3*$O$4+CF3*$O$12+CG3*$O$14+CH3*$O$3+CI3*$O$5-BX3*$O$13-BY3*$O$7</f>
        <v>-90.779573963601592</v>
      </c>
      <c r="CN3">
        <f>0.0083145*$I3*LN($B3^CA2*$C3^CB2*$D3^CC2*$E3^CD2*$F3^CE2*$G3^CF2*$H3^CG2*$K3^CH2/$A3^BX2)</f>
        <v>-707.2940818087643</v>
      </c>
      <c r="CO3" s="8">
        <f>CM3+CN3</f>
        <v>-798.0736557723659</v>
      </c>
    </row>
    <row r="4" spans="1:93" ht="16.5">
      <c r="A4">
        <v>9.9999999999999995E-7</v>
      </c>
      <c r="B4">
        <v>2.8260869565217392E-5</v>
      </c>
      <c r="C4">
        <v>6.1033333333333328E-4</v>
      </c>
      <c r="D4">
        <v>1.1351351351351351E-4</v>
      </c>
      <c r="E4">
        <v>1.0136363636363636E-4</v>
      </c>
      <c r="F4">
        <v>0</v>
      </c>
      <c r="G4">
        <v>0.54317162513729378</v>
      </c>
      <c r="H4">
        <v>0.29656744957108727</v>
      </c>
      <c r="I4">
        <f t="shared" ref="I4:I67" si="4">33+273</f>
        <v>306</v>
      </c>
      <c r="J4">
        <v>2.3442288153199206E-7</v>
      </c>
      <c r="K4">
        <v>3.2599999999999997E-2</v>
      </c>
      <c r="L4">
        <v>4.460540688204511E-5</v>
      </c>
      <c r="M4" s="104">
        <v>59219.882248012196</v>
      </c>
      <c r="N4" s="4" t="s">
        <v>352</v>
      </c>
      <c r="O4" s="136">
        <v>1.0268456374837993E-6</v>
      </c>
      <c r="P4" s="2">
        <v>1</v>
      </c>
      <c r="Q4">
        <v>2</v>
      </c>
      <c r="S4">
        <v>0</v>
      </c>
      <c r="T4">
        <v>5.75</v>
      </c>
      <c r="U4">
        <v>0</v>
      </c>
      <c r="V4">
        <v>0</v>
      </c>
      <c r="W4">
        <v>1</v>
      </c>
      <c r="X4">
        <v>0</v>
      </c>
      <c r="Y4">
        <v>0</v>
      </c>
      <c r="Z4">
        <v>0.5</v>
      </c>
      <c r="AA4">
        <v>6.25</v>
      </c>
      <c r="AC4" s="100">
        <v>2</v>
      </c>
      <c r="AD4" s="8">
        <f t="shared" si="0"/>
        <v>-392.33660635570459</v>
      </c>
      <c r="AE4" s="8">
        <f t="shared" si="1"/>
        <v>-648.63820213512508</v>
      </c>
      <c r="AF4" t="e">
        <f t="shared" ref="AF4:AF67" si="5">0.0083145*$I4*LN($B4^S3*$C4^T3*$D4^U3*$E4^V3*$F4^W3*$G4^X3*$H4^Y3*$K4^Z3/$A4^P3)</f>
        <v>#NUM!</v>
      </c>
      <c r="AG4" s="8" t="e">
        <f t="shared" ref="AG4:AG67" si="6">AE4+AF4</f>
        <v>#NUM!</v>
      </c>
      <c r="AH4" s="4" t="s">
        <v>352</v>
      </c>
      <c r="AI4" s="136">
        <v>1.0268456374837993E-6</v>
      </c>
      <c r="AJ4" s="2">
        <v>1</v>
      </c>
      <c r="AK4">
        <v>2</v>
      </c>
      <c r="AM4">
        <v>0</v>
      </c>
      <c r="AN4">
        <v>0</v>
      </c>
      <c r="AO4">
        <v>3.28571428571429</v>
      </c>
      <c r="AP4">
        <v>0</v>
      </c>
      <c r="AQ4">
        <v>1</v>
      </c>
      <c r="AR4">
        <v>0</v>
      </c>
      <c r="AS4">
        <v>0</v>
      </c>
      <c r="AT4">
        <v>2.1428571428571401</v>
      </c>
      <c r="AU4">
        <v>5.4285714285714297</v>
      </c>
      <c r="AW4" s="100">
        <v>2</v>
      </c>
      <c r="AX4" s="8">
        <f t="shared" si="2"/>
        <v>-418.89879475455427</v>
      </c>
      <c r="AY4" s="8">
        <f t="shared" ref="AY4:AY67" si="7">AM4*$O$8+AN4*$O$9+AO4*$O$10+AP4*$O$11+AQ4*$O$4+AR4*$O$12+AS4*$O$14+AT4*$O$3+AU4*$O$5-AJ4*$O$13-AK4*$O$7</f>
        <v>-641.51503794582231</v>
      </c>
      <c r="AZ4" t="e">
        <f t="shared" ref="AZ4:AZ67" si="8">0.0083145*$I4*LN($B4^AM3*$C4^AN3*$D4^AO3*$E4^AP3*$F4^AQ3*$G4^AR3*$H4^AS3*$K4^AT3/$A4^AJ3)</f>
        <v>#NUM!</v>
      </c>
      <c r="BA4" s="8" t="e">
        <f t="shared" ref="BA4:BA67" si="9">AY4+AZ4</f>
        <v>#NUM!</v>
      </c>
      <c r="BB4" s="4" t="s">
        <v>352</v>
      </c>
      <c r="BC4" s="136">
        <v>1.0268456374837993E-6</v>
      </c>
      <c r="BD4" s="2">
        <v>1</v>
      </c>
      <c r="BE4">
        <v>2</v>
      </c>
      <c r="BG4">
        <v>0</v>
      </c>
      <c r="BH4">
        <v>0</v>
      </c>
      <c r="BI4">
        <v>0</v>
      </c>
      <c r="BJ4">
        <v>2.2999999999999998</v>
      </c>
      <c r="BK4">
        <v>1</v>
      </c>
      <c r="BL4">
        <v>0</v>
      </c>
      <c r="BM4">
        <v>0</v>
      </c>
      <c r="BN4">
        <v>2.8</v>
      </c>
      <c r="BO4">
        <v>5.0999999999999996</v>
      </c>
      <c r="BQ4" s="100">
        <v>2</v>
      </c>
      <c r="BR4" s="8">
        <f t="shared" si="3"/>
        <v>-429.34399226174492</v>
      </c>
      <c r="BS4" s="8">
        <f>BG4*$O$8+BH4*$O$9+BI4*$O$10+BJ4*$O$11+BK4*$O$4+BL4*$O$12+BM4*$O$14+BN4*$O$3+BO4*$O$5-BD4*$O$13-BE4*$O$7</f>
        <v>-638.4860944177517</v>
      </c>
      <c r="BT4" t="e">
        <f t="shared" ref="BT4:BT67" si="10">0.0083145*$I4*LN($B4^BG3*$C4^BH3*$D4^BI3*$E4^BJ3*$F4^BK3*$G4^BL3*$H4^BM3*$K4^BN3/$A4^BD3)</f>
        <v>#NUM!</v>
      </c>
      <c r="BU4" s="8" t="e">
        <f t="shared" ref="BU4:BU67" si="11">BS4+BT4</f>
        <v>#NUM!</v>
      </c>
      <c r="BV4" s="4" t="s">
        <v>352</v>
      </c>
      <c r="BW4" s="136">
        <v>1.0268456374837993E-6</v>
      </c>
      <c r="BX4" s="2">
        <v>1</v>
      </c>
      <c r="BY4">
        <v>1</v>
      </c>
      <c r="CA4">
        <v>24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-12</v>
      </c>
      <c r="CI4">
        <v>12</v>
      </c>
      <c r="CK4" s="100">
        <v>2</v>
      </c>
      <c r="CL4" s="8">
        <f t="shared" ref="CL4:CL67" si="12">CA4*$O$8+CB4*$O$9+CC4*$O$10+CD4*$O$11+CE4*$O$4+CF4*$O$12+CG4*$O$14+CH4*$O$3+CI4*$O$6-BX4*$O$13-BY4*$O$7</f>
        <v>401.3194899328854</v>
      </c>
      <c r="CM4" s="8">
        <f t="shared" ref="CM4:CM67" si="13">CA4*$O$8+CB4*$O$9+CC4*$O$10+CD4*$O$11+CE4*$O$4+CF4*$O$12+CG4*$O$14+CH4*$O$3+CI4*$O$5-BX4*$O$13-BY4*$O$7</f>
        <v>-90.779573963601592</v>
      </c>
      <c r="CN4" t="e">
        <f t="shared" ref="CN4:CN67" si="14">0.0083145*$I4*LN($B4^CA3*$C4^CB3*$D4^CC3*$E4^CD3*$F4^CE3*$G4^CF3*$H4^CG3*$K4^CH3/$A4^BX3)</f>
        <v>#NUM!</v>
      </c>
      <c r="CO4" s="8" t="e">
        <f t="shared" ref="CO4:CO67" si="15">CM4+CN4</f>
        <v>#NUM!</v>
      </c>
    </row>
    <row r="5" spans="1:93" ht="16.5">
      <c r="A5">
        <v>9.9999999999999995E-7</v>
      </c>
      <c r="B5">
        <v>2.9565217391304352E-5</v>
      </c>
      <c r="C5">
        <v>2.2033333333333334E-4</v>
      </c>
      <c r="D5">
        <v>2.7297297297297298E-4</v>
      </c>
      <c r="E5">
        <v>3.9772727272727275E-5</v>
      </c>
      <c r="F5">
        <v>1.564870094545787E-2</v>
      </c>
      <c r="G5">
        <v>0.59568122135964996</v>
      </c>
      <c r="H5">
        <v>0.33943151332398069</v>
      </c>
      <c r="I5">
        <f t="shared" si="4"/>
        <v>306</v>
      </c>
      <c r="J5">
        <v>2.454708915685024E-7</v>
      </c>
      <c r="K5">
        <v>3.065E-2</v>
      </c>
      <c r="L5">
        <v>13.176156820507396</v>
      </c>
      <c r="M5" s="104">
        <v>63747.587143483324</v>
      </c>
      <c r="N5" s="4" t="s">
        <v>34</v>
      </c>
      <c r="O5" s="136">
        <v>-41.00825532470725</v>
      </c>
      <c r="P5" s="2">
        <v>1</v>
      </c>
      <c r="Q5">
        <v>2</v>
      </c>
      <c r="S5">
        <v>0</v>
      </c>
      <c r="T5">
        <v>5.75</v>
      </c>
      <c r="U5">
        <v>0</v>
      </c>
      <c r="V5">
        <v>0</v>
      </c>
      <c r="W5">
        <v>1</v>
      </c>
      <c r="X5">
        <v>0</v>
      </c>
      <c r="Y5">
        <v>0</v>
      </c>
      <c r="Z5">
        <v>0.5</v>
      </c>
      <c r="AA5">
        <v>6.25</v>
      </c>
      <c r="AC5">
        <v>3</v>
      </c>
      <c r="AD5" s="8">
        <f t="shared" si="0"/>
        <v>-392.33660635570459</v>
      </c>
      <c r="AE5" s="8">
        <f t="shared" si="1"/>
        <v>-648.63820213512508</v>
      </c>
      <c r="AF5">
        <f t="shared" si="5"/>
        <v>-103.04551639967745</v>
      </c>
      <c r="AG5" s="8">
        <f t="shared" si="6"/>
        <v>-751.68371853480255</v>
      </c>
      <c r="AH5" s="4" t="s">
        <v>34</v>
      </c>
      <c r="AI5" s="136">
        <v>-41.00825532470725</v>
      </c>
      <c r="AJ5" s="2">
        <v>1</v>
      </c>
      <c r="AK5">
        <v>2</v>
      </c>
      <c r="AM5">
        <v>0</v>
      </c>
      <c r="AN5">
        <v>0</v>
      </c>
      <c r="AO5">
        <v>3.28571428571429</v>
      </c>
      <c r="AP5">
        <v>0</v>
      </c>
      <c r="AQ5">
        <v>1</v>
      </c>
      <c r="AR5">
        <v>0</v>
      </c>
      <c r="AS5">
        <v>0</v>
      </c>
      <c r="AT5">
        <v>2.1428571428571401</v>
      </c>
      <c r="AU5">
        <v>5.4285714285714297</v>
      </c>
      <c r="AW5">
        <v>3</v>
      </c>
      <c r="AX5" s="8">
        <f t="shared" si="2"/>
        <v>-418.89879475455427</v>
      </c>
      <c r="AY5" s="8">
        <f t="shared" si="7"/>
        <v>-641.51503794582231</v>
      </c>
      <c r="AZ5">
        <f t="shared" si="8"/>
        <v>-63.028385238940388</v>
      </c>
      <c r="BA5" s="8">
        <f t="shared" si="9"/>
        <v>-704.54342318476267</v>
      </c>
      <c r="BB5" s="4" t="s">
        <v>34</v>
      </c>
      <c r="BC5" s="136">
        <v>-41.00825532470725</v>
      </c>
      <c r="BD5" s="2">
        <v>1</v>
      </c>
      <c r="BE5">
        <v>2</v>
      </c>
      <c r="BG5">
        <v>0</v>
      </c>
      <c r="BH5">
        <v>0</v>
      </c>
      <c r="BI5">
        <v>0</v>
      </c>
      <c r="BJ5">
        <v>2.2999999999999998</v>
      </c>
      <c r="BK5">
        <v>1</v>
      </c>
      <c r="BL5">
        <v>0</v>
      </c>
      <c r="BM5">
        <v>0</v>
      </c>
      <c r="BN5">
        <v>2.8</v>
      </c>
      <c r="BO5">
        <v>5.0999999999999996</v>
      </c>
      <c r="BQ5">
        <v>3</v>
      </c>
      <c r="BR5" s="8">
        <f t="shared" si="3"/>
        <v>-429.34399226174492</v>
      </c>
      <c r="BS5" s="8">
        <f t="shared" ref="BS5:BS67" si="16">BG5*$O$8+BH5*$O$9+BI5*$O$10+BJ5*$O$11+BK5*$O$4+BL5*$O$12+BM5*$O$14+BN5*$O$3+BO5*$O$5-BD5*$O$13-BE5*$O$7</f>
        <v>-638.4860944177517</v>
      </c>
      <c r="BT5">
        <f t="shared" si="10"/>
        <v>-59.546740213814232</v>
      </c>
      <c r="BU5" s="8">
        <f t="shared" si="11"/>
        <v>-698.03283463156595</v>
      </c>
      <c r="BV5" s="4" t="s">
        <v>34</v>
      </c>
      <c r="BW5" s="136">
        <v>-41.00825532470725</v>
      </c>
      <c r="BX5" s="2">
        <v>1</v>
      </c>
      <c r="BY5">
        <v>1</v>
      </c>
      <c r="CA5">
        <v>24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-12</v>
      </c>
      <c r="CI5">
        <v>12</v>
      </c>
      <c r="CK5">
        <v>3</v>
      </c>
      <c r="CL5" s="8">
        <f t="shared" si="12"/>
        <v>401.3194899328854</v>
      </c>
      <c r="CM5" s="8">
        <f t="shared" si="13"/>
        <v>-90.779573963601592</v>
      </c>
      <c r="CN5">
        <f t="shared" si="14"/>
        <v>-495.25330117733085</v>
      </c>
      <c r="CO5" s="8">
        <f t="shared" si="15"/>
        <v>-586.03287514093245</v>
      </c>
    </row>
    <row r="6" spans="1:93" ht="16.5">
      <c r="A6">
        <v>9.9999999999999995E-7</v>
      </c>
      <c r="B6">
        <v>9.9999999999999995E-7</v>
      </c>
      <c r="C6">
        <v>1.8550000000000004E-4</v>
      </c>
      <c r="D6">
        <v>2.9324324324324325E-4</v>
      </c>
      <c r="E6">
        <v>4.2386363636363639E-5</v>
      </c>
      <c r="F6">
        <v>2.3229573906717624E-2</v>
      </c>
      <c r="G6">
        <v>0.59403341979343327</v>
      </c>
      <c r="H6">
        <v>0.36759939817554188</v>
      </c>
      <c r="I6">
        <f t="shared" si="4"/>
        <v>306</v>
      </c>
      <c r="J6">
        <v>2.5703957827688611E-7</v>
      </c>
      <c r="K6">
        <v>2.9850000000000002E-2</v>
      </c>
      <c r="L6">
        <v>19.499910346379867</v>
      </c>
      <c r="M6" s="104">
        <v>63368.243698603728</v>
      </c>
      <c r="N6" s="4" t="s">
        <v>353</v>
      </c>
      <c r="O6" s="136"/>
      <c r="P6" s="2">
        <v>1</v>
      </c>
      <c r="Q6">
        <v>2</v>
      </c>
      <c r="S6">
        <v>0</v>
      </c>
      <c r="T6">
        <v>5.75</v>
      </c>
      <c r="U6">
        <v>0</v>
      </c>
      <c r="V6">
        <v>0</v>
      </c>
      <c r="W6">
        <v>1</v>
      </c>
      <c r="X6">
        <v>0</v>
      </c>
      <c r="Y6">
        <v>0</v>
      </c>
      <c r="Z6">
        <v>0.5</v>
      </c>
      <c r="AA6">
        <v>6.25</v>
      </c>
      <c r="AC6">
        <v>4</v>
      </c>
      <c r="AD6" s="8">
        <f t="shared" si="0"/>
        <v>-392.33660635570459</v>
      </c>
      <c r="AE6" s="8">
        <f t="shared" si="1"/>
        <v>-648.63820213512508</v>
      </c>
      <c r="AF6">
        <f t="shared" si="5"/>
        <v>-104.59160841863462</v>
      </c>
      <c r="AG6" s="8">
        <f t="shared" si="6"/>
        <v>-753.22981055375976</v>
      </c>
      <c r="AH6" s="4" t="s">
        <v>353</v>
      </c>
      <c r="AI6" s="136"/>
      <c r="AJ6" s="2">
        <v>1</v>
      </c>
      <c r="AK6">
        <v>2</v>
      </c>
      <c r="AM6">
        <v>0</v>
      </c>
      <c r="AN6">
        <v>0</v>
      </c>
      <c r="AO6">
        <v>3.28571428571429</v>
      </c>
      <c r="AP6">
        <v>0</v>
      </c>
      <c r="AQ6">
        <v>1</v>
      </c>
      <c r="AR6">
        <v>0</v>
      </c>
      <c r="AS6">
        <v>0</v>
      </c>
      <c r="AT6">
        <v>2.1428571428571401</v>
      </c>
      <c r="AU6">
        <v>5.4285714285714297</v>
      </c>
      <c r="AW6">
        <v>4</v>
      </c>
      <c r="AX6" s="8">
        <f t="shared" si="2"/>
        <v>-418.89879475455427</v>
      </c>
      <c r="AY6" s="8">
        <f t="shared" si="7"/>
        <v>-641.51503794582231</v>
      </c>
      <c r="AZ6">
        <f t="shared" si="8"/>
        <v>-61.568708191609431</v>
      </c>
      <c r="BA6" s="8">
        <f t="shared" si="9"/>
        <v>-703.08374613743172</v>
      </c>
      <c r="BB6" s="4" t="s">
        <v>353</v>
      </c>
      <c r="BC6" s="136"/>
      <c r="BD6" s="2">
        <v>1</v>
      </c>
      <c r="BE6">
        <v>2</v>
      </c>
      <c r="BG6">
        <v>0</v>
      </c>
      <c r="BH6">
        <v>0</v>
      </c>
      <c r="BI6">
        <v>0</v>
      </c>
      <c r="BJ6">
        <v>2.2999999999999998</v>
      </c>
      <c r="BK6">
        <v>1</v>
      </c>
      <c r="BL6">
        <v>0</v>
      </c>
      <c r="BM6">
        <v>0</v>
      </c>
      <c r="BN6">
        <v>2.8</v>
      </c>
      <c r="BO6">
        <v>5.0999999999999996</v>
      </c>
      <c r="BQ6">
        <v>4</v>
      </c>
      <c r="BR6" s="8">
        <f t="shared" si="3"/>
        <v>-429.34399226174492</v>
      </c>
      <c r="BS6" s="8">
        <f t="shared" si="16"/>
        <v>-638.4860944177517</v>
      </c>
      <c r="BT6">
        <f t="shared" si="10"/>
        <v>-58.357643972975268</v>
      </c>
      <c r="BU6" s="8">
        <f t="shared" si="11"/>
        <v>-696.84373839072691</v>
      </c>
      <c r="BV6" s="4" t="s">
        <v>353</v>
      </c>
      <c r="BW6" s="136"/>
      <c r="BX6" s="2">
        <v>1</v>
      </c>
      <c r="BY6">
        <v>1</v>
      </c>
      <c r="CA6">
        <v>24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-12</v>
      </c>
      <c r="CI6">
        <v>12</v>
      </c>
      <c r="CK6">
        <v>4</v>
      </c>
      <c r="CL6" s="8">
        <f t="shared" si="12"/>
        <v>401.3194899328854</v>
      </c>
      <c r="CM6" s="8">
        <f t="shared" si="13"/>
        <v>-90.779573963601592</v>
      </c>
      <c r="CN6">
        <f t="shared" si="14"/>
        <v>-701.23725284315469</v>
      </c>
      <c r="CO6" s="8">
        <f t="shared" si="15"/>
        <v>-792.01682680675628</v>
      </c>
    </row>
    <row r="7" spans="1:93" ht="16.5">
      <c r="A7">
        <v>9.9999999999999995E-7</v>
      </c>
      <c r="B7">
        <v>3.4130434782608693E-5</v>
      </c>
      <c r="C7">
        <v>2.275E-4</v>
      </c>
      <c r="D7">
        <v>4.0337837837837841E-4</v>
      </c>
      <c r="E7">
        <v>3.7613636363636361E-5</v>
      </c>
      <c r="F7">
        <v>2.0022126349436016E-2</v>
      </c>
      <c r="G7">
        <v>0.59088878859392857</v>
      </c>
      <c r="H7">
        <v>0.3754784261020101</v>
      </c>
      <c r="I7">
        <f t="shared" si="4"/>
        <v>306</v>
      </c>
      <c r="J7">
        <v>2.6302679918953789E-7</v>
      </c>
      <c r="K7">
        <v>2.8549999999999999E-2</v>
      </c>
      <c r="L7">
        <v>16.804356625155776</v>
      </c>
      <c r="M7" s="104">
        <v>63019.986907022991</v>
      </c>
      <c r="N7" s="4" t="s">
        <v>354</v>
      </c>
      <c r="O7" s="136">
        <v>-235.87271140939595</v>
      </c>
      <c r="P7" s="2">
        <v>1</v>
      </c>
      <c r="Q7">
        <v>2</v>
      </c>
      <c r="S7">
        <v>0</v>
      </c>
      <c r="T7">
        <v>5.75</v>
      </c>
      <c r="U7">
        <v>0</v>
      </c>
      <c r="V7">
        <v>0</v>
      </c>
      <c r="W7">
        <v>1</v>
      </c>
      <c r="X7">
        <v>0</v>
      </c>
      <c r="Y7">
        <v>0</v>
      </c>
      <c r="Z7">
        <v>0.5</v>
      </c>
      <c r="AA7">
        <v>6.25</v>
      </c>
      <c r="AC7">
        <v>5</v>
      </c>
      <c r="AD7" s="8">
        <f t="shared" si="0"/>
        <v>-392.33660635570459</v>
      </c>
      <c r="AE7" s="8">
        <f t="shared" si="1"/>
        <v>-648.63820213512508</v>
      </c>
      <c r="AF7">
        <f t="shared" si="5"/>
        <v>-102.04051184434029</v>
      </c>
      <c r="AG7" s="8">
        <f t="shared" si="6"/>
        <v>-750.67871397946533</v>
      </c>
      <c r="AH7" s="4" t="s">
        <v>354</v>
      </c>
      <c r="AI7" s="136">
        <v>-235.87271140939595</v>
      </c>
      <c r="AJ7" s="2">
        <v>1</v>
      </c>
      <c r="AK7">
        <v>2</v>
      </c>
      <c r="AM7">
        <v>0</v>
      </c>
      <c r="AN7">
        <v>0</v>
      </c>
      <c r="AO7">
        <v>3.28571428571429</v>
      </c>
      <c r="AP7">
        <v>0</v>
      </c>
      <c r="AQ7">
        <v>1</v>
      </c>
      <c r="AR7">
        <v>0</v>
      </c>
      <c r="AS7">
        <v>0</v>
      </c>
      <c r="AT7">
        <v>2.1428571428571401</v>
      </c>
      <c r="AU7">
        <v>5.4285714285714297</v>
      </c>
      <c r="AW7">
        <v>5</v>
      </c>
      <c r="AX7" s="8">
        <f t="shared" si="2"/>
        <v>-418.89879475455427</v>
      </c>
      <c r="AY7" s="8">
        <f t="shared" si="7"/>
        <v>-641.51503794582231</v>
      </c>
      <c r="AZ7">
        <f t="shared" si="8"/>
        <v>-59.523856503504128</v>
      </c>
      <c r="BA7" s="8">
        <f t="shared" si="9"/>
        <v>-701.03889444932645</v>
      </c>
      <c r="BB7" s="4" t="s">
        <v>354</v>
      </c>
      <c r="BC7" s="136">
        <v>-235.87271140939595</v>
      </c>
      <c r="BD7" s="2">
        <v>1</v>
      </c>
      <c r="BE7">
        <v>2</v>
      </c>
      <c r="BG7">
        <v>0</v>
      </c>
      <c r="BH7">
        <v>0</v>
      </c>
      <c r="BI7">
        <v>0</v>
      </c>
      <c r="BJ7">
        <v>2.2999999999999998</v>
      </c>
      <c r="BK7">
        <v>1</v>
      </c>
      <c r="BL7">
        <v>0</v>
      </c>
      <c r="BM7">
        <v>0</v>
      </c>
      <c r="BN7">
        <v>2.8</v>
      </c>
      <c r="BO7">
        <v>5.0999999999999996</v>
      </c>
      <c r="BQ7">
        <v>5</v>
      </c>
      <c r="BR7" s="8">
        <f t="shared" si="3"/>
        <v>-429.34399226174492</v>
      </c>
      <c r="BS7" s="8">
        <f t="shared" si="16"/>
        <v>-638.4860944177517</v>
      </c>
      <c r="BT7">
        <f t="shared" si="10"/>
        <v>-59.751948073408364</v>
      </c>
      <c r="BU7" s="8">
        <f t="shared" si="11"/>
        <v>-698.23804249116006</v>
      </c>
      <c r="BV7" s="4" t="s">
        <v>354</v>
      </c>
      <c r="BW7" s="136">
        <v>-235.87271140939595</v>
      </c>
      <c r="BX7" s="2">
        <v>1</v>
      </c>
      <c r="BY7">
        <v>1</v>
      </c>
      <c r="CA7">
        <v>24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-12</v>
      </c>
      <c r="CI7">
        <v>12</v>
      </c>
      <c r="CK7">
        <v>5</v>
      </c>
      <c r="CL7" s="8">
        <f t="shared" si="12"/>
        <v>401.3194899328854</v>
      </c>
      <c r="CM7" s="8">
        <f t="shared" si="13"/>
        <v>-90.779573963601592</v>
      </c>
      <c r="CN7">
        <f t="shared" si="14"/>
        <v>-484.31844841748665</v>
      </c>
      <c r="CO7" s="8">
        <f t="shared" si="15"/>
        <v>-575.09802238108819</v>
      </c>
    </row>
    <row r="8" spans="1:93" ht="16.5">
      <c r="A8">
        <v>9.9999999999999995E-7</v>
      </c>
      <c r="B8">
        <v>2.3478260869565219E-5</v>
      </c>
      <c r="C8">
        <v>2.42E-4</v>
      </c>
      <c r="D8">
        <v>3.9027027027027026E-4</v>
      </c>
      <c r="E8">
        <v>5.8522727272727277E-5</v>
      </c>
      <c r="F8">
        <v>1.6216009548239301E-2</v>
      </c>
      <c r="G8">
        <v>0.59314715384452177</v>
      </c>
      <c r="H8">
        <v>0.37650745549293879</v>
      </c>
      <c r="I8">
        <f t="shared" si="4"/>
        <v>306</v>
      </c>
      <c r="J8">
        <v>2.6302679918953789E-7</v>
      </c>
      <c r="K8">
        <v>2.8649999999999998E-2</v>
      </c>
      <c r="L8">
        <v>13.598999196824481</v>
      </c>
      <c r="M8" s="104">
        <v>63223.485506354642</v>
      </c>
      <c r="N8" s="4" t="s">
        <v>355</v>
      </c>
      <c r="O8" s="136">
        <v>-349.03838926174501</v>
      </c>
      <c r="P8" s="2">
        <v>1</v>
      </c>
      <c r="Q8">
        <v>2</v>
      </c>
      <c r="S8">
        <v>0</v>
      </c>
      <c r="T8">
        <v>5.75</v>
      </c>
      <c r="U8">
        <v>0</v>
      </c>
      <c r="V8">
        <v>0</v>
      </c>
      <c r="W8">
        <v>1</v>
      </c>
      <c r="X8">
        <v>0</v>
      </c>
      <c r="Y8">
        <v>0</v>
      </c>
      <c r="Z8">
        <v>0.5</v>
      </c>
      <c r="AA8">
        <v>6.25</v>
      </c>
      <c r="AC8">
        <v>6</v>
      </c>
      <c r="AD8" s="8">
        <f t="shared" si="0"/>
        <v>-392.33660635570459</v>
      </c>
      <c r="AE8" s="8">
        <f t="shared" si="1"/>
        <v>-648.63820213512508</v>
      </c>
      <c r="AF8">
        <f t="shared" si="5"/>
        <v>-101.66857663897194</v>
      </c>
      <c r="AG8" s="8">
        <f t="shared" si="6"/>
        <v>-750.30677877409698</v>
      </c>
      <c r="AH8" s="4" t="s">
        <v>355</v>
      </c>
      <c r="AI8" s="136">
        <v>-349.03838926174501</v>
      </c>
      <c r="AJ8" s="2">
        <v>1</v>
      </c>
      <c r="AK8">
        <v>2</v>
      </c>
      <c r="AM8">
        <v>0</v>
      </c>
      <c r="AN8">
        <v>0</v>
      </c>
      <c r="AO8">
        <v>3.28571428571429</v>
      </c>
      <c r="AP8">
        <v>0</v>
      </c>
      <c r="AQ8">
        <v>1</v>
      </c>
      <c r="AR8">
        <v>0</v>
      </c>
      <c r="AS8">
        <v>0</v>
      </c>
      <c r="AT8">
        <v>2.1428571428571401</v>
      </c>
      <c r="AU8">
        <v>5.4285714285714297</v>
      </c>
      <c r="AW8">
        <v>6</v>
      </c>
      <c r="AX8" s="8">
        <f t="shared" si="2"/>
        <v>-418.89879475455427</v>
      </c>
      <c r="AY8" s="8">
        <f t="shared" si="7"/>
        <v>-641.51503794582231</v>
      </c>
      <c r="AZ8">
        <f t="shared" si="8"/>
        <v>-60.317383073333851</v>
      </c>
      <c r="BA8" s="8">
        <f t="shared" si="9"/>
        <v>-701.83242101915619</v>
      </c>
      <c r="BB8" s="4" t="s">
        <v>355</v>
      </c>
      <c r="BC8" s="136">
        <v>-349.03838926174501</v>
      </c>
      <c r="BD8" s="2">
        <v>1</v>
      </c>
      <c r="BE8">
        <v>2</v>
      </c>
      <c r="BG8">
        <v>0</v>
      </c>
      <c r="BH8">
        <v>0</v>
      </c>
      <c r="BI8">
        <v>0</v>
      </c>
      <c r="BJ8">
        <v>2.2999999999999998</v>
      </c>
      <c r="BK8">
        <v>1</v>
      </c>
      <c r="BL8">
        <v>0</v>
      </c>
      <c r="BM8">
        <v>0</v>
      </c>
      <c r="BN8">
        <v>2.8</v>
      </c>
      <c r="BO8">
        <v>5.0999999999999996</v>
      </c>
      <c r="BQ8">
        <v>6</v>
      </c>
      <c r="BR8" s="8">
        <f t="shared" si="3"/>
        <v>-429.34399226174492</v>
      </c>
      <c r="BS8" s="8">
        <f t="shared" si="16"/>
        <v>-638.4860944177517</v>
      </c>
      <c r="BT8">
        <f t="shared" si="10"/>
        <v>-57.676708480118833</v>
      </c>
      <c r="BU8" s="8">
        <f t="shared" si="11"/>
        <v>-696.16280289787051</v>
      </c>
      <c r="BV8" s="4" t="s">
        <v>355</v>
      </c>
      <c r="BW8" s="136">
        <v>-349.03838926174501</v>
      </c>
      <c r="BX8" s="2">
        <v>1</v>
      </c>
      <c r="BY8">
        <v>1</v>
      </c>
      <c r="CA8">
        <v>24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-12</v>
      </c>
      <c r="CI8">
        <v>12</v>
      </c>
      <c r="CK8">
        <v>6</v>
      </c>
      <c r="CL8" s="8">
        <f t="shared" si="12"/>
        <v>401.3194899328854</v>
      </c>
      <c r="CM8" s="8">
        <f t="shared" si="13"/>
        <v>-90.779573963601592</v>
      </c>
      <c r="CN8">
        <f t="shared" si="14"/>
        <v>-507.26926738081244</v>
      </c>
      <c r="CO8" s="8">
        <f t="shared" si="15"/>
        <v>-598.04884134441409</v>
      </c>
    </row>
    <row r="9" spans="1:93" ht="16.5">
      <c r="A9">
        <v>9.9999999999999995E-7</v>
      </c>
      <c r="B9">
        <v>3.9130434782608699E-5</v>
      </c>
      <c r="C9">
        <v>2.4716666666666669E-4</v>
      </c>
      <c r="D9">
        <v>2.6702702702702708E-4</v>
      </c>
      <c r="E9">
        <v>3.818181818181818E-5</v>
      </c>
      <c r="F9">
        <v>7.5463030488572155E-2</v>
      </c>
      <c r="G9">
        <v>0.59498782130302785</v>
      </c>
      <c r="H9">
        <v>0.3745967676820221</v>
      </c>
      <c r="I9">
        <f t="shared" si="4"/>
        <v>306</v>
      </c>
      <c r="J9">
        <v>2.6302679918953789E-7</v>
      </c>
      <c r="K9">
        <v>2.9100000000000001E-2</v>
      </c>
      <c r="L9">
        <v>63.279414071325881</v>
      </c>
      <c r="M9" s="104">
        <v>63374.222586964148</v>
      </c>
      <c r="N9" s="4" t="s">
        <v>356</v>
      </c>
      <c r="O9" s="136">
        <v>-366.28006711409392</v>
      </c>
      <c r="P9" s="2">
        <v>1</v>
      </c>
      <c r="Q9">
        <v>2</v>
      </c>
      <c r="S9">
        <v>0</v>
      </c>
      <c r="T9">
        <v>5.75</v>
      </c>
      <c r="U9">
        <v>0</v>
      </c>
      <c r="V9">
        <v>0</v>
      </c>
      <c r="W9">
        <v>1</v>
      </c>
      <c r="X9">
        <v>0</v>
      </c>
      <c r="Y9">
        <v>0</v>
      </c>
      <c r="Z9">
        <v>0.5</v>
      </c>
      <c r="AA9">
        <v>6.25</v>
      </c>
      <c r="AC9">
        <v>7</v>
      </c>
      <c r="AD9" s="8">
        <f t="shared" si="0"/>
        <v>-392.33660635570459</v>
      </c>
      <c r="AE9" s="8">
        <f t="shared" si="1"/>
        <v>-648.63820213512508</v>
      </c>
      <c r="AF9">
        <f t="shared" si="5"/>
        <v>-97.42757313728093</v>
      </c>
      <c r="AG9" s="8">
        <f t="shared" si="6"/>
        <v>-746.06577527240597</v>
      </c>
      <c r="AH9" s="4" t="s">
        <v>356</v>
      </c>
      <c r="AI9" s="136">
        <v>-366.28006711409392</v>
      </c>
      <c r="AJ9" s="2">
        <v>1</v>
      </c>
      <c r="AK9">
        <v>2</v>
      </c>
      <c r="AM9">
        <v>0</v>
      </c>
      <c r="AN9">
        <v>0</v>
      </c>
      <c r="AO9">
        <v>3.28571428571429</v>
      </c>
      <c r="AP9">
        <v>0</v>
      </c>
      <c r="AQ9">
        <v>1</v>
      </c>
      <c r="AR9">
        <v>0</v>
      </c>
      <c r="AS9">
        <v>0</v>
      </c>
      <c r="AT9">
        <v>2.1428571428571401</v>
      </c>
      <c r="AU9">
        <v>5.4285714285714297</v>
      </c>
      <c r="AW9">
        <v>7</v>
      </c>
      <c r="AX9" s="8">
        <f t="shared" si="2"/>
        <v>-418.89879475455427</v>
      </c>
      <c r="AY9" s="8">
        <f t="shared" si="7"/>
        <v>-641.51503794582231</v>
      </c>
      <c r="AZ9">
        <f t="shared" si="8"/>
        <v>-59.49268071754458</v>
      </c>
      <c r="BA9" s="8">
        <f t="shared" si="9"/>
        <v>-701.00771866336686</v>
      </c>
      <c r="BB9" s="4" t="s">
        <v>356</v>
      </c>
      <c r="BC9" s="136">
        <v>-366.28006711409392</v>
      </c>
      <c r="BD9" s="2">
        <v>1</v>
      </c>
      <c r="BE9">
        <v>2</v>
      </c>
      <c r="BG9">
        <v>0</v>
      </c>
      <c r="BH9">
        <v>0</v>
      </c>
      <c r="BI9">
        <v>0</v>
      </c>
      <c r="BJ9">
        <v>2.2999999999999998</v>
      </c>
      <c r="BK9">
        <v>1</v>
      </c>
      <c r="BL9">
        <v>0</v>
      </c>
      <c r="BM9">
        <v>0</v>
      </c>
      <c r="BN9">
        <v>2.8</v>
      </c>
      <c r="BO9">
        <v>5.0999999999999996</v>
      </c>
      <c r="BQ9">
        <v>7</v>
      </c>
      <c r="BR9" s="8">
        <f t="shared" si="3"/>
        <v>-429.34399226174492</v>
      </c>
      <c r="BS9" s="8">
        <f t="shared" si="16"/>
        <v>-638.4860944177517</v>
      </c>
      <c r="BT9">
        <f t="shared" si="10"/>
        <v>-56.152575878136659</v>
      </c>
      <c r="BU9" s="8">
        <f t="shared" si="11"/>
        <v>-694.63867029588835</v>
      </c>
      <c r="BV9" s="4" t="s">
        <v>356</v>
      </c>
      <c r="BW9" s="136">
        <v>-366.28006711409392</v>
      </c>
      <c r="BX9" s="2">
        <v>1</v>
      </c>
      <c r="BY9">
        <v>1</v>
      </c>
      <c r="CA9">
        <v>24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-12</v>
      </c>
      <c r="CI9">
        <v>12</v>
      </c>
      <c r="CK9">
        <v>7</v>
      </c>
      <c r="CL9" s="8">
        <f t="shared" si="12"/>
        <v>401.3194899328854</v>
      </c>
      <c r="CM9" s="8">
        <f t="shared" si="13"/>
        <v>-90.779573963601592</v>
      </c>
      <c r="CN9">
        <f t="shared" si="14"/>
        <v>-476.55320751146093</v>
      </c>
      <c r="CO9" s="8">
        <f t="shared" si="15"/>
        <v>-567.33278147506257</v>
      </c>
    </row>
    <row r="10" spans="1:93" ht="16.5">
      <c r="A10">
        <v>9.9999999999999995E-7</v>
      </c>
      <c r="B10">
        <v>3.760869565217391E-5</v>
      </c>
      <c r="C10">
        <v>2.4850000000000002E-4</v>
      </c>
      <c r="D10">
        <v>2.9621621621621623E-4</v>
      </c>
      <c r="E10">
        <v>3.1704545454545456E-5</v>
      </c>
      <c r="F10">
        <v>9.6180154014792237E-3</v>
      </c>
      <c r="G10">
        <v>0.60073196722583222</v>
      </c>
      <c r="H10">
        <v>0.36555551612921194</v>
      </c>
      <c r="I10">
        <f t="shared" si="4"/>
        <v>306</v>
      </c>
      <c r="J10">
        <v>2.9512092266663814E-7</v>
      </c>
      <c r="K10">
        <v>3.1719999999999998E-2</v>
      </c>
      <c r="L10">
        <v>8.0624197853662896</v>
      </c>
      <c r="M10" s="104">
        <v>64001.913046144167</v>
      </c>
      <c r="N10" s="4" t="s">
        <v>357</v>
      </c>
      <c r="O10" s="136">
        <v>-357.06067114093958</v>
      </c>
      <c r="P10" s="2">
        <v>1</v>
      </c>
      <c r="Q10">
        <v>2</v>
      </c>
      <c r="S10">
        <v>0</v>
      </c>
      <c r="T10">
        <v>5.75</v>
      </c>
      <c r="U10">
        <v>0</v>
      </c>
      <c r="V10">
        <v>0</v>
      </c>
      <c r="W10">
        <v>1</v>
      </c>
      <c r="X10">
        <v>0</v>
      </c>
      <c r="Y10">
        <v>0</v>
      </c>
      <c r="Z10">
        <v>0.5</v>
      </c>
      <c r="AA10">
        <v>6.25</v>
      </c>
      <c r="AC10">
        <v>8</v>
      </c>
      <c r="AD10" s="8">
        <f t="shared" si="0"/>
        <v>-392.33660635570459</v>
      </c>
      <c r="AE10" s="8">
        <f t="shared" si="1"/>
        <v>-648.63820213512508</v>
      </c>
      <c r="AF10">
        <f t="shared" si="5"/>
        <v>-102.48033998167887</v>
      </c>
      <c r="AG10" s="8">
        <f t="shared" si="6"/>
        <v>-751.11854211680395</v>
      </c>
      <c r="AH10" s="4" t="s">
        <v>357</v>
      </c>
      <c r="AI10" s="136">
        <v>-357.06067114093958</v>
      </c>
      <c r="AJ10" s="2">
        <v>1</v>
      </c>
      <c r="AK10">
        <v>2</v>
      </c>
      <c r="AM10">
        <v>0</v>
      </c>
      <c r="AN10">
        <v>0</v>
      </c>
      <c r="AO10">
        <v>3.28571428571429</v>
      </c>
      <c r="AP10">
        <v>0</v>
      </c>
      <c r="AQ10">
        <v>1</v>
      </c>
      <c r="AR10">
        <v>0</v>
      </c>
      <c r="AS10">
        <v>0</v>
      </c>
      <c r="AT10">
        <v>2.1428571428571401</v>
      </c>
      <c r="AU10">
        <v>5.4285714285714297</v>
      </c>
      <c r="AW10">
        <v>8</v>
      </c>
      <c r="AX10" s="8">
        <f t="shared" si="2"/>
        <v>-418.89879475455427</v>
      </c>
      <c r="AY10" s="8">
        <f t="shared" si="7"/>
        <v>-641.51503794582231</v>
      </c>
      <c r="AZ10">
        <f t="shared" si="8"/>
        <v>-63.396587579800354</v>
      </c>
      <c r="BA10" s="8">
        <f t="shared" si="9"/>
        <v>-704.91162552562264</v>
      </c>
      <c r="BB10" s="4" t="s">
        <v>357</v>
      </c>
      <c r="BC10" s="136">
        <v>-357.06067114093958</v>
      </c>
      <c r="BD10" s="2">
        <v>1</v>
      </c>
      <c r="BE10">
        <v>2</v>
      </c>
      <c r="BG10">
        <v>0</v>
      </c>
      <c r="BH10">
        <v>0</v>
      </c>
      <c r="BI10">
        <v>0</v>
      </c>
      <c r="BJ10">
        <v>2.2999999999999998</v>
      </c>
      <c r="BK10">
        <v>1</v>
      </c>
      <c r="BL10">
        <v>0</v>
      </c>
      <c r="BM10">
        <v>0</v>
      </c>
      <c r="BN10">
        <v>2.8</v>
      </c>
      <c r="BO10">
        <v>5.0999999999999996</v>
      </c>
      <c r="BQ10">
        <v>8</v>
      </c>
      <c r="BR10" s="8">
        <f t="shared" si="3"/>
        <v>-429.34399226174492</v>
      </c>
      <c r="BS10" s="8">
        <f t="shared" si="16"/>
        <v>-638.4860944177517</v>
      </c>
      <c r="BT10">
        <f t="shared" si="10"/>
        <v>-61.867409672950572</v>
      </c>
      <c r="BU10" s="8">
        <f t="shared" si="11"/>
        <v>-700.35350409070224</v>
      </c>
      <c r="BV10" s="4" t="s">
        <v>357</v>
      </c>
      <c r="BW10" s="136">
        <v>-357.06067114093958</v>
      </c>
      <c r="BX10" s="2">
        <v>1</v>
      </c>
      <c r="BY10">
        <v>1</v>
      </c>
      <c r="CA10">
        <v>24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-12</v>
      </c>
      <c r="CI10">
        <v>12</v>
      </c>
      <c r="CK10">
        <v>8</v>
      </c>
      <c r="CL10" s="8">
        <f t="shared" si="12"/>
        <v>401.3194899328854</v>
      </c>
      <c r="CM10" s="8">
        <f t="shared" si="13"/>
        <v>-90.779573963601592</v>
      </c>
      <c r="CN10">
        <f t="shared" si="14"/>
        <v>-481.60727534796774</v>
      </c>
      <c r="CO10" s="8">
        <f t="shared" si="15"/>
        <v>-572.38684931156934</v>
      </c>
    </row>
    <row r="11" spans="1:93" ht="16.5">
      <c r="A11">
        <v>9.9999999999999995E-7</v>
      </c>
      <c r="B11">
        <v>3.8043478260869569E-5</v>
      </c>
      <c r="C11">
        <v>2.2549999999999998E-4</v>
      </c>
      <c r="D11">
        <v>2.3689189189189192E-4</v>
      </c>
      <c r="E11">
        <v>2.6704545454545457E-5</v>
      </c>
      <c r="F11">
        <v>6.6369370997761794E-3</v>
      </c>
      <c r="G11">
        <v>0.59949487295385084</v>
      </c>
      <c r="H11">
        <v>0.36429654000849032</v>
      </c>
      <c r="I11">
        <f t="shared" si="4"/>
        <v>306</v>
      </c>
      <c r="J11">
        <v>2.511886431509578E-7</v>
      </c>
      <c r="K11">
        <v>3.2489999999999998E-2</v>
      </c>
      <c r="L11">
        <v>5.5658141889576429</v>
      </c>
      <c r="M11" s="104">
        <v>63902.095487497922</v>
      </c>
      <c r="N11" s="4" t="s">
        <v>358</v>
      </c>
      <c r="O11" s="136">
        <v>-347.76315436241606</v>
      </c>
      <c r="P11" s="2">
        <v>1</v>
      </c>
      <c r="Q11">
        <v>2</v>
      </c>
      <c r="S11">
        <v>0</v>
      </c>
      <c r="T11">
        <v>5.75</v>
      </c>
      <c r="U11">
        <v>0</v>
      </c>
      <c r="V11">
        <v>0</v>
      </c>
      <c r="W11">
        <v>1</v>
      </c>
      <c r="X11">
        <v>0</v>
      </c>
      <c r="Y11">
        <v>0</v>
      </c>
      <c r="Z11">
        <v>0.5</v>
      </c>
      <c r="AA11">
        <v>6.25</v>
      </c>
      <c r="AC11">
        <v>9</v>
      </c>
      <c r="AD11" s="8">
        <f t="shared" si="0"/>
        <v>-392.33660635570459</v>
      </c>
      <c r="AE11" s="8">
        <f t="shared" si="1"/>
        <v>-648.63820213512508</v>
      </c>
      <c r="AF11">
        <f t="shared" si="5"/>
        <v>-104.81455107910969</v>
      </c>
      <c r="AG11" s="8">
        <f t="shared" si="6"/>
        <v>-753.4527532142348</v>
      </c>
      <c r="AH11" s="4" t="s">
        <v>358</v>
      </c>
      <c r="AI11" s="136">
        <v>-347.76315436241606</v>
      </c>
      <c r="AJ11" s="2">
        <v>1</v>
      </c>
      <c r="AK11">
        <v>2</v>
      </c>
      <c r="AM11">
        <v>0</v>
      </c>
      <c r="AN11">
        <v>0</v>
      </c>
      <c r="AO11">
        <v>3.28571428571429</v>
      </c>
      <c r="AP11">
        <v>0</v>
      </c>
      <c r="AQ11">
        <v>1</v>
      </c>
      <c r="AR11">
        <v>0</v>
      </c>
      <c r="AS11">
        <v>0</v>
      </c>
      <c r="AT11">
        <v>2.1428571428571401</v>
      </c>
      <c r="AU11">
        <v>5.4285714285714297</v>
      </c>
      <c r="AW11">
        <v>9</v>
      </c>
      <c r="AX11" s="8">
        <f t="shared" si="2"/>
        <v>-418.89879475455427</v>
      </c>
      <c r="AY11" s="8">
        <f t="shared" si="7"/>
        <v>-641.51503794582231</v>
      </c>
      <c r="AZ11">
        <f t="shared" si="8"/>
        <v>-66.07796252674818</v>
      </c>
      <c r="BA11" s="8">
        <f t="shared" si="9"/>
        <v>-707.59300047257045</v>
      </c>
      <c r="BB11" s="4" t="s">
        <v>358</v>
      </c>
      <c r="BC11" s="136">
        <v>-347.76315436241606</v>
      </c>
      <c r="BD11" s="2">
        <v>1</v>
      </c>
      <c r="BE11">
        <v>2</v>
      </c>
      <c r="BG11">
        <v>0</v>
      </c>
      <c r="BH11">
        <v>0</v>
      </c>
      <c r="BI11">
        <v>0</v>
      </c>
      <c r="BJ11">
        <v>2.2999999999999998</v>
      </c>
      <c r="BK11">
        <v>1</v>
      </c>
      <c r="BL11">
        <v>0</v>
      </c>
      <c r="BM11">
        <v>0</v>
      </c>
      <c r="BN11">
        <v>2.8</v>
      </c>
      <c r="BO11">
        <v>5.0999999999999996</v>
      </c>
      <c r="BQ11">
        <v>9</v>
      </c>
      <c r="BR11" s="8">
        <f t="shared" si="3"/>
        <v>-429.34399226174492</v>
      </c>
      <c r="BS11" s="8">
        <f t="shared" si="16"/>
        <v>-638.4860944177517</v>
      </c>
      <c r="BT11">
        <f t="shared" si="10"/>
        <v>-63.644737097164978</v>
      </c>
      <c r="BU11" s="8">
        <f t="shared" si="11"/>
        <v>-702.13083151491674</v>
      </c>
      <c r="BV11" s="4" t="s">
        <v>358</v>
      </c>
      <c r="BW11" s="136">
        <v>-347.76315436241606</v>
      </c>
      <c r="BX11" s="2">
        <v>1</v>
      </c>
      <c r="BY11">
        <v>1</v>
      </c>
      <c r="CA11">
        <v>24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-12</v>
      </c>
      <c r="CI11">
        <v>12</v>
      </c>
      <c r="CK11">
        <v>9</v>
      </c>
      <c r="CL11" s="8">
        <f t="shared" si="12"/>
        <v>401.3194899328854</v>
      </c>
      <c r="CM11" s="8">
        <f t="shared" si="13"/>
        <v>-90.779573963601592</v>
      </c>
      <c r="CN11">
        <f t="shared" si="14"/>
        <v>-481.6376899934956</v>
      </c>
      <c r="CO11" s="8">
        <f t="shared" si="15"/>
        <v>-572.41726395709725</v>
      </c>
    </row>
    <row r="12" spans="1:93" ht="16.5">
      <c r="A12">
        <v>9.9999999999999995E-7</v>
      </c>
      <c r="B12">
        <v>9.9999999999999995E-7</v>
      </c>
      <c r="C12">
        <v>2.6983333333333335E-4</v>
      </c>
      <c r="D12">
        <v>3.6648648648648653E-4</v>
      </c>
      <c r="E12">
        <v>3.0454545454545456E-5</v>
      </c>
      <c r="F12">
        <v>1.9930257667061437E-2</v>
      </c>
      <c r="G12">
        <v>0.59273280639257453</v>
      </c>
      <c r="H12">
        <v>0.37759514590238547</v>
      </c>
      <c r="I12">
        <f t="shared" si="4"/>
        <v>306</v>
      </c>
      <c r="J12">
        <v>1.9498445997580421E-7</v>
      </c>
      <c r="K12">
        <v>3.2349999999999997E-2</v>
      </c>
      <c r="L12">
        <v>16.716226905622161</v>
      </c>
      <c r="M12" s="104">
        <v>63170.023698834106</v>
      </c>
      <c r="N12" s="4" t="s">
        <v>359</v>
      </c>
      <c r="O12" s="136">
        <v>-50.109731543624164</v>
      </c>
      <c r="P12" s="2">
        <v>1</v>
      </c>
      <c r="Q12">
        <v>2</v>
      </c>
      <c r="S12">
        <v>0</v>
      </c>
      <c r="T12">
        <v>5.75</v>
      </c>
      <c r="U12">
        <v>0</v>
      </c>
      <c r="V12">
        <v>0</v>
      </c>
      <c r="W12">
        <v>1</v>
      </c>
      <c r="X12">
        <v>0</v>
      </c>
      <c r="Y12">
        <v>0</v>
      </c>
      <c r="Z12">
        <v>0.5</v>
      </c>
      <c r="AA12">
        <v>6.25</v>
      </c>
      <c r="AC12">
        <v>10</v>
      </c>
      <c r="AD12" s="8">
        <f t="shared" si="0"/>
        <v>-392.33660635570459</v>
      </c>
      <c r="AE12" s="8">
        <f t="shared" si="1"/>
        <v>-648.63820213512508</v>
      </c>
      <c r="AF12">
        <f t="shared" si="5"/>
        <v>-99.396689488773447</v>
      </c>
      <c r="AG12" s="8">
        <f t="shared" si="6"/>
        <v>-748.03489162389849</v>
      </c>
      <c r="AH12" s="4" t="s">
        <v>359</v>
      </c>
      <c r="AI12" s="136">
        <v>-50.109731543624164</v>
      </c>
      <c r="AJ12" s="2">
        <v>1</v>
      </c>
      <c r="AK12">
        <v>2</v>
      </c>
      <c r="AM12">
        <v>0</v>
      </c>
      <c r="AN12">
        <v>0</v>
      </c>
      <c r="AO12">
        <v>3.28571428571429</v>
      </c>
      <c r="AP12">
        <v>0</v>
      </c>
      <c r="AQ12">
        <v>1</v>
      </c>
      <c r="AR12">
        <v>0</v>
      </c>
      <c r="AS12">
        <v>0</v>
      </c>
      <c r="AT12">
        <v>2.1428571428571401</v>
      </c>
      <c r="AU12">
        <v>5.4285714285714297</v>
      </c>
      <c r="AW12">
        <v>10</v>
      </c>
      <c r="AX12" s="8">
        <f t="shared" si="2"/>
        <v>-418.89879475455427</v>
      </c>
      <c r="AY12" s="8">
        <f t="shared" si="7"/>
        <v>-641.51503794582231</v>
      </c>
      <c r="AZ12">
        <f t="shared" si="8"/>
        <v>-59.656100058415433</v>
      </c>
      <c r="BA12" s="8">
        <f t="shared" si="9"/>
        <v>-701.17113800423772</v>
      </c>
      <c r="BB12" s="4" t="s">
        <v>359</v>
      </c>
      <c r="BC12" s="136">
        <v>-50.109731543624164</v>
      </c>
      <c r="BD12" s="2">
        <v>1</v>
      </c>
      <c r="BE12">
        <v>2</v>
      </c>
      <c r="BG12">
        <v>0</v>
      </c>
      <c r="BH12">
        <v>0</v>
      </c>
      <c r="BI12">
        <v>0</v>
      </c>
      <c r="BJ12">
        <v>2.2999999999999998</v>
      </c>
      <c r="BK12">
        <v>1</v>
      </c>
      <c r="BL12">
        <v>0</v>
      </c>
      <c r="BM12">
        <v>0</v>
      </c>
      <c r="BN12">
        <v>2.8</v>
      </c>
      <c r="BO12">
        <v>5.0999999999999996</v>
      </c>
      <c r="BQ12">
        <v>10</v>
      </c>
      <c r="BR12" s="8">
        <f t="shared" si="3"/>
        <v>-429.34399226174492</v>
      </c>
      <c r="BS12" s="8">
        <f t="shared" si="16"/>
        <v>-638.4860944177517</v>
      </c>
      <c r="BT12">
        <f t="shared" si="10"/>
        <v>-60.108958684673297</v>
      </c>
      <c r="BU12" s="8">
        <f t="shared" si="11"/>
        <v>-698.59505310242503</v>
      </c>
      <c r="BV12" s="4" t="s">
        <v>359</v>
      </c>
      <c r="BW12" s="136">
        <v>-50.109731543624164</v>
      </c>
      <c r="BX12" s="2">
        <v>1</v>
      </c>
      <c r="BY12">
        <v>1</v>
      </c>
      <c r="CA12">
        <v>24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-12</v>
      </c>
      <c r="CI12">
        <v>12</v>
      </c>
      <c r="CK12">
        <v>10</v>
      </c>
      <c r="CL12" s="8">
        <f t="shared" si="12"/>
        <v>401.3194899328854</v>
      </c>
      <c r="CM12" s="8">
        <f t="shared" si="13"/>
        <v>-90.779573963601592</v>
      </c>
      <c r="CN12">
        <f t="shared" si="14"/>
        <v>-703.6928236246199</v>
      </c>
      <c r="CO12" s="8">
        <f t="shared" si="15"/>
        <v>-794.4723975882215</v>
      </c>
    </row>
    <row r="13" spans="1:93" ht="16.5">
      <c r="A13">
        <v>9.9999999999999995E-7</v>
      </c>
      <c r="B13">
        <v>9.9999999999999995E-7</v>
      </c>
      <c r="C13">
        <v>3.3683333333333335E-4</v>
      </c>
      <c r="D13">
        <v>3.9743243243243244E-4</v>
      </c>
      <c r="E13">
        <v>3.9090909090909092E-5</v>
      </c>
      <c r="F13">
        <v>2.5667583649923102E-2</v>
      </c>
      <c r="G13">
        <v>0.5966118405597951</v>
      </c>
      <c r="H13">
        <v>0.37382606294411713</v>
      </c>
      <c r="I13">
        <f t="shared" si="4"/>
        <v>306</v>
      </c>
      <c r="J13">
        <v>1.9952623149688761E-7</v>
      </c>
      <c r="K13">
        <v>3.2250000000000001E-2</v>
      </c>
      <c r="L13">
        <v>21.514523421640565</v>
      </c>
      <c r="M13" s="104">
        <v>63555.314538530853</v>
      </c>
      <c r="N13" s="4" t="s">
        <v>360</v>
      </c>
      <c r="O13" s="136">
        <v>-1534.0419463087248</v>
      </c>
      <c r="P13" s="2">
        <v>1</v>
      </c>
      <c r="Q13">
        <v>2</v>
      </c>
      <c r="S13">
        <v>0</v>
      </c>
      <c r="T13">
        <v>5.75</v>
      </c>
      <c r="U13">
        <v>0</v>
      </c>
      <c r="V13">
        <v>0</v>
      </c>
      <c r="W13">
        <v>1</v>
      </c>
      <c r="X13">
        <v>0</v>
      </c>
      <c r="Y13">
        <v>0</v>
      </c>
      <c r="Z13">
        <v>0.5</v>
      </c>
      <c r="AA13">
        <v>6.25</v>
      </c>
      <c r="AC13">
        <v>11</v>
      </c>
      <c r="AD13" s="8">
        <f t="shared" si="0"/>
        <v>-392.33660635570459</v>
      </c>
      <c r="AE13" s="8">
        <f t="shared" si="1"/>
        <v>-648.63820213512508</v>
      </c>
      <c r="AF13">
        <f t="shared" si="5"/>
        <v>-95.51240680699695</v>
      </c>
      <c r="AG13" s="8">
        <f t="shared" si="6"/>
        <v>-744.15060894212206</v>
      </c>
      <c r="AH13" s="4" t="s">
        <v>360</v>
      </c>
      <c r="AI13" s="136">
        <v>-1534.0419463087248</v>
      </c>
      <c r="AJ13" s="2">
        <v>1</v>
      </c>
      <c r="AK13">
        <v>2</v>
      </c>
      <c r="AM13">
        <v>0</v>
      </c>
      <c r="AN13">
        <v>0</v>
      </c>
      <c r="AO13">
        <v>3.28571428571429</v>
      </c>
      <c r="AP13">
        <v>0</v>
      </c>
      <c r="AQ13">
        <v>1</v>
      </c>
      <c r="AR13">
        <v>0</v>
      </c>
      <c r="AS13">
        <v>0</v>
      </c>
      <c r="AT13">
        <v>2.1428571428571401</v>
      </c>
      <c r="AU13">
        <v>5.4285714285714297</v>
      </c>
      <c r="AW13">
        <v>11</v>
      </c>
      <c r="AX13" s="8">
        <f t="shared" si="2"/>
        <v>-418.89879475455427</v>
      </c>
      <c r="AY13" s="8">
        <f t="shared" si="7"/>
        <v>-641.51503794582231</v>
      </c>
      <c r="AZ13">
        <f t="shared" si="8"/>
        <v>-58.351653549815467</v>
      </c>
      <c r="BA13" s="8">
        <f t="shared" si="9"/>
        <v>-699.86669149563772</v>
      </c>
      <c r="BB13" s="4" t="s">
        <v>360</v>
      </c>
      <c r="BC13" s="136">
        <v>-1534.0419463087248</v>
      </c>
      <c r="BD13" s="2">
        <v>1</v>
      </c>
      <c r="BE13">
        <v>2</v>
      </c>
      <c r="BG13">
        <v>0</v>
      </c>
      <c r="BH13">
        <v>0</v>
      </c>
      <c r="BI13">
        <v>0</v>
      </c>
      <c r="BJ13">
        <v>2.2999999999999998</v>
      </c>
      <c r="BK13">
        <v>1</v>
      </c>
      <c r="BL13">
        <v>0</v>
      </c>
      <c r="BM13">
        <v>0</v>
      </c>
      <c r="BN13">
        <v>2.8</v>
      </c>
      <c r="BO13">
        <v>5.0999999999999996</v>
      </c>
      <c r="BQ13">
        <v>11</v>
      </c>
      <c r="BR13" s="8">
        <f t="shared" si="3"/>
        <v>-429.34399226174492</v>
      </c>
      <c r="BS13" s="8">
        <f t="shared" si="16"/>
        <v>-638.4860944177517</v>
      </c>
      <c r="BT13">
        <f t="shared" si="10"/>
        <v>-58.026432474847766</v>
      </c>
      <c r="BU13" s="8">
        <f t="shared" si="11"/>
        <v>-696.51252689259945</v>
      </c>
      <c r="BV13" s="4" t="s">
        <v>360</v>
      </c>
      <c r="BW13" s="136">
        <v>-1534.0419463087248</v>
      </c>
      <c r="BX13" s="2">
        <v>1</v>
      </c>
      <c r="BY13">
        <v>1</v>
      </c>
      <c r="CA13">
        <v>24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-12</v>
      </c>
      <c r="CI13">
        <v>12</v>
      </c>
      <c r="CK13">
        <v>11</v>
      </c>
      <c r="CL13" s="8">
        <f t="shared" si="12"/>
        <v>401.3194899328854</v>
      </c>
      <c r="CM13" s="8">
        <f t="shared" si="13"/>
        <v>-90.779573963601592</v>
      </c>
      <c r="CN13">
        <f t="shared" si="14"/>
        <v>-703.5983008122771</v>
      </c>
      <c r="CO13" s="8">
        <f t="shared" si="15"/>
        <v>-794.37787477587869</v>
      </c>
    </row>
    <row r="14" spans="1:93" ht="16.5">
      <c r="A14">
        <v>9.9999999999999995E-7</v>
      </c>
      <c r="B14">
        <v>3.6521739130434779E-5</v>
      </c>
      <c r="C14">
        <v>3.2666666666666673E-4</v>
      </c>
      <c r="D14">
        <v>4.4932432432432436E-4</v>
      </c>
      <c r="E14">
        <v>9.9999999999999995E-7</v>
      </c>
      <c r="F14">
        <v>2.7352399266526214E-2</v>
      </c>
      <c r="G14">
        <v>0.58590951231121335</v>
      </c>
      <c r="H14">
        <v>0.38490792761715575</v>
      </c>
      <c r="I14">
        <f t="shared" si="4"/>
        <v>306</v>
      </c>
      <c r="J14">
        <v>1.9498445997580421E-7</v>
      </c>
      <c r="K14">
        <v>3.2024999999999998E-2</v>
      </c>
      <c r="L14">
        <v>22.951010564592359</v>
      </c>
      <c r="M14" s="104">
        <v>62496.866211297369</v>
      </c>
      <c r="N14" s="4" t="s">
        <v>87</v>
      </c>
      <c r="O14" s="136">
        <v>-394.38179194630874</v>
      </c>
      <c r="P14" s="2">
        <v>1</v>
      </c>
      <c r="Q14">
        <v>2</v>
      </c>
      <c r="S14">
        <v>0</v>
      </c>
      <c r="T14">
        <v>5.75</v>
      </c>
      <c r="U14">
        <v>0</v>
      </c>
      <c r="V14">
        <v>0</v>
      </c>
      <c r="W14">
        <v>1</v>
      </c>
      <c r="X14">
        <v>0</v>
      </c>
      <c r="Y14">
        <v>0</v>
      </c>
      <c r="Z14">
        <v>0.5</v>
      </c>
      <c r="AA14">
        <v>6.25</v>
      </c>
      <c r="AC14">
        <v>12</v>
      </c>
      <c r="AD14" s="8">
        <f t="shared" si="0"/>
        <v>-392.33660635570459</v>
      </c>
      <c r="AE14" s="8">
        <f t="shared" si="1"/>
        <v>-648.63820213512508</v>
      </c>
      <c r="AF14">
        <f t="shared" si="5"/>
        <v>-95.807922496856605</v>
      </c>
      <c r="AG14" s="8">
        <f t="shared" si="6"/>
        <v>-744.44612463198166</v>
      </c>
      <c r="AH14" s="4" t="s">
        <v>87</v>
      </c>
      <c r="AI14" s="136">
        <v>-394.38179194630874</v>
      </c>
      <c r="AJ14" s="2">
        <v>1</v>
      </c>
      <c r="AK14">
        <v>2</v>
      </c>
      <c r="AM14">
        <v>0</v>
      </c>
      <c r="AN14">
        <v>0</v>
      </c>
      <c r="AO14">
        <v>3.28571428571429</v>
      </c>
      <c r="AP14">
        <v>0</v>
      </c>
      <c r="AQ14">
        <v>1</v>
      </c>
      <c r="AR14">
        <v>0</v>
      </c>
      <c r="AS14">
        <v>0</v>
      </c>
      <c r="AT14">
        <v>2.1428571428571401</v>
      </c>
      <c r="AU14">
        <v>5.4285714285714297</v>
      </c>
      <c r="AW14">
        <v>12</v>
      </c>
      <c r="AX14" s="8">
        <f t="shared" si="2"/>
        <v>-418.89879475455427</v>
      </c>
      <c r="AY14" s="8">
        <f t="shared" si="7"/>
        <v>-641.51503794582231</v>
      </c>
      <c r="AZ14">
        <f t="shared" si="8"/>
        <v>-57.202178127918309</v>
      </c>
      <c r="BA14" s="8">
        <f t="shared" si="9"/>
        <v>-698.71721607374059</v>
      </c>
      <c r="BB14" s="4" t="s">
        <v>87</v>
      </c>
      <c r="BC14" s="136">
        <v>-394.38179194630874</v>
      </c>
      <c r="BD14" s="2">
        <v>1</v>
      </c>
      <c r="BE14">
        <v>2</v>
      </c>
      <c r="BG14">
        <v>0</v>
      </c>
      <c r="BH14">
        <v>0</v>
      </c>
      <c r="BI14">
        <v>0</v>
      </c>
      <c r="BJ14">
        <v>2.2999999999999998</v>
      </c>
      <c r="BK14">
        <v>1</v>
      </c>
      <c r="BL14">
        <v>0</v>
      </c>
      <c r="BM14">
        <v>0</v>
      </c>
      <c r="BN14">
        <v>2.8</v>
      </c>
      <c r="BO14">
        <v>5.0999999999999996</v>
      </c>
      <c r="BQ14">
        <v>12</v>
      </c>
      <c r="BR14" s="8">
        <f t="shared" si="3"/>
        <v>-429.34399226174492</v>
      </c>
      <c r="BS14" s="8">
        <f t="shared" si="16"/>
        <v>-638.4860944177517</v>
      </c>
      <c r="BT14">
        <f t="shared" si="10"/>
        <v>-79.366410645254035</v>
      </c>
      <c r="BU14" s="8">
        <f t="shared" si="11"/>
        <v>-717.85250506300576</v>
      </c>
      <c r="BV14" s="4" t="s">
        <v>87</v>
      </c>
      <c r="BW14" s="136">
        <v>-394.38179194630874</v>
      </c>
      <c r="BX14" s="2">
        <v>1</v>
      </c>
      <c r="BY14">
        <v>1</v>
      </c>
      <c r="CA14">
        <v>24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-12</v>
      </c>
      <c r="CI14">
        <v>12</v>
      </c>
      <c r="CK14">
        <v>12</v>
      </c>
      <c r="CL14" s="8">
        <f t="shared" si="12"/>
        <v>401.3194899328854</v>
      </c>
      <c r="CM14" s="8">
        <f t="shared" si="13"/>
        <v>-90.779573963601592</v>
      </c>
      <c r="CN14">
        <f t="shared" si="14"/>
        <v>-483.69023244679317</v>
      </c>
      <c r="CO14" s="8">
        <f t="shared" si="15"/>
        <v>-574.46980641039477</v>
      </c>
    </row>
    <row r="15" spans="1:93" ht="16.5">
      <c r="A15">
        <v>9.9999999999999995E-7</v>
      </c>
      <c r="B15">
        <v>2.3478260869565219E-5</v>
      </c>
      <c r="C15">
        <v>2.6049999999999999E-4</v>
      </c>
      <c r="D15">
        <v>2.8418918918918923E-4</v>
      </c>
      <c r="E15">
        <v>3.0909090909090909E-5</v>
      </c>
      <c r="F15">
        <v>2.584019711383885E-2</v>
      </c>
      <c r="G15">
        <v>0.58494491160948348</v>
      </c>
      <c r="H15">
        <v>0.38538390778298209</v>
      </c>
      <c r="I15">
        <f t="shared" si="4"/>
        <v>306</v>
      </c>
      <c r="J15">
        <v>1.9952623149688761E-7</v>
      </c>
      <c r="K15">
        <v>3.1375E-2</v>
      </c>
      <c r="L15">
        <v>21.687376759288682</v>
      </c>
      <c r="M15" s="104">
        <v>62403.689760229616</v>
      </c>
      <c r="O15" s="10"/>
      <c r="P15" s="2">
        <v>1</v>
      </c>
      <c r="Q15">
        <v>2</v>
      </c>
      <c r="S15">
        <v>0</v>
      </c>
      <c r="T15">
        <v>5.75</v>
      </c>
      <c r="U15">
        <v>0</v>
      </c>
      <c r="V15">
        <v>0</v>
      </c>
      <c r="W15">
        <v>1</v>
      </c>
      <c r="X15">
        <v>0</v>
      </c>
      <c r="Y15">
        <v>0</v>
      </c>
      <c r="Z15">
        <v>0.5</v>
      </c>
      <c r="AA15">
        <v>6.25</v>
      </c>
      <c r="AC15">
        <v>13</v>
      </c>
      <c r="AD15" s="8">
        <f t="shared" si="0"/>
        <v>-392.33660635570459</v>
      </c>
      <c r="AE15" s="8">
        <f t="shared" si="1"/>
        <v>-648.63820213512508</v>
      </c>
      <c r="AF15">
        <f t="shared" si="5"/>
        <v>-99.28987835149438</v>
      </c>
      <c r="AG15" s="8">
        <f t="shared" si="6"/>
        <v>-747.92808048661948</v>
      </c>
      <c r="AI15" s="10"/>
      <c r="AJ15" s="2">
        <v>1</v>
      </c>
      <c r="AK15">
        <v>2</v>
      </c>
      <c r="AM15">
        <v>0</v>
      </c>
      <c r="AN15">
        <v>0</v>
      </c>
      <c r="AO15">
        <v>3.28571428571429</v>
      </c>
      <c r="AP15">
        <v>0</v>
      </c>
      <c r="AQ15">
        <v>1</v>
      </c>
      <c r="AR15">
        <v>0</v>
      </c>
      <c r="AS15">
        <v>0</v>
      </c>
      <c r="AT15">
        <v>2.1428571428571401</v>
      </c>
      <c r="AU15">
        <v>5.4285714285714297</v>
      </c>
      <c r="AW15">
        <v>13</v>
      </c>
      <c r="AX15" s="8">
        <f t="shared" si="2"/>
        <v>-418.89879475455427</v>
      </c>
      <c r="AY15" s="8">
        <f t="shared" si="7"/>
        <v>-641.51503794582231</v>
      </c>
      <c r="AZ15">
        <f t="shared" si="8"/>
        <v>-61.288259907400253</v>
      </c>
      <c r="BA15" s="8">
        <f t="shared" si="9"/>
        <v>-702.8032978532226</v>
      </c>
      <c r="BC15" s="10"/>
      <c r="BD15" s="2">
        <v>1</v>
      </c>
      <c r="BE15">
        <v>2</v>
      </c>
      <c r="BG15">
        <v>0</v>
      </c>
      <c r="BH15">
        <v>0</v>
      </c>
      <c r="BI15">
        <v>0</v>
      </c>
      <c r="BJ15">
        <v>2.2999999999999998</v>
      </c>
      <c r="BK15">
        <v>1</v>
      </c>
      <c r="BL15">
        <v>0</v>
      </c>
      <c r="BM15">
        <v>0</v>
      </c>
      <c r="BN15">
        <v>2.8</v>
      </c>
      <c r="BO15">
        <v>5.0999999999999996</v>
      </c>
      <c r="BQ15">
        <v>13</v>
      </c>
      <c r="BR15" s="8">
        <f t="shared" si="3"/>
        <v>-429.34399226174492</v>
      </c>
      <c r="BS15" s="8">
        <f t="shared" si="16"/>
        <v>-638.4860944177517</v>
      </c>
      <c r="BT15">
        <f t="shared" si="10"/>
        <v>-59.579554877825572</v>
      </c>
      <c r="BU15" s="8">
        <f t="shared" si="11"/>
        <v>-698.06564929557726</v>
      </c>
      <c r="BW15" s="10"/>
      <c r="BX15" s="2">
        <v>1</v>
      </c>
      <c r="BY15">
        <v>1</v>
      </c>
      <c r="CA15">
        <v>24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-12</v>
      </c>
      <c r="CI15">
        <v>12</v>
      </c>
      <c r="CK15">
        <v>13</v>
      </c>
      <c r="CL15" s="8">
        <f t="shared" si="12"/>
        <v>401.3194899328854</v>
      </c>
      <c r="CM15" s="8">
        <f t="shared" si="13"/>
        <v>-90.779573963601592</v>
      </c>
      <c r="CN15">
        <f t="shared" si="14"/>
        <v>-510.04323740943619</v>
      </c>
      <c r="CO15" s="8">
        <f t="shared" si="15"/>
        <v>-600.82281137303778</v>
      </c>
    </row>
    <row r="16" spans="1:93" ht="16.5">
      <c r="A16">
        <v>9.9999999999999995E-7</v>
      </c>
      <c r="B16">
        <v>2.2608695652173914E-5</v>
      </c>
      <c r="C16">
        <v>8.2733333333333335E-4</v>
      </c>
      <c r="D16">
        <v>6.5770270270270269E-4</v>
      </c>
      <c r="E16">
        <v>1.3545454545454546E-4</v>
      </c>
      <c r="F16">
        <v>2.8902988098083018E-2</v>
      </c>
      <c r="G16">
        <v>0.58537217651259577</v>
      </c>
      <c r="H16">
        <v>0.38384667682911122</v>
      </c>
      <c r="I16">
        <f t="shared" si="4"/>
        <v>306</v>
      </c>
      <c r="J16">
        <v>2.089296130854039E-7</v>
      </c>
      <c r="K16">
        <v>3.0700000000000002E-2</v>
      </c>
      <c r="L16">
        <v>24.260277551939591</v>
      </c>
      <c r="M16" s="104">
        <v>62452.975822178189</v>
      </c>
      <c r="O16" s="10" t="s">
        <v>296</v>
      </c>
      <c r="P16" s="2">
        <v>1</v>
      </c>
      <c r="Q16">
        <v>2</v>
      </c>
      <c r="S16">
        <v>0</v>
      </c>
      <c r="T16">
        <v>5.75</v>
      </c>
      <c r="U16">
        <v>0</v>
      </c>
      <c r="V16">
        <v>0</v>
      </c>
      <c r="W16">
        <v>1</v>
      </c>
      <c r="X16">
        <v>0</v>
      </c>
      <c r="Y16">
        <v>0</v>
      </c>
      <c r="Z16">
        <v>0.5</v>
      </c>
      <c r="AA16">
        <v>6.25</v>
      </c>
      <c r="AC16">
        <v>14</v>
      </c>
      <c r="AD16" s="8">
        <f t="shared" si="0"/>
        <v>-392.33660635570459</v>
      </c>
      <c r="AE16" s="8">
        <f t="shared" si="1"/>
        <v>-648.63820213512508</v>
      </c>
      <c r="AF16">
        <f t="shared" si="5"/>
        <v>-82.126793940510652</v>
      </c>
      <c r="AG16" s="8">
        <f t="shared" si="6"/>
        <v>-730.76499607563574</v>
      </c>
      <c r="AI16" s="10" t="s">
        <v>296</v>
      </c>
      <c r="AJ16" s="2">
        <v>1</v>
      </c>
      <c r="AK16">
        <v>2</v>
      </c>
      <c r="AM16">
        <v>0</v>
      </c>
      <c r="AN16">
        <v>0</v>
      </c>
      <c r="AO16">
        <v>3.28571428571429</v>
      </c>
      <c r="AP16">
        <v>0</v>
      </c>
      <c r="AQ16">
        <v>1</v>
      </c>
      <c r="AR16">
        <v>0</v>
      </c>
      <c r="AS16">
        <v>0</v>
      </c>
      <c r="AT16">
        <v>2.1428571428571401</v>
      </c>
      <c r="AU16">
        <v>5.4285714285714297</v>
      </c>
      <c r="AW16">
        <v>14</v>
      </c>
      <c r="AX16" s="8">
        <f t="shared" si="2"/>
        <v>-418.89879475455427</v>
      </c>
      <c r="AY16" s="8">
        <f t="shared" si="7"/>
        <v>-641.51503794582231</v>
      </c>
      <c r="AZ16">
        <f t="shared" si="8"/>
        <v>-54.107165592845632</v>
      </c>
      <c r="BA16" s="8">
        <f t="shared" si="9"/>
        <v>-695.62220353866792</v>
      </c>
      <c r="BC16" s="10" t="s">
        <v>296</v>
      </c>
      <c r="BD16" s="2">
        <v>1</v>
      </c>
      <c r="BE16">
        <v>2</v>
      </c>
      <c r="BG16">
        <v>0</v>
      </c>
      <c r="BH16">
        <v>0</v>
      </c>
      <c r="BI16">
        <v>0</v>
      </c>
      <c r="BJ16">
        <v>2.2999999999999998</v>
      </c>
      <c r="BK16">
        <v>1</v>
      </c>
      <c r="BL16">
        <v>0</v>
      </c>
      <c r="BM16">
        <v>0</v>
      </c>
      <c r="BN16">
        <v>2.8</v>
      </c>
      <c r="BO16">
        <v>5.0999999999999996</v>
      </c>
      <c r="BQ16">
        <v>14</v>
      </c>
      <c r="BR16" s="8">
        <f t="shared" si="3"/>
        <v>-429.34399226174492</v>
      </c>
      <c r="BS16" s="8">
        <f t="shared" si="16"/>
        <v>-638.4860944177517</v>
      </c>
      <c r="BT16">
        <f t="shared" si="10"/>
        <v>-50.803045258065836</v>
      </c>
      <c r="BU16" s="8">
        <f t="shared" si="11"/>
        <v>-689.28913967581752</v>
      </c>
      <c r="BW16" s="10" t="s">
        <v>296</v>
      </c>
      <c r="BX16" s="2">
        <v>1</v>
      </c>
      <c r="BY16">
        <v>1</v>
      </c>
      <c r="CA16">
        <v>24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-12</v>
      </c>
      <c r="CI16">
        <v>12</v>
      </c>
      <c r="CK16">
        <v>14</v>
      </c>
      <c r="CL16" s="8">
        <f t="shared" si="12"/>
        <v>401.3194899328854</v>
      </c>
      <c r="CM16" s="8">
        <f t="shared" si="13"/>
        <v>-90.779573963601592</v>
      </c>
      <c r="CN16">
        <f t="shared" si="14"/>
        <v>-511.6837180663245</v>
      </c>
      <c r="CO16" s="8">
        <f t="shared" si="15"/>
        <v>-602.46329202992615</v>
      </c>
    </row>
    <row r="17" spans="1:93" ht="16.5">
      <c r="A17">
        <v>9.9999999999999995E-7</v>
      </c>
      <c r="B17">
        <v>3.3478260869565221E-5</v>
      </c>
      <c r="C17">
        <v>1.0840000000000001E-3</v>
      </c>
      <c r="D17">
        <v>7.1297297297297289E-4</v>
      </c>
      <c r="E17">
        <v>2.218181818181818E-4</v>
      </c>
      <c r="F17">
        <v>6.5067963692218844E-2</v>
      </c>
      <c r="G17">
        <v>0.56474720920689347</v>
      </c>
      <c r="H17">
        <v>0.39655234615459323</v>
      </c>
      <c r="I17">
        <f t="shared" si="4"/>
        <v>306</v>
      </c>
      <c r="J17">
        <v>2.9512092266663814E-7</v>
      </c>
      <c r="K17">
        <v>2.9850000000000002E-2</v>
      </c>
      <c r="L17">
        <v>54.806951010294071</v>
      </c>
      <c r="M17" s="104">
        <v>60444.60338299159</v>
      </c>
      <c r="P17" s="2">
        <v>1</v>
      </c>
      <c r="Q17">
        <v>2</v>
      </c>
      <c r="S17">
        <v>0</v>
      </c>
      <c r="T17">
        <v>5.75</v>
      </c>
      <c r="U17">
        <v>0</v>
      </c>
      <c r="V17">
        <v>0</v>
      </c>
      <c r="W17">
        <v>1</v>
      </c>
      <c r="X17">
        <v>0</v>
      </c>
      <c r="Y17">
        <v>0</v>
      </c>
      <c r="Z17">
        <v>0.5</v>
      </c>
      <c r="AA17">
        <v>6.25</v>
      </c>
      <c r="AC17">
        <v>15</v>
      </c>
      <c r="AD17" s="8">
        <f t="shared" si="0"/>
        <v>-392.33660635570459</v>
      </c>
      <c r="AE17" s="8">
        <f t="shared" si="1"/>
        <v>-648.63820213512508</v>
      </c>
      <c r="AF17">
        <f t="shared" si="5"/>
        <v>-76.144961797758555</v>
      </c>
      <c r="AG17" s="8">
        <f t="shared" si="6"/>
        <v>-724.78316393288367</v>
      </c>
      <c r="AJ17" s="2">
        <v>1</v>
      </c>
      <c r="AK17">
        <v>2</v>
      </c>
      <c r="AM17">
        <v>0</v>
      </c>
      <c r="AN17">
        <v>0</v>
      </c>
      <c r="AO17">
        <v>3.28571428571429</v>
      </c>
      <c r="AP17">
        <v>0</v>
      </c>
      <c r="AQ17">
        <v>1</v>
      </c>
      <c r="AR17">
        <v>0</v>
      </c>
      <c r="AS17">
        <v>0</v>
      </c>
      <c r="AT17">
        <v>2.1428571428571401</v>
      </c>
      <c r="AU17">
        <v>5.4285714285714297</v>
      </c>
      <c r="AW17">
        <v>15</v>
      </c>
      <c r="AX17" s="8">
        <f t="shared" si="2"/>
        <v>-418.89879475455427</v>
      </c>
      <c r="AY17" s="8">
        <f t="shared" si="7"/>
        <v>-641.51503794582231</v>
      </c>
      <c r="AZ17">
        <f t="shared" si="8"/>
        <v>-51.521084721274057</v>
      </c>
      <c r="BA17" s="8">
        <f t="shared" si="9"/>
        <v>-693.03612266709638</v>
      </c>
      <c r="BD17" s="2">
        <v>1</v>
      </c>
      <c r="BE17">
        <v>2</v>
      </c>
      <c r="BG17">
        <v>0</v>
      </c>
      <c r="BH17">
        <v>0</v>
      </c>
      <c r="BI17">
        <v>0</v>
      </c>
      <c r="BJ17">
        <v>2.2999999999999998</v>
      </c>
      <c r="BK17">
        <v>1</v>
      </c>
      <c r="BL17">
        <v>0</v>
      </c>
      <c r="BM17">
        <v>0</v>
      </c>
      <c r="BN17">
        <v>2.8</v>
      </c>
      <c r="BO17">
        <v>5.0999999999999996</v>
      </c>
      <c r="BQ17">
        <v>15</v>
      </c>
      <c r="BR17" s="8">
        <f t="shared" si="3"/>
        <v>-429.34399226174492</v>
      </c>
      <c r="BS17" s="8">
        <f t="shared" si="16"/>
        <v>-638.4860944177517</v>
      </c>
      <c r="BT17">
        <f t="shared" si="10"/>
        <v>-46.052242728741653</v>
      </c>
      <c r="BU17" s="8">
        <f t="shared" si="11"/>
        <v>-684.5383371464934</v>
      </c>
      <c r="BX17" s="2">
        <v>1</v>
      </c>
      <c r="BY17">
        <v>1</v>
      </c>
      <c r="CA17">
        <v>24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-12</v>
      </c>
      <c r="CI17">
        <v>12</v>
      </c>
      <c r="CK17">
        <v>15</v>
      </c>
      <c r="CL17" s="8">
        <f t="shared" si="12"/>
        <v>401.3194899328854</v>
      </c>
      <c r="CM17" s="8">
        <f t="shared" si="13"/>
        <v>-90.779573963601592</v>
      </c>
      <c r="CN17">
        <f t="shared" si="14"/>
        <v>-486.85599843823354</v>
      </c>
      <c r="CO17" s="8">
        <f t="shared" si="15"/>
        <v>-577.63557240183513</v>
      </c>
    </row>
    <row r="18" spans="1:93" ht="16.5">
      <c r="A18">
        <v>9.9999999999999995E-7</v>
      </c>
      <c r="B18">
        <v>3.6956521739130438E-5</v>
      </c>
      <c r="C18">
        <v>5.3249999999999999E-4</v>
      </c>
      <c r="D18">
        <v>3.6256756756756754E-4</v>
      </c>
      <c r="E18">
        <v>2.0306818181818184E-4</v>
      </c>
      <c r="F18">
        <v>0.35597452416744751</v>
      </c>
      <c r="G18">
        <v>0.56785879810769291</v>
      </c>
      <c r="H18">
        <v>0.39484856888868292</v>
      </c>
      <c r="I18">
        <f t="shared" si="4"/>
        <v>306</v>
      </c>
      <c r="J18">
        <v>2.9512092266663814E-7</v>
      </c>
      <c r="K18">
        <v>3.0339999999999999E-2</v>
      </c>
      <c r="L18">
        <v>299.66405042815813</v>
      </c>
      <c r="M18" s="104">
        <v>60706.329908236861</v>
      </c>
      <c r="P18" s="2">
        <v>1</v>
      </c>
      <c r="Q18">
        <v>2</v>
      </c>
      <c r="S18">
        <v>0</v>
      </c>
      <c r="T18">
        <v>5.75</v>
      </c>
      <c r="U18">
        <v>0</v>
      </c>
      <c r="V18">
        <v>0</v>
      </c>
      <c r="W18">
        <v>1</v>
      </c>
      <c r="X18">
        <v>0</v>
      </c>
      <c r="Y18">
        <v>0</v>
      </c>
      <c r="Z18">
        <v>0.5</v>
      </c>
      <c r="AA18">
        <v>6.25</v>
      </c>
      <c r="AC18">
        <v>16</v>
      </c>
      <c r="AD18" s="8">
        <f t="shared" si="0"/>
        <v>-392.33660635570459</v>
      </c>
      <c r="AE18" s="8">
        <f t="shared" si="1"/>
        <v>-648.63820213512508</v>
      </c>
      <c r="AF18">
        <f t="shared" si="5"/>
        <v>-82.199498412560004</v>
      </c>
      <c r="AG18" s="8">
        <f t="shared" si="6"/>
        <v>-730.83770054768513</v>
      </c>
      <c r="AJ18" s="2">
        <v>1</v>
      </c>
      <c r="AK18">
        <v>2</v>
      </c>
      <c r="AM18">
        <v>0</v>
      </c>
      <c r="AN18">
        <v>0</v>
      </c>
      <c r="AO18">
        <v>3.28571428571429</v>
      </c>
      <c r="AP18">
        <v>0</v>
      </c>
      <c r="AQ18">
        <v>1</v>
      </c>
      <c r="AR18">
        <v>0</v>
      </c>
      <c r="AS18">
        <v>0</v>
      </c>
      <c r="AT18">
        <v>2.1428571428571401</v>
      </c>
      <c r="AU18">
        <v>5.4285714285714297</v>
      </c>
      <c r="AW18">
        <v>16</v>
      </c>
      <c r="AX18" s="8">
        <f t="shared" si="2"/>
        <v>-418.89879475455427</v>
      </c>
      <c r="AY18" s="8">
        <f t="shared" si="7"/>
        <v>-641.51503794582231</v>
      </c>
      <c r="AZ18">
        <f t="shared" si="8"/>
        <v>-52.761629716544277</v>
      </c>
      <c r="BA18" s="8">
        <f t="shared" si="9"/>
        <v>-694.27666766236655</v>
      </c>
      <c r="BD18" s="2">
        <v>1</v>
      </c>
      <c r="BE18">
        <v>2</v>
      </c>
      <c r="BG18">
        <v>0</v>
      </c>
      <c r="BH18">
        <v>0</v>
      </c>
      <c r="BI18">
        <v>0</v>
      </c>
      <c r="BJ18">
        <v>2.2999999999999998</v>
      </c>
      <c r="BK18">
        <v>1</v>
      </c>
      <c r="BL18">
        <v>0</v>
      </c>
      <c r="BM18">
        <v>0</v>
      </c>
      <c r="BN18">
        <v>2.8</v>
      </c>
      <c r="BO18">
        <v>5.0999999999999996</v>
      </c>
      <c r="BQ18">
        <v>16</v>
      </c>
      <c r="BR18" s="8">
        <f t="shared" si="3"/>
        <v>-429.34399226174492</v>
      </c>
      <c r="BS18" s="8">
        <f t="shared" si="16"/>
        <v>-638.4860944177517</v>
      </c>
      <c r="BT18">
        <f t="shared" si="10"/>
        <v>-42.129310554605688</v>
      </c>
      <c r="BU18" s="8">
        <f t="shared" si="11"/>
        <v>-680.6154049723574</v>
      </c>
      <c r="BX18" s="2">
        <v>1</v>
      </c>
      <c r="BY18">
        <v>1</v>
      </c>
      <c r="CA18">
        <v>24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-12</v>
      </c>
      <c r="CI18">
        <v>12</v>
      </c>
      <c r="CK18">
        <v>16</v>
      </c>
      <c r="CL18" s="8">
        <f t="shared" si="12"/>
        <v>401.3194899328854</v>
      </c>
      <c r="CM18" s="8">
        <f t="shared" si="13"/>
        <v>-90.779573963601592</v>
      </c>
      <c r="CN18">
        <f t="shared" si="14"/>
        <v>-481.31741221918969</v>
      </c>
      <c r="CO18" s="8">
        <f t="shared" si="15"/>
        <v>-572.09698618279128</v>
      </c>
    </row>
    <row r="19" spans="1:93" ht="16.5">
      <c r="A19">
        <v>9.9999999999999995E-7</v>
      </c>
      <c r="B19">
        <v>4.0652173913043481E-5</v>
      </c>
      <c r="C19">
        <v>1.9771666666666666E-3</v>
      </c>
      <c r="D19">
        <v>1.017162162162162E-3</v>
      </c>
      <c r="E19">
        <v>9.0375000000000004E-4</v>
      </c>
      <c r="F19">
        <v>0.6057029251969237</v>
      </c>
      <c r="G19">
        <v>0.56510833171990771</v>
      </c>
      <c r="H19">
        <v>0.39291487790099811</v>
      </c>
      <c r="I19">
        <f t="shared" si="4"/>
        <v>306</v>
      </c>
      <c r="J19">
        <v>2.8840315031266014E-7</v>
      </c>
      <c r="K19">
        <v>3.109E-2</v>
      </c>
      <c r="L19">
        <v>510.3176701638962</v>
      </c>
      <c r="M19" s="104">
        <v>60468.952543738953</v>
      </c>
      <c r="P19" s="2">
        <v>1</v>
      </c>
      <c r="Q19">
        <v>2</v>
      </c>
      <c r="S19">
        <v>0</v>
      </c>
      <c r="T19">
        <v>5.75</v>
      </c>
      <c r="U19">
        <v>0</v>
      </c>
      <c r="V19">
        <v>0</v>
      </c>
      <c r="W19">
        <v>1</v>
      </c>
      <c r="X19">
        <v>0</v>
      </c>
      <c r="Y19">
        <v>0</v>
      </c>
      <c r="Z19">
        <v>0.5</v>
      </c>
      <c r="AA19">
        <v>6.25</v>
      </c>
      <c r="AC19">
        <v>17</v>
      </c>
      <c r="AD19" s="8">
        <f t="shared" si="0"/>
        <v>-392.33660635570459</v>
      </c>
      <c r="AE19" s="8">
        <f t="shared" si="1"/>
        <v>-648.63820213512508</v>
      </c>
      <c r="AF19">
        <f t="shared" si="5"/>
        <v>-61.624752096575179</v>
      </c>
      <c r="AG19" s="8">
        <f t="shared" si="6"/>
        <v>-710.26295423170029</v>
      </c>
      <c r="AJ19" s="2">
        <v>1</v>
      </c>
      <c r="AK19">
        <v>2</v>
      </c>
      <c r="AM19">
        <v>0</v>
      </c>
      <c r="AN19">
        <v>0</v>
      </c>
      <c r="AO19">
        <v>3.28571428571429</v>
      </c>
      <c r="AP19">
        <v>0</v>
      </c>
      <c r="AQ19">
        <v>1</v>
      </c>
      <c r="AR19">
        <v>0</v>
      </c>
      <c r="AS19">
        <v>0</v>
      </c>
      <c r="AT19">
        <v>2.1428571428571401</v>
      </c>
      <c r="AU19">
        <v>5.4285714285714297</v>
      </c>
      <c r="AW19">
        <v>17</v>
      </c>
      <c r="AX19" s="8">
        <f t="shared" si="2"/>
        <v>-418.89879475455427</v>
      </c>
      <c r="AY19" s="8">
        <f t="shared" si="7"/>
        <v>-641.51503794582231</v>
      </c>
      <c r="AZ19">
        <f t="shared" si="8"/>
        <v>-42.652683816489002</v>
      </c>
      <c r="BA19" s="8">
        <f t="shared" si="9"/>
        <v>-684.16772176231132</v>
      </c>
      <c r="BD19" s="2">
        <v>1</v>
      </c>
      <c r="BE19">
        <v>2</v>
      </c>
      <c r="BG19">
        <v>0</v>
      </c>
      <c r="BH19">
        <v>0</v>
      </c>
      <c r="BI19">
        <v>0</v>
      </c>
      <c r="BJ19">
        <v>2.2999999999999998</v>
      </c>
      <c r="BK19">
        <v>1</v>
      </c>
      <c r="BL19">
        <v>0</v>
      </c>
      <c r="BM19">
        <v>0</v>
      </c>
      <c r="BN19">
        <v>2.8</v>
      </c>
      <c r="BO19">
        <v>5.0999999999999996</v>
      </c>
      <c r="BQ19">
        <v>17</v>
      </c>
      <c r="BR19" s="8">
        <f t="shared" si="3"/>
        <v>-429.34399226174492</v>
      </c>
      <c r="BS19" s="8">
        <f t="shared" si="16"/>
        <v>-638.4860944177517</v>
      </c>
      <c r="BT19">
        <f t="shared" si="10"/>
        <v>-31.866291957207046</v>
      </c>
      <c r="BU19" s="8">
        <f t="shared" si="11"/>
        <v>-670.35238637495877</v>
      </c>
      <c r="BX19" s="2">
        <v>1</v>
      </c>
      <c r="BY19">
        <v>1</v>
      </c>
      <c r="CA19">
        <v>24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-12</v>
      </c>
      <c r="CI19">
        <v>12</v>
      </c>
      <c r="CK19">
        <v>17</v>
      </c>
      <c r="CL19" s="8">
        <f t="shared" si="12"/>
        <v>401.3194899328854</v>
      </c>
      <c r="CM19" s="8">
        <f t="shared" si="13"/>
        <v>-90.779573963601592</v>
      </c>
      <c r="CN19">
        <f t="shared" si="14"/>
        <v>-476.2431520736892</v>
      </c>
      <c r="CO19" s="8">
        <f t="shared" si="15"/>
        <v>-567.02272603729079</v>
      </c>
    </row>
    <row r="20" spans="1:93" ht="16.5">
      <c r="A20">
        <v>9.9999999999999995E-7</v>
      </c>
      <c r="B20">
        <v>3.6521739130434779E-5</v>
      </c>
      <c r="C20">
        <v>1.5554999999999998E-3</v>
      </c>
      <c r="D20">
        <v>7.5094594594594596E-4</v>
      </c>
      <c r="E20">
        <v>7.3079545454545456E-4</v>
      </c>
      <c r="F20">
        <v>0.95889595201760669</v>
      </c>
      <c r="G20">
        <v>0.56162400045750183</v>
      </c>
      <c r="H20">
        <v>0.39124312690560503</v>
      </c>
      <c r="I20">
        <f t="shared" si="4"/>
        <v>306</v>
      </c>
      <c r="J20">
        <v>3.0199517204020165E-7</v>
      </c>
      <c r="K20">
        <v>2.9940000000000001E-2</v>
      </c>
      <c r="L20">
        <v>808.80025094745406</v>
      </c>
      <c r="M20" s="104">
        <v>60160.681325114463</v>
      </c>
      <c r="P20" s="2">
        <v>1</v>
      </c>
      <c r="Q20">
        <v>2</v>
      </c>
      <c r="S20">
        <v>0</v>
      </c>
      <c r="T20">
        <v>5.75</v>
      </c>
      <c r="U20">
        <v>0</v>
      </c>
      <c r="V20">
        <v>0</v>
      </c>
      <c r="W20">
        <v>1</v>
      </c>
      <c r="X20">
        <v>0</v>
      </c>
      <c r="Y20">
        <v>0</v>
      </c>
      <c r="Z20">
        <v>0.5</v>
      </c>
      <c r="AA20">
        <v>6.25</v>
      </c>
      <c r="AC20">
        <v>18</v>
      </c>
      <c r="AD20" s="8">
        <f t="shared" si="0"/>
        <v>-392.33660635570459</v>
      </c>
      <c r="AE20" s="8">
        <f t="shared" si="1"/>
        <v>-648.63820213512508</v>
      </c>
      <c r="AF20">
        <f t="shared" si="5"/>
        <v>-64.013007977181829</v>
      </c>
      <c r="AG20" s="8">
        <f t="shared" si="6"/>
        <v>-712.6512101123069</v>
      </c>
      <c r="AJ20" s="2">
        <v>1</v>
      </c>
      <c r="AK20">
        <v>2</v>
      </c>
      <c r="AM20">
        <v>0</v>
      </c>
      <c r="AN20">
        <v>0</v>
      </c>
      <c r="AO20">
        <v>3.28571428571429</v>
      </c>
      <c r="AP20">
        <v>0</v>
      </c>
      <c r="AQ20">
        <v>1</v>
      </c>
      <c r="AR20">
        <v>0</v>
      </c>
      <c r="AS20">
        <v>0</v>
      </c>
      <c r="AT20">
        <v>2.1428571428571401</v>
      </c>
      <c r="AU20">
        <v>5.4285714285714297</v>
      </c>
      <c r="AW20">
        <v>18</v>
      </c>
      <c r="AX20" s="8">
        <f t="shared" si="2"/>
        <v>-418.89879475455427</v>
      </c>
      <c r="AY20" s="8">
        <f t="shared" si="7"/>
        <v>-641.51503794582231</v>
      </c>
      <c r="AZ20">
        <f t="shared" si="8"/>
        <v>-44.22599995711434</v>
      </c>
      <c r="BA20" s="8">
        <f t="shared" si="9"/>
        <v>-685.74103790293668</v>
      </c>
      <c r="BD20" s="2">
        <v>1</v>
      </c>
      <c r="BE20">
        <v>2</v>
      </c>
      <c r="BG20">
        <v>0</v>
      </c>
      <c r="BH20">
        <v>0</v>
      </c>
      <c r="BI20">
        <v>0</v>
      </c>
      <c r="BJ20">
        <v>2.2999999999999998</v>
      </c>
      <c r="BK20">
        <v>1</v>
      </c>
      <c r="BL20">
        <v>0</v>
      </c>
      <c r="BM20">
        <v>0</v>
      </c>
      <c r="BN20">
        <v>2.8</v>
      </c>
      <c r="BO20">
        <v>5.0999999999999996</v>
      </c>
      <c r="BQ20">
        <v>18</v>
      </c>
      <c r="BR20" s="8">
        <f t="shared" si="3"/>
        <v>-429.34399226174492</v>
      </c>
      <c r="BS20" s="8">
        <f t="shared" si="16"/>
        <v>-638.4860944177517</v>
      </c>
      <c r="BT20">
        <f t="shared" si="10"/>
        <v>-32.209014738706813</v>
      </c>
      <c r="BU20" s="8">
        <f t="shared" si="11"/>
        <v>-670.69510915645856</v>
      </c>
      <c r="BX20" s="2">
        <v>1</v>
      </c>
      <c r="BY20">
        <v>1</v>
      </c>
      <c r="CA20">
        <v>24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-12</v>
      </c>
      <c r="CI20">
        <v>12</v>
      </c>
      <c r="CK20">
        <v>18</v>
      </c>
      <c r="CL20" s="8">
        <f t="shared" si="12"/>
        <v>401.3194899328854</v>
      </c>
      <c r="CM20" s="8">
        <f t="shared" si="13"/>
        <v>-90.779573963601592</v>
      </c>
      <c r="CN20">
        <f t="shared" si="14"/>
        <v>-481.63485118527467</v>
      </c>
      <c r="CO20" s="8">
        <f t="shared" si="15"/>
        <v>-572.41442514887626</v>
      </c>
    </row>
    <row r="21" spans="1:93" ht="16.5">
      <c r="A21">
        <v>9.9999999999999995E-7</v>
      </c>
      <c r="B21">
        <v>4.9130434782608691E-5</v>
      </c>
      <c r="C21">
        <v>1.9193333333333334E-3</v>
      </c>
      <c r="D21">
        <v>8.1905405405405403E-4</v>
      </c>
      <c r="E21">
        <v>9.762499999999999E-4</v>
      </c>
      <c r="F21">
        <v>1.4504320026184339</v>
      </c>
      <c r="G21">
        <v>0.54538995569963966</v>
      </c>
      <c r="H21">
        <v>0.39874149903674239</v>
      </c>
      <c r="I21">
        <f t="shared" si="4"/>
        <v>306</v>
      </c>
      <c r="J21">
        <v>3.0199517204020165E-7</v>
      </c>
      <c r="K21">
        <v>3.0200000000000001E-2</v>
      </c>
      <c r="L21">
        <v>1226.7382489342672</v>
      </c>
      <c r="M21" s="104">
        <v>58605.768525268286</v>
      </c>
      <c r="P21" s="2">
        <v>1</v>
      </c>
      <c r="Q21">
        <v>2</v>
      </c>
      <c r="S21">
        <v>0</v>
      </c>
      <c r="T21">
        <v>5.75</v>
      </c>
      <c r="U21">
        <v>0</v>
      </c>
      <c r="V21">
        <v>0</v>
      </c>
      <c r="W21">
        <v>1</v>
      </c>
      <c r="X21">
        <v>0</v>
      </c>
      <c r="Y21">
        <v>0</v>
      </c>
      <c r="Z21">
        <v>0.5</v>
      </c>
      <c r="AA21">
        <v>6.25</v>
      </c>
      <c r="AC21">
        <v>19</v>
      </c>
      <c r="AD21" s="8">
        <f t="shared" si="0"/>
        <v>-392.33660635570459</v>
      </c>
      <c r="AE21" s="8">
        <f t="shared" si="1"/>
        <v>-648.63820213512508</v>
      </c>
      <c r="AF21">
        <f t="shared" si="5"/>
        <v>-59.874304253186118</v>
      </c>
      <c r="AG21" s="8">
        <f t="shared" si="6"/>
        <v>-708.51250638831118</v>
      </c>
      <c r="AJ21" s="2">
        <v>1</v>
      </c>
      <c r="AK21">
        <v>2</v>
      </c>
      <c r="AM21">
        <v>0</v>
      </c>
      <c r="AN21">
        <v>0</v>
      </c>
      <c r="AO21">
        <v>3.28571428571429</v>
      </c>
      <c r="AP21">
        <v>0</v>
      </c>
      <c r="AQ21">
        <v>1</v>
      </c>
      <c r="AR21">
        <v>0</v>
      </c>
      <c r="AS21">
        <v>0</v>
      </c>
      <c r="AT21">
        <v>2.1428571428571401</v>
      </c>
      <c r="AU21">
        <v>5.4285714285714297</v>
      </c>
      <c r="AW21">
        <v>19</v>
      </c>
      <c r="AX21" s="8">
        <f t="shared" si="2"/>
        <v>-418.89879475455427</v>
      </c>
      <c r="AY21" s="8">
        <f t="shared" si="7"/>
        <v>-641.51503794582231</v>
      </c>
      <c r="AZ21">
        <f t="shared" si="8"/>
        <v>-42.400213819018866</v>
      </c>
      <c r="BA21" s="8">
        <f t="shared" si="9"/>
        <v>-683.91525176484117</v>
      </c>
      <c r="BD21" s="2">
        <v>1</v>
      </c>
      <c r="BE21">
        <v>2</v>
      </c>
      <c r="BG21">
        <v>0</v>
      </c>
      <c r="BH21">
        <v>0</v>
      </c>
      <c r="BI21">
        <v>0</v>
      </c>
      <c r="BJ21">
        <v>2.2999999999999998</v>
      </c>
      <c r="BK21">
        <v>1</v>
      </c>
      <c r="BL21">
        <v>0</v>
      </c>
      <c r="BM21">
        <v>0</v>
      </c>
      <c r="BN21">
        <v>2.8</v>
      </c>
      <c r="BO21">
        <v>5.0999999999999996</v>
      </c>
      <c r="BQ21">
        <v>19</v>
      </c>
      <c r="BR21" s="8">
        <f t="shared" si="3"/>
        <v>-429.34399226174492</v>
      </c>
      <c r="BS21" s="8">
        <f t="shared" si="16"/>
        <v>-638.4860944177517</v>
      </c>
      <c r="BT21">
        <f t="shared" si="10"/>
        <v>-29.399947599857825</v>
      </c>
      <c r="BU21" s="8">
        <f t="shared" si="11"/>
        <v>-667.8860420176095</v>
      </c>
      <c r="BX21" s="2">
        <v>1</v>
      </c>
      <c r="BY21">
        <v>1</v>
      </c>
      <c r="CA21">
        <v>24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-12</v>
      </c>
      <c r="CI21">
        <v>12</v>
      </c>
      <c r="CK21">
        <v>19</v>
      </c>
      <c r="CL21" s="8">
        <f t="shared" si="12"/>
        <v>401.3194899328854</v>
      </c>
      <c r="CM21" s="8">
        <f t="shared" si="13"/>
        <v>-90.779573963601592</v>
      </c>
      <c r="CN21">
        <f t="shared" si="14"/>
        <v>-463.78971042861122</v>
      </c>
      <c r="CO21" s="8">
        <f t="shared" si="15"/>
        <v>-554.56928439221281</v>
      </c>
    </row>
    <row r="22" spans="1:93" ht="16.5">
      <c r="A22">
        <v>9.9999999999999995E-7</v>
      </c>
      <c r="B22">
        <v>3.6956521739130438E-5</v>
      </c>
      <c r="C22">
        <v>5.3249999999999999E-4</v>
      </c>
      <c r="D22">
        <v>3.6256756756756754E-4</v>
      </c>
      <c r="E22">
        <v>2.0306818181818184E-4</v>
      </c>
      <c r="F22">
        <v>7.323219774253259E-2</v>
      </c>
      <c r="G22">
        <v>0.59953156541718877</v>
      </c>
      <c r="H22">
        <v>0.37110489341547853</v>
      </c>
      <c r="I22">
        <f t="shared" si="4"/>
        <v>306</v>
      </c>
      <c r="J22">
        <v>2.454708915685024E-7</v>
      </c>
      <c r="K22">
        <v>3.1605000000000001E-2</v>
      </c>
      <c r="L22">
        <v>61.36078640840671</v>
      </c>
      <c r="M22" s="104">
        <v>63819.453893419748</v>
      </c>
      <c r="P22" s="2">
        <v>1</v>
      </c>
      <c r="Q22">
        <v>2</v>
      </c>
      <c r="S22">
        <v>0</v>
      </c>
      <c r="T22">
        <v>5.75</v>
      </c>
      <c r="U22">
        <v>0</v>
      </c>
      <c r="V22">
        <v>0</v>
      </c>
      <c r="W22">
        <v>1</v>
      </c>
      <c r="X22">
        <v>0</v>
      </c>
      <c r="Y22">
        <v>0</v>
      </c>
      <c r="Z22">
        <v>0.5</v>
      </c>
      <c r="AA22">
        <v>6.25</v>
      </c>
      <c r="AC22">
        <v>20</v>
      </c>
      <c r="AD22" s="8">
        <f t="shared" si="0"/>
        <v>-392.33660635570459</v>
      </c>
      <c r="AE22" s="8">
        <f t="shared" si="1"/>
        <v>-648.63820213512508</v>
      </c>
      <c r="AF22">
        <f t="shared" si="5"/>
        <v>-86.170543017979071</v>
      </c>
      <c r="AG22" s="8">
        <f t="shared" si="6"/>
        <v>-734.80874515310416</v>
      </c>
      <c r="AJ22" s="2">
        <v>1</v>
      </c>
      <c r="AK22">
        <v>2</v>
      </c>
      <c r="AM22">
        <v>0</v>
      </c>
      <c r="AN22">
        <v>0</v>
      </c>
      <c r="AO22">
        <v>3.28571428571429</v>
      </c>
      <c r="AP22">
        <v>0</v>
      </c>
      <c r="AQ22">
        <v>1</v>
      </c>
      <c r="AR22">
        <v>0</v>
      </c>
      <c r="AS22">
        <v>0</v>
      </c>
      <c r="AT22">
        <v>2.1428571428571401</v>
      </c>
      <c r="AU22">
        <v>5.4285714285714297</v>
      </c>
      <c r="AW22">
        <v>20</v>
      </c>
      <c r="AX22" s="8">
        <f t="shared" si="2"/>
        <v>-418.89879475455427</v>
      </c>
      <c r="AY22" s="8">
        <f t="shared" si="7"/>
        <v>-641.51503794582231</v>
      </c>
      <c r="AZ22">
        <f t="shared" si="8"/>
        <v>-56.561935606106758</v>
      </c>
      <c r="BA22" s="8">
        <f t="shared" si="9"/>
        <v>-698.07697355192909</v>
      </c>
      <c r="BD22" s="2">
        <v>1</v>
      </c>
      <c r="BE22">
        <v>2</v>
      </c>
      <c r="BG22">
        <v>0</v>
      </c>
      <c r="BH22">
        <v>0</v>
      </c>
      <c r="BI22">
        <v>0</v>
      </c>
      <c r="BJ22">
        <v>2.2999999999999998</v>
      </c>
      <c r="BK22">
        <v>1</v>
      </c>
      <c r="BL22">
        <v>0</v>
      </c>
      <c r="BM22">
        <v>0</v>
      </c>
      <c r="BN22">
        <v>2.8</v>
      </c>
      <c r="BO22">
        <v>5.0999999999999996</v>
      </c>
      <c r="BQ22">
        <v>20</v>
      </c>
      <c r="BR22" s="8">
        <f t="shared" si="3"/>
        <v>-429.34399226174492</v>
      </c>
      <c r="BS22" s="8">
        <f t="shared" si="16"/>
        <v>-638.4860944177517</v>
      </c>
      <c r="BT22">
        <f t="shared" si="10"/>
        <v>-45.861320957825541</v>
      </c>
      <c r="BU22" s="8">
        <f t="shared" si="11"/>
        <v>-684.34741537557727</v>
      </c>
      <c r="BX22" s="2">
        <v>1</v>
      </c>
      <c r="BY22">
        <v>1</v>
      </c>
      <c r="CA22">
        <v>24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-12</v>
      </c>
      <c r="CI22">
        <v>12</v>
      </c>
      <c r="CK22">
        <v>20</v>
      </c>
      <c r="CL22" s="8">
        <f t="shared" si="12"/>
        <v>401.3194899328854</v>
      </c>
      <c r="CM22" s="8">
        <f t="shared" si="13"/>
        <v>-90.779573963601592</v>
      </c>
      <c r="CN22">
        <f t="shared" si="14"/>
        <v>-482.56454718718555</v>
      </c>
      <c r="CO22" s="8">
        <f t="shared" si="15"/>
        <v>-573.34412115078715</v>
      </c>
    </row>
    <row r="23" spans="1:93" ht="16.5">
      <c r="A23">
        <v>9.9999999999999995E-7</v>
      </c>
      <c r="B23">
        <v>9.9999999999999995E-7</v>
      </c>
      <c r="C23">
        <v>3.8416666666666666E-4</v>
      </c>
      <c r="D23">
        <v>4.1202702702702697E-4</v>
      </c>
      <c r="E23">
        <v>4.9886363636363632E-5</v>
      </c>
      <c r="F23">
        <v>8.1180270038019267E-2</v>
      </c>
      <c r="G23">
        <v>0.58975230757045838</v>
      </c>
      <c r="H23">
        <v>0.37798571447167606</v>
      </c>
      <c r="I23">
        <f t="shared" si="4"/>
        <v>306</v>
      </c>
      <c r="J23">
        <v>2.5703957827688611E-7</v>
      </c>
      <c r="K23">
        <v>3.2055E-2</v>
      </c>
      <c r="L23">
        <v>68.12839560577153</v>
      </c>
      <c r="M23" s="104">
        <v>62869.198791193368</v>
      </c>
      <c r="P23" s="2">
        <v>1</v>
      </c>
      <c r="Q23">
        <v>2</v>
      </c>
      <c r="S23">
        <v>0</v>
      </c>
      <c r="T23">
        <v>5.75</v>
      </c>
      <c r="U23">
        <v>0</v>
      </c>
      <c r="V23">
        <v>0</v>
      </c>
      <c r="W23">
        <v>1</v>
      </c>
      <c r="X23">
        <v>0</v>
      </c>
      <c r="Y23">
        <v>0</v>
      </c>
      <c r="Z23">
        <v>0.5</v>
      </c>
      <c r="AA23">
        <v>6.25</v>
      </c>
      <c r="AC23">
        <v>21</v>
      </c>
      <c r="AD23" s="8">
        <f t="shared" si="0"/>
        <v>-392.33660635570459</v>
      </c>
      <c r="AE23" s="8">
        <f t="shared" si="1"/>
        <v>-648.63820213512508</v>
      </c>
      <c r="AF23">
        <f t="shared" si="5"/>
        <v>-90.666988056165621</v>
      </c>
      <c r="AG23" s="8">
        <f t="shared" si="6"/>
        <v>-739.30519019129065</v>
      </c>
      <c r="AJ23" s="2">
        <v>1</v>
      </c>
      <c r="AK23">
        <v>2</v>
      </c>
      <c r="AM23">
        <v>0</v>
      </c>
      <c r="AN23">
        <v>0</v>
      </c>
      <c r="AO23">
        <v>3.28571428571429</v>
      </c>
      <c r="AP23">
        <v>0</v>
      </c>
      <c r="AQ23">
        <v>1</v>
      </c>
      <c r="AR23">
        <v>0</v>
      </c>
      <c r="AS23">
        <v>0</v>
      </c>
      <c r="AT23">
        <v>2.1428571428571401</v>
      </c>
      <c r="AU23">
        <v>5.4285714285714297</v>
      </c>
      <c r="AW23">
        <v>21</v>
      </c>
      <c r="AX23" s="8">
        <f t="shared" si="2"/>
        <v>-418.89879475455427</v>
      </c>
      <c r="AY23" s="8">
        <f t="shared" si="7"/>
        <v>-641.51503794582231</v>
      </c>
      <c r="AZ23">
        <f t="shared" si="8"/>
        <v>-55.153691987197924</v>
      </c>
      <c r="BA23" s="8">
        <f t="shared" si="9"/>
        <v>-696.66872993302024</v>
      </c>
      <c r="BD23" s="2">
        <v>1</v>
      </c>
      <c r="BE23">
        <v>2</v>
      </c>
      <c r="BG23">
        <v>0</v>
      </c>
      <c r="BH23">
        <v>0</v>
      </c>
      <c r="BI23">
        <v>0</v>
      </c>
      <c r="BJ23">
        <v>2.2999999999999998</v>
      </c>
      <c r="BK23">
        <v>1</v>
      </c>
      <c r="BL23">
        <v>0</v>
      </c>
      <c r="BM23">
        <v>0</v>
      </c>
      <c r="BN23">
        <v>2.8</v>
      </c>
      <c r="BO23">
        <v>5.0999999999999996</v>
      </c>
      <c r="BQ23">
        <v>21</v>
      </c>
      <c r="BR23" s="8">
        <f t="shared" si="3"/>
        <v>-429.34399226174492</v>
      </c>
      <c r="BS23" s="8">
        <f t="shared" si="16"/>
        <v>-638.4860944177517</v>
      </c>
      <c r="BT23">
        <f t="shared" si="10"/>
        <v>-53.713099477191093</v>
      </c>
      <c r="BU23" s="8">
        <f t="shared" si="11"/>
        <v>-692.19919389494282</v>
      </c>
      <c r="BX23" s="2">
        <v>1</v>
      </c>
      <c r="BY23">
        <v>1</v>
      </c>
      <c r="CA23">
        <v>24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-12</v>
      </c>
      <c r="CI23">
        <v>12</v>
      </c>
      <c r="CK23">
        <v>21</v>
      </c>
      <c r="CL23" s="8">
        <f t="shared" si="12"/>
        <v>401.3194899328854</v>
      </c>
      <c r="CM23" s="8">
        <f t="shared" si="13"/>
        <v>-90.779573963601592</v>
      </c>
      <c r="CN23">
        <f t="shared" si="14"/>
        <v>-703.41313534057815</v>
      </c>
      <c r="CO23" s="8">
        <f t="shared" si="15"/>
        <v>-794.19270930417974</v>
      </c>
    </row>
    <row r="24" spans="1:93" ht="16.5">
      <c r="A24">
        <v>9.9999999999999995E-7</v>
      </c>
      <c r="B24">
        <v>4.0217391304347829E-5</v>
      </c>
      <c r="C24">
        <v>5.2666666666666671E-4</v>
      </c>
      <c r="D24">
        <v>5.2027027027027033E-4</v>
      </c>
      <c r="E24">
        <v>5.329545454545455E-5</v>
      </c>
      <c r="F24">
        <v>6.5866422145465328E-2</v>
      </c>
      <c r="G24">
        <v>0.58259428876777986</v>
      </c>
      <c r="H24">
        <v>0.37911124060398199</v>
      </c>
      <c r="I24">
        <f t="shared" si="4"/>
        <v>306</v>
      </c>
      <c r="J24">
        <v>2.6302679918953789E-7</v>
      </c>
      <c r="K24">
        <v>3.0939999999999999E-2</v>
      </c>
      <c r="L24">
        <v>55.356470534998842</v>
      </c>
      <c r="M24" s="104">
        <v>62218.3403557688</v>
      </c>
      <c r="P24" s="2">
        <v>1</v>
      </c>
      <c r="Q24">
        <v>2</v>
      </c>
      <c r="S24">
        <v>0</v>
      </c>
      <c r="T24">
        <v>5.75</v>
      </c>
      <c r="U24">
        <v>0</v>
      </c>
      <c r="V24">
        <v>0</v>
      </c>
      <c r="W24">
        <v>1</v>
      </c>
      <c r="X24">
        <v>0</v>
      </c>
      <c r="Y24">
        <v>0</v>
      </c>
      <c r="Z24">
        <v>0.5</v>
      </c>
      <c r="AA24">
        <v>6.25</v>
      </c>
      <c r="AC24">
        <v>22</v>
      </c>
      <c r="AD24" s="8">
        <f t="shared" si="0"/>
        <v>-392.33660635570459</v>
      </c>
      <c r="AE24" s="8">
        <f t="shared" si="1"/>
        <v>-648.63820213512508</v>
      </c>
      <c r="AF24">
        <f t="shared" si="5"/>
        <v>-86.628443958788111</v>
      </c>
      <c r="AG24" s="8">
        <f t="shared" si="6"/>
        <v>-735.26664609391321</v>
      </c>
      <c r="AJ24" s="2">
        <v>1</v>
      </c>
      <c r="AK24">
        <v>2</v>
      </c>
      <c r="AM24">
        <v>0</v>
      </c>
      <c r="AN24">
        <v>0</v>
      </c>
      <c r="AO24">
        <v>3.28571428571429</v>
      </c>
      <c r="AP24">
        <v>0</v>
      </c>
      <c r="AQ24">
        <v>1</v>
      </c>
      <c r="AR24">
        <v>0</v>
      </c>
      <c r="AS24">
        <v>0</v>
      </c>
      <c r="AT24">
        <v>2.1428571428571401</v>
      </c>
      <c r="AU24">
        <v>5.4285714285714297</v>
      </c>
      <c r="AW24">
        <v>22</v>
      </c>
      <c r="AX24" s="8">
        <f t="shared" si="2"/>
        <v>-418.89879475455427</v>
      </c>
      <c r="AY24" s="8">
        <f t="shared" si="7"/>
        <v>-641.51503794582231</v>
      </c>
      <c r="AZ24">
        <f t="shared" si="8"/>
        <v>-53.928600477858652</v>
      </c>
      <c r="BA24" s="8">
        <f t="shared" si="9"/>
        <v>-695.44363842368102</v>
      </c>
      <c r="BD24" s="2">
        <v>1</v>
      </c>
      <c r="BE24">
        <v>2</v>
      </c>
      <c r="BG24">
        <v>0</v>
      </c>
      <c r="BH24">
        <v>0</v>
      </c>
      <c r="BI24">
        <v>0</v>
      </c>
      <c r="BJ24">
        <v>2.2999999999999998</v>
      </c>
      <c r="BK24">
        <v>1</v>
      </c>
      <c r="BL24">
        <v>0</v>
      </c>
      <c r="BM24">
        <v>0</v>
      </c>
      <c r="BN24">
        <v>2.8</v>
      </c>
      <c r="BO24">
        <v>5.0999999999999996</v>
      </c>
      <c r="BQ24">
        <v>22</v>
      </c>
      <c r="BR24" s="8">
        <f t="shared" si="3"/>
        <v>-429.34399226174492</v>
      </c>
      <c r="BS24" s="8">
        <f t="shared" si="16"/>
        <v>-638.4860944177517</v>
      </c>
      <c r="BT24">
        <f t="shared" si="10"/>
        <v>-54.110344090668008</v>
      </c>
      <c r="BU24" s="8">
        <f t="shared" si="11"/>
        <v>-692.59643850841974</v>
      </c>
      <c r="BX24" s="2">
        <v>1</v>
      </c>
      <c r="BY24">
        <v>1</v>
      </c>
      <c r="CA24">
        <v>24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-12</v>
      </c>
      <c r="CI24">
        <v>12</v>
      </c>
      <c r="CK24">
        <v>22</v>
      </c>
      <c r="CL24" s="8">
        <f t="shared" si="12"/>
        <v>401.3194899328854</v>
      </c>
      <c r="CM24" s="8">
        <f t="shared" si="13"/>
        <v>-90.779573963601592</v>
      </c>
      <c r="CN24">
        <f t="shared" si="14"/>
        <v>-476.75207695975348</v>
      </c>
      <c r="CO24" s="8">
        <f t="shared" si="15"/>
        <v>-567.53165092335507</v>
      </c>
    </row>
    <row r="25" spans="1:93" ht="16.5">
      <c r="A25">
        <v>9.9999999999999995E-7</v>
      </c>
      <c r="B25">
        <v>3.760869565217391E-5</v>
      </c>
      <c r="C25">
        <v>1.2761666666666666E-3</v>
      </c>
      <c r="D25">
        <v>6.9945945945945945E-4</v>
      </c>
      <c r="E25">
        <v>1.4636363636363637E-4</v>
      </c>
      <c r="F25">
        <v>0.10832574438238256</v>
      </c>
      <c r="G25">
        <v>0.56830397456522552</v>
      </c>
      <c r="H25">
        <v>0.39522995736085081</v>
      </c>
      <c r="I25">
        <f t="shared" si="4"/>
        <v>306</v>
      </c>
      <c r="J25">
        <v>2.8183829312644502E-7</v>
      </c>
      <c r="K25">
        <v>3.066E-2</v>
      </c>
      <c r="L25">
        <v>91.182182387571643</v>
      </c>
      <c r="M25" s="104">
        <v>60761.571995680817</v>
      </c>
      <c r="P25" s="2">
        <v>1</v>
      </c>
      <c r="Q25">
        <v>2</v>
      </c>
      <c r="S25">
        <v>0</v>
      </c>
      <c r="T25">
        <v>5.75</v>
      </c>
      <c r="U25">
        <v>0</v>
      </c>
      <c r="V25">
        <v>0</v>
      </c>
      <c r="W25">
        <v>1</v>
      </c>
      <c r="X25">
        <v>0</v>
      </c>
      <c r="Y25">
        <v>0</v>
      </c>
      <c r="Z25">
        <v>0.5</v>
      </c>
      <c r="AA25">
        <v>6.25</v>
      </c>
      <c r="AC25">
        <v>23</v>
      </c>
      <c r="AD25" s="8">
        <f t="shared" si="0"/>
        <v>-392.33660635570459</v>
      </c>
      <c r="AE25" s="8">
        <f t="shared" si="1"/>
        <v>-648.63820213512508</v>
      </c>
      <c r="AF25">
        <f t="shared" si="5"/>
        <v>-72.426523410898</v>
      </c>
      <c r="AG25" s="8">
        <f t="shared" si="6"/>
        <v>-721.06472554602306</v>
      </c>
      <c r="AJ25" s="2">
        <v>1</v>
      </c>
      <c r="AK25">
        <v>2</v>
      </c>
      <c r="AM25">
        <v>0</v>
      </c>
      <c r="AN25">
        <v>0</v>
      </c>
      <c r="AO25">
        <v>3.28571428571429</v>
      </c>
      <c r="AP25">
        <v>0</v>
      </c>
      <c r="AQ25">
        <v>1</v>
      </c>
      <c r="AR25">
        <v>0</v>
      </c>
      <c r="AS25">
        <v>0</v>
      </c>
      <c r="AT25">
        <v>2.1428571428571401</v>
      </c>
      <c r="AU25">
        <v>5.4285714285714297</v>
      </c>
      <c r="AW25">
        <v>23</v>
      </c>
      <c r="AX25" s="8">
        <f t="shared" si="2"/>
        <v>-418.89879475455427</v>
      </c>
      <c r="AY25" s="8">
        <f t="shared" si="7"/>
        <v>-641.51503794582231</v>
      </c>
      <c r="AZ25">
        <f t="shared" si="8"/>
        <v>-50.238257323801605</v>
      </c>
      <c r="BA25" s="8">
        <f t="shared" si="9"/>
        <v>-691.75329526962389</v>
      </c>
      <c r="BD25" s="2">
        <v>1</v>
      </c>
      <c r="BE25">
        <v>2</v>
      </c>
      <c r="BG25">
        <v>0</v>
      </c>
      <c r="BH25">
        <v>0</v>
      </c>
      <c r="BI25">
        <v>0</v>
      </c>
      <c r="BJ25">
        <v>2.2999999999999998</v>
      </c>
      <c r="BK25">
        <v>1</v>
      </c>
      <c r="BL25">
        <v>0</v>
      </c>
      <c r="BM25">
        <v>0</v>
      </c>
      <c r="BN25">
        <v>2.8</v>
      </c>
      <c r="BO25">
        <v>5.0999999999999996</v>
      </c>
      <c r="BQ25">
        <v>23</v>
      </c>
      <c r="BR25" s="8">
        <f t="shared" si="3"/>
        <v>-429.34399226174492</v>
      </c>
      <c r="BS25" s="8">
        <f t="shared" si="16"/>
        <v>-638.4860944177517</v>
      </c>
      <c r="BT25">
        <f t="shared" si="10"/>
        <v>-46.997627932227161</v>
      </c>
      <c r="BU25" s="8">
        <f t="shared" si="11"/>
        <v>-685.48372234997885</v>
      </c>
      <c r="BX25" s="2">
        <v>1</v>
      </c>
      <c r="BY25">
        <v>1</v>
      </c>
      <c r="CA25">
        <v>24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-12</v>
      </c>
      <c r="CI25">
        <v>12</v>
      </c>
      <c r="CK25">
        <v>23</v>
      </c>
      <c r="CL25" s="8">
        <f t="shared" si="12"/>
        <v>401.3194899328854</v>
      </c>
      <c r="CM25" s="8">
        <f t="shared" si="13"/>
        <v>-90.779573963601592</v>
      </c>
      <c r="CN25">
        <f t="shared" si="14"/>
        <v>-480.56957704460348</v>
      </c>
      <c r="CO25" s="8">
        <f t="shared" si="15"/>
        <v>-571.34915100820513</v>
      </c>
    </row>
    <row r="26" spans="1:93" ht="16.5">
      <c r="A26">
        <v>9.9999999999999995E-7</v>
      </c>
      <c r="B26">
        <v>9.9999999999999995E-7</v>
      </c>
      <c r="C26">
        <v>2.1311666666666666E-3</v>
      </c>
      <c r="D26">
        <v>8.5864864864864862E-4</v>
      </c>
      <c r="E26">
        <v>5.2636363636363633E-4</v>
      </c>
      <c r="F26">
        <v>0.38386045062256274</v>
      </c>
      <c r="G26">
        <v>0.55142209950040555</v>
      </c>
      <c r="H26">
        <v>0.40284059330544453</v>
      </c>
      <c r="I26">
        <f t="shared" si="4"/>
        <v>306</v>
      </c>
      <c r="J26">
        <v>2.9512092266663814E-7</v>
      </c>
      <c r="K26">
        <v>3.1800000000000002E-2</v>
      </c>
      <c r="L26">
        <v>324.10087479445752</v>
      </c>
      <c r="M26" s="104">
        <v>59131.116673193363</v>
      </c>
      <c r="P26" s="2">
        <v>1</v>
      </c>
      <c r="Q26">
        <v>2</v>
      </c>
      <c r="S26">
        <v>0</v>
      </c>
      <c r="T26">
        <v>5.75</v>
      </c>
      <c r="U26">
        <v>0</v>
      </c>
      <c r="V26">
        <v>0</v>
      </c>
      <c r="W26">
        <v>1</v>
      </c>
      <c r="X26">
        <v>0</v>
      </c>
      <c r="Y26">
        <v>0</v>
      </c>
      <c r="Z26">
        <v>0.5</v>
      </c>
      <c r="AA26">
        <v>6.25</v>
      </c>
      <c r="AC26">
        <v>24</v>
      </c>
      <c r="AD26" s="8">
        <f t="shared" si="0"/>
        <v>-392.33660635570459</v>
      </c>
      <c r="AE26" s="8">
        <f t="shared" si="1"/>
        <v>-648.63820213512508</v>
      </c>
      <c r="AF26">
        <f t="shared" si="5"/>
        <v>-61.659209742043949</v>
      </c>
      <c r="AG26" s="8">
        <f t="shared" si="6"/>
        <v>-710.297411877169</v>
      </c>
      <c r="AJ26" s="2">
        <v>1</v>
      </c>
      <c r="AK26">
        <v>2</v>
      </c>
      <c r="AM26">
        <v>0</v>
      </c>
      <c r="AN26">
        <v>0</v>
      </c>
      <c r="AO26">
        <v>3.28571428571429</v>
      </c>
      <c r="AP26">
        <v>0</v>
      </c>
      <c r="AQ26">
        <v>1</v>
      </c>
      <c r="AR26">
        <v>0</v>
      </c>
      <c r="AS26">
        <v>0</v>
      </c>
      <c r="AT26">
        <v>2.1428571428571401</v>
      </c>
      <c r="AU26">
        <v>5.4285714285714297</v>
      </c>
      <c r="AW26">
        <v>24</v>
      </c>
      <c r="AX26" s="8">
        <f t="shared" si="2"/>
        <v>-418.89879475455427</v>
      </c>
      <c r="AY26" s="8">
        <f t="shared" si="7"/>
        <v>-641.51503794582231</v>
      </c>
      <c r="AZ26">
        <f t="shared" si="8"/>
        <v>-45.106254912338699</v>
      </c>
      <c r="BA26" s="8">
        <f t="shared" si="9"/>
        <v>-686.62129285816104</v>
      </c>
      <c r="BD26" s="2">
        <v>1</v>
      </c>
      <c r="BE26">
        <v>2</v>
      </c>
      <c r="BG26">
        <v>0</v>
      </c>
      <c r="BH26">
        <v>0</v>
      </c>
      <c r="BI26">
        <v>0</v>
      </c>
      <c r="BJ26">
        <v>2.2999999999999998</v>
      </c>
      <c r="BK26">
        <v>1</v>
      </c>
      <c r="BL26">
        <v>0</v>
      </c>
      <c r="BM26">
        <v>0</v>
      </c>
      <c r="BN26">
        <v>2.8</v>
      </c>
      <c r="BO26">
        <v>5.0999999999999996</v>
      </c>
      <c r="BQ26">
        <v>24</v>
      </c>
      <c r="BR26" s="8">
        <f t="shared" si="3"/>
        <v>-429.34399226174492</v>
      </c>
      <c r="BS26" s="8">
        <f t="shared" si="16"/>
        <v>-638.4860944177517</v>
      </c>
      <c r="BT26">
        <f t="shared" si="10"/>
        <v>-36.029110143873417</v>
      </c>
      <c r="BU26" s="8">
        <f t="shared" si="11"/>
        <v>-674.51520456162507</v>
      </c>
      <c r="BX26" s="2">
        <v>1</v>
      </c>
      <c r="BY26">
        <v>1</v>
      </c>
      <c r="CA26">
        <v>24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-12</v>
      </c>
      <c r="CI26">
        <v>12</v>
      </c>
      <c r="CK26">
        <v>24</v>
      </c>
      <c r="CL26" s="8">
        <f t="shared" si="12"/>
        <v>401.3194899328854</v>
      </c>
      <c r="CM26" s="8">
        <f t="shared" si="13"/>
        <v>-90.779573963601592</v>
      </c>
      <c r="CN26">
        <f t="shared" si="14"/>
        <v>-703.16928891959617</v>
      </c>
      <c r="CO26" s="8">
        <f t="shared" si="15"/>
        <v>-793.94886288319776</v>
      </c>
    </row>
    <row r="27" spans="1:93" ht="16.5">
      <c r="A27">
        <v>9.9999999999999995E-7</v>
      </c>
      <c r="B27">
        <v>4.1521739130434786E-5</v>
      </c>
      <c r="C27">
        <v>2.2868333333333334E-3</v>
      </c>
      <c r="D27">
        <v>9.6513513513513517E-4</v>
      </c>
      <c r="E27">
        <v>8.0306818181818181E-4</v>
      </c>
      <c r="F27">
        <v>0.49551726078905356</v>
      </c>
      <c r="G27">
        <v>0.55625067791648031</v>
      </c>
      <c r="H27">
        <v>0.40096246674032743</v>
      </c>
      <c r="I27">
        <f t="shared" si="4"/>
        <v>306</v>
      </c>
      <c r="J27">
        <v>2.8840315031266014E-7</v>
      </c>
      <c r="K27">
        <v>3.0599999999999999E-2</v>
      </c>
      <c r="L27">
        <v>417.96229809744403</v>
      </c>
      <c r="M27" s="104">
        <v>59591.965266479325</v>
      </c>
      <c r="P27" s="2">
        <v>1</v>
      </c>
      <c r="Q27">
        <v>2</v>
      </c>
      <c r="S27">
        <v>0</v>
      </c>
      <c r="T27">
        <v>5.75</v>
      </c>
      <c r="U27">
        <v>0</v>
      </c>
      <c r="V27">
        <v>0</v>
      </c>
      <c r="W27">
        <v>1</v>
      </c>
      <c r="X27">
        <v>0</v>
      </c>
      <c r="Y27">
        <v>0</v>
      </c>
      <c r="Z27">
        <v>0.5</v>
      </c>
      <c r="AA27">
        <v>6.25</v>
      </c>
      <c r="AC27">
        <v>25</v>
      </c>
      <c r="AD27" s="8">
        <f t="shared" si="0"/>
        <v>-392.33660635570459</v>
      </c>
      <c r="AE27" s="8">
        <f t="shared" si="1"/>
        <v>-648.63820213512508</v>
      </c>
      <c r="AF27">
        <f t="shared" si="5"/>
        <v>-60.027193121799847</v>
      </c>
      <c r="AG27" s="8">
        <f t="shared" si="6"/>
        <v>-708.66539525692497</v>
      </c>
      <c r="AJ27" s="2">
        <v>1</v>
      </c>
      <c r="AK27">
        <v>2</v>
      </c>
      <c r="AM27">
        <v>0</v>
      </c>
      <c r="AN27">
        <v>0</v>
      </c>
      <c r="AO27">
        <v>3.28571428571429</v>
      </c>
      <c r="AP27">
        <v>0</v>
      </c>
      <c r="AQ27">
        <v>1</v>
      </c>
      <c r="AR27">
        <v>0</v>
      </c>
      <c r="AS27">
        <v>0</v>
      </c>
      <c r="AT27">
        <v>2.1428571428571401</v>
      </c>
      <c r="AU27">
        <v>5.4285714285714297</v>
      </c>
      <c r="AW27">
        <v>25</v>
      </c>
      <c r="AX27" s="8">
        <f t="shared" si="2"/>
        <v>-418.89879475455427</v>
      </c>
      <c r="AY27" s="8">
        <f t="shared" si="7"/>
        <v>-641.51503794582231</v>
      </c>
      <c r="AZ27">
        <f t="shared" si="8"/>
        <v>-43.689057194610385</v>
      </c>
      <c r="BA27" s="8">
        <f t="shared" si="9"/>
        <v>-685.20409514043274</v>
      </c>
      <c r="BD27" s="2">
        <v>1</v>
      </c>
      <c r="BE27">
        <v>2</v>
      </c>
      <c r="BG27">
        <v>0</v>
      </c>
      <c r="BH27">
        <v>0</v>
      </c>
      <c r="BI27">
        <v>0</v>
      </c>
      <c r="BJ27">
        <v>2.2999999999999998</v>
      </c>
      <c r="BK27">
        <v>1</v>
      </c>
      <c r="BL27">
        <v>0</v>
      </c>
      <c r="BM27">
        <v>0</v>
      </c>
      <c r="BN27">
        <v>2.8</v>
      </c>
      <c r="BO27">
        <v>5.0999999999999996</v>
      </c>
      <c r="BQ27">
        <v>25</v>
      </c>
      <c r="BR27" s="8">
        <f t="shared" si="3"/>
        <v>-429.34399226174492</v>
      </c>
      <c r="BS27" s="8">
        <f t="shared" si="16"/>
        <v>-638.4860944177517</v>
      </c>
      <c r="BT27">
        <f t="shared" si="10"/>
        <v>-33.181482131081019</v>
      </c>
      <c r="BU27" s="8">
        <f t="shared" si="11"/>
        <v>-671.6675765488327</v>
      </c>
      <c r="BX27" s="2">
        <v>1</v>
      </c>
      <c r="BY27">
        <v>1</v>
      </c>
      <c r="CA27">
        <v>24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-12</v>
      </c>
      <c r="CI27">
        <v>12</v>
      </c>
      <c r="CK27">
        <v>25</v>
      </c>
      <c r="CL27" s="8">
        <f t="shared" si="12"/>
        <v>401.3194899328854</v>
      </c>
      <c r="CM27" s="8">
        <f t="shared" si="13"/>
        <v>-90.779573963601592</v>
      </c>
      <c r="CN27">
        <f t="shared" si="14"/>
        <v>-474.46577342075676</v>
      </c>
      <c r="CO27" s="8">
        <f t="shared" si="15"/>
        <v>-565.24534738435841</v>
      </c>
    </row>
    <row r="28" spans="1:93" ht="16.5">
      <c r="A28">
        <v>9.9999999999999995E-7</v>
      </c>
      <c r="B28">
        <v>9.9999999999999995E-7</v>
      </c>
      <c r="C28">
        <v>2.3005E-3</v>
      </c>
      <c r="D28">
        <v>9.5864864864864867E-4</v>
      </c>
      <c r="E28">
        <v>7.3772727272727282E-4</v>
      </c>
      <c r="F28">
        <v>0.48423539120893172</v>
      </c>
      <c r="G28">
        <v>0.54821873800838961</v>
      </c>
      <c r="H28">
        <v>0.40916018971853135</v>
      </c>
      <c r="I28">
        <f t="shared" si="4"/>
        <v>306</v>
      </c>
      <c r="J28">
        <v>2.9512092266663814E-7</v>
      </c>
      <c r="K28">
        <v>3.0775E-2</v>
      </c>
      <c r="L28">
        <v>408.81073519783627</v>
      </c>
      <c r="M28" s="104">
        <v>58788.861667395839</v>
      </c>
      <c r="P28" s="2">
        <v>1</v>
      </c>
      <c r="Q28">
        <v>2</v>
      </c>
      <c r="S28">
        <v>0</v>
      </c>
      <c r="T28">
        <v>5.75</v>
      </c>
      <c r="U28">
        <v>0</v>
      </c>
      <c r="V28">
        <v>0</v>
      </c>
      <c r="W28">
        <v>1</v>
      </c>
      <c r="X28">
        <v>0</v>
      </c>
      <c r="Y28">
        <v>0</v>
      </c>
      <c r="Z28">
        <v>0.5</v>
      </c>
      <c r="AA28">
        <v>6.25</v>
      </c>
      <c r="AC28">
        <v>26</v>
      </c>
      <c r="AD28" s="8">
        <f t="shared" si="0"/>
        <v>-392.33660635570459</v>
      </c>
      <c r="AE28" s="8">
        <f t="shared" si="1"/>
        <v>-648.63820213512508</v>
      </c>
      <c r="AF28">
        <f t="shared" si="5"/>
        <v>-59.991366735475182</v>
      </c>
      <c r="AG28" s="8">
        <f t="shared" si="6"/>
        <v>-708.62956887060022</v>
      </c>
      <c r="AJ28" s="2">
        <v>1</v>
      </c>
      <c r="AK28">
        <v>2</v>
      </c>
      <c r="AM28">
        <v>0</v>
      </c>
      <c r="AN28">
        <v>0</v>
      </c>
      <c r="AO28">
        <v>3.28571428571429</v>
      </c>
      <c r="AP28">
        <v>0</v>
      </c>
      <c r="AQ28">
        <v>1</v>
      </c>
      <c r="AR28">
        <v>0</v>
      </c>
      <c r="AS28">
        <v>0</v>
      </c>
      <c r="AT28">
        <v>2.1428571428571401</v>
      </c>
      <c r="AU28">
        <v>5.4285714285714297</v>
      </c>
      <c r="AW28">
        <v>26</v>
      </c>
      <c r="AX28" s="8">
        <f t="shared" si="2"/>
        <v>-418.89879475455427</v>
      </c>
      <c r="AY28" s="8">
        <f t="shared" si="7"/>
        <v>-641.51503794582231</v>
      </c>
      <c r="AZ28">
        <f t="shared" si="8"/>
        <v>-43.772936242723596</v>
      </c>
      <c r="BA28" s="8">
        <f t="shared" si="9"/>
        <v>-685.28797418854595</v>
      </c>
      <c r="BD28" s="2">
        <v>1</v>
      </c>
      <c r="BE28">
        <v>2</v>
      </c>
      <c r="BG28">
        <v>0</v>
      </c>
      <c r="BH28">
        <v>0</v>
      </c>
      <c r="BI28">
        <v>0</v>
      </c>
      <c r="BJ28">
        <v>2.2999999999999998</v>
      </c>
      <c r="BK28">
        <v>1</v>
      </c>
      <c r="BL28">
        <v>0</v>
      </c>
      <c r="BM28">
        <v>0</v>
      </c>
      <c r="BN28">
        <v>2.8</v>
      </c>
      <c r="BO28">
        <v>5.0999999999999996</v>
      </c>
      <c r="BQ28">
        <v>26</v>
      </c>
      <c r="BR28" s="8">
        <f t="shared" si="3"/>
        <v>-429.34399226174492</v>
      </c>
      <c r="BS28" s="8">
        <f t="shared" si="16"/>
        <v>-638.4860944177517</v>
      </c>
      <c r="BT28">
        <f t="shared" si="10"/>
        <v>-33.696064356560463</v>
      </c>
      <c r="BU28" s="8">
        <f t="shared" si="11"/>
        <v>-672.18215877431214</v>
      </c>
      <c r="BX28" s="2">
        <v>1</v>
      </c>
      <c r="BY28">
        <v>1</v>
      </c>
      <c r="CA28">
        <v>24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-12</v>
      </c>
      <c r="CI28">
        <v>12</v>
      </c>
      <c r="CK28">
        <v>26</v>
      </c>
      <c r="CL28" s="8">
        <f t="shared" si="12"/>
        <v>401.3194899328854</v>
      </c>
      <c r="CM28" s="8">
        <f t="shared" si="13"/>
        <v>-90.779573963601592</v>
      </c>
      <c r="CN28">
        <f t="shared" si="14"/>
        <v>-702.16898801824516</v>
      </c>
      <c r="CO28" s="8">
        <f t="shared" si="15"/>
        <v>-792.94856198184675</v>
      </c>
    </row>
    <row r="29" spans="1:93" ht="16.5">
      <c r="A29">
        <v>9.9999999999999995E-7</v>
      </c>
      <c r="B29">
        <v>2.1739130434782607E-5</v>
      </c>
      <c r="C29">
        <v>2.4248333333333335E-3</v>
      </c>
      <c r="D29">
        <v>1.0622972972972973E-3</v>
      </c>
      <c r="E29">
        <v>7.4181818181818181E-4</v>
      </c>
      <c r="F29">
        <v>0.46436616489250615</v>
      </c>
      <c r="G29">
        <v>0.5486453832869963</v>
      </c>
      <c r="H29">
        <v>0.41002430715104182</v>
      </c>
      <c r="I29">
        <f t="shared" si="4"/>
        <v>306</v>
      </c>
      <c r="J29">
        <v>2.9512092266663814E-7</v>
      </c>
      <c r="K29">
        <v>3.0724999999999999E-2</v>
      </c>
      <c r="L29">
        <v>391.95849578671823</v>
      </c>
      <c r="M29" s="104">
        <v>58821.872170587281</v>
      </c>
      <c r="P29" s="2">
        <v>1</v>
      </c>
      <c r="Q29">
        <v>2</v>
      </c>
      <c r="S29">
        <v>0</v>
      </c>
      <c r="T29">
        <v>5.75</v>
      </c>
      <c r="U29">
        <v>0</v>
      </c>
      <c r="V29">
        <v>0</v>
      </c>
      <c r="W29">
        <v>1</v>
      </c>
      <c r="X29">
        <v>0</v>
      </c>
      <c r="Y29">
        <v>0</v>
      </c>
      <c r="Z29">
        <v>0.5</v>
      </c>
      <c r="AA29">
        <v>6.25</v>
      </c>
      <c r="AC29">
        <v>27</v>
      </c>
      <c r="AD29" s="8">
        <f t="shared" si="0"/>
        <v>-392.33660635570459</v>
      </c>
      <c r="AE29" s="8">
        <f t="shared" si="1"/>
        <v>-648.63820213512508</v>
      </c>
      <c r="AF29">
        <f t="shared" si="5"/>
        <v>-59.329997444182077</v>
      </c>
      <c r="AG29" s="8">
        <f t="shared" si="6"/>
        <v>-707.96819957930711</v>
      </c>
      <c r="AJ29" s="2">
        <v>1</v>
      </c>
      <c r="AK29">
        <v>2</v>
      </c>
      <c r="AM29">
        <v>0</v>
      </c>
      <c r="AN29">
        <v>0</v>
      </c>
      <c r="AO29">
        <v>3.28571428571429</v>
      </c>
      <c r="AP29">
        <v>0</v>
      </c>
      <c r="AQ29">
        <v>1</v>
      </c>
      <c r="AR29">
        <v>0</v>
      </c>
      <c r="AS29">
        <v>0</v>
      </c>
      <c r="AT29">
        <v>2.1428571428571401</v>
      </c>
      <c r="AU29">
        <v>5.4285714285714297</v>
      </c>
      <c r="AW29">
        <v>27</v>
      </c>
      <c r="AX29" s="8">
        <f t="shared" si="2"/>
        <v>-418.89879475455427</v>
      </c>
      <c r="AY29" s="8">
        <f t="shared" si="7"/>
        <v>-641.51503794582231</v>
      </c>
      <c r="AZ29">
        <f t="shared" si="8"/>
        <v>-43.030161401873166</v>
      </c>
      <c r="BA29" s="8">
        <f t="shared" si="9"/>
        <v>-684.54519934769553</v>
      </c>
      <c r="BD29" s="2">
        <v>1</v>
      </c>
      <c r="BE29">
        <v>2</v>
      </c>
      <c r="BG29">
        <v>0</v>
      </c>
      <c r="BH29">
        <v>0</v>
      </c>
      <c r="BI29">
        <v>0</v>
      </c>
      <c r="BJ29">
        <v>2.2999999999999998</v>
      </c>
      <c r="BK29">
        <v>1</v>
      </c>
      <c r="BL29">
        <v>0</v>
      </c>
      <c r="BM29">
        <v>0</v>
      </c>
      <c r="BN29">
        <v>2.8</v>
      </c>
      <c r="BO29">
        <v>5.0999999999999996</v>
      </c>
      <c r="BQ29">
        <v>27</v>
      </c>
      <c r="BR29" s="8">
        <f t="shared" si="3"/>
        <v>-429.34399226174492</v>
      </c>
      <c r="BS29" s="8">
        <f t="shared" si="16"/>
        <v>-638.4860944177517</v>
      </c>
      <c r="BT29">
        <f t="shared" si="10"/>
        <v>-33.781885705667364</v>
      </c>
      <c r="BU29" s="8">
        <f t="shared" si="11"/>
        <v>-672.26798012341908</v>
      </c>
      <c r="BX29" s="2">
        <v>1</v>
      </c>
      <c r="BY29">
        <v>1</v>
      </c>
      <c r="CA29">
        <v>24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-12</v>
      </c>
      <c r="CI29">
        <v>12</v>
      </c>
      <c r="CK29">
        <v>27</v>
      </c>
      <c r="CL29" s="8">
        <f t="shared" si="12"/>
        <v>401.3194899328854</v>
      </c>
      <c r="CM29" s="8">
        <f t="shared" si="13"/>
        <v>-90.779573963601592</v>
      </c>
      <c r="CN29">
        <f t="shared" si="14"/>
        <v>-514.10345314926803</v>
      </c>
      <c r="CO29" s="8">
        <f t="shared" si="15"/>
        <v>-604.88302711286963</v>
      </c>
    </row>
    <row r="30" spans="1:93" ht="16.5">
      <c r="A30">
        <v>9.9999999999999995E-7</v>
      </c>
      <c r="B30">
        <v>3.5000000000000004E-5</v>
      </c>
      <c r="C30">
        <v>2.4406666666666665E-3</v>
      </c>
      <c r="D30">
        <v>1.1508108108108108E-3</v>
      </c>
      <c r="E30">
        <v>6.9454545454545442E-4</v>
      </c>
      <c r="F30">
        <v>0.54206382262807618</v>
      </c>
      <c r="G30">
        <v>0.54679387621800146</v>
      </c>
      <c r="H30">
        <v>0.40894350111205158</v>
      </c>
      <c r="I30">
        <f t="shared" si="4"/>
        <v>306</v>
      </c>
      <c r="J30">
        <v>3.0199517204020165E-7</v>
      </c>
      <c r="K30">
        <v>3.1015000000000001E-2</v>
      </c>
      <c r="L30">
        <v>457.80006680797061</v>
      </c>
      <c r="M30" s="104">
        <v>58658.556603922203</v>
      </c>
      <c r="P30" s="2">
        <v>1</v>
      </c>
      <c r="Q30">
        <v>2</v>
      </c>
      <c r="S30">
        <v>0</v>
      </c>
      <c r="T30">
        <v>5.75</v>
      </c>
      <c r="U30">
        <v>0</v>
      </c>
      <c r="V30">
        <v>0</v>
      </c>
      <c r="W30">
        <v>1</v>
      </c>
      <c r="X30">
        <v>0</v>
      </c>
      <c r="Y30">
        <v>0</v>
      </c>
      <c r="Z30">
        <v>0.5</v>
      </c>
      <c r="AA30">
        <v>6.25</v>
      </c>
      <c r="AC30">
        <v>28</v>
      </c>
      <c r="AD30" s="8">
        <f t="shared" si="0"/>
        <v>-392.33660635570459</v>
      </c>
      <c r="AE30" s="8">
        <f t="shared" si="1"/>
        <v>-648.63820213512508</v>
      </c>
      <c r="AF30">
        <f t="shared" si="5"/>
        <v>-58.82921273772358</v>
      </c>
      <c r="AG30" s="8">
        <f t="shared" si="6"/>
        <v>-707.46741487284862</v>
      </c>
      <c r="AJ30" s="2">
        <v>1</v>
      </c>
      <c r="AK30">
        <v>2</v>
      </c>
      <c r="AM30">
        <v>0</v>
      </c>
      <c r="AN30">
        <v>0</v>
      </c>
      <c r="AO30">
        <v>3.28571428571429</v>
      </c>
      <c r="AP30">
        <v>0</v>
      </c>
      <c r="AQ30">
        <v>1</v>
      </c>
      <c r="AR30">
        <v>0</v>
      </c>
      <c r="AS30">
        <v>0</v>
      </c>
      <c r="AT30">
        <v>2.1428571428571401</v>
      </c>
      <c r="AU30">
        <v>5.4285714285714297</v>
      </c>
      <c r="AW30">
        <v>28</v>
      </c>
      <c r="AX30" s="8">
        <f t="shared" si="2"/>
        <v>-418.89879475455427</v>
      </c>
      <c r="AY30" s="8">
        <f t="shared" si="7"/>
        <v>-641.51503794582231</v>
      </c>
      <c r="AZ30">
        <f t="shared" si="8"/>
        <v>-41.916278353421042</v>
      </c>
      <c r="BA30" s="8">
        <f t="shared" si="9"/>
        <v>-683.43131629924335</v>
      </c>
      <c r="BD30" s="2">
        <v>1</v>
      </c>
      <c r="BE30">
        <v>2</v>
      </c>
      <c r="BG30">
        <v>0</v>
      </c>
      <c r="BH30">
        <v>0</v>
      </c>
      <c r="BI30">
        <v>0</v>
      </c>
      <c r="BJ30">
        <v>2.2999999999999998</v>
      </c>
      <c r="BK30">
        <v>1</v>
      </c>
      <c r="BL30">
        <v>0</v>
      </c>
      <c r="BM30">
        <v>0</v>
      </c>
      <c r="BN30">
        <v>2.8</v>
      </c>
      <c r="BO30">
        <v>5.0999999999999996</v>
      </c>
      <c r="BQ30">
        <v>28</v>
      </c>
      <c r="BR30" s="8">
        <f t="shared" si="3"/>
        <v>-429.34399226174492</v>
      </c>
      <c r="BS30" s="8">
        <f t="shared" si="16"/>
        <v>-638.4860944177517</v>
      </c>
      <c r="BT30">
        <f t="shared" si="10"/>
        <v>-33.706659471914932</v>
      </c>
      <c r="BU30" s="8">
        <f t="shared" si="11"/>
        <v>-672.19275388966662</v>
      </c>
      <c r="BX30" s="2">
        <v>1</v>
      </c>
      <c r="BY30">
        <v>1</v>
      </c>
      <c r="CA30">
        <v>24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-12</v>
      </c>
      <c r="CI30">
        <v>12</v>
      </c>
      <c r="CK30">
        <v>28</v>
      </c>
      <c r="CL30" s="8">
        <f t="shared" si="12"/>
        <v>401.3194899328854</v>
      </c>
      <c r="CM30" s="8">
        <f t="shared" si="13"/>
        <v>-90.779573963601592</v>
      </c>
      <c r="CN30">
        <f t="shared" si="14"/>
        <v>-485.31060629501224</v>
      </c>
      <c r="CO30" s="8">
        <f t="shared" si="15"/>
        <v>-576.09018025861383</v>
      </c>
    </row>
    <row r="31" spans="1:93" ht="16.5">
      <c r="A31">
        <v>9.9999999999999995E-7</v>
      </c>
      <c r="B31">
        <v>5.0217391304347822E-5</v>
      </c>
      <c r="C31">
        <v>2.5488333333333335E-3</v>
      </c>
      <c r="D31">
        <v>1.508918918918919E-3</v>
      </c>
      <c r="E31">
        <v>7.139772727272727E-4</v>
      </c>
      <c r="F31">
        <v>0.46712727025040279</v>
      </c>
      <c r="G31">
        <v>0.54359913274118743</v>
      </c>
      <c r="H31">
        <v>0.41559777194901071</v>
      </c>
      <c r="I31">
        <f t="shared" si="4"/>
        <v>306</v>
      </c>
      <c r="J31">
        <v>2.9512092266663814E-7</v>
      </c>
      <c r="K31">
        <v>3.1274999999999997E-2</v>
      </c>
      <c r="L31">
        <v>394.50632369218232</v>
      </c>
      <c r="M31" s="104">
        <v>58313.182889047384</v>
      </c>
      <c r="P31" s="2">
        <v>1</v>
      </c>
      <c r="Q31">
        <v>2</v>
      </c>
      <c r="S31">
        <v>0</v>
      </c>
      <c r="T31">
        <v>5.75</v>
      </c>
      <c r="U31">
        <v>0</v>
      </c>
      <c r="V31">
        <v>0</v>
      </c>
      <c r="W31">
        <v>1</v>
      </c>
      <c r="X31">
        <v>0</v>
      </c>
      <c r="Y31">
        <v>0</v>
      </c>
      <c r="Z31">
        <v>0.5</v>
      </c>
      <c r="AA31">
        <v>6.25</v>
      </c>
      <c r="AC31">
        <v>29</v>
      </c>
      <c r="AD31" s="8">
        <f t="shared" si="0"/>
        <v>-392.33660635570459</v>
      </c>
      <c r="AE31" s="8">
        <f t="shared" si="1"/>
        <v>-648.63820213512508</v>
      </c>
      <c r="AF31">
        <f t="shared" si="5"/>
        <v>-58.562734460641835</v>
      </c>
      <c r="AG31" s="8">
        <f t="shared" si="6"/>
        <v>-707.20093659576696</v>
      </c>
      <c r="AJ31" s="2">
        <v>1</v>
      </c>
      <c r="AK31">
        <v>2</v>
      </c>
      <c r="AM31">
        <v>0</v>
      </c>
      <c r="AN31">
        <v>0</v>
      </c>
      <c r="AO31">
        <v>3.28571428571429</v>
      </c>
      <c r="AP31">
        <v>0</v>
      </c>
      <c r="AQ31">
        <v>1</v>
      </c>
      <c r="AR31">
        <v>0</v>
      </c>
      <c r="AS31">
        <v>0</v>
      </c>
      <c r="AT31">
        <v>2.1428571428571401</v>
      </c>
      <c r="AU31">
        <v>5.4285714285714297</v>
      </c>
      <c r="AW31">
        <v>29</v>
      </c>
      <c r="AX31" s="8">
        <f t="shared" si="2"/>
        <v>-418.89879475455427</v>
      </c>
      <c r="AY31" s="8">
        <f t="shared" si="7"/>
        <v>-641.51503794582231</v>
      </c>
      <c r="AZ31">
        <f t="shared" si="8"/>
        <v>-39.984453170274058</v>
      </c>
      <c r="BA31" s="8">
        <f t="shared" si="9"/>
        <v>-681.49949111609635</v>
      </c>
      <c r="BD31" s="2">
        <v>1</v>
      </c>
      <c r="BE31">
        <v>2</v>
      </c>
      <c r="BG31">
        <v>0</v>
      </c>
      <c r="BH31">
        <v>0</v>
      </c>
      <c r="BI31">
        <v>0</v>
      </c>
      <c r="BJ31">
        <v>2.2999999999999998</v>
      </c>
      <c r="BK31">
        <v>1</v>
      </c>
      <c r="BL31">
        <v>0</v>
      </c>
      <c r="BM31">
        <v>0</v>
      </c>
      <c r="BN31">
        <v>2.8</v>
      </c>
      <c r="BO31">
        <v>5.0999999999999996</v>
      </c>
      <c r="BQ31">
        <v>29</v>
      </c>
      <c r="BR31" s="8">
        <f t="shared" si="3"/>
        <v>-429.34399226174492</v>
      </c>
      <c r="BS31" s="8">
        <f t="shared" si="16"/>
        <v>-638.4860944177517</v>
      </c>
      <c r="BT31">
        <f t="shared" si="10"/>
        <v>-33.86425517723346</v>
      </c>
      <c r="BU31" s="8">
        <f t="shared" si="11"/>
        <v>-672.35034959498512</v>
      </c>
      <c r="BX31" s="2">
        <v>1</v>
      </c>
      <c r="BY31">
        <v>1</v>
      </c>
      <c r="CA31">
        <v>24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-12</v>
      </c>
      <c r="CI31">
        <v>12</v>
      </c>
      <c r="CK31">
        <v>29</v>
      </c>
      <c r="CL31" s="8">
        <f t="shared" si="12"/>
        <v>401.3194899328854</v>
      </c>
      <c r="CM31" s="8">
        <f t="shared" si="13"/>
        <v>-90.779573963601592</v>
      </c>
      <c r="CN31">
        <f t="shared" si="14"/>
        <v>-463.52139650150883</v>
      </c>
      <c r="CO31" s="8">
        <f t="shared" si="15"/>
        <v>-554.30097046511037</v>
      </c>
    </row>
    <row r="32" spans="1:93" ht="16.5">
      <c r="A32">
        <v>9.9999999999999995E-7</v>
      </c>
      <c r="B32">
        <v>2.891304347826087E-5</v>
      </c>
      <c r="C32">
        <v>1.0803333333333331E-3</v>
      </c>
      <c r="D32">
        <v>8.3662162162162154E-4</v>
      </c>
      <c r="E32">
        <v>1.7874999999999998E-4</v>
      </c>
      <c r="F32">
        <v>0.13693430780331872</v>
      </c>
      <c r="G32">
        <v>0.58349660096248468</v>
      </c>
      <c r="H32">
        <v>0.38555180915088533</v>
      </c>
      <c r="I32">
        <f t="shared" si="4"/>
        <v>306</v>
      </c>
      <c r="J32">
        <v>2.6302679918953789E-7</v>
      </c>
      <c r="K32">
        <v>3.1899999999999998E-2</v>
      </c>
      <c r="L32">
        <v>114.98262477878171</v>
      </c>
      <c r="M32" s="104">
        <v>62213.84983576549</v>
      </c>
      <c r="P32" s="2">
        <v>1</v>
      </c>
      <c r="Q32">
        <v>2</v>
      </c>
      <c r="S32">
        <v>0</v>
      </c>
      <c r="T32">
        <v>5.75</v>
      </c>
      <c r="U32">
        <v>0</v>
      </c>
      <c r="V32">
        <v>0</v>
      </c>
      <c r="W32">
        <v>1</v>
      </c>
      <c r="X32">
        <v>0</v>
      </c>
      <c r="Y32">
        <v>0</v>
      </c>
      <c r="Z32">
        <v>0.5</v>
      </c>
      <c r="AA32">
        <v>6.25</v>
      </c>
      <c r="AC32">
        <v>30</v>
      </c>
      <c r="AD32" s="8">
        <f t="shared" si="0"/>
        <v>-392.33660635570459</v>
      </c>
      <c r="AE32" s="8">
        <f t="shared" si="1"/>
        <v>-648.63820213512508</v>
      </c>
      <c r="AF32">
        <f t="shared" si="5"/>
        <v>-74.216946546541735</v>
      </c>
      <c r="AG32" s="8">
        <f t="shared" si="6"/>
        <v>-722.85514868166683</v>
      </c>
      <c r="AJ32" s="2">
        <v>1</v>
      </c>
      <c r="AK32">
        <v>2</v>
      </c>
      <c r="AM32">
        <v>0</v>
      </c>
      <c r="AN32">
        <v>0</v>
      </c>
      <c r="AO32">
        <v>3.28571428571429</v>
      </c>
      <c r="AP32">
        <v>0</v>
      </c>
      <c r="AQ32">
        <v>1</v>
      </c>
      <c r="AR32">
        <v>0</v>
      </c>
      <c r="AS32">
        <v>0</v>
      </c>
      <c r="AT32">
        <v>2.1428571428571401</v>
      </c>
      <c r="AU32">
        <v>5.4285714285714297</v>
      </c>
      <c r="AW32">
        <v>30</v>
      </c>
      <c r="AX32" s="8">
        <f t="shared" si="2"/>
        <v>-418.89879475455427</v>
      </c>
      <c r="AY32" s="8">
        <f t="shared" si="7"/>
        <v>-641.51503794582231</v>
      </c>
      <c r="AZ32">
        <f t="shared" si="8"/>
        <v>-47.928929777359244</v>
      </c>
      <c r="BA32" s="8">
        <f t="shared" si="9"/>
        <v>-689.44396772318157</v>
      </c>
      <c r="BD32" s="2">
        <v>1</v>
      </c>
      <c r="BE32">
        <v>2</v>
      </c>
      <c r="BG32">
        <v>0</v>
      </c>
      <c r="BH32">
        <v>0</v>
      </c>
      <c r="BI32">
        <v>0</v>
      </c>
      <c r="BJ32">
        <v>2.2999999999999998</v>
      </c>
      <c r="BK32">
        <v>1</v>
      </c>
      <c r="BL32">
        <v>0</v>
      </c>
      <c r="BM32">
        <v>0</v>
      </c>
      <c r="BN32">
        <v>2.8</v>
      </c>
      <c r="BO32">
        <v>5.0999999999999996</v>
      </c>
      <c r="BQ32">
        <v>30</v>
      </c>
      <c r="BR32" s="8">
        <f t="shared" si="3"/>
        <v>-429.34399226174492</v>
      </c>
      <c r="BS32" s="8">
        <f t="shared" si="16"/>
        <v>-638.4860944177517</v>
      </c>
      <c r="BT32">
        <f t="shared" si="10"/>
        <v>-44.949194945387553</v>
      </c>
      <c r="BU32" s="8">
        <f t="shared" si="11"/>
        <v>-683.4352893631393</v>
      </c>
      <c r="BX32" s="2">
        <v>1</v>
      </c>
      <c r="BY32">
        <v>1</v>
      </c>
      <c r="CA32">
        <v>24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-12</v>
      </c>
      <c r="CI32">
        <v>12</v>
      </c>
      <c r="CK32">
        <v>30</v>
      </c>
      <c r="CL32" s="8">
        <f t="shared" si="12"/>
        <v>401.3194899328854</v>
      </c>
      <c r="CM32" s="8">
        <f t="shared" si="13"/>
        <v>-90.779573963601592</v>
      </c>
      <c r="CN32">
        <f t="shared" si="14"/>
        <v>-497.83574841716171</v>
      </c>
      <c r="CO32" s="8">
        <f t="shared" si="15"/>
        <v>-588.61532238076325</v>
      </c>
    </row>
    <row r="33" spans="1:93" ht="16.5">
      <c r="A33">
        <v>9.9999999999999995E-7</v>
      </c>
      <c r="B33">
        <v>9.9999999999999995E-7</v>
      </c>
      <c r="C33">
        <v>1.3261666666666665E-3</v>
      </c>
      <c r="D33">
        <v>8.5189189189189185E-4</v>
      </c>
      <c r="E33">
        <v>1.8375000000000002E-4</v>
      </c>
      <c r="F33">
        <v>9.9555063408455546E-2</v>
      </c>
      <c r="G33">
        <v>0.57142703069887457</v>
      </c>
      <c r="H33">
        <v>0.39322710977279568</v>
      </c>
      <c r="I33">
        <f t="shared" si="4"/>
        <v>306</v>
      </c>
      <c r="J33">
        <v>2.6302679918953789E-7</v>
      </c>
      <c r="K33">
        <v>3.252E-2</v>
      </c>
      <c r="L33">
        <v>216.2412976094094</v>
      </c>
      <c r="M33" s="104">
        <v>61045.167539521623</v>
      </c>
      <c r="P33" s="2">
        <v>1</v>
      </c>
      <c r="Q33">
        <v>2</v>
      </c>
      <c r="S33">
        <v>0</v>
      </c>
      <c r="T33">
        <v>5.75</v>
      </c>
      <c r="U33">
        <v>0</v>
      </c>
      <c r="V33">
        <v>0</v>
      </c>
      <c r="W33">
        <v>1</v>
      </c>
      <c r="X33">
        <v>0</v>
      </c>
      <c r="Y33">
        <v>0</v>
      </c>
      <c r="Z33">
        <v>0.5</v>
      </c>
      <c r="AA33">
        <v>6.25</v>
      </c>
      <c r="AC33">
        <v>31</v>
      </c>
      <c r="AD33" s="8">
        <f t="shared" si="0"/>
        <v>-392.33660635570459</v>
      </c>
      <c r="AE33" s="8">
        <f t="shared" si="1"/>
        <v>-648.63820213512508</v>
      </c>
      <c r="AF33">
        <f t="shared" si="5"/>
        <v>-72.004182596673743</v>
      </c>
      <c r="AG33" s="8">
        <f t="shared" si="6"/>
        <v>-720.64238473179887</v>
      </c>
      <c r="AJ33" s="2">
        <v>1</v>
      </c>
      <c r="AK33">
        <v>2</v>
      </c>
      <c r="AM33">
        <v>0</v>
      </c>
      <c r="AN33">
        <v>0</v>
      </c>
      <c r="AO33">
        <v>3.28571428571429</v>
      </c>
      <c r="AP33">
        <v>0</v>
      </c>
      <c r="AQ33">
        <v>1</v>
      </c>
      <c r="AR33">
        <v>0</v>
      </c>
      <c r="AS33">
        <v>0</v>
      </c>
      <c r="AT33">
        <v>2.1428571428571401</v>
      </c>
      <c r="AU33">
        <v>5.4285714285714297</v>
      </c>
      <c r="AW33">
        <v>31</v>
      </c>
      <c r="AX33" s="8">
        <f t="shared" si="2"/>
        <v>-418.89879475455427</v>
      </c>
      <c r="AY33" s="8">
        <f t="shared" si="7"/>
        <v>-641.51503794582231</v>
      </c>
      <c r="AZ33">
        <f t="shared" si="8"/>
        <v>-48.483855500073631</v>
      </c>
      <c r="BA33" s="8">
        <f t="shared" si="9"/>
        <v>-689.99889344589599</v>
      </c>
      <c r="BD33" s="2">
        <v>1</v>
      </c>
      <c r="BE33">
        <v>2</v>
      </c>
      <c r="BG33">
        <v>0</v>
      </c>
      <c r="BH33">
        <v>0</v>
      </c>
      <c r="BI33">
        <v>0</v>
      </c>
      <c r="BJ33">
        <v>2.2999999999999998</v>
      </c>
      <c r="BK33">
        <v>1</v>
      </c>
      <c r="BL33">
        <v>0</v>
      </c>
      <c r="BM33">
        <v>0</v>
      </c>
      <c r="BN33">
        <v>2.8</v>
      </c>
      <c r="BO33">
        <v>5.0999999999999996</v>
      </c>
      <c r="BQ33">
        <v>31</v>
      </c>
      <c r="BR33" s="8">
        <f t="shared" si="3"/>
        <v>-429.34399226174492</v>
      </c>
      <c r="BS33" s="8">
        <f t="shared" si="16"/>
        <v>-638.4860944177517</v>
      </c>
      <c r="BT33">
        <f t="shared" si="10"/>
        <v>-45.461706412724524</v>
      </c>
      <c r="BU33" s="8">
        <f t="shared" si="11"/>
        <v>-683.94780083047624</v>
      </c>
      <c r="BX33" s="2">
        <v>1</v>
      </c>
      <c r="BY33">
        <v>1</v>
      </c>
      <c r="CA33">
        <v>24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-12</v>
      </c>
      <c r="CI33">
        <v>12</v>
      </c>
      <c r="CK33">
        <v>31</v>
      </c>
      <c r="CL33" s="8">
        <f t="shared" si="12"/>
        <v>401.3194899328854</v>
      </c>
      <c r="CM33" s="8">
        <f t="shared" si="13"/>
        <v>-90.779573963601592</v>
      </c>
      <c r="CN33">
        <f t="shared" si="14"/>
        <v>-703.85284383000578</v>
      </c>
      <c r="CO33" s="8">
        <f t="shared" si="15"/>
        <v>-794.63241779360737</v>
      </c>
    </row>
    <row r="34" spans="1:93" ht="16.5">
      <c r="A34">
        <v>9.9999999999999995E-7</v>
      </c>
      <c r="B34">
        <v>2.6521739130434784E-5</v>
      </c>
      <c r="C34">
        <v>2.0423333333333335E-3</v>
      </c>
      <c r="D34">
        <v>1.0882432432432433E-3</v>
      </c>
      <c r="E34">
        <v>3.9738636363636365E-4</v>
      </c>
      <c r="F34">
        <v>0.3765790025278648</v>
      </c>
      <c r="G34">
        <v>0.55935746043526435</v>
      </c>
      <c r="H34">
        <v>0.40090241039470614</v>
      </c>
      <c r="I34">
        <f t="shared" si="4"/>
        <v>306</v>
      </c>
      <c r="J34">
        <v>2.8183829312644502E-7</v>
      </c>
      <c r="K34">
        <v>3.1375E-2</v>
      </c>
      <c r="L34">
        <v>317.49997044003703</v>
      </c>
      <c r="M34" s="104">
        <v>59876.485243277755</v>
      </c>
      <c r="P34" s="2">
        <v>1</v>
      </c>
      <c r="Q34">
        <v>2</v>
      </c>
      <c r="S34">
        <v>0</v>
      </c>
      <c r="T34">
        <v>5.75</v>
      </c>
      <c r="U34">
        <v>0</v>
      </c>
      <c r="V34">
        <v>0</v>
      </c>
      <c r="W34">
        <v>1</v>
      </c>
      <c r="X34">
        <v>0</v>
      </c>
      <c r="Y34">
        <v>0</v>
      </c>
      <c r="Z34">
        <v>0.5</v>
      </c>
      <c r="AA34">
        <v>6.25</v>
      </c>
      <c r="AC34">
        <v>32</v>
      </c>
      <c r="AD34" s="8">
        <f t="shared" si="0"/>
        <v>-392.33660635570459</v>
      </c>
      <c r="AE34" s="8">
        <f t="shared" si="1"/>
        <v>-648.63820213512508</v>
      </c>
      <c r="AF34">
        <f t="shared" si="5"/>
        <v>-62.347919948597998</v>
      </c>
      <c r="AG34" s="8">
        <f t="shared" si="6"/>
        <v>-710.9861220837231</v>
      </c>
      <c r="AJ34" s="2">
        <v>1</v>
      </c>
      <c r="AK34">
        <v>2</v>
      </c>
      <c r="AM34">
        <v>0</v>
      </c>
      <c r="AN34">
        <v>0</v>
      </c>
      <c r="AO34">
        <v>3.28571428571429</v>
      </c>
      <c r="AP34">
        <v>0</v>
      </c>
      <c r="AQ34">
        <v>1</v>
      </c>
      <c r="AR34">
        <v>0</v>
      </c>
      <c r="AS34">
        <v>0</v>
      </c>
      <c r="AT34">
        <v>2.1428571428571401</v>
      </c>
      <c r="AU34">
        <v>5.4285714285714297</v>
      </c>
      <c r="AW34">
        <v>32</v>
      </c>
      <c r="AX34" s="8">
        <f t="shared" si="2"/>
        <v>-418.89879475455427</v>
      </c>
      <c r="AY34" s="8">
        <f t="shared" si="7"/>
        <v>-641.51503794582231</v>
      </c>
      <c r="AZ34">
        <f t="shared" si="8"/>
        <v>-43.247434741019482</v>
      </c>
      <c r="BA34" s="8">
        <f t="shared" si="9"/>
        <v>-684.76247268684176</v>
      </c>
      <c r="BD34" s="2">
        <v>1</v>
      </c>
      <c r="BE34">
        <v>2</v>
      </c>
      <c r="BG34">
        <v>0</v>
      </c>
      <c r="BH34">
        <v>0</v>
      </c>
      <c r="BI34">
        <v>0</v>
      </c>
      <c r="BJ34">
        <v>2.2999999999999998</v>
      </c>
      <c r="BK34">
        <v>1</v>
      </c>
      <c r="BL34">
        <v>0</v>
      </c>
      <c r="BM34">
        <v>0</v>
      </c>
      <c r="BN34">
        <v>2.8</v>
      </c>
      <c r="BO34">
        <v>5.0999999999999996</v>
      </c>
      <c r="BQ34">
        <v>32</v>
      </c>
      <c r="BR34" s="8">
        <f t="shared" si="3"/>
        <v>-429.34399226174492</v>
      </c>
      <c r="BS34" s="8">
        <f t="shared" si="16"/>
        <v>-638.4860944177517</v>
      </c>
      <c r="BT34">
        <f t="shared" si="10"/>
        <v>-37.81851391676831</v>
      </c>
      <c r="BU34" s="8">
        <f t="shared" si="11"/>
        <v>-676.30460833452003</v>
      </c>
      <c r="BX34" s="2">
        <v>1</v>
      </c>
      <c r="BY34">
        <v>1</v>
      </c>
      <c r="CA34">
        <v>24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-12</v>
      </c>
      <c r="CI34">
        <v>12</v>
      </c>
      <c r="CK34">
        <v>32</v>
      </c>
      <c r="CL34" s="8">
        <f t="shared" si="12"/>
        <v>401.3194899328854</v>
      </c>
      <c r="CM34" s="8">
        <f t="shared" si="13"/>
        <v>-90.779573963601592</v>
      </c>
      <c r="CN34">
        <f t="shared" si="14"/>
        <v>-502.6004393962163</v>
      </c>
      <c r="CO34" s="8">
        <f t="shared" si="15"/>
        <v>-593.38001335981789</v>
      </c>
    </row>
    <row r="35" spans="1:93" ht="16.5">
      <c r="A35">
        <v>9.9999999999999995E-7</v>
      </c>
      <c r="B35">
        <v>9.9999999999999995E-7</v>
      </c>
      <c r="C35">
        <v>1.1841666666666665E-3</v>
      </c>
      <c r="D35">
        <v>6.7702702702702696E-4</v>
      </c>
      <c r="E35">
        <v>2.0920454545454546E-4</v>
      </c>
      <c r="F35">
        <v>7.340248624102641E-2</v>
      </c>
      <c r="G35">
        <v>0.59050155756261202</v>
      </c>
      <c r="H35">
        <v>0.38196295264918684</v>
      </c>
      <c r="I35">
        <f t="shared" si="4"/>
        <v>306</v>
      </c>
      <c r="J35">
        <v>2.8840315031266014E-7</v>
      </c>
      <c r="K35">
        <v>3.0054999999999998E-2</v>
      </c>
      <c r="L35">
        <v>61.573555241695907</v>
      </c>
      <c r="M35" s="104">
        <v>62903.102478180488</v>
      </c>
      <c r="P35" s="2">
        <v>1</v>
      </c>
      <c r="Q35">
        <v>2</v>
      </c>
      <c r="S35">
        <v>0</v>
      </c>
      <c r="T35">
        <v>5.75</v>
      </c>
      <c r="U35">
        <v>0</v>
      </c>
      <c r="V35">
        <v>0</v>
      </c>
      <c r="W35">
        <v>1</v>
      </c>
      <c r="X35">
        <v>0</v>
      </c>
      <c r="Y35">
        <v>0</v>
      </c>
      <c r="Z35">
        <v>0.5</v>
      </c>
      <c r="AA35">
        <v>6.25</v>
      </c>
      <c r="AC35">
        <v>33</v>
      </c>
      <c r="AD35" s="8">
        <f t="shared" si="0"/>
        <v>-392.33660635570459</v>
      </c>
      <c r="AE35" s="8">
        <f t="shared" si="1"/>
        <v>-648.63820213512508</v>
      </c>
      <c r="AF35">
        <f t="shared" si="5"/>
        <v>-74.536646356483374</v>
      </c>
      <c r="AG35" s="8">
        <f t="shared" si="6"/>
        <v>-723.17484849160849</v>
      </c>
      <c r="AJ35" s="2">
        <v>1</v>
      </c>
      <c r="AK35">
        <v>2</v>
      </c>
      <c r="AM35">
        <v>0</v>
      </c>
      <c r="AN35">
        <v>0</v>
      </c>
      <c r="AO35">
        <v>3.28571428571429</v>
      </c>
      <c r="AP35">
        <v>0</v>
      </c>
      <c r="AQ35">
        <v>1</v>
      </c>
      <c r="AR35">
        <v>0</v>
      </c>
      <c r="AS35">
        <v>0</v>
      </c>
      <c r="AT35">
        <v>2.1428571428571401</v>
      </c>
      <c r="AU35">
        <v>5.4285714285714297</v>
      </c>
      <c r="AW35">
        <v>33</v>
      </c>
      <c r="AX35" s="8">
        <f t="shared" si="2"/>
        <v>-418.89879475455427</v>
      </c>
      <c r="AY35" s="8">
        <f t="shared" si="7"/>
        <v>-641.51503794582231</v>
      </c>
      <c r="AZ35">
        <f t="shared" si="8"/>
        <v>-51.609588543819314</v>
      </c>
      <c r="BA35" s="8">
        <f t="shared" si="9"/>
        <v>-693.12462648964163</v>
      </c>
      <c r="BD35" s="2">
        <v>1</v>
      </c>
      <c r="BE35">
        <v>2</v>
      </c>
      <c r="BG35">
        <v>0</v>
      </c>
      <c r="BH35">
        <v>0</v>
      </c>
      <c r="BI35">
        <v>0</v>
      </c>
      <c r="BJ35">
        <v>2.2999999999999998</v>
      </c>
      <c r="BK35">
        <v>1</v>
      </c>
      <c r="BL35">
        <v>0</v>
      </c>
      <c r="BM35">
        <v>0</v>
      </c>
      <c r="BN35">
        <v>2.8</v>
      </c>
      <c r="BO35">
        <v>5.0999999999999996</v>
      </c>
      <c r="BQ35">
        <v>33</v>
      </c>
      <c r="BR35" s="8">
        <f t="shared" si="3"/>
        <v>-429.34399226174492</v>
      </c>
      <c r="BS35" s="8">
        <f t="shared" si="16"/>
        <v>-638.4860944177517</v>
      </c>
      <c r="BT35">
        <f t="shared" si="10"/>
        <v>-46.039434042192795</v>
      </c>
      <c r="BU35" s="8">
        <f t="shared" si="11"/>
        <v>-684.52552845994455</v>
      </c>
      <c r="BX35" s="2">
        <v>1</v>
      </c>
      <c r="BY35">
        <v>1</v>
      </c>
      <c r="CA35">
        <v>24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-12</v>
      </c>
      <c r="CI35">
        <v>12</v>
      </c>
      <c r="CK35">
        <v>33</v>
      </c>
      <c r="CL35" s="8">
        <f t="shared" si="12"/>
        <v>401.3194899328854</v>
      </c>
      <c r="CM35" s="8">
        <f t="shared" si="13"/>
        <v>-90.779573963601592</v>
      </c>
      <c r="CN35">
        <f t="shared" si="14"/>
        <v>-701.4462119434578</v>
      </c>
      <c r="CO35" s="8">
        <f t="shared" si="15"/>
        <v>-792.22578590705939</v>
      </c>
    </row>
    <row r="36" spans="1:93" ht="16.5">
      <c r="A36">
        <v>9.9999999999999995E-7</v>
      </c>
      <c r="B36">
        <v>2.8478260869565222E-5</v>
      </c>
      <c r="C36">
        <v>1.0231666666666668E-3</v>
      </c>
      <c r="D36">
        <v>5.7662162162162172E-4</v>
      </c>
      <c r="E36">
        <v>1.2090909090909091E-4</v>
      </c>
      <c r="F36">
        <v>0.13510670616233164</v>
      </c>
      <c r="G36">
        <v>0.5781216284414995</v>
      </c>
      <c r="H36">
        <v>0.38821136578840226</v>
      </c>
      <c r="I36">
        <f t="shared" si="4"/>
        <v>306</v>
      </c>
      <c r="J36">
        <v>2.6302679918953789E-7</v>
      </c>
      <c r="K36">
        <v>3.0085000000000001E-2</v>
      </c>
      <c r="L36">
        <v>113.59042109406717</v>
      </c>
      <c r="M36" s="104">
        <v>61695.40324324464</v>
      </c>
      <c r="P36" s="2">
        <v>1</v>
      </c>
      <c r="Q36">
        <v>2</v>
      </c>
      <c r="S36">
        <v>0</v>
      </c>
      <c r="T36">
        <v>5.75</v>
      </c>
      <c r="U36">
        <v>0</v>
      </c>
      <c r="V36">
        <v>0</v>
      </c>
      <c r="W36">
        <v>1</v>
      </c>
      <c r="X36">
        <v>0</v>
      </c>
      <c r="Y36">
        <v>0</v>
      </c>
      <c r="Z36">
        <v>0.5</v>
      </c>
      <c r="AA36">
        <v>6.25</v>
      </c>
      <c r="AC36">
        <v>34</v>
      </c>
      <c r="AD36" s="8">
        <f t="shared" si="0"/>
        <v>-392.33660635570459</v>
      </c>
      <c r="AE36" s="8">
        <f t="shared" si="1"/>
        <v>-648.63820213512508</v>
      </c>
      <c r="AF36">
        <f t="shared" si="5"/>
        <v>-75.121009913976664</v>
      </c>
      <c r="AG36" s="8">
        <f t="shared" si="6"/>
        <v>-723.75921204910173</v>
      </c>
      <c r="AJ36" s="2">
        <v>1</v>
      </c>
      <c r="AK36">
        <v>2</v>
      </c>
      <c r="AM36">
        <v>0</v>
      </c>
      <c r="AN36">
        <v>0</v>
      </c>
      <c r="AO36">
        <v>3.28571428571429</v>
      </c>
      <c r="AP36">
        <v>0</v>
      </c>
      <c r="AQ36">
        <v>1</v>
      </c>
      <c r="AR36">
        <v>0</v>
      </c>
      <c r="AS36">
        <v>0</v>
      </c>
      <c r="AT36">
        <v>2.1428571428571401</v>
      </c>
      <c r="AU36">
        <v>5.4285714285714297</v>
      </c>
      <c r="AW36">
        <v>34</v>
      </c>
      <c r="AX36" s="8">
        <f t="shared" si="2"/>
        <v>-418.89879475455427</v>
      </c>
      <c r="AY36" s="8">
        <f t="shared" si="7"/>
        <v>-641.51503794582231</v>
      </c>
      <c r="AZ36">
        <f t="shared" si="8"/>
        <v>-51.393822106142906</v>
      </c>
      <c r="BA36" s="8">
        <f t="shared" si="9"/>
        <v>-692.90886005196523</v>
      </c>
      <c r="BD36" s="2">
        <v>1</v>
      </c>
      <c r="BE36">
        <v>2</v>
      </c>
      <c r="BG36">
        <v>0</v>
      </c>
      <c r="BH36">
        <v>0</v>
      </c>
      <c r="BI36">
        <v>0</v>
      </c>
      <c r="BJ36">
        <v>2.2999999999999998</v>
      </c>
      <c r="BK36">
        <v>1</v>
      </c>
      <c r="BL36">
        <v>0</v>
      </c>
      <c r="BM36">
        <v>0</v>
      </c>
      <c r="BN36">
        <v>2.8</v>
      </c>
      <c r="BO36">
        <v>5.0999999999999996</v>
      </c>
      <c r="BQ36">
        <v>34</v>
      </c>
      <c r="BR36" s="8">
        <f t="shared" si="3"/>
        <v>-429.34399226174492</v>
      </c>
      <c r="BS36" s="8">
        <f t="shared" si="16"/>
        <v>-638.4860944177517</v>
      </c>
      <c r="BT36">
        <f t="shared" si="10"/>
        <v>-47.688426601633985</v>
      </c>
      <c r="BU36" s="8">
        <f t="shared" si="11"/>
        <v>-686.17452101938568</v>
      </c>
      <c r="BX36" s="2">
        <v>1</v>
      </c>
      <c r="BY36">
        <v>1</v>
      </c>
      <c r="CA36">
        <v>24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-12</v>
      </c>
      <c r="CI36">
        <v>12</v>
      </c>
      <c r="CK36">
        <v>34</v>
      </c>
      <c r="CL36" s="8">
        <f t="shared" si="12"/>
        <v>401.3194899328854</v>
      </c>
      <c r="CM36" s="8">
        <f t="shared" si="13"/>
        <v>-90.779573963601592</v>
      </c>
      <c r="CN36">
        <f t="shared" si="14"/>
        <v>-496.97246770388904</v>
      </c>
      <c r="CO36" s="8">
        <f t="shared" si="15"/>
        <v>-587.75204166749063</v>
      </c>
    </row>
    <row r="37" spans="1:93" ht="16.5">
      <c r="A37">
        <v>9.9999999999999995E-7</v>
      </c>
      <c r="B37">
        <v>2.6304347826086954E-5</v>
      </c>
      <c r="C37">
        <v>1.1801666666666668E-3</v>
      </c>
      <c r="D37">
        <v>5.8027027027027027E-4</v>
      </c>
      <c r="E37">
        <v>1.3897727272727274E-4</v>
      </c>
      <c r="F37">
        <v>0.14747240391726185</v>
      </c>
      <c r="G37">
        <v>0.56549829198340584</v>
      </c>
      <c r="H37">
        <v>0.39808381136458942</v>
      </c>
      <c r="I37">
        <f t="shared" si="4"/>
        <v>306</v>
      </c>
      <c r="J37">
        <v>2.8840315031266014E-7</v>
      </c>
      <c r="K37">
        <v>3.04E-2</v>
      </c>
      <c r="L37">
        <v>124.21657505243373</v>
      </c>
      <c r="M37" s="104">
        <v>60461.700341671771</v>
      </c>
      <c r="P37" s="2">
        <v>1</v>
      </c>
      <c r="Q37">
        <v>2</v>
      </c>
      <c r="S37">
        <v>0</v>
      </c>
      <c r="T37">
        <v>5.75</v>
      </c>
      <c r="U37">
        <v>0</v>
      </c>
      <c r="V37">
        <v>0</v>
      </c>
      <c r="W37">
        <v>1</v>
      </c>
      <c r="X37">
        <v>0</v>
      </c>
      <c r="Y37">
        <v>0</v>
      </c>
      <c r="Z37">
        <v>0.5</v>
      </c>
      <c r="AA37">
        <v>6.25</v>
      </c>
      <c r="AC37">
        <v>35</v>
      </c>
      <c r="AD37" s="8">
        <f t="shared" si="0"/>
        <v>-392.33660635570459</v>
      </c>
      <c r="AE37" s="8">
        <f t="shared" si="1"/>
        <v>-648.63820213512508</v>
      </c>
      <c r="AF37">
        <f t="shared" si="5"/>
        <v>-72.796555596809156</v>
      </c>
      <c r="AG37" s="8">
        <f t="shared" si="6"/>
        <v>-721.43475773193427</v>
      </c>
      <c r="AJ37" s="2">
        <v>1</v>
      </c>
      <c r="AK37">
        <v>2</v>
      </c>
      <c r="AM37">
        <v>0</v>
      </c>
      <c r="AN37">
        <v>0</v>
      </c>
      <c r="AO37">
        <v>3.28571428571429</v>
      </c>
      <c r="AP37">
        <v>0</v>
      </c>
      <c r="AQ37">
        <v>1</v>
      </c>
      <c r="AR37">
        <v>0</v>
      </c>
      <c r="AS37">
        <v>0</v>
      </c>
      <c r="AT37">
        <v>2.1428571428571401</v>
      </c>
      <c r="AU37">
        <v>5.4285714285714297</v>
      </c>
      <c r="AW37">
        <v>35</v>
      </c>
      <c r="AX37" s="8">
        <f t="shared" si="2"/>
        <v>-418.89879475455427</v>
      </c>
      <c r="AY37" s="8">
        <f t="shared" si="7"/>
        <v>-641.51503794582231</v>
      </c>
      <c r="AZ37">
        <f t="shared" si="8"/>
        <v>-51.061490680001249</v>
      </c>
      <c r="BA37" s="8">
        <f t="shared" si="9"/>
        <v>-692.57652862582358</v>
      </c>
      <c r="BD37" s="2">
        <v>1</v>
      </c>
      <c r="BE37">
        <v>2</v>
      </c>
      <c r="BG37">
        <v>0</v>
      </c>
      <c r="BH37">
        <v>0</v>
      </c>
      <c r="BI37">
        <v>0</v>
      </c>
      <c r="BJ37">
        <v>2.2999999999999998</v>
      </c>
      <c r="BK37">
        <v>1</v>
      </c>
      <c r="BL37">
        <v>0</v>
      </c>
      <c r="BM37">
        <v>0</v>
      </c>
      <c r="BN37">
        <v>2.8</v>
      </c>
      <c r="BO37">
        <v>5.0999999999999996</v>
      </c>
      <c r="BQ37">
        <v>35</v>
      </c>
      <c r="BR37" s="8">
        <f t="shared" si="3"/>
        <v>-429.34399226174492</v>
      </c>
      <c r="BS37" s="8">
        <f t="shared" si="16"/>
        <v>-638.4860944177517</v>
      </c>
      <c r="BT37">
        <f t="shared" si="10"/>
        <v>-46.576429467615675</v>
      </c>
      <c r="BU37" s="8">
        <f t="shared" si="11"/>
        <v>-685.06252388536734</v>
      </c>
      <c r="BX37" s="2">
        <v>1</v>
      </c>
      <c r="BY37">
        <v>1</v>
      </c>
      <c r="CA37">
        <v>24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-12</v>
      </c>
      <c r="CI37">
        <v>12</v>
      </c>
      <c r="CK37">
        <v>35</v>
      </c>
      <c r="CL37" s="8">
        <f t="shared" si="12"/>
        <v>401.3194899328854</v>
      </c>
      <c r="CM37" s="8">
        <f t="shared" si="13"/>
        <v>-90.779573963601592</v>
      </c>
      <c r="CN37">
        <f t="shared" si="14"/>
        <v>-502.1391857931323</v>
      </c>
      <c r="CO37" s="8">
        <f t="shared" si="15"/>
        <v>-592.91875975673383</v>
      </c>
    </row>
    <row r="38" spans="1:93" ht="16.5">
      <c r="A38">
        <v>9.9999999999999995E-7</v>
      </c>
      <c r="B38">
        <v>3.4565217391304352E-5</v>
      </c>
      <c r="C38">
        <v>1.6188333333333335E-3</v>
      </c>
      <c r="D38">
        <v>8.8648648648648643E-4</v>
      </c>
      <c r="E38">
        <v>2.0000000000000001E-4</v>
      </c>
      <c r="F38">
        <v>0.1271858346420881</v>
      </c>
      <c r="G38">
        <v>0.56371483995509108</v>
      </c>
      <c r="H38">
        <v>0.39298875101388175</v>
      </c>
      <c r="I38">
        <f t="shared" si="4"/>
        <v>306</v>
      </c>
      <c r="J38">
        <v>3.0199517204020165E-7</v>
      </c>
      <c r="K38">
        <v>3.2489999999999998E-2</v>
      </c>
      <c r="L38">
        <v>107.24687282658518</v>
      </c>
      <c r="M38" s="104">
        <v>60335.653436988883</v>
      </c>
      <c r="P38" s="2">
        <v>1</v>
      </c>
      <c r="Q38">
        <v>2</v>
      </c>
      <c r="S38">
        <v>0</v>
      </c>
      <c r="T38">
        <v>5.75</v>
      </c>
      <c r="U38">
        <v>0</v>
      </c>
      <c r="V38">
        <v>0</v>
      </c>
      <c r="W38">
        <v>1</v>
      </c>
      <c r="X38">
        <v>0</v>
      </c>
      <c r="Y38">
        <v>0</v>
      </c>
      <c r="Z38">
        <v>0.5</v>
      </c>
      <c r="AA38">
        <v>6.25</v>
      </c>
      <c r="AC38">
        <v>36</v>
      </c>
      <c r="AD38" s="8">
        <f t="shared" si="0"/>
        <v>-392.33660635570459</v>
      </c>
      <c r="AE38" s="8">
        <f t="shared" si="1"/>
        <v>-648.63820213512508</v>
      </c>
      <c r="AF38">
        <f t="shared" si="5"/>
        <v>-68.464888056875665</v>
      </c>
      <c r="AG38" s="8">
        <f t="shared" si="6"/>
        <v>-717.10309019200076</v>
      </c>
      <c r="AJ38" s="2">
        <v>1</v>
      </c>
      <c r="AK38">
        <v>2</v>
      </c>
      <c r="AM38">
        <v>0</v>
      </c>
      <c r="AN38">
        <v>0</v>
      </c>
      <c r="AO38">
        <v>3.28571428571429</v>
      </c>
      <c r="AP38">
        <v>0</v>
      </c>
      <c r="AQ38">
        <v>1</v>
      </c>
      <c r="AR38">
        <v>0</v>
      </c>
      <c r="AS38">
        <v>0</v>
      </c>
      <c r="AT38">
        <v>2.1428571428571401</v>
      </c>
      <c r="AU38">
        <v>5.4285714285714297</v>
      </c>
      <c r="AW38">
        <v>36</v>
      </c>
      <c r="AX38" s="8">
        <f t="shared" si="2"/>
        <v>-418.89879475455427</v>
      </c>
      <c r="AY38" s="8">
        <f t="shared" si="7"/>
        <v>-641.51503794582231</v>
      </c>
      <c r="AZ38">
        <f t="shared" si="8"/>
        <v>-47.532940211176765</v>
      </c>
      <c r="BA38" s="8">
        <f t="shared" si="9"/>
        <v>-689.04797815699908</v>
      </c>
      <c r="BD38" s="2">
        <v>1</v>
      </c>
      <c r="BE38">
        <v>2</v>
      </c>
      <c r="BG38">
        <v>0</v>
      </c>
      <c r="BH38">
        <v>0</v>
      </c>
      <c r="BI38">
        <v>0</v>
      </c>
      <c r="BJ38">
        <v>2.2999999999999998</v>
      </c>
      <c r="BK38">
        <v>1</v>
      </c>
      <c r="BL38">
        <v>0</v>
      </c>
      <c r="BM38">
        <v>0</v>
      </c>
      <c r="BN38">
        <v>2.8</v>
      </c>
      <c r="BO38">
        <v>5.0999999999999996</v>
      </c>
      <c r="BQ38">
        <v>36</v>
      </c>
      <c r="BR38" s="8">
        <f t="shared" si="3"/>
        <v>-429.34399226174492</v>
      </c>
      <c r="BS38" s="8">
        <f t="shared" si="16"/>
        <v>-638.4860944177517</v>
      </c>
      <c r="BT38">
        <f t="shared" si="10"/>
        <v>-44.349215893734986</v>
      </c>
      <c r="BU38" s="8">
        <f t="shared" si="11"/>
        <v>-682.83531031148664</v>
      </c>
      <c r="BX38" s="2">
        <v>1</v>
      </c>
      <c r="BY38">
        <v>1</v>
      </c>
      <c r="CA38">
        <v>24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-12</v>
      </c>
      <c r="CI38">
        <v>12</v>
      </c>
      <c r="CK38">
        <v>36</v>
      </c>
      <c r="CL38" s="8">
        <f t="shared" si="12"/>
        <v>401.3194899328854</v>
      </c>
      <c r="CM38" s="8">
        <f t="shared" si="13"/>
        <v>-90.779573963601592</v>
      </c>
      <c r="CN38">
        <f t="shared" si="14"/>
        <v>-487.49239282212869</v>
      </c>
      <c r="CO38" s="8">
        <f t="shared" si="15"/>
        <v>-578.27196678573023</v>
      </c>
    </row>
    <row r="39" spans="1:93" ht="16.5">
      <c r="A39">
        <v>9.9999999999999995E-7</v>
      </c>
      <c r="B39">
        <v>3.4347826086956526E-5</v>
      </c>
      <c r="C39">
        <v>1.8156666666666666E-3</v>
      </c>
      <c r="D39">
        <v>9.778378378378378E-4</v>
      </c>
      <c r="E39">
        <v>2.528409090909091E-4</v>
      </c>
      <c r="F39">
        <v>0.19736169175141977</v>
      </c>
      <c r="G39">
        <v>0.55842386786234866</v>
      </c>
      <c r="H39">
        <v>0.40217260364115048</v>
      </c>
      <c r="I39">
        <f t="shared" si="4"/>
        <v>306</v>
      </c>
      <c r="J39">
        <v>2.8183829312644502E-7</v>
      </c>
      <c r="K39">
        <v>3.125E-2</v>
      </c>
      <c r="L39">
        <v>166.43262687916274</v>
      </c>
      <c r="M39" s="104">
        <v>59779.52273398023</v>
      </c>
      <c r="P39" s="2">
        <v>1</v>
      </c>
      <c r="Q39">
        <v>2</v>
      </c>
      <c r="S39">
        <v>0</v>
      </c>
      <c r="T39">
        <v>5.75</v>
      </c>
      <c r="U39">
        <v>0</v>
      </c>
      <c r="V39">
        <v>0</v>
      </c>
      <c r="W39">
        <v>1</v>
      </c>
      <c r="X39">
        <v>0</v>
      </c>
      <c r="Y39">
        <v>0</v>
      </c>
      <c r="Z39">
        <v>0.5</v>
      </c>
      <c r="AA39">
        <v>6.25</v>
      </c>
      <c r="AC39">
        <v>37</v>
      </c>
      <c r="AD39" s="8">
        <f t="shared" si="0"/>
        <v>-392.33660635570459</v>
      </c>
      <c r="AE39" s="8">
        <f t="shared" si="1"/>
        <v>-648.63820213512508</v>
      </c>
      <c r="AF39">
        <f t="shared" si="5"/>
        <v>-65.717805562697421</v>
      </c>
      <c r="AG39" s="8">
        <f t="shared" si="6"/>
        <v>-714.35600769782252</v>
      </c>
      <c r="AJ39" s="2">
        <v>1</v>
      </c>
      <c r="AK39">
        <v>2</v>
      </c>
      <c r="AM39">
        <v>0</v>
      </c>
      <c r="AN39">
        <v>0</v>
      </c>
      <c r="AO39">
        <v>3.28571428571429</v>
      </c>
      <c r="AP39">
        <v>0</v>
      </c>
      <c r="AQ39">
        <v>1</v>
      </c>
      <c r="AR39">
        <v>0</v>
      </c>
      <c r="AS39">
        <v>0</v>
      </c>
      <c r="AT39">
        <v>2.1428571428571401</v>
      </c>
      <c r="AU39">
        <v>5.4285714285714297</v>
      </c>
      <c r="AW39">
        <v>37</v>
      </c>
      <c r="AX39" s="8">
        <f t="shared" si="2"/>
        <v>-418.89879475455427</v>
      </c>
      <c r="AY39" s="8">
        <f t="shared" si="7"/>
        <v>-641.51503794582231</v>
      </c>
      <c r="AZ39">
        <f t="shared" si="8"/>
        <v>-45.807286053131257</v>
      </c>
      <c r="BA39" s="8">
        <f t="shared" si="9"/>
        <v>-687.32232399895361</v>
      </c>
      <c r="BD39" s="2">
        <v>1</v>
      </c>
      <c r="BE39">
        <v>2</v>
      </c>
      <c r="BG39">
        <v>0</v>
      </c>
      <c r="BH39">
        <v>0</v>
      </c>
      <c r="BI39">
        <v>0</v>
      </c>
      <c r="BJ39">
        <v>2.2999999999999998</v>
      </c>
      <c r="BK39">
        <v>1</v>
      </c>
      <c r="BL39">
        <v>0</v>
      </c>
      <c r="BM39">
        <v>0</v>
      </c>
      <c r="BN39">
        <v>2.8</v>
      </c>
      <c r="BO39">
        <v>5.0999999999999996</v>
      </c>
      <c r="BQ39">
        <v>37</v>
      </c>
      <c r="BR39" s="8">
        <f t="shared" si="3"/>
        <v>-429.34399226174492</v>
      </c>
      <c r="BS39" s="8">
        <f t="shared" si="16"/>
        <v>-638.4860944177517</v>
      </c>
      <c r="BT39">
        <f t="shared" si="10"/>
        <v>-42.13661616278786</v>
      </c>
      <c r="BU39" s="8">
        <f t="shared" si="11"/>
        <v>-680.62271058053955</v>
      </c>
      <c r="BX39" s="2">
        <v>1</v>
      </c>
      <c r="BY39">
        <v>1</v>
      </c>
      <c r="CA39">
        <v>24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-12</v>
      </c>
      <c r="CI39">
        <v>12</v>
      </c>
      <c r="CK39">
        <v>37</v>
      </c>
      <c r="CL39" s="8">
        <f t="shared" si="12"/>
        <v>401.3194899328854</v>
      </c>
      <c r="CM39" s="8">
        <f t="shared" si="13"/>
        <v>-90.779573963601592</v>
      </c>
      <c r="CN39">
        <f t="shared" si="14"/>
        <v>-486.68959541948516</v>
      </c>
      <c r="CO39" s="8">
        <f t="shared" si="15"/>
        <v>-577.46916938308675</v>
      </c>
    </row>
    <row r="40" spans="1:93" ht="16.5">
      <c r="A40">
        <v>9.9999999999999995E-7</v>
      </c>
      <c r="B40">
        <v>9.9999999999999995E-7</v>
      </c>
      <c r="C40">
        <v>2.4118333333333335E-3</v>
      </c>
      <c r="D40">
        <v>1.4177027027027027E-3</v>
      </c>
      <c r="E40">
        <v>4.0943181818181817E-4</v>
      </c>
      <c r="F40">
        <v>0.21506753536743628</v>
      </c>
      <c r="G40">
        <v>0.55299882919814836</v>
      </c>
      <c r="H40">
        <v>0.40912202985945856</v>
      </c>
      <c r="I40">
        <f t="shared" si="4"/>
        <v>306</v>
      </c>
      <c r="J40">
        <v>2.8183829312644502E-7</v>
      </c>
      <c r="K40">
        <v>3.0599999999999999E-2</v>
      </c>
      <c r="L40">
        <v>181.4425509415108</v>
      </c>
      <c r="M40" s="104">
        <v>59226.9088002512</v>
      </c>
      <c r="P40" s="2">
        <v>1</v>
      </c>
      <c r="Q40">
        <v>2</v>
      </c>
      <c r="S40">
        <v>0</v>
      </c>
      <c r="T40">
        <v>5.75</v>
      </c>
      <c r="U40">
        <v>0</v>
      </c>
      <c r="V40">
        <v>0</v>
      </c>
      <c r="W40">
        <v>1</v>
      </c>
      <c r="X40">
        <v>0</v>
      </c>
      <c r="Y40">
        <v>0</v>
      </c>
      <c r="Z40">
        <v>0.5</v>
      </c>
      <c r="AA40">
        <v>6.25</v>
      </c>
      <c r="AC40">
        <v>38</v>
      </c>
      <c r="AD40" s="8">
        <f t="shared" si="0"/>
        <v>-392.33660635570459</v>
      </c>
      <c r="AE40" s="8">
        <f t="shared" si="1"/>
        <v>-648.63820213512508</v>
      </c>
      <c r="AF40">
        <f t="shared" si="5"/>
        <v>-61.372178650309117</v>
      </c>
      <c r="AG40" s="8">
        <f t="shared" si="6"/>
        <v>-710.01038078543422</v>
      </c>
      <c r="AJ40" s="2">
        <v>1</v>
      </c>
      <c r="AK40">
        <v>2</v>
      </c>
      <c r="AM40">
        <v>0</v>
      </c>
      <c r="AN40">
        <v>0</v>
      </c>
      <c r="AO40">
        <v>3.28571428571429</v>
      </c>
      <c r="AP40">
        <v>0</v>
      </c>
      <c r="AQ40">
        <v>1</v>
      </c>
      <c r="AR40">
        <v>0</v>
      </c>
      <c r="AS40">
        <v>0</v>
      </c>
      <c r="AT40">
        <v>2.1428571428571401</v>
      </c>
      <c r="AU40">
        <v>5.4285714285714297</v>
      </c>
      <c r="AW40">
        <v>38</v>
      </c>
      <c r="AX40" s="8">
        <f t="shared" si="2"/>
        <v>-418.89879475455427</v>
      </c>
      <c r="AY40" s="8">
        <f t="shared" si="7"/>
        <v>-641.51503794582231</v>
      </c>
      <c r="AZ40">
        <f t="shared" si="8"/>
        <v>-42.598116717622567</v>
      </c>
      <c r="BA40" s="8">
        <f t="shared" si="9"/>
        <v>-684.1131546634449</v>
      </c>
      <c r="BD40" s="2">
        <v>1</v>
      </c>
      <c r="BE40">
        <v>2</v>
      </c>
      <c r="BG40">
        <v>0</v>
      </c>
      <c r="BH40">
        <v>0</v>
      </c>
      <c r="BI40">
        <v>0</v>
      </c>
      <c r="BJ40">
        <v>2.2999999999999998</v>
      </c>
      <c r="BK40">
        <v>1</v>
      </c>
      <c r="BL40">
        <v>0</v>
      </c>
      <c r="BM40">
        <v>0</v>
      </c>
      <c r="BN40">
        <v>2.8</v>
      </c>
      <c r="BO40">
        <v>5.0999999999999996</v>
      </c>
      <c r="BQ40">
        <v>38</v>
      </c>
      <c r="BR40" s="8">
        <f t="shared" si="3"/>
        <v>-429.34399226174492</v>
      </c>
      <c r="BS40" s="8">
        <f t="shared" si="16"/>
        <v>-638.4860944177517</v>
      </c>
      <c r="BT40">
        <f t="shared" si="10"/>
        <v>-39.247170391181179</v>
      </c>
      <c r="BU40" s="8">
        <f t="shared" si="11"/>
        <v>-677.73326480893286</v>
      </c>
      <c r="BX40" s="2">
        <v>1</v>
      </c>
      <c r="BY40">
        <v>1</v>
      </c>
      <c r="CA40">
        <v>24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-12</v>
      </c>
      <c r="CI40">
        <v>12</v>
      </c>
      <c r="CK40">
        <v>38</v>
      </c>
      <c r="CL40" s="8">
        <f t="shared" si="12"/>
        <v>401.3194899328854</v>
      </c>
      <c r="CM40" s="8">
        <f t="shared" si="13"/>
        <v>-90.779573963601592</v>
      </c>
      <c r="CN40">
        <f t="shared" si="14"/>
        <v>-701.99488090038255</v>
      </c>
      <c r="CO40" s="8">
        <f t="shared" si="15"/>
        <v>-792.77445486398415</v>
      </c>
    </row>
    <row r="41" spans="1:93" ht="16.5">
      <c r="A41">
        <v>9.9999999999999995E-7</v>
      </c>
      <c r="B41">
        <v>9.9999999999999995E-7</v>
      </c>
      <c r="C41">
        <v>2.2125000000000001E-3</v>
      </c>
      <c r="D41">
        <v>1.5263513513513515E-3</v>
      </c>
      <c r="E41">
        <v>2.7670454545454548E-4</v>
      </c>
      <c r="F41">
        <v>0.19763013287881592</v>
      </c>
      <c r="G41">
        <v>0.55681166969755558</v>
      </c>
      <c r="H41">
        <v>0.40697861149457748</v>
      </c>
      <c r="I41">
        <f t="shared" si="4"/>
        <v>306</v>
      </c>
      <c r="J41">
        <v>2.691534803926908E-7</v>
      </c>
      <c r="K41">
        <v>3.09E-2</v>
      </c>
      <c r="L41">
        <v>166.63156442485527</v>
      </c>
      <c r="M41" s="104">
        <v>59594.540272374412</v>
      </c>
      <c r="P41" s="2">
        <v>1</v>
      </c>
      <c r="Q41">
        <v>2</v>
      </c>
      <c r="S41">
        <v>0</v>
      </c>
      <c r="T41">
        <v>5.75</v>
      </c>
      <c r="U41">
        <v>0</v>
      </c>
      <c r="V41">
        <v>0</v>
      </c>
      <c r="W41">
        <v>1</v>
      </c>
      <c r="X41">
        <v>0</v>
      </c>
      <c r="Y41">
        <v>0</v>
      </c>
      <c r="Z41">
        <v>0.5</v>
      </c>
      <c r="AA41">
        <v>6.25</v>
      </c>
      <c r="AC41">
        <v>39</v>
      </c>
      <c r="AD41" s="8">
        <f t="shared" si="0"/>
        <v>-392.33660635570459</v>
      </c>
      <c r="AE41" s="8">
        <f t="shared" si="1"/>
        <v>-648.63820213512508</v>
      </c>
      <c r="AF41">
        <f t="shared" si="5"/>
        <v>-62.836883676746574</v>
      </c>
      <c r="AG41" s="8">
        <f t="shared" si="6"/>
        <v>-711.47508581187162</v>
      </c>
      <c r="AJ41" s="2">
        <v>1</v>
      </c>
      <c r="AK41">
        <v>2</v>
      </c>
      <c r="AM41">
        <v>0</v>
      </c>
      <c r="AN41">
        <v>0</v>
      </c>
      <c r="AO41">
        <v>3.28571428571429</v>
      </c>
      <c r="AP41">
        <v>0</v>
      </c>
      <c r="AQ41">
        <v>1</v>
      </c>
      <c r="AR41">
        <v>0</v>
      </c>
      <c r="AS41">
        <v>0</v>
      </c>
      <c r="AT41">
        <v>2.1428571428571401</v>
      </c>
      <c r="AU41">
        <v>5.4285714285714297</v>
      </c>
      <c r="AW41">
        <v>39</v>
      </c>
      <c r="AX41" s="8">
        <f t="shared" si="2"/>
        <v>-418.89879475455427</v>
      </c>
      <c r="AY41" s="8">
        <f t="shared" si="7"/>
        <v>-641.51503794582231</v>
      </c>
      <c r="AZ41">
        <f t="shared" si="8"/>
        <v>-42.142758594615664</v>
      </c>
      <c r="BA41" s="8">
        <f t="shared" si="9"/>
        <v>-683.65779654043797</v>
      </c>
      <c r="BD41" s="2">
        <v>1</v>
      </c>
      <c r="BE41">
        <v>2</v>
      </c>
      <c r="BG41">
        <v>0</v>
      </c>
      <c r="BH41">
        <v>0</v>
      </c>
      <c r="BI41">
        <v>0</v>
      </c>
      <c r="BJ41">
        <v>2.2999999999999998</v>
      </c>
      <c r="BK41">
        <v>1</v>
      </c>
      <c r="BL41">
        <v>0</v>
      </c>
      <c r="BM41">
        <v>0</v>
      </c>
      <c r="BN41">
        <v>2.8</v>
      </c>
      <c r="BO41">
        <v>5.0999999999999996</v>
      </c>
      <c r="BQ41">
        <v>39</v>
      </c>
      <c r="BR41" s="8">
        <f t="shared" si="3"/>
        <v>-429.34399226174492</v>
      </c>
      <c r="BS41" s="8">
        <f t="shared" si="16"/>
        <v>-638.4860944177517</v>
      </c>
      <c r="BT41">
        <f t="shared" si="10"/>
        <v>-41.685627460833615</v>
      </c>
      <c r="BU41" s="8">
        <f t="shared" si="11"/>
        <v>-680.17172187858534</v>
      </c>
      <c r="BX41" s="2">
        <v>1</v>
      </c>
      <c r="BY41">
        <v>1</v>
      </c>
      <c r="CA41">
        <v>24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-12</v>
      </c>
      <c r="CI41">
        <v>12</v>
      </c>
      <c r="CK41">
        <v>39</v>
      </c>
      <c r="CL41" s="8">
        <f t="shared" si="12"/>
        <v>401.3194899328854</v>
      </c>
      <c r="CM41" s="8">
        <f t="shared" si="13"/>
        <v>-90.779573963601592</v>
      </c>
      <c r="CN41">
        <f t="shared" si="14"/>
        <v>-702.29274515567624</v>
      </c>
      <c r="CO41" s="8">
        <f t="shared" si="15"/>
        <v>-793.07231911927784</v>
      </c>
    </row>
    <row r="42" spans="1:93" ht="16.5">
      <c r="A42">
        <v>9.9999999999999995E-7</v>
      </c>
      <c r="B42">
        <v>3.0652173913043476E-5</v>
      </c>
      <c r="C42">
        <v>1.9846666666666667E-3</v>
      </c>
      <c r="D42">
        <v>1.5095945945945947E-3</v>
      </c>
      <c r="E42">
        <v>2.3397727272727272E-4</v>
      </c>
      <c r="F42">
        <v>8.4683721718448832E-2</v>
      </c>
      <c r="G42">
        <v>0.55955774400689762</v>
      </c>
      <c r="H42">
        <v>0.40482856385340343</v>
      </c>
      <c r="I42">
        <f t="shared" si="4"/>
        <v>306</v>
      </c>
      <c r="J42">
        <v>2.6302679918953789E-7</v>
      </c>
      <c r="K42">
        <v>3.09E-2</v>
      </c>
      <c r="L42">
        <v>71.370868172734305</v>
      </c>
      <c r="M42" s="104">
        <v>59883.376266207466</v>
      </c>
      <c r="P42" s="2">
        <v>1</v>
      </c>
      <c r="Q42">
        <v>2</v>
      </c>
      <c r="S42">
        <v>0</v>
      </c>
      <c r="T42">
        <v>5.75</v>
      </c>
      <c r="U42">
        <v>0</v>
      </c>
      <c r="V42">
        <v>0</v>
      </c>
      <c r="W42">
        <v>1</v>
      </c>
      <c r="X42">
        <v>0</v>
      </c>
      <c r="Y42">
        <v>0</v>
      </c>
      <c r="Z42">
        <v>0.5</v>
      </c>
      <c r="AA42">
        <v>6.25</v>
      </c>
      <c r="AC42">
        <v>40</v>
      </c>
      <c r="AD42" s="8">
        <f t="shared" si="0"/>
        <v>-392.33660635570459</v>
      </c>
      <c r="AE42" s="8">
        <f t="shared" si="1"/>
        <v>-648.63820213512508</v>
      </c>
      <c r="AF42">
        <f t="shared" si="5"/>
        <v>-66.582861981696396</v>
      </c>
      <c r="AG42" s="8">
        <f t="shared" si="6"/>
        <v>-715.22106411682148</v>
      </c>
      <c r="AJ42" s="2">
        <v>1</v>
      </c>
      <c r="AK42">
        <v>2</v>
      </c>
      <c r="AM42">
        <v>0</v>
      </c>
      <c r="AN42">
        <v>0</v>
      </c>
      <c r="AO42">
        <v>3.28571428571429</v>
      </c>
      <c r="AP42">
        <v>0</v>
      </c>
      <c r="AQ42">
        <v>1</v>
      </c>
      <c r="AR42">
        <v>0</v>
      </c>
      <c r="AS42">
        <v>0</v>
      </c>
      <c r="AT42">
        <v>2.1428571428571401</v>
      </c>
      <c r="AU42">
        <v>5.4285714285714297</v>
      </c>
      <c r="AW42">
        <v>40</v>
      </c>
      <c r="AX42" s="8">
        <f t="shared" si="2"/>
        <v>-418.89879475455427</v>
      </c>
      <c r="AY42" s="8">
        <f t="shared" si="7"/>
        <v>-641.51503794582231</v>
      </c>
      <c r="AZ42">
        <f t="shared" si="8"/>
        <v>-44.391215125520667</v>
      </c>
      <c r="BA42" s="8">
        <f t="shared" si="9"/>
        <v>-685.90625307134303</v>
      </c>
      <c r="BD42" s="2">
        <v>1</v>
      </c>
      <c r="BE42">
        <v>2</v>
      </c>
      <c r="BG42">
        <v>0</v>
      </c>
      <c r="BH42">
        <v>0</v>
      </c>
      <c r="BI42">
        <v>0</v>
      </c>
      <c r="BJ42">
        <v>2.2999999999999998</v>
      </c>
      <c r="BK42">
        <v>1</v>
      </c>
      <c r="BL42">
        <v>0</v>
      </c>
      <c r="BM42">
        <v>0</v>
      </c>
      <c r="BN42">
        <v>2.8</v>
      </c>
      <c r="BO42">
        <v>5.0999999999999996</v>
      </c>
      <c r="BQ42">
        <v>40</v>
      </c>
      <c r="BR42" s="8">
        <f t="shared" si="3"/>
        <v>-429.34399226174492</v>
      </c>
      <c r="BS42" s="8">
        <f t="shared" si="16"/>
        <v>-638.4860944177517</v>
      </c>
      <c r="BT42">
        <f t="shared" si="10"/>
        <v>-44.82329356422381</v>
      </c>
      <c r="BU42" s="8">
        <f t="shared" si="11"/>
        <v>-683.30938798197553</v>
      </c>
      <c r="BX42" s="2">
        <v>1</v>
      </c>
      <c r="BY42">
        <v>1</v>
      </c>
      <c r="CA42">
        <v>24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-12</v>
      </c>
      <c r="CI42">
        <v>12</v>
      </c>
      <c r="CK42">
        <v>40</v>
      </c>
      <c r="CL42" s="8">
        <f t="shared" si="12"/>
        <v>401.3194899328854</v>
      </c>
      <c r="CM42" s="8">
        <f t="shared" si="13"/>
        <v>-90.779573963601592</v>
      </c>
      <c r="CN42">
        <f t="shared" si="14"/>
        <v>-493.2966866169383</v>
      </c>
      <c r="CO42" s="8">
        <f t="shared" si="15"/>
        <v>-584.07626058053984</v>
      </c>
    </row>
    <row r="43" spans="1:93" ht="16.5">
      <c r="A43">
        <v>9.9999999999999995E-7</v>
      </c>
      <c r="B43">
        <v>2.9347826086956523E-5</v>
      </c>
      <c r="C43">
        <v>2.0088333333333334E-3</v>
      </c>
      <c r="D43">
        <v>1.8593243243243242E-3</v>
      </c>
      <c r="E43">
        <v>1.8386363636363636E-4</v>
      </c>
      <c r="F43">
        <v>6.9690788959223302E-2</v>
      </c>
      <c r="G43">
        <v>0.55417997469079827</v>
      </c>
      <c r="H43">
        <v>0.40870473119638812</v>
      </c>
      <c r="I43">
        <f t="shared" si="4"/>
        <v>306</v>
      </c>
      <c r="J43">
        <v>2.6302679918953789E-7</v>
      </c>
      <c r="K43">
        <v>3.0365E-2</v>
      </c>
      <c r="L43">
        <v>58.779788141205557</v>
      </c>
      <c r="M43" s="104">
        <v>59366.142013212353</v>
      </c>
      <c r="P43" s="2">
        <v>1</v>
      </c>
      <c r="Q43">
        <v>2</v>
      </c>
      <c r="S43">
        <v>0</v>
      </c>
      <c r="T43">
        <v>5.75</v>
      </c>
      <c r="U43">
        <v>0</v>
      </c>
      <c r="V43">
        <v>0</v>
      </c>
      <c r="W43">
        <v>1</v>
      </c>
      <c r="X43">
        <v>0</v>
      </c>
      <c r="Y43">
        <v>0</v>
      </c>
      <c r="Z43">
        <v>0.5</v>
      </c>
      <c r="AA43">
        <v>6.25</v>
      </c>
      <c r="AC43">
        <v>41</v>
      </c>
      <c r="AD43" s="8">
        <f t="shared" si="0"/>
        <v>-392.33660635570459</v>
      </c>
      <c r="AE43" s="8">
        <f t="shared" si="1"/>
        <v>-648.63820213512508</v>
      </c>
      <c r="AF43">
        <f t="shared" si="5"/>
        <v>-66.923776797137563</v>
      </c>
      <c r="AG43" s="8">
        <f t="shared" si="6"/>
        <v>-715.5619789322626</v>
      </c>
      <c r="AJ43" s="2">
        <v>1</v>
      </c>
      <c r="AK43">
        <v>2</v>
      </c>
      <c r="AM43">
        <v>0</v>
      </c>
      <c r="AN43">
        <v>0</v>
      </c>
      <c r="AO43">
        <v>3.28571428571429</v>
      </c>
      <c r="AP43">
        <v>0</v>
      </c>
      <c r="AQ43">
        <v>1</v>
      </c>
      <c r="AR43">
        <v>0</v>
      </c>
      <c r="AS43">
        <v>0</v>
      </c>
      <c r="AT43">
        <v>2.1428571428571401</v>
      </c>
      <c r="AU43">
        <v>5.4285714285714297</v>
      </c>
      <c r="AW43">
        <v>41</v>
      </c>
      <c r="AX43" s="8">
        <f t="shared" si="2"/>
        <v>-418.89879475455427</v>
      </c>
      <c r="AY43" s="8">
        <f t="shared" si="7"/>
        <v>-641.51503794582231</v>
      </c>
      <c r="AZ43">
        <f t="shared" si="8"/>
        <v>-43.240279910969832</v>
      </c>
      <c r="BA43" s="8">
        <f t="shared" si="9"/>
        <v>-684.75531785679209</v>
      </c>
      <c r="BD43" s="2">
        <v>1</v>
      </c>
      <c r="BE43">
        <v>2</v>
      </c>
      <c r="BG43">
        <v>0</v>
      </c>
      <c r="BH43">
        <v>0</v>
      </c>
      <c r="BI43">
        <v>0</v>
      </c>
      <c r="BJ43">
        <v>2.2999999999999998</v>
      </c>
      <c r="BK43">
        <v>1</v>
      </c>
      <c r="BL43">
        <v>0</v>
      </c>
      <c r="BM43">
        <v>0</v>
      </c>
      <c r="BN43">
        <v>2.8</v>
      </c>
      <c r="BO43">
        <v>5.0999999999999996</v>
      </c>
      <c r="BQ43">
        <v>41</v>
      </c>
      <c r="BR43" s="8">
        <f t="shared" si="3"/>
        <v>-429.34399226174492</v>
      </c>
      <c r="BS43" s="8">
        <f t="shared" si="16"/>
        <v>-638.4860944177517</v>
      </c>
      <c r="BT43">
        <f t="shared" si="10"/>
        <v>-46.853917537893466</v>
      </c>
      <c r="BU43" s="8">
        <f t="shared" si="11"/>
        <v>-685.3400119556452</v>
      </c>
      <c r="BX43" s="2">
        <v>1</v>
      </c>
      <c r="BY43">
        <v>1</v>
      </c>
      <c r="CA43">
        <v>24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-12</v>
      </c>
      <c r="CI43">
        <v>12</v>
      </c>
      <c r="CK43">
        <v>41</v>
      </c>
      <c r="CL43" s="8">
        <f t="shared" si="12"/>
        <v>401.3194899328854</v>
      </c>
      <c r="CM43" s="8">
        <f t="shared" si="13"/>
        <v>-90.779573963601592</v>
      </c>
      <c r="CN43">
        <f t="shared" si="14"/>
        <v>-495.41872283338114</v>
      </c>
      <c r="CO43" s="8">
        <f t="shared" si="15"/>
        <v>-586.19829679698273</v>
      </c>
    </row>
    <row r="44" spans="1:93" ht="16.5">
      <c r="A44">
        <v>9.9999999999999995E-7</v>
      </c>
      <c r="B44">
        <v>3.8260869565217388E-5</v>
      </c>
      <c r="C44">
        <v>1.8749999999999999E-3</v>
      </c>
      <c r="D44">
        <v>1.7887837837837839E-3</v>
      </c>
      <c r="E44">
        <v>1.3795454545454546E-4</v>
      </c>
      <c r="F44">
        <v>4.8692630441585082E-2</v>
      </c>
      <c r="G44">
        <v>0.55778808235185839</v>
      </c>
      <c r="H44">
        <v>0.4052971722510969</v>
      </c>
      <c r="I44">
        <f t="shared" si="4"/>
        <v>306</v>
      </c>
      <c r="J44">
        <v>2.7542287033381632E-7</v>
      </c>
      <c r="K44">
        <v>2.9815000000000001E-2</v>
      </c>
      <c r="L44">
        <v>41.096740685695814</v>
      </c>
      <c r="M44" s="104">
        <v>59696.553075891032</v>
      </c>
      <c r="P44" s="2">
        <v>1</v>
      </c>
      <c r="Q44">
        <v>2</v>
      </c>
      <c r="S44">
        <v>0</v>
      </c>
      <c r="T44">
        <v>5.75</v>
      </c>
      <c r="U44">
        <v>0</v>
      </c>
      <c r="V44">
        <v>0</v>
      </c>
      <c r="W44">
        <v>1</v>
      </c>
      <c r="X44">
        <v>0</v>
      </c>
      <c r="Y44">
        <v>0</v>
      </c>
      <c r="Z44">
        <v>0.5</v>
      </c>
      <c r="AA44">
        <v>6.25</v>
      </c>
      <c r="AC44">
        <v>42</v>
      </c>
      <c r="AD44" s="8">
        <f t="shared" si="0"/>
        <v>-392.33660635570459</v>
      </c>
      <c r="AE44" s="8">
        <f t="shared" si="1"/>
        <v>-648.63820213512508</v>
      </c>
      <c r="AF44">
        <f t="shared" si="5"/>
        <v>-68.867869960254907</v>
      </c>
      <c r="AG44" s="8">
        <f t="shared" si="6"/>
        <v>-717.50607209537998</v>
      </c>
      <c r="AJ44" s="2">
        <v>1</v>
      </c>
      <c r="AK44">
        <v>2</v>
      </c>
      <c r="AM44">
        <v>0</v>
      </c>
      <c r="AN44">
        <v>0</v>
      </c>
      <c r="AO44">
        <v>3.28571428571429</v>
      </c>
      <c r="AP44">
        <v>0</v>
      </c>
      <c r="AQ44">
        <v>1</v>
      </c>
      <c r="AR44">
        <v>0</v>
      </c>
      <c r="AS44">
        <v>0</v>
      </c>
      <c r="AT44">
        <v>2.1428571428571401</v>
      </c>
      <c r="AU44">
        <v>5.4285714285714297</v>
      </c>
      <c r="AW44">
        <v>42</v>
      </c>
      <c r="AX44" s="8">
        <f t="shared" si="2"/>
        <v>-418.89879475455427</v>
      </c>
      <c r="AY44" s="8">
        <f t="shared" si="7"/>
        <v>-641.51503794582231</v>
      </c>
      <c r="AZ44">
        <f t="shared" si="8"/>
        <v>-44.575475254470042</v>
      </c>
      <c r="BA44" s="8">
        <f t="shared" si="9"/>
        <v>-686.09051320029232</v>
      </c>
      <c r="BD44" s="2">
        <v>1</v>
      </c>
      <c r="BE44">
        <v>2</v>
      </c>
      <c r="BG44">
        <v>0</v>
      </c>
      <c r="BH44">
        <v>0</v>
      </c>
      <c r="BI44">
        <v>0</v>
      </c>
      <c r="BJ44">
        <v>2.2999999999999998</v>
      </c>
      <c r="BK44">
        <v>1</v>
      </c>
      <c r="BL44">
        <v>0</v>
      </c>
      <c r="BM44">
        <v>0</v>
      </c>
      <c r="BN44">
        <v>2.8</v>
      </c>
      <c r="BO44">
        <v>5.0999999999999996</v>
      </c>
      <c r="BQ44">
        <v>42</v>
      </c>
      <c r="BR44" s="8">
        <f t="shared" si="3"/>
        <v>-429.34399226174492</v>
      </c>
      <c r="BS44" s="8">
        <f t="shared" si="16"/>
        <v>-638.4860944177517</v>
      </c>
      <c r="BT44">
        <f t="shared" si="10"/>
        <v>-49.577378153980405</v>
      </c>
      <c r="BU44" s="8">
        <f t="shared" si="11"/>
        <v>-688.06347257173206</v>
      </c>
      <c r="BX44" s="2">
        <v>1</v>
      </c>
      <c r="BY44">
        <v>1</v>
      </c>
      <c r="CA44">
        <v>24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-12</v>
      </c>
      <c r="CI44">
        <v>12</v>
      </c>
      <c r="CK44">
        <v>42</v>
      </c>
      <c r="CL44" s="8">
        <f t="shared" si="12"/>
        <v>401.3194899328854</v>
      </c>
      <c r="CM44" s="8">
        <f t="shared" si="13"/>
        <v>-90.779573963601592</v>
      </c>
      <c r="CN44">
        <f t="shared" si="14"/>
        <v>-478.66652689033822</v>
      </c>
      <c r="CO44" s="8">
        <f t="shared" si="15"/>
        <v>-569.44610085393981</v>
      </c>
    </row>
    <row r="45" spans="1:93" ht="16.5">
      <c r="A45">
        <v>9.9999999999999995E-7</v>
      </c>
      <c r="B45">
        <v>2.8043478260869566E-5</v>
      </c>
      <c r="C45">
        <v>1.5455E-3</v>
      </c>
      <c r="D45">
        <v>1.8443243243243242E-3</v>
      </c>
      <c r="E45">
        <v>8.9886363636363642E-5</v>
      </c>
      <c r="F45">
        <v>4.2950098974861239E-2</v>
      </c>
      <c r="G45">
        <v>0.56132095991219888</v>
      </c>
      <c r="H45">
        <v>0.3996690429556144</v>
      </c>
      <c r="I45">
        <f t="shared" si="4"/>
        <v>306</v>
      </c>
      <c r="J45">
        <v>2.7542287033381632E-7</v>
      </c>
      <c r="K45">
        <v>3.0370000000000001E-2</v>
      </c>
      <c r="L45">
        <v>36.203732241750203</v>
      </c>
      <c r="M45" s="104">
        <v>60105.27810955271</v>
      </c>
      <c r="P45" s="2">
        <v>1</v>
      </c>
      <c r="Q45">
        <v>2</v>
      </c>
      <c r="S45">
        <v>0</v>
      </c>
      <c r="T45">
        <v>5.75</v>
      </c>
      <c r="U45">
        <v>0</v>
      </c>
      <c r="V45">
        <v>0</v>
      </c>
      <c r="W45">
        <v>1</v>
      </c>
      <c r="X45">
        <v>0</v>
      </c>
      <c r="Y45">
        <v>0</v>
      </c>
      <c r="Z45">
        <v>0.5</v>
      </c>
      <c r="AA45">
        <v>6.25</v>
      </c>
      <c r="AC45">
        <v>43</v>
      </c>
      <c r="AD45" s="8">
        <f t="shared" si="0"/>
        <v>-392.33660635570459</v>
      </c>
      <c r="AE45" s="8">
        <f t="shared" si="1"/>
        <v>-648.63820213512508</v>
      </c>
      <c r="AF45">
        <f t="shared" si="5"/>
        <v>-71.990968400793022</v>
      </c>
      <c r="AG45" s="8">
        <f t="shared" si="6"/>
        <v>-720.62917053591809</v>
      </c>
      <c r="AJ45" s="2">
        <v>1</v>
      </c>
      <c r="AK45">
        <v>2</v>
      </c>
      <c r="AM45">
        <v>0</v>
      </c>
      <c r="AN45">
        <v>0</v>
      </c>
      <c r="AO45">
        <v>3.28571428571429</v>
      </c>
      <c r="AP45">
        <v>0</v>
      </c>
      <c r="AQ45">
        <v>1</v>
      </c>
      <c r="AR45">
        <v>0</v>
      </c>
      <c r="AS45">
        <v>0</v>
      </c>
      <c r="AT45">
        <v>2.1428571428571401</v>
      </c>
      <c r="AU45">
        <v>5.4285714285714297</v>
      </c>
      <c r="AW45">
        <v>43</v>
      </c>
      <c r="AX45" s="8">
        <f t="shared" si="2"/>
        <v>-418.89879475455427</v>
      </c>
      <c r="AY45" s="8">
        <f t="shared" si="7"/>
        <v>-641.51503794582231</v>
      </c>
      <c r="AZ45">
        <f t="shared" si="8"/>
        <v>-44.53858168714882</v>
      </c>
      <c r="BA45" s="8">
        <f t="shared" si="9"/>
        <v>-686.05361963297116</v>
      </c>
      <c r="BD45" s="2">
        <v>1</v>
      </c>
      <c r="BE45">
        <v>2</v>
      </c>
      <c r="BG45">
        <v>0</v>
      </c>
      <c r="BH45">
        <v>0</v>
      </c>
      <c r="BI45">
        <v>0</v>
      </c>
      <c r="BJ45">
        <v>2.2999999999999998</v>
      </c>
      <c r="BK45">
        <v>1</v>
      </c>
      <c r="BL45">
        <v>0</v>
      </c>
      <c r="BM45">
        <v>0</v>
      </c>
      <c r="BN45">
        <v>2.8</v>
      </c>
      <c r="BO45">
        <v>5.0999999999999996</v>
      </c>
      <c r="BQ45">
        <v>43</v>
      </c>
      <c r="BR45" s="8">
        <f t="shared" si="3"/>
        <v>-429.34399226174492</v>
      </c>
      <c r="BS45" s="8">
        <f t="shared" si="16"/>
        <v>-638.4860944177517</v>
      </c>
      <c r="BT45">
        <f t="shared" si="10"/>
        <v>-52.272020041685749</v>
      </c>
      <c r="BU45" s="8">
        <f t="shared" si="11"/>
        <v>-690.75811445943748</v>
      </c>
      <c r="BX45" s="2">
        <v>1</v>
      </c>
      <c r="BY45">
        <v>1</v>
      </c>
      <c r="CA45">
        <v>24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-12</v>
      </c>
      <c r="CI45">
        <v>12</v>
      </c>
      <c r="CK45">
        <v>43</v>
      </c>
      <c r="CL45" s="8">
        <f t="shared" si="12"/>
        <v>401.3194899328854</v>
      </c>
      <c r="CM45" s="8">
        <f t="shared" si="13"/>
        <v>-90.779573963601592</v>
      </c>
      <c r="CN45">
        <f t="shared" si="14"/>
        <v>-498.19975902954855</v>
      </c>
      <c r="CO45" s="8">
        <f t="shared" si="15"/>
        <v>-588.97933299315014</v>
      </c>
    </row>
    <row r="46" spans="1:93" ht="16.5">
      <c r="A46">
        <v>9.9999999999999995E-7</v>
      </c>
      <c r="B46">
        <v>5.0434782608695648E-5</v>
      </c>
      <c r="C46">
        <v>1.6688333333333331E-3</v>
      </c>
      <c r="D46">
        <v>2.0078378378378379E-3</v>
      </c>
      <c r="E46">
        <v>7.8295454545454548E-5</v>
      </c>
      <c r="F46">
        <v>4.1058598194424707E-2</v>
      </c>
      <c r="G46">
        <v>0.55579163732833903</v>
      </c>
      <c r="H46">
        <v>0.40841295088978113</v>
      </c>
      <c r="I46">
        <f t="shared" si="4"/>
        <v>306</v>
      </c>
      <c r="J46">
        <v>2.8183829312644502E-7</v>
      </c>
      <c r="K46">
        <v>2.9475000000000001E-2</v>
      </c>
      <c r="L46">
        <v>34.617699956490817</v>
      </c>
      <c r="M46" s="104">
        <v>59530.263138159586</v>
      </c>
      <c r="P46" s="2">
        <v>1</v>
      </c>
      <c r="Q46">
        <v>2</v>
      </c>
      <c r="S46">
        <v>0</v>
      </c>
      <c r="T46">
        <v>5.75</v>
      </c>
      <c r="U46">
        <v>0</v>
      </c>
      <c r="V46">
        <v>0</v>
      </c>
      <c r="W46">
        <v>1</v>
      </c>
      <c r="X46">
        <v>0</v>
      </c>
      <c r="Y46">
        <v>0</v>
      </c>
      <c r="Z46">
        <v>0.5</v>
      </c>
      <c r="AA46">
        <v>6.25</v>
      </c>
      <c r="AC46">
        <v>44</v>
      </c>
      <c r="AD46" s="8">
        <f t="shared" si="0"/>
        <v>-392.33660635570459</v>
      </c>
      <c r="AE46" s="8">
        <f t="shared" si="1"/>
        <v>-648.63820213512508</v>
      </c>
      <c r="AF46">
        <f t="shared" si="5"/>
        <v>-71.020407222982172</v>
      </c>
      <c r="AG46" s="8">
        <f t="shared" si="6"/>
        <v>-719.65860935810724</v>
      </c>
      <c r="AJ46" s="2">
        <v>1</v>
      </c>
      <c r="AK46">
        <v>2</v>
      </c>
      <c r="AM46">
        <v>0</v>
      </c>
      <c r="AN46">
        <v>0</v>
      </c>
      <c r="AO46">
        <v>3.28571428571429</v>
      </c>
      <c r="AP46">
        <v>0</v>
      </c>
      <c r="AQ46">
        <v>1</v>
      </c>
      <c r="AR46">
        <v>0</v>
      </c>
      <c r="AS46">
        <v>0</v>
      </c>
      <c r="AT46">
        <v>2.1428571428571401</v>
      </c>
      <c r="AU46">
        <v>5.4285714285714297</v>
      </c>
      <c r="AW46">
        <v>44</v>
      </c>
      <c r="AX46" s="8">
        <f t="shared" si="2"/>
        <v>-418.89879475455427</v>
      </c>
      <c r="AY46" s="8">
        <f t="shared" si="7"/>
        <v>-641.51503794582231</v>
      </c>
      <c r="AZ46">
        <f t="shared" si="8"/>
        <v>-44.106140601345878</v>
      </c>
      <c r="BA46" s="8">
        <f t="shared" si="9"/>
        <v>-685.62117854716814</v>
      </c>
      <c r="BD46" s="2">
        <v>1</v>
      </c>
      <c r="BE46">
        <v>2</v>
      </c>
      <c r="BG46">
        <v>0</v>
      </c>
      <c r="BH46">
        <v>0</v>
      </c>
      <c r="BI46">
        <v>0</v>
      </c>
      <c r="BJ46">
        <v>2.2999999999999998</v>
      </c>
      <c r="BK46">
        <v>1</v>
      </c>
      <c r="BL46">
        <v>0</v>
      </c>
      <c r="BM46">
        <v>0</v>
      </c>
      <c r="BN46">
        <v>2.8</v>
      </c>
      <c r="BO46">
        <v>5.0999999999999996</v>
      </c>
      <c r="BQ46">
        <v>44</v>
      </c>
      <c r="BR46" s="8">
        <f t="shared" si="3"/>
        <v>-429.34399226174492</v>
      </c>
      <c r="BS46" s="8">
        <f t="shared" si="16"/>
        <v>-638.4860944177517</v>
      </c>
      <c r="BT46">
        <f t="shared" si="10"/>
        <v>-53.407576661847109</v>
      </c>
      <c r="BU46" s="8">
        <f t="shared" si="11"/>
        <v>-691.89367107959879</v>
      </c>
      <c r="BX46" s="2">
        <v>1</v>
      </c>
      <c r="BY46">
        <v>1</v>
      </c>
      <c r="CA46">
        <v>24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-12</v>
      </c>
      <c r="CI46">
        <v>12</v>
      </c>
      <c r="CK46">
        <v>44</v>
      </c>
      <c r="CL46" s="8">
        <f t="shared" si="12"/>
        <v>401.3194899328854</v>
      </c>
      <c r="CM46" s="8">
        <f t="shared" si="13"/>
        <v>-90.779573963601592</v>
      </c>
      <c r="CN46">
        <f t="shared" si="14"/>
        <v>-461.44786576982898</v>
      </c>
      <c r="CO46" s="8">
        <f t="shared" si="15"/>
        <v>-552.22743973343063</v>
      </c>
    </row>
    <row r="47" spans="1:93" ht="16.5">
      <c r="A47">
        <v>9.9999999999999995E-7</v>
      </c>
      <c r="B47">
        <v>9.9999999999999995E-7</v>
      </c>
      <c r="C47">
        <v>1.3786666666666667E-3</v>
      </c>
      <c r="D47">
        <v>1.9371621621621623E-3</v>
      </c>
      <c r="E47">
        <v>5.4090909090909084E-5</v>
      </c>
      <c r="F47">
        <v>3.4460011487427049E-2</v>
      </c>
      <c r="G47">
        <v>0.55922510733102193</v>
      </c>
      <c r="H47">
        <v>0.40383434553486558</v>
      </c>
      <c r="I47">
        <f t="shared" si="4"/>
        <v>306</v>
      </c>
      <c r="J47">
        <v>2.691534803926908E-7</v>
      </c>
      <c r="K47">
        <v>2.9575000000000001E-2</v>
      </c>
      <c r="L47">
        <v>29.046965595396102</v>
      </c>
      <c r="M47" s="104">
        <v>59884.235495153691</v>
      </c>
      <c r="P47" s="2">
        <v>1</v>
      </c>
      <c r="Q47">
        <v>2</v>
      </c>
      <c r="S47">
        <v>0</v>
      </c>
      <c r="T47">
        <v>5.75</v>
      </c>
      <c r="U47">
        <v>0</v>
      </c>
      <c r="V47">
        <v>0</v>
      </c>
      <c r="W47">
        <v>1</v>
      </c>
      <c r="X47">
        <v>0</v>
      </c>
      <c r="Y47">
        <v>0</v>
      </c>
      <c r="Z47">
        <v>0.5</v>
      </c>
      <c r="AA47">
        <v>6.25</v>
      </c>
      <c r="AC47">
        <v>45</v>
      </c>
      <c r="AD47" s="8">
        <f t="shared" si="0"/>
        <v>-392.33660635570459</v>
      </c>
      <c r="AE47" s="8">
        <f t="shared" si="1"/>
        <v>-648.63820213512508</v>
      </c>
      <c r="AF47">
        <f t="shared" si="5"/>
        <v>-74.256175033238563</v>
      </c>
      <c r="AG47" s="8">
        <f t="shared" si="6"/>
        <v>-722.89437716836369</v>
      </c>
      <c r="AJ47" s="2">
        <v>1</v>
      </c>
      <c r="AK47">
        <v>2</v>
      </c>
      <c r="AM47">
        <v>0</v>
      </c>
      <c r="AN47">
        <v>0</v>
      </c>
      <c r="AO47">
        <v>3.28571428571429</v>
      </c>
      <c r="AP47">
        <v>0</v>
      </c>
      <c r="AQ47">
        <v>1</v>
      </c>
      <c r="AR47">
        <v>0</v>
      </c>
      <c r="AS47">
        <v>0</v>
      </c>
      <c r="AT47">
        <v>2.1428571428571401</v>
      </c>
      <c r="AU47">
        <v>5.4285714285714297</v>
      </c>
      <c r="AW47">
        <v>45</v>
      </c>
      <c r="AX47" s="8">
        <f t="shared" si="2"/>
        <v>-418.89879475455427</v>
      </c>
      <c r="AY47" s="8">
        <f t="shared" si="7"/>
        <v>-641.51503794582231</v>
      </c>
      <c r="AZ47">
        <f t="shared" si="8"/>
        <v>-44.832989256189975</v>
      </c>
      <c r="BA47" s="8">
        <f t="shared" si="9"/>
        <v>-686.3480272020123</v>
      </c>
      <c r="BD47" s="2">
        <v>1</v>
      </c>
      <c r="BE47">
        <v>2</v>
      </c>
      <c r="BG47">
        <v>0</v>
      </c>
      <c r="BH47">
        <v>0</v>
      </c>
      <c r="BI47">
        <v>0</v>
      </c>
      <c r="BJ47">
        <v>2.2999999999999998</v>
      </c>
      <c r="BK47">
        <v>1</v>
      </c>
      <c r="BL47">
        <v>0</v>
      </c>
      <c r="BM47">
        <v>0</v>
      </c>
      <c r="BN47">
        <v>2.8</v>
      </c>
      <c r="BO47">
        <v>5.0999999999999996</v>
      </c>
      <c r="BQ47">
        <v>45</v>
      </c>
      <c r="BR47" s="8">
        <f t="shared" si="3"/>
        <v>-429.34399226174492</v>
      </c>
      <c r="BS47" s="8">
        <f t="shared" si="16"/>
        <v>-638.4860944177517</v>
      </c>
      <c r="BT47">
        <f t="shared" si="10"/>
        <v>-55.993312882269535</v>
      </c>
      <c r="BU47" s="8">
        <f t="shared" si="11"/>
        <v>-694.47940730002119</v>
      </c>
      <c r="BX47" s="2">
        <v>1</v>
      </c>
      <c r="BY47">
        <v>1</v>
      </c>
      <c r="CA47">
        <v>24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-12</v>
      </c>
      <c r="CI47">
        <v>12</v>
      </c>
      <c r="CK47">
        <v>45</v>
      </c>
      <c r="CL47" s="8">
        <f t="shared" si="12"/>
        <v>401.3194899328854</v>
      </c>
      <c r="CM47" s="8">
        <f t="shared" si="13"/>
        <v>-90.779573963601592</v>
      </c>
      <c r="CN47">
        <f t="shared" si="14"/>
        <v>-700.95467675446059</v>
      </c>
      <c r="CO47" s="8">
        <f t="shared" si="15"/>
        <v>-791.73425071806219</v>
      </c>
    </row>
    <row r="48" spans="1:93" ht="16.5">
      <c r="A48">
        <v>9.9999999999999995E-7</v>
      </c>
      <c r="B48">
        <v>9.9999999999999995E-7</v>
      </c>
      <c r="C48">
        <v>1.2098333333333334E-3</v>
      </c>
      <c r="D48">
        <v>2.1079729729729731E-3</v>
      </c>
      <c r="E48">
        <v>4.6477272727272727E-5</v>
      </c>
      <c r="F48">
        <v>3.260356263451275E-2</v>
      </c>
      <c r="G48">
        <v>0.55824943050186915</v>
      </c>
      <c r="H48">
        <v>0.40448416730050829</v>
      </c>
      <c r="I48">
        <f t="shared" si="4"/>
        <v>306</v>
      </c>
      <c r="J48">
        <v>2.6302679918953789E-7</v>
      </c>
      <c r="K48">
        <v>2.9624999999999999E-2</v>
      </c>
      <c r="L48">
        <v>27.485983300925273</v>
      </c>
      <c r="M48" s="104">
        <v>59790.593764504607</v>
      </c>
      <c r="P48" s="2">
        <v>1</v>
      </c>
      <c r="Q48">
        <v>2</v>
      </c>
      <c r="S48">
        <v>0</v>
      </c>
      <c r="T48">
        <v>5.75</v>
      </c>
      <c r="U48">
        <v>0</v>
      </c>
      <c r="V48">
        <v>0</v>
      </c>
      <c r="W48">
        <v>1</v>
      </c>
      <c r="X48">
        <v>0</v>
      </c>
      <c r="Y48">
        <v>0</v>
      </c>
      <c r="Z48">
        <v>0.5</v>
      </c>
      <c r="AA48">
        <v>6.25</v>
      </c>
      <c r="AC48">
        <v>46</v>
      </c>
      <c r="AD48" s="8">
        <f t="shared" si="0"/>
        <v>-392.33660635570459</v>
      </c>
      <c r="AE48" s="8">
        <f t="shared" si="1"/>
        <v>-648.63820213512508</v>
      </c>
      <c r="AF48">
        <f t="shared" si="5"/>
        <v>-76.306016614087795</v>
      </c>
      <c r="AG48" s="8">
        <f t="shared" si="6"/>
        <v>-724.94421874921284</v>
      </c>
      <c r="AJ48" s="2">
        <v>1</v>
      </c>
      <c r="AK48">
        <v>2</v>
      </c>
      <c r="AM48">
        <v>0</v>
      </c>
      <c r="AN48">
        <v>0</v>
      </c>
      <c r="AO48">
        <v>3.28571428571429</v>
      </c>
      <c r="AP48">
        <v>0</v>
      </c>
      <c r="AQ48">
        <v>1</v>
      </c>
      <c r="AR48">
        <v>0</v>
      </c>
      <c r="AS48">
        <v>0</v>
      </c>
      <c r="AT48">
        <v>2.1428571428571401</v>
      </c>
      <c r="AU48">
        <v>5.4285714285714297</v>
      </c>
      <c r="AW48">
        <v>46</v>
      </c>
      <c r="AX48" s="8">
        <f t="shared" si="2"/>
        <v>-418.89879475455427</v>
      </c>
      <c r="AY48" s="8">
        <f t="shared" si="7"/>
        <v>-641.51503794582231</v>
      </c>
      <c r="AZ48">
        <f t="shared" si="8"/>
        <v>-44.258262768361341</v>
      </c>
      <c r="BA48" s="8">
        <f t="shared" si="9"/>
        <v>-685.77330071418362</v>
      </c>
      <c r="BD48" s="2">
        <v>1</v>
      </c>
      <c r="BE48">
        <v>2</v>
      </c>
      <c r="BG48">
        <v>0</v>
      </c>
      <c r="BH48">
        <v>0</v>
      </c>
      <c r="BI48">
        <v>0</v>
      </c>
      <c r="BJ48">
        <v>2.2999999999999998</v>
      </c>
      <c r="BK48">
        <v>1</v>
      </c>
      <c r="BL48">
        <v>0</v>
      </c>
      <c r="BM48">
        <v>0</v>
      </c>
      <c r="BN48">
        <v>2.8</v>
      </c>
      <c r="BO48">
        <v>5.0999999999999996</v>
      </c>
      <c r="BQ48">
        <v>46</v>
      </c>
      <c r="BR48" s="8">
        <f t="shared" si="3"/>
        <v>-429.34399226174492</v>
      </c>
      <c r="BS48" s="8">
        <f t="shared" si="16"/>
        <v>-638.4860944177517</v>
      </c>
      <c r="BT48">
        <f t="shared" si="10"/>
        <v>-57.009899600309609</v>
      </c>
      <c r="BU48" s="8">
        <f t="shared" si="11"/>
        <v>-695.49599401806131</v>
      </c>
      <c r="BX48" s="2">
        <v>1</v>
      </c>
      <c r="BY48">
        <v>1</v>
      </c>
      <c r="CA48">
        <v>24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-12</v>
      </c>
      <c r="CI48">
        <v>12</v>
      </c>
      <c r="CK48">
        <v>46</v>
      </c>
      <c r="CL48" s="8">
        <f t="shared" si="12"/>
        <v>401.3194899328854</v>
      </c>
      <c r="CM48" s="8">
        <f t="shared" si="13"/>
        <v>-90.779573963601592</v>
      </c>
      <c r="CN48">
        <f t="shared" si="14"/>
        <v>-701.00624913834508</v>
      </c>
      <c r="CO48" s="8">
        <f t="shared" si="15"/>
        <v>-791.78582310194668</v>
      </c>
    </row>
    <row r="49" spans="1:93" ht="16.5">
      <c r="A49">
        <v>9.9999999999999995E-7</v>
      </c>
      <c r="B49">
        <v>9.9999999999999995E-7</v>
      </c>
      <c r="C49">
        <v>9.9516666666666655E-4</v>
      </c>
      <c r="D49">
        <v>1.8821621621621623E-3</v>
      </c>
      <c r="E49">
        <v>3.5909090909090908E-5</v>
      </c>
      <c r="F49">
        <v>2.9627104966665985E-2</v>
      </c>
      <c r="G49">
        <v>0.55649227747399965</v>
      </c>
      <c r="H49">
        <v>0.40748928918027277</v>
      </c>
      <c r="I49">
        <f t="shared" si="4"/>
        <v>306</v>
      </c>
      <c r="J49">
        <v>2.5703957827688611E-7</v>
      </c>
      <c r="K49">
        <v>2.9739999999999999E-2</v>
      </c>
      <c r="L49">
        <v>24.974646025141126</v>
      </c>
      <c r="M49" s="104">
        <v>59611.629697747252</v>
      </c>
      <c r="P49" s="2">
        <v>1</v>
      </c>
      <c r="Q49">
        <v>2</v>
      </c>
      <c r="S49">
        <v>0</v>
      </c>
      <c r="T49">
        <v>5.75</v>
      </c>
      <c r="U49">
        <v>0</v>
      </c>
      <c r="V49">
        <v>0</v>
      </c>
      <c r="W49">
        <v>1</v>
      </c>
      <c r="X49">
        <v>0</v>
      </c>
      <c r="Y49">
        <v>0</v>
      </c>
      <c r="Z49">
        <v>0.5</v>
      </c>
      <c r="AA49">
        <v>6.25</v>
      </c>
      <c r="AC49">
        <v>47</v>
      </c>
      <c r="AD49" s="8">
        <f t="shared" si="0"/>
        <v>-392.33660635570459</v>
      </c>
      <c r="AE49" s="8">
        <f t="shared" si="1"/>
        <v>-648.63820213512508</v>
      </c>
      <c r="AF49">
        <f t="shared" si="5"/>
        <v>-79.402171876786809</v>
      </c>
      <c r="AG49" s="8">
        <f t="shared" si="6"/>
        <v>-728.04037401191192</v>
      </c>
      <c r="AJ49" s="2">
        <v>1</v>
      </c>
      <c r="AK49">
        <v>2</v>
      </c>
      <c r="AM49">
        <v>0</v>
      </c>
      <c r="AN49">
        <v>0</v>
      </c>
      <c r="AO49">
        <v>3.28571428571429</v>
      </c>
      <c r="AP49">
        <v>0</v>
      </c>
      <c r="AQ49">
        <v>1</v>
      </c>
      <c r="AR49">
        <v>0</v>
      </c>
      <c r="AS49">
        <v>0</v>
      </c>
      <c r="AT49">
        <v>2.1428571428571401</v>
      </c>
      <c r="AU49">
        <v>5.4285714285714297</v>
      </c>
      <c r="AW49">
        <v>47</v>
      </c>
      <c r="AX49" s="8">
        <f t="shared" si="2"/>
        <v>-418.89879475455427</v>
      </c>
      <c r="AY49" s="8">
        <f t="shared" si="7"/>
        <v>-641.51503794582231</v>
      </c>
      <c r="AZ49">
        <f t="shared" si="8"/>
        <v>-45.427898401154387</v>
      </c>
      <c r="BA49" s="8">
        <f t="shared" si="9"/>
        <v>-686.94293634697669</v>
      </c>
      <c r="BD49" s="2">
        <v>1</v>
      </c>
      <c r="BE49">
        <v>2</v>
      </c>
      <c r="BG49">
        <v>0</v>
      </c>
      <c r="BH49">
        <v>0</v>
      </c>
      <c r="BI49">
        <v>0</v>
      </c>
      <c r="BJ49">
        <v>2.2999999999999998</v>
      </c>
      <c r="BK49">
        <v>1</v>
      </c>
      <c r="BL49">
        <v>0</v>
      </c>
      <c r="BM49">
        <v>0</v>
      </c>
      <c r="BN49">
        <v>2.8</v>
      </c>
      <c r="BO49">
        <v>5.0999999999999996</v>
      </c>
      <c r="BQ49">
        <v>47</v>
      </c>
      <c r="BR49" s="8">
        <f t="shared" si="3"/>
        <v>-429.34399226174492</v>
      </c>
      <c r="BS49" s="8">
        <f t="shared" si="16"/>
        <v>-638.4860944177517</v>
      </c>
      <c r="BT49">
        <f t="shared" si="10"/>
        <v>-58.735455901577268</v>
      </c>
      <c r="BU49" s="8">
        <f t="shared" si="11"/>
        <v>-697.22155031932903</v>
      </c>
      <c r="BX49" s="2">
        <v>1</v>
      </c>
      <c r="BY49">
        <v>1</v>
      </c>
      <c r="CA49">
        <v>24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-12</v>
      </c>
      <c r="CI49">
        <v>12</v>
      </c>
      <c r="CK49">
        <v>47</v>
      </c>
      <c r="CL49" s="8">
        <f t="shared" si="12"/>
        <v>401.3194899328854</v>
      </c>
      <c r="CM49" s="8">
        <f t="shared" si="13"/>
        <v>-90.779573963601592</v>
      </c>
      <c r="CN49">
        <f t="shared" si="14"/>
        <v>-701.12453605662643</v>
      </c>
      <c r="CO49" s="8">
        <f t="shared" si="15"/>
        <v>-791.90411002022802</v>
      </c>
    </row>
    <row r="50" spans="1:93" ht="16.5">
      <c r="A50">
        <v>9.9999999999999995E-7</v>
      </c>
      <c r="B50">
        <v>9.9999999999999995E-7</v>
      </c>
      <c r="C50">
        <v>8.8133333333333336E-4</v>
      </c>
      <c r="D50">
        <v>1.8440540540540541E-3</v>
      </c>
      <c r="E50">
        <v>3.3409090909090909E-5</v>
      </c>
      <c r="F50">
        <v>2.3206546228652179E-2</v>
      </c>
      <c r="G50">
        <v>0.55481141133327094</v>
      </c>
      <c r="H50">
        <v>0.40838712224304219</v>
      </c>
      <c r="I50">
        <f t="shared" si="4"/>
        <v>306</v>
      </c>
      <c r="J50">
        <v>2.5703957827688611E-7</v>
      </c>
      <c r="K50">
        <v>3.0085000000000001E-2</v>
      </c>
      <c r="L50">
        <v>19.56947270386393</v>
      </c>
      <c r="M50" s="104">
        <v>59450.017388757682</v>
      </c>
      <c r="P50" s="2">
        <v>1</v>
      </c>
      <c r="Q50">
        <v>2</v>
      </c>
      <c r="S50">
        <v>0</v>
      </c>
      <c r="T50">
        <v>5.75</v>
      </c>
      <c r="U50">
        <v>0</v>
      </c>
      <c r="V50">
        <v>0</v>
      </c>
      <c r="W50">
        <v>1</v>
      </c>
      <c r="X50">
        <v>0</v>
      </c>
      <c r="Y50">
        <v>0</v>
      </c>
      <c r="Z50">
        <v>0.5</v>
      </c>
      <c r="AA50">
        <v>6.25</v>
      </c>
      <c r="AC50">
        <v>48</v>
      </c>
      <c r="AD50" s="8">
        <f t="shared" si="0"/>
        <v>-392.33660635570459</v>
      </c>
      <c r="AE50" s="8">
        <f t="shared" si="1"/>
        <v>-648.63820213512508</v>
      </c>
      <c r="AF50">
        <f t="shared" si="5"/>
        <v>-81.786034613014095</v>
      </c>
      <c r="AG50" s="8">
        <f t="shared" si="6"/>
        <v>-730.42423674813915</v>
      </c>
      <c r="AJ50" s="2">
        <v>1</v>
      </c>
      <c r="AK50">
        <v>2</v>
      </c>
      <c r="AM50">
        <v>0</v>
      </c>
      <c r="AN50">
        <v>0</v>
      </c>
      <c r="AO50">
        <v>3.28571428571429</v>
      </c>
      <c r="AP50">
        <v>0</v>
      </c>
      <c r="AQ50">
        <v>1</v>
      </c>
      <c r="AR50">
        <v>0</v>
      </c>
      <c r="AS50">
        <v>0</v>
      </c>
      <c r="AT50">
        <v>2.1428571428571401</v>
      </c>
      <c r="AU50">
        <v>5.4285714285714297</v>
      </c>
      <c r="AW50">
        <v>48</v>
      </c>
      <c r="AX50" s="8">
        <f t="shared" si="2"/>
        <v>-418.89879475455427</v>
      </c>
      <c r="AY50" s="8">
        <f t="shared" si="7"/>
        <v>-641.51503794582231</v>
      </c>
      <c r="AZ50">
        <f t="shared" si="8"/>
        <v>-46.157454648636836</v>
      </c>
      <c r="BA50" s="8">
        <f t="shared" si="9"/>
        <v>-687.67249259445919</v>
      </c>
      <c r="BD50" s="2">
        <v>1</v>
      </c>
      <c r="BE50">
        <v>2</v>
      </c>
      <c r="BG50">
        <v>0</v>
      </c>
      <c r="BH50">
        <v>0</v>
      </c>
      <c r="BI50">
        <v>0</v>
      </c>
      <c r="BJ50">
        <v>2.2999999999999998</v>
      </c>
      <c r="BK50">
        <v>1</v>
      </c>
      <c r="BL50">
        <v>0</v>
      </c>
      <c r="BM50">
        <v>0</v>
      </c>
      <c r="BN50">
        <v>2.8</v>
      </c>
      <c r="BO50">
        <v>5.0999999999999996</v>
      </c>
      <c r="BQ50">
        <v>48</v>
      </c>
      <c r="BR50" s="8">
        <f t="shared" si="3"/>
        <v>-429.34399226174492</v>
      </c>
      <c r="BS50" s="8">
        <f t="shared" si="16"/>
        <v>-638.4860944177517</v>
      </c>
      <c r="BT50">
        <f t="shared" si="10"/>
        <v>-59.69701039159888</v>
      </c>
      <c r="BU50" s="8">
        <f t="shared" si="11"/>
        <v>-698.18310480935054</v>
      </c>
      <c r="BX50" s="2">
        <v>1</v>
      </c>
      <c r="BY50">
        <v>1</v>
      </c>
      <c r="CA50">
        <v>24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-12</v>
      </c>
      <c r="CI50">
        <v>12</v>
      </c>
      <c r="CK50">
        <v>48</v>
      </c>
      <c r="CL50" s="8">
        <f t="shared" si="12"/>
        <v>401.3194899328854</v>
      </c>
      <c r="CM50" s="8">
        <f t="shared" si="13"/>
        <v>-90.779573963601592</v>
      </c>
      <c r="CN50">
        <f t="shared" si="14"/>
        <v>-701.4766717171849</v>
      </c>
      <c r="CO50" s="8">
        <f t="shared" si="15"/>
        <v>-792.25624568078649</v>
      </c>
    </row>
    <row r="51" spans="1:93" ht="16.5">
      <c r="A51">
        <v>9.9999999999999995E-7</v>
      </c>
      <c r="B51">
        <v>3.0652173913043476E-5</v>
      </c>
      <c r="C51">
        <v>6.5900000000000008E-4</v>
      </c>
      <c r="D51">
        <v>1.7535135135135133E-3</v>
      </c>
      <c r="E51">
        <v>9.9999999999999995E-7</v>
      </c>
      <c r="F51">
        <v>2.517284165784053E-2</v>
      </c>
      <c r="G51">
        <v>0.55917985049659946</v>
      </c>
      <c r="H51">
        <v>0.40328054243569156</v>
      </c>
      <c r="I51">
        <f t="shared" si="4"/>
        <v>306</v>
      </c>
      <c r="J51">
        <v>2.454708915685024E-7</v>
      </c>
      <c r="K51">
        <v>3.0085000000000001E-2</v>
      </c>
      <c r="L51">
        <v>21.219612312781113</v>
      </c>
      <c r="M51" s="104">
        <v>59889.476804635859</v>
      </c>
      <c r="P51" s="2">
        <v>1</v>
      </c>
      <c r="Q51">
        <v>2</v>
      </c>
      <c r="S51">
        <v>0</v>
      </c>
      <c r="T51">
        <v>5.75</v>
      </c>
      <c r="U51">
        <v>0</v>
      </c>
      <c r="V51">
        <v>0</v>
      </c>
      <c r="W51">
        <v>1</v>
      </c>
      <c r="X51">
        <v>0</v>
      </c>
      <c r="Y51">
        <v>0</v>
      </c>
      <c r="Z51">
        <v>0.5</v>
      </c>
      <c r="AA51">
        <v>6.25</v>
      </c>
      <c r="AC51">
        <v>49</v>
      </c>
      <c r="AD51" s="8">
        <f t="shared" si="0"/>
        <v>-392.33660635570459</v>
      </c>
      <c r="AE51" s="8">
        <f t="shared" si="1"/>
        <v>-648.63820213512508</v>
      </c>
      <c r="AF51">
        <f t="shared" si="5"/>
        <v>-85.832045347476665</v>
      </c>
      <c r="AG51" s="8">
        <f t="shared" si="6"/>
        <v>-734.47024748260174</v>
      </c>
      <c r="AJ51" s="2">
        <v>1</v>
      </c>
      <c r="AK51">
        <v>2</v>
      </c>
      <c r="AM51">
        <v>0</v>
      </c>
      <c r="AN51">
        <v>0</v>
      </c>
      <c r="AO51">
        <v>3.28571428571429</v>
      </c>
      <c r="AP51">
        <v>0</v>
      </c>
      <c r="AQ51">
        <v>1</v>
      </c>
      <c r="AR51">
        <v>0</v>
      </c>
      <c r="AS51">
        <v>0</v>
      </c>
      <c r="AT51">
        <v>2.1428571428571401</v>
      </c>
      <c r="AU51">
        <v>5.4285714285714297</v>
      </c>
      <c r="AW51">
        <v>49</v>
      </c>
      <c r="AX51" s="8">
        <f t="shared" si="2"/>
        <v>-418.89879475455427</v>
      </c>
      <c r="AY51" s="8">
        <f t="shared" si="7"/>
        <v>-641.51503794582231</v>
      </c>
      <c r="AZ51">
        <f t="shared" si="8"/>
        <v>-46.371393926512113</v>
      </c>
      <c r="BA51" s="8">
        <f t="shared" si="9"/>
        <v>-687.88643187233447</v>
      </c>
      <c r="BD51" s="2">
        <v>1</v>
      </c>
      <c r="BE51">
        <v>2</v>
      </c>
      <c r="BG51">
        <v>0</v>
      </c>
      <c r="BH51">
        <v>0</v>
      </c>
      <c r="BI51">
        <v>0</v>
      </c>
      <c r="BJ51">
        <v>2.2999999999999998</v>
      </c>
      <c r="BK51">
        <v>1</v>
      </c>
      <c r="BL51">
        <v>0</v>
      </c>
      <c r="BM51">
        <v>0</v>
      </c>
      <c r="BN51">
        <v>2.8</v>
      </c>
      <c r="BO51">
        <v>5.0999999999999996</v>
      </c>
      <c r="BQ51">
        <v>49</v>
      </c>
      <c r="BR51" s="8">
        <f t="shared" si="3"/>
        <v>-429.34399226174492</v>
      </c>
      <c r="BS51" s="8">
        <f t="shared" si="16"/>
        <v>-638.4860944177517</v>
      </c>
      <c r="BT51">
        <f t="shared" si="10"/>
        <v>-80.022851619367913</v>
      </c>
      <c r="BU51" s="8">
        <f t="shared" si="11"/>
        <v>-718.50894603711959</v>
      </c>
      <c r="BX51" s="2">
        <v>1</v>
      </c>
      <c r="BY51">
        <v>1</v>
      </c>
      <c r="CA51">
        <v>24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-12</v>
      </c>
      <c r="CI51">
        <v>12</v>
      </c>
      <c r="CK51">
        <v>49</v>
      </c>
      <c r="CL51" s="8">
        <f t="shared" si="12"/>
        <v>401.3194899328854</v>
      </c>
      <c r="CM51" s="8">
        <f t="shared" si="13"/>
        <v>-90.779573963601592</v>
      </c>
      <c r="CN51">
        <f t="shared" si="14"/>
        <v>-492.48061317844707</v>
      </c>
      <c r="CO51" s="8">
        <f t="shared" si="15"/>
        <v>-583.26018714204861</v>
      </c>
    </row>
    <row r="52" spans="1:93" ht="16.5">
      <c r="A52">
        <v>9.9999999999999995E-7</v>
      </c>
      <c r="B52">
        <v>9.9999999999999995E-7</v>
      </c>
      <c r="C52">
        <v>6.2299999999999996E-4</v>
      </c>
      <c r="D52">
        <v>1.8622972972972974E-3</v>
      </c>
      <c r="E52">
        <v>9.9999999999999995E-7</v>
      </c>
      <c r="F52">
        <v>2.2921251282164441E-2</v>
      </c>
      <c r="G52">
        <v>0.56168272654428142</v>
      </c>
      <c r="H52">
        <v>0.40265274213366892</v>
      </c>
      <c r="I52">
        <f t="shared" si="4"/>
        <v>306</v>
      </c>
      <c r="J52">
        <v>2.089296130854039E-7</v>
      </c>
      <c r="K52">
        <v>2.945E-2</v>
      </c>
      <c r="L52">
        <v>19.310590698312048</v>
      </c>
      <c r="M52" s="104">
        <v>60127.628651834129</v>
      </c>
      <c r="P52" s="2">
        <v>1</v>
      </c>
      <c r="Q52">
        <v>2</v>
      </c>
      <c r="S52">
        <v>0</v>
      </c>
      <c r="T52">
        <v>5.75</v>
      </c>
      <c r="U52">
        <v>0</v>
      </c>
      <c r="V52">
        <v>0</v>
      </c>
      <c r="W52">
        <v>1</v>
      </c>
      <c r="X52">
        <v>0</v>
      </c>
      <c r="Y52">
        <v>0</v>
      </c>
      <c r="Z52">
        <v>0.5</v>
      </c>
      <c r="AA52">
        <v>6.25</v>
      </c>
      <c r="AC52">
        <v>50</v>
      </c>
      <c r="AD52" s="8">
        <f t="shared" si="0"/>
        <v>-392.33660635570459</v>
      </c>
      <c r="AE52" s="8">
        <f t="shared" si="1"/>
        <v>-648.63820213512508</v>
      </c>
      <c r="AF52">
        <f t="shared" si="5"/>
        <v>-86.919415240966316</v>
      </c>
      <c r="AG52" s="8">
        <f t="shared" si="6"/>
        <v>-735.55761737609146</v>
      </c>
      <c r="AJ52" s="2">
        <v>1</v>
      </c>
      <c r="AK52">
        <v>2</v>
      </c>
      <c r="AM52">
        <v>0</v>
      </c>
      <c r="AN52">
        <v>0</v>
      </c>
      <c r="AO52">
        <v>3.28571428571429</v>
      </c>
      <c r="AP52">
        <v>0</v>
      </c>
      <c r="AQ52">
        <v>1</v>
      </c>
      <c r="AR52">
        <v>0</v>
      </c>
      <c r="AS52">
        <v>0</v>
      </c>
      <c r="AT52">
        <v>2.1428571428571401</v>
      </c>
      <c r="AU52">
        <v>5.4285714285714297</v>
      </c>
      <c r="AW52">
        <v>50</v>
      </c>
      <c r="AX52" s="8">
        <f t="shared" si="2"/>
        <v>-418.89879475455427</v>
      </c>
      <c r="AY52" s="8">
        <f t="shared" si="7"/>
        <v>-641.51503794582231</v>
      </c>
      <c r="AZ52">
        <f t="shared" si="8"/>
        <v>-46.222936173772446</v>
      </c>
      <c r="BA52" s="8">
        <f t="shared" si="9"/>
        <v>-687.73797411959481</v>
      </c>
      <c r="BD52" s="2">
        <v>1</v>
      </c>
      <c r="BE52">
        <v>2</v>
      </c>
      <c r="BG52">
        <v>0</v>
      </c>
      <c r="BH52">
        <v>0</v>
      </c>
      <c r="BI52">
        <v>0</v>
      </c>
      <c r="BJ52">
        <v>2.2999999999999998</v>
      </c>
      <c r="BK52">
        <v>1</v>
      </c>
      <c r="BL52">
        <v>0</v>
      </c>
      <c r="BM52">
        <v>0</v>
      </c>
      <c r="BN52">
        <v>2.8</v>
      </c>
      <c r="BO52">
        <v>5.0999999999999996</v>
      </c>
      <c r="BQ52">
        <v>50</v>
      </c>
      <c r="BR52" s="8">
        <f t="shared" si="3"/>
        <v>-429.34399226174492</v>
      </c>
      <c r="BS52" s="8">
        <f t="shared" si="16"/>
        <v>-638.4860944177517</v>
      </c>
      <c r="BT52">
        <f t="shared" si="10"/>
        <v>-80.413221671278478</v>
      </c>
      <c r="BU52" s="8">
        <f t="shared" si="11"/>
        <v>-718.89931608903021</v>
      </c>
      <c r="BX52" s="2">
        <v>1</v>
      </c>
      <c r="BY52">
        <v>1</v>
      </c>
      <c r="CA52">
        <v>24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-12</v>
      </c>
      <c r="CI52">
        <v>12</v>
      </c>
      <c r="CK52">
        <v>50</v>
      </c>
      <c r="CL52" s="8">
        <f t="shared" si="12"/>
        <v>401.3194899328854</v>
      </c>
      <c r="CM52" s="8">
        <f t="shared" si="13"/>
        <v>-90.779573963601592</v>
      </c>
      <c r="CN52">
        <f t="shared" si="14"/>
        <v>-700.82536337181671</v>
      </c>
      <c r="CO52" s="8">
        <f t="shared" si="15"/>
        <v>-791.6049373354183</v>
      </c>
    </row>
    <row r="53" spans="1:93" ht="16.5">
      <c r="A53">
        <v>9.9999999999999995E-7</v>
      </c>
      <c r="B53">
        <v>2.4782608695652172E-5</v>
      </c>
      <c r="C53">
        <v>2.5483333333333331E-4</v>
      </c>
      <c r="D53">
        <v>9.6648648648648642E-4</v>
      </c>
      <c r="E53">
        <v>9.9999999999999995E-7</v>
      </c>
      <c r="F53">
        <v>2.1354549534024436E-2</v>
      </c>
      <c r="G53">
        <v>0.60003195767345197</v>
      </c>
      <c r="H53">
        <v>0.35016477170553484</v>
      </c>
      <c r="I53">
        <f t="shared" si="4"/>
        <v>306</v>
      </c>
      <c r="J53">
        <v>2.089296130854039E-7</v>
      </c>
      <c r="K53">
        <v>3.0779999999999998E-2</v>
      </c>
      <c r="L53">
        <v>17.942880585871208</v>
      </c>
      <c r="M53" s="104">
        <v>64047.232024247816</v>
      </c>
      <c r="P53" s="2">
        <v>1</v>
      </c>
      <c r="Q53">
        <v>2</v>
      </c>
      <c r="S53">
        <v>0</v>
      </c>
      <c r="T53">
        <v>5.75</v>
      </c>
      <c r="U53">
        <v>0</v>
      </c>
      <c r="V53">
        <v>0</v>
      </c>
      <c r="W53">
        <v>1</v>
      </c>
      <c r="X53">
        <v>0</v>
      </c>
      <c r="Y53">
        <v>0</v>
      </c>
      <c r="Z53">
        <v>0.5</v>
      </c>
      <c r="AA53">
        <v>6.25</v>
      </c>
      <c r="AC53">
        <v>51</v>
      </c>
      <c r="AD53" s="8">
        <f t="shared" si="0"/>
        <v>-392.33660635570459</v>
      </c>
      <c r="AE53" s="8">
        <f t="shared" si="1"/>
        <v>-648.63820213512508</v>
      </c>
      <c r="AF53">
        <f t="shared" si="5"/>
        <v>-100.12108082766035</v>
      </c>
      <c r="AG53" s="8">
        <f t="shared" si="6"/>
        <v>-748.75928296278539</v>
      </c>
      <c r="AJ53" s="2">
        <v>1</v>
      </c>
      <c r="AK53">
        <v>2</v>
      </c>
      <c r="AM53">
        <v>0</v>
      </c>
      <c r="AN53">
        <v>0</v>
      </c>
      <c r="AO53">
        <v>3.28571428571429</v>
      </c>
      <c r="AP53">
        <v>0</v>
      </c>
      <c r="AQ53">
        <v>1</v>
      </c>
      <c r="AR53">
        <v>0</v>
      </c>
      <c r="AS53">
        <v>0</v>
      </c>
      <c r="AT53">
        <v>2.1428571428571401</v>
      </c>
      <c r="AU53">
        <v>5.4285714285714297</v>
      </c>
      <c r="AW53">
        <v>51</v>
      </c>
      <c r="AX53" s="8">
        <f t="shared" si="2"/>
        <v>-418.89879475455427</v>
      </c>
      <c r="AY53" s="8">
        <f t="shared" si="7"/>
        <v>-641.51503794582231</v>
      </c>
      <c r="AZ53">
        <f t="shared" si="8"/>
        <v>-51.645323726685426</v>
      </c>
      <c r="BA53" s="8">
        <f t="shared" si="9"/>
        <v>-693.16036167250775</v>
      </c>
      <c r="BD53" s="2">
        <v>1</v>
      </c>
      <c r="BE53">
        <v>2</v>
      </c>
      <c r="BG53">
        <v>0</v>
      </c>
      <c r="BH53">
        <v>0</v>
      </c>
      <c r="BI53">
        <v>0</v>
      </c>
      <c r="BJ53">
        <v>2.2999999999999998</v>
      </c>
      <c r="BK53">
        <v>1</v>
      </c>
      <c r="BL53">
        <v>0</v>
      </c>
      <c r="BM53">
        <v>0</v>
      </c>
      <c r="BN53">
        <v>2.8</v>
      </c>
      <c r="BO53">
        <v>5.0999999999999996</v>
      </c>
      <c r="BQ53">
        <v>51</v>
      </c>
      <c r="BR53" s="8">
        <f t="shared" si="3"/>
        <v>-429.34399226174492</v>
      </c>
      <c r="BS53" s="8">
        <f t="shared" si="16"/>
        <v>-638.4860944177517</v>
      </c>
      <c r="BT53">
        <f t="shared" si="10"/>
        <v>-80.278683086937278</v>
      </c>
      <c r="BU53" s="8">
        <f t="shared" si="11"/>
        <v>-718.76477750468894</v>
      </c>
      <c r="BX53" s="2">
        <v>1</v>
      </c>
      <c r="BY53">
        <v>1</v>
      </c>
      <c r="CA53">
        <v>24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-12</v>
      </c>
      <c r="CI53">
        <v>12</v>
      </c>
      <c r="CK53">
        <v>51</v>
      </c>
      <c r="CL53" s="8">
        <f t="shared" si="12"/>
        <v>401.3194899328854</v>
      </c>
      <c r="CM53" s="8">
        <f t="shared" si="13"/>
        <v>-90.779573963601592</v>
      </c>
      <c r="CN53">
        <f t="shared" si="14"/>
        <v>-506.15724985992432</v>
      </c>
      <c r="CO53" s="8">
        <f t="shared" si="15"/>
        <v>-596.93682382352586</v>
      </c>
    </row>
    <row r="54" spans="1:93" ht="16.5">
      <c r="A54">
        <v>9.9999999999999995E-7</v>
      </c>
      <c r="B54">
        <v>2.9347826086956523E-5</v>
      </c>
      <c r="C54">
        <v>3.055E-4</v>
      </c>
      <c r="D54">
        <v>8.8540540540540534E-4</v>
      </c>
      <c r="E54">
        <v>9.9999999999999995E-7</v>
      </c>
      <c r="F54">
        <v>2.425653665258844E-2</v>
      </c>
      <c r="G54">
        <v>0.56640968297708871</v>
      </c>
      <c r="H54">
        <v>0.39439698073249452</v>
      </c>
      <c r="I54">
        <f t="shared" si="4"/>
        <v>306</v>
      </c>
      <c r="J54">
        <v>2.3442288153199206E-7</v>
      </c>
      <c r="K54">
        <v>3.0689999999999999E-2</v>
      </c>
      <c r="L54">
        <v>20.431098936990598</v>
      </c>
      <c r="M54" s="104">
        <v>60628.37533260139</v>
      </c>
      <c r="P54" s="2">
        <v>1</v>
      </c>
      <c r="Q54">
        <v>2</v>
      </c>
      <c r="S54">
        <v>0</v>
      </c>
      <c r="T54">
        <v>5.75</v>
      </c>
      <c r="U54">
        <v>0</v>
      </c>
      <c r="V54">
        <v>0</v>
      </c>
      <c r="W54">
        <v>1</v>
      </c>
      <c r="X54">
        <v>0</v>
      </c>
      <c r="Y54">
        <v>0</v>
      </c>
      <c r="Z54">
        <v>0.5</v>
      </c>
      <c r="AA54">
        <v>6.25</v>
      </c>
      <c r="AC54">
        <v>52</v>
      </c>
      <c r="AD54" s="8">
        <f t="shared" si="0"/>
        <v>-392.33660635570459</v>
      </c>
      <c r="AE54" s="8">
        <f t="shared" si="1"/>
        <v>-648.63820213512508</v>
      </c>
      <c r="AF54">
        <f t="shared" si="5"/>
        <v>-97.147726620177693</v>
      </c>
      <c r="AG54" s="8">
        <f t="shared" si="6"/>
        <v>-745.78592875530273</v>
      </c>
      <c r="AJ54" s="2">
        <v>1</v>
      </c>
      <c r="AK54">
        <v>2</v>
      </c>
      <c r="AM54">
        <v>0</v>
      </c>
      <c r="AN54">
        <v>0</v>
      </c>
      <c r="AO54">
        <v>3.28571428571429</v>
      </c>
      <c r="AP54">
        <v>0</v>
      </c>
      <c r="AQ54">
        <v>1</v>
      </c>
      <c r="AR54">
        <v>0</v>
      </c>
      <c r="AS54">
        <v>0</v>
      </c>
      <c r="AT54">
        <v>2.1428571428571401</v>
      </c>
      <c r="AU54">
        <v>5.4285714285714297</v>
      </c>
      <c r="AW54">
        <v>52</v>
      </c>
      <c r="AX54" s="8">
        <f t="shared" si="2"/>
        <v>-418.89879475455427</v>
      </c>
      <c r="AY54" s="8">
        <f t="shared" si="7"/>
        <v>-641.51503794582231</v>
      </c>
      <c r="AZ54">
        <f t="shared" si="8"/>
        <v>-52.069583798763816</v>
      </c>
      <c r="BA54" s="8">
        <f t="shared" si="9"/>
        <v>-693.58462174458612</v>
      </c>
      <c r="BD54" s="2">
        <v>1</v>
      </c>
      <c r="BE54">
        <v>2</v>
      </c>
      <c r="BG54">
        <v>0</v>
      </c>
      <c r="BH54">
        <v>0</v>
      </c>
      <c r="BI54">
        <v>0</v>
      </c>
      <c r="BJ54">
        <v>2.2999999999999998</v>
      </c>
      <c r="BK54">
        <v>1</v>
      </c>
      <c r="BL54">
        <v>0</v>
      </c>
      <c r="BM54">
        <v>0</v>
      </c>
      <c r="BN54">
        <v>2.8</v>
      </c>
      <c r="BO54">
        <v>5.0999999999999996</v>
      </c>
      <c r="BQ54">
        <v>52</v>
      </c>
      <c r="BR54" s="8">
        <f t="shared" si="3"/>
        <v>-429.34399226174492</v>
      </c>
      <c r="BS54" s="8">
        <f t="shared" si="16"/>
        <v>-638.4860944177517</v>
      </c>
      <c r="BT54">
        <f t="shared" si="10"/>
        <v>-79.975353563479416</v>
      </c>
      <c r="BU54" s="8">
        <f t="shared" si="11"/>
        <v>-718.46144798123112</v>
      </c>
      <c r="BX54" s="2">
        <v>1</v>
      </c>
      <c r="BY54">
        <v>1</v>
      </c>
      <c r="CA54">
        <v>24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-12</v>
      </c>
      <c r="CI54">
        <v>12</v>
      </c>
      <c r="CK54">
        <v>52</v>
      </c>
      <c r="CL54" s="8">
        <f t="shared" si="12"/>
        <v>401.3194899328854</v>
      </c>
      <c r="CM54" s="8">
        <f t="shared" si="13"/>
        <v>-90.779573963601592</v>
      </c>
      <c r="CN54">
        <f t="shared" si="14"/>
        <v>-495.74376150408978</v>
      </c>
      <c r="CO54" s="8">
        <f t="shared" si="15"/>
        <v>-586.52333546769137</v>
      </c>
    </row>
    <row r="55" spans="1:93" ht="16.5">
      <c r="A55">
        <v>9.9999999999999995E-7</v>
      </c>
      <c r="B55">
        <v>9.9999999999999995E-7</v>
      </c>
      <c r="C55">
        <v>3.8433333333333332E-4</v>
      </c>
      <c r="D55">
        <v>1.1702702702702701E-3</v>
      </c>
      <c r="E55">
        <v>9.9999999999999995E-7</v>
      </c>
      <c r="F55">
        <v>9.0242932260269332E-2</v>
      </c>
      <c r="G55">
        <v>0.56761051673483454</v>
      </c>
      <c r="H55">
        <v>0.39862479497692255</v>
      </c>
      <c r="I55">
        <f t="shared" si="4"/>
        <v>306</v>
      </c>
      <c r="J55">
        <v>2.454708915685024E-7</v>
      </c>
      <c r="K55">
        <v>3.0079999999999999E-2</v>
      </c>
      <c r="L55">
        <v>75.957881690925703</v>
      </c>
      <c r="M55" s="104">
        <v>60673.300139195948</v>
      </c>
      <c r="P55" s="2">
        <v>1</v>
      </c>
      <c r="Q55">
        <v>2</v>
      </c>
      <c r="S55">
        <v>0</v>
      </c>
      <c r="T55">
        <v>5.75</v>
      </c>
      <c r="U55">
        <v>0</v>
      </c>
      <c r="V55">
        <v>0</v>
      </c>
      <c r="W55">
        <v>1</v>
      </c>
      <c r="X55">
        <v>0</v>
      </c>
      <c r="Y55">
        <v>0</v>
      </c>
      <c r="Z55">
        <v>0.5</v>
      </c>
      <c r="AA55">
        <v>6.25</v>
      </c>
      <c r="AC55">
        <v>53</v>
      </c>
      <c r="AD55" s="8">
        <f t="shared" si="0"/>
        <v>-392.33660635570459</v>
      </c>
      <c r="AE55" s="8">
        <f t="shared" si="1"/>
        <v>-648.63820213512508</v>
      </c>
      <c r="AF55">
        <f t="shared" si="5"/>
        <v>-90.472275715092451</v>
      </c>
      <c r="AG55" s="8">
        <f t="shared" si="6"/>
        <v>-739.11047785021753</v>
      </c>
      <c r="AJ55" s="2">
        <v>1</v>
      </c>
      <c r="AK55">
        <v>2</v>
      </c>
      <c r="AM55">
        <v>0</v>
      </c>
      <c r="AN55">
        <v>0</v>
      </c>
      <c r="AO55">
        <v>3.28571428571429</v>
      </c>
      <c r="AP55">
        <v>0</v>
      </c>
      <c r="AQ55">
        <v>1</v>
      </c>
      <c r="AR55">
        <v>0</v>
      </c>
      <c r="AS55">
        <v>0</v>
      </c>
      <c r="AT55">
        <v>2.1428571428571401</v>
      </c>
      <c r="AU55">
        <v>5.4285714285714297</v>
      </c>
      <c r="AW55">
        <v>53</v>
      </c>
      <c r="AX55" s="8">
        <f t="shared" si="2"/>
        <v>-418.89879475455427</v>
      </c>
      <c r="AY55" s="8">
        <f t="shared" si="7"/>
        <v>-641.51503794582231</v>
      </c>
      <c r="AZ55">
        <f t="shared" si="8"/>
        <v>-46.504498194944098</v>
      </c>
      <c r="BA55" s="8">
        <f t="shared" si="9"/>
        <v>-688.01953614076638</v>
      </c>
      <c r="BD55" s="2">
        <v>1</v>
      </c>
      <c r="BE55">
        <v>2</v>
      </c>
      <c r="BG55">
        <v>0</v>
      </c>
      <c r="BH55">
        <v>0</v>
      </c>
      <c r="BI55">
        <v>0</v>
      </c>
      <c r="BJ55">
        <v>2.2999999999999998</v>
      </c>
      <c r="BK55">
        <v>1</v>
      </c>
      <c r="BL55">
        <v>0</v>
      </c>
      <c r="BM55">
        <v>0</v>
      </c>
      <c r="BN55">
        <v>2.8</v>
      </c>
      <c r="BO55">
        <v>5.0999999999999996</v>
      </c>
      <c r="BQ55">
        <v>53</v>
      </c>
      <c r="BR55" s="8">
        <f t="shared" si="3"/>
        <v>-429.34399226174492</v>
      </c>
      <c r="BS55" s="8">
        <f t="shared" si="16"/>
        <v>-638.4860944177517</v>
      </c>
      <c r="BT55">
        <f t="shared" si="10"/>
        <v>-76.775707595369028</v>
      </c>
      <c r="BU55" s="8">
        <f t="shared" si="11"/>
        <v>-715.2618020131207</v>
      </c>
      <c r="BX55" s="2">
        <v>1</v>
      </c>
      <c r="BY55">
        <v>1</v>
      </c>
      <c r="CA55">
        <v>24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-12</v>
      </c>
      <c r="CI55">
        <v>12</v>
      </c>
      <c r="CK55">
        <v>53</v>
      </c>
      <c r="CL55" s="8">
        <f t="shared" si="12"/>
        <v>401.3194899328854</v>
      </c>
      <c r="CM55" s="8">
        <f t="shared" si="13"/>
        <v>-90.779573963601592</v>
      </c>
      <c r="CN55">
        <f t="shared" si="14"/>
        <v>-701.47159719810077</v>
      </c>
      <c r="CO55" s="8">
        <f t="shared" si="15"/>
        <v>-792.25117116170236</v>
      </c>
    </row>
    <row r="56" spans="1:93" ht="16.5">
      <c r="A56">
        <v>9.9999999999999995E-7</v>
      </c>
      <c r="B56">
        <v>9.9999999999999995E-7</v>
      </c>
      <c r="C56">
        <v>4.4799999999999999E-4</v>
      </c>
      <c r="D56">
        <v>1.2908108108108107E-3</v>
      </c>
      <c r="E56">
        <v>9.9999999999999995E-7</v>
      </c>
      <c r="F56">
        <v>6.0005188083559757E-2</v>
      </c>
      <c r="G56">
        <v>0.56210496836041945</v>
      </c>
      <c r="H56">
        <v>0.39770281483385711</v>
      </c>
      <c r="I56">
        <f t="shared" si="4"/>
        <v>306</v>
      </c>
      <c r="J56">
        <v>2.5703957827688611E-7</v>
      </c>
      <c r="K56">
        <v>3.0079999999999999E-2</v>
      </c>
      <c r="L56">
        <v>50.583672854111676</v>
      </c>
      <c r="M56" s="104">
        <v>60184.165388043635</v>
      </c>
      <c r="P56" s="2">
        <v>1</v>
      </c>
      <c r="Q56">
        <v>2</v>
      </c>
      <c r="S56">
        <v>0</v>
      </c>
      <c r="T56">
        <v>5.75</v>
      </c>
      <c r="U56">
        <v>0</v>
      </c>
      <c r="V56">
        <v>0</v>
      </c>
      <c r="W56">
        <v>1</v>
      </c>
      <c r="X56">
        <v>0</v>
      </c>
      <c r="Y56">
        <v>0</v>
      </c>
      <c r="Z56">
        <v>0.5</v>
      </c>
      <c r="AA56">
        <v>6.25</v>
      </c>
      <c r="AC56">
        <v>54</v>
      </c>
      <c r="AD56" s="8">
        <f t="shared" si="0"/>
        <v>-392.33660635570459</v>
      </c>
      <c r="AE56" s="8">
        <f t="shared" si="1"/>
        <v>-648.63820213512508</v>
      </c>
      <c r="AF56">
        <f t="shared" si="5"/>
        <v>-89.26808071032417</v>
      </c>
      <c r="AG56" s="8">
        <f t="shared" si="6"/>
        <v>-737.90628284544925</v>
      </c>
      <c r="AJ56" s="2">
        <v>1</v>
      </c>
      <c r="AK56">
        <v>2</v>
      </c>
      <c r="AM56">
        <v>0</v>
      </c>
      <c r="AN56">
        <v>0</v>
      </c>
      <c r="AO56">
        <v>3.28571428571429</v>
      </c>
      <c r="AP56">
        <v>0</v>
      </c>
      <c r="AQ56">
        <v>1</v>
      </c>
      <c r="AR56">
        <v>0</v>
      </c>
      <c r="AS56">
        <v>0</v>
      </c>
      <c r="AT56">
        <v>2.1428571428571401</v>
      </c>
      <c r="AU56">
        <v>5.4285714285714297</v>
      </c>
      <c r="AW56">
        <v>54</v>
      </c>
      <c r="AX56" s="8">
        <f t="shared" si="2"/>
        <v>-418.89879475455427</v>
      </c>
      <c r="AY56" s="8">
        <f t="shared" si="7"/>
        <v>-641.51503794582231</v>
      </c>
      <c r="AZ56">
        <f t="shared" si="8"/>
        <v>-46.723191938667043</v>
      </c>
      <c r="BA56" s="8">
        <f t="shared" si="9"/>
        <v>-688.23822988448933</v>
      </c>
      <c r="BD56" s="2">
        <v>1</v>
      </c>
      <c r="BE56">
        <v>2</v>
      </c>
      <c r="BG56">
        <v>0</v>
      </c>
      <c r="BH56">
        <v>0</v>
      </c>
      <c r="BI56">
        <v>0</v>
      </c>
      <c r="BJ56">
        <v>2.2999999999999998</v>
      </c>
      <c r="BK56">
        <v>1</v>
      </c>
      <c r="BL56">
        <v>0</v>
      </c>
      <c r="BM56">
        <v>0</v>
      </c>
      <c r="BN56">
        <v>2.8</v>
      </c>
      <c r="BO56">
        <v>5.0999999999999996</v>
      </c>
      <c r="BQ56">
        <v>54</v>
      </c>
      <c r="BR56" s="8">
        <f t="shared" si="3"/>
        <v>-429.34399226174492</v>
      </c>
      <c r="BS56" s="8">
        <f t="shared" si="16"/>
        <v>-638.4860944177517</v>
      </c>
      <c r="BT56">
        <f t="shared" si="10"/>
        <v>-77.813945212917801</v>
      </c>
      <c r="BU56" s="8">
        <f t="shared" si="11"/>
        <v>-716.30003963066952</v>
      </c>
      <c r="BX56" s="2">
        <v>1</v>
      </c>
      <c r="BY56">
        <v>1</v>
      </c>
      <c r="CA56">
        <v>24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-12</v>
      </c>
      <c r="CI56">
        <v>12</v>
      </c>
      <c r="CK56">
        <v>54</v>
      </c>
      <c r="CL56" s="8">
        <f t="shared" si="12"/>
        <v>401.3194899328854</v>
      </c>
      <c r="CM56" s="8">
        <f t="shared" si="13"/>
        <v>-90.779573963601592</v>
      </c>
      <c r="CN56">
        <f t="shared" si="14"/>
        <v>-701.47159719810077</v>
      </c>
      <c r="CO56" s="8">
        <f t="shared" si="15"/>
        <v>-792.25117116170236</v>
      </c>
    </row>
    <row r="57" spans="1:93" ht="16.5">
      <c r="A57">
        <v>9.9999999999999995E-7</v>
      </c>
      <c r="B57">
        <v>9.9999999999999995E-7</v>
      </c>
      <c r="C57">
        <v>5.2700000000000002E-4</v>
      </c>
      <c r="D57">
        <v>1.4874324324324324E-3</v>
      </c>
      <c r="E57">
        <v>9.9999999999999995E-7</v>
      </c>
      <c r="F57">
        <v>3.0384099151840295E-2</v>
      </c>
      <c r="G57">
        <v>0.56499646017675142</v>
      </c>
      <c r="H57">
        <v>0.39378015399281435</v>
      </c>
      <c r="I57">
        <f t="shared" si="4"/>
        <v>306</v>
      </c>
      <c r="J57">
        <v>2.454708915685024E-7</v>
      </c>
      <c r="K57">
        <v>2.9819999999999999E-2</v>
      </c>
      <c r="L57">
        <v>25.607596898420443</v>
      </c>
      <c r="M57" s="104">
        <v>60494.215374969885</v>
      </c>
      <c r="P57" s="2">
        <v>1</v>
      </c>
      <c r="Q57">
        <v>2</v>
      </c>
      <c r="S57">
        <v>0</v>
      </c>
      <c r="T57">
        <v>5.75</v>
      </c>
      <c r="U57">
        <v>0</v>
      </c>
      <c r="V57">
        <v>0</v>
      </c>
      <c r="W57">
        <v>1</v>
      </c>
      <c r="X57">
        <v>0</v>
      </c>
      <c r="Y57">
        <v>0</v>
      </c>
      <c r="Z57">
        <v>0.5</v>
      </c>
      <c r="AA57">
        <v>6.25</v>
      </c>
      <c r="AC57">
        <v>55</v>
      </c>
      <c r="AD57" s="8">
        <f t="shared" si="0"/>
        <v>-392.33660635570459</v>
      </c>
      <c r="AE57" s="8">
        <f t="shared" si="1"/>
        <v>-648.63820213512508</v>
      </c>
      <c r="AF57">
        <f t="shared" si="5"/>
        <v>-88.634591486558449</v>
      </c>
      <c r="AG57" s="8">
        <f t="shared" si="6"/>
        <v>-737.27279362168349</v>
      </c>
      <c r="AJ57" s="2">
        <v>1</v>
      </c>
      <c r="AK57">
        <v>2</v>
      </c>
      <c r="AM57">
        <v>0</v>
      </c>
      <c r="AN57">
        <v>0</v>
      </c>
      <c r="AO57">
        <v>3.28571428571429</v>
      </c>
      <c r="AP57">
        <v>0</v>
      </c>
      <c r="AQ57">
        <v>1</v>
      </c>
      <c r="AR57">
        <v>0</v>
      </c>
      <c r="AS57">
        <v>0</v>
      </c>
      <c r="AT57">
        <v>2.1428571428571401</v>
      </c>
      <c r="AU57">
        <v>5.4285714285714297</v>
      </c>
      <c r="AW57">
        <v>55</v>
      </c>
      <c r="AX57" s="8">
        <f t="shared" si="2"/>
        <v>-418.89879475455427</v>
      </c>
      <c r="AY57" s="8">
        <f t="shared" si="7"/>
        <v>-641.51503794582231</v>
      </c>
      <c r="AZ57">
        <f t="shared" si="8"/>
        <v>-47.316667541810638</v>
      </c>
      <c r="BA57" s="8">
        <f t="shared" si="9"/>
        <v>-688.83170548763292</v>
      </c>
      <c r="BD57" s="2">
        <v>1</v>
      </c>
      <c r="BE57">
        <v>2</v>
      </c>
      <c r="BG57">
        <v>0</v>
      </c>
      <c r="BH57">
        <v>0</v>
      </c>
      <c r="BI57">
        <v>0</v>
      </c>
      <c r="BJ57">
        <v>2.2999999999999998</v>
      </c>
      <c r="BK57">
        <v>1</v>
      </c>
      <c r="BL57">
        <v>0</v>
      </c>
      <c r="BM57">
        <v>0</v>
      </c>
      <c r="BN57">
        <v>2.8</v>
      </c>
      <c r="BO57">
        <v>5.0999999999999996</v>
      </c>
      <c r="BQ57">
        <v>55</v>
      </c>
      <c r="BR57" s="8">
        <f t="shared" si="3"/>
        <v>-429.34399226174492</v>
      </c>
      <c r="BS57" s="8">
        <f t="shared" si="16"/>
        <v>-638.4860944177517</v>
      </c>
      <c r="BT57">
        <f t="shared" si="10"/>
        <v>-79.607171639571504</v>
      </c>
      <c r="BU57" s="8">
        <f t="shared" si="11"/>
        <v>-718.09326605732326</v>
      </c>
      <c r="BX57" s="2">
        <v>1</v>
      </c>
      <c r="BY57">
        <v>1</v>
      </c>
      <c r="CA57">
        <v>24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-12</v>
      </c>
      <c r="CI57">
        <v>12</v>
      </c>
      <c r="CK57">
        <v>55</v>
      </c>
      <c r="CL57" s="8">
        <f t="shared" si="12"/>
        <v>401.3194899328854</v>
      </c>
      <c r="CM57" s="8">
        <f t="shared" si="13"/>
        <v>-90.779573963601592</v>
      </c>
      <c r="CN57">
        <f t="shared" si="14"/>
        <v>-701.20655314826024</v>
      </c>
      <c r="CO57" s="8">
        <f t="shared" si="15"/>
        <v>-791.98612711186183</v>
      </c>
    </row>
    <row r="58" spans="1:93" ht="16.5">
      <c r="A58">
        <v>9.9999999999999995E-7</v>
      </c>
      <c r="B58">
        <v>4.3043478260869568E-5</v>
      </c>
      <c r="C58">
        <v>5.7199999999999992E-4</v>
      </c>
      <c r="D58">
        <v>1.5374324324324323E-3</v>
      </c>
      <c r="E58">
        <v>9.9999999999999995E-7</v>
      </c>
      <c r="F58">
        <v>0.12552407913605071</v>
      </c>
      <c r="G58">
        <v>0.59057882974574794</v>
      </c>
      <c r="H58">
        <v>0.37334144600277086</v>
      </c>
      <c r="I58">
        <f t="shared" si="4"/>
        <v>306</v>
      </c>
      <c r="J58">
        <v>1.9952623149688761E-7</v>
      </c>
      <c r="K58">
        <v>3.1510000000000003E-2</v>
      </c>
      <c r="L58">
        <v>105.4228176357543</v>
      </c>
      <c r="M58" s="104">
        <v>62948.449231647188</v>
      </c>
      <c r="P58" s="2">
        <v>1</v>
      </c>
      <c r="Q58">
        <v>2</v>
      </c>
      <c r="S58">
        <v>0</v>
      </c>
      <c r="T58">
        <v>5.75</v>
      </c>
      <c r="U58">
        <v>0</v>
      </c>
      <c r="V58">
        <v>0</v>
      </c>
      <c r="W58">
        <v>1</v>
      </c>
      <c r="X58">
        <v>0</v>
      </c>
      <c r="Y58">
        <v>0</v>
      </c>
      <c r="Z58">
        <v>0.5</v>
      </c>
      <c r="AA58">
        <v>6.25</v>
      </c>
      <c r="AC58">
        <v>56</v>
      </c>
      <c r="AD58" s="8">
        <f t="shared" si="0"/>
        <v>-392.33660635570459</v>
      </c>
      <c r="AE58" s="8">
        <f t="shared" si="1"/>
        <v>-648.63820213512508</v>
      </c>
      <c r="AF58">
        <f t="shared" si="5"/>
        <v>-83.756558814036396</v>
      </c>
      <c r="AG58" s="8">
        <f t="shared" si="6"/>
        <v>-732.39476094916154</v>
      </c>
      <c r="AJ58" s="2">
        <v>1</v>
      </c>
      <c r="AK58">
        <v>2</v>
      </c>
      <c r="AM58">
        <v>0</v>
      </c>
      <c r="AN58">
        <v>0</v>
      </c>
      <c r="AO58">
        <v>3.28571428571429</v>
      </c>
      <c r="AP58">
        <v>0</v>
      </c>
      <c r="AQ58">
        <v>1</v>
      </c>
      <c r="AR58">
        <v>0</v>
      </c>
      <c r="AS58">
        <v>0</v>
      </c>
      <c r="AT58">
        <v>2.1428571428571401</v>
      </c>
      <c r="AU58">
        <v>5.4285714285714297</v>
      </c>
      <c r="AW58">
        <v>56</v>
      </c>
      <c r="AX58" s="8">
        <f t="shared" si="2"/>
        <v>-418.89879475455427</v>
      </c>
      <c r="AY58" s="8">
        <f t="shared" si="7"/>
        <v>-641.51503794582231</v>
      </c>
      <c r="AZ58">
        <f t="shared" si="8"/>
        <v>-43.130537788517444</v>
      </c>
      <c r="BA58" s="8">
        <f t="shared" si="9"/>
        <v>-684.64557573433979</v>
      </c>
      <c r="BD58" s="2">
        <v>1</v>
      </c>
      <c r="BE58">
        <v>2</v>
      </c>
      <c r="BG58">
        <v>0</v>
      </c>
      <c r="BH58">
        <v>0</v>
      </c>
      <c r="BI58">
        <v>0</v>
      </c>
      <c r="BJ58">
        <v>2.2999999999999998</v>
      </c>
      <c r="BK58">
        <v>1</v>
      </c>
      <c r="BL58">
        <v>0</v>
      </c>
      <c r="BM58">
        <v>0</v>
      </c>
      <c r="BN58">
        <v>2.8</v>
      </c>
      <c r="BO58">
        <v>5.0999999999999996</v>
      </c>
      <c r="BQ58">
        <v>56</v>
      </c>
      <c r="BR58" s="8">
        <f t="shared" si="3"/>
        <v>-429.34399226174492</v>
      </c>
      <c r="BS58" s="8">
        <f t="shared" si="16"/>
        <v>-638.4860944177517</v>
      </c>
      <c r="BT58">
        <f t="shared" si="10"/>
        <v>-75.605264939106817</v>
      </c>
      <c r="BU58" s="8">
        <f t="shared" si="11"/>
        <v>-714.09135935685856</v>
      </c>
      <c r="BX58" s="2">
        <v>1</v>
      </c>
      <c r="BY58">
        <v>1</v>
      </c>
      <c r="CA58">
        <v>24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-12</v>
      </c>
      <c r="CI58">
        <v>12</v>
      </c>
      <c r="CK58">
        <v>56</v>
      </c>
      <c r="CL58" s="8">
        <f t="shared" si="12"/>
        <v>401.3194899328854</v>
      </c>
      <c r="CM58" s="8">
        <f t="shared" si="13"/>
        <v>-90.779573963601592</v>
      </c>
      <c r="CN58">
        <f t="shared" si="14"/>
        <v>-473.16264804538474</v>
      </c>
      <c r="CO58" s="8">
        <f t="shared" si="15"/>
        <v>-563.94222200898639</v>
      </c>
    </row>
    <row r="59" spans="1:93" ht="16.5">
      <c r="A59">
        <v>9.9999999999999995E-7</v>
      </c>
      <c r="B59">
        <v>7.3478260869565211E-5</v>
      </c>
      <c r="C59">
        <v>8.2683333333333328E-4</v>
      </c>
      <c r="D59">
        <v>1.5160810810810809E-3</v>
      </c>
      <c r="E59">
        <v>3.5795454545454544E-5</v>
      </c>
      <c r="F59">
        <v>5.4417623104108657E-2</v>
      </c>
      <c r="G59">
        <v>0.58582902899191014</v>
      </c>
      <c r="H59">
        <v>0.37899726622801055</v>
      </c>
      <c r="I59">
        <f t="shared" si="4"/>
        <v>306</v>
      </c>
      <c r="J59">
        <v>2.1379620895022279E-7</v>
      </c>
      <c r="K59">
        <v>3.1539999999999999E-2</v>
      </c>
      <c r="L59">
        <v>45.718908934826793</v>
      </c>
      <c r="M59" s="104">
        <v>62507.087632182993</v>
      </c>
      <c r="P59" s="2">
        <v>1</v>
      </c>
      <c r="Q59">
        <v>2</v>
      </c>
      <c r="S59">
        <v>0</v>
      </c>
      <c r="T59">
        <v>5.75</v>
      </c>
      <c r="U59">
        <v>0</v>
      </c>
      <c r="V59">
        <v>0</v>
      </c>
      <c r="W59">
        <v>1</v>
      </c>
      <c r="X59">
        <v>0</v>
      </c>
      <c r="Y59">
        <v>0</v>
      </c>
      <c r="Z59">
        <v>0.5</v>
      </c>
      <c r="AA59">
        <v>6.25</v>
      </c>
      <c r="AC59">
        <v>57</v>
      </c>
      <c r="AD59" s="8">
        <f t="shared" si="0"/>
        <v>-392.33660635570459</v>
      </c>
      <c r="AE59" s="8">
        <f t="shared" si="1"/>
        <v>-648.63820213512508</v>
      </c>
      <c r="AF59">
        <f t="shared" si="5"/>
        <v>-80.491450080564803</v>
      </c>
      <c r="AG59" s="8">
        <f t="shared" si="6"/>
        <v>-729.12965221568993</v>
      </c>
      <c r="AJ59" s="2">
        <v>1</v>
      </c>
      <c r="AK59">
        <v>2</v>
      </c>
      <c r="AM59">
        <v>0</v>
      </c>
      <c r="AN59">
        <v>0</v>
      </c>
      <c r="AO59">
        <v>3.28571428571429</v>
      </c>
      <c r="AP59">
        <v>0</v>
      </c>
      <c r="AQ59">
        <v>1</v>
      </c>
      <c r="AR59">
        <v>0</v>
      </c>
      <c r="AS59">
        <v>0</v>
      </c>
      <c r="AT59">
        <v>2.1428571428571401</v>
      </c>
      <c r="AU59">
        <v>5.4285714285714297</v>
      </c>
      <c r="AW59">
        <v>57</v>
      </c>
      <c r="AX59" s="8">
        <f t="shared" si="2"/>
        <v>-418.89879475455427</v>
      </c>
      <c r="AY59" s="8">
        <f t="shared" si="7"/>
        <v>-641.51503794582231</v>
      </c>
      <c r="AZ59">
        <f t="shared" si="8"/>
        <v>-45.368756708956681</v>
      </c>
      <c r="BA59" s="8">
        <f t="shared" si="9"/>
        <v>-686.88379465477897</v>
      </c>
      <c r="BD59" s="2">
        <v>1</v>
      </c>
      <c r="BE59">
        <v>2</v>
      </c>
      <c r="BG59">
        <v>0</v>
      </c>
      <c r="BH59">
        <v>0</v>
      </c>
      <c r="BI59">
        <v>0</v>
      </c>
      <c r="BJ59">
        <v>2.2999999999999998</v>
      </c>
      <c r="BK59">
        <v>1</v>
      </c>
      <c r="BL59">
        <v>0</v>
      </c>
      <c r="BM59">
        <v>0</v>
      </c>
      <c r="BN59">
        <v>2.8</v>
      </c>
      <c r="BO59">
        <v>5.0999999999999996</v>
      </c>
      <c r="BQ59">
        <v>57</v>
      </c>
      <c r="BR59" s="8">
        <f t="shared" si="3"/>
        <v>-429.34399226174492</v>
      </c>
      <c r="BS59" s="8">
        <f t="shared" si="16"/>
        <v>-638.4860944177517</v>
      </c>
      <c r="BT59">
        <f t="shared" si="10"/>
        <v>-56.788487247984044</v>
      </c>
      <c r="BU59" s="8">
        <f t="shared" si="11"/>
        <v>-695.2745816657357</v>
      </c>
      <c r="BX59" s="2">
        <v>1</v>
      </c>
      <c r="BY59">
        <v>1</v>
      </c>
      <c r="CA59">
        <v>24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-12</v>
      </c>
      <c r="CI59">
        <v>12</v>
      </c>
      <c r="CK59">
        <v>57</v>
      </c>
      <c r="CL59" s="8">
        <f t="shared" si="12"/>
        <v>401.3194899328854</v>
      </c>
      <c r="CM59" s="8">
        <f t="shared" si="13"/>
        <v>-90.779573963601592</v>
      </c>
      <c r="CN59">
        <f t="shared" si="14"/>
        <v>-440.53720179247546</v>
      </c>
      <c r="CO59" s="8">
        <f t="shared" si="15"/>
        <v>-531.31677575607705</v>
      </c>
    </row>
    <row r="60" spans="1:93" ht="16.5">
      <c r="A60">
        <v>9.9999999999999995E-7</v>
      </c>
      <c r="B60">
        <v>9.9999999999999995E-7</v>
      </c>
      <c r="C60">
        <v>4.9633333333333333E-4</v>
      </c>
      <c r="D60">
        <v>1.4579729729729729E-3</v>
      </c>
      <c r="E60">
        <v>9.9999999999999995E-7</v>
      </c>
      <c r="F60">
        <v>3.3683416570476153E-2</v>
      </c>
      <c r="G60">
        <v>0.53020596616451598</v>
      </c>
      <c r="H60">
        <v>0.43657444926628292</v>
      </c>
      <c r="I60">
        <f t="shared" si="4"/>
        <v>306</v>
      </c>
      <c r="J60">
        <v>2.5703957827688611E-7</v>
      </c>
      <c r="K60">
        <v>3.073E-2</v>
      </c>
      <c r="L60">
        <v>28.473167231294568</v>
      </c>
      <c r="M60" s="104">
        <v>56955.120594513188</v>
      </c>
      <c r="P60" s="2">
        <v>1</v>
      </c>
      <c r="Q60">
        <v>2</v>
      </c>
      <c r="S60">
        <v>0</v>
      </c>
      <c r="T60">
        <v>5.75</v>
      </c>
      <c r="U60">
        <v>0</v>
      </c>
      <c r="V60">
        <v>0</v>
      </c>
      <c r="W60">
        <v>1</v>
      </c>
      <c r="X60">
        <v>0</v>
      </c>
      <c r="Y60">
        <v>0</v>
      </c>
      <c r="Z60">
        <v>0.5</v>
      </c>
      <c r="AA60">
        <v>6.25</v>
      </c>
      <c r="AC60">
        <v>58</v>
      </c>
      <c r="AD60" s="8">
        <f t="shared" si="0"/>
        <v>-392.33660635570459</v>
      </c>
      <c r="AE60" s="8">
        <f t="shared" si="1"/>
        <v>-648.63820213512508</v>
      </c>
      <c r="AF60">
        <f t="shared" si="5"/>
        <v>-89.211147097645124</v>
      </c>
      <c r="AG60" s="8">
        <f t="shared" si="6"/>
        <v>-737.84934923277024</v>
      </c>
      <c r="AJ60" s="2">
        <v>1</v>
      </c>
      <c r="AK60">
        <v>2</v>
      </c>
      <c r="AM60">
        <v>0</v>
      </c>
      <c r="AN60">
        <v>0</v>
      </c>
      <c r="AO60">
        <v>3.28571428571429</v>
      </c>
      <c r="AP60">
        <v>0</v>
      </c>
      <c r="AQ60">
        <v>1</v>
      </c>
      <c r="AR60">
        <v>0</v>
      </c>
      <c r="AS60">
        <v>0</v>
      </c>
      <c r="AT60">
        <v>2.1428571428571401</v>
      </c>
      <c r="AU60">
        <v>5.4285714285714297</v>
      </c>
      <c r="AW60">
        <v>58</v>
      </c>
      <c r="AX60" s="8">
        <f t="shared" si="2"/>
        <v>-418.89879475455427</v>
      </c>
      <c r="AY60" s="8">
        <f t="shared" si="7"/>
        <v>-641.51503794582231</v>
      </c>
      <c r="AZ60">
        <f t="shared" si="8"/>
        <v>-47.057735198275275</v>
      </c>
      <c r="BA60" s="8">
        <f t="shared" si="9"/>
        <v>-688.5727731440976</v>
      </c>
      <c r="BD60" s="2">
        <v>1</v>
      </c>
      <c r="BE60">
        <v>2</v>
      </c>
      <c r="BG60">
        <v>0</v>
      </c>
      <c r="BH60">
        <v>0</v>
      </c>
      <c r="BI60">
        <v>0</v>
      </c>
      <c r="BJ60">
        <v>2.2999999999999998</v>
      </c>
      <c r="BK60">
        <v>1</v>
      </c>
      <c r="BL60">
        <v>0</v>
      </c>
      <c r="BM60">
        <v>0</v>
      </c>
      <c r="BN60">
        <v>2.8</v>
      </c>
      <c r="BO60">
        <v>5.0999999999999996</v>
      </c>
      <c r="BQ60">
        <v>58</v>
      </c>
      <c r="BR60" s="8">
        <f t="shared" si="3"/>
        <v>-429.34399226174492</v>
      </c>
      <c r="BS60" s="8">
        <f t="shared" si="16"/>
        <v>-638.4860944177517</v>
      </c>
      <c r="BT60">
        <f t="shared" si="10"/>
        <v>-79.130752076738816</v>
      </c>
      <c r="BU60" s="8">
        <f t="shared" si="11"/>
        <v>-717.61684649449057</v>
      </c>
      <c r="BX60" s="2">
        <v>1</v>
      </c>
      <c r="BY60">
        <v>1</v>
      </c>
      <c r="CA60">
        <v>24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-12</v>
      </c>
      <c r="CI60">
        <v>12</v>
      </c>
      <c r="CK60">
        <v>58</v>
      </c>
      <c r="CL60" s="8">
        <f t="shared" si="12"/>
        <v>401.3194899328854</v>
      </c>
      <c r="CM60" s="8">
        <f t="shared" si="13"/>
        <v>-90.779573963601592</v>
      </c>
      <c r="CN60">
        <f t="shared" si="14"/>
        <v>-702.12431235853785</v>
      </c>
      <c r="CO60" s="8">
        <f t="shared" si="15"/>
        <v>-792.90388632213944</v>
      </c>
    </row>
    <row r="61" spans="1:93" ht="16.5">
      <c r="A61">
        <v>9.9999999999999995E-7</v>
      </c>
      <c r="B61">
        <v>2.543478260869565E-5</v>
      </c>
      <c r="C61">
        <v>6.3883333333333327E-4</v>
      </c>
      <c r="D61">
        <v>1.7779729729729729E-3</v>
      </c>
      <c r="E61">
        <v>9.9999999999999995E-7</v>
      </c>
      <c r="F61">
        <v>3.1280987772201445E-2</v>
      </c>
      <c r="G61">
        <v>0.55270872090126622</v>
      </c>
      <c r="H61">
        <v>0.41376355796893582</v>
      </c>
      <c r="I61">
        <f t="shared" si="4"/>
        <v>306</v>
      </c>
      <c r="J61">
        <v>2.511886431509578E-7</v>
      </c>
      <c r="K61">
        <v>3.1175000000000001E-2</v>
      </c>
      <c r="L61">
        <v>26.376544563677392</v>
      </c>
      <c r="M61" s="104">
        <v>59208.984118192864</v>
      </c>
      <c r="P61" s="2">
        <v>1</v>
      </c>
      <c r="Q61">
        <v>2</v>
      </c>
      <c r="S61">
        <v>0</v>
      </c>
      <c r="T61">
        <v>5.75</v>
      </c>
      <c r="U61">
        <v>0</v>
      </c>
      <c r="V61">
        <v>0</v>
      </c>
      <c r="W61">
        <v>1</v>
      </c>
      <c r="X61">
        <v>0</v>
      </c>
      <c r="Y61">
        <v>0</v>
      </c>
      <c r="Z61">
        <v>0.5</v>
      </c>
      <c r="AA61">
        <v>6.25</v>
      </c>
      <c r="AC61">
        <v>59</v>
      </c>
      <c r="AD61" s="8">
        <f t="shared" si="0"/>
        <v>-392.33660635570459</v>
      </c>
      <c r="AE61" s="8">
        <f t="shared" si="1"/>
        <v>-648.63820213512508</v>
      </c>
      <c r="AF61">
        <f t="shared" si="5"/>
        <v>-85.68872838025419</v>
      </c>
      <c r="AG61" s="8">
        <f t="shared" si="6"/>
        <v>-734.32693051537922</v>
      </c>
      <c r="AJ61" s="2">
        <v>1</v>
      </c>
      <c r="AK61">
        <v>2</v>
      </c>
      <c r="AM61">
        <v>0</v>
      </c>
      <c r="AN61">
        <v>0</v>
      </c>
      <c r="AO61">
        <v>3.28571428571429</v>
      </c>
      <c r="AP61">
        <v>0</v>
      </c>
      <c r="AQ61">
        <v>1</v>
      </c>
      <c r="AR61">
        <v>0</v>
      </c>
      <c r="AS61">
        <v>0</v>
      </c>
      <c r="AT61">
        <v>2.1428571428571401</v>
      </c>
      <c r="AU61">
        <v>5.4285714285714297</v>
      </c>
      <c r="AW61">
        <v>59</v>
      </c>
      <c r="AX61" s="8">
        <f t="shared" si="2"/>
        <v>-418.89879475455427</v>
      </c>
      <c r="AY61" s="8">
        <f t="shared" si="7"/>
        <v>-641.51503794582231</v>
      </c>
      <c r="AZ61">
        <f t="shared" si="8"/>
        <v>-45.508837108444077</v>
      </c>
      <c r="BA61" s="8">
        <f t="shared" si="9"/>
        <v>-687.02387505426634</v>
      </c>
      <c r="BD61" s="2">
        <v>1</v>
      </c>
      <c r="BE61">
        <v>2</v>
      </c>
      <c r="BG61">
        <v>0</v>
      </c>
      <c r="BH61">
        <v>0</v>
      </c>
      <c r="BI61">
        <v>0</v>
      </c>
      <c r="BJ61">
        <v>2.2999999999999998</v>
      </c>
      <c r="BK61">
        <v>1</v>
      </c>
      <c r="BL61">
        <v>0</v>
      </c>
      <c r="BM61">
        <v>0</v>
      </c>
      <c r="BN61">
        <v>2.8</v>
      </c>
      <c r="BO61">
        <v>5.0999999999999996</v>
      </c>
      <c r="BQ61">
        <v>59</v>
      </c>
      <c r="BR61" s="8">
        <f t="shared" si="3"/>
        <v>-429.34399226174492</v>
      </c>
      <c r="BS61" s="8">
        <f t="shared" si="16"/>
        <v>-638.4860944177517</v>
      </c>
      <c r="BT61">
        <f t="shared" si="10"/>
        <v>-79.216592622116778</v>
      </c>
      <c r="BU61" s="8">
        <f t="shared" si="11"/>
        <v>-717.70268703986847</v>
      </c>
      <c r="BX61" s="2">
        <v>1</v>
      </c>
      <c r="BY61">
        <v>1</v>
      </c>
      <c r="CA61">
        <v>24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-12</v>
      </c>
      <c r="CI61">
        <v>12</v>
      </c>
      <c r="CK61">
        <v>59</v>
      </c>
      <c r="CL61" s="8">
        <f t="shared" si="12"/>
        <v>401.3194899328854</v>
      </c>
      <c r="CM61" s="8">
        <f t="shared" si="13"/>
        <v>-90.779573963601592</v>
      </c>
      <c r="CN61">
        <f t="shared" si="14"/>
        <v>-504.96045269280404</v>
      </c>
      <c r="CO61" s="8">
        <f t="shared" si="15"/>
        <v>-595.74002665640569</v>
      </c>
    </row>
    <row r="62" spans="1:93" ht="16.5">
      <c r="A62">
        <v>9.9999999999999995E-7</v>
      </c>
      <c r="B62">
        <v>4.4782608695652177E-5</v>
      </c>
      <c r="C62">
        <v>6.4133333333333327E-4</v>
      </c>
      <c r="D62">
        <v>1.6175675675675677E-3</v>
      </c>
      <c r="E62">
        <v>9.9999999999999995E-7</v>
      </c>
      <c r="F62">
        <v>2.759526842338858E-2</v>
      </c>
      <c r="G62">
        <v>0.55887962033938121</v>
      </c>
      <c r="H62">
        <v>0.4056154171207203</v>
      </c>
      <c r="I62">
        <f t="shared" si="4"/>
        <v>306</v>
      </c>
      <c r="J62">
        <v>2.3442288153199206E-7</v>
      </c>
      <c r="K62">
        <v>3.1144999999999999E-2</v>
      </c>
      <c r="L62">
        <v>23.254595829524497</v>
      </c>
      <c r="M62" s="104">
        <v>59845.985343648746</v>
      </c>
      <c r="P62" s="2">
        <v>1</v>
      </c>
      <c r="Q62">
        <v>2</v>
      </c>
      <c r="S62">
        <v>0</v>
      </c>
      <c r="T62">
        <v>5.75</v>
      </c>
      <c r="U62">
        <v>0</v>
      </c>
      <c r="V62">
        <v>0</v>
      </c>
      <c r="W62">
        <v>1</v>
      </c>
      <c r="X62">
        <v>0</v>
      </c>
      <c r="Y62">
        <v>0</v>
      </c>
      <c r="Z62">
        <v>0.5</v>
      </c>
      <c r="AA62">
        <v>6.25</v>
      </c>
      <c r="AC62">
        <v>60</v>
      </c>
      <c r="AD62" s="8">
        <f t="shared" si="0"/>
        <v>-392.33660635570459</v>
      </c>
      <c r="AE62" s="8">
        <f t="shared" si="1"/>
        <v>-648.63820213512508</v>
      </c>
      <c r="AF62">
        <f t="shared" si="5"/>
        <v>-85.951775807396899</v>
      </c>
      <c r="AG62" s="8">
        <f t="shared" si="6"/>
        <v>-734.58997794252195</v>
      </c>
      <c r="AJ62" s="2">
        <v>1</v>
      </c>
      <c r="AK62">
        <v>2</v>
      </c>
      <c r="AM62">
        <v>0</v>
      </c>
      <c r="AN62">
        <v>0</v>
      </c>
      <c r="AO62">
        <v>3.28571428571429</v>
      </c>
      <c r="AP62">
        <v>0</v>
      </c>
      <c r="AQ62">
        <v>1</v>
      </c>
      <c r="AR62">
        <v>0</v>
      </c>
      <c r="AS62">
        <v>0</v>
      </c>
      <c r="AT62">
        <v>2.1428571428571401</v>
      </c>
      <c r="AU62">
        <v>5.4285714285714297</v>
      </c>
      <c r="AW62">
        <v>60</v>
      </c>
      <c r="AX62" s="8">
        <f t="shared" si="2"/>
        <v>-418.89879475455427</v>
      </c>
      <c r="AY62" s="8">
        <f t="shared" si="7"/>
        <v>-641.51503794582231</v>
      </c>
      <c r="AZ62">
        <f t="shared" si="8"/>
        <v>-46.623454386521587</v>
      </c>
      <c r="BA62" s="8">
        <f t="shared" si="9"/>
        <v>-688.13849233234396</v>
      </c>
      <c r="BD62" s="2">
        <v>1</v>
      </c>
      <c r="BE62">
        <v>2</v>
      </c>
      <c r="BG62">
        <v>0</v>
      </c>
      <c r="BH62">
        <v>0</v>
      </c>
      <c r="BI62">
        <v>0</v>
      </c>
      <c r="BJ62">
        <v>2.2999999999999998</v>
      </c>
      <c r="BK62">
        <v>1</v>
      </c>
      <c r="BL62">
        <v>0</v>
      </c>
      <c r="BM62">
        <v>0</v>
      </c>
      <c r="BN62">
        <v>2.8</v>
      </c>
      <c r="BO62">
        <v>5.0999999999999996</v>
      </c>
      <c r="BQ62">
        <v>60</v>
      </c>
      <c r="BR62" s="8">
        <f t="shared" si="3"/>
        <v>-429.34399226174492</v>
      </c>
      <c r="BS62" s="8">
        <f t="shared" si="16"/>
        <v>-638.4860944177517</v>
      </c>
      <c r="BT62">
        <f t="shared" si="10"/>
        <v>-79.542412531594223</v>
      </c>
      <c r="BU62" s="8">
        <f t="shared" si="11"/>
        <v>-718.02850694934591</v>
      </c>
      <c r="BX62" s="2">
        <v>1</v>
      </c>
      <c r="BY62">
        <v>1</v>
      </c>
      <c r="CA62">
        <v>24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-12</v>
      </c>
      <c r="CI62">
        <v>12</v>
      </c>
      <c r="CK62">
        <v>60</v>
      </c>
      <c r="CL62" s="8">
        <f t="shared" si="12"/>
        <v>401.3194899328854</v>
      </c>
      <c r="CM62" s="8">
        <f t="shared" si="13"/>
        <v>-90.779573963601592</v>
      </c>
      <c r="CN62">
        <f t="shared" si="14"/>
        <v>-470.38832511189639</v>
      </c>
      <c r="CO62" s="8">
        <f t="shared" si="15"/>
        <v>-561.16789907549798</v>
      </c>
    </row>
    <row r="63" spans="1:93" ht="16.5">
      <c r="A63">
        <v>9.9999999999999995E-7</v>
      </c>
      <c r="B63">
        <v>4.2608695652173916E-5</v>
      </c>
      <c r="C63">
        <v>5.5783333333333325E-4</v>
      </c>
      <c r="D63">
        <v>1.3664864864864866E-3</v>
      </c>
      <c r="E63">
        <v>9.9999999999999995E-7</v>
      </c>
      <c r="F63">
        <v>3.0489915800548779E-2</v>
      </c>
      <c r="G63">
        <v>0.56291694248871293</v>
      </c>
      <c r="H63">
        <v>0.40255906910217931</v>
      </c>
      <c r="I63">
        <f t="shared" si="4"/>
        <v>306</v>
      </c>
      <c r="J63">
        <v>2.2387211385683346E-7</v>
      </c>
      <c r="K63">
        <v>3.0114999999999999E-2</v>
      </c>
      <c r="L63">
        <v>25.681132318022879</v>
      </c>
      <c r="M63" s="104">
        <v>60236.820465511351</v>
      </c>
      <c r="P63" s="2">
        <v>1</v>
      </c>
      <c r="Q63">
        <v>2</v>
      </c>
      <c r="S63">
        <v>0</v>
      </c>
      <c r="T63">
        <v>5.75</v>
      </c>
      <c r="U63">
        <v>0</v>
      </c>
      <c r="V63">
        <v>0</v>
      </c>
      <c r="W63">
        <v>1</v>
      </c>
      <c r="X63">
        <v>0</v>
      </c>
      <c r="Y63">
        <v>0</v>
      </c>
      <c r="Z63">
        <v>0.5</v>
      </c>
      <c r="AA63">
        <v>6.25</v>
      </c>
      <c r="AC63">
        <v>61</v>
      </c>
      <c r="AD63" s="8">
        <f t="shared" si="0"/>
        <v>-392.33660635570459</v>
      </c>
      <c r="AE63" s="8">
        <f t="shared" si="1"/>
        <v>-648.63820213512508</v>
      </c>
      <c r="AF63">
        <f t="shared" si="5"/>
        <v>-87.781402470161439</v>
      </c>
      <c r="AG63" s="8">
        <f t="shared" si="6"/>
        <v>-736.41960460528651</v>
      </c>
      <c r="AJ63" s="2">
        <v>1</v>
      </c>
      <c r="AK63">
        <v>2</v>
      </c>
      <c r="AM63">
        <v>0</v>
      </c>
      <c r="AN63">
        <v>0</v>
      </c>
      <c r="AO63">
        <v>3.28571428571429</v>
      </c>
      <c r="AP63">
        <v>0</v>
      </c>
      <c r="AQ63">
        <v>1</v>
      </c>
      <c r="AR63">
        <v>0</v>
      </c>
      <c r="AS63">
        <v>0</v>
      </c>
      <c r="AT63">
        <v>2.1428571428571401</v>
      </c>
      <c r="AU63">
        <v>5.4285714285714297</v>
      </c>
      <c r="AW63">
        <v>61</v>
      </c>
      <c r="AX63" s="8">
        <f t="shared" si="2"/>
        <v>-418.89879475455427</v>
      </c>
      <c r="AY63" s="8">
        <f t="shared" si="7"/>
        <v>-641.51503794582231</v>
      </c>
      <c r="AZ63">
        <f t="shared" si="8"/>
        <v>-47.963121995574234</v>
      </c>
      <c r="BA63" s="8">
        <f t="shared" si="9"/>
        <v>-689.4781599413966</v>
      </c>
      <c r="BD63" s="2">
        <v>1</v>
      </c>
      <c r="BE63">
        <v>2</v>
      </c>
      <c r="BG63">
        <v>0</v>
      </c>
      <c r="BH63">
        <v>0</v>
      </c>
      <c r="BI63">
        <v>0</v>
      </c>
      <c r="BJ63">
        <v>2.2999999999999998</v>
      </c>
      <c r="BK63">
        <v>1</v>
      </c>
      <c r="BL63">
        <v>0</v>
      </c>
      <c r="BM63">
        <v>0</v>
      </c>
      <c r="BN63">
        <v>2.8</v>
      </c>
      <c r="BO63">
        <v>5.0999999999999996</v>
      </c>
      <c r="BQ63">
        <v>61</v>
      </c>
      <c r="BR63" s="8">
        <f t="shared" si="3"/>
        <v>-429.34399226174492</v>
      </c>
      <c r="BS63" s="8">
        <f t="shared" si="16"/>
        <v>-638.4860944177517</v>
      </c>
      <c r="BT63">
        <f t="shared" si="10"/>
        <v>-79.528198527816613</v>
      </c>
      <c r="BU63" s="8">
        <f t="shared" si="11"/>
        <v>-718.01429294556829</v>
      </c>
      <c r="BX63" s="2">
        <v>1</v>
      </c>
      <c r="BY63">
        <v>1</v>
      </c>
      <c r="CA63">
        <v>24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-12</v>
      </c>
      <c r="CI63">
        <v>12</v>
      </c>
      <c r="CK63">
        <v>61</v>
      </c>
      <c r="CL63" s="8">
        <f t="shared" si="12"/>
        <v>401.3194899328854</v>
      </c>
      <c r="CM63" s="8">
        <f t="shared" si="13"/>
        <v>-90.779573963601592</v>
      </c>
      <c r="CN63">
        <f t="shared" si="14"/>
        <v>-472.40008445661636</v>
      </c>
      <c r="CO63" s="8">
        <f t="shared" si="15"/>
        <v>-563.17965842021795</v>
      </c>
    </row>
    <row r="64" spans="1:93" ht="16.5">
      <c r="A64">
        <v>9.9999999999999995E-7</v>
      </c>
      <c r="B64">
        <v>9.9999999999999995E-7</v>
      </c>
      <c r="C64">
        <v>5.9500000000000004E-4</v>
      </c>
      <c r="D64">
        <v>1.3683783783783785E-3</v>
      </c>
      <c r="E64">
        <v>9.9999999999999995E-7</v>
      </c>
      <c r="F64">
        <v>2.7279784487035448E-2</v>
      </c>
      <c r="G64">
        <v>0.56056488807164229</v>
      </c>
      <c r="H64">
        <v>0.40397038507786931</v>
      </c>
      <c r="I64">
        <f t="shared" si="4"/>
        <v>306</v>
      </c>
      <c r="J64">
        <v>2.2387211385683346E-7</v>
      </c>
      <c r="K64">
        <v>2.9600000000000001E-2</v>
      </c>
      <c r="L64">
        <v>22.983398216375825</v>
      </c>
      <c r="M64" s="104">
        <v>60014.976654428574</v>
      </c>
      <c r="P64" s="2">
        <v>1</v>
      </c>
      <c r="Q64">
        <v>2</v>
      </c>
      <c r="S64">
        <v>0</v>
      </c>
      <c r="T64">
        <v>5.75</v>
      </c>
      <c r="U64">
        <v>0</v>
      </c>
      <c r="V64">
        <v>0</v>
      </c>
      <c r="W64">
        <v>1</v>
      </c>
      <c r="X64">
        <v>0</v>
      </c>
      <c r="Y64">
        <v>0</v>
      </c>
      <c r="Z64">
        <v>0.5</v>
      </c>
      <c r="AA64">
        <v>6.25</v>
      </c>
      <c r="AC64">
        <v>62</v>
      </c>
      <c r="AD64" s="8">
        <f t="shared" si="0"/>
        <v>-392.33660635570459</v>
      </c>
      <c r="AE64" s="8">
        <f t="shared" si="1"/>
        <v>-648.63820213512508</v>
      </c>
      <c r="AF64">
        <f t="shared" si="5"/>
        <v>-87.142780743892132</v>
      </c>
      <c r="AG64" s="8">
        <f t="shared" si="6"/>
        <v>-735.78098287901719</v>
      </c>
      <c r="AJ64" s="2">
        <v>1</v>
      </c>
      <c r="AK64">
        <v>2</v>
      </c>
      <c r="AM64">
        <v>0</v>
      </c>
      <c r="AN64">
        <v>0</v>
      </c>
      <c r="AO64">
        <v>3.28571428571429</v>
      </c>
      <c r="AP64">
        <v>0</v>
      </c>
      <c r="AQ64">
        <v>1</v>
      </c>
      <c r="AR64">
        <v>0</v>
      </c>
      <c r="AS64">
        <v>0</v>
      </c>
      <c r="AT64">
        <v>2.1428571428571401</v>
      </c>
      <c r="AU64">
        <v>5.4285714285714297</v>
      </c>
      <c r="AW64">
        <v>62</v>
      </c>
      <c r="AX64" s="8">
        <f t="shared" si="2"/>
        <v>-418.89879475455427</v>
      </c>
      <c r="AY64" s="8">
        <f t="shared" si="7"/>
        <v>-641.51503794582231</v>
      </c>
      <c r="AZ64">
        <f t="shared" si="8"/>
        <v>-48.328643261434763</v>
      </c>
      <c r="BA64" s="8">
        <f t="shared" si="9"/>
        <v>-689.84368120725708</v>
      </c>
      <c r="BD64" s="2">
        <v>1</v>
      </c>
      <c r="BE64">
        <v>2</v>
      </c>
      <c r="BG64">
        <v>0</v>
      </c>
      <c r="BH64">
        <v>0</v>
      </c>
      <c r="BI64">
        <v>0</v>
      </c>
      <c r="BJ64">
        <v>2.2999999999999998</v>
      </c>
      <c r="BK64">
        <v>1</v>
      </c>
      <c r="BL64">
        <v>0</v>
      </c>
      <c r="BM64">
        <v>0</v>
      </c>
      <c r="BN64">
        <v>2.8</v>
      </c>
      <c r="BO64">
        <v>5.0999999999999996</v>
      </c>
      <c r="BQ64">
        <v>62</v>
      </c>
      <c r="BR64" s="8">
        <f t="shared" si="3"/>
        <v>-429.34399226174492</v>
      </c>
      <c r="BS64" s="8">
        <f t="shared" si="16"/>
        <v>-638.4860944177517</v>
      </c>
      <c r="BT64">
        <f t="shared" si="10"/>
        <v>-79.934124765884761</v>
      </c>
      <c r="BU64" s="8">
        <f t="shared" si="11"/>
        <v>-718.4202191836365</v>
      </c>
      <c r="BX64" s="2">
        <v>1</v>
      </c>
      <c r="BY64">
        <v>1</v>
      </c>
      <c r="CA64">
        <v>24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-12</v>
      </c>
      <c r="CI64">
        <v>12</v>
      </c>
      <c r="CK64">
        <v>62</v>
      </c>
      <c r="CL64" s="8">
        <f t="shared" si="12"/>
        <v>401.3194899328854</v>
      </c>
      <c r="CM64" s="8">
        <f t="shared" si="13"/>
        <v>-90.779573963601592</v>
      </c>
      <c r="CN64">
        <f t="shared" si="14"/>
        <v>-700.98047383584344</v>
      </c>
      <c r="CO64" s="8">
        <f t="shared" si="15"/>
        <v>-791.76004779944503</v>
      </c>
    </row>
    <row r="65" spans="1:93" ht="16.5">
      <c r="A65">
        <v>9.9999999999999995E-7</v>
      </c>
      <c r="B65">
        <v>4.1956521739130431E-5</v>
      </c>
      <c r="C65">
        <v>5.9150000000000001E-4</v>
      </c>
      <c r="D65">
        <v>1.3936486486486486E-3</v>
      </c>
      <c r="E65">
        <v>9.9999999999999995E-7</v>
      </c>
      <c r="F65">
        <v>2.0124797533006607E-2</v>
      </c>
      <c r="G65">
        <v>0.56467272505126742</v>
      </c>
      <c r="H65">
        <v>0.40120055619573641</v>
      </c>
      <c r="I65">
        <f t="shared" si="4"/>
        <v>306</v>
      </c>
      <c r="J65">
        <v>2.2908676527677716E-7</v>
      </c>
      <c r="K65">
        <v>3.0345E-2</v>
      </c>
      <c r="L65">
        <v>16.946038362218584</v>
      </c>
      <c r="M65" s="104">
        <v>60414.292885513132</v>
      </c>
      <c r="P65" s="2">
        <v>1</v>
      </c>
      <c r="Q65">
        <v>2</v>
      </c>
      <c r="S65">
        <v>0</v>
      </c>
      <c r="T65">
        <v>5.75</v>
      </c>
      <c r="U65">
        <v>0</v>
      </c>
      <c r="V65">
        <v>0</v>
      </c>
      <c r="W65">
        <v>1</v>
      </c>
      <c r="X65">
        <v>0</v>
      </c>
      <c r="Y65">
        <v>0</v>
      </c>
      <c r="Z65">
        <v>0.5</v>
      </c>
      <c r="AA65">
        <v>6.25</v>
      </c>
      <c r="AC65">
        <v>63</v>
      </c>
      <c r="AD65" s="8">
        <f t="shared" si="0"/>
        <v>-392.33660635570459</v>
      </c>
      <c r="AE65" s="8">
        <f t="shared" si="1"/>
        <v>-648.63820213512508</v>
      </c>
      <c r="AF65">
        <f t="shared" si="5"/>
        <v>-87.97140788179388</v>
      </c>
      <c r="AG65" s="8">
        <f t="shared" si="6"/>
        <v>-736.60961001691896</v>
      </c>
      <c r="AJ65" s="2">
        <v>1</v>
      </c>
      <c r="AK65">
        <v>2</v>
      </c>
      <c r="AM65">
        <v>0</v>
      </c>
      <c r="AN65">
        <v>0</v>
      </c>
      <c r="AO65">
        <v>3.28571428571429</v>
      </c>
      <c r="AP65">
        <v>0</v>
      </c>
      <c r="AQ65">
        <v>1</v>
      </c>
      <c r="AR65">
        <v>0</v>
      </c>
      <c r="AS65">
        <v>0</v>
      </c>
      <c r="AT65">
        <v>2.1428571428571401</v>
      </c>
      <c r="AU65">
        <v>5.4285714285714297</v>
      </c>
      <c r="AW65">
        <v>63</v>
      </c>
      <c r="AX65" s="8">
        <f t="shared" si="2"/>
        <v>-418.89879475455427</v>
      </c>
      <c r="AY65" s="8">
        <f t="shared" si="7"/>
        <v>-641.51503794582231</v>
      </c>
      <c r="AZ65">
        <f t="shared" si="8"/>
        <v>-48.814090005439056</v>
      </c>
      <c r="BA65" s="8">
        <f t="shared" si="9"/>
        <v>-690.3291279512614</v>
      </c>
      <c r="BD65" s="2">
        <v>1</v>
      </c>
      <c r="BE65">
        <v>2</v>
      </c>
      <c r="BG65">
        <v>0</v>
      </c>
      <c r="BH65">
        <v>0</v>
      </c>
      <c r="BI65">
        <v>0</v>
      </c>
      <c r="BJ65">
        <v>2.2999999999999998</v>
      </c>
      <c r="BK65">
        <v>1</v>
      </c>
      <c r="BL65">
        <v>0</v>
      </c>
      <c r="BM65">
        <v>0</v>
      </c>
      <c r="BN65">
        <v>2.8</v>
      </c>
      <c r="BO65">
        <v>5.0999999999999996</v>
      </c>
      <c r="BQ65">
        <v>63</v>
      </c>
      <c r="BR65" s="8">
        <f t="shared" si="3"/>
        <v>-429.34399226174492</v>
      </c>
      <c r="BS65" s="8">
        <f t="shared" si="16"/>
        <v>-638.4860944177517</v>
      </c>
      <c r="BT65">
        <f t="shared" si="10"/>
        <v>-80.530983571965322</v>
      </c>
      <c r="BU65" s="8">
        <f t="shared" si="11"/>
        <v>-719.017077989717</v>
      </c>
      <c r="BX65" s="2">
        <v>1</v>
      </c>
      <c r="BY65">
        <v>1</v>
      </c>
      <c r="CA65">
        <v>24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-12</v>
      </c>
      <c r="CI65">
        <v>12</v>
      </c>
      <c r="CK65">
        <v>63</v>
      </c>
      <c r="CL65" s="8">
        <f t="shared" si="12"/>
        <v>401.3194899328854</v>
      </c>
      <c r="CM65" s="8">
        <f t="shared" si="13"/>
        <v>-90.779573963601592</v>
      </c>
      <c r="CN65">
        <f t="shared" si="14"/>
        <v>-473.57421869401583</v>
      </c>
      <c r="CO65" s="8">
        <f t="shared" si="15"/>
        <v>-564.35379265761742</v>
      </c>
    </row>
    <row r="66" spans="1:93" ht="16.5">
      <c r="A66">
        <v>9.9999999999999995E-7</v>
      </c>
      <c r="B66">
        <v>4.2608695652173916E-5</v>
      </c>
      <c r="C66">
        <v>7.0966666666666671E-4</v>
      </c>
      <c r="D66">
        <v>1.5808108108108108E-3</v>
      </c>
      <c r="E66">
        <v>9.9999999999999995E-7</v>
      </c>
      <c r="F66">
        <v>2.297505821277819E-2</v>
      </c>
      <c r="G66">
        <v>0.55703102740980792</v>
      </c>
      <c r="H66">
        <v>0.40745532626925285</v>
      </c>
      <c r="I66">
        <f t="shared" si="4"/>
        <v>306</v>
      </c>
      <c r="J66">
        <v>2.2908676527677716E-7</v>
      </c>
      <c r="K66">
        <v>3.0159999999999999E-2</v>
      </c>
      <c r="L66">
        <v>19.366163335304591</v>
      </c>
      <c r="M66" s="104">
        <v>59662.144820404399</v>
      </c>
      <c r="P66" s="2">
        <v>1</v>
      </c>
      <c r="Q66">
        <v>2</v>
      </c>
      <c r="S66">
        <v>0</v>
      </c>
      <c r="T66">
        <v>5.75</v>
      </c>
      <c r="U66">
        <v>0</v>
      </c>
      <c r="V66">
        <v>0</v>
      </c>
      <c r="W66">
        <v>1</v>
      </c>
      <c r="X66">
        <v>0</v>
      </c>
      <c r="Y66">
        <v>0</v>
      </c>
      <c r="Z66">
        <v>0.5</v>
      </c>
      <c r="AA66">
        <v>6.25</v>
      </c>
      <c r="AC66">
        <v>64</v>
      </c>
      <c r="AD66" s="8">
        <f t="shared" si="0"/>
        <v>-392.33660635570459</v>
      </c>
      <c r="AE66" s="8">
        <f t="shared" si="1"/>
        <v>-648.63820213512508</v>
      </c>
      <c r="AF66">
        <f t="shared" si="5"/>
        <v>-84.977686726815094</v>
      </c>
      <c r="AG66" s="8">
        <f t="shared" si="6"/>
        <v>-733.61588886194022</v>
      </c>
      <c r="AJ66" s="2">
        <v>1</v>
      </c>
      <c r="AK66">
        <v>2</v>
      </c>
      <c r="AM66">
        <v>0</v>
      </c>
      <c r="AN66">
        <v>0</v>
      </c>
      <c r="AO66">
        <v>3.28571428571429</v>
      </c>
      <c r="AP66">
        <v>0</v>
      </c>
      <c r="AQ66">
        <v>1</v>
      </c>
      <c r="AR66">
        <v>0</v>
      </c>
      <c r="AS66">
        <v>0</v>
      </c>
      <c r="AT66">
        <v>2.1428571428571401</v>
      </c>
      <c r="AU66">
        <v>5.4285714285714297</v>
      </c>
      <c r="AW66">
        <v>64</v>
      </c>
      <c r="AX66" s="8">
        <f t="shared" si="2"/>
        <v>-418.89879475455427</v>
      </c>
      <c r="AY66" s="8">
        <f t="shared" si="7"/>
        <v>-641.51503794582231</v>
      </c>
      <c r="AZ66">
        <f t="shared" si="8"/>
        <v>-47.457009320127199</v>
      </c>
      <c r="BA66" s="8">
        <f t="shared" si="9"/>
        <v>-688.97204726594953</v>
      </c>
      <c r="BD66" s="2">
        <v>1</v>
      </c>
      <c r="BE66">
        <v>2</v>
      </c>
      <c r="BG66">
        <v>0</v>
      </c>
      <c r="BH66">
        <v>0</v>
      </c>
      <c r="BI66">
        <v>0</v>
      </c>
      <c r="BJ66">
        <v>2.2999999999999998</v>
      </c>
      <c r="BK66">
        <v>1</v>
      </c>
      <c r="BL66">
        <v>0</v>
      </c>
      <c r="BM66">
        <v>0</v>
      </c>
      <c r="BN66">
        <v>2.8</v>
      </c>
      <c r="BO66">
        <v>5.0999999999999996</v>
      </c>
      <c r="BQ66">
        <v>64</v>
      </c>
      <c r="BR66" s="8">
        <f t="shared" si="3"/>
        <v>-429.34399226174492</v>
      </c>
      <c r="BS66" s="8">
        <f t="shared" si="16"/>
        <v>-638.4860944177517</v>
      </c>
      <c r="BT66">
        <f t="shared" si="10"/>
        <v>-80.237546964186052</v>
      </c>
      <c r="BU66" s="8">
        <f t="shared" si="11"/>
        <v>-718.7236413819378</v>
      </c>
      <c r="BX66" s="2">
        <v>1</v>
      </c>
      <c r="BY66">
        <v>1</v>
      </c>
      <c r="CA66">
        <v>24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-12</v>
      </c>
      <c r="CI66">
        <v>12</v>
      </c>
      <c r="CK66">
        <v>64</v>
      </c>
      <c r="CL66" s="8">
        <f t="shared" si="12"/>
        <v>401.3194899328854</v>
      </c>
      <c r="CM66" s="8">
        <f t="shared" si="13"/>
        <v>-90.779573963601592</v>
      </c>
      <c r="CN66">
        <f t="shared" si="14"/>
        <v>-472.44567178918396</v>
      </c>
      <c r="CO66" s="8">
        <f t="shared" si="15"/>
        <v>-563.22524575278555</v>
      </c>
    </row>
    <row r="67" spans="1:93" ht="16.5">
      <c r="A67">
        <v>9.9999999999999995E-7</v>
      </c>
      <c r="B67">
        <v>4.2173913043478264E-5</v>
      </c>
      <c r="C67">
        <v>6.9983333333333345E-4</v>
      </c>
      <c r="D67">
        <v>1.4389189189189188E-3</v>
      </c>
      <c r="E67">
        <v>9.9999999999999995E-7</v>
      </c>
      <c r="F67">
        <v>2.1198820915853591E-2</v>
      </c>
      <c r="G67">
        <v>0.5501693150308784</v>
      </c>
      <c r="H67">
        <v>0.41605394207137036</v>
      </c>
      <c r="I67">
        <f t="shared" si="4"/>
        <v>306</v>
      </c>
      <c r="J67">
        <v>2.2908676527677716E-7</v>
      </c>
      <c r="K67">
        <v>3.0020000000000002E-2</v>
      </c>
      <c r="L67">
        <v>17.877647128008856</v>
      </c>
      <c r="M67" s="104">
        <v>58967.836027375866</v>
      </c>
      <c r="P67" s="2">
        <v>1</v>
      </c>
      <c r="Q67">
        <v>2</v>
      </c>
      <c r="S67">
        <v>0</v>
      </c>
      <c r="T67">
        <v>5.75</v>
      </c>
      <c r="U67">
        <v>0</v>
      </c>
      <c r="V67">
        <v>0</v>
      </c>
      <c r="W67">
        <v>1</v>
      </c>
      <c r="X67">
        <v>0</v>
      </c>
      <c r="Y67">
        <v>0</v>
      </c>
      <c r="Z67">
        <v>0.5</v>
      </c>
      <c r="AA67">
        <v>6.25</v>
      </c>
      <c r="AC67">
        <v>65</v>
      </c>
      <c r="AD67" s="8">
        <f t="shared" ref="AD67:AD112" si="17">S67*$O$8+T67*$O$9+U67*$O$10+V67*$O$11+W67*$O$4+X67*$O$12+Y67*$O$14+Z67*$O$3+AA67*$O$6-P67*$O$13-Q67*$O$7</f>
        <v>-392.33660635570459</v>
      </c>
      <c r="AE67" s="8">
        <f t="shared" ref="AE67:AE112" si="18">S67*$O$8+T67*$O$9+U67*$O$10+V67*$O$11+W67*$O$4+X67*$O$12+Y67*$O$14+Z67*$O$3+AA67*$O$5-P67*$O$13-Q67*$O$7</f>
        <v>-648.63820213512508</v>
      </c>
      <c r="AF67">
        <f t="shared" si="5"/>
        <v>-85.392450010593009</v>
      </c>
      <c r="AG67" s="8">
        <f t="shared" si="6"/>
        <v>-734.03065214571814</v>
      </c>
      <c r="AJ67" s="2">
        <v>1</v>
      </c>
      <c r="AK67">
        <v>2</v>
      </c>
      <c r="AM67">
        <v>0</v>
      </c>
      <c r="AN67">
        <v>0</v>
      </c>
      <c r="AO67">
        <v>3.28571428571429</v>
      </c>
      <c r="AP67">
        <v>0</v>
      </c>
      <c r="AQ67">
        <v>1</v>
      </c>
      <c r="AR67">
        <v>0</v>
      </c>
      <c r="AS67">
        <v>0</v>
      </c>
      <c r="AT67">
        <v>2.1428571428571401</v>
      </c>
      <c r="AU67">
        <v>5.4285714285714297</v>
      </c>
      <c r="AW67">
        <v>65</v>
      </c>
      <c r="AX67" s="8">
        <f t="shared" ref="AX67:AX112" si="19">AM67*$O$8+AN67*$O$9+AO67*$O$10+AP67*$O$11+AQ67*$O$4+AR67*$O$12+AS67*$O$14+AT67*$O$3+AU67*$O$6-AJ67*$O$13-AK67*$O$7</f>
        <v>-418.89879475455427</v>
      </c>
      <c r="AY67" s="8">
        <f t="shared" si="7"/>
        <v>-641.51503794582231</v>
      </c>
      <c r="AZ67">
        <f t="shared" si="8"/>
        <v>-48.473282896094425</v>
      </c>
      <c r="BA67" s="8">
        <f t="shared" si="9"/>
        <v>-689.98832084191679</v>
      </c>
      <c r="BD67" s="2">
        <v>1</v>
      </c>
      <c r="BE67">
        <v>2</v>
      </c>
      <c r="BG67">
        <v>0</v>
      </c>
      <c r="BH67">
        <v>0</v>
      </c>
      <c r="BI67">
        <v>0</v>
      </c>
      <c r="BJ67">
        <v>2.2999999999999998</v>
      </c>
      <c r="BK67">
        <v>1</v>
      </c>
      <c r="BL67">
        <v>0</v>
      </c>
      <c r="BM67">
        <v>0</v>
      </c>
      <c r="BN67">
        <v>2.8</v>
      </c>
      <c r="BO67">
        <v>5.0999999999999996</v>
      </c>
      <c r="BQ67">
        <v>65</v>
      </c>
      <c r="BR67" s="8">
        <f t="shared" ref="BR67:BR112" si="20">BG67*$O$8+BH67*$O$9+BI67*$O$10+BJ67*$O$11+BK67*$O$4+BL67*$O$12+BM67*$O$14+BN67*$O$3+BO67*$O$6-BD67*$O$13-BE67*$O$7</f>
        <v>-429.34399226174492</v>
      </c>
      <c r="BS67" s="8">
        <f t="shared" si="16"/>
        <v>-638.4860944177517</v>
      </c>
      <c r="BT67">
        <f t="shared" si="10"/>
        <v>-80.475410852567137</v>
      </c>
      <c r="BU67" s="8">
        <f t="shared" si="11"/>
        <v>-718.96150527031887</v>
      </c>
      <c r="BX67" s="2">
        <v>1</v>
      </c>
      <c r="BY67">
        <v>1</v>
      </c>
      <c r="CA67">
        <v>24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-12</v>
      </c>
      <c r="CI67">
        <v>12</v>
      </c>
      <c r="CK67">
        <v>65</v>
      </c>
      <c r="CL67" s="8">
        <f t="shared" si="12"/>
        <v>401.3194899328854</v>
      </c>
      <c r="CM67" s="8">
        <f t="shared" si="13"/>
        <v>-90.779573963601592</v>
      </c>
      <c r="CN67">
        <f t="shared" si="14"/>
        <v>-472.92989962746333</v>
      </c>
      <c r="CO67" s="8">
        <f t="shared" si="15"/>
        <v>-563.70947359106492</v>
      </c>
    </row>
    <row r="68" spans="1:93" ht="16.5">
      <c r="A68">
        <v>9.9999999999999995E-7</v>
      </c>
      <c r="B68">
        <v>4.6304347826086952E-5</v>
      </c>
      <c r="C68">
        <v>9.078333333333333E-4</v>
      </c>
      <c r="D68">
        <v>1.7149999999999999E-3</v>
      </c>
      <c r="E68">
        <v>9.9999999999999995E-7</v>
      </c>
      <c r="F68">
        <v>2.3483020975614877E-2</v>
      </c>
      <c r="G68">
        <v>0.54831276743115742</v>
      </c>
      <c r="H68">
        <v>0.41980877466841493</v>
      </c>
      <c r="I68">
        <f t="shared" ref="I68:I112" si="21">33+273</f>
        <v>306</v>
      </c>
      <c r="J68">
        <v>2.2908676527677716E-7</v>
      </c>
      <c r="K68">
        <v>2.9975000000000002E-2</v>
      </c>
      <c r="L68">
        <v>19.804509901087552</v>
      </c>
      <c r="M68" s="104">
        <v>58765.630983447954</v>
      </c>
      <c r="P68" s="2">
        <v>1</v>
      </c>
      <c r="Q68">
        <v>2</v>
      </c>
      <c r="S68">
        <v>0</v>
      </c>
      <c r="T68">
        <v>5.75</v>
      </c>
      <c r="U68">
        <v>0</v>
      </c>
      <c r="V68">
        <v>0</v>
      </c>
      <c r="W68">
        <v>1</v>
      </c>
      <c r="X68">
        <v>0</v>
      </c>
      <c r="Y68">
        <v>0</v>
      </c>
      <c r="Z68">
        <v>0.5</v>
      </c>
      <c r="AA68">
        <v>6.25</v>
      </c>
      <c r="AC68">
        <v>66</v>
      </c>
      <c r="AD68" s="8">
        <f t="shared" si="17"/>
        <v>-392.33660635570459</v>
      </c>
      <c r="AE68" s="8">
        <f t="shared" si="18"/>
        <v>-648.63820213512508</v>
      </c>
      <c r="AF68">
        <f t="shared" ref="AF68:AF112" si="22">0.0083145*$I68*LN($B68^S67*$C68^T67*$D68^U67*$E68^V67*$F68^W67*$G68^X67*$H68^Y67*$K68^Z67/$A68^P67)</f>
        <v>-81.327169024399623</v>
      </c>
      <c r="AG68" s="8">
        <f t="shared" ref="AG68:AG112" si="23">AE68+AF68</f>
        <v>-729.96537115952469</v>
      </c>
      <c r="AJ68" s="2">
        <v>1</v>
      </c>
      <c r="AK68">
        <v>2</v>
      </c>
      <c r="AM68">
        <v>0</v>
      </c>
      <c r="AN68">
        <v>0</v>
      </c>
      <c r="AO68">
        <v>3.28571428571429</v>
      </c>
      <c r="AP68">
        <v>0</v>
      </c>
      <c r="AQ68">
        <v>1</v>
      </c>
      <c r="AR68">
        <v>0</v>
      </c>
      <c r="AS68">
        <v>0</v>
      </c>
      <c r="AT68">
        <v>2.1428571428571401</v>
      </c>
      <c r="AU68">
        <v>5.4285714285714297</v>
      </c>
      <c r="AW68">
        <v>66</v>
      </c>
      <c r="AX68" s="8">
        <f t="shared" si="19"/>
        <v>-418.89879475455427</v>
      </c>
      <c r="AY68" s="8">
        <f t="shared" ref="AY68:AY112" si="24">AM68*$O$8+AN68*$O$9+AO68*$O$10+AP68*$O$11+AQ68*$O$4+AR68*$O$12+AS68*$O$14+AT68*$O$3+AU68*$O$5-AJ68*$O$13-AK68*$O$7</f>
        <v>-641.51503794582231</v>
      </c>
      <c r="AZ68">
        <f t="shared" ref="AZ68:AZ112" si="25">0.0083145*$I68*LN($B68^AM67*$C68^AN67*$D68^AO67*$E68^AP67*$F68^AQ67*$G68^AR67*$H68^AS67*$K68^AT67/$A68^AJ67)</f>
        <v>-46.753812762835125</v>
      </c>
      <c r="BA68" s="8">
        <f t="shared" ref="BA68:BA112" si="26">AY68+AZ68</f>
        <v>-688.2688507086574</v>
      </c>
      <c r="BD68" s="2">
        <v>1</v>
      </c>
      <c r="BE68">
        <v>2</v>
      </c>
      <c r="BG68">
        <v>0</v>
      </c>
      <c r="BH68">
        <v>0</v>
      </c>
      <c r="BI68">
        <v>0</v>
      </c>
      <c r="BJ68">
        <v>2.2999999999999998</v>
      </c>
      <c r="BK68">
        <v>1</v>
      </c>
      <c r="BL68">
        <v>0</v>
      </c>
      <c r="BM68">
        <v>0</v>
      </c>
      <c r="BN68">
        <v>2.8</v>
      </c>
      <c r="BO68">
        <v>5.0999999999999996</v>
      </c>
      <c r="BQ68">
        <v>66</v>
      </c>
      <c r="BR68" s="8">
        <f t="shared" si="20"/>
        <v>-429.34399226174492</v>
      </c>
      <c r="BS68" s="8">
        <f t="shared" ref="BS68:BS112" si="27">BG68*$O$8+BH68*$O$9+BI68*$O$10+BJ68*$O$11+BK68*$O$4+BL68*$O$12+BM68*$O$14+BN68*$O$3+BO68*$O$5-BD68*$O$13-BE68*$O$7</f>
        <v>-638.4860944177517</v>
      </c>
      <c r="BT68">
        <f t="shared" ref="BT68:BT112" si="28">0.0083145*$I68*LN($B68^BG67*$C68^BH67*$D68^BI67*$E68^BJ67*$F68^BK67*$G68^BL67*$H68^BM67*$K68^BN67/$A68^BD67)</f>
        <v>-80.225740462611725</v>
      </c>
      <c r="BU68" s="8">
        <f t="shared" ref="BU68:BU112" si="29">BS68+BT68</f>
        <v>-718.71183488036343</v>
      </c>
      <c r="BX68" s="2">
        <v>1</v>
      </c>
      <c r="BY68">
        <v>1</v>
      </c>
      <c r="CA68">
        <v>24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-12</v>
      </c>
      <c r="CI68">
        <v>12</v>
      </c>
      <c r="CK68">
        <v>66</v>
      </c>
      <c r="CL68" s="8">
        <f t="shared" ref="CL68:CL112" si="30">CA68*$O$8+CB68*$O$9+CC68*$O$10+CD68*$O$11+CE68*$O$4+CF68*$O$12+CG68*$O$14+CH68*$O$3+CI68*$O$6-BX68*$O$13-BY68*$O$7</f>
        <v>401.3194899328854</v>
      </c>
      <c r="CM68" s="8">
        <f t="shared" ref="CM68:CM112" si="31">CA68*$O$8+CB68*$O$9+CC68*$O$10+CD68*$O$11+CE68*$O$4+CF68*$O$12+CG68*$O$14+CH68*$O$3+CI68*$O$5-BX68*$O$13-BY68*$O$7</f>
        <v>-90.779573963601592</v>
      </c>
      <c r="CN68">
        <f t="shared" ref="CN68:CN112" si="32">0.0083145*$I68*LN($B68^CA67*$C68^CB67*$D68^CC67*$E68^CD67*$F68^CE67*$G68^CF67*$H68^CG67*$K68^CH67/$A68^BX67)</f>
        <v>-467.1788613737869</v>
      </c>
      <c r="CO68" s="8">
        <f t="shared" ref="CO68:CO112" si="33">CM68+CN68</f>
        <v>-557.95843533738844</v>
      </c>
    </row>
    <row r="69" spans="1:93" ht="16.5">
      <c r="A69">
        <v>9.9999999999999995E-7</v>
      </c>
      <c r="B69">
        <v>2.5652173913043479E-5</v>
      </c>
      <c r="C69">
        <v>8.6183333333333337E-4</v>
      </c>
      <c r="D69">
        <v>1.5337837837837837E-3</v>
      </c>
      <c r="E69">
        <v>3.0568181818181817E-5</v>
      </c>
      <c r="F69">
        <v>4.6196092736129263E-2</v>
      </c>
      <c r="G69">
        <v>0.55282656237487482</v>
      </c>
      <c r="H69">
        <v>0.41630511216100652</v>
      </c>
      <c r="I69">
        <f t="shared" si="21"/>
        <v>306</v>
      </c>
      <c r="J69">
        <v>2.1877616239495479E-7</v>
      </c>
      <c r="K69">
        <v>3.0724999999999999E-2</v>
      </c>
      <c r="L69">
        <v>38.934977362807281</v>
      </c>
      <c r="M69" s="104">
        <v>59198.699856874708</v>
      </c>
      <c r="P69" s="2">
        <v>1</v>
      </c>
      <c r="Q69">
        <v>2</v>
      </c>
      <c r="S69">
        <v>0</v>
      </c>
      <c r="T69">
        <v>5.75</v>
      </c>
      <c r="U69">
        <v>0</v>
      </c>
      <c r="V69">
        <v>0</v>
      </c>
      <c r="W69">
        <v>1</v>
      </c>
      <c r="X69">
        <v>0</v>
      </c>
      <c r="Y69">
        <v>0</v>
      </c>
      <c r="Z69">
        <v>0.5</v>
      </c>
      <c r="AA69">
        <v>6.25</v>
      </c>
      <c r="AC69">
        <v>67</v>
      </c>
      <c r="AD69" s="8">
        <f t="shared" si="17"/>
        <v>-392.33660635570459</v>
      </c>
      <c r="AE69" s="8">
        <f t="shared" si="18"/>
        <v>-648.63820213512508</v>
      </c>
      <c r="AF69">
        <f t="shared" si="22"/>
        <v>-80.33496659640447</v>
      </c>
      <c r="AG69" s="8">
        <f t="shared" si="23"/>
        <v>-728.97316873152954</v>
      </c>
      <c r="AJ69" s="2">
        <v>1</v>
      </c>
      <c r="AK69">
        <v>2</v>
      </c>
      <c r="AM69">
        <v>0</v>
      </c>
      <c r="AN69">
        <v>0</v>
      </c>
      <c r="AO69">
        <v>3.28571428571429</v>
      </c>
      <c r="AP69">
        <v>0</v>
      </c>
      <c r="AQ69">
        <v>1</v>
      </c>
      <c r="AR69">
        <v>0</v>
      </c>
      <c r="AS69">
        <v>0</v>
      </c>
      <c r="AT69">
        <v>2.1428571428571401</v>
      </c>
      <c r="AU69">
        <v>5.4285714285714297</v>
      </c>
      <c r="AW69">
        <v>67</v>
      </c>
      <c r="AX69" s="8">
        <f t="shared" si="19"/>
        <v>-418.89879475455427</v>
      </c>
      <c r="AY69" s="8">
        <f t="shared" si="24"/>
        <v>-641.51503794582231</v>
      </c>
      <c r="AZ69">
        <f t="shared" si="25"/>
        <v>-45.831168991440563</v>
      </c>
      <c r="BA69" s="8">
        <f t="shared" si="26"/>
        <v>-687.34620693726288</v>
      </c>
      <c r="BD69" s="2">
        <v>1</v>
      </c>
      <c r="BE69">
        <v>2</v>
      </c>
      <c r="BG69">
        <v>0</v>
      </c>
      <c r="BH69">
        <v>0</v>
      </c>
      <c r="BI69">
        <v>0</v>
      </c>
      <c r="BJ69">
        <v>2.2999999999999998</v>
      </c>
      <c r="BK69">
        <v>1</v>
      </c>
      <c r="BL69">
        <v>0</v>
      </c>
      <c r="BM69">
        <v>0</v>
      </c>
      <c r="BN69">
        <v>2.8</v>
      </c>
      <c r="BO69">
        <v>5.0999999999999996</v>
      </c>
      <c r="BQ69">
        <v>67</v>
      </c>
      <c r="BR69" s="8">
        <f t="shared" si="20"/>
        <v>-429.34399226174492</v>
      </c>
      <c r="BS69" s="8">
        <f t="shared" si="27"/>
        <v>-638.4860944177517</v>
      </c>
      <c r="BT69">
        <f t="shared" si="28"/>
        <v>-58.315481108737238</v>
      </c>
      <c r="BU69" s="8">
        <f t="shared" si="29"/>
        <v>-696.80157552648893</v>
      </c>
      <c r="BX69" s="2">
        <v>1</v>
      </c>
      <c r="BY69">
        <v>1</v>
      </c>
      <c r="CA69">
        <v>24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-12</v>
      </c>
      <c r="CI69">
        <v>12</v>
      </c>
      <c r="CK69">
        <v>67</v>
      </c>
      <c r="CL69" s="8">
        <f t="shared" si="30"/>
        <v>401.3194899328854</v>
      </c>
      <c r="CM69" s="8">
        <f t="shared" si="31"/>
        <v>-90.779573963601592</v>
      </c>
      <c r="CN69">
        <f t="shared" si="32"/>
        <v>-503.9968621474552</v>
      </c>
      <c r="CO69" s="8">
        <f t="shared" si="33"/>
        <v>-594.7764361110568</v>
      </c>
    </row>
    <row r="70" spans="1:93" ht="16.5">
      <c r="A70">
        <v>9.9999999999999995E-7</v>
      </c>
      <c r="B70">
        <v>2.7173913043478258E-5</v>
      </c>
      <c r="C70">
        <v>8.008333333333333E-4</v>
      </c>
      <c r="D70">
        <v>1.3644594594594594E-3</v>
      </c>
      <c r="E70">
        <v>9.9999999999999995E-7</v>
      </c>
      <c r="F70">
        <v>1.9849321640640488E-2</v>
      </c>
      <c r="G70">
        <v>0.55941292184140301</v>
      </c>
      <c r="H70">
        <v>0.40812279666197504</v>
      </c>
      <c r="I70">
        <f t="shared" si="21"/>
        <v>306</v>
      </c>
      <c r="J70">
        <v>2.1877616239495479E-7</v>
      </c>
      <c r="K70">
        <v>3.015E-2</v>
      </c>
      <c r="L70">
        <v>16.719970146981002</v>
      </c>
      <c r="M70" s="104">
        <v>59879.310317628799</v>
      </c>
      <c r="P70" s="2">
        <v>1</v>
      </c>
      <c r="Q70">
        <v>2</v>
      </c>
      <c r="S70">
        <v>0</v>
      </c>
      <c r="T70">
        <v>5.75</v>
      </c>
      <c r="U70">
        <v>0</v>
      </c>
      <c r="V70">
        <v>0</v>
      </c>
      <c r="W70">
        <v>1</v>
      </c>
      <c r="X70">
        <v>0</v>
      </c>
      <c r="Y70">
        <v>0</v>
      </c>
      <c r="Z70">
        <v>0.5</v>
      </c>
      <c r="AA70">
        <v>6.25</v>
      </c>
      <c r="AC70">
        <v>68</v>
      </c>
      <c r="AD70" s="8">
        <f t="shared" si="17"/>
        <v>-392.33660635570459</v>
      </c>
      <c r="AE70" s="8">
        <f t="shared" si="18"/>
        <v>-648.63820213512508</v>
      </c>
      <c r="AF70">
        <f t="shared" si="22"/>
        <v>-83.582108345243142</v>
      </c>
      <c r="AG70" s="8">
        <f t="shared" si="23"/>
        <v>-732.2203104803682</v>
      </c>
      <c r="AJ70" s="2">
        <v>1</v>
      </c>
      <c r="AK70">
        <v>2</v>
      </c>
      <c r="AM70">
        <v>0</v>
      </c>
      <c r="AN70">
        <v>0</v>
      </c>
      <c r="AO70">
        <v>3.28571428571429</v>
      </c>
      <c r="AP70">
        <v>0</v>
      </c>
      <c r="AQ70">
        <v>1</v>
      </c>
      <c r="AR70">
        <v>0</v>
      </c>
      <c r="AS70">
        <v>0</v>
      </c>
      <c r="AT70">
        <v>2.1428571428571401</v>
      </c>
      <c r="AU70">
        <v>5.4285714285714297</v>
      </c>
      <c r="AW70">
        <v>68</v>
      </c>
      <c r="AX70" s="8">
        <f t="shared" si="19"/>
        <v>-418.89879475455427</v>
      </c>
      <c r="AY70" s="8">
        <f t="shared" si="24"/>
        <v>-641.51503794582231</v>
      </c>
      <c r="AZ70">
        <f t="shared" si="25"/>
        <v>-49.061252241304636</v>
      </c>
      <c r="BA70" s="8">
        <f t="shared" si="26"/>
        <v>-690.57629018712692</v>
      </c>
      <c r="BD70" s="2">
        <v>1</v>
      </c>
      <c r="BE70">
        <v>2</v>
      </c>
      <c r="BG70">
        <v>0</v>
      </c>
      <c r="BH70">
        <v>0</v>
      </c>
      <c r="BI70">
        <v>0</v>
      </c>
      <c r="BJ70">
        <v>2.2999999999999998</v>
      </c>
      <c r="BK70">
        <v>1</v>
      </c>
      <c r="BL70">
        <v>0</v>
      </c>
      <c r="BM70">
        <v>0</v>
      </c>
      <c r="BN70">
        <v>2.8</v>
      </c>
      <c r="BO70">
        <v>5.0999999999999996</v>
      </c>
      <c r="BQ70">
        <v>68</v>
      </c>
      <c r="BR70" s="8">
        <f t="shared" si="20"/>
        <v>-429.34399226174492</v>
      </c>
      <c r="BS70" s="8">
        <f t="shared" si="27"/>
        <v>-638.4860944177517</v>
      </c>
      <c r="BT70">
        <f t="shared" si="28"/>
        <v>-80.611976994864577</v>
      </c>
      <c r="BU70" s="8">
        <f t="shared" si="29"/>
        <v>-719.09807141261626</v>
      </c>
      <c r="BX70" s="2">
        <v>1</v>
      </c>
      <c r="BY70">
        <v>1</v>
      </c>
      <c r="CA70">
        <v>24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-12</v>
      </c>
      <c r="CI70">
        <v>12</v>
      </c>
      <c r="CK70">
        <v>68</v>
      </c>
      <c r="CL70" s="8">
        <f t="shared" si="30"/>
        <v>401.3194899328854</v>
      </c>
      <c r="CM70" s="8">
        <f t="shared" si="31"/>
        <v>-90.779573963601592</v>
      </c>
      <c r="CN70">
        <f t="shared" si="32"/>
        <v>-499.90115070861077</v>
      </c>
      <c r="CO70" s="8">
        <f t="shared" si="33"/>
        <v>-590.68072467221236</v>
      </c>
    </row>
    <row r="71" spans="1:93" ht="16.5">
      <c r="A71">
        <v>9.9999999999999995E-7</v>
      </c>
      <c r="B71">
        <v>4.4999999999999996E-5</v>
      </c>
      <c r="C71">
        <v>8.1283333333333338E-4</v>
      </c>
      <c r="D71">
        <v>1.3101351351351351E-3</v>
      </c>
      <c r="E71">
        <v>9.9999999999999995E-7</v>
      </c>
      <c r="F71">
        <v>2.0002941149436723E-2</v>
      </c>
      <c r="G71">
        <v>0.56510786135285895</v>
      </c>
      <c r="H71">
        <v>0.39649712526079894</v>
      </c>
      <c r="I71">
        <f t="shared" si="21"/>
        <v>306</v>
      </c>
      <c r="J71">
        <v>2.089296130854039E-7</v>
      </c>
      <c r="K71">
        <v>3.031E-2</v>
      </c>
      <c r="L71">
        <v>16.850168086607461</v>
      </c>
      <c r="M71" s="104">
        <v>60492.639880572955</v>
      </c>
      <c r="P71" s="2">
        <v>1</v>
      </c>
      <c r="Q71">
        <v>2</v>
      </c>
      <c r="S71">
        <v>0</v>
      </c>
      <c r="T71">
        <v>5.75</v>
      </c>
      <c r="U71">
        <v>0</v>
      </c>
      <c r="V71">
        <v>0</v>
      </c>
      <c r="W71">
        <v>1</v>
      </c>
      <c r="X71">
        <v>0</v>
      </c>
      <c r="Y71">
        <v>0</v>
      </c>
      <c r="Z71">
        <v>0.5</v>
      </c>
      <c r="AA71">
        <v>6.25</v>
      </c>
      <c r="AC71">
        <v>69</v>
      </c>
      <c r="AD71" s="8">
        <f t="shared" si="17"/>
        <v>-392.33660635570459</v>
      </c>
      <c r="AE71" s="8">
        <f t="shared" si="18"/>
        <v>-648.63820213512508</v>
      </c>
      <c r="AF71">
        <f t="shared" si="22"/>
        <v>-83.338174612895216</v>
      </c>
      <c r="AG71" s="8">
        <f t="shared" si="23"/>
        <v>-731.97637674802036</v>
      </c>
      <c r="AJ71" s="2">
        <v>1</v>
      </c>
      <c r="AK71">
        <v>2</v>
      </c>
      <c r="AM71">
        <v>0</v>
      </c>
      <c r="AN71">
        <v>0</v>
      </c>
      <c r="AO71">
        <v>3.28571428571429</v>
      </c>
      <c r="AP71">
        <v>0</v>
      </c>
      <c r="AQ71">
        <v>1</v>
      </c>
      <c r="AR71">
        <v>0</v>
      </c>
      <c r="AS71">
        <v>0</v>
      </c>
      <c r="AT71">
        <v>2.1428571428571401</v>
      </c>
      <c r="AU71">
        <v>5.4285714285714297</v>
      </c>
      <c r="AW71">
        <v>69</v>
      </c>
      <c r="AX71" s="8">
        <f t="shared" si="19"/>
        <v>-418.89879475455427</v>
      </c>
      <c r="AY71" s="8">
        <f t="shared" si="24"/>
        <v>-641.51503794582231</v>
      </c>
      <c r="AZ71">
        <f t="shared" si="25"/>
        <v>-49.352417441014467</v>
      </c>
      <c r="BA71" s="8">
        <f t="shared" si="26"/>
        <v>-690.86745538683681</v>
      </c>
      <c r="BD71" s="2">
        <v>1</v>
      </c>
      <c r="BE71">
        <v>2</v>
      </c>
      <c r="BG71">
        <v>0</v>
      </c>
      <c r="BH71">
        <v>0</v>
      </c>
      <c r="BI71">
        <v>0</v>
      </c>
      <c r="BJ71">
        <v>2.2999999999999998</v>
      </c>
      <c r="BK71">
        <v>1</v>
      </c>
      <c r="BL71">
        <v>0</v>
      </c>
      <c r="BM71">
        <v>0</v>
      </c>
      <c r="BN71">
        <v>2.8</v>
      </c>
      <c r="BO71">
        <v>5.0999999999999996</v>
      </c>
      <c r="BQ71">
        <v>69</v>
      </c>
      <c r="BR71" s="8">
        <f t="shared" si="20"/>
        <v>-429.34399226174492</v>
      </c>
      <c r="BS71" s="8">
        <f t="shared" si="27"/>
        <v>-638.4860944177517</v>
      </c>
      <c r="BT71">
        <f t="shared" si="28"/>
        <v>-80.554657273836014</v>
      </c>
      <c r="BU71" s="8">
        <f t="shared" si="29"/>
        <v>-719.04075169158773</v>
      </c>
      <c r="BX71" s="2">
        <v>1</v>
      </c>
      <c r="BY71">
        <v>1</v>
      </c>
      <c r="CA71">
        <v>24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-12</v>
      </c>
      <c r="CI71">
        <v>12</v>
      </c>
      <c r="CK71">
        <v>69</v>
      </c>
      <c r="CL71" s="8">
        <f t="shared" si="30"/>
        <v>401.3194899328854</v>
      </c>
      <c r="CM71" s="8">
        <f t="shared" si="31"/>
        <v>-90.779573963601592</v>
      </c>
      <c r="CN71">
        <f t="shared" si="32"/>
        <v>-469.26291922674812</v>
      </c>
      <c r="CO71" s="8">
        <f t="shared" si="33"/>
        <v>-560.04249319034966</v>
      </c>
    </row>
    <row r="72" spans="1:93" ht="16.5">
      <c r="A72">
        <v>9.9999999999999995E-7</v>
      </c>
      <c r="B72">
        <v>9.9999999999999995E-7</v>
      </c>
      <c r="C72">
        <v>8.3266666666666667E-4</v>
      </c>
      <c r="D72">
        <v>1.3550000000000001E-3</v>
      </c>
      <c r="E72">
        <v>9.9999999999999995E-7</v>
      </c>
      <c r="F72">
        <v>6.8207911045485514E-2</v>
      </c>
      <c r="G72">
        <v>0.56128893927335777</v>
      </c>
      <c r="H72">
        <v>0.40440549895879924</v>
      </c>
      <c r="I72">
        <f t="shared" si="21"/>
        <v>306</v>
      </c>
      <c r="J72">
        <v>2.089296130854039E-7</v>
      </c>
      <c r="K72">
        <v>3.1119999999999998E-2</v>
      </c>
      <c r="L72">
        <v>57.457203940239523</v>
      </c>
      <c r="M72" s="104">
        <v>60057.549532745208</v>
      </c>
      <c r="P72" s="2">
        <v>1</v>
      </c>
      <c r="Q72">
        <v>2</v>
      </c>
      <c r="S72">
        <v>0</v>
      </c>
      <c r="T72">
        <v>5.75</v>
      </c>
      <c r="U72">
        <v>0</v>
      </c>
      <c r="V72">
        <v>0</v>
      </c>
      <c r="W72">
        <v>1</v>
      </c>
      <c r="X72">
        <v>0</v>
      </c>
      <c r="Y72">
        <v>0</v>
      </c>
      <c r="Z72">
        <v>0.5</v>
      </c>
      <c r="AA72">
        <v>6.25</v>
      </c>
      <c r="AC72">
        <v>70</v>
      </c>
      <c r="AD72" s="8">
        <f t="shared" si="17"/>
        <v>-392.33660635570459</v>
      </c>
      <c r="AE72" s="8">
        <f t="shared" si="18"/>
        <v>-648.63820213512508</v>
      </c>
      <c r="AF72">
        <f t="shared" si="22"/>
        <v>-79.830982570387789</v>
      </c>
      <c r="AG72" s="8">
        <f t="shared" si="23"/>
        <v>-728.46918470551282</v>
      </c>
      <c r="AJ72" s="2">
        <v>1</v>
      </c>
      <c r="AK72">
        <v>2</v>
      </c>
      <c r="AM72">
        <v>0</v>
      </c>
      <c r="AN72">
        <v>0</v>
      </c>
      <c r="AO72">
        <v>3.28571428571429</v>
      </c>
      <c r="AP72">
        <v>0</v>
      </c>
      <c r="AQ72">
        <v>1</v>
      </c>
      <c r="AR72">
        <v>0</v>
      </c>
      <c r="AS72">
        <v>0</v>
      </c>
      <c r="AT72">
        <v>2.1428571428571401</v>
      </c>
      <c r="AU72">
        <v>5.4285714285714297</v>
      </c>
      <c r="AW72">
        <v>70</v>
      </c>
      <c r="AX72" s="8">
        <f t="shared" si="19"/>
        <v>-418.89879475455427</v>
      </c>
      <c r="AY72" s="8">
        <f t="shared" si="24"/>
        <v>-641.51503794582231</v>
      </c>
      <c r="AZ72">
        <f t="shared" si="25"/>
        <v>-45.80618700436159</v>
      </c>
      <c r="BA72" s="8">
        <f t="shared" si="26"/>
        <v>-687.32122495018393</v>
      </c>
      <c r="BD72" s="2">
        <v>1</v>
      </c>
      <c r="BE72">
        <v>2</v>
      </c>
      <c r="BG72">
        <v>0</v>
      </c>
      <c r="BH72">
        <v>0</v>
      </c>
      <c r="BI72">
        <v>0</v>
      </c>
      <c r="BJ72">
        <v>2.2999999999999998</v>
      </c>
      <c r="BK72">
        <v>1</v>
      </c>
      <c r="BL72">
        <v>0</v>
      </c>
      <c r="BM72">
        <v>0</v>
      </c>
      <c r="BN72">
        <v>2.8</v>
      </c>
      <c r="BO72">
        <v>5.0999999999999996</v>
      </c>
      <c r="BQ72">
        <v>70</v>
      </c>
      <c r="BR72" s="8">
        <f t="shared" si="20"/>
        <v>-429.34399226174492</v>
      </c>
      <c r="BS72" s="8">
        <f t="shared" si="27"/>
        <v>-638.4860944177517</v>
      </c>
      <c r="BT72">
        <f t="shared" si="28"/>
        <v>-77.245811773481392</v>
      </c>
      <c r="BU72" s="8">
        <f t="shared" si="29"/>
        <v>-715.73190619123307</v>
      </c>
      <c r="BX72" s="2">
        <v>1</v>
      </c>
      <c r="BY72">
        <v>1</v>
      </c>
      <c r="CA72">
        <v>24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-12</v>
      </c>
      <c r="CI72">
        <v>12</v>
      </c>
      <c r="CK72">
        <v>70</v>
      </c>
      <c r="CL72" s="8">
        <f t="shared" si="30"/>
        <v>401.3194899328854</v>
      </c>
      <c r="CM72" s="8">
        <f t="shared" si="31"/>
        <v>-90.779573963601592</v>
      </c>
      <c r="CN72">
        <f t="shared" si="32"/>
        <v>-702.50934669880735</v>
      </c>
      <c r="CO72" s="8">
        <f t="shared" si="33"/>
        <v>-793.28892066240894</v>
      </c>
    </row>
    <row r="73" spans="1:93" ht="16.5">
      <c r="A73">
        <v>9.9999999999999995E-7</v>
      </c>
      <c r="B73">
        <v>9.9999999999999995E-7</v>
      </c>
      <c r="C73">
        <v>8.746666666666666E-4</v>
      </c>
      <c r="D73">
        <v>1.3785135135135137E-3</v>
      </c>
      <c r="E73">
        <v>9.9999999999999995E-7</v>
      </c>
      <c r="F73">
        <v>9.1802197344800843E-2</v>
      </c>
      <c r="G73">
        <v>0.55870985722988664</v>
      </c>
      <c r="H73">
        <v>0.40776026817488242</v>
      </c>
      <c r="I73">
        <f t="shared" si="21"/>
        <v>306</v>
      </c>
      <c r="J73">
        <v>1.9952623149688761E-7</v>
      </c>
      <c r="K73">
        <v>3.1304999999999999E-2</v>
      </c>
      <c r="L73">
        <v>77.348462617860292</v>
      </c>
      <c r="M73" s="104">
        <v>59784.157465545803</v>
      </c>
      <c r="P73" s="2">
        <v>1</v>
      </c>
      <c r="Q73">
        <v>2</v>
      </c>
      <c r="S73">
        <v>0</v>
      </c>
      <c r="T73">
        <v>5.75</v>
      </c>
      <c r="U73">
        <v>0</v>
      </c>
      <c r="V73">
        <v>0</v>
      </c>
      <c r="W73">
        <v>1</v>
      </c>
      <c r="X73">
        <v>0</v>
      </c>
      <c r="Y73">
        <v>0</v>
      </c>
      <c r="Z73">
        <v>0.5</v>
      </c>
      <c r="AA73">
        <v>6.25</v>
      </c>
      <c r="AC73">
        <v>71</v>
      </c>
      <c r="AD73" s="8">
        <f t="shared" si="17"/>
        <v>-392.33660635570459</v>
      </c>
      <c r="AE73" s="8">
        <f t="shared" si="18"/>
        <v>-648.63820213512508</v>
      </c>
      <c r="AF73">
        <f t="shared" si="22"/>
        <v>-78.347708595820052</v>
      </c>
      <c r="AG73" s="8">
        <f t="shared" si="23"/>
        <v>-726.98591073094508</v>
      </c>
      <c r="AJ73" s="2">
        <v>1</v>
      </c>
      <c r="AK73">
        <v>2</v>
      </c>
      <c r="AM73">
        <v>0</v>
      </c>
      <c r="AN73">
        <v>0</v>
      </c>
      <c r="AO73">
        <v>3.28571428571429</v>
      </c>
      <c r="AP73">
        <v>0</v>
      </c>
      <c r="AQ73">
        <v>1</v>
      </c>
      <c r="AR73">
        <v>0</v>
      </c>
      <c r="AS73">
        <v>0</v>
      </c>
      <c r="AT73">
        <v>2.1428571428571401</v>
      </c>
      <c r="AU73">
        <v>5.4285714285714297</v>
      </c>
      <c r="AW73">
        <v>71</v>
      </c>
      <c r="AX73" s="8">
        <f t="shared" si="19"/>
        <v>-418.89879475455427</v>
      </c>
      <c r="AY73" s="8">
        <f t="shared" si="24"/>
        <v>-641.51503794582231</v>
      </c>
      <c r="AZ73">
        <f t="shared" si="25"/>
        <v>-44.874220053502881</v>
      </c>
      <c r="BA73" s="8">
        <f t="shared" si="26"/>
        <v>-686.3892579993252</v>
      </c>
      <c r="BD73" s="2">
        <v>1</v>
      </c>
      <c r="BE73">
        <v>2</v>
      </c>
      <c r="BG73">
        <v>0</v>
      </c>
      <c r="BH73">
        <v>0</v>
      </c>
      <c r="BI73">
        <v>0</v>
      </c>
      <c r="BJ73">
        <v>2.2999999999999998</v>
      </c>
      <c r="BK73">
        <v>1</v>
      </c>
      <c r="BL73">
        <v>0</v>
      </c>
      <c r="BM73">
        <v>0</v>
      </c>
      <c r="BN73">
        <v>2.8</v>
      </c>
      <c r="BO73">
        <v>5.0999999999999996</v>
      </c>
      <c r="BQ73">
        <v>71</v>
      </c>
      <c r="BR73" s="8">
        <f t="shared" si="20"/>
        <v>-429.34399226174492</v>
      </c>
      <c r="BS73" s="8">
        <f t="shared" si="27"/>
        <v>-638.4860944177517</v>
      </c>
      <c r="BT73">
        <f t="shared" si="28"/>
        <v>-76.447756777618721</v>
      </c>
      <c r="BU73" s="8">
        <f t="shared" si="29"/>
        <v>-714.93385119537038</v>
      </c>
      <c r="BX73" s="2">
        <v>1</v>
      </c>
      <c r="BY73">
        <v>1</v>
      </c>
      <c r="CA73">
        <v>24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-12</v>
      </c>
      <c r="CI73">
        <v>12</v>
      </c>
      <c r="CK73">
        <v>71</v>
      </c>
      <c r="CL73" s="8">
        <f t="shared" si="30"/>
        <v>401.3194899328854</v>
      </c>
      <c r="CM73" s="8">
        <f t="shared" si="31"/>
        <v>-90.779573963601592</v>
      </c>
      <c r="CN73">
        <f t="shared" si="32"/>
        <v>-702.6903069767576</v>
      </c>
      <c r="CO73" s="8">
        <f t="shared" si="33"/>
        <v>-793.46988094035919</v>
      </c>
    </row>
    <row r="74" spans="1:93" ht="16.5">
      <c r="A74">
        <v>9.9999999999999995E-7</v>
      </c>
      <c r="B74">
        <v>2.9565217391304352E-5</v>
      </c>
      <c r="C74">
        <v>4.6033333333333337E-4</v>
      </c>
      <c r="D74">
        <v>1.0385135135135134E-3</v>
      </c>
      <c r="E74">
        <v>9.9999999999999995E-7</v>
      </c>
      <c r="F74">
        <v>1.6443972957463398E-2</v>
      </c>
      <c r="G74">
        <v>0.57416201144268475</v>
      </c>
      <c r="H74">
        <v>0.39620837164496714</v>
      </c>
      <c r="I74">
        <f t="shared" si="21"/>
        <v>306</v>
      </c>
      <c r="J74">
        <v>1.9054607179632443E-7</v>
      </c>
      <c r="K74">
        <v>3.1359999999999999E-2</v>
      </c>
      <c r="L74">
        <v>13.823720285335224</v>
      </c>
      <c r="M74" s="104">
        <v>61325.754034317128</v>
      </c>
      <c r="P74" s="2">
        <v>1</v>
      </c>
      <c r="Q74">
        <v>2</v>
      </c>
      <c r="S74">
        <v>0</v>
      </c>
      <c r="T74">
        <v>5.75</v>
      </c>
      <c r="U74">
        <v>0</v>
      </c>
      <c r="V74">
        <v>0</v>
      </c>
      <c r="W74">
        <v>1</v>
      </c>
      <c r="X74">
        <v>0</v>
      </c>
      <c r="Y74">
        <v>0</v>
      </c>
      <c r="Z74">
        <v>0.5</v>
      </c>
      <c r="AA74">
        <v>6.25</v>
      </c>
      <c r="AC74">
        <v>72</v>
      </c>
      <c r="AD74" s="8">
        <f t="shared" si="17"/>
        <v>-392.33660635570459</v>
      </c>
      <c r="AE74" s="8">
        <f t="shared" si="18"/>
        <v>-648.63820213512508</v>
      </c>
      <c r="AF74">
        <f t="shared" si="22"/>
        <v>-92.111212810591013</v>
      </c>
      <c r="AG74" s="8">
        <f t="shared" si="23"/>
        <v>-740.74941494571613</v>
      </c>
      <c r="AJ74" s="2">
        <v>1</v>
      </c>
      <c r="AK74">
        <v>2</v>
      </c>
      <c r="AM74">
        <v>0</v>
      </c>
      <c r="AN74">
        <v>0</v>
      </c>
      <c r="AO74">
        <v>3.28571428571429</v>
      </c>
      <c r="AP74">
        <v>0</v>
      </c>
      <c r="AQ74">
        <v>1</v>
      </c>
      <c r="AR74">
        <v>0</v>
      </c>
      <c r="AS74">
        <v>0</v>
      </c>
      <c r="AT74">
        <v>2.1428571428571401</v>
      </c>
      <c r="AU74">
        <v>5.4285714285714297</v>
      </c>
      <c r="AW74">
        <v>72</v>
      </c>
      <c r="AX74" s="8">
        <f t="shared" si="19"/>
        <v>-418.89879475455427</v>
      </c>
      <c r="AY74" s="8">
        <f t="shared" si="24"/>
        <v>-641.51503794582231</v>
      </c>
      <c r="AZ74">
        <f t="shared" si="25"/>
        <v>-51.607493718218947</v>
      </c>
      <c r="BA74" s="8">
        <f t="shared" si="26"/>
        <v>-693.12253166404128</v>
      </c>
      <c r="BD74" s="2">
        <v>1</v>
      </c>
      <c r="BE74">
        <v>2</v>
      </c>
      <c r="BG74">
        <v>0</v>
      </c>
      <c r="BH74">
        <v>0</v>
      </c>
      <c r="BI74">
        <v>0</v>
      </c>
      <c r="BJ74">
        <v>2.2999999999999998</v>
      </c>
      <c r="BK74">
        <v>1</v>
      </c>
      <c r="BL74">
        <v>0</v>
      </c>
      <c r="BM74">
        <v>0</v>
      </c>
      <c r="BN74">
        <v>2.8</v>
      </c>
      <c r="BO74">
        <v>5.0999999999999996</v>
      </c>
      <c r="BQ74">
        <v>72</v>
      </c>
      <c r="BR74" s="8">
        <f t="shared" si="20"/>
        <v>-429.34399226174492</v>
      </c>
      <c r="BS74" s="8">
        <f t="shared" si="27"/>
        <v>-638.4860944177517</v>
      </c>
      <c r="BT74">
        <f t="shared" si="28"/>
        <v>-80.810518170949905</v>
      </c>
      <c r="BU74" s="8">
        <f t="shared" si="29"/>
        <v>-719.29661258870158</v>
      </c>
      <c r="BX74" s="2">
        <v>1</v>
      </c>
      <c r="BY74">
        <v>1</v>
      </c>
      <c r="CA74">
        <v>24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-12</v>
      </c>
      <c r="CI74">
        <v>12</v>
      </c>
      <c r="CK74">
        <v>72</v>
      </c>
      <c r="CL74" s="8">
        <f t="shared" si="30"/>
        <v>401.3194899328854</v>
      </c>
      <c r="CM74" s="8">
        <f t="shared" si="31"/>
        <v>-90.779573963601592</v>
      </c>
      <c r="CN74">
        <f t="shared" si="32"/>
        <v>-495.9524737809233</v>
      </c>
      <c r="CO74" s="8">
        <f t="shared" si="33"/>
        <v>-586.73204774452483</v>
      </c>
    </row>
    <row r="75" spans="1:93" ht="16.5">
      <c r="A75">
        <v>9.9999999999999995E-7</v>
      </c>
      <c r="B75">
        <v>3.8043478260869569E-5</v>
      </c>
      <c r="C75">
        <v>3.5716666666666671E-4</v>
      </c>
      <c r="D75">
        <v>6.7094594594594597E-4</v>
      </c>
      <c r="E75">
        <v>9.9999999999999995E-7</v>
      </c>
      <c r="F75">
        <v>2.1811915361362105E-2</v>
      </c>
      <c r="G75">
        <v>0.57313041145719301</v>
      </c>
      <c r="H75">
        <v>0.39579637694578085</v>
      </c>
      <c r="I75">
        <f t="shared" si="21"/>
        <v>306</v>
      </c>
      <c r="J75">
        <v>1.8197008586099811E-7</v>
      </c>
      <c r="K75">
        <v>3.1539999999999999E-2</v>
      </c>
      <c r="L75">
        <v>18.341113529833059</v>
      </c>
      <c r="M75" s="104">
        <v>61233.009849409311</v>
      </c>
      <c r="P75" s="2">
        <v>1</v>
      </c>
      <c r="Q75">
        <v>2</v>
      </c>
      <c r="S75">
        <v>0</v>
      </c>
      <c r="T75">
        <v>5.75</v>
      </c>
      <c r="U75">
        <v>0</v>
      </c>
      <c r="V75">
        <v>0</v>
      </c>
      <c r="W75">
        <v>1</v>
      </c>
      <c r="X75">
        <v>0</v>
      </c>
      <c r="Y75">
        <v>0</v>
      </c>
      <c r="Z75">
        <v>0.5</v>
      </c>
      <c r="AA75">
        <v>6.25</v>
      </c>
      <c r="AC75">
        <v>73</v>
      </c>
      <c r="AD75" s="8">
        <f t="shared" si="17"/>
        <v>-392.33660635570459</v>
      </c>
      <c r="AE75" s="8">
        <f t="shared" si="18"/>
        <v>-648.63820213512508</v>
      </c>
      <c r="AF75">
        <f t="shared" si="22"/>
        <v>-95.09736820968395</v>
      </c>
      <c r="AG75" s="8">
        <f t="shared" si="23"/>
        <v>-743.73557034480905</v>
      </c>
      <c r="AJ75" s="2">
        <v>1</v>
      </c>
      <c r="AK75">
        <v>2</v>
      </c>
      <c r="AM75">
        <v>0</v>
      </c>
      <c r="AN75">
        <v>0</v>
      </c>
      <c r="AO75">
        <v>3.28571428571429</v>
      </c>
      <c r="AP75">
        <v>0</v>
      </c>
      <c r="AQ75">
        <v>1</v>
      </c>
      <c r="AR75">
        <v>0</v>
      </c>
      <c r="AS75">
        <v>0</v>
      </c>
      <c r="AT75">
        <v>2.1428571428571401</v>
      </c>
      <c r="AU75">
        <v>5.4285714285714297</v>
      </c>
      <c r="AW75">
        <v>73</v>
      </c>
      <c r="AX75" s="8">
        <f t="shared" si="19"/>
        <v>-418.89879475455427</v>
      </c>
      <c r="AY75" s="8">
        <f t="shared" si="24"/>
        <v>-641.51503794582231</v>
      </c>
      <c r="AZ75">
        <f t="shared" si="25"/>
        <v>-54.509516020793853</v>
      </c>
      <c r="BA75" s="8">
        <f t="shared" si="26"/>
        <v>-696.02455396661617</v>
      </c>
      <c r="BD75" s="2">
        <v>1</v>
      </c>
      <c r="BE75">
        <v>2</v>
      </c>
      <c r="BG75">
        <v>0</v>
      </c>
      <c r="BH75">
        <v>0</v>
      </c>
      <c r="BI75">
        <v>0</v>
      </c>
      <c r="BJ75">
        <v>2.2999999999999998</v>
      </c>
      <c r="BK75">
        <v>1</v>
      </c>
      <c r="BL75">
        <v>0</v>
      </c>
      <c r="BM75">
        <v>0</v>
      </c>
      <c r="BN75">
        <v>2.8</v>
      </c>
      <c r="BO75">
        <v>5.0999999999999996</v>
      </c>
      <c r="BQ75">
        <v>73</v>
      </c>
      <c r="BR75" s="8">
        <f t="shared" si="20"/>
        <v>-429.34399226174492</v>
      </c>
      <c r="BS75" s="8">
        <f t="shared" si="27"/>
        <v>-638.4860944177517</v>
      </c>
      <c r="BT75">
        <f t="shared" si="28"/>
        <v>-80.051005282690809</v>
      </c>
      <c r="BU75" s="8">
        <f t="shared" si="29"/>
        <v>-718.53709970044247</v>
      </c>
      <c r="BX75" s="2">
        <v>1</v>
      </c>
      <c r="BY75">
        <v>1</v>
      </c>
      <c r="CA75">
        <v>24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-12</v>
      </c>
      <c r="CI75">
        <v>12</v>
      </c>
      <c r="CK75">
        <v>73</v>
      </c>
      <c r="CL75" s="8">
        <f t="shared" si="30"/>
        <v>401.3194899328854</v>
      </c>
      <c r="CM75" s="8">
        <f t="shared" si="31"/>
        <v>-90.779573963601592</v>
      </c>
      <c r="CN75">
        <f t="shared" si="32"/>
        <v>-480.73166374564636</v>
      </c>
      <c r="CO75" s="8">
        <f t="shared" si="33"/>
        <v>-571.51123770924801</v>
      </c>
    </row>
    <row r="76" spans="1:93" ht="16.5">
      <c r="A76">
        <v>9.9999999999999995E-7</v>
      </c>
      <c r="B76">
        <v>4.9782608695652176E-5</v>
      </c>
      <c r="C76">
        <v>4.7983333333333336E-4</v>
      </c>
      <c r="D76">
        <v>6.5459459459459458E-4</v>
      </c>
      <c r="E76">
        <v>9.9999999999999995E-7</v>
      </c>
      <c r="F76">
        <v>4.0902927729935597E-2</v>
      </c>
      <c r="G76">
        <v>0.56370429816789813</v>
      </c>
      <c r="H76">
        <v>0.40313961927279585</v>
      </c>
      <c r="I76">
        <f t="shared" si="21"/>
        <v>306</v>
      </c>
      <c r="J76">
        <v>1.8620871366628614E-7</v>
      </c>
      <c r="K76">
        <v>3.1620000000000002E-2</v>
      </c>
      <c r="L76">
        <v>34.43741701919091</v>
      </c>
      <c r="M76" s="104">
        <v>60305.509825103072</v>
      </c>
      <c r="P76" s="2">
        <v>1</v>
      </c>
      <c r="Q76">
        <v>2</v>
      </c>
      <c r="S76">
        <v>0</v>
      </c>
      <c r="T76">
        <v>5.75</v>
      </c>
      <c r="U76">
        <v>0</v>
      </c>
      <c r="V76">
        <v>0</v>
      </c>
      <c r="W76">
        <v>1</v>
      </c>
      <c r="X76">
        <v>0</v>
      </c>
      <c r="Y76">
        <v>0</v>
      </c>
      <c r="Z76">
        <v>0.5</v>
      </c>
      <c r="AA76">
        <v>6.25</v>
      </c>
      <c r="AC76">
        <v>74</v>
      </c>
      <c r="AD76" s="8">
        <f t="shared" si="17"/>
        <v>-392.33660635570459</v>
      </c>
      <c r="AE76" s="8">
        <f t="shared" si="18"/>
        <v>-648.63820213512508</v>
      </c>
      <c r="AF76">
        <f t="shared" si="22"/>
        <v>-89.17534983706517</v>
      </c>
      <c r="AG76" s="8">
        <f t="shared" si="23"/>
        <v>-737.81355197219023</v>
      </c>
      <c r="AJ76" s="2">
        <v>1</v>
      </c>
      <c r="AK76">
        <v>2</v>
      </c>
      <c r="AM76">
        <v>0</v>
      </c>
      <c r="AN76">
        <v>0</v>
      </c>
      <c r="AO76">
        <v>3.28571428571429</v>
      </c>
      <c r="AP76">
        <v>0</v>
      </c>
      <c r="AQ76">
        <v>1</v>
      </c>
      <c r="AR76">
        <v>0</v>
      </c>
      <c r="AS76">
        <v>0</v>
      </c>
      <c r="AT76">
        <v>2.1428571428571401</v>
      </c>
      <c r="AU76">
        <v>5.4285714285714297</v>
      </c>
      <c r="AW76">
        <v>74</v>
      </c>
      <c r="AX76" s="8">
        <f t="shared" si="19"/>
        <v>-418.89879475455427</v>
      </c>
      <c r="AY76" s="8">
        <f t="shared" si="24"/>
        <v>-641.51503794582231</v>
      </c>
      <c r="AZ76">
        <f t="shared" si="25"/>
        <v>-53.102280861922317</v>
      </c>
      <c r="BA76" s="8">
        <f t="shared" si="26"/>
        <v>-694.6173188077446</v>
      </c>
      <c r="BD76" s="2">
        <v>1</v>
      </c>
      <c r="BE76">
        <v>2</v>
      </c>
      <c r="BG76">
        <v>0</v>
      </c>
      <c r="BH76">
        <v>0</v>
      </c>
      <c r="BI76">
        <v>0</v>
      </c>
      <c r="BJ76">
        <v>2.2999999999999998</v>
      </c>
      <c r="BK76">
        <v>1</v>
      </c>
      <c r="BL76">
        <v>0</v>
      </c>
      <c r="BM76">
        <v>0</v>
      </c>
      <c r="BN76">
        <v>2.8</v>
      </c>
      <c r="BO76">
        <v>5.0999999999999996</v>
      </c>
      <c r="BQ76">
        <v>74</v>
      </c>
      <c r="BR76" s="8">
        <f t="shared" si="20"/>
        <v>-429.34399226174492</v>
      </c>
      <c r="BS76" s="8">
        <f t="shared" si="27"/>
        <v>-638.4860944177517</v>
      </c>
      <c r="BT76">
        <f t="shared" si="28"/>
        <v>-78.433281833904019</v>
      </c>
      <c r="BU76" s="8">
        <f t="shared" si="29"/>
        <v>-716.91937625165576</v>
      </c>
      <c r="BX76" s="2">
        <v>1</v>
      </c>
      <c r="BY76">
        <v>1</v>
      </c>
      <c r="CA76">
        <v>24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-12</v>
      </c>
      <c r="CI76">
        <v>12</v>
      </c>
      <c r="CK76">
        <v>74</v>
      </c>
      <c r="CL76" s="8">
        <f t="shared" si="30"/>
        <v>401.3194899328854</v>
      </c>
      <c r="CM76" s="8">
        <f t="shared" si="31"/>
        <v>-90.779573963601592</v>
      </c>
      <c r="CN76">
        <f t="shared" si="32"/>
        <v>-464.3873180804631</v>
      </c>
      <c r="CO76" s="8">
        <f t="shared" si="33"/>
        <v>-555.16689204406475</v>
      </c>
    </row>
    <row r="77" spans="1:93" ht="16.5">
      <c r="A77">
        <v>9.9999999999999995E-7</v>
      </c>
      <c r="B77">
        <v>3.260869565217391E-5</v>
      </c>
      <c r="C77">
        <v>4.3483333333333335E-4</v>
      </c>
      <c r="D77">
        <v>8.1364864864864861E-4</v>
      </c>
      <c r="E77">
        <v>9.9999999999999995E-7</v>
      </c>
      <c r="F77">
        <v>1.6555094410160912E-2</v>
      </c>
      <c r="G77">
        <v>0.56736481182893794</v>
      </c>
      <c r="H77">
        <v>0.3983138826051203</v>
      </c>
      <c r="I77">
        <f t="shared" si="21"/>
        <v>306</v>
      </c>
      <c r="J77">
        <v>1.9054607179632443E-7</v>
      </c>
      <c r="K77">
        <v>3.09E-2</v>
      </c>
      <c r="L77">
        <v>13.933805885949859</v>
      </c>
      <c r="M77" s="104">
        <v>60691.047668972235</v>
      </c>
      <c r="P77" s="2">
        <v>1</v>
      </c>
      <c r="Q77">
        <v>2</v>
      </c>
      <c r="S77">
        <v>0</v>
      </c>
      <c r="T77">
        <v>5.75</v>
      </c>
      <c r="U77">
        <v>0</v>
      </c>
      <c r="V77">
        <v>0</v>
      </c>
      <c r="W77">
        <v>1</v>
      </c>
      <c r="X77">
        <v>0</v>
      </c>
      <c r="Y77">
        <v>0</v>
      </c>
      <c r="Z77">
        <v>0.5</v>
      </c>
      <c r="AA77">
        <v>6.25</v>
      </c>
      <c r="AC77">
        <v>75</v>
      </c>
      <c r="AD77" s="8">
        <f t="shared" si="17"/>
        <v>-392.33660635570459</v>
      </c>
      <c r="AE77" s="8">
        <f t="shared" si="18"/>
        <v>-648.63820213512508</v>
      </c>
      <c r="AF77">
        <f t="shared" si="22"/>
        <v>-92.946574706426588</v>
      </c>
      <c r="AG77" s="8">
        <f t="shared" si="23"/>
        <v>-741.58477684155173</v>
      </c>
      <c r="AJ77" s="2">
        <v>1</v>
      </c>
      <c r="AK77">
        <v>2</v>
      </c>
      <c r="AM77">
        <v>0</v>
      </c>
      <c r="AN77">
        <v>0</v>
      </c>
      <c r="AO77">
        <v>3.28571428571429</v>
      </c>
      <c r="AP77">
        <v>0</v>
      </c>
      <c r="AQ77">
        <v>1</v>
      </c>
      <c r="AR77">
        <v>0</v>
      </c>
      <c r="AS77">
        <v>0</v>
      </c>
      <c r="AT77">
        <v>2.1428571428571401</v>
      </c>
      <c r="AU77">
        <v>5.4285714285714297</v>
      </c>
      <c r="AW77">
        <v>75</v>
      </c>
      <c r="AX77" s="8">
        <f t="shared" si="19"/>
        <v>-418.89879475455427</v>
      </c>
      <c r="AY77" s="8">
        <f t="shared" si="24"/>
        <v>-641.51503794582231</v>
      </c>
      <c r="AZ77">
        <f t="shared" si="25"/>
        <v>-53.710815410870239</v>
      </c>
      <c r="BA77" s="8">
        <f t="shared" si="26"/>
        <v>-695.2258533566926</v>
      </c>
      <c r="BD77" s="2">
        <v>1</v>
      </c>
      <c r="BE77">
        <v>2</v>
      </c>
      <c r="BG77">
        <v>0</v>
      </c>
      <c r="BH77">
        <v>0</v>
      </c>
      <c r="BI77">
        <v>0</v>
      </c>
      <c r="BJ77">
        <v>2.2999999999999998</v>
      </c>
      <c r="BK77">
        <v>1</v>
      </c>
      <c r="BL77">
        <v>0</v>
      </c>
      <c r="BM77">
        <v>0</v>
      </c>
      <c r="BN77">
        <v>2.8</v>
      </c>
      <c r="BO77">
        <v>5.0999999999999996</v>
      </c>
      <c r="BQ77">
        <v>75</v>
      </c>
      <c r="BR77" s="8">
        <f t="shared" si="20"/>
        <v>-429.34399226174492</v>
      </c>
      <c r="BS77" s="8">
        <f t="shared" si="27"/>
        <v>-638.4860944177517</v>
      </c>
      <c r="BT77">
        <f t="shared" si="28"/>
        <v>-80.898652533097163</v>
      </c>
      <c r="BU77" s="8">
        <f t="shared" si="29"/>
        <v>-719.38474695084892</v>
      </c>
      <c r="BX77" s="2">
        <v>1</v>
      </c>
      <c r="BY77">
        <v>1</v>
      </c>
      <c r="CA77">
        <v>24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-12</v>
      </c>
      <c r="CI77">
        <v>12</v>
      </c>
      <c r="CK77">
        <v>75</v>
      </c>
      <c r="CL77" s="8">
        <f t="shared" si="30"/>
        <v>401.3194899328854</v>
      </c>
      <c r="CM77" s="8">
        <f t="shared" si="31"/>
        <v>-90.779573963601592</v>
      </c>
      <c r="CN77">
        <f t="shared" si="32"/>
        <v>-489.51847002023038</v>
      </c>
      <c r="CO77" s="8">
        <f t="shared" si="33"/>
        <v>-580.29804398383203</v>
      </c>
    </row>
    <row r="78" spans="1:93" ht="16.5">
      <c r="A78">
        <v>9.9999999999999995E-7</v>
      </c>
      <c r="B78">
        <v>4.4999999999999996E-5</v>
      </c>
      <c r="C78">
        <v>4.9566666666666661E-4</v>
      </c>
      <c r="D78">
        <v>7.6148648648648653E-4</v>
      </c>
      <c r="E78">
        <v>9.9999999999999995E-7</v>
      </c>
      <c r="F78">
        <v>1.9377197848660328E-2</v>
      </c>
      <c r="G78">
        <v>0.56467611130286388</v>
      </c>
      <c r="H78">
        <v>0.40367342830626834</v>
      </c>
      <c r="I78">
        <f t="shared" si="21"/>
        <v>306</v>
      </c>
      <c r="J78">
        <v>1.9498445997580421E-7</v>
      </c>
      <c r="K78">
        <v>3.0859999999999999E-2</v>
      </c>
      <c r="L78">
        <v>16.305735696344403</v>
      </c>
      <c r="M78" s="104">
        <v>60407.906595747976</v>
      </c>
      <c r="P78" s="2">
        <v>1</v>
      </c>
      <c r="Q78">
        <v>2</v>
      </c>
      <c r="S78">
        <v>0</v>
      </c>
      <c r="T78">
        <v>5.75</v>
      </c>
      <c r="U78">
        <v>0</v>
      </c>
      <c r="V78">
        <v>0</v>
      </c>
      <c r="W78">
        <v>1</v>
      </c>
      <c r="X78">
        <v>0</v>
      </c>
      <c r="Y78">
        <v>0</v>
      </c>
      <c r="Z78">
        <v>0.5</v>
      </c>
      <c r="AA78">
        <v>6.25</v>
      </c>
      <c r="AC78">
        <v>76</v>
      </c>
      <c r="AD78" s="8">
        <f t="shared" si="17"/>
        <v>-392.33660635570459</v>
      </c>
      <c r="AE78" s="8">
        <f t="shared" si="18"/>
        <v>-648.63820213512508</v>
      </c>
      <c r="AF78">
        <f t="shared" si="22"/>
        <v>-90.63217058059351</v>
      </c>
      <c r="AG78" s="8">
        <f t="shared" si="23"/>
        <v>-739.27037271571862</v>
      </c>
      <c r="AJ78" s="2">
        <v>1</v>
      </c>
      <c r="AK78">
        <v>2</v>
      </c>
      <c r="AM78">
        <v>0</v>
      </c>
      <c r="AN78">
        <v>0</v>
      </c>
      <c r="AO78">
        <v>3.28571428571429</v>
      </c>
      <c r="AP78">
        <v>0</v>
      </c>
      <c r="AQ78">
        <v>1</v>
      </c>
      <c r="AR78">
        <v>0</v>
      </c>
      <c r="AS78">
        <v>0</v>
      </c>
      <c r="AT78">
        <v>2.1428571428571401</v>
      </c>
      <c r="AU78">
        <v>5.4285714285714297</v>
      </c>
      <c r="AW78">
        <v>76</v>
      </c>
      <c r="AX78" s="8">
        <f t="shared" si="19"/>
        <v>-418.89879475455427</v>
      </c>
      <c r="AY78" s="8">
        <f t="shared" si="24"/>
        <v>-641.51503794582231</v>
      </c>
      <c r="AZ78">
        <f t="shared" si="25"/>
        <v>-53.871284429579823</v>
      </c>
      <c r="BA78" s="8">
        <f t="shared" si="26"/>
        <v>-695.38632237540219</v>
      </c>
      <c r="BD78" s="2">
        <v>1</v>
      </c>
      <c r="BE78">
        <v>2</v>
      </c>
      <c r="BG78">
        <v>0</v>
      </c>
      <c r="BH78">
        <v>0</v>
      </c>
      <c r="BI78">
        <v>0</v>
      </c>
      <c r="BJ78">
        <v>2.2999999999999998</v>
      </c>
      <c r="BK78">
        <v>1</v>
      </c>
      <c r="BL78">
        <v>0</v>
      </c>
      <c r="BM78">
        <v>0</v>
      </c>
      <c r="BN78">
        <v>2.8</v>
      </c>
      <c r="BO78">
        <v>5.0999999999999996</v>
      </c>
      <c r="BQ78">
        <v>76</v>
      </c>
      <c r="BR78" s="8">
        <f t="shared" si="20"/>
        <v>-429.34399226174492</v>
      </c>
      <c r="BS78" s="8">
        <f t="shared" si="27"/>
        <v>-638.4860944177517</v>
      </c>
      <c r="BT78">
        <f t="shared" si="28"/>
        <v>-80.507409463725651</v>
      </c>
      <c r="BU78" s="8">
        <f t="shared" si="29"/>
        <v>-718.99350388147741</v>
      </c>
      <c r="BX78" s="2">
        <v>1</v>
      </c>
      <c r="BY78">
        <v>1</v>
      </c>
      <c r="CA78">
        <v>24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-12</v>
      </c>
      <c r="CI78">
        <v>12</v>
      </c>
      <c r="CK78">
        <v>76</v>
      </c>
      <c r="CL78" s="8">
        <f t="shared" si="30"/>
        <v>401.3194899328854</v>
      </c>
      <c r="CM78" s="8">
        <f t="shared" si="31"/>
        <v>-90.779573963601592</v>
      </c>
      <c r="CN78">
        <f t="shared" si="32"/>
        <v>-469.81196015309939</v>
      </c>
      <c r="CO78" s="8">
        <f t="shared" si="33"/>
        <v>-560.59153411670104</v>
      </c>
    </row>
    <row r="79" spans="1:93" ht="16.5">
      <c r="A79">
        <v>9.9999999999999995E-7</v>
      </c>
      <c r="B79">
        <v>9.9999999999999995E-7</v>
      </c>
      <c r="C79">
        <v>5.7649999999999997E-4</v>
      </c>
      <c r="D79">
        <v>8.9445945945945953E-4</v>
      </c>
      <c r="E79">
        <v>9.9999999999999995E-7</v>
      </c>
      <c r="F79">
        <v>6.486990657388346E-2</v>
      </c>
      <c r="G79">
        <v>0.55964054766159754</v>
      </c>
      <c r="H79">
        <v>0.4092742702596176</v>
      </c>
      <c r="I79">
        <f t="shared" si="21"/>
        <v>306</v>
      </c>
      <c r="J79">
        <v>1.9952623149688761E-7</v>
      </c>
      <c r="K79">
        <v>3.0964999999999999E-2</v>
      </c>
      <c r="L79">
        <v>54.628352327669397</v>
      </c>
      <c r="M79" s="104">
        <v>59873.985333711396</v>
      </c>
      <c r="P79" s="2">
        <v>1</v>
      </c>
      <c r="Q79">
        <v>2</v>
      </c>
      <c r="S79">
        <v>0</v>
      </c>
      <c r="T79">
        <v>5.75</v>
      </c>
      <c r="U79">
        <v>0</v>
      </c>
      <c r="V79">
        <v>0</v>
      </c>
      <c r="W79">
        <v>1</v>
      </c>
      <c r="X79">
        <v>0</v>
      </c>
      <c r="Y79">
        <v>0</v>
      </c>
      <c r="Z79">
        <v>0.5</v>
      </c>
      <c r="AA79">
        <v>6.25</v>
      </c>
      <c r="AC79">
        <v>77</v>
      </c>
      <c r="AD79" s="8">
        <f t="shared" si="17"/>
        <v>-392.33660635570459</v>
      </c>
      <c r="AE79" s="8">
        <f t="shared" si="18"/>
        <v>-648.63820213512508</v>
      </c>
      <c r="AF79">
        <f t="shared" si="22"/>
        <v>-85.343599119374957</v>
      </c>
      <c r="AG79" s="8">
        <f t="shared" si="23"/>
        <v>-733.98180125450006</v>
      </c>
      <c r="AJ79" s="2">
        <v>1</v>
      </c>
      <c r="AK79">
        <v>2</v>
      </c>
      <c r="AM79">
        <v>0</v>
      </c>
      <c r="AN79">
        <v>0</v>
      </c>
      <c r="AO79">
        <v>3.28571428571429</v>
      </c>
      <c r="AP79">
        <v>0</v>
      </c>
      <c r="AQ79">
        <v>1</v>
      </c>
      <c r="AR79">
        <v>0</v>
      </c>
      <c r="AS79">
        <v>0</v>
      </c>
      <c r="AT79">
        <v>2.1428571428571401</v>
      </c>
      <c r="AU79">
        <v>5.4285714285714297</v>
      </c>
      <c r="AW79">
        <v>77</v>
      </c>
      <c r="AX79" s="8">
        <f t="shared" si="19"/>
        <v>-418.89879475455427</v>
      </c>
      <c r="AY79" s="8">
        <f t="shared" si="24"/>
        <v>-641.51503794582231</v>
      </c>
      <c r="AZ79">
        <f t="shared" si="25"/>
        <v>-49.43313827254029</v>
      </c>
      <c r="BA79" s="8">
        <f t="shared" si="26"/>
        <v>-690.94817621836262</v>
      </c>
      <c r="BD79" s="2">
        <v>1</v>
      </c>
      <c r="BE79">
        <v>2</v>
      </c>
      <c r="BG79">
        <v>0</v>
      </c>
      <c r="BH79">
        <v>0</v>
      </c>
      <c r="BI79">
        <v>0</v>
      </c>
      <c r="BJ79">
        <v>2.2999999999999998</v>
      </c>
      <c r="BK79">
        <v>1</v>
      </c>
      <c r="BL79">
        <v>0</v>
      </c>
      <c r="BM79">
        <v>0</v>
      </c>
      <c r="BN79">
        <v>2.8</v>
      </c>
      <c r="BO79">
        <v>5.0999999999999996</v>
      </c>
      <c r="BQ79">
        <v>77</v>
      </c>
      <c r="BR79" s="8">
        <f t="shared" si="20"/>
        <v>-429.34399226174492</v>
      </c>
      <c r="BS79" s="8">
        <f t="shared" si="27"/>
        <v>-638.4860944177517</v>
      </c>
      <c r="BT79">
        <f t="shared" si="28"/>
        <v>-77.409043889353441</v>
      </c>
      <c r="BU79" s="8">
        <f t="shared" si="29"/>
        <v>-715.89513830710519</v>
      </c>
      <c r="BX79" s="2">
        <v>1</v>
      </c>
      <c r="BY79">
        <v>1</v>
      </c>
      <c r="CA79">
        <v>24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-12</v>
      </c>
      <c r="CI79">
        <v>12</v>
      </c>
      <c r="CK79">
        <v>77</v>
      </c>
      <c r="CL79" s="8">
        <f t="shared" si="30"/>
        <v>401.3194899328854</v>
      </c>
      <c r="CM79" s="8">
        <f t="shared" si="31"/>
        <v>-90.779573963601592</v>
      </c>
      <c r="CN79">
        <f t="shared" si="32"/>
        <v>-702.35690115956345</v>
      </c>
      <c r="CO79" s="8">
        <f t="shared" si="33"/>
        <v>-793.13647512316504</v>
      </c>
    </row>
    <row r="80" spans="1:93" ht="16.5">
      <c r="A80">
        <v>9.9999999999999995E-7</v>
      </c>
      <c r="B80">
        <v>2.1739130434782607E-5</v>
      </c>
      <c r="C80">
        <v>5.7499999999999999E-4</v>
      </c>
      <c r="D80">
        <v>8.2662162162162162E-4</v>
      </c>
      <c r="E80">
        <v>9.9999999999999995E-7</v>
      </c>
      <c r="F80">
        <v>1.368968636009044E-2</v>
      </c>
      <c r="G80">
        <v>0.56750053686143442</v>
      </c>
      <c r="H80">
        <v>0.40050437537910555</v>
      </c>
      <c r="I80">
        <f t="shared" si="21"/>
        <v>306</v>
      </c>
      <c r="J80">
        <v>1.9498445997580421E-7</v>
      </c>
      <c r="K80">
        <v>3.0419999999999999E-2</v>
      </c>
      <c r="L80">
        <v>11.517965895376857</v>
      </c>
      <c r="M80" s="104">
        <v>60689.977699183662</v>
      </c>
      <c r="P80" s="2">
        <v>1</v>
      </c>
      <c r="Q80">
        <v>2</v>
      </c>
      <c r="S80">
        <v>0</v>
      </c>
      <c r="T80">
        <v>5.75</v>
      </c>
      <c r="U80">
        <v>0</v>
      </c>
      <c r="V80">
        <v>0</v>
      </c>
      <c r="W80">
        <v>1</v>
      </c>
      <c r="X80">
        <v>0</v>
      </c>
      <c r="Y80">
        <v>0</v>
      </c>
      <c r="Z80">
        <v>0.5</v>
      </c>
      <c r="AA80">
        <v>6.25</v>
      </c>
      <c r="AC80">
        <v>78</v>
      </c>
      <c r="AD80" s="8">
        <f t="shared" si="17"/>
        <v>-392.33660635570459</v>
      </c>
      <c r="AE80" s="8">
        <f t="shared" si="18"/>
        <v>-648.63820213512508</v>
      </c>
      <c r="AF80">
        <f t="shared" si="22"/>
        <v>-89.362476369632731</v>
      </c>
      <c r="AG80" s="8">
        <f t="shared" si="23"/>
        <v>-738.00067850475784</v>
      </c>
      <c r="AJ80" s="2">
        <v>1</v>
      </c>
      <c r="AK80">
        <v>2</v>
      </c>
      <c r="AM80">
        <v>0</v>
      </c>
      <c r="AN80">
        <v>0</v>
      </c>
      <c r="AO80">
        <v>3.28571428571429</v>
      </c>
      <c r="AP80">
        <v>0</v>
      </c>
      <c r="AQ80">
        <v>1</v>
      </c>
      <c r="AR80">
        <v>0</v>
      </c>
      <c r="AS80">
        <v>0</v>
      </c>
      <c r="AT80">
        <v>2.1428571428571401</v>
      </c>
      <c r="AU80">
        <v>5.4285714285714297</v>
      </c>
      <c r="AW80">
        <v>78</v>
      </c>
      <c r="AX80" s="8">
        <f t="shared" si="19"/>
        <v>-418.89879475455427</v>
      </c>
      <c r="AY80" s="8">
        <f t="shared" si="24"/>
        <v>-641.51503794582231</v>
      </c>
      <c r="AZ80">
        <f t="shared" si="25"/>
        <v>-54.147469275315608</v>
      </c>
      <c r="BA80" s="8">
        <f t="shared" si="26"/>
        <v>-695.66250722113796</v>
      </c>
      <c r="BD80" s="2">
        <v>1</v>
      </c>
      <c r="BE80">
        <v>2</v>
      </c>
      <c r="BG80">
        <v>0</v>
      </c>
      <c r="BH80">
        <v>0</v>
      </c>
      <c r="BI80">
        <v>0</v>
      </c>
      <c r="BJ80">
        <v>2.2999999999999998</v>
      </c>
      <c r="BK80">
        <v>1</v>
      </c>
      <c r="BL80">
        <v>0</v>
      </c>
      <c r="BM80">
        <v>0</v>
      </c>
      <c r="BN80">
        <v>2.8</v>
      </c>
      <c r="BO80">
        <v>5.0999999999999996</v>
      </c>
      <c r="BQ80">
        <v>78</v>
      </c>
      <c r="BR80" s="8">
        <f t="shared" si="20"/>
        <v>-429.34399226174492</v>
      </c>
      <c r="BS80" s="8">
        <f t="shared" si="27"/>
        <v>-638.4860944177517</v>
      </c>
      <c r="BT80">
        <f t="shared" si="28"/>
        <v>-81.493718163150973</v>
      </c>
      <c r="BU80" s="8">
        <f t="shared" si="29"/>
        <v>-719.97981258090272</v>
      </c>
      <c r="BX80" s="2">
        <v>1</v>
      </c>
      <c r="BY80">
        <v>1</v>
      </c>
      <c r="CA80">
        <v>24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-12</v>
      </c>
      <c r="CI80">
        <v>12</v>
      </c>
      <c r="CK80">
        <v>78</v>
      </c>
      <c r="CL80" s="8">
        <f t="shared" si="30"/>
        <v>401.3194899328854</v>
      </c>
      <c r="CM80" s="8">
        <f t="shared" si="31"/>
        <v>-90.779573963601592</v>
      </c>
      <c r="CN80">
        <f t="shared" si="32"/>
        <v>-513.79886619521517</v>
      </c>
      <c r="CO80" s="8">
        <f t="shared" si="33"/>
        <v>-604.57844015881676</v>
      </c>
    </row>
    <row r="81" spans="1:93" ht="16.5">
      <c r="A81">
        <v>9.9999999999999995E-7</v>
      </c>
      <c r="B81">
        <v>9.9999999999999995E-7</v>
      </c>
      <c r="C81">
        <v>5.5483333333333329E-4</v>
      </c>
      <c r="D81">
        <v>7.5837837837837831E-4</v>
      </c>
      <c r="E81">
        <v>9.9999999999999995E-7</v>
      </c>
      <c r="F81">
        <v>1.3436966415440278E-2</v>
      </c>
      <c r="G81">
        <v>0.56657368731930691</v>
      </c>
      <c r="H81">
        <v>0.40150676277508024</v>
      </c>
      <c r="I81">
        <f t="shared" si="21"/>
        <v>306</v>
      </c>
      <c r="J81">
        <v>1.8620871366628614E-7</v>
      </c>
      <c r="K81">
        <v>3.1144999999999999E-2</v>
      </c>
      <c r="L81">
        <v>11.30649283495878</v>
      </c>
      <c r="M81" s="104">
        <v>60597.132775518658</v>
      </c>
      <c r="P81" s="2">
        <v>1</v>
      </c>
      <c r="Q81">
        <v>2</v>
      </c>
      <c r="S81">
        <v>0</v>
      </c>
      <c r="T81">
        <v>5.75</v>
      </c>
      <c r="U81">
        <v>0</v>
      </c>
      <c r="V81">
        <v>0</v>
      </c>
      <c r="W81">
        <v>1</v>
      </c>
      <c r="X81">
        <v>0</v>
      </c>
      <c r="Y81">
        <v>0</v>
      </c>
      <c r="Z81">
        <v>0.5</v>
      </c>
      <c r="AA81">
        <v>6.25</v>
      </c>
      <c r="AC81">
        <v>79</v>
      </c>
      <c r="AD81" s="8">
        <f t="shared" si="17"/>
        <v>-392.33660635570459</v>
      </c>
      <c r="AE81" s="8">
        <f t="shared" si="18"/>
        <v>-648.63820213512508</v>
      </c>
      <c r="AF81">
        <f t="shared" si="22"/>
        <v>-89.902222212785603</v>
      </c>
      <c r="AG81" s="8">
        <f t="shared" si="23"/>
        <v>-738.54042434791063</v>
      </c>
      <c r="AJ81" s="2">
        <v>1</v>
      </c>
      <c r="AK81">
        <v>2</v>
      </c>
      <c r="AM81">
        <v>0</v>
      </c>
      <c r="AN81">
        <v>0</v>
      </c>
      <c r="AO81">
        <v>3.28571428571429</v>
      </c>
      <c r="AP81">
        <v>0</v>
      </c>
      <c r="AQ81">
        <v>1</v>
      </c>
      <c r="AR81">
        <v>0</v>
      </c>
      <c r="AS81">
        <v>0</v>
      </c>
      <c r="AT81">
        <v>2.1428571428571401</v>
      </c>
      <c r="AU81">
        <v>5.4285714285714297</v>
      </c>
      <c r="AW81">
        <v>79</v>
      </c>
      <c r="AX81" s="8">
        <f t="shared" si="19"/>
        <v>-418.89879475455427</v>
      </c>
      <c r="AY81" s="8">
        <f t="shared" si="24"/>
        <v>-641.51503794582231</v>
      </c>
      <c r="AZ81">
        <f t="shared" si="25"/>
        <v>-54.786769397380979</v>
      </c>
      <c r="BA81" s="8">
        <f t="shared" si="26"/>
        <v>-696.30180734320334</v>
      </c>
      <c r="BD81" s="2">
        <v>1</v>
      </c>
      <c r="BE81">
        <v>2</v>
      </c>
      <c r="BG81">
        <v>0</v>
      </c>
      <c r="BH81">
        <v>0</v>
      </c>
      <c r="BI81">
        <v>0</v>
      </c>
      <c r="BJ81">
        <v>2.2999999999999998</v>
      </c>
      <c r="BK81">
        <v>1</v>
      </c>
      <c r="BL81">
        <v>0</v>
      </c>
      <c r="BM81">
        <v>0</v>
      </c>
      <c r="BN81">
        <v>2.8</v>
      </c>
      <c r="BO81">
        <v>5.0999999999999996</v>
      </c>
      <c r="BQ81">
        <v>79</v>
      </c>
      <c r="BR81" s="8">
        <f t="shared" si="20"/>
        <v>-429.34399226174492</v>
      </c>
      <c r="BS81" s="8">
        <f t="shared" si="27"/>
        <v>-638.4860944177517</v>
      </c>
      <c r="BT81">
        <f t="shared" si="28"/>
        <v>-81.373333832065413</v>
      </c>
      <c r="BU81" s="8">
        <f t="shared" si="29"/>
        <v>-719.85942824981714</v>
      </c>
      <c r="BX81" s="2">
        <v>1</v>
      </c>
      <c r="BY81">
        <v>1</v>
      </c>
      <c r="CA81">
        <v>24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-12</v>
      </c>
      <c r="CI81">
        <v>12</v>
      </c>
      <c r="CK81">
        <v>79</v>
      </c>
      <c r="CL81" s="8">
        <f t="shared" si="30"/>
        <v>401.3194899328854</v>
      </c>
      <c r="CM81" s="8">
        <f t="shared" si="31"/>
        <v>-90.779573963601592</v>
      </c>
      <c r="CN81">
        <f t="shared" si="32"/>
        <v>-702.53386355871316</v>
      </c>
      <c r="CO81" s="8">
        <f t="shared" si="33"/>
        <v>-793.31343752231476</v>
      </c>
    </row>
    <row r="82" spans="1:93" ht="16.5">
      <c r="A82">
        <v>9.9999999999999995E-7</v>
      </c>
      <c r="B82">
        <v>9.9999999999999995E-7</v>
      </c>
      <c r="C82">
        <v>5.3766666666666665E-4</v>
      </c>
      <c r="D82">
        <v>6.733783783783783E-4</v>
      </c>
      <c r="E82">
        <v>9.9999999999999995E-7</v>
      </c>
      <c r="F82">
        <v>1.3716920193968899E-2</v>
      </c>
      <c r="G82">
        <v>0.56626818337770868</v>
      </c>
      <c r="H82">
        <v>0.40227241966806354</v>
      </c>
      <c r="I82">
        <f t="shared" si="21"/>
        <v>306</v>
      </c>
      <c r="J82">
        <v>1.8197008586099811E-7</v>
      </c>
      <c r="K82">
        <v>3.065E-2</v>
      </c>
      <c r="L82">
        <v>11.542392536158562</v>
      </c>
      <c r="M82" s="104">
        <v>60561.445319553284</v>
      </c>
      <c r="P82" s="2">
        <v>1</v>
      </c>
      <c r="Q82">
        <v>2</v>
      </c>
      <c r="S82">
        <v>0</v>
      </c>
      <c r="T82">
        <v>5.75</v>
      </c>
      <c r="U82">
        <v>0</v>
      </c>
      <c r="V82">
        <v>0</v>
      </c>
      <c r="W82">
        <v>1</v>
      </c>
      <c r="X82">
        <v>0</v>
      </c>
      <c r="Y82">
        <v>0</v>
      </c>
      <c r="Z82">
        <v>0.5</v>
      </c>
      <c r="AA82">
        <v>6.25</v>
      </c>
      <c r="AC82">
        <v>80</v>
      </c>
      <c r="AD82" s="8">
        <f t="shared" si="17"/>
        <v>-392.33660635570459</v>
      </c>
      <c r="AE82" s="8">
        <f t="shared" si="18"/>
        <v>-648.63820213512508</v>
      </c>
      <c r="AF82">
        <f t="shared" si="22"/>
        <v>-90.329925325404147</v>
      </c>
      <c r="AG82" s="8">
        <f t="shared" si="23"/>
        <v>-738.96812746052922</v>
      </c>
      <c r="AJ82" s="2">
        <v>1</v>
      </c>
      <c r="AK82">
        <v>2</v>
      </c>
      <c r="AM82">
        <v>0</v>
      </c>
      <c r="AN82">
        <v>0</v>
      </c>
      <c r="AO82">
        <v>3.28571428571429</v>
      </c>
      <c r="AP82">
        <v>0</v>
      </c>
      <c r="AQ82">
        <v>1</v>
      </c>
      <c r="AR82">
        <v>0</v>
      </c>
      <c r="AS82">
        <v>0</v>
      </c>
      <c r="AT82">
        <v>2.1428571428571401</v>
      </c>
      <c r="AU82">
        <v>5.4285714285714297</v>
      </c>
      <c r="AW82">
        <v>80</v>
      </c>
      <c r="AX82" s="8">
        <f t="shared" si="19"/>
        <v>-418.89879475455427</v>
      </c>
      <c r="AY82" s="8">
        <f t="shared" si="24"/>
        <v>-641.51503794582231</v>
      </c>
      <c r="AZ82">
        <f t="shared" si="25"/>
        <v>-55.815403746903286</v>
      </c>
      <c r="BA82" s="8">
        <f t="shared" si="26"/>
        <v>-697.33044169272557</v>
      </c>
      <c r="BD82" s="2">
        <v>1</v>
      </c>
      <c r="BE82">
        <v>2</v>
      </c>
      <c r="BG82">
        <v>0</v>
      </c>
      <c r="BH82">
        <v>0</v>
      </c>
      <c r="BI82">
        <v>0</v>
      </c>
      <c r="BJ82">
        <v>2.2999999999999998</v>
      </c>
      <c r="BK82">
        <v>1</v>
      </c>
      <c r="BL82">
        <v>0</v>
      </c>
      <c r="BM82">
        <v>0</v>
      </c>
      <c r="BN82">
        <v>2.8</v>
      </c>
      <c r="BO82">
        <v>5.0999999999999996</v>
      </c>
      <c r="BQ82">
        <v>80</v>
      </c>
      <c r="BR82" s="8">
        <f t="shared" si="20"/>
        <v>-429.34399226174492</v>
      </c>
      <c r="BS82" s="8">
        <f t="shared" si="27"/>
        <v>-638.4860944177517</v>
      </c>
      <c r="BT82">
        <f t="shared" si="28"/>
        <v>-81.435002149482088</v>
      </c>
      <c r="BU82" s="8">
        <f t="shared" si="29"/>
        <v>-719.9210965672338</v>
      </c>
      <c r="BX82" s="2">
        <v>1</v>
      </c>
      <c r="BY82">
        <v>1</v>
      </c>
      <c r="CA82">
        <v>24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-12</v>
      </c>
      <c r="CI82">
        <v>12</v>
      </c>
      <c r="CK82">
        <v>80</v>
      </c>
      <c r="CL82" s="8">
        <f t="shared" si="30"/>
        <v>401.3194899328854</v>
      </c>
      <c r="CM82" s="8">
        <f t="shared" si="31"/>
        <v>-90.779573963601592</v>
      </c>
      <c r="CN82">
        <f t="shared" si="32"/>
        <v>-702.04472718737338</v>
      </c>
      <c r="CO82" s="8">
        <f t="shared" si="33"/>
        <v>-792.82430115097497</v>
      </c>
    </row>
    <row r="83" spans="1:93" ht="16.5">
      <c r="A83">
        <v>9.9999999999999995E-7</v>
      </c>
      <c r="B83">
        <v>9.9999999999999995E-7</v>
      </c>
      <c r="C83">
        <v>4.8116666666666669E-4</v>
      </c>
      <c r="D83">
        <v>6.7027027027027029E-4</v>
      </c>
      <c r="E83">
        <v>9.9999999999999995E-7</v>
      </c>
      <c r="F83">
        <v>1.2964641419254189E-2</v>
      </c>
      <c r="G83">
        <v>0.56540807147824013</v>
      </c>
      <c r="H83">
        <v>0.40073706510446949</v>
      </c>
      <c r="I83">
        <f t="shared" si="21"/>
        <v>306</v>
      </c>
      <c r="J83">
        <v>1.8620871366628614E-7</v>
      </c>
      <c r="K83">
        <v>3.1370000000000002E-2</v>
      </c>
      <c r="L83">
        <v>10.913945365418034</v>
      </c>
      <c r="M83" s="104">
        <v>60493.561041272653</v>
      </c>
      <c r="P83" s="2">
        <v>1</v>
      </c>
      <c r="Q83">
        <v>2</v>
      </c>
      <c r="S83">
        <v>0</v>
      </c>
      <c r="T83">
        <v>5.75</v>
      </c>
      <c r="U83">
        <v>0</v>
      </c>
      <c r="V83">
        <v>0</v>
      </c>
      <c r="W83">
        <v>1</v>
      </c>
      <c r="X83">
        <v>0</v>
      </c>
      <c r="Y83">
        <v>0</v>
      </c>
      <c r="Z83">
        <v>0.5</v>
      </c>
      <c r="AA83">
        <v>6.25</v>
      </c>
      <c r="AC83">
        <v>81</v>
      </c>
      <c r="AD83" s="8">
        <f t="shared" si="17"/>
        <v>-392.33660635570459</v>
      </c>
      <c r="AE83" s="8">
        <f t="shared" si="18"/>
        <v>-648.63820213512508</v>
      </c>
      <c r="AF83">
        <f t="shared" si="22"/>
        <v>-92.068119764349206</v>
      </c>
      <c r="AG83" s="8">
        <f t="shared" si="23"/>
        <v>-740.70632189947423</v>
      </c>
      <c r="AJ83" s="2">
        <v>1</v>
      </c>
      <c r="AK83">
        <v>2</v>
      </c>
      <c r="AM83">
        <v>0</v>
      </c>
      <c r="AN83">
        <v>0</v>
      </c>
      <c r="AO83">
        <v>3.28571428571429</v>
      </c>
      <c r="AP83">
        <v>0</v>
      </c>
      <c r="AQ83">
        <v>1</v>
      </c>
      <c r="AR83">
        <v>0</v>
      </c>
      <c r="AS83">
        <v>0</v>
      </c>
      <c r="AT83">
        <v>2.1428571428571401</v>
      </c>
      <c r="AU83">
        <v>5.4285714285714297</v>
      </c>
      <c r="AW83">
        <v>81</v>
      </c>
      <c r="AX83" s="8">
        <f t="shared" si="19"/>
        <v>-418.89879475455427</v>
      </c>
      <c r="AY83" s="8">
        <f t="shared" si="24"/>
        <v>-641.51503794582231</v>
      </c>
      <c r="AZ83">
        <f t="shared" si="25"/>
        <v>-55.870994174137003</v>
      </c>
      <c r="BA83" s="8">
        <f t="shared" si="26"/>
        <v>-697.38603211995928</v>
      </c>
      <c r="BD83" s="2">
        <v>1</v>
      </c>
      <c r="BE83">
        <v>2</v>
      </c>
      <c r="BG83">
        <v>0</v>
      </c>
      <c r="BH83">
        <v>0</v>
      </c>
      <c r="BI83">
        <v>0</v>
      </c>
      <c r="BJ83">
        <v>2.2999999999999998</v>
      </c>
      <c r="BK83">
        <v>1</v>
      </c>
      <c r="BL83">
        <v>0</v>
      </c>
      <c r="BM83">
        <v>0</v>
      </c>
      <c r="BN83">
        <v>2.8</v>
      </c>
      <c r="BO83">
        <v>5.0999999999999996</v>
      </c>
      <c r="BQ83">
        <v>81</v>
      </c>
      <c r="BR83" s="8">
        <f t="shared" si="20"/>
        <v>-429.34399226174492</v>
      </c>
      <c r="BS83" s="8">
        <f t="shared" si="27"/>
        <v>-638.4860944177517</v>
      </c>
      <c r="BT83">
        <f t="shared" si="28"/>
        <v>-81.413096658009735</v>
      </c>
      <c r="BU83" s="8">
        <f t="shared" si="29"/>
        <v>-719.89919107576145</v>
      </c>
      <c r="BX83" s="2">
        <v>1</v>
      </c>
      <c r="BY83">
        <v>1</v>
      </c>
      <c r="CA83">
        <v>24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-12</v>
      </c>
      <c r="CI83">
        <v>12</v>
      </c>
      <c r="CK83">
        <v>81</v>
      </c>
      <c r="CL83" s="8">
        <f t="shared" si="30"/>
        <v>401.3194899328854</v>
      </c>
      <c r="CM83" s="8">
        <f t="shared" si="31"/>
        <v>-90.779573963601592</v>
      </c>
      <c r="CN83">
        <f t="shared" si="32"/>
        <v>-702.75363383982869</v>
      </c>
      <c r="CO83" s="8">
        <f t="shared" si="33"/>
        <v>-793.53320780343029</v>
      </c>
    </row>
    <row r="84" spans="1:93" ht="16.5">
      <c r="A84">
        <v>9.9999999999999995E-7</v>
      </c>
      <c r="B84">
        <v>3.5869565217391308E-5</v>
      </c>
      <c r="C84">
        <v>6.2016666666666665E-4</v>
      </c>
      <c r="D84">
        <v>8.4094594594594587E-4</v>
      </c>
      <c r="E84">
        <v>9.9999999999999995E-7</v>
      </c>
      <c r="F84">
        <v>1.8267661403392668E-2</v>
      </c>
      <c r="G84">
        <v>0.56134788994134621</v>
      </c>
      <c r="H84">
        <v>0.40661590678000242</v>
      </c>
      <c r="I84">
        <f t="shared" si="21"/>
        <v>306</v>
      </c>
      <c r="J84">
        <v>1.9054607179632443E-7</v>
      </c>
      <c r="K84">
        <v>3.1050000000000001E-2</v>
      </c>
      <c r="L84">
        <v>15.380751302907768</v>
      </c>
      <c r="M84" s="104">
        <v>60075.448580331511</v>
      </c>
      <c r="P84" s="2">
        <v>1</v>
      </c>
      <c r="Q84">
        <v>2</v>
      </c>
      <c r="S84">
        <v>0</v>
      </c>
      <c r="T84">
        <v>5.75</v>
      </c>
      <c r="U84">
        <v>0</v>
      </c>
      <c r="V84">
        <v>0</v>
      </c>
      <c r="W84">
        <v>1</v>
      </c>
      <c r="X84">
        <v>0</v>
      </c>
      <c r="Y84">
        <v>0</v>
      </c>
      <c r="Z84">
        <v>0.5</v>
      </c>
      <c r="AA84">
        <v>6.25</v>
      </c>
      <c r="AC84">
        <v>82</v>
      </c>
      <c r="AD84" s="8">
        <f t="shared" si="17"/>
        <v>-392.33660635570459</v>
      </c>
      <c r="AE84" s="8">
        <f t="shared" si="18"/>
        <v>-648.63820213512508</v>
      </c>
      <c r="AF84">
        <f t="shared" si="22"/>
        <v>-87.496167480743352</v>
      </c>
      <c r="AG84" s="8">
        <f t="shared" si="23"/>
        <v>-736.13436961586842</v>
      </c>
      <c r="AJ84" s="2">
        <v>1</v>
      </c>
      <c r="AK84">
        <v>2</v>
      </c>
      <c r="AM84">
        <v>0</v>
      </c>
      <c r="AN84">
        <v>0</v>
      </c>
      <c r="AO84">
        <v>3.28571428571429</v>
      </c>
      <c r="AP84">
        <v>0</v>
      </c>
      <c r="AQ84">
        <v>1</v>
      </c>
      <c r="AR84">
        <v>0</v>
      </c>
      <c r="AS84">
        <v>0</v>
      </c>
      <c r="AT84">
        <v>2.1428571428571401</v>
      </c>
      <c r="AU84">
        <v>5.4285714285714297</v>
      </c>
      <c r="AW84">
        <v>82</v>
      </c>
      <c r="AX84" s="8">
        <f t="shared" si="19"/>
        <v>-418.89879475455427</v>
      </c>
      <c r="AY84" s="8">
        <f t="shared" si="24"/>
        <v>-641.51503794582231</v>
      </c>
      <c r="AZ84">
        <f t="shared" si="25"/>
        <v>-53.158105381241008</v>
      </c>
      <c r="BA84" s="8">
        <f t="shared" si="26"/>
        <v>-694.67314332706337</v>
      </c>
      <c r="BD84" s="2">
        <v>1</v>
      </c>
      <c r="BE84">
        <v>2</v>
      </c>
      <c r="BG84">
        <v>0</v>
      </c>
      <c r="BH84">
        <v>0</v>
      </c>
      <c r="BI84">
        <v>0</v>
      </c>
      <c r="BJ84">
        <v>2.2999999999999998</v>
      </c>
      <c r="BK84">
        <v>1</v>
      </c>
      <c r="BL84">
        <v>0</v>
      </c>
      <c r="BM84">
        <v>0</v>
      </c>
      <c r="BN84">
        <v>2.8</v>
      </c>
      <c r="BO84">
        <v>5.0999999999999996</v>
      </c>
      <c r="BQ84">
        <v>82</v>
      </c>
      <c r="BR84" s="8">
        <f t="shared" si="20"/>
        <v>-429.34399226174492</v>
      </c>
      <c r="BS84" s="8">
        <f t="shared" si="27"/>
        <v>-638.4860944177517</v>
      </c>
      <c r="BT84">
        <f t="shared" si="28"/>
        <v>-80.613703497563648</v>
      </c>
      <c r="BU84" s="8">
        <f t="shared" si="29"/>
        <v>-719.09979791531532</v>
      </c>
      <c r="BX84" s="2">
        <v>1</v>
      </c>
      <c r="BY84">
        <v>1</v>
      </c>
      <c r="CA84">
        <v>24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-12</v>
      </c>
      <c r="CI84">
        <v>12</v>
      </c>
      <c r="CK84">
        <v>82</v>
      </c>
      <c r="CL84" s="8">
        <f t="shared" si="30"/>
        <v>401.3194899328854</v>
      </c>
      <c r="CM84" s="8">
        <f t="shared" si="31"/>
        <v>-90.779573963601592</v>
      </c>
      <c r="CN84">
        <f t="shared" si="32"/>
        <v>-483.84651897021564</v>
      </c>
      <c r="CO84" s="8">
        <f t="shared" si="33"/>
        <v>-574.62609293381729</v>
      </c>
    </row>
    <row r="85" spans="1:93" ht="16.5">
      <c r="A85">
        <v>9.9999999999999995E-7</v>
      </c>
      <c r="B85">
        <v>9.9999999999999995E-7</v>
      </c>
      <c r="C85">
        <v>7.0350000000000002E-4</v>
      </c>
      <c r="D85">
        <v>8.6405405405405404E-4</v>
      </c>
      <c r="E85">
        <v>9.9999999999999995E-7</v>
      </c>
      <c r="F85">
        <v>4.8188665018789538E-2</v>
      </c>
      <c r="G85">
        <v>0.55804604694133164</v>
      </c>
      <c r="H85">
        <v>0.4049673220683731</v>
      </c>
      <c r="I85">
        <f t="shared" si="21"/>
        <v>306</v>
      </c>
      <c r="J85">
        <v>1.8620871366628614E-7</v>
      </c>
      <c r="K85">
        <v>3.0915000000000002E-2</v>
      </c>
      <c r="L85">
        <v>40.613364047172112</v>
      </c>
      <c r="M85" s="104">
        <v>59770.386994350061</v>
      </c>
      <c r="P85" s="2">
        <v>1</v>
      </c>
      <c r="Q85">
        <v>2</v>
      </c>
      <c r="S85">
        <v>0</v>
      </c>
      <c r="T85">
        <v>5.75</v>
      </c>
      <c r="U85">
        <v>0</v>
      </c>
      <c r="V85">
        <v>0</v>
      </c>
      <c r="W85">
        <v>1</v>
      </c>
      <c r="X85">
        <v>0</v>
      </c>
      <c r="Y85">
        <v>0</v>
      </c>
      <c r="Z85">
        <v>0.5</v>
      </c>
      <c r="AA85">
        <v>6.25</v>
      </c>
      <c r="AC85">
        <v>83</v>
      </c>
      <c r="AD85" s="8">
        <f t="shared" si="17"/>
        <v>-392.33660635570459</v>
      </c>
      <c r="AE85" s="8">
        <f t="shared" si="18"/>
        <v>-648.63820213512508</v>
      </c>
      <c r="AF85">
        <f t="shared" si="22"/>
        <v>-83.189357849053906</v>
      </c>
      <c r="AG85" s="8">
        <f t="shared" si="23"/>
        <v>-731.82755998417895</v>
      </c>
      <c r="AJ85" s="2">
        <v>1</v>
      </c>
      <c r="AK85">
        <v>2</v>
      </c>
      <c r="AM85">
        <v>0</v>
      </c>
      <c r="AN85">
        <v>0</v>
      </c>
      <c r="AO85">
        <v>3.28571428571429</v>
      </c>
      <c r="AP85">
        <v>0</v>
      </c>
      <c r="AQ85">
        <v>1</v>
      </c>
      <c r="AR85">
        <v>0</v>
      </c>
      <c r="AS85">
        <v>0</v>
      </c>
      <c r="AT85">
        <v>2.1428571428571401</v>
      </c>
      <c r="AU85">
        <v>5.4285714285714297</v>
      </c>
      <c r="AW85">
        <v>83</v>
      </c>
      <c r="AX85" s="8">
        <f t="shared" si="19"/>
        <v>-418.89879475455427</v>
      </c>
      <c r="AY85" s="8">
        <f t="shared" si="24"/>
        <v>-641.51503794582231</v>
      </c>
      <c r="AZ85">
        <f t="shared" si="25"/>
        <v>-50.487360402045425</v>
      </c>
      <c r="BA85" s="8">
        <f t="shared" si="26"/>
        <v>-692.00239834786771</v>
      </c>
      <c r="BD85" s="2">
        <v>1</v>
      </c>
      <c r="BE85">
        <v>2</v>
      </c>
      <c r="BG85">
        <v>0</v>
      </c>
      <c r="BH85">
        <v>0</v>
      </c>
      <c r="BI85">
        <v>0</v>
      </c>
      <c r="BJ85">
        <v>2.2999999999999998</v>
      </c>
      <c r="BK85">
        <v>1</v>
      </c>
      <c r="BL85">
        <v>0</v>
      </c>
      <c r="BM85">
        <v>0</v>
      </c>
      <c r="BN85">
        <v>2.8</v>
      </c>
      <c r="BO85">
        <v>5.0999999999999996</v>
      </c>
      <c r="BQ85">
        <v>83</v>
      </c>
      <c r="BR85" s="8">
        <f t="shared" si="20"/>
        <v>-429.34399226174492</v>
      </c>
      <c r="BS85" s="8">
        <f t="shared" si="27"/>
        <v>-638.4860944177517</v>
      </c>
      <c r="BT85">
        <f t="shared" si="28"/>
        <v>-78.176856165066837</v>
      </c>
      <c r="BU85" s="8">
        <f t="shared" si="29"/>
        <v>-716.66295058281855</v>
      </c>
      <c r="BX85" s="2">
        <v>1</v>
      </c>
      <c r="BY85">
        <v>1</v>
      </c>
      <c r="CA85">
        <v>24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-12</v>
      </c>
      <c r="CI85">
        <v>12</v>
      </c>
      <c r="CK85">
        <v>83</v>
      </c>
      <c r="CL85" s="8">
        <f t="shared" si="30"/>
        <v>401.3194899328854</v>
      </c>
      <c r="CM85" s="8">
        <f t="shared" si="31"/>
        <v>-90.779573963601592</v>
      </c>
      <c r="CN85">
        <f t="shared" si="32"/>
        <v>-702.30756235761726</v>
      </c>
      <c r="CO85" s="8">
        <f t="shared" si="33"/>
        <v>-793.08713632121885</v>
      </c>
    </row>
    <row r="86" spans="1:93" ht="16.5">
      <c r="A86">
        <v>9.9999999999999995E-7</v>
      </c>
      <c r="B86">
        <v>9.9999999999999995E-7</v>
      </c>
      <c r="C86">
        <v>8.8066666666666675E-4</v>
      </c>
      <c r="D86">
        <v>1.0872972972972971E-3</v>
      </c>
      <c r="E86">
        <v>9.9999999999999995E-7</v>
      </c>
      <c r="F86">
        <v>5.466904245669188E-2</v>
      </c>
      <c r="G86">
        <v>0.56230708427176712</v>
      </c>
      <c r="H86">
        <v>0.4050264648235391</v>
      </c>
      <c r="I86">
        <f t="shared" si="21"/>
        <v>306</v>
      </c>
      <c r="J86">
        <v>1.9498445997580421E-7</v>
      </c>
      <c r="K86">
        <v>3.0405000000000001E-2</v>
      </c>
      <c r="L86">
        <v>46.028343941240699</v>
      </c>
      <c r="M86" s="104">
        <v>60159.278078900694</v>
      </c>
      <c r="P86" s="2">
        <v>1</v>
      </c>
      <c r="Q86">
        <v>2</v>
      </c>
      <c r="S86">
        <v>0</v>
      </c>
      <c r="T86">
        <v>5.75</v>
      </c>
      <c r="U86">
        <v>0</v>
      </c>
      <c r="V86">
        <v>0</v>
      </c>
      <c r="W86">
        <v>1</v>
      </c>
      <c r="X86">
        <v>0</v>
      </c>
      <c r="Y86">
        <v>0</v>
      </c>
      <c r="Z86">
        <v>0.5</v>
      </c>
      <c r="AA86">
        <v>6.25</v>
      </c>
      <c r="AC86">
        <v>84</v>
      </c>
      <c r="AD86" s="8">
        <f t="shared" si="17"/>
        <v>-392.33660635570459</v>
      </c>
      <c r="AE86" s="8">
        <f t="shared" si="18"/>
        <v>-648.63820213512508</v>
      </c>
      <c r="AF86">
        <f t="shared" si="22"/>
        <v>-79.603582370869191</v>
      </c>
      <c r="AG86" s="8">
        <f t="shared" si="23"/>
        <v>-728.24178450599425</v>
      </c>
      <c r="AJ86" s="2">
        <v>1</v>
      </c>
      <c r="AK86">
        <v>2</v>
      </c>
      <c r="AM86">
        <v>0</v>
      </c>
      <c r="AN86">
        <v>0</v>
      </c>
      <c r="AO86">
        <v>3.28571428571429</v>
      </c>
      <c r="AP86">
        <v>0</v>
      </c>
      <c r="AQ86">
        <v>1</v>
      </c>
      <c r="AR86">
        <v>0</v>
      </c>
      <c r="AS86">
        <v>0</v>
      </c>
      <c r="AT86">
        <v>2.1428571428571401</v>
      </c>
      <c r="AU86">
        <v>5.4285714285714297</v>
      </c>
      <c r="AW86">
        <v>84</v>
      </c>
      <c r="AX86" s="8">
        <f t="shared" si="19"/>
        <v>-418.89879475455427</v>
      </c>
      <c r="AY86" s="8">
        <f t="shared" si="24"/>
        <v>-641.51503794582231</v>
      </c>
      <c r="AZ86">
        <f t="shared" si="25"/>
        <v>-48.335864401281412</v>
      </c>
      <c r="BA86" s="8">
        <f t="shared" si="26"/>
        <v>-689.85090234710378</v>
      </c>
      <c r="BD86" s="2">
        <v>1</v>
      </c>
      <c r="BE86">
        <v>2</v>
      </c>
      <c r="BG86">
        <v>0</v>
      </c>
      <c r="BH86">
        <v>0</v>
      </c>
      <c r="BI86">
        <v>0</v>
      </c>
      <c r="BJ86">
        <v>2.2999999999999998</v>
      </c>
      <c r="BK86">
        <v>1</v>
      </c>
      <c r="BL86">
        <v>0</v>
      </c>
      <c r="BM86">
        <v>0</v>
      </c>
      <c r="BN86">
        <v>2.8</v>
      </c>
      <c r="BO86">
        <v>5.0999999999999996</v>
      </c>
      <c r="BQ86">
        <v>84</v>
      </c>
      <c r="BR86" s="8">
        <f t="shared" si="20"/>
        <v>-429.34399226174492</v>
      </c>
      <c r="BS86" s="8">
        <f t="shared" si="27"/>
        <v>-638.4860944177517</v>
      </c>
      <c r="BT86">
        <f t="shared" si="28"/>
        <v>-77.974341633082744</v>
      </c>
      <c r="BU86" s="8">
        <f t="shared" si="29"/>
        <v>-716.46043605083446</v>
      </c>
      <c r="BX86" s="2">
        <v>1</v>
      </c>
      <c r="BY86">
        <v>1</v>
      </c>
      <c r="CA86">
        <v>24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-12</v>
      </c>
      <c r="CI86">
        <v>12</v>
      </c>
      <c r="CK86">
        <v>84</v>
      </c>
      <c r="CL86" s="8">
        <f t="shared" si="30"/>
        <v>401.3194899328854</v>
      </c>
      <c r="CM86" s="8">
        <f t="shared" si="31"/>
        <v>-90.779573963601592</v>
      </c>
      <c r="CN86">
        <f t="shared" si="32"/>
        <v>-701.7996990347483</v>
      </c>
      <c r="CO86" s="8">
        <f t="shared" si="33"/>
        <v>-792.57927299834989</v>
      </c>
    </row>
    <row r="87" spans="1:93" ht="16.5">
      <c r="A87">
        <v>9.9999999999999995E-7</v>
      </c>
      <c r="B87">
        <v>2.1521739130434784E-5</v>
      </c>
      <c r="C87">
        <v>5.4116666666666668E-4</v>
      </c>
      <c r="D87">
        <v>6.2027027027027027E-4</v>
      </c>
      <c r="E87">
        <v>9.9999999999999995E-7</v>
      </c>
      <c r="F87">
        <v>1.6547224456656733E-2</v>
      </c>
      <c r="G87">
        <v>0.5615259873478804</v>
      </c>
      <c r="H87">
        <v>0.40779342175038885</v>
      </c>
      <c r="I87">
        <f t="shared" si="21"/>
        <v>306</v>
      </c>
      <c r="J87">
        <v>1.7782794100389206E-7</v>
      </c>
      <c r="K87">
        <v>3.1309999999999998E-2</v>
      </c>
      <c r="L87">
        <v>13.930074253539848</v>
      </c>
      <c r="M87" s="104">
        <v>60082.565460657956</v>
      </c>
      <c r="P87" s="2">
        <v>1</v>
      </c>
      <c r="Q87">
        <v>2</v>
      </c>
      <c r="S87">
        <v>0</v>
      </c>
      <c r="T87">
        <v>5.75</v>
      </c>
      <c r="U87">
        <v>0</v>
      </c>
      <c r="V87">
        <v>0</v>
      </c>
      <c r="W87">
        <v>1</v>
      </c>
      <c r="X87">
        <v>0</v>
      </c>
      <c r="Y87">
        <v>0</v>
      </c>
      <c r="Z87">
        <v>0.5</v>
      </c>
      <c r="AA87">
        <v>6.25</v>
      </c>
      <c r="AC87">
        <v>85</v>
      </c>
      <c r="AD87" s="8">
        <f t="shared" si="17"/>
        <v>-392.33660635570459</v>
      </c>
      <c r="AE87" s="8">
        <f t="shared" si="18"/>
        <v>-648.63820213512508</v>
      </c>
      <c r="AF87">
        <f t="shared" si="22"/>
        <v>-89.730631194605195</v>
      </c>
      <c r="AG87" s="8">
        <f t="shared" si="23"/>
        <v>-738.36883332973025</v>
      </c>
      <c r="AJ87" s="2">
        <v>1</v>
      </c>
      <c r="AK87">
        <v>2</v>
      </c>
      <c r="AM87">
        <v>0</v>
      </c>
      <c r="AN87">
        <v>0</v>
      </c>
      <c r="AO87">
        <v>3.28571428571429</v>
      </c>
      <c r="AP87">
        <v>0</v>
      </c>
      <c r="AQ87">
        <v>1</v>
      </c>
      <c r="AR87">
        <v>0</v>
      </c>
      <c r="AS87">
        <v>0</v>
      </c>
      <c r="AT87">
        <v>2.1428571428571401</v>
      </c>
      <c r="AU87">
        <v>5.4285714285714297</v>
      </c>
      <c r="AW87">
        <v>85</v>
      </c>
      <c r="AX87" s="8">
        <f t="shared" si="19"/>
        <v>-418.89879475455427</v>
      </c>
      <c r="AY87" s="8">
        <f t="shared" si="24"/>
        <v>-641.51503794582231</v>
      </c>
      <c r="AZ87">
        <f t="shared" si="25"/>
        <v>-55.908743543649685</v>
      </c>
      <c r="BA87" s="8">
        <f t="shared" si="26"/>
        <v>-697.42378148947205</v>
      </c>
      <c r="BD87" s="2">
        <v>1</v>
      </c>
      <c r="BE87">
        <v>2</v>
      </c>
      <c r="BG87">
        <v>0</v>
      </c>
      <c r="BH87">
        <v>0</v>
      </c>
      <c r="BI87">
        <v>0</v>
      </c>
      <c r="BJ87">
        <v>2.2999999999999998</v>
      </c>
      <c r="BK87">
        <v>1</v>
      </c>
      <c r="BL87">
        <v>0</v>
      </c>
      <c r="BM87">
        <v>0</v>
      </c>
      <c r="BN87">
        <v>2.8</v>
      </c>
      <c r="BO87">
        <v>5.0999999999999996</v>
      </c>
      <c r="BQ87">
        <v>85</v>
      </c>
      <c r="BR87" s="8">
        <f t="shared" si="20"/>
        <v>-429.34399226174492</v>
      </c>
      <c r="BS87" s="8">
        <f t="shared" si="27"/>
        <v>-638.4860944177517</v>
      </c>
      <c r="BT87">
        <f t="shared" si="28"/>
        <v>-80.80596014925186</v>
      </c>
      <c r="BU87" s="8">
        <f t="shared" si="29"/>
        <v>-719.29205456700356</v>
      </c>
      <c r="BX87" s="2">
        <v>1</v>
      </c>
      <c r="BY87">
        <v>1</v>
      </c>
      <c r="CA87">
        <v>24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-12</v>
      </c>
      <c r="CI87">
        <v>12</v>
      </c>
      <c r="CK87">
        <v>85</v>
      </c>
      <c r="CL87" s="8">
        <f t="shared" si="30"/>
        <v>401.3194899328854</v>
      </c>
      <c r="CM87" s="8">
        <f t="shared" si="31"/>
        <v>-90.779573963601592</v>
      </c>
      <c r="CN87">
        <f t="shared" si="32"/>
        <v>-515.29298220295846</v>
      </c>
      <c r="CO87" s="8">
        <f t="shared" si="33"/>
        <v>-606.07255616656005</v>
      </c>
    </row>
    <row r="88" spans="1:93" ht="16.5">
      <c r="A88">
        <v>9.9999999999999995E-7</v>
      </c>
      <c r="B88">
        <v>9.9999999999999995E-7</v>
      </c>
      <c r="C88">
        <v>7.9549999999999998E-4</v>
      </c>
      <c r="D88">
        <v>8.6567567567567567E-4</v>
      </c>
      <c r="E88">
        <v>9.9999999999999995E-7</v>
      </c>
      <c r="F88">
        <v>4.6151180633631481E-2</v>
      </c>
      <c r="G88">
        <v>0.55342535573590879</v>
      </c>
      <c r="H88">
        <v>0.40841174637938965</v>
      </c>
      <c r="I88">
        <f t="shared" si="21"/>
        <v>306</v>
      </c>
      <c r="J88">
        <v>1.7378008287493735E-7</v>
      </c>
      <c r="K88">
        <v>3.1519999999999999E-2</v>
      </c>
      <c r="L88">
        <v>38.922627350686071</v>
      </c>
      <c r="M88" s="104">
        <v>59318.893529659857</v>
      </c>
      <c r="P88" s="2">
        <v>1</v>
      </c>
      <c r="Q88">
        <v>2</v>
      </c>
      <c r="S88">
        <v>0</v>
      </c>
      <c r="T88">
        <v>5.75</v>
      </c>
      <c r="U88">
        <v>0</v>
      </c>
      <c r="V88">
        <v>0</v>
      </c>
      <c r="W88">
        <v>1</v>
      </c>
      <c r="X88">
        <v>0</v>
      </c>
      <c r="Y88">
        <v>0</v>
      </c>
      <c r="Z88">
        <v>0.5</v>
      </c>
      <c r="AA88">
        <v>6.25</v>
      </c>
      <c r="AC88">
        <v>86</v>
      </c>
      <c r="AD88" s="8">
        <f t="shared" si="17"/>
        <v>-392.33660635570459</v>
      </c>
      <c r="AE88" s="8">
        <f t="shared" si="18"/>
        <v>-648.63820213512508</v>
      </c>
      <c r="AF88">
        <f t="shared" si="22"/>
        <v>-81.476625381012667</v>
      </c>
      <c r="AG88" s="8">
        <f t="shared" si="23"/>
        <v>-730.11482751613778</v>
      </c>
      <c r="AJ88" s="2">
        <v>1</v>
      </c>
      <c r="AK88">
        <v>2</v>
      </c>
      <c r="AM88">
        <v>0</v>
      </c>
      <c r="AN88">
        <v>0</v>
      </c>
      <c r="AO88">
        <v>3.28571428571429</v>
      </c>
      <c r="AP88">
        <v>0</v>
      </c>
      <c r="AQ88">
        <v>1</v>
      </c>
      <c r="AR88">
        <v>0</v>
      </c>
      <c r="AS88">
        <v>0</v>
      </c>
      <c r="AT88">
        <v>2.1428571428571401</v>
      </c>
      <c r="AU88">
        <v>5.4285714285714297</v>
      </c>
      <c r="AW88">
        <v>86</v>
      </c>
      <c r="AX88" s="8">
        <f t="shared" si="19"/>
        <v>-418.89879475455427</v>
      </c>
      <c r="AY88" s="8">
        <f t="shared" si="24"/>
        <v>-641.51503794582231</v>
      </c>
      <c r="AZ88">
        <f t="shared" si="25"/>
        <v>-50.475937704870049</v>
      </c>
      <c r="BA88" s="8">
        <f t="shared" si="26"/>
        <v>-691.99097565069235</v>
      </c>
      <c r="BD88" s="2">
        <v>1</v>
      </c>
      <c r="BE88">
        <v>2</v>
      </c>
      <c r="BG88">
        <v>0</v>
      </c>
      <c r="BH88">
        <v>0</v>
      </c>
      <c r="BI88">
        <v>0</v>
      </c>
      <c r="BJ88">
        <v>2.2999999999999998</v>
      </c>
      <c r="BK88">
        <v>1</v>
      </c>
      <c r="BL88">
        <v>0</v>
      </c>
      <c r="BM88">
        <v>0</v>
      </c>
      <c r="BN88">
        <v>2.8</v>
      </c>
      <c r="BO88">
        <v>5.0999999999999996</v>
      </c>
      <c r="BQ88">
        <v>86</v>
      </c>
      <c r="BR88" s="8">
        <f t="shared" si="20"/>
        <v>-429.34399226174492</v>
      </c>
      <c r="BS88" s="8">
        <f t="shared" si="27"/>
        <v>-638.4860944177517</v>
      </c>
      <c r="BT88">
        <f t="shared" si="28"/>
        <v>-78.148704567159768</v>
      </c>
      <c r="BU88" s="8">
        <f t="shared" si="29"/>
        <v>-716.63479898491141</v>
      </c>
      <c r="BX88" s="2">
        <v>1</v>
      </c>
      <c r="BY88">
        <v>1</v>
      </c>
      <c r="CA88">
        <v>24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-12</v>
      </c>
      <c r="CI88">
        <v>12</v>
      </c>
      <c r="CK88">
        <v>86</v>
      </c>
      <c r="CL88" s="8">
        <f t="shared" si="30"/>
        <v>401.3194899328854</v>
      </c>
      <c r="CM88" s="8">
        <f t="shared" si="31"/>
        <v>-90.779573963601592</v>
      </c>
      <c r="CN88">
        <f t="shared" si="32"/>
        <v>-702.89927337820359</v>
      </c>
      <c r="CO88" s="8">
        <f t="shared" si="33"/>
        <v>-793.67884734180518</v>
      </c>
    </row>
    <row r="89" spans="1:93" ht="16.5">
      <c r="A89">
        <v>9.9999999999999995E-7</v>
      </c>
      <c r="B89">
        <v>3.7826086956521736E-5</v>
      </c>
      <c r="C89">
        <v>1.0278333333333333E-3</v>
      </c>
      <c r="D89">
        <v>1.1233783783783783E-3</v>
      </c>
      <c r="E89">
        <v>9.9999999999999995E-7</v>
      </c>
      <c r="F89">
        <v>1.486224226446676E-2</v>
      </c>
      <c r="G89">
        <v>0.55463835109858084</v>
      </c>
      <c r="H89">
        <v>0.41435530501029311</v>
      </c>
      <c r="I89">
        <f t="shared" si="21"/>
        <v>306</v>
      </c>
      <c r="J89">
        <v>1.7782794100389206E-7</v>
      </c>
      <c r="K89">
        <v>3.1440000000000003E-2</v>
      </c>
      <c r="L89">
        <v>12.521131164650154</v>
      </c>
      <c r="M89" s="104">
        <v>59401.500381159072</v>
      </c>
      <c r="P89" s="2">
        <v>1</v>
      </c>
      <c r="Q89">
        <v>2</v>
      </c>
      <c r="S89">
        <v>0</v>
      </c>
      <c r="T89">
        <v>5.75</v>
      </c>
      <c r="U89">
        <v>0</v>
      </c>
      <c r="V89">
        <v>0</v>
      </c>
      <c r="W89">
        <v>1</v>
      </c>
      <c r="X89">
        <v>0</v>
      </c>
      <c r="Y89">
        <v>0</v>
      </c>
      <c r="Z89">
        <v>0.5</v>
      </c>
      <c r="AA89">
        <v>6.25</v>
      </c>
      <c r="AC89">
        <v>87</v>
      </c>
      <c r="AD89" s="8">
        <f t="shared" si="17"/>
        <v>-392.33660635570459</v>
      </c>
      <c r="AE89" s="8">
        <f t="shared" si="18"/>
        <v>-648.63820213512508</v>
      </c>
      <c r="AF89">
        <f t="shared" si="22"/>
        <v>-80.614138929778576</v>
      </c>
      <c r="AG89" s="8">
        <f t="shared" si="23"/>
        <v>-729.2523410649037</v>
      </c>
      <c r="AJ89" s="2">
        <v>1</v>
      </c>
      <c r="AK89">
        <v>2</v>
      </c>
      <c r="AM89">
        <v>0</v>
      </c>
      <c r="AN89">
        <v>0</v>
      </c>
      <c r="AO89">
        <v>3.28571428571429</v>
      </c>
      <c r="AP89">
        <v>0</v>
      </c>
      <c r="AQ89">
        <v>1</v>
      </c>
      <c r="AR89">
        <v>0</v>
      </c>
      <c r="AS89">
        <v>0</v>
      </c>
      <c r="AT89">
        <v>2.1428571428571401</v>
      </c>
      <c r="AU89">
        <v>5.4285714285714297</v>
      </c>
      <c r="AW89">
        <v>87</v>
      </c>
      <c r="AX89" s="8">
        <f t="shared" si="19"/>
        <v>-418.89879475455427</v>
      </c>
      <c r="AY89" s="8">
        <f t="shared" si="24"/>
        <v>-641.51503794582231</v>
      </c>
      <c r="AZ89">
        <f t="shared" si="25"/>
        <v>-51.194264219442857</v>
      </c>
      <c r="BA89" s="8">
        <f t="shared" si="26"/>
        <v>-692.70930216526517</v>
      </c>
      <c r="BD89" s="2">
        <v>1</v>
      </c>
      <c r="BE89">
        <v>2</v>
      </c>
      <c r="BG89">
        <v>0</v>
      </c>
      <c r="BH89">
        <v>0</v>
      </c>
      <c r="BI89">
        <v>0</v>
      </c>
      <c r="BJ89">
        <v>2.2999999999999998</v>
      </c>
      <c r="BK89">
        <v>1</v>
      </c>
      <c r="BL89">
        <v>0</v>
      </c>
      <c r="BM89">
        <v>0</v>
      </c>
      <c r="BN89">
        <v>2.8</v>
      </c>
      <c r="BO89">
        <v>5.0999999999999996</v>
      </c>
      <c r="BQ89">
        <v>87</v>
      </c>
      <c r="BR89" s="8">
        <f t="shared" si="20"/>
        <v>-429.34399226174492</v>
      </c>
      <c r="BS89" s="8">
        <f t="shared" si="27"/>
        <v>-638.4860944177517</v>
      </c>
      <c r="BT89">
        <f t="shared" si="28"/>
        <v>-81.049679863710722</v>
      </c>
      <c r="BU89" s="8">
        <f t="shared" si="29"/>
        <v>-719.53577428146241</v>
      </c>
      <c r="BX89" s="2">
        <v>1</v>
      </c>
      <c r="BY89">
        <v>1</v>
      </c>
      <c r="CA89">
        <v>24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-12</v>
      </c>
      <c r="CI89">
        <v>12</v>
      </c>
      <c r="CK89">
        <v>87</v>
      </c>
      <c r="CL89" s="8">
        <f t="shared" si="30"/>
        <v>401.3194899328854</v>
      </c>
      <c r="CM89" s="8">
        <f t="shared" si="31"/>
        <v>-90.779573963601592</v>
      </c>
      <c r="CN89">
        <f t="shared" si="32"/>
        <v>-480.98463424191493</v>
      </c>
      <c r="CO89" s="8">
        <f t="shared" si="33"/>
        <v>-571.76420820551652</v>
      </c>
    </row>
    <row r="90" spans="1:93" ht="16.5">
      <c r="A90">
        <v>9.9999999999999995E-7</v>
      </c>
      <c r="B90">
        <v>9.9999999999999995E-7</v>
      </c>
      <c r="C90">
        <v>9.9350000000000003E-4</v>
      </c>
      <c r="D90">
        <v>1.0324324324324325E-3</v>
      </c>
      <c r="E90">
        <v>9.9999999999999995E-7</v>
      </c>
      <c r="F90">
        <v>1.4376418861669953E-2</v>
      </c>
      <c r="G90">
        <v>0.56026042125357411</v>
      </c>
      <c r="H90">
        <v>0.40883842547661237</v>
      </c>
      <c r="I90">
        <f t="shared" si="21"/>
        <v>306</v>
      </c>
      <c r="J90">
        <v>1.7378008287493735E-7</v>
      </c>
      <c r="K90">
        <v>3.1614999999999997E-2</v>
      </c>
      <c r="L90">
        <v>12.103995140392955</v>
      </c>
      <c r="M90" s="104">
        <v>59961.062452897451</v>
      </c>
      <c r="P90" s="2">
        <v>1</v>
      </c>
      <c r="Q90">
        <v>2</v>
      </c>
      <c r="S90">
        <v>0</v>
      </c>
      <c r="T90">
        <v>5.75</v>
      </c>
      <c r="U90">
        <v>0</v>
      </c>
      <c r="V90">
        <v>0</v>
      </c>
      <c r="W90">
        <v>1</v>
      </c>
      <c r="X90">
        <v>0</v>
      </c>
      <c r="Y90">
        <v>0</v>
      </c>
      <c r="Z90">
        <v>0.5</v>
      </c>
      <c r="AA90">
        <v>6.25</v>
      </c>
      <c r="AC90">
        <v>88</v>
      </c>
      <c r="AD90" s="8">
        <f t="shared" si="17"/>
        <v>-392.33660635570459</v>
      </c>
      <c r="AE90" s="8">
        <f t="shared" si="18"/>
        <v>-648.63820213512508</v>
      </c>
      <c r="AF90">
        <f t="shared" si="22"/>
        <v>-81.18865607626293</v>
      </c>
      <c r="AG90" s="8">
        <f t="shared" si="23"/>
        <v>-729.82685821138807</v>
      </c>
      <c r="AJ90" s="2">
        <v>1</v>
      </c>
      <c r="AK90">
        <v>2</v>
      </c>
      <c r="AM90">
        <v>0</v>
      </c>
      <c r="AN90">
        <v>0</v>
      </c>
      <c r="AO90">
        <v>3.28571428571429</v>
      </c>
      <c r="AP90">
        <v>0</v>
      </c>
      <c r="AQ90">
        <v>1</v>
      </c>
      <c r="AR90">
        <v>0</v>
      </c>
      <c r="AS90">
        <v>0</v>
      </c>
      <c r="AT90">
        <v>2.1428571428571401</v>
      </c>
      <c r="AU90">
        <v>5.4285714285714297</v>
      </c>
      <c r="AW90">
        <v>88</v>
      </c>
      <c r="AX90" s="8">
        <f t="shared" si="19"/>
        <v>-418.89879475455427</v>
      </c>
      <c r="AY90" s="8">
        <f t="shared" si="24"/>
        <v>-641.51503794582231</v>
      </c>
      <c r="AZ90">
        <f t="shared" si="25"/>
        <v>-51.954303945597921</v>
      </c>
      <c r="BA90" s="8">
        <f t="shared" si="26"/>
        <v>-693.46934189142019</v>
      </c>
      <c r="BD90" s="2">
        <v>1</v>
      </c>
      <c r="BE90">
        <v>2</v>
      </c>
      <c r="BG90">
        <v>0</v>
      </c>
      <c r="BH90">
        <v>0</v>
      </c>
      <c r="BI90">
        <v>0</v>
      </c>
      <c r="BJ90">
        <v>2.2999999999999998</v>
      </c>
      <c r="BK90">
        <v>1</v>
      </c>
      <c r="BL90">
        <v>0</v>
      </c>
      <c r="BM90">
        <v>0</v>
      </c>
      <c r="BN90">
        <v>2.8</v>
      </c>
      <c r="BO90">
        <v>5.0999999999999996</v>
      </c>
      <c r="BQ90">
        <v>88</v>
      </c>
      <c r="BR90" s="8">
        <f t="shared" si="20"/>
        <v>-429.34399226174492</v>
      </c>
      <c r="BS90" s="8">
        <f t="shared" si="27"/>
        <v>-638.4860944177517</v>
      </c>
      <c r="BT90">
        <f t="shared" si="28"/>
        <v>-81.094694052230565</v>
      </c>
      <c r="BU90" s="8">
        <f t="shared" si="29"/>
        <v>-719.58078846998228</v>
      </c>
      <c r="BX90" s="2">
        <v>1</v>
      </c>
      <c r="BY90">
        <v>1</v>
      </c>
      <c r="CA90">
        <v>24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-12</v>
      </c>
      <c r="CI90">
        <v>12</v>
      </c>
      <c r="CK90">
        <v>88</v>
      </c>
      <c r="CL90" s="8">
        <f t="shared" si="30"/>
        <v>401.3194899328854</v>
      </c>
      <c r="CM90" s="8">
        <f t="shared" si="31"/>
        <v>-90.779573963601592</v>
      </c>
      <c r="CN90">
        <f t="shared" si="32"/>
        <v>-702.99115370984248</v>
      </c>
      <c r="CO90" s="8">
        <f t="shared" si="33"/>
        <v>-793.77072767344407</v>
      </c>
    </row>
    <row r="91" spans="1:93" ht="16.5">
      <c r="A91">
        <v>9.9999999999999995E-7</v>
      </c>
      <c r="B91">
        <v>3.6521739130434779E-5</v>
      </c>
      <c r="C91">
        <v>1.1838333333333334E-3</v>
      </c>
      <c r="D91">
        <v>1.1625675675675676E-3</v>
      </c>
      <c r="E91">
        <v>3.2727272727272725E-5</v>
      </c>
      <c r="F91">
        <v>1.3127219723954076E-2</v>
      </c>
      <c r="G91">
        <v>0.55772136201062206</v>
      </c>
      <c r="H91">
        <v>0.40986648442243201</v>
      </c>
      <c r="I91">
        <f t="shared" si="21"/>
        <v>306</v>
      </c>
      <c r="J91">
        <v>1.7378008287493735E-7</v>
      </c>
      <c r="K91">
        <v>3.1385000000000003E-2</v>
      </c>
      <c r="L91">
        <v>11.058753448227346</v>
      </c>
      <c r="M91" s="104">
        <v>59716.206614733092</v>
      </c>
      <c r="P91" s="2">
        <v>1</v>
      </c>
      <c r="Q91">
        <v>2</v>
      </c>
      <c r="S91">
        <v>0</v>
      </c>
      <c r="T91">
        <v>5.75</v>
      </c>
      <c r="U91">
        <v>0</v>
      </c>
      <c r="V91">
        <v>0</v>
      </c>
      <c r="W91">
        <v>1</v>
      </c>
      <c r="X91">
        <v>0</v>
      </c>
      <c r="Y91">
        <v>0</v>
      </c>
      <c r="Z91">
        <v>0.5</v>
      </c>
      <c r="AA91">
        <v>6.25</v>
      </c>
      <c r="AC91">
        <v>89</v>
      </c>
      <c r="AD91" s="8">
        <f t="shared" si="17"/>
        <v>-392.33660635570459</v>
      </c>
      <c r="AE91" s="8">
        <f t="shared" si="18"/>
        <v>-648.63820213512508</v>
      </c>
      <c r="AF91">
        <f t="shared" si="22"/>
        <v>-78.864999480398779</v>
      </c>
      <c r="AG91" s="8">
        <f t="shared" si="23"/>
        <v>-727.50320161552384</v>
      </c>
      <c r="AJ91" s="2">
        <v>1</v>
      </c>
      <c r="AK91">
        <v>2</v>
      </c>
      <c r="AM91">
        <v>0</v>
      </c>
      <c r="AN91">
        <v>0</v>
      </c>
      <c r="AO91">
        <v>3.28571428571429</v>
      </c>
      <c r="AP91">
        <v>0</v>
      </c>
      <c r="AQ91">
        <v>1</v>
      </c>
      <c r="AR91">
        <v>0</v>
      </c>
      <c r="AS91">
        <v>0</v>
      </c>
      <c r="AT91">
        <v>2.1428571428571401</v>
      </c>
      <c r="AU91">
        <v>5.4285714285714297</v>
      </c>
      <c r="AW91">
        <v>89</v>
      </c>
      <c r="AX91" s="8">
        <f t="shared" si="19"/>
        <v>-418.89879475455427</v>
      </c>
      <c r="AY91" s="8">
        <f t="shared" si="24"/>
        <v>-641.51503794582231</v>
      </c>
      <c r="AZ91">
        <f t="shared" si="25"/>
        <v>-51.232985940612949</v>
      </c>
      <c r="BA91" s="8">
        <f t="shared" si="26"/>
        <v>-692.74802388643525</v>
      </c>
      <c r="BD91" s="2">
        <v>1</v>
      </c>
      <c r="BE91">
        <v>2</v>
      </c>
      <c r="BG91">
        <v>0</v>
      </c>
      <c r="BH91">
        <v>0</v>
      </c>
      <c r="BI91">
        <v>0</v>
      </c>
      <c r="BJ91">
        <v>2.2999999999999998</v>
      </c>
      <c r="BK91">
        <v>1</v>
      </c>
      <c r="BL91">
        <v>0</v>
      </c>
      <c r="BM91">
        <v>0</v>
      </c>
      <c r="BN91">
        <v>2.8</v>
      </c>
      <c r="BO91">
        <v>5.0999999999999996</v>
      </c>
      <c r="BQ91">
        <v>89</v>
      </c>
      <c r="BR91" s="8">
        <f t="shared" si="20"/>
        <v>-429.34399226174492</v>
      </c>
      <c r="BS91" s="8">
        <f t="shared" si="27"/>
        <v>-638.4860944177517</v>
      </c>
      <c r="BT91">
        <f t="shared" si="28"/>
        <v>-60.965875911052535</v>
      </c>
      <c r="BU91" s="8">
        <f t="shared" si="29"/>
        <v>-699.45197032880424</v>
      </c>
      <c r="BX91" s="2">
        <v>1</v>
      </c>
      <c r="BY91">
        <v>1</v>
      </c>
      <c r="CA91">
        <v>24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-12</v>
      </c>
      <c r="CI91">
        <v>12</v>
      </c>
      <c r="CK91">
        <v>89</v>
      </c>
      <c r="CL91" s="8">
        <f t="shared" si="30"/>
        <v>401.3194899328854</v>
      </c>
      <c r="CM91" s="8">
        <f t="shared" si="31"/>
        <v>-90.779573963601592</v>
      </c>
      <c r="CN91">
        <f t="shared" si="32"/>
        <v>-483.07391313746808</v>
      </c>
      <c r="CO91" s="8">
        <f t="shared" si="33"/>
        <v>-573.85348710106973</v>
      </c>
    </row>
    <row r="92" spans="1:93" ht="16.5">
      <c r="A92">
        <v>9.9999999999999995E-7</v>
      </c>
      <c r="B92">
        <v>4.2173913043478264E-5</v>
      </c>
      <c r="C92">
        <v>6.4266666666666671E-4</v>
      </c>
      <c r="D92">
        <v>6.3310810810810814E-4</v>
      </c>
      <c r="E92">
        <v>9.9999999999999995E-7</v>
      </c>
      <c r="F92">
        <v>1.3034260365660263E-2</v>
      </c>
      <c r="G92">
        <v>0.55903125737390802</v>
      </c>
      <c r="H92">
        <v>0.40905744214357265</v>
      </c>
      <c r="I92">
        <f t="shared" si="21"/>
        <v>306</v>
      </c>
      <c r="J92">
        <v>1.7378008287493735E-7</v>
      </c>
      <c r="K92">
        <v>3.1519999999999999E-2</v>
      </c>
      <c r="L92">
        <v>10.975631007710657</v>
      </c>
      <c r="M92" s="104">
        <v>59850.669215552451</v>
      </c>
      <c r="P92" s="2">
        <v>1</v>
      </c>
      <c r="Q92">
        <v>2</v>
      </c>
      <c r="S92">
        <v>0</v>
      </c>
      <c r="T92">
        <v>5.75</v>
      </c>
      <c r="U92">
        <v>0</v>
      </c>
      <c r="V92">
        <v>0</v>
      </c>
      <c r="W92">
        <v>1</v>
      </c>
      <c r="X92">
        <v>0</v>
      </c>
      <c r="Y92">
        <v>0</v>
      </c>
      <c r="Z92">
        <v>0.5</v>
      </c>
      <c r="AA92">
        <v>6.25</v>
      </c>
      <c r="AC92">
        <v>90</v>
      </c>
      <c r="AD92" s="8">
        <f t="shared" si="17"/>
        <v>-392.33660635570459</v>
      </c>
      <c r="AE92" s="8">
        <f t="shared" si="18"/>
        <v>-648.63820213512508</v>
      </c>
      <c r="AF92">
        <f t="shared" si="22"/>
        <v>-87.814505583889186</v>
      </c>
      <c r="AG92" s="8">
        <f t="shared" si="23"/>
        <v>-736.45270771901426</v>
      </c>
      <c r="AJ92" s="2">
        <v>1</v>
      </c>
      <c r="AK92">
        <v>2</v>
      </c>
      <c r="AM92">
        <v>0</v>
      </c>
      <c r="AN92">
        <v>0</v>
      </c>
      <c r="AO92">
        <v>3.28571428571429</v>
      </c>
      <c r="AP92">
        <v>0</v>
      </c>
      <c r="AQ92">
        <v>1</v>
      </c>
      <c r="AR92">
        <v>0</v>
      </c>
      <c r="AS92">
        <v>0</v>
      </c>
      <c r="AT92">
        <v>2.1428571428571401</v>
      </c>
      <c r="AU92">
        <v>5.4285714285714297</v>
      </c>
      <c r="AW92">
        <v>90</v>
      </c>
      <c r="AX92" s="8">
        <f t="shared" si="19"/>
        <v>-418.89879475455427</v>
      </c>
      <c r="AY92" s="8">
        <f t="shared" si="24"/>
        <v>-641.51503794582231</v>
      </c>
      <c r="AZ92">
        <f t="shared" si="25"/>
        <v>-56.308193510862488</v>
      </c>
      <c r="BA92" s="8">
        <f t="shared" si="26"/>
        <v>-697.82323145668477</v>
      </c>
      <c r="BD92" s="2">
        <v>1</v>
      </c>
      <c r="BE92">
        <v>2</v>
      </c>
      <c r="BG92">
        <v>0</v>
      </c>
      <c r="BH92">
        <v>0</v>
      </c>
      <c r="BI92">
        <v>0</v>
      </c>
      <c r="BJ92">
        <v>2.2999999999999998</v>
      </c>
      <c r="BK92">
        <v>1</v>
      </c>
      <c r="BL92">
        <v>0</v>
      </c>
      <c r="BM92">
        <v>0</v>
      </c>
      <c r="BN92">
        <v>2.8</v>
      </c>
      <c r="BO92">
        <v>5.0999999999999996</v>
      </c>
      <c r="BQ92">
        <v>90</v>
      </c>
      <c r="BR92" s="8">
        <f t="shared" si="20"/>
        <v>-429.34399226174492</v>
      </c>
      <c r="BS92" s="8">
        <f t="shared" si="27"/>
        <v>-638.4860944177517</v>
      </c>
      <c r="BT92">
        <f t="shared" si="28"/>
        <v>-81.365488329461698</v>
      </c>
      <c r="BU92" s="8">
        <f t="shared" si="29"/>
        <v>-719.85158274721334</v>
      </c>
      <c r="BX92" s="2">
        <v>1</v>
      </c>
      <c r="BY92">
        <v>1</v>
      </c>
      <c r="CA92">
        <v>24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-12</v>
      </c>
      <c r="CI92">
        <v>12</v>
      </c>
      <c r="CK92">
        <v>90</v>
      </c>
      <c r="CL92" s="8">
        <f t="shared" si="30"/>
        <v>401.3194899328854</v>
      </c>
      <c r="CM92" s="8">
        <f t="shared" si="31"/>
        <v>-90.779573963601592</v>
      </c>
      <c r="CN92">
        <f t="shared" si="32"/>
        <v>-474.41853591567224</v>
      </c>
      <c r="CO92" s="8">
        <f t="shared" si="33"/>
        <v>-565.19810987927383</v>
      </c>
    </row>
    <row r="93" spans="1:93" ht="16.5">
      <c r="A93">
        <v>9.9999999999999995E-7</v>
      </c>
      <c r="B93">
        <v>3.5000000000000004E-5</v>
      </c>
      <c r="C93">
        <v>1.2256666666666668E-3</v>
      </c>
      <c r="D93">
        <v>1.201081081081081E-3</v>
      </c>
      <c r="E93">
        <v>3.4772727272727276E-5</v>
      </c>
      <c r="F93">
        <v>1.8307934048073519E-2</v>
      </c>
      <c r="G93">
        <v>0.55840264032695097</v>
      </c>
      <c r="H93">
        <v>0.41036709632806234</v>
      </c>
      <c r="I93">
        <f t="shared" si="21"/>
        <v>306</v>
      </c>
      <c r="J93">
        <v>1.7378008287493735E-7</v>
      </c>
      <c r="K93">
        <v>3.1419999999999997E-2</v>
      </c>
      <c r="L93">
        <v>15.416944389916976</v>
      </c>
      <c r="M93" s="104">
        <v>59778.911214363208</v>
      </c>
      <c r="P93" s="2">
        <v>1</v>
      </c>
      <c r="Q93">
        <v>2</v>
      </c>
      <c r="S93">
        <v>0</v>
      </c>
      <c r="T93">
        <v>5.75</v>
      </c>
      <c r="U93">
        <v>0</v>
      </c>
      <c r="V93">
        <v>0</v>
      </c>
      <c r="W93">
        <v>1</v>
      </c>
      <c r="X93">
        <v>0</v>
      </c>
      <c r="Y93">
        <v>0</v>
      </c>
      <c r="Z93">
        <v>0.5</v>
      </c>
      <c r="AA93">
        <v>6.25</v>
      </c>
      <c r="AC93">
        <v>91</v>
      </c>
      <c r="AD93" s="8">
        <f t="shared" si="17"/>
        <v>-392.33660635570459</v>
      </c>
      <c r="AE93" s="8">
        <f t="shared" si="18"/>
        <v>-648.63820213512508</v>
      </c>
      <c r="AF93">
        <f t="shared" si="22"/>
        <v>-77.509213711239013</v>
      </c>
      <c r="AG93" s="8">
        <f t="shared" si="23"/>
        <v>-726.14741584636408</v>
      </c>
      <c r="AJ93" s="2">
        <v>1</v>
      </c>
      <c r="AK93">
        <v>2</v>
      </c>
      <c r="AM93">
        <v>0</v>
      </c>
      <c r="AN93">
        <v>0</v>
      </c>
      <c r="AO93">
        <v>3.28571428571429</v>
      </c>
      <c r="AP93">
        <v>0</v>
      </c>
      <c r="AQ93">
        <v>1</v>
      </c>
      <c r="AR93">
        <v>0</v>
      </c>
      <c r="AS93">
        <v>0</v>
      </c>
      <c r="AT93">
        <v>2.1428571428571401</v>
      </c>
      <c r="AU93">
        <v>5.4285714285714297</v>
      </c>
      <c r="AW93">
        <v>91</v>
      </c>
      <c r="AX93" s="8">
        <f t="shared" si="19"/>
        <v>-418.89879475455427</v>
      </c>
      <c r="AY93" s="8">
        <f t="shared" si="24"/>
        <v>-641.51503794582231</v>
      </c>
      <c r="AZ93">
        <f t="shared" si="25"/>
        <v>-50.1081281257241</v>
      </c>
      <c r="BA93" s="8">
        <f t="shared" si="26"/>
        <v>-691.62316607154639</v>
      </c>
      <c r="BD93" s="2">
        <v>1</v>
      </c>
      <c r="BE93">
        <v>2</v>
      </c>
      <c r="BG93">
        <v>0</v>
      </c>
      <c r="BH93">
        <v>0</v>
      </c>
      <c r="BI93">
        <v>0</v>
      </c>
      <c r="BJ93">
        <v>2.2999999999999998</v>
      </c>
      <c r="BK93">
        <v>1</v>
      </c>
      <c r="BL93">
        <v>0</v>
      </c>
      <c r="BM93">
        <v>0</v>
      </c>
      <c r="BN93">
        <v>2.8</v>
      </c>
      <c r="BO93">
        <v>5.0999999999999996</v>
      </c>
      <c r="BQ93">
        <v>91</v>
      </c>
      <c r="BR93" s="8">
        <f t="shared" si="20"/>
        <v>-429.34399226174492</v>
      </c>
      <c r="BS93" s="8">
        <f t="shared" si="27"/>
        <v>-638.4860944177517</v>
      </c>
      <c r="BT93">
        <f t="shared" si="28"/>
        <v>-59.756844297542891</v>
      </c>
      <c r="BU93" s="8">
        <f t="shared" si="29"/>
        <v>-698.2429387152946</v>
      </c>
      <c r="BX93" s="2">
        <v>1</v>
      </c>
      <c r="BY93">
        <v>1</v>
      </c>
      <c r="CA93">
        <v>24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-12</v>
      </c>
      <c r="CI93">
        <v>12</v>
      </c>
      <c r="CK93">
        <v>91</v>
      </c>
      <c r="CL93" s="8">
        <f t="shared" si="30"/>
        <v>401.3194899328854</v>
      </c>
      <c r="CM93" s="8">
        <f t="shared" si="31"/>
        <v>-90.779573963601592</v>
      </c>
      <c r="CN93">
        <f t="shared" si="32"/>
        <v>-485.70670352429858</v>
      </c>
      <c r="CO93" s="8">
        <f t="shared" si="33"/>
        <v>-576.48627748790022</v>
      </c>
    </row>
    <row r="94" spans="1:93" ht="16.5">
      <c r="A94">
        <v>9.9999999999999995E-7</v>
      </c>
      <c r="B94">
        <v>2.5652173913043479E-5</v>
      </c>
      <c r="C94">
        <v>9.6983333333333329E-4</v>
      </c>
      <c r="D94">
        <v>8.57027027027027E-4</v>
      </c>
      <c r="E94">
        <v>3.3181818181818181E-5</v>
      </c>
      <c r="F94">
        <v>1.7568436652391651E-2</v>
      </c>
      <c r="G94">
        <v>0.56040328053046762</v>
      </c>
      <c r="H94">
        <v>0.40754273327937507</v>
      </c>
      <c r="I94">
        <f t="shared" si="21"/>
        <v>306</v>
      </c>
      <c r="J94">
        <v>1.6982436524617427E-7</v>
      </c>
      <c r="K94">
        <v>3.1530000000000002E-2</v>
      </c>
      <c r="L94">
        <v>14.792746441639185</v>
      </c>
      <c r="M94" s="104">
        <v>59983.856204333992</v>
      </c>
      <c r="P94" s="2">
        <v>1</v>
      </c>
      <c r="Q94">
        <v>2</v>
      </c>
      <c r="S94">
        <v>0</v>
      </c>
      <c r="T94">
        <v>5.75</v>
      </c>
      <c r="U94">
        <v>0</v>
      </c>
      <c r="V94">
        <v>0</v>
      </c>
      <c r="W94">
        <v>1</v>
      </c>
      <c r="X94">
        <v>0</v>
      </c>
      <c r="Y94">
        <v>0</v>
      </c>
      <c r="Z94">
        <v>0.5</v>
      </c>
      <c r="AA94">
        <v>6.25</v>
      </c>
      <c r="AC94">
        <v>92</v>
      </c>
      <c r="AD94" s="8">
        <f t="shared" si="17"/>
        <v>-392.33660635570459</v>
      </c>
      <c r="AE94" s="8">
        <f t="shared" si="18"/>
        <v>-648.63820213512508</v>
      </c>
      <c r="AF94">
        <f t="shared" si="22"/>
        <v>-81.034635542335266</v>
      </c>
      <c r="AG94" s="8">
        <f t="shared" si="23"/>
        <v>-729.67283767746039</v>
      </c>
      <c r="AJ94" s="2">
        <v>1</v>
      </c>
      <c r="AK94">
        <v>2</v>
      </c>
      <c r="AM94">
        <v>0</v>
      </c>
      <c r="AN94">
        <v>0</v>
      </c>
      <c r="AO94">
        <v>3.28571428571429</v>
      </c>
      <c r="AP94">
        <v>0</v>
      </c>
      <c r="AQ94">
        <v>1</v>
      </c>
      <c r="AR94">
        <v>0</v>
      </c>
      <c r="AS94">
        <v>0</v>
      </c>
      <c r="AT94">
        <v>2.1428571428571401</v>
      </c>
      <c r="AU94">
        <v>5.4285714285714297</v>
      </c>
      <c r="AW94">
        <v>92</v>
      </c>
      <c r="AX94" s="8">
        <f t="shared" si="19"/>
        <v>-418.89879475455427</v>
      </c>
      <c r="AY94" s="8">
        <f t="shared" si="24"/>
        <v>-641.51503794582231</v>
      </c>
      <c r="AZ94">
        <f t="shared" si="25"/>
        <v>-53.015417839499563</v>
      </c>
      <c r="BA94" s="8">
        <f t="shared" si="26"/>
        <v>-694.53045578532192</v>
      </c>
      <c r="BD94" s="2">
        <v>1</v>
      </c>
      <c r="BE94">
        <v>2</v>
      </c>
      <c r="BG94">
        <v>0</v>
      </c>
      <c r="BH94">
        <v>0</v>
      </c>
      <c r="BI94">
        <v>0</v>
      </c>
      <c r="BJ94">
        <v>2.2999999999999998</v>
      </c>
      <c r="BK94">
        <v>1</v>
      </c>
      <c r="BL94">
        <v>0</v>
      </c>
      <c r="BM94">
        <v>0</v>
      </c>
      <c r="BN94">
        <v>2.8</v>
      </c>
      <c r="BO94">
        <v>5.0999999999999996</v>
      </c>
      <c r="BQ94">
        <v>92</v>
      </c>
      <c r="BR94" s="8">
        <f t="shared" si="20"/>
        <v>-429.34399226174492</v>
      </c>
      <c r="BS94" s="8">
        <f t="shared" si="27"/>
        <v>-638.4860944177517</v>
      </c>
      <c r="BT94">
        <f t="shared" si="28"/>
        <v>-60.110892776469306</v>
      </c>
      <c r="BU94" s="8">
        <f t="shared" si="29"/>
        <v>-698.59698719422101</v>
      </c>
      <c r="BX94" s="2">
        <v>1</v>
      </c>
      <c r="BY94">
        <v>1</v>
      </c>
      <c r="CA94">
        <v>24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-12</v>
      </c>
      <c r="CI94">
        <v>12</v>
      </c>
      <c r="CK94">
        <v>92</v>
      </c>
      <c r="CL94" s="8">
        <f t="shared" si="30"/>
        <v>401.3194899328854</v>
      </c>
      <c r="CM94" s="8">
        <f t="shared" si="31"/>
        <v>-90.779573963601592</v>
      </c>
      <c r="CN94">
        <f t="shared" si="32"/>
        <v>-504.7864758124154</v>
      </c>
      <c r="CO94" s="8">
        <f t="shared" si="33"/>
        <v>-595.56604977601705</v>
      </c>
    </row>
    <row r="95" spans="1:93" ht="16.5">
      <c r="A95">
        <v>9.9999999999999995E-7</v>
      </c>
      <c r="B95">
        <v>2.673913043478261E-5</v>
      </c>
      <c r="C95">
        <v>1.2158333333333333E-3</v>
      </c>
      <c r="D95">
        <v>1.3081081081081081E-3</v>
      </c>
      <c r="E95">
        <v>3.0568181818181817E-5</v>
      </c>
      <c r="F95">
        <v>1.5811301998889256E-2</v>
      </c>
      <c r="G95">
        <v>0.55240540484610767</v>
      </c>
      <c r="H95">
        <v>0.40991374444552237</v>
      </c>
      <c r="I95">
        <f t="shared" si="21"/>
        <v>306</v>
      </c>
      <c r="J95">
        <v>1.7378008287493735E-7</v>
      </c>
      <c r="K95">
        <v>3.1484999999999999E-2</v>
      </c>
      <c r="L95">
        <v>13.331004587067627</v>
      </c>
      <c r="M95" s="104">
        <v>59238.481616577941</v>
      </c>
      <c r="P95" s="2">
        <v>1</v>
      </c>
      <c r="Q95">
        <v>2</v>
      </c>
      <c r="S95">
        <v>0</v>
      </c>
      <c r="T95">
        <v>5.75</v>
      </c>
      <c r="U95">
        <v>0</v>
      </c>
      <c r="V95">
        <v>0</v>
      </c>
      <c r="W95">
        <v>1</v>
      </c>
      <c r="X95">
        <v>0</v>
      </c>
      <c r="Y95">
        <v>0</v>
      </c>
      <c r="Z95">
        <v>0.5</v>
      </c>
      <c r="AA95">
        <v>6.25</v>
      </c>
      <c r="AC95">
        <v>93</v>
      </c>
      <c r="AD95" s="8">
        <f t="shared" si="17"/>
        <v>-392.33660635570459</v>
      </c>
      <c r="AE95" s="8">
        <f t="shared" si="18"/>
        <v>-648.63820213512508</v>
      </c>
      <c r="AF95">
        <f t="shared" si="22"/>
        <v>-77.997436560251117</v>
      </c>
      <c r="AG95" s="8">
        <f t="shared" si="23"/>
        <v>-726.6356386953762</v>
      </c>
      <c r="AJ95" s="2">
        <v>1</v>
      </c>
      <c r="AK95">
        <v>2</v>
      </c>
      <c r="AM95">
        <v>0</v>
      </c>
      <c r="AN95">
        <v>0</v>
      </c>
      <c r="AO95">
        <v>3.28571428571429</v>
      </c>
      <c r="AP95">
        <v>0</v>
      </c>
      <c r="AQ95">
        <v>1</v>
      </c>
      <c r="AR95">
        <v>0</v>
      </c>
      <c r="AS95">
        <v>0</v>
      </c>
      <c r="AT95">
        <v>2.1428571428571401</v>
      </c>
      <c r="AU95">
        <v>5.4285714285714297</v>
      </c>
      <c r="AW95">
        <v>93</v>
      </c>
      <c r="AX95" s="8">
        <f t="shared" si="19"/>
        <v>-418.89879475455427</v>
      </c>
      <c r="AY95" s="8">
        <f t="shared" si="24"/>
        <v>-641.51503794582231</v>
      </c>
      <c r="AZ95">
        <f t="shared" si="25"/>
        <v>-49.756293214807386</v>
      </c>
      <c r="BA95" s="8">
        <f t="shared" si="26"/>
        <v>-691.27133116062964</v>
      </c>
      <c r="BD95" s="2">
        <v>1</v>
      </c>
      <c r="BE95">
        <v>2</v>
      </c>
      <c r="BG95">
        <v>0</v>
      </c>
      <c r="BH95">
        <v>0</v>
      </c>
      <c r="BI95">
        <v>0</v>
      </c>
      <c r="BJ95">
        <v>2.2999999999999998</v>
      </c>
      <c r="BK95">
        <v>1</v>
      </c>
      <c r="BL95">
        <v>0</v>
      </c>
      <c r="BM95">
        <v>0</v>
      </c>
      <c r="BN95">
        <v>2.8</v>
      </c>
      <c r="BO95">
        <v>5.0999999999999996</v>
      </c>
      <c r="BQ95">
        <v>93</v>
      </c>
      <c r="BR95" s="8">
        <f t="shared" si="20"/>
        <v>-429.34399226174492</v>
      </c>
      <c r="BS95" s="8">
        <f t="shared" si="27"/>
        <v>-638.4860944177517</v>
      </c>
      <c r="BT95">
        <f t="shared" si="28"/>
        <v>-60.869267594032976</v>
      </c>
      <c r="BU95" s="8">
        <f t="shared" si="29"/>
        <v>-699.35536201178468</v>
      </c>
      <c r="BX95" s="2">
        <v>1</v>
      </c>
      <c r="BY95">
        <v>1</v>
      </c>
      <c r="CA95">
        <v>24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-12</v>
      </c>
      <c r="CI95">
        <v>12</v>
      </c>
      <c r="CK95">
        <v>93</v>
      </c>
      <c r="CL95" s="8">
        <f t="shared" si="30"/>
        <v>401.3194899328854</v>
      </c>
      <c r="CM95" s="8">
        <f t="shared" si="31"/>
        <v>-90.779573963601592</v>
      </c>
      <c r="CN95">
        <f t="shared" si="32"/>
        <v>-502.20882707503131</v>
      </c>
      <c r="CO95" s="8">
        <f t="shared" si="33"/>
        <v>-592.9884010386329</v>
      </c>
    </row>
    <row r="96" spans="1:93" ht="16.5">
      <c r="A96">
        <v>9.9999999999999995E-7</v>
      </c>
      <c r="B96">
        <v>3.9347826086956518E-5</v>
      </c>
      <c r="C96">
        <v>1.3373333333333332E-3</v>
      </c>
      <c r="D96">
        <v>1.1639189189189189E-3</v>
      </c>
      <c r="E96">
        <v>4.1590909090909098E-5</v>
      </c>
      <c r="F96">
        <v>1.8001606825004481E-2</v>
      </c>
      <c r="G96">
        <v>0.55702643376626793</v>
      </c>
      <c r="H96">
        <v>0.40438294255912138</v>
      </c>
      <c r="I96">
        <f t="shared" si="21"/>
        <v>306</v>
      </c>
      <c r="J96">
        <v>1.6982436524617427E-7</v>
      </c>
      <c r="K96">
        <v>3.1910000000000001E-2</v>
      </c>
      <c r="L96">
        <v>15.167770378233749</v>
      </c>
      <c r="M96" s="104">
        <v>59713.512065753363</v>
      </c>
      <c r="P96" s="2">
        <v>1</v>
      </c>
      <c r="Q96">
        <v>2</v>
      </c>
      <c r="S96">
        <v>0</v>
      </c>
      <c r="T96">
        <v>5.75</v>
      </c>
      <c r="U96">
        <v>0</v>
      </c>
      <c r="V96">
        <v>0</v>
      </c>
      <c r="W96">
        <v>1</v>
      </c>
      <c r="X96">
        <v>0</v>
      </c>
      <c r="Y96">
        <v>0</v>
      </c>
      <c r="Z96">
        <v>0.5</v>
      </c>
      <c r="AA96">
        <v>6.25</v>
      </c>
      <c r="AC96">
        <v>94</v>
      </c>
      <c r="AD96" s="8">
        <f t="shared" si="17"/>
        <v>-392.33660635570459</v>
      </c>
      <c r="AE96" s="8">
        <f t="shared" si="18"/>
        <v>-648.63820213512508</v>
      </c>
      <c r="AF96">
        <f t="shared" si="22"/>
        <v>-76.256884935384988</v>
      </c>
      <c r="AG96" s="8">
        <f t="shared" si="23"/>
        <v>-724.89508707051004</v>
      </c>
      <c r="AJ96" s="2">
        <v>1</v>
      </c>
      <c r="AK96">
        <v>2</v>
      </c>
      <c r="AM96">
        <v>0</v>
      </c>
      <c r="AN96">
        <v>0</v>
      </c>
      <c r="AO96">
        <v>3.28571428571429</v>
      </c>
      <c r="AP96">
        <v>0</v>
      </c>
      <c r="AQ96">
        <v>1</v>
      </c>
      <c r="AR96">
        <v>0</v>
      </c>
      <c r="AS96">
        <v>0</v>
      </c>
      <c r="AT96">
        <v>2.1428571428571401</v>
      </c>
      <c r="AU96">
        <v>5.4285714285714297</v>
      </c>
      <c r="AW96">
        <v>94</v>
      </c>
      <c r="AX96" s="8">
        <f t="shared" si="19"/>
        <v>-418.89879475455427</v>
      </c>
      <c r="AY96" s="8">
        <f t="shared" si="24"/>
        <v>-641.51503794582231</v>
      </c>
      <c r="AZ96">
        <f t="shared" si="25"/>
        <v>-50.329428664273721</v>
      </c>
      <c r="BA96" s="8">
        <f t="shared" si="26"/>
        <v>-691.84446661009599</v>
      </c>
      <c r="BD96" s="2">
        <v>1</v>
      </c>
      <c r="BE96">
        <v>2</v>
      </c>
      <c r="BG96">
        <v>0</v>
      </c>
      <c r="BH96">
        <v>0</v>
      </c>
      <c r="BI96">
        <v>0</v>
      </c>
      <c r="BJ96">
        <v>2.2999999999999998</v>
      </c>
      <c r="BK96">
        <v>1</v>
      </c>
      <c r="BL96">
        <v>0</v>
      </c>
      <c r="BM96">
        <v>0</v>
      </c>
      <c r="BN96">
        <v>2.8</v>
      </c>
      <c r="BO96">
        <v>5.0999999999999996</v>
      </c>
      <c r="BQ96">
        <v>94</v>
      </c>
      <c r="BR96" s="8">
        <f t="shared" si="20"/>
        <v>-429.34399226174492</v>
      </c>
      <c r="BS96" s="8">
        <f t="shared" si="27"/>
        <v>-638.4860944177517</v>
      </c>
      <c r="BT96">
        <f t="shared" si="28"/>
        <v>-58.641789448002413</v>
      </c>
      <c r="BU96" s="8">
        <f t="shared" si="29"/>
        <v>-697.12788386575414</v>
      </c>
      <c r="BX96" s="2">
        <v>1</v>
      </c>
      <c r="BY96">
        <v>1</v>
      </c>
      <c r="CA96">
        <v>24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-12</v>
      </c>
      <c r="CI96">
        <v>12</v>
      </c>
      <c r="CK96">
        <v>94</v>
      </c>
      <c r="CL96" s="8">
        <f t="shared" si="30"/>
        <v>401.3194899328854</v>
      </c>
      <c r="CM96" s="8">
        <f t="shared" si="31"/>
        <v>-90.779573963601592</v>
      </c>
      <c r="CN96">
        <f t="shared" si="32"/>
        <v>-479.02928660131084</v>
      </c>
      <c r="CO96" s="8">
        <f t="shared" si="33"/>
        <v>-569.80886056491249</v>
      </c>
    </row>
    <row r="97" spans="1:93" ht="16.5">
      <c r="A97">
        <v>9.9999999999999995E-7</v>
      </c>
      <c r="B97">
        <v>2.7391304347826085E-5</v>
      </c>
      <c r="C97">
        <v>9.2383333333333326E-4</v>
      </c>
      <c r="D97">
        <v>7.366216216216216E-4</v>
      </c>
      <c r="E97">
        <v>2.9204545454545453E-5</v>
      </c>
      <c r="F97">
        <v>1.2738203980511157E-2</v>
      </c>
      <c r="G97">
        <v>0.56626415482828352</v>
      </c>
      <c r="H97">
        <v>0.39808494102077374</v>
      </c>
      <c r="I97">
        <f t="shared" si="21"/>
        <v>306</v>
      </c>
      <c r="J97">
        <v>1.6982436524617427E-7</v>
      </c>
      <c r="K97">
        <v>3.1875000000000001E-2</v>
      </c>
      <c r="L97">
        <v>10.710853608325381</v>
      </c>
      <c r="M97" s="104">
        <v>60634.76054805758</v>
      </c>
      <c r="P97" s="2">
        <v>1</v>
      </c>
      <c r="Q97">
        <v>2</v>
      </c>
      <c r="S97">
        <v>0</v>
      </c>
      <c r="T97">
        <v>5.75</v>
      </c>
      <c r="U97">
        <v>0</v>
      </c>
      <c r="V97">
        <v>0</v>
      </c>
      <c r="W97">
        <v>1</v>
      </c>
      <c r="X97">
        <v>0</v>
      </c>
      <c r="Y97">
        <v>0</v>
      </c>
      <c r="Z97">
        <v>0.5</v>
      </c>
      <c r="AA97">
        <v>6.25</v>
      </c>
      <c r="AC97">
        <v>95</v>
      </c>
      <c r="AD97" s="8">
        <f t="shared" si="17"/>
        <v>-392.33660635570459</v>
      </c>
      <c r="AE97" s="8">
        <f t="shared" si="18"/>
        <v>-648.63820213512508</v>
      </c>
      <c r="AF97">
        <f t="shared" si="22"/>
        <v>-82.549637547095472</v>
      </c>
      <c r="AG97" s="8">
        <f t="shared" si="23"/>
        <v>-731.18783968222056</v>
      </c>
      <c r="AJ97" s="2">
        <v>1</v>
      </c>
      <c r="AK97">
        <v>2</v>
      </c>
      <c r="AM97">
        <v>0</v>
      </c>
      <c r="AN97">
        <v>0</v>
      </c>
      <c r="AO97">
        <v>3.28571428571429</v>
      </c>
      <c r="AP97">
        <v>0</v>
      </c>
      <c r="AQ97">
        <v>1</v>
      </c>
      <c r="AR97">
        <v>0</v>
      </c>
      <c r="AS97">
        <v>0</v>
      </c>
      <c r="AT97">
        <v>2.1428571428571401</v>
      </c>
      <c r="AU97">
        <v>5.4285714285714297</v>
      </c>
      <c r="AW97">
        <v>95</v>
      </c>
      <c r="AX97" s="8">
        <f t="shared" si="19"/>
        <v>-418.89879475455427</v>
      </c>
      <c r="AY97" s="8">
        <f t="shared" si="24"/>
        <v>-641.51503794582231</v>
      </c>
      <c r="AZ97">
        <f t="shared" si="25"/>
        <v>-55.039662623196449</v>
      </c>
      <c r="BA97" s="8">
        <f t="shared" si="26"/>
        <v>-696.55470056901879</v>
      </c>
      <c r="BD97" s="2">
        <v>1</v>
      </c>
      <c r="BE97">
        <v>2</v>
      </c>
      <c r="BG97">
        <v>0</v>
      </c>
      <c r="BH97">
        <v>0</v>
      </c>
      <c r="BI97">
        <v>0</v>
      </c>
      <c r="BJ97">
        <v>2.2999999999999998</v>
      </c>
      <c r="BK97">
        <v>1</v>
      </c>
      <c r="BL97">
        <v>0</v>
      </c>
      <c r="BM97">
        <v>0</v>
      </c>
      <c r="BN97">
        <v>2.8</v>
      </c>
      <c r="BO97">
        <v>5.0999999999999996</v>
      </c>
      <c r="BQ97">
        <v>95</v>
      </c>
      <c r="BR97" s="8">
        <f t="shared" si="20"/>
        <v>-429.34399226174492</v>
      </c>
      <c r="BS97" s="8">
        <f t="shared" si="27"/>
        <v>-638.4860944177517</v>
      </c>
      <c r="BT97">
        <f t="shared" si="28"/>
        <v>-61.598472329592546</v>
      </c>
      <c r="BU97" s="8">
        <f t="shared" si="29"/>
        <v>-700.0845667473443</v>
      </c>
      <c r="BX97" s="2">
        <v>1</v>
      </c>
      <c r="BY97">
        <v>1</v>
      </c>
      <c r="CA97">
        <v>24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-12</v>
      </c>
      <c r="CI97">
        <v>12</v>
      </c>
      <c r="CK97">
        <v>95</v>
      </c>
      <c r="CL97" s="8">
        <f t="shared" si="30"/>
        <v>401.3194899328854</v>
      </c>
      <c r="CM97" s="8">
        <f t="shared" si="31"/>
        <v>-90.779573963601592</v>
      </c>
      <c r="CN97">
        <f t="shared" si="32"/>
        <v>-501.11324783898118</v>
      </c>
      <c r="CO97" s="8">
        <f t="shared" si="33"/>
        <v>-591.89282180258283</v>
      </c>
    </row>
    <row r="98" spans="1:93" ht="16.5">
      <c r="A98">
        <v>9.9999999999999995E-7</v>
      </c>
      <c r="B98">
        <v>4.0000000000000003E-5</v>
      </c>
      <c r="C98">
        <v>1.0458333333333333E-3</v>
      </c>
      <c r="D98">
        <v>9.0297297297297285E-4</v>
      </c>
      <c r="E98">
        <v>3.1022727272727273E-5</v>
      </c>
      <c r="F98">
        <v>1.1239675047207708E-2</v>
      </c>
      <c r="G98">
        <v>0.55724610563235466</v>
      </c>
      <c r="H98">
        <v>0.40269530758790617</v>
      </c>
      <c r="I98">
        <f t="shared" si="21"/>
        <v>306</v>
      </c>
      <c r="J98">
        <v>1.6595869074375559E-7</v>
      </c>
      <c r="K98">
        <v>3.1975000000000003E-2</v>
      </c>
      <c r="L98">
        <v>9.4721488090336035</v>
      </c>
      <c r="M98" s="104">
        <v>59748.215215221848</v>
      </c>
      <c r="P98" s="2">
        <v>1</v>
      </c>
      <c r="Q98">
        <v>2</v>
      </c>
      <c r="S98">
        <v>0</v>
      </c>
      <c r="T98">
        <v>5.75</v>
      </c>
      <c r="U98">
        <v>0</v>
      </c>
      <c r="V98">
        <v>0</v>
      </c>
      <c r="W98">
        <v>1</v>
      </c>
      <c r="X98">
        <v>0</v>
      </c>
      <c r="Y98">
        <v>0</v>
      </c>
      <c r="Z98">
        <v>0.5</v>
      </c>
      <c r="AA98">
        <v>6.25</v>
      </c>
      <c r="AC98">
        <v>96</v>
      </c>
      <c r="AD98" s="8">
        <f t="shared" si="17"/>
        <v>-392.33660635570459</v>
      </c>
      <c r="AE98" s="8">
        <f t="shared" si="18"/>
        <v>-648.63820213512508</v>
      </c>
      <c r="AF98">
        <f t="shared" si="22"/>
        <v>-81.049487419395348</v>
      </c>
      <c r="AG98" s="8">
        <f t="shared" si="23"/>
        <v>-729.68768955452038</v>
      </c>
      <c r="AJ98" s="2">
        <v>1</v>
      </c>
      <c r="AK98">
        <v>2</v>
      </c>
      <c r="AM98">
        <v>0</v>
      </c>
      <c r="AN98">
        <v>0</v>
      </c>
      <c r="AO98">
        <v>3.28571428571429</v>
      </c>
      <c r="AP98">
        <v>0</v>
      </c>
      <c r="AQ98">
        <v>1</v>
      </c>
      <c r="AR98">
        <v>0</v>
      </c>
      <c r="AS98">
        <v>0</v>
      </c>
      <c r="AT98">
        <v>2.1428571428571401</v>
      </c>
      <c r="AU98">
        <v>5.4285714285714297</v>
      </c>
      <c r="AW98">
        <v>96</v>
      </c>
      <c r="AX98" s="8">
        <f t="shared" si="19"/>
        <v>-418.89879475455427</v>
      </c>
      <c r="AY98" s="8">
        <f t="shared" si="24"/>
        <v>-641.51503794582231</v>
      </c>
      <c r="AZ98">
        <f t="shared" si="25"/>
        <v>-53.638836569892845</v>
      </c>
      <c r="BA98" s="8">
        <f t="shared" si="26"/>
        <v>-695.15387451571519</v>
      </c>
      <c r="BD98" s="2">
        <v>1</v>
      </c>
      <c r="BE98">
        <v>2</v>
      </c>
      <c r="BG98">
        <v>0</v>
      </c>
      <c r="BH98">
        <v>0</v>
      </c>
      <c r="BI98">
        <v>0</v>
      </c>
      <c r="BJ98">
        <v>2.2999999999999998</v>
      </c>
      <c r="BK98">
        <v>1</v>
      </c>
      <c r="BL98">
        <v>0</v>
      </c>
      <c r="BM98">
        <v>0</v>
      </c>
      <c r="BN98">
        <v>2.8</v>
      </c>
      <c r="BO98">
        <v>5.0999999999999996</v>
      </c>
      <c r="BQ98">
        <v>96</v>
      </c>
      <c r="BR98" s="8">
        <f t="shared" si="20"/>
        <v>-429.34399226174492</v>
      </c>
      <c r="BS98" s="8">
        <f t="shared" si="27"/>
        <v>-638.4860944177517</v>
      </c>
      <c r="BT98">
        <f t="shared" si="28"/>
        <v>-61.541163479908114</v>
      </c>
      <c r="BU98" s="8">
        <f t="shared" si="29"/>
        <v>-700.02725789765987</v>
      </c>
      <c r="BX98" s="2">
        <v>1</v>
      </c>
      <c r="BY98">
        <v>1</v>
      </c>
      <c r="CA98">
        <v>24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-12</v>
      </c>
      <c r="CI98">
        <v>12</v>
      </c>
      <c r="CK98">
        <v>96</v>
      </c>
      <c r="CL98" s="8">
        <f t="shared" si="30"/>
        <v>401.3194899328854</v>
      </c>
      <c r="CM98" s="8">
        <f t="shared" si="31"/>
        <v>-90.779573963601592</v>
      </c>
      <c r="CN98">
        <f t="shared" si="32"/>
        <v>-478.0876376557344</v>
      </c>
      <c r="CO98" s="8">
        <f t="shared" si="33"/>
        <v>-568.86721161933599</v>
      </c>
    </row>
    <row r="99" spans="1:93" ht="16.5">
      <c r="A99">
        <v>9.9999999999999995E-7</v>
      </c>
      <c r="B99">
        <v>2.6956521739130436E-5</v>
      </c>
      <c r="C99">
        <v>9.369999999999999E-4</v>
      </c>
      <c r="D99">
        <v>9.3162162162162157E-4</v>
      </c>
      <c r="E99">
        <v>3.2954545454545453E-5</v>
      </c>
      <c r="F99">
        <v>1.251297854947339E-2</v>
      </c>
      <c r="G99">
        <v>0.56821657435257067</v>
      </c>
      <c r="H99">
        <v>0.39460764192667663</v>
      </c>
      <c r="I99">
        <f t="shared" si="21"/>
        <v>306</v>
      </c>
      <c r="J99">
        <v>1.7378008287493735E-7</v>
      </c>
      <c r="K99">
        <v>3.2169999999999997E-2</v>
      </c>
      <c r="L99">
        <v>10.534000516493141</v>
      </c>
      <c r="M99" s="104">
        <v>60800.637228160696</v>
      </c>
      <c r="P99" s="2">
        <v>1</v>
      </c>
      <c r="Q99">
        <v>2</v>
      </c>
      <c r="S99">
        <v>0</v>
      </c>
      <c r="T99">
        <v>5.75</v>
      </c>
      <c r="U99">
        <v>0</v>
      </c>
      <c r="V99">
        <v>0</v>
      </c>
      <c r="W99">
        <v>1</v>
      </c>
      <c r="X99">
        <v>0</v>
      </c>
      <c r="Y99">
        <v>0</v>
      </c>
      <c r="Z99">
        <v>0.5</v>
      </c>
      <c r="AA99">
        <v>6.25</v>
      </c>
      <c r="AC99">
        <v>97</v>
      </c>
      <c r="AD99" s="8">
        <f t="shared" si="17"/>
        <v>-392.33660635570459</v>
      </c>
      <c r="AE99" s="8">
        <f t="shared" si="18"/>
        <v>-648.63820213512508</v>
      </c>
      <c r="AF99">
        <f t="shared" si="22"/>
        <v>-82.376276787348203</v>
      </c>
      <c r="AG99" s="8">
        <f t="shared" si="23"/>
        <v>-731.01447892247324</v>
      </c>
      <c r="AJ99" s="2">
        <v>1</v>
      </c>
      <c r="AK99">
        <v>2</v>
      </c>
      <c r="AM99">
        <v>0</v>
      </c>
      <c r="AN99">
        <v>0</v>
      </c>
      <c r="AO99">
        <v>3.28571428571429</v>
      </c>
      <c r="AP99">
        <v>0</v>
      </c>
      <c r="AQ99">
        <v>1</v>
      </c>
      <c r="AR99">
        <v>0</v>
      </c>
      <c r="AS99">
        <v>0</v>
      </c>
      <c r="AT99">
        <v>2.1428571428571401</v>
      </c>
      <c r="AU99">
        <v>5.4285714285714297</v>
      </c>
      <c r="AW99">
        <v>97</v>
      </c>
      <c r="AX99" s="8">
        <f t="shared" si="19"/>
        <v>-418.89879475455427</v>
      </c>
      <c r="AY99" s="8">
        <f t="shared" si="24"/>
        <v>-641.51503794582231</v>
      </c>
      <c r="AZ99">
        <f t="shared" si="25"/>
        <v>-53.071544428014242</v>
      </c>
      <c r="BA99" s="8">
        <f t="shared" si="26"/>
        <v>-694.58658237383656</v>
      </c>
      <c r="BD99" s="2">
        <v>1</v>
      </c>
      <c r="BE99">
        <v>2</v>
      </c>
      <c r="BG99">
        <v>0</v>
      </c>
      <c r="BH99">
        <v>0</v>
      </c>
      <c r="BI99">
        <v>0</v>
      </c>
      <c r="BJ99">
        <v>2.2999999999999998</v>
      </c>
      <c r="BK99">
        <v>1</v>
      </c>
      <c r="BL99">
        <v>0</v>
      </c>
      <c r="BM99">
        <v>0</v>
      </c>
      <c r="BN99">
        <v>2.8</v>
      </c>
      <c r="BO99">
        <v>5.0999999999999996</v>
      </c>
      <c r="BQ99">
        <v>97</v>
      </c>
      <c r="BR99" s="8">
        <f t="shared" si="20"/>
        <v>-429.34399226174492</v>
      </c>
      <c r="BS99" s="8">
        <f t="shared" si="27"/>
        <v>-638.4860944177517</v>
      </c>
      <c r="BT99">
        <f t="shared" si="28"/>
        <v>-60.871313117938897</v>
      </c>
      <c r="BU99" s="8">
        <f t="shared" si="29"/>
        <v>-699.35740753569064</v>
      </c>
      <c r="BX99" s="2">
        <v>1</v>
      </c>
      <c r="BY99">
        <v>1</v>
      </c>
      <c r="CA99">
        <v>24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-12</v>
      </c>
      <c r="CI99">
        <v>12</v>
      </c>
      <c r="CK99">
        <v>97</v>
      </c>
      <c r="CL99" s="8">
        <f t="shared" si="30"/>
        <v>401.3194899328854</v>
      </c>
      <c r="CM99" s="8">
        <f t="shared" si="31"/>
        <v>-90.779573963601592</v>
      </c>
      <c r="CN99">
        <f t="shared" si="32"/>
        <v>-502.37151613757379</v>
      </c>
      <c r="CO99" s="8">
        <f t="shared" si="33"/>
        <v>-593.15109010117544</v>
      </c>
    </row>
    <row r="100" spans="1:93" ht="16.5">
      <c r="A100">
        <v>9.9999999999999995E-7</v>
      </c>
      <c r="B100">
        <v>3.2826086956521743E-5</v>
      </c>
      <c r="C100">
        <v>7.0950000000000006E-4</v>
      </c>
      <c r="D100">
        <v>5.7945945945945957E-4</v>
      </c>
      <c r="E100">
        <v>9.9999999999999995E-7</v>
      </c>
      <c r="F100">
        <v>1.0000000000000001E-5</v>
      </c>
      <c r="G100">
        <v>0.55115741300066956</v>
      </c>
      <c r="H100">
        <v>0.4063709589163354</v>
      </c>
      <c r="I100">
        <f t="shared" si="21"/>
        <v>306</v>
      </c>
      <c r="J100">
        <v>1.7378008287493735E-7</v>
      </c>
      <c r="K100">
        <v>3.2059999999999998E-2</v>
      </c>
      <c r="L100">
        <v>13.015526017864989</v>
      </c>
      <c r="M100" s="104">
        <v>59157.321183675362</v>
      </c>
      <c r="P100" s="2">
        <v>1</v>
      </c>
      <c r="Q100">
        <v>2</v>
      </c>
      <c r="S100">
        <v>0</v>
      </c>
      <c r="T100">
        <v>5.75</v>
      </c>
      <c r="U100">
        <v>0</v>
      </c>
      <c r="V100">
        <v>0</v>
      </c>
      <c r="W100">
        <v>1</v>
      </c>
      <c r="X100">
        <v>0</v>
      </c>
      <c r="Y100">
        <v>0</v>
      </c>
      <c r="Z100">
        <v>0.5</v>
      </c>
      <c r="AA100">
        <v>6.25</v>
      </c>
      <c r="AC100">
        <v>98</v>
      </c>
      <c r="AD100" s="8">
        <f t="shared" si="17"/>
        <v>-392.33660635570459</v>
      </c>
      <c r="AE100" s="8">
        <f t="shared" si="18"/>
        <v>-648.63820213512508</v>
      </c>
      <c r="AF100">
        <f t="shared" si="22"/>
        <v>-104.59473007755456</v>
      </c>
      <c r="AG100" s="8">
        <f t="shared" si="23"/>
        <v>-753.23293221267966</v>
      </c>
      <c r="AJ100" s="2">
        <v>1</v>
      </c>
      <c r="AK100">
        <v>2</v>
      </c>
      <c r="AM100">
        <v>0</v>
      </c>
      <c r="AN100">
        <v>0</v>
      </c>
      <c r="AO100">
        <v>3.28571428571429</v>
      </c>
      <c r="AP100">
        <v>0</v>
      </c>
      <c r="AQ100">
        <v>1</v>
      </c>
      <c r="AR100">
        <v>0</v>
      </c>
      <c r="AS100">
        <v>0</v>
      </c>
      <c r="AT100">
        <v>2.1428571428571401</v>
      </c>
      <c r="AU100">
        <v>5.4285714285714297</v>
      </c>
      <c r="AW100">
        <v>98</v>
      </c>
      <c r="AX100" s="8">
        <f t="shared" si="19"/>
        <v>-418.89879475455427</v>
      </c>
      <c r="AY100" s="8">
        <f t="shared" si="24"/>
        <v>-641.51503794582231</v>
      </c>
      <c r="AZ100">
        <f t="shared" si="25"/>
        <v>-75.204969909891375</v>
      </c>
      <c r="BA100" s="8">
        <f t="shared" si="26"/>
        <v>-716.72000785571367</v>
      </c>
      <c r="BD100" s="2">
        <v>1</v>
      </c>
      <c r="BE100">
        <v>2</v>
      </c>
      <c r="BG100">
        <v>0</v>
      </c>
      <c r="BH100">
        <v>0</v>
      </c>
      <c r="BI100">
        <v>0</v>
      </c>
      <c r="BJ100">
        <v>2.2999999999999998</v>
      </c>
      <c r="BK100">
        <v>1</v>
      </c>
      <c r="BL100">
        <v>0</v>
      </c>
      <c r="BM100">
        <v>0</v>
      </c>
      <c r="BN100">
        <v>2.8</v>
      </c>
      <c r="BO100">
        <v>5.0999999999999996</v>
      </c>
      <c r="BQ100">
        <v>98</v>
      </c>
      <c r="BR100" s="8">
        <f t="shared" si="20"/>
        <v>-429.34399226174492</v>
      </c>
      <c r="BS100" s="8">
        <f t="shared" si="27"/>
        <v>-638.4860944177517</v>
      </c>
      <c r="BT100">
        <f t="shared" si="28"/>
        <v>-99.49365582933784</v>
      </c>
      <c r="BU100" s="8">
        <f t="shared" si="29"/>
        <v>-737.97975024708956</v>
      </c>
      <c r="BX100" s="2">
        <v>1</v>
      </c>
      <c r="BY100">
        <v>1</v>
      </c>
      <c r="CA100">
        <v>24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-12</v>
      </c>
      <c r="CI100">
        <v>12</v>
      </c>
      <c r="CK100">
        <v>98</v>
      </c>
      <c r="CL100" s="8">
        <f t="shared" si="30"/>
        <v>401.3194899328854</v>
      </c>
      <c r="CM100" s="8">
        <f t="shared" si="31"/>
        <v>-90.779573963601592</v>
      </c>
      <c r="CN100">
        <f t="shared" si="32"/>
        <v>-490.23789509860978</v>
      </c>
      <c r="CO100" s="8">
        <f t="shared" si="33"/>
        <v>-581.01746906221138</v>
      </c>
    </row>
    <row r="101" spans="1:93" ht="16.5">
      <c r="A101">
        <v>9.9999999999999995E-7</v>
      </c>
      <c r="B101" s="14">
        <v>3.4782608695652178E-5</v>
      </c>
      <c r="C101">
        <v>1.0889999999999999E-3</v>
      </c>
      <c r="D101">
        <v>9.0608108108108107E-4</v>
      </c>
      <c r="E101">
        <v>3.2954545454545453E-5</v>
      </c>
      <c r="F101">
        <v>1.0000000000000001E-5</v>
      </c>
      <c r="G101">
        <v>0.54422096002705156</v>
      </c>
      <c r="H101">
        <v>0.40462695109239005</v>
      </c>
      <c r="I101">
        <f t="shared" si="21"/>
        <v>306</v>
      </c>
      <c r="J101">
        <v>1.6595869074375559E-7</v>
      </c>
      <c r="K101">
        <v>3.2030000000000003E-2</v>
      </c>
      <c r="L101">
        <v>11.311771674565961</v>
      </c>
      <c r="M101" s="104">
        <v>58511.984349260558</v>
      </c>
      <c r="P101" s="2">
        <v>1</v>
      </c>
      <c r="Q101">
        <v>2</v>
      </c>
      <c r="S101">
        <v>0</v>
      </c>
      <c r="T101">
        <v>5.75</v>
      </c>
      <c r="U101">
        <v>0</v>
      </c>
      <c r="V101">
        <v>0</v>
      </c>
      <c r="W101">
        <v>1</v>
      </c>
      <c r="X101">
        <v>0</v>
      </c>
      <c r="Y101">
        <v>0</v>
      </c>
      <c r="Z101">
        <v>0.5</v>
      </c>
      <c r="AA101">
        <v>6.25</v>
      </c>
      <c r="AC101">
        <v>99</v>
      </c>
      <c r="AD101" s="8">
        <f t="shared" si="17"/>
        <v>-392.33660635570459</v>
      </c>
      <c r="AE101" s="8">
        <f t="shared" si="18"/>
        <v>-648.63820213512508</v>
      </c>
      <c r="AF101">
        <f t="shared" si="22"/>
        <v>-98.327902863441921</v>
      </c>
      <c r="AG101" s="8">
        <f t="shared" si="23"/>
        <v>-746.96610499856706</v>
      </c>
      <c r="AJ101" s="2">
        <v>1</v>
      </c>
      <c r="AK101">
        <v>2</v>
      </c>
      <c r="AM101">
        <v>0</v>
      </c>
      <c r="AN101">
        <v>0</v>
      </c>
      <c r="AO101">
        <v>3.28571428571429</v>
      </c>
      <c r="AP101">
        <v>0</v>
      </c>
      <c r="AQ101">
        <v>1</v>
      </c>
      <c r="AR101">
        <v>0</v>
      </c>
      <c r="AS101">
        <v>0</v>
      </c>
      <c r="AT101">
        <v>2.1428571428571401</v>
      </c>
      <c r="AU101">
        <v>5.4285714285714297</v>
      </c>
      <c r="AW101">
        <v>99</v>
      </c>
      <c r="AX101" s="8">
        <f t="shared" si="19"/>
        <v>-418.89879475455427</v>
      </c>
      <c r="AY101" s="8">
        <f t="shared" si="24"/>
        <v>-641.51503794582231</v>
      </c>
      <c r="AZ101">
        <f t="shared" si="25"/>
        <v>-71.473040049866952</v>
      </c>
      <c r="BA101" s="8">
        <f t="shared" si="26"/>
        <v>-712.98807799568931</v>
      </c>
      <c r="BD101" s="2">
        <v>1</v>
      </c>
      <c r="BE101">
        <v>2</v>
      </c>
      <c r="BG101">
        <v>0</v>
      </c>
      <c r="BH101">
        <v>0</v>
      </c>
      <c r="BI101">
        <v>0</v>
      </c>
      <c r="BJ101">
        <v>2.2999999999999998</v>
      </c>
      <c r="BK101">
        <v>1</v>
      </c>
      <c r="BL101">
        <v>0</v>
      </c>
      <c r="BM101">
        <v>0</v>
      </c>
      <c r="BN101">
        <v>2.8</v>
      </c>
      <c r="BO101">
        <v>5.0999999999999996</v>
      </c>
      <c r="BQ101">
        <v>99</v>
      </c>
      <c r="BR101" s="8">
        <f t="shared" si="20"/>
        <v>-429.34399226174492</v>
      </c>
      <c r="BS101" s="8">
        <f t="shared" si="27"/>
        <v>-638.4860944177517</v>
      </c>
      <c r="BT101">
        <f t="shared" si="28"/>
        <v>-79.047719894603034</v>
      </c>
      <c r="BU101" s="8">
        <f t="shared" si="29"/>
        <v>-717.53381431235471</v>
      </c>
      <c r="BX101" s="2">
        <v>1</v>
      </c>
      <c r="BY101">
        <v>1</v>
      </c>
      <c r="CA101">
        <v>24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-12</v>
      </c>
      <c r="CI101">
        <v>12</v>
      </c>
      <c r="CK101">
        <v>99</v>
      </c>
      <c r="CL101" s="8">
        <f t="shared" si="30"/>
        <v>401.3194899328854</v>
      </c>
      <c r="CM101" s="8">
        <f t="shared" si="31"/>
        <v>-90.779573963601592</v>
      </c>
      <c r="CN101">
        <f t="shared" si="32"/>
        <v>-486.67420857707992</v>
      </c>
      <c r="CO101" s="8">
        <f t="shared" si="33"/>
        <v>-577.45378254068146</v>
      </c>
    </row>
    <row r="102" spans="1:93" ht="16.5">
      <c r="A102">
        <v>9.9999999999999995E-7</v>
      </c>
      <c r="B102" s="14">
        <v>3.9565217391304351E-5</v>
      </c>
      <c r="C102">
        <v>1.4378333333333333E-3</v>
      </c>
      <c r="D102">
        <v>9.8918918918918918E-4</v>
      </c>
      <c r="E102">
        <v>3.6704545454545456E-5</v>
      </c>
      <c r="F102">
        <v>1.0000000000000001E-5</v>
      </c>
      <c r="G102">
        <v>0.55304048114799109</v>
      </c>
      <c r="H102">
        <v>0.41044260610343236</v>
      </c>
      <c r="I102">
        <f t="shared" si="21"/>
        <v>306</v>
      </c>
      <c r="J102">
        <v>1.6218100973589288E-7</v>
      </c>
      <c r="K102">
        <v>3.1150000000000001E-2</v>
      </c>
      <c r="L102">
        <v>12.193371822018989</v>
      </c>
      <c r="M102" s="104">
        <v>59283.264407281604</v>
      </c>
      <c r="P102" s="2">
        <v>1</v>
      </c>
      <c r="Q102">
        <v>2</v>
      </c>
      <c r="S102">
        <v>0</v>
      </c>
      <c r="T102">
        <v>5.75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0.5</v>
      </c>
      <c r="AA102">
        <v>6.25</v>
      </c>
      <c r="AC102">
        <v>100</v>
      </c>
      <c r="AD102" s="8">
        <f t="shared" si="17"/>
        <v>-392.33660635570459</v>
      </c>
      <c r="AE102" s="8">
        <f t="shared" si="18"/>
        <v>-648.63820213512508</v>
      </c>
      <c r="AF102">
        <f t="shared" si="22"/>
        <v>-94.298171605755655</v>
      </c>
      <c r="AG102" s="8">
        <f t="shared" si="23"/>
        <v>-742.93637374088075</v>
      </c>
      <c r="AJ102" s="2">
        <v>1</v>
      </c>
      <c r="AK102">
        <v>2</v>
      </c>
      <c r="AM102">
        <v>0</v>
      </c>
      <c r="AN102">
        <v>0</v>
      </c>
      <c r="AO102">
        <v>3.28571428571429</v>
      </c>
      <c r="AP102">
        <v>0</v>
      </c>
      <c r="AQ102">
        <v>1</v>
      </c>
      <c r="AR102">
        <v>0</v>
      </c>
      <c r="AS102">
        <v>0</v>
      </c>
      <c r="AT102">
        <v>2.1428571428571401</v>
      </c>
      <c r="AU102">
        <v>5.4285714285714297</v>
      </c>
      <c r="AW102">
        <v>100</v>
      </c>
      <c r="AX102" s="8">
        <f t="shared" si="19"/>
        <v>-418.89879475455427</v>
      </c>
      <c r="AY102" s="8">
        <f t="shared" si="24"/>
        <v>-641.51503794582231</v>
      </c>
      <c r="AZ102">
        <f t="shared" si="25"/>
        <v>-70.89130902555074</v>
      </c>
      <c r="BA102" s="8">
        <f t="shared" si="26"/>
        <v>-712.40634697137307</v>
      </c>
      <c r="BD102" s="2">
        <v>1</v>
      </c>
      <c r="BE102">
        <v>2</v>
      </c>
      <c r="BG102">
        <v>0</v>
      </c>
      <c r="BH102">
        <v>0</v>
      </c>
      <c r="BI102">
        <v>0</v>
      </c>
      <c r="BJ102">
        <v>2.2999999999999998</v>
      </c>
      <c r="BK102">
        <v>1</v>
      </c>
      <c r="BL102">
        <v>0</v>
      </c>
      <c r="BM102">
        <v>0</v>
      </c>
      <c r="BN102">
        <v>2.8</v>
      </c>
      <c r="BO102">
        <v>5.0999999999999996</v>
      </c>
      <c r="BQ102">
        <v>100</v>
      </c>
      <c r="BR102" s="8">
        <f t="shared" si="20"/>
        <v>-429.34399226174492</v>
      </c>
      <c r="BS102" s="8">
        <f t="shared" si="27"/>
        <v>-638.4860944177517</v>
      </c>
      <c r="BT102">
        <f t="shared" si="28"/>
        <v>-78.615530841180075</v>
      </c>
      <c r="BU102" s="8">
        <f t="shared" si="29"/>
        <v>-717.10162525893179</v>
      </c>
      <c r="BX102" s="2">
        <v>1</v>
      </c>
      <c r="BY102">
        <v>1</v>
      </c>
      <c r="CA102">
        <v>24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-12</v>
      </c>
      <c r="CI102">
        <v>12</v>
      </c>
      <c r="CK102">
        <v>100</v>
      </c>
      <c r="CL102" s="8">
        <f t="shared" si="30"/>
        <v>401.3194899328854</v>
      </c>
      <c r="CM102" s="8">
        <f t="shared" si="31"/>
        <v>-90.779573963601592</v>
      </c>
      <c r="CN102">
        <f t="shared" si="32"/>
        <v>-477.95690576732869</v>
      </c>
      <c r="CO102" s="8">
        <f t="shared" si="33"/>
        <v>-568.73647973093034</v>
      </c>
    </row>
    <row r="103" spans="1:93" ht="16.5">
      <c r="A103">
        <v>9.9999999999999995E-7</v>
      </c>
      <c r="B103" s="14">
        <v>3.3478260869565221E-5</v>
      </c>
      <c r="C103">
        <v>1.1286666666666667E-3</v>
      </c>
      <c r="D103">
        <v>8.5837837837837835E-4</v>
      </c>
      <c r="E103">
        <v>3.0113636363636365E-5</v>
      </c>
      <c r="F103">
        <v>1.0000000000000001E-5</v>
      </c>
      <c r="G103">
        <v>0.56824677311918648</v>
      </c>
      <c r="H103">
        <v>0.38423488614062973</v>
      </c>
      <c r="I103">
        <f t="shared" si="21"/>
        <v>306</v>
      </c>
      <c r="J103">
        <v>1.6218100973589288E-7</v>
      </c>
      <c r="K103">
        <v>3.1544999999999997E-2</v>
      </c>
      <c r="L103">
        <v>6.4299938139598103</v>
      </c>
      <c r="M103" s="104">
        <v>60886.874835150578</v>
      </c>
      <c r="P103" s="2">
        <v>1</v>
      </c>
      <c r="Q103">
        <v>2</v>
      </c>
      <c r="S103">
        <v>0</v>
      </c>
      <c r="T103">
        <v>5.75</v>
      </c>
      <c r="U103">
        <v>0</v>
      </c>
      <c r="V103">
        <v>0</v>
      </c>
      <c r="W103">
        <v>1</v>
      </c>
      <c r="X103">
        <v>0</v>
      </c>
      <c r="Y103">
        <v>0</v>
      </c>
      <c r="Z103">
        <v>0.5</v>
      </c>
      <c r="AA103">
        <v>6.25</v>
      </c>
      <c r="AC103">
        <v>101</v>
      </c>
      <c r="AD103" s="8">
        <f t="shared" si="17"/>
        <v>-392.33660635570459</v>
      </c>
      <c r="AE103" s="8">
        <f t="shared" si="18"/>
        <v>-648.63820213512508</v>
      </c>
      <c r="AF103">
        <f t="shared" si="22"/>
        <v>-97.823915755307866</v>
      </c>
      <c r="AG103" s="8">
        <f t="shared" si="23"/>
        <v>-746.46211789043298</v>
      </c>
      <c r="AJ103" s="2">
        <v>1</v>
      </c>
      <c r="AK103">
        <v>2</v>
      </c>
      <c r="AM103">
        <v>0</v>
      </c>
      <c r="AN103">
        <v>0</v>
      </c>
      <c r="AO103">
        <v>3.28571428571429</v>
      </c>
      <c r="AP103">
        <v>0</v>
      </c>
      <c r="AQ103">
        <v>1</v>
      </c>
      <c r="AR103">
        <v>0</v>
      </c>
      <c r="AS103">
        <v>0</v>
      </c>
      <c r="AT103">
        <v>2.1428571428571401</v>
      </c>
      <c r="AU103">
        <v>5.4285714285714297</v>
      </c>
      <c r="AW103">
        <v>101</v>
      </c>
      <c r="AX103" s="8">
        <f t="shared" si="19"/>
        <v>-418.89879475455427</v>
      </c>
      <c r="AY103" s="8">
        <f t="shared" si="24"/>
        <v>-641.51503794582231</v>
      </c>
      <c r="AZ103">
        <f t="shared" si="25"/>
        <v>-72.008345777722511</v>
      </c>
      <c r="BA103" s="8">
        <f t="shared" si="26"/>
        <v>-713.52338372354484</v>
      </c>
      <c r="BD103" s="2">
        <v>1</v>
      </c>
      <c r="BE103">
        <v>2</v>
      </c>
      <c r="BG103">
        <v>0</v>
      </c>
      <c r="BH103">
        <v>0</v>
      </c>
      <c r="BI103">
        <v>0</v>
      </c>
      <c r="BJ103">
        <v>2.2999999999999998</v>
      </c>
      <c r="BK103">
        <v>1</v>
      </c>
      <c r="BL103">
        <v>0</v>
      </c>
      <c r="BM103">
        <v>0</v>
      </c>
      <c r="BN103">
        <v>2.8</v>
      </c>
      <c r="BO103">
        <v>5.0999999999999996</v>
      </c>
      <c r="BQ103">
        <v>101</v>
      </c>
      <c r="BR103" s="8">
        <f t="shared" si="20"/>
        <v>-429.34399226174492</v>
      </c>
      <c r="BS103" s="8">
        <f t="shared" si="27"/>
        <v>-638.4860944177517</v>
      </c>
      <c r="BT103">
        <f t="shared" si="28"/>
        <v>-79.683956089473199</v>
      </c>
      <c r="BU103" s="8">
        <f t="shared" si="29"/>
        <v>-718.17005050722491</v>
      </c>
      <c r="BX103" s="2">
        <v>1</v>
      </c>
      <c r="BY103">
        <v>1</v>
      </c>
      <c r="CA103">
        <v>24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-12</v>
      </c>
      <c r="CI103">
        <v>12</v>
      </c>
      <c r="CK103">
        <v>101</v>
      </c>
      <c r="CL103" s="8">
        <f t="shared" si="30"/>
        <v>401.3194899328854</v>
      </c>
      <c r="CM103" s="8">
        <f t="shared" si="31"/>
        <v>-90.779573963601592</v>
      </c>
      <c r="CN103">
        <f t="shared" si="32"/>
        <v>-488.54222482882778</v>
      </c>
      <c r="CO103" s="8">
        <f t="shared" si="33"/>
        <v>-579.32179879242938</v>
      </c>
    </row>
    <row r="104" spans="1:93" ht="16.5">
      <c r="A104">
        <v>9.9999999999999995E-7</v>
      </c>
      <c r="B104" s="14">
        <v>3.0217391304347823E-5</v>
      </c>
      <c r="C104">
        <v>1.3413333333333335E-3</v>
      </c>
      <c r="D104">
        <v>1.0004054054054054E-3</v>
      </c>
      <c r="E104">
        <v>4.011363636363636E-5</v>
      </c>
      <c r="F104">
        <v>1.0000000000000001E-5</v>
      </c>
      <c r="G104">
        <v>0.55241670001353349</v>
      </c>
      <c r="H104">
        <v>0.41179850191836315</v>
      </c>
      <c r="I104">
        <f t="shared" si="21"/>
        <v>306</v>
      </c>
      <c r="J104">
        <v>1.5848931924611122E-7</v>
      </c>
      <c r="K104">
        <v>3.1934999999999998E-2</v>
      </c>
      <c r="L104">
        <v>11.510929728210922</v>
      </c>
      <c r="M104" s="104">
        <v>59216.422916655305</v>
      </c>
      <c r="P104" s="2">
        <v>1</v>
      </c>
      <c r="Q104">
        <v>2</v>
      </c>
      <c r="S104">
        <v>0</v>
      </c>
      <c r="T104">
        <v>5.75</v>
      </c>
      <c r="U104">
        <v>0</v>
      </c>
      <c r="V104">
        <v>0</v>
      </c>
      <c r="W104">
        <v>1</v>
      </c>
      <c r="X104">
        <v>0</v>
      </c>
      <c r="Y104">
        <v>0</v>
      </c>
      <c r="Z104">
        <v>0.5</v>
      </c>
      <c r="AA104">
        <v>6.25</v>
      </c>
      <c r="AC104">
        <v>102</v>
      </c>
      <c r="AD104" s="8">
        <f t="shared" si="17"/>
        <v>-392.33660635570459</v>
      </c>
      <c r="AE104" s="8">
        <f t="shared" si="18"/>
        <v>-648.63820213512508</v>
      </c>
      <c r="AF104">
        <f t="shared" si="22"/>
        <v>-95.282859428505049</v>
      </c>
      <c r="AG104" s="8">
        <f t="shared" si="23"/>
        <v>-743.92106156363013</v>
      </c>
      <c r="AJ104" s="2">
        <v>1</v>
      </c>
      <c r="AK104">
        <v>2</v>
      </c>
      <c r="AM104">
        <v>0</v>
      </c>
      <c r="AN104">
        <v>0</v>
      </c>
      <c r="AO104">
        <v>3.28571428571429</v>
      </c>
      <c r="AP104">
        <v>0</v>
      </c>
      <c r="AQ104">
        <v>1</v>
      </c>
      <c r="AR104">
        <v>0</v>
      </c>
      <c r="AS104">
        <v>0</v>
      </c>
      <c r="AT104">
        <v>2.1428571428571401</v>
      </c>
      <c r="AU104">
        <v>5.4285714285714297</v>
      </c>
      <c r="AW104">
        <v>102</v>
      </c>
      <c r="AX104" s="8">
        <f t="shared" si="19"/>
        <v>-418.89879475455427</v>
      </c>
      <c r="AY104" s="8">
        <f t="shared" si="24"/>
        <v>-641.51503794582231</v>
      </c>
      <c r="AZ104">
        <f t="shared" si="25"/>
        <v>-70.661364511784683</v>
      </c>
      <c r="BA104" s="8">
        <f t="shared" si="26"/>
        <v>-712.17640245760697</v>
      </c>
      <c r="BD104" s="2">
        <v>1</v>
      </c>
      <c r="BE104">
        <v>2</v>
      </c>
      <c r="BG104">
        <v>0</v>
      </c>
      <c r="BH104">
        <v>0</v>
      </c>
      <c r="BI104">
        <v>0</v>
      </c>
      <c r="BJ104">
        <v>2.2999999999999998</v>
      </c>
      <c r="BK104">
        <v>1</v>
      </c>
      <c r="BL104">
        <v>0</v>
      </c>
      <c r="BM104">
        <v>0</v>
      </c>
      <c r="BN104">
        <v>2.8</v>
      </c>
      <c r="BO104">
        <v>5.0999999999999996</v>
      </c>
      <c r="BQ104">
        <v>102</v>
      </c>
      <c r="BR104" s="8">
        <f t="shared" si="20"/>
        <v>-429.34399226174492</v>
      </c>
      <c r="BS104" s="8">
        <f t="shared" si="27"/>
        <v>-638.4860944177517</v>
      </c>
      <c r="BT104">
        <f t="shared" si="28"/>
        <v>-77.918502654564392</v>
      </c>
      <c r="BU104" s="8">
        <f t="shared" si="29"/>
        <v>-716.40459707231605</v>
      </c>
      <c r="BX104" s="2">
        <v>1</v>
      </c>
      <c r="BY104">
        <v>1</v>
      </c>
      <c r="CA104">
        <v>24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-12</v>
      </c>
      <c r="CI104">
        <v>12</v>
      </c>
      <c r="CK104">
        <v>102</v>
      </c>
      <c r="CL104" s="8">
        <f t="shared" si="30"/>
        <v>401.3194899328854</v>
      </c>
      <c r="CM104" s="8">
        <f t="shared" si="31"/>
        <v>-90.779573963601592</v>
      </c>
      <c r="CN104">
        <f t="shared" si="32"/>
        <v>-495.17489277487306</v>
      </c>
      <c r="CO104" s="8">
        <f t="shared" si="33"/>
        <v>-585.95446673847459</v>
      </c>
    </row>
    <row r="105" spans="1:93" ht="16.5">
      <c r="A105">
        <v>9.9999999999999995E-7</v>
      </c>
      <c r="B105" s="14">
        <v>9.9999999999999995E-7</v>
      </c>
      <c r="C105">
        <v>1.2784999999999999E-3</v>
      </c>
      <c r="D105">
        <v>8.6013513513513511E-4</v>
      </c>
      <c r="E105">
        <v>3.6363636363636371E-5</v>
      </c>
      <c r="F105">
        <v>1.0000000000000001E-5</v>
      </c>
      <c r="G105">
        <v>0.55602609557089078</v>
      </c>
      <c r="H105">
        <v>0.4091434206785568</v>
      </c>
      <c r="I105">
        <f t="shared" si="21"/>
        <v>306</v>
      </c>
      <c r="J105">
        <v>1.6218100973589288E-7</v>
      </c>
      <c r="K105">
        <v>3.1559999999999998E-2</v>
      </c>
      <c r="L105">
        <v>12.764673638688784</v>
      </c>
      <c r="M105" s="104">
        <v>59572.341416192474</v>
      </c>
      <c r="P105" s="2">
        <v>1</v>
      </c>
      <c r="Q105">
        <v>2</v>
      </c>
      <c r="S105">
        <v>0</v>
      </c>
      <c r="T105">
        <v>5.75</v>
      </c>
      <c r="U105">
        <v>0</v>
      </c>
      <c r="V105">
        <v>0</v>
      </c>
      <c r="W105">
        <v>1</v>
      </c>
      <c r="X105">
        <v>0</v>
      </c>
      <c r="Y105">
        <v>0</v>
      </c>
      <c r="Z105">
        <v>0.5</v>
      </c>
      <c r="AA105">
        <v>6.25</v>
      </c>
      <c r="AC105">
        <v>103</v>
      </c>
      <c r="AD105" s="8">
        <f t="shared" si="17"/>
        <v>-392.33660635570459</v>
      </c>
      <c r="AE105" s="8">
        <f t="shared" si="18"/>
        <v>-648.63820213512508</v>
      </c>
      <c r="AF105">
        <f t="shared" si="22"/>
        <v>-95.99975330813173</v>
      </c>
      <c r="AG105" s="8">
        <f t="shared" si="23"/>
        <v>-744.63795544325683</v>
      </c>
      <c r="AJ105" s="2">
        <v>1</v>
      </c>
      <c r="AK105">
        <v>2</v>
      </c>
      <c r="AM105">
        <v>0</v>
      </c>
      <c r="AN105">
        <v>0</v>
      </c>
      <c r="AO105">
        <v>3.28571428571429</v>
      </c>
      <c r="AP105">
        <v>0</v>
      </c>
      <c r="AQ105">
        <v>1</v>
      </c>
      <c r="AR105">
        <v>0</v>
      </c>
      <c r="AS105">
        <v>0</v>
      </c>
      <c r="AT105">
        <v>2.1428571428571401</v>
      </c>
      <c r="AU105">
        <v>5.4285714285714297</v>
      </c>
      <c r="AW105">
        <v>103</v>
      </c>
      <c r="AX105" s="8">
        <f t="shared" si="19"/>
        <v>-418.89879475455427</v>
      </c>
      <c r="AY105" s="8">
        <f t="shared" si="24"/>
        <v>-641.51503794582231</v>
      </c>
      <c r="AZ105">
        <f t="shared" si="25"/>
        <v>-71.98866259427723</v>
      </c>
      <c r="BA105" s="8">
        <f t="shared" si="26"/>
        <v>-713.50370054009954</v>
      </c>
      <c r="BD105" s="2">
        <v>1</v>
      </c>
      <c r="BE105">
        <v>2</v>
      </c>
      <c r="BG105">
        <v>0</v>
      </c>
      <c r="BH105">
        <v>0</v>
      </c>
      <c r="BI105">
        <v>0</v>
      </c>
      <c r="BJ105">
        <v>2.2999999999999998</v>
      </c>
      <c r="BK105">
        <v>1</v>
      </c>
      <c r="BL105">
        <v>0</v>
      </c>
      <c r="BM105">
        <v>0</v>
      </c>
      <c r="BN105">
        <v>2.8</v>
      </c>
      <c r="BO105">
        <v>5.0999999999999996</v>
      </c>
      <c r="BQ105">
        <v>103</v>
      </c>
      <c r="BR105" s="8">
        <f t="shared" si="20"/>
        <v>-429.34399226174492</v>
      </c>
      <c r="BS105" s="8">
        <f t="shared" si="27"/>
        <v>-638.4860944177517</v>
      </c>
      <c r="BT105">
        <f t="shared" si="28"/>
        <v>-78.576981964037373</v>
      </c>
      <c r="BU105" s="8">
        <f t="shared" si="29"/>
        <v>-717.06307638178907</v>
      </c>
      <c r="BX105" s="2">
        <v>1</v>
      </c>
      <c r="BY105">
        <v>1</v>
      </c>
      <c r="CA105">
        <v>24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-12</v>
      </c>
      <c r="CI105">
        <v>12</v>
      </c>
      <c r="CK105">
        <v>103</v>
      </c>
      <c r="CL105" s="8">
        <f t="shared" si="30"/>
        <v>401.3194899328854</v>
      </c>
      <c r="CM105" s="8">
        <f t="shared" si="31"/>
        <v>-90.779573963601592</v>
      </c>
      <c r="CN105">
        <f t="shared" si="32"/>
        <v>-702.93799354065402</v>
      </c>
      <c r="CO105" s="8">
        <f t="shared" si="33"/>
        <v>-793.71756750425561</v>
      </c>
    </row>
    <row r="106" spans="1:93" ht="16.5">
      <c r="A106">
        <v>9.9999999999999995E-7</v>
      </c>
      <c r="B106" s="14">
        <v>9.9999999999999995E-7</v>
      </c>
      <c r="C106">
        <v>1.4081666666666665E-3</v>
      </c>
      <c r="D106">
        <v>9.8932432432432432E-4</v>
      </c>
      <c r="E106">
        <v>3.9204545454545456E-5</v>
      </c>
      <c r="F106">
        <v>1.0000000000000001E-5</v>
      </c>
      <c r="G106">
        <v>0.55980582278545232</v>
      </c>
      <c r="H106">
        <v>0.40815596223432782</v>
      </c>
      <c r="I106">
        <f t="shared" si="21"/>
        <v>306</v>
      </c>
      <c r="J106">
        <v>1.5488166189124805E-7</v>
      </c>
      <c r="K106">
        <v>3.1649999999999998E-2</v>
      </c>
      <c r="L106">
        <v>13.321692214627612</v>
      </c>
      <c r="M106" s="104">
        <v>59925.970945181754</v>
      </c>
      <c r="P106" s="2">
        <v>1</v>
      </c>
      <c r="Q106">
        <v>2</v>
      </c>
      <c r="S106">
        <v>0</v>
      </c>
      <c r="T106">
        <v>5.75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0.5</v>
      </c>
      <c r="AA106">
        <v>6.25</v>
      </c>
      <c r="AC106">
        <v>104</v>
      </c>
      <c r="AD106" s="8">
        <f t="shared" si="17"/>
        <v>-392.33660635570459</v>
      </c>
      <c r="AE106" s="8">
        <f t="shared" si="18"/>
        <v>-648.63820213512508</v>
      </c>
      <c r="AF106">
        <f t="shared" si="22"/>
        <v>-94.582918132005091</v>
      </c>
      <c r="AG106" s="8">
        <f t="shared" si="23"/>
        <v>-743.22112026713012</v>
      </c>
      <c r="AJ106" s="2">
        <v>1</v>
      </c>
      <c r="AK106">
        <v>2</v>
      </c>
      <c r="AM106">
        <v>0</v>
      </c>
      <c r="AN106">
        <v>0</v>
      </c>
      <c r="AO106">
        <v>3.28571428571429</v>
      </c>
      <c r="AP106">
        <v>0</v>
      </c>
      <c r="AQ106">
        <v>1</v>
      </c>
      <c r="AR106">
        <v>0</v>
      </c>
      <c r="AS106">
        <v>0</v>
      </c>
      <c r="AT106">
        <v>2.1428571428571401</v>
      </c>
      <c r="AU106">
        <v>5.4285714285714297</v>
      </c>
      <c r="AW106">
        <v>104</v>
      </c>
      <c r="AX106" s="8">
        <f t="shared" si="19"/>
        <v>-418.89879475455427</v>
      </c>
      <c r="AY106" s="8">
        <f t="shared" si="24"/>
        <v>-641.51503794582231</v>
      </c>
      <c r="AZ106">
        <f t="shared" si="25"/>
        <v>-70.803350967998924</v>
      </c>
      <c r="BA106" s="8">
        <f t="shared" si="26"/>
        <v>-712.3183889138212</v>
      </c>
      <c r="BD106" s="2">
        <v>1</v>
      </c>
      <c r="BE106">
        <v>2</v>
      </c>
      <c r="BG106">
        <v>0</v>
      </c>
      <c r="BH106">
        <v>0</v>
      </c>
      <c r="BI106">
        <v>0</v>
      </c>
      <c r="BJ106">
        <v>2.2999999999999998</v>
      </c>
      <c r="BK106">
        <v>1</v>
      </c>
      <c r="BL106">
        <v>0</v>
      </c>
      <c r="BM106">
        <v>0</v>
      </c>
      <c r="BN106">
        <v>2.8</v>
      </c>
      <c r="BO106">
        <v>5.0999999999999996</v>
      </c>
      <c r="BQ106">
        <v>104</v>
      </c>
      <c r="BR106" s="8">
        <f t="shared" si="20"/>
        <v>-429.34399226174492</v>
      </c>
      <c r="BS106" s="8">
        <f t="shared" si="27"/>
        <v>-638.4860944177517</v>
      </c>
      <c r="BT106">
        <f t="shared" si="28"/>
        <v>-78.1165073886134</v>
      </c>
      <c r="BU106" s="8">
        <f t="shared" si="29"/>
        <v>-716.6026018063651</v>
      </c>
      <c r="BX106" s="2">
        <v>1</v>
      </c>
      <c r="BY106">
        <v>1</v>
      </c>
      <c r="CA106">
        <v>24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-12</v>
      </c>
      <c r="CI106">
        <v>12</v>
      </c>
      <c r="CK106">
        <v>104</v>
      </c>
      <c r="CL106" s="8">
        <f t="shared" si="30"/>
        <v>401.3194899328854</v>
      </c>
      <c r="CM106" s="8">
        <f t="shared" si="31"/>
        <v>-90.779573963601592</v>
      </c>
      <c r="CN106">
        <f t="shared" si="32"/>
        <v>-703.02493477833275</v>
      </c>
      <c r="CO106" s="8">
        <f t="shared" si="33"/>
        <v>-793.80450874193434</v>
      </c>
    </row>
    <row r="107" spans="1:93" ht="16.5">
      <c r="A107">
        <v>9.9999999999999995E-7</v>
      </c>
      <c r="B107" s="14">
        <v>2.5804347826086956E-4</v>
      </c>
      <c r="C107">
        <v>1.4751666666666667E-3</v>
      </c>
      <c r="D107">
        <v>8.7972972972972965E-4</v>
      </c>
      <c r="E107">
        <v>4.568181818181818E-5</v>
      </c>
      <c r="F107">
        <v>1.0000000000000001E-5</v>
      </c>
      <c r="G107">
        <v>0.55774415130411259</v>
      </c>
      <c r="H107">
        <v>0.40988675981763856</v>
      </c>
      <c r="I107">
        <f t="shared" si="21"/>
        <v>306</v>
      </c>
      <c r="J107">
        <v>1.5488166189124805E-7</v>
      </c>
      <c r="K107">
        <v>3.1734999999999999E-2</v>
      </c>
      <c r="L107">
        <v>55.452717239337069</v>
      </c>
      <c r="M107" s="104">
        <v>59696.189382834098</v>
      </c>
      <c r="P107" s="2">
        <v>1</v>
      </c>
      <c r="Q107">
        <v>2</v>
      </c>
      <c r="S107">
        <v>0</v>
      </c>
      <c r="T107">
        <v>5.75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0.5</v>
      </c>
      <c r="AA107">
        <v>6.25</v>
      </c>
      <c r="AC107">
        <v>105</v>
      </c>
      <c r="AD107" s="8">
        <f t="shared" si="17"/>
        <v>-392.33660635570459</v>
      </c>
      <c r="AE107" s="8">
        <f t="shared" si="18"/>
        <v>-648.63820213512508</v>
      </c>
      <c r="AF107">
        <f t="shared" si="22"/>
        <v>-93.899499034735911</v>
      </c>
      <c r="AG107" s="8">
        <f t="shared" si="23"/>
        <v>-742.53770116986095</v>
      </c>
      <c r="AJ107" s="2">
        <v>1</v>
      </c>
      <c r="AK107">
        <v>2</v>
      </c>
      <c r="AM107">
        <v>0</v>
      </c>
      <c r="AN107">
        <v>0</v>
      </c>
      <c r="AO107">
        <v>3.28571428571429</v>
      </c>
      <c r="AP107">
        <v>0</v>
      </c>
      <c r="AQ107">
        <v>1</v>
      </c>
      <c r="AR107">
        <v>0</v>
      </c>
      <c r="AS107">
        <v>0</v>
      </c>
      <c r="AT107">
        <v>2.1428571428571401</v>
      </c>
      <c r="AU107">
        <v>5.4285714285714297</v>
      </c>
      <c r="AW107">
        <v>105</v>
      </c>
      <c r="AX107" s="8">
        <f t="shared" si="19"/>
        <v>-418.89879475455427</v>
      </c>
      <c r="AY107" s="8">
        <f t="shared" si="24"/>
        <v>-641.51503794582231</v>
      </c>
      <c r="AZ107">
        <f t="shared" si="25"/>
        <v>-71.770212475992622</v>
      </c>
      <c r="BA107" s="8">
        <f t="shared" si="26"/>
        <v>-713.28525042181491</v>
      </c>
      <c r="BD107" s="2">
        <v>1</v>
      </c>
      <c r="BE107">
        <v>2</v>
      </c>
      <c r="BG107">
        <v>0</v>
      </c>
      <c r="BH107">
        <v>0</v>
      </c>
      <c r="BI107">
        <v>0</v>
      </c>
      <c r="BJ107">
        <v>2.2999999999999998</v>
      </c>
      <c r="BK107">
        <v>1</v>
      </c>
      <c r="BL107">
        <v>0</v>
      </c>
      <c r="BM107">
        <v>0</v>
      </c>
      <c r="BN107">
        <v>2.8</v>
      </c>
      <c r="BO107">
        <v>5.0999999999999996</v>
      </c>
      <c r="BQ107">
        <v>105</v>
      </c>
      <c r="BR107" s="8">
        <f t="shared" si="20"/>
        <v>-429.34399226174492</v>
      </c>
      <c r="BS107" s="8">
        <f t="shared" si="27"/>
        <v>-638.4860944177517</v>
      </c>
      <c r="BT107">
        <f t="shared" si="28"/>
        <v>-77.202624296301366</v>
      </c>
      <c r="BU107" s="8">
        <f t="shared" si="29"/>
        <v>-715.68871871405304</v>
      </c>
      <c r="BX107" s="2">
        <v>1</v>
      </c>
      <c r="BY107">
        <v>1</v>
      </c>
      <c r="CA107">
        <v>24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-12</v>
      </c>
      <c r="CI107">
        <v>12</v>
      </c>
      <c r="CK107">
        <v>105</v>
      </c>
      <c r="CL107" s="8">
        <f t="shared" si="30"/>
        <v>401.3194899328854</v>
      </c>
      <c r="CM107" s="8">
        <f t="shared" si="31"/>
        <v>-90.779573963601592</v>
      </c>
      <c r="CN107">
        <f t="shared" si="32"/>
        <v>-364.02344431614137</v>
      </c>
      <c r="CO107" s="8">
        <f t="shared" si="33"/>
        <v>-454.80301827974296</v>
      </c>
    </row>
    <row r="108" spans="1:93" ht="16.5">
      <c r="A108">
        <v>9.9999999999999995E-7</v>
      </c>
      <c r="B108" s="14">
        <v>9.9999999999999995E-7</v>
      </c>
      <c r="C108">
        <v>1.8348333333333333E-3</v>
      </c>
      <c r="D108">
        <v>1.2809459459459461E-3</v>
      </c>
      <c r="E108">
        <v>5.1590909090909091E-5</v>
      </c>
      <c r="F108">
        <v>1.0000000000000001E-5</v>
      </c>
      <c r="G108">
        <v>0.56183780497783653</v>
      </c>
      <c r="H108">
        <v>0.3953125122704606</v>
      </c>
      <c r="I108">
        <f t="shared" si="21"/>
        <v>306</v>
      </c>
      <c r="J108">
        <v>1.5488166189124805E-7</v>
      </c>
      <c r="K108">
        <v>3.1449999999999999E-2</v>
      </c>
      <c r="L108">
        <v>38.081781258300516</v>
      </c>
      <c r="M108" s="104">
        <v>60192.279094763551</v>
      </c>
      <c r="P108" s="2">
        <v>1</v>
      </c>
      <c r="Q108">
        <v>2</v>
      </c>
      <c r="S108">
        <v>0</v>
      </c>
      <c r="T108">
        <v>5.75</v>
      </c>
      <c r="U108">
        <v>0</v>
      </c>
      <c r="V108">
        <v>0</v>
      </c>
      <c r="W108">
        <v>1</v>
      </c>
      <c r="X108">
        <v>0</v>
      </c>
      <c r="Y108">
        <v>0</v>
      </c>
      <c r="Z108">
        <v>0.5</v>
      </c>
      <c r="AA108">
        <v>6.25</v>
      </c>
      <c r="AC108">
        <v>106</v>
      </c>
      <c r="AD108" s="8">
        <f t="shared" si="17"/>
        <v>-392.33660635570459</v>
      </c>
      <c r="AE108" s="8">
        <f t="shared" si="18"/>
        <v>-648.63820213512508</v>
      </c>
      <c r="AF108">
        <f t="shared" si="22"/>
        <v>-90.719101586366406</v>
      </c>
      <c r="AG108" s="8">
        <f t="shared" si="23"/>
        <v>-739.35730372149146</v>
      </c>
      <c r="AJ108" s="2">
        <v>1</v>
      </c>
      <c r="AK108">
        <v>2</v>
      </c>
      <c r="AM108">
        <v>0</v>
      </c>
      <c r="AN108">
        <v>0</v>
      </c>
      <c r="AO108">
        <v>3.28571428571429</v>
      </c>
      <c r="AP108">
        <v>0</v>
      </c>
      <c r="AQ108">
        <v>1</v>
      </c>
      <c r="AR108">
        <v>0</v>
      </c>
      <c r="AS108">
        <v>0</v>
      </c>
      <c r="AT108">
        <v>2.1428571428571401</v>
      </c>
      <c r="AU108">
        <v>5.4285714285714297</v>
      </c>
      <c r="AW108">
        <v>106</v>
      </c>
      <c r="AX108" s="8">
        <f t="shared" si="19"/>
        <v>-418.89879475455427</v>
      </c>
      <c r="AY108" s="8">
        <f t="shared" si="24"/>
        <v>-641.51503794582231</v>
      </c>
      <c r="AZ108">
        <f t="shared" si="25"/>
        <v>-68.678351124141145</v>
      </c>
      <c r="BA108" s="8">
        <f t="shared" si="26"/>
        <v>-710.19338906996347</v>
      </c>
      <c r="BD108" s="2">
        <v>1</v>
      </c>
      <c r="BE108">
        <v>2</v>
      </c>
      <c r="BG108">
        <v>0</v>
      </c>
      <c r="BH108">
        <v>0</v>
      </c>
      <c r="BI108">
        <v>0</v>
      </c>
      <c r="BJ108">
        <v>2.2999999999999998</v>
      </c>
      <c r="BK108">
        <v>1</v>
      </c>
      <c r="BL108">
        <v>0</v>
      </c>
      <c r="BM108">
        <v>0</v>
      </c>
      <c r="BN108">
        <v>2.8</v>
      </c>
      <c r="BO108">
        <v>5.0999999999999996</v>
      </c>
      <c r="BQ108">
        <v>106</v>
      </c>
      <c r="BR108" s="8">
        <f t="shared" si="20"/>
        <v>-429.34399226174492</v>
      </c>
      <c r="BS108" s="8">
        <f t="shared" si="27"/>
        <v>-638.4860944177517</v>
      </c>
      <c r="BT108">
        <f t="shared" si="28"/>
        <v>-76.555053847605819</v>
      </c>
      <c r="BU108" s="8">
        <f t="shared" si="29"/>
        <v>-715.04114826535749</v>
      </c>
      <c r="BX108" s="2">
        <v>1</v>
      </c>
      <c r="BY108">
        <v>1</v>
      </c>
      <c r="CA108">
        <v>24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-12</v>
      </c>
      <c r="CI108">
        <v>12</v>
      </c>
      <c r="CK108">
        <v>106</v>
      </c>
      <c r="CL108" s="8">
        <f t="shared" si="30"/>
        <v>401.3194899328854</v>
      </c>
      <c r="CM108" s="8">
        <f t="shared" si="31"/>
        <v>-90.779573963601592</v>
      </c>
      <c r="CN108">
        <f t="shared" si="32"/>
        <v>-702.83139470707999</v>
      </c>
      <c r="CO108" s="8">
        <f t="shared" si="33"/>
        <v>-793.61096867068159</v>
      </c>
    </row>
    <row r="109" spans="1:93" ht="16.5">
      <c r="A109">
        <v>9.9999999999999995E-7</v>
      </c>
      <c r="B109" s="14">
        <v>4.6739130434782611E-5</v>
      </c>
      <c r="C109">
        <v>1.1819999999999999E-3</v>
      </c>
      <c r="D109">
        <v>8.0743243243243249E-4</v>
      </c>
      <c r="E109">
        <v>3.9545454545454541E-5</v>
      </c>
      <c r="F109">
        <v>1.0000000000000001E-5</v>
      </c>
      <c r="G109">
        <v>0.5411516073007101</v>
      </c>
      <c r="H109">
        <v>0.42653988097773604</v>
      </c>
      <c r="I109">
        <f t="shared" si="21"/>
        <v>306</v>
      </c>
      <c r="J109">
        <v>1.5488166189124805E-7</v>
      </c>
      <c r="K109">
        <v>3.261E-2</v>
      </c>
      <c r="L109">
        <v>52.163453333705583</v>
      </c>
      <c r="M109" s="104">
        <v>58051.233532319995</v>
      </c>
      <c r="P109" s="2">
        <v>1</v>
      </c>
      <c r="Q109">
        <v>2</v>
      </c>
      <c r="S109">
        <v>0</v>
      </c>
      <c r="T109">
        <v>5.75</v>
      </c>
      <c r="U109">
        <v>0</v>
      </c>
      <c r="V109">
        <v>0</v>
      </c>
      <c r="W109">
        <v>1</v>
      </c>
      <c r="X109">
        <v>0</v>
      </c>
      <c r="Y109">
        <v>0</v>
      </c>
      <c r="Z109">
        <v>0.5</v>
      </c>
      <c r="AA109">
        <v>6.25</v>
      </c>
      <c r="AC109">
        <v>107</v>
      </c>
      <c r="AD109" s="8">
        <f t="shared" si="17"/>
        <v>-392.33660635570459</v>
      </c>
      <c r="AE109" s="8">
        <f t="shared" si="18"/>
        <v>-648.63820213512508</v>
      </c>
      <c r="AF109">
        <f t="shared" si="22"/>
        <v>-97.106225275213447</v>
      </c>
      <c r="AG109" s="8">
        <f t="shared" si="23"/>
        <v>-745.74442741033852</v>
      </c>
      <c r="AJ109" s="2">
        <v>1</v>
      </c>
      <c r="AK109">
        <v>2</v>
      </c>
      <c r="AM109">
        <v>0</v>
      </c>
      <c r="AN109">
        <v>0</v>
      </c>
      <c r="AO109">
        <v>3.28571428571429</v>
      </c>
      <c r="AP109">
        <v>0</v>
      </c>
      <c r="AQ109">
        <v>1</v>
      </c>
      <c r="AR109">
        <v>0</v>
      </c>
      <c r="AS109">
        <v>0</v>
      </c>
      <c r="AT109">
        <v>2.1428571428571401</v>
      </c>
      <c r="AU109">
        <v>5.4285714285714297</v>
      </c>
      <c r="AW109">
        <v>107</v>
      </c>
      <c r="AX109" s="8">
        <f t="shared" si="19"/>
        <v>-418.89879475455427</v>
      </c>
      <c r="AY109" s="8">
        <f t="shared" si="24"/>
        <v>-641.51503794582231</v>
      </c>
      <c r="AZ109">
        <f t="shared" si="25"/>
        <v>-72.338809823590012</v>
      </c>
      <c r="BA109" s="8">
        <f t="shared" si="26"/>
        <v>-713.85384776941237</v>
      </c>
      <c r="BD109" s="2">
        <v>1</v>
      </c>
      <c r="BE109">
        <v>2</v>
      </c>
      <c r="BG109">
        <v>0</v>
      </c>
      <c r="BH109">
        <v>0</v>
      </c>
      <c r="BI109">
        <v>0</v>
      </c>
      <c r="BJ109">
        <v>2.2999999999999998</v>
      </c>
      <c r="BK109">
        <v>1</v>
      </c>
      <c r="BL109">
        <v>0</v>
      </c>
      <c r="BM109">
        <v>0</v>
      </c>
      <c r="BN109">
        <v>2.8</v>
      </c>
      <c r="BO109">
        <v>5.0999999999999996</v>
      </c>
      <c r="BQ109">
        <v>107</v>
      </c>
      <c r="BR109" s="8">
        <f t="shared" si="20"/>
        <v>-429.34399226174492</v>
      </c>
      <c r="BS109" s="8">
        <f t="shared" si="27"/>
        <v>-638.4860944177517</v>
      </c>
      <c r="BT109">
        <f t="shared" si="28"/>
        <v>-77.852975575340139</v>
      </c>
      <c r="BU109" s="8">
        <f t="shared" si="29"/>
        <v>-716.33906999309181</v>
      </c>
      <c r="BX109" s="2">
        <v>1</v>
      </c>
      <c r="BY109">
        <v>1</v>
      </c>
      <c r="CA109">
        <v>24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-12</v>
      </c>
      <c r="CI109">
        <v>12</v>
      </c>
      <c r="CK109">
        <v>107</v>
      </c>
      <c r="CL109" s="8">
        <f t="shared" si="30"/>
        <v>401.3194899328854</v>
      </c>
      <c r="CM109" s="8">
        <f t="shared" si="31"/>
        <v>-90.779573963601592</v>
      </c>
      <c r="CN109">
        <f t="shared" si="32"/>
        <v>-469.18057231991736</v>
      </c>
      <c r="CO109" s="8">
        <f t="shared" si="33"/>
        <v>-559.96014628351895</v>
      </c>
    </row>
    <row r="110" spans="1:93" ht="16.5">
      <c r="A110">
        <v>9.9999999999999995E-7</v>
      </c>
      <c r="B110" s="14">
        <v>4.9782608695652176E-5</v>
      </c>
      <c r="C110">
        <v>1.1003333333333332E-3</v>
      </c>
      <c r="D110">
        <v>7.3189189189189186E-4</v>
      </c>
      <c r="E110">
        <v>3.7272727272727269E-5</v>
      </c>
      <c r="F110">
        <v>1.0000000000000001E-5</v>
      </c>
      <c r="G110">
        <v>0.54389489183509609</v>
      </c>
      <c r="H110">
        <v>0.42495396540081415</v>
      </c>
      <c r="I110">
        <f t="shared" si="21"/>
        <v>306</v>
      </c>
      <c r="J110">
        <v>1.6218100973589288E-7</v>
      </c>
      <c r="K110">
        <v>3.2820000000000002E-2</v>
      </c>
      <c r="L110">
        <v>15.84589218133074</v>
      </c>
      <c r="M110" s="104">
        <v>58332.989797436545</v>
      </c>
      <c r="P110" s="2">
        <v>1</v>
      </c>
      <c r="Q110">
        <v>2</v>
      </c>
      <c r="S110">
        <v>0</v>
      </c>
      <c r="T110">
        <v>5.75</v>
      </c>
      <c r="U110">
        <v>0</v>
      </c>
      <c r="V110">
        <v>0</v>
      </c>
      <c r="W110">
        <v>1</v>
      </c>
      <c r="X110">
        <v>0</v>
      </c>
      <c r="Y110">
        <v>0</v>
      </c>
      <c r="Z110">
        <v>0.5</v>
      </c>
      <c r="AA110">
        <v>6.25</v>
      </c>
      <c r="AC110">
        <v>108</v>
      </c>
      <c r="AD110" s="8">
        <f t="shared" si="17"/>
        <v>-392.33660635570459</v>
      </c>
      <c r="AE110" s="8">
        <f t="shared" si="18"/>
        <v>-648.63820213512508</v>
      </c>
      <c r="AF110">
        <f t="shared" si="22"/>
        <v>-98.145445063303725</v>
      </c>
      <c r="AG110" s="8">
        <f t="shared" si="23"/>
        <v>-746.78364719842875</v>
      </c>
      <c r="AJ110" s="2">
        <v>1</v>
      </c>
      <c r="AK110">
        <v>2</v>
      </c>
      <c r="AM110">
        <v>0</v>
      </c>
      <c r="AN110">
        <v>0</v>
      </c>
      <c r="AO110">
        <v>3.28571428571429</v>
      </c>
      <c r="AP110">
        <v>0</v>
      </c>
      <c r="AQ110">
        <v>1</v>
      </c>
      <c r="AR110">
        <v>0</v>
      </c>
      <c r="AS110">
        <v>0</v>
      </c>
      <c r="AT110">
        <v>2.1428571428571401</v>
      </c>
      <c r="AU110">
        <v>5.4285714285714297</v>
      </c>
      <c r="AW110">
        <v>108</v>
      </c>
      <c r="AX110" s="8">
        <f t="shared" si="19"/>
        <v>-418.89879475455427</v>
      </c>
      <c r="AY110" s="8">
        <f t="shared" si="24"/>
        <v>-641.51503794582231</v>
      </c>
      <c r="AZ110">
        <f t="shared" si="25"/>
        <v>-73.124951612583004</v>
      </c>
      <c r="BA110" s="8">
        <f t="shared" si="26"/>
        <v>-714.63998955840532</v>
      </c>
      <c r="BD110" s="2">
        <v>1</v>
      </c>
      <c r="BE110">
        <v>2</v>
      </c>
      <c r="BG110">
        <v>0</v>
      </c>
      <c r="BH110">
        <v>0</v>
      </c>
      <c r="BI110">
        <v>0</v>
      </c>
      <c r="BJ110">
        <v>2.2999999999999998</v>
      </c>
      <c r="BK110">
        <v>1</v>
      </c>
      <c r="BL110">
        <v>0</v>
      </c>
      <c r="BM110">
        <v>0</v>
      </c>
      <c r="BN110">
        <v>2.8</v>
      </c>
      <c r="BO110">
        <v>5.0999999999999996</v>
      </c>
      <c r="BQ110">
        <v>108</v>
      </c>
      <c r="BR110" s="8">
        <f t="shared" si="20"/>
        <v>-429.34399226174492</v>
      </c>
      <c r="BS110" s="8">
        <f t="shared" si="27"/>
        <v>-638.4860944177517</v>
      </c>
      <c r="BT110">
        <f t="shared" si="28"/>
        <v>-78.153605000125964</v>
      </c>
      <c r="BU110" s="8">
        <f t="shared" si="29"/>
        <v>-716.63969941787764</v>
      </c>
      <c r="BX110" s="2">
        <v>1</v>
      </c>
      <c r="BY110">
        <v>1</v>
      </c>
      <c r="CA110">
        <v>24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-12</v>
      </c>
      <c r="CI110">
        <v>12</v>
      </c>
      <c r="CK110">
        <v>108</v>
      </c>
      <c r="CL110" s="8">
        <f t="shared" si="30"/>
        <v>401.3194899328854</v>
      </c>
      <c r="CM110" s="8">
        <f t="shared" si="31"/>
        <v>-90.779573963601592</v>
      </c>
      <c r="CN110">
        <f t="shared" si="32"/>
        <v>-465.5245387089646</v>
      </c>
      <c r="CO110" s="8">
        <f t="shared" si="33"/>
        <v>-556.30411267256613</v>
      </c>
    </row>
    <row r="111" spans="1:93" ht="16.5">
      <c r="A111">
        <v>9.9999999999999995E-7</v>
      </c>
      <c r="B111" s="14">
        <v>9.9999999999999995E-7</v>
      </c>
      <c r="C111">
        <v>7.8666666666666674E-4</v>
      </c>
      <c r="D111">
        <v>5.9891891891891886E-4</v>
      </c>
      <c r="E111">
        <v>3.1590909090909086E-5</v>
      </c>
      <c r="F111">
        <v>1.0000000000000001E-5</v>
      </c>
      <c r="G111">
        <v>0.54740464776357878</v>
      </c>
      <c r="H111">
        <v>0.41404009268085973</v>
      </c>
      <c r="I111">
        <f t="shared" si="21"/>
        <v>306</v>
      </c>
      <c r="J111">
        <v>1.5135612484362046E-7</v>
      </c>
      <c r="K111">
        <v>3.3224999999999998E-2</v>
      </c>
      <c r="L111">
        <v>84.11953307486823</v>
      </c>
      <c r="M111" s="104">
        <v>58700.339175480287</v>
      </c>
      <c r="P111" s="2">
        <v>1</v>
      </c>
      <c r="Q111">
        <v>2</v>
      </c>
      <c r="S111">
        <v>0</v>
      </c>
      <c r="T111">
        <v>5.75</v>
      </c>
      <c r="U111">
        <v>0</v>
      </c>
      <c r="V111">
        <v>0</v>
      </c>
      <c r="W111">
        <v>1</v>
      </c>
      <c r="X111">
        <v>0</v>
      </c>
      <c r="Y111">
        <v>0</v>
      </c>
      <c r="Z111">
        <v>0.5</v>
      </c>
      <c r="AA111">
        <v>6.25</v>
      </c>
      <c r="AC111">
        <v>109</v>
      </c>
      <c r="AD111" s="8">
        <f t="shared" si="17"/>
        <v>-392.33660635570459</v>
      </c>
      <c r="AE111" s="8">
        <f t="shared" si="18"/>
        <v>-648.63820213512508</v>
      </c>
      <c r="AF111">
        <f t="shared" si="22"/>
        <v>-103.03892819280145</v>
      </c>
      <c r="AG111" s="8">
        <f t="shared" si="23"/>
        <v>-751.67713032792653</v>
      </c>
      <c r="AJ111" s="2">
        <v>1</v>
      </c>
      <c r="AK111">
        <v>2</v>
      </c>
      <c r="AM111">
        <v>0</v>
      </c>
      <c r="AN111">
        <v>0</v>
      </c>
      <c r="AO111">
        <v>3.28571428571429</v>
      </c>
      <c r="AP111">
        <v>0</v>
      </c>
      <c r="AQ111">
        <v>1</v>
      </c>
      <c r="AR111">
        <v>0</v>
      </c>
      <c r="AS111">
        <v>0</v>
      </c>
      <c r="AT111">
        <v>2.1428571428571401</v>
      </c>
      <c r="AU111">
        <v>5.4285714285714297</v>
      </c>
      <c r="AW111">
        <v>109</v>
      </c>
      <c r="AX111" s="8">
        <f t="shared" si="19"/>
        <v>-418.89879475455427</v>
      </c>
      <c r="AY111" s="8">
        <f t="shared" si="24"/>
        <v>-641.51503794582231</v>
      </c>
      <c r="AZ111">
        <f t="shared" si="25"/>
        <v>-74.734248282307661</v>
      </c>
      <c r="BA111" s="8">
        <f t="shared" si="26"/>
        <v>-716.24928622813002</v>
      </c>
      <c r="BD111" s="2">
        <v>1</v>
      </c>
      <c r="BE111">
        <v>2</v>
      </c>
      <c r="BG111">
        <v>0</v>
      </c>
      <c r="BH111">
        <v>0</v>
      </c>
      <c r="BI111">
        <v>0</v>
      </c>
      <c r="BJ111">
        <v>2.2999999999999998</v>
      </c>
      <c r="BK111">
        <v>1</v>
      </c>
      <c r="BL111">
        <v>0</v>
      </c>
      <c r="BM111">
        <v>0</v>
      </c>
      <c r="BN111">
        <v>2.8</v>
      </c>
      <c r="BO111">
        <v>5.0999999999999996</v>
      </c>
      <c r="BQ111">
        <v>109</v>
      </c>
      <c r="BR111" s="8">
        <f t="shared" si="20"/>
        <v>-429.34399226174492</v>
      </c>
      <c r="BS111" s="8">
        <f t="shared" si="27"/>
        <v>-638.4860944177517</v>
      </c>
      <c r="BT111">
        <f t="shared" si="28"/>
        <v>-79.034068960496086</v>
      </c>
      <c r="BU111" s="8">
        <f t="shared" si="29"/>
        <v>-717.52016337824784</v>
      </c>
      <c r="BX111" s="2">
        <v>1</v>
      </c>
      <c r="BY111">
        <v>1</v>
      </c>
      <c r="CA111">
        <v>24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-12</v>
      </c>
      <c r="CI111">
        <v>12</v>
      </c>
      <c r="CK111">
        <v>109</v>
      </c>
      <c r="CL111" s="8">
        <f t="shared" si="30"/>
        <v>401.3194899328854</v>
      </c>
      <c r="CM111" s="8">
        <f t="shared" si="31"/>
        <v>-90.779573963601592</v>
      </c>
      <c r="CN111">
        <f t="shared" si="32"/>
        <v>-704.50764860869219</v>
      </c>
      <c r="CO111" s="8">
        <f t="shared" si="33"/>
        <v>-795.28722257229379</v>
      </c>
    </row>
    <row r="112" spans="1:93" ht="16.5">
      <c r="A112">
        <v>9.9999999999999995E-7</v>
      </c>
      <c r="B112" s="14">
        <v>9.9999999999999995E-7</v>
      </c>
      <c r="C112">
        <v>1.9161666666666665E-3</v>
      </c>
      <c r="D112">
        <v>1.3432432432432433E-3</v>
      </c>
      <c r="E112">
        <v>4.9090909090909098E-5</v>
      </c>
      <c r="F112">
        <v>1.0000000000000001E-5</v>
      </c>
      <c r="G112">
        <v>0.56941183700061204</v>
      </c>
      <c r="H112">
        <v>0.38005038300266297</v>
      </c>
      <c r="I112">
        <f t="shared" si="21"/>
        <v>306</v>
      </c>
      <c r="J112">
        <v>1.479108388168204E-7</v>
      </c>
      <c r="K112">
        <v>3.2210000000000003E-2</v>
      </c>
      <c r="L112">
        <v>10.41887787039504</v>
      </c>
      <c r="M112" s="104">
        <v>61027.13061775727</v>
      </c>
      <c r="P112" s="2">
        <v>1</v>
      </c>
      <c r="Q112">
        <v>2</v>
      </c>
      <c r="S112">
        <v>0</v>
      </c>
      <c r="T112">
        <v>5.75</v>
      </c>
      <c r="U112">
        <v>0</v>
      </c>
      <c r="V112">
        <v>0</v>
      </c>
      <c r="W112">
        <v>1</v>
      </c>
      <c r="X112">
        <v>0</v>
      </c>
      <c r="Y112">
        <v>0</v>
      </c>
      <c r="Z112">
        <v>0.5</v>
      </c>
      <c r="AA112">
        <v>6.25</v>
      </c>
      <c r="AC112">
        <v>110</v>
      </c>
      <c r="AD112" s="8">
        <f t="shared" si="17"/>
        <v>-392.33660635570459</v>
      </c>
      <c r="AE112" s="8">
        <f t="shared" si="18"/>
        <v>-648.63820213512508</v>
      </c>
      <c r="AF112">
        <f t="shared" si="22"/>
        <v>-90.0542064445401</v>
      </c>
      <c r="AG112" s="8">
        <f t="shared" si="23"/>
        <v>-738.6924085796652</v>
      </c>
      <c r="AJ112" s="2">
        <v>1</v>
      </c>
      <c r="AK112">
        <v>2</v>
      </c>
      <c r="AM112">
        <v>0</v>
      </c>
      <c r="AN112">
        <v>0</v>
      </c>
      <c r="AO112">
        <v>3.28571428571429</v>
      </c>
      <c r="AP112">
        <v>0</v>
      </c>
      <c r="AQ112">
        <v>1</v>
      </c>
      <c r="AR112">
        <v>0</v>
      </c>
      <c r="AS112">
        <v>0</v>
      </c>
      <c r="AT112">
        <v>2.1428571428571401</v>
      </c>
      <c r="AU112">
        <v>5.4285714285714297</v>
      </c>
      <c r="AW112">
        <v>110</v>
      </c>
      <c r="AX112" s="8">
        <f t="shared" si="19"/>
        <v>-418.89879475455427</v>
      </c>
      <c r="AY112" s="8">
        <f t="shared" si="24"/>
        <v>-641.51503794582231</v>
      </c>
      <c r="AZ112">
        <f t="shared" si="25"/>
        <v>-68.151185874701596</v>
      </c>
      <c r="BA112" s="8">
        <f t="shared" si="26"/>
        <v>-709.6662238205239</v>
      </c>
      <c r="BD112" s="2">
        <v>1</v>
      </c>
      <c r="BE112">
        <v>2</v>
      </c>
      <c r="BG112">
        <v>0</v>
      </c>
      <c r="BH112">
        <v>0</v>
      </c>
      <c r="BI112">
        <v>0</v>
      </c>
      <c r="BJ112">
        <v>2.2999999999999998</v>
      </c>
      <c r="BK112">
        <v>1</v>
      </c>
      <c r="BL112">
        <v>0</v>
      </c>
      <c r="BM112">
        <v>0</v>
      </c>
      <c r="BN112">
        <v>2.8</v>
      </c>
      <c r="BO112">
        <v>5.0999999999999996</v>
      </c>
      <c r="BQ112">
        <v>110</v>
      </c>
      <c r="BR112" s="8">
        <f t="shared" si="20"/>
        <v>-429.34399226174492</v>
      </c>
      <c r="BS112" s="8">
        <f t="shared" si="27"/>
        <v>-638.4860944177517</v>
      </c>
      <c r="BT112">
        <f t="shared" si="28"/>
        <v>-76.675615972881417</v>
      </c>
      <c r="BU112" s="8">
        <f t="shared" si="29"/>
        <v>-715.16171039063306</v>
      </c>
      <c r="BX112" s="2">
        <v>1</v>
      </c>
      <c r="BY112">
        <v>1</v>
      </c>
      <c r="CA112">
        <v>24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-12</v>
      </c>
      <c r="CI112">
        <v>12</v>
      </c>
      <c r="CK112">
        <v>110</v>
      </c>
      <c r="CL112" s="8">
        <f t="shared" si="30"/>
        <v>401.3194899328854</v>
      </c>
      <c r="CM112" s="8">
        <f t="shared" si="31"/>
        <v>-90.779573963601592</v>
      </c>
      <c r="CN112">
        <f t="shared" si="32"/>
        <v>-703.56040959549921</v>
      </c>
      <c r="CO112" s="8">
        <f t="shared" si="33"/>
        <v>-794.3399835591008</v>
      </c>
    </row>
  </sheetData>
  <phoneticPr fontId="3" type="noConversion"/>
  <pageMargins left="0.7" right="0.7" top="0.75" bottom="0.75" header="0.3" footer="0.3"/>
  <pageSetup paperSize="9"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GM112"/>
  <sheetViews>
    <sheetView topLeftCell="H1" zoomScaleNormal="100" workbookViewId="0">
      <selection activeCell="I20" sqref="I20"/>
    </sheetView>
  </sheetViews>
  <sheetFormatPr defaultRowHeight="15.75"/>
  <cols>
    <col min="1" max="1" width="10.42578125" bestFit="1" customWidth="1"/>
    <col min="2" max="2" width="20.5703125" bestFit="1" customWidth="1"/>
    <col min="3" max="3" width="19.7109375" bestFit="1" customWidth="1"/>
    <col min="4" max="4" width="22.7109375" bestFit="1" customWidth="1"/>
    <col min="5" max="5" width="20.5703125" bestFit="1" customWidth="1"/>
    <col min="6" max="6" width="14.5703125" bestFit="1" customWidth="1"/>
    <col min="7" max="7" width="12.7109375" bestFit="1" customWidth="1"/>
    <col min="8" max="8" width="14.28515625" bestFit="1" customWidth="1"/>
    <col min="9" max="9" width="14.5703125" bestFit="1" customWidth="1"/>
    <col min="10" max="10" width="12.7109375" bestFit="1" customWidth="1"/>
    <col min="11" max="11" width="14.28515625" bestFit="1" customWidth="1"/>
    <col min="12" max="12" width="23.28515625" bestFit="1" customWidth="1"/>
    <col min="13" max="13" width="16.5703125" bestFit="1" customWidth="1"/>
    <col min="14" max="14" width="10.140625" bestFit="1" customWidth="1"/>
    <col min="15" max="15" width="63.7109375" customWidth="1"/>
    <col min="16" max="16" width="40.42578125" bestFit="1" customWidth="1"/>
    <col min="19" max="19" width="13.42578125" bestFit="1" customWidth="1"/>
    <col min="20" max="20" width="10.42578125" bestFit="1" customWidth="1"/>
    <col min="23" max="23" width="4.42578125" bestFit="1" customWidth="1"/>
    <col min="29" max="29" width="11.140625" customWidth="1"/>
    <col min="30" max="30" width="40.42578125" bestFit="1" customWidth="1"/>
    <col min="31" max="31" width="10.140625" bestFit="1" customWidth="1"/>
    <col min="32" max="32" width="15" bestFit="1" customWidth="1"/>
    <col min="33" max="33" width="11.28515625" bestFit="1" customWidth="1"/>
    <col min="34" max="34" width="9.42578125" bestFit="1" customWidth="1"/>
    <col min="35" max="36" width="14" bestFit="1" customWidth="1"/>
    <col min="37" max="38" width="10.42578125" bestFit="1" customWidth="1"/>
    <col min="40" max="40" width="9.28515625" bestFit="1" customWidth="1"/>
    <col min="41" max="44" width="13.7109375" bestFit="1" customWidth="1"/>
    <col min="45" max="45" width="22.85546875" bestFit="1" customWidth="1"/>
    <col min="46" max="47" width="15.140625" bestFit="1" customWidth="1"/>
    <col min="48" max="48" width="15.42578125" customWidth="1"/>
    <col min="49" max="49" width="9.7109375" bestFit="1" customWidth="1"/>
    <col min="50" max="50" width="5.28515625" bestFit="1" customWidth="1"/>
    <col min="51" max="52" width="10.7109375" bestFit="1" customWidth="1"/>
    <col min="53" max="53" width="11.140625" bestFit="1" customWidth="1"/>
    <col min="54" max="54" width="10.7109375" bestFit="1" customWidth="1"/>
    <col min="56" max="56" width="13.42578125" bestFit="1" customWidth="1"/>
    <col min="61" max="61" width="8.28515625" bestFit="1" customWidth="1"/>
    <col min="63" max="63" width="47.28515625" bestFit="1" customWidth="1"/>
    <col min="64" max="64" width="47.7109375" bestFit="1" customWidth="1"/>
    <col min="65" max="65" width="31.5703125" customWidth="1"/>
    <col min="66" max="66" width="48.85546875" bestFit="1" customWidth="1"/>
    <col min="67" max="67" width="35.7109375" bestFit="1" customWidth="1"/>
    <col min="68" max="68" width="45.28515625" bestFit="1" customWidth="1"/>
    <col min="69" max="69" width="32.140625" bestFit="1" customWidth="1"/>
    <col min="70" max="70" width="48.28515625" bestFit="1" customWidth="1"/>
    <col min="71" max="71" width="11.5703125" bestFit="1" customWidth="1"/>
    <col min="72" max="73" width="11.7109375" bestFit="1" customWidth="1"/>
    <col min="76" max="76" width="20.7109375" bestFit="1" customWidth="1"/>
    <col min="77" max="77" width="13.85546875" bestFit="1" customWidth="1"/>
    <col min="81" max="81" width="13.28515625" bestFit="1" customWidth="1"/>
    <col min="82" max="82" width="5.85546875" bestFit="1" customWidth="1"/>
    <col min="83" max="83" width="13.28515625" bestFit="1" customWidth="1"/>
    <col min="84" max="84" width="10" bestFit="1" customWidth="1"/>
    <col min="85" max="85" width="10.5703125" bestFit="1" customWidth="1"/>
    <col min="86" max="86" width="10" bestFit="1" customWidth="1"/>
    <col min="87" max="87" width="10.7109375" bestFit="1" customWidth="1"/>
    <col min="91" max="92" width="10.5703125" bestFit="1" customWidth="1"/>
    <col min="94" max="94" width="10.5703125" bestFit="1" customWidth="1"/>
    <col min="95" max="95" width="19.7109375" bestFit="1" customWidth="1"/>
    <col min="96" max="96" width="87.5703125" customWidth="1"/>
    <col min="97" max="97" width="13.85546875" bestFit="1" customWidth="1"/>
    <col min="101" max="101" width="13.28515625" bestFit="1" customWidth="1"/>
    <col min="102" max="102" width="5.85546875" bestFit="1" customWidth="1"/>
    <col min="103" max="104" width="10" bestFit="1" customWidth="1"/>
    <col min="105" max="105" width="10.5703125" bestFit="1" customWidth="1"/>
    <col min="106" max="106" width="10" bestFit="1" customWidth="1"/>
    <col min="107" max="107" width="10.7109375" bestFit="1" customWidth="1"/>
    <col min="111" max="112" width="10.5703125" bestFit="1" customWidth="1"/>
    <col min="114" max="114" width="10.5703125" bestFit="1" customWidth="1"/>
    <col min="115" max="115" width="19.7109375" bestFit="1" customWidth="1"/>
    <col min="116" max="116" width="87.5703125" customWidth="1"/>
    <col min="117" max="117" width="13.85546875" bestFit="1" customWidth="1"/>
    <col min="121" max="121" width="13.28515625" bestFit="1" customWidth="1"/>
    <col min="122" max="122" width="5.85546875" bestFit="1" customWidth="1"/>
    <col min="123" max="124" width="10" bestFit="1" customWidth="1"/>
    <col min="125" max="125" width="10.5703125" bestFit="1" customWidth="1"/>
    <col min="126" max="126" width="10" bestFit="1" customWidth="1"/>
    <col min="127" max="127" width="10.7109375" bestFit="1" customWidth="1"/>
    <col min="131" max="132" width="10.5703125" bestFit="1" customWidth="1"/>
    <col min="134" max="134" width="10.5703125" bestFit="1" customWidth="1"/>
    <col min="135" max="135" width="19.7109375" bestFit="1" customWidth="1"/>
    <col min="136" max="136" width="87.5703125" customWidth="1"/>
    <col min="137" max="137" width="13.85546875" bestFit="1" customWidth="1"/>
    <col min="141" max="141" width="13.28515625" bestFit="1" customWidth="1"/>
    <col min="142" max="142" width="5.85546875" bestFit="1" customWidth="1"/>
    <col min="143" max="144" width="10" bestFit="1" customWidth="1"/>
    <col min="145" max="145" width="10.5703125" bestFit="1" customWidth="1"/>
    <col min="146" max="146" width="10" bestFit="1" customWidth="1"/>
    <col min="147" max="147" width="10.7109375" bestFit="1" customWidth="1"/>
    <col min="151" max="152" width="10.5703125" bestFit="1" customWidth="1"/>
    <col min="154" max="154" width="10.5703125" bestFit="1" customWidth="1"/>
    <col min="155" max="155" width="19.7109375" bestFit="1" customWidth="1"/>
    <col min="156" max="156" width="87.5703125" customWidth="1"/>
    <col min="157" max="157" width="13.85546875" bestFit="1" customWidth="1"/>
    <col min="161" max="161" width="13.28515625" bestFit="1" customWidth="1"/>
    <col min="162" max="162" width="5.85546875" bestFit="1" customWidth="1"/>
    <col min="163" max="164" width="10" bestFit="1" customWidth="1"/>
    <col min="165" max="165" width="10.5703125" bestFit="1" customWidth="1"/>
    <col min="166" max="166" width="10" bestFit="1" customWidth="1"/>
    <col min="167" max="167" width="10.7109375" bestFit="1" customWidth="1"/>
    <col min="171" max="172" width="10.5703125" bestFit="1" customWidth="1"/>
    <col min="174" max="174" width="10.5703125" bestFit="1" customWidth="1"/>
    <col min="175" max="175" width="19.7109375" bestFit="1" customWidth="1"/>
    <col min="176" max="176" width="87.5703125" customWidth="1"/>
    <col min="177" max="177" width="13.85546875" bestFit="1" customWidth="1"/>
    <col min="181" max="181" width="13.28515625" bestFit="1" customWidth="1"/>
    <col min="182" max="182" width="5.85546875" bestFit="1" customWidth="1"/>
    <col min="183" max="184" width="10" bestFit="1" customWidth="1"/>
    <col min="185" max="185" width="10.5703125" bestFit="1" customWidth="1"/>
    <col min="186" max="186" width="10" bestFit="1" customWidth="1"/>
    <col min="187" max="187" width="10.7109375" bestFit="1" customWidth="1"/>
    <col min="191" max="192" width="10.5703125" bestFit="1" customWidth="1"/>
    <col min="194" max="194" width="10.5703125" bestFit="1" customWidth="1"/>
  </cols>
  <sheetData>
    <row r="1" spans="1:195" ht="31.5">
      <c r="A1" s="1" t="s">
        <v>60</v>
      </c>
      <c r="B1" t="s">
        <v>15</v>
      </c>
      <c r="C1" t="s">
        <v>16</v>
      </c>
      <c r="D1" t="s">
        <v>17</v>
      </c>
      <c r="E1" t="s">
        <v>18</v>
      </c>
      <c r="F1" s="22" t="s">
        <v>19</v>
      </c>
      <c r="G1" s="22" t="s">
        <v>20</v>
      </c>
      <c r="H1" s="22" t="s">
        <v>45</v>
      </c>
      <c r="I1" t="s">
        <v>21</v>
      </c>
      <c r="J1" t="s">
        <v>22</v>
      </c>
      <c r="K1" t="s">
        <v>23</v>
      </c>
      <c r="L1" t="s">
        <v>171</v>
      </c>
      <c r="M1" s="104" t="s">
        <v>176</v>
      </c>
      <c r="Q1" s="111" t="s">
        <v>79</v>
      </c>
      <c r="R1" t="s">
        <v>80</v>
      </c>
      <c r="T1" t="s">
        <v>180</v>
      </c>
      <c r="U1" t="s">
        <v>181</v>
      </c>
      <c r="V1" t="s">
        <v>182</v>
      </c>
      <c r="W1" t="s">
        <v>183</v>
      </c>
      <c r="X1" t="s">
        <v>85</v>
      </c>
      <c r="Y1" t="s">
        <v>86</v>
      </c>
      <c r="Z1" t="s">
        <v>87</v>
      </c>
      <c r="AA1" t="s">
        <v>31</v>
      </c>
      <c r="AB1" t="s">
        <v>22</v>
      </c>
      <c r="AC1" s="2"/>
      <c r="AD1" t="s">
        <v>44</v>
      </c>
      <c r="AE1" t="s">
        <v>51</v>
      </c>
      <c r="AF1" t="s">
        <v>52</v>
      </c>
      <c r="AH1" s="133" t="s">
        <v>256</v>
      </c>
      <c r="AI1" s="152">
        <v>1</v>
      </c>
      <c r="AJ1" s="152">
        <v>2</v>
      </c>
      <c r="AK1" s="152">
        <v>3</v>
      </c>
      <c r="AL1" s="130" t="s">
        <v>285</v>
      </c>
      <c r="AM1" s="130" t="s">
        <v>286</v>
      </c>
      <c r="AN1" s="130" t="s">
        <v>287</v>
      </c>
      <c r="AO1" s="153" t="s">
        <v>255</v>
      </c>
      <c r="AP1" s="130" t="s">
        <v>288</v>
      </c>
      <c r="AQ1" s="130" t="s">
        <v>268</v>
      </c>
      <c r="AR1" s="130" t="s">
        <v>289</v>
      </c>
      <c r="AS1" s="130" t="s">
        <v>290</v>
      </c>
      <c r="AT1">
        <v>6</v>
      </c>
      <c r="AU1" s="128" t="s">
        <v>291</v>
      </c>
      <c r="AV1">
        <v>7</v>
      </c>
      <c r="AW1">
        <v>8</v>
      </c>
      <c r="AX1">
        <v>9</v>
      </c>
      <c r="BJ1" s="132" t="s">
        <v>256</v>
      </c>
      <c r="BK1" s="134">
        <v>5</v>
      </c>
      <c r="BL1" s="134">
        <v>6</v>
      </c>
      <c r="BM1" s="134">
        <v>7</v>
      </c>
      <c r="BN1" s="134">
        <v>8</v>
      </c>
      <c r="BO1" s="134">
        <v>9</v>
      </c>
      <c r="BP1" s="134" t="s">
        <v>294</v>
      </c>
      <c r="BQ1" s="134">
        <v>11</v>
      </c>
      <c r="BR1" s="134">
        <v>12</v>
      </c>
      <c r="BS1" s="134">
        <v>13</v>
      </c>
      <c r="BZ1" s="2"/>
      <c r="CL1" s="2"/>
      <c r="CS1" s="13"/>
      <c r="CT1" s="2"/>
      <c r="DF1" s="2"/>
      <c r="DN1" s="2"/>
      <c r="DZ1" s="2"/>
      <c r="EH1" s="2"/>
      <c r="ET1" s="2"/>
      <c r="FB1" s="2"/>
      <c r="FN1" s="2"/>
      <c r="FV1" s="2"/>
      <c r="GH1" s="2"/>
    </row>
    <row r="2" spans="1:195" ht="30.75">
      <c r="F2" s="29" t="s">
        <v>361</v>
      </c>
      <c r="N2" s="4"/>
      <c r="O2" s="4" t="s">
        <v>318</v>
      </c>
      <c r="P2" t="s">
        <v>277</v>
      </c>
      <c r="Q2" s="2">
        <v>1</v>
      </c>
      <c r="R2">
        <v>1</v>
      </c>
      <c r="T2">
        <v>24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-12</v>
      </c>
      <c r="AB2">
        <v>12</v>
      </c>
      <c r="AC2">
        <v>1</v>
      </c>
      <c r="AE2" s="10">
        <f>T2*$O$8+U2*$O$9+V2*$O$10+W2*$O$11+X2*$O$4+Y2*$O$12+Z2*$O$14+AA2*$O$3+AB2*$O$6-Q2*$O$13-R2*$O$7</f>
        <v>401.3194899328854</v>
      </c>
      <c r="AF2" s="10">
        <f>T2*$O$8+U2*$O$9+V2*$O$10+W2*$O$11+X2*$O$4+Y2*$O$12+Z2*$O$14+AA2*$O$3+AB2*$O$5-Q2*$O$13-R2*$O$7</f>
        <v>-90.779573963601592</v>
      </c>
      <c r="AH2" s="131">
        <v>0</v>
      </c>
      <c r="AI2" s="148">
        <f>'G 個別計算 (發酵) wrong'!CO2</f>
        <v>0</v>
      </c>
      <c r="AJ2" s="149">
        <f>'G 個別計算 (發酵) wrong'!AG2</f>
        <v>0</v>
      </c>
      <c r="AK2" s="150">
        <f>'G 個別計算 (發酵) wrong'!BA2</f>
        <v>0</v>
      </c>
      <c r="AL2" s="149" t="e">
        <f>'G 個別計算 (發酵) wrong'!#REF!</f>
        <v>#REF!</v>
      </c>
      <c r="AM2" s="149" t="e">
        <f>'G 個別計算 (發酵) wrong'!#REF!</f>
        <v>#REF!</v>
      </c>
      <c r="AN2" s="149" t="e">
        <f>'G 個別計算 (發酵) wrong'!#REF!</f>
        <v>#REF!</v>
      </c>
      <c r="AO2" s="149">
        <f>'G 個別計算 (發酵) wrong'!BU2</f>
        <v>0</v>
      </c>
      <c r="AP2" s="149" t="e">
        <f>'G 個別計算 (發酵) wrong'!#REF!</f>
        <v>#REF!</v>
      </c>
      <c r="AQ2" s="149" t="e">
        <f>'G 個別計算 (發酵) wrong'!#REF!</f>
        <v>#REF!</v>
      </c>
      <c r="AR2" s="149" t="e">
        <f>'G 個別計算 (發酵) wrong'!#REF!</f>
        <v>#REF!</v>
      </c>
      <c r="AS2" s="137" t="e">
        <f>'G 個別計算 (發酵) wrong'!#REF!</f>
        <v>#REF!</v>
      </c>
      <c r="AT2" s="137" t="e">
        <f>'G 個別計算 (發酵) wrong'!#REF!</f>
        <v>#REF!</v>
      </c>
      <c r="AU2" s="137" t="e">
        <f>'G 個別計算 (發酵) wrong'!#REF!</f>
        <v>#REF!</v>
      </c>
      <c r="AV2" s="137" t="e">
        <f>#REF!</f>
        <v>#REF!</v>
      </c>
      <c r="AW2" s="151" t="e">
        <f>#REF!</f>
        <v>#REF!</v>
      </c>
      <c r="AX2" s="137" t="e">
        <f>#REF!</f>
        <v>#REF!</v>
      </c>
      <c r="BJ2" s="131">
        <v>0</v>
      </c>
      <c r="BK2" s="139" t="s">
        <v>305</v>
      </c>
      <c r="BL2" s="140" t="s">
        <v>304</v>
      </c>
      <c r="BM2" s="141" t="s">
        <v>280</v>
      </c>
      <c r="BN2" s="140" t="s">
        <v>306</v>
      </c>
      <c r="BO2" s="140" t="s">
        <v>281</v>
      </c>
      <c r="BP2" s="146" t="s">
        <v>307</v>
      </c>
      <c r="BQ2" s="140" t="s">
        <v>282</v>
      </c>
      <c r="BR2" s="140" t="s">
        <v>283</v>
      </c>
      <c r="BS2" s="142" t="s">
        <v>284</v>
      </c>
      <c r="BX2" s="4"/>
      <c r="BY2" s="4"/>
      <c r="BZ2" s="2"/>
      <c r="CL2" s="2"/>
      <c r="CR2" s="4"/>
      <c r="CS2" s="4"/>
      <c r="CT2" s="2"/>
      <c r="DF2" s="2"/>
      <c r="DL2" s="4"/>
      <c r="DM2" s="4"/>
      <c r="DN2" s="2"/>
      <c r="DZ2" s="2"/>
      <c r="EF2" s="4"/>
      <c r="EG2" s="4"/>
      <c r="EH2" s="2"/>
      <c r="ET2" s="2"/>
      <c r="EZ2" s="4"/>
      <c r="FA2" s="4"/>
      <c r="FB2" s="2"/>
      <c r="FN2" s="2"/>
      <c r="FT2" s="4"/>
      <c r="FU2" s="4"/>
      <c r="FV2" s="2"/>
      <c r="GH2" s="2"/>
    </row>
    <row r="3" spans="1:195" ht="16.5">
      <c r="A3">
        <v>9.9999999999999995E-7</v>
      </c>
      <c r="B3">
        <v>9.9999999999999995E-7</v>
      </c>
      <c r="C3">
        <v>9.9999999999999995E-7</v>
      </c>
      <c r="D3">
        <v>8.3783783783783787E-5</v>
      </c>
      <c r="E3">
        <v>9.9999999999999995E-7</v>
      </c>
      <c r="F3">
        <v>4.2576502405145007E-3</v>
      </c>
      <c r="G3">
        <v>6.0884722992641926E-3</v>
      </c>
      <c r="H3">
        <v>1.6507972131880346E-2</v>
      </c>
      <c r="I3">
        <v>306.59060984000001</v>
      </c>
      <c r="J3">
        <v>1.2022644346174111E-7</v>
      </c>
      <c r="K3">
        <v>3.6400000000000002E-2</v>
      </c>
      <c r="L3">
        <v>580.64811954607387</v>
      </c>
      <c r="M3" s="104">
        <v>1120.213928586003</v>
      </c>
      <c r="N3" s="4" t="s">
        <v>31</v>
      </c>
      <c r="O3" s="11">
        <v>-584.02718120805366</v>
      </c>
      <c r="P3" t="s">
        <v>251</v>
      </c>
      <c r="Q3" s="2">
        <v>1</v>
      </c>
      <c r="R3">
        <v>1</v>
      </c>
      <c r="T3">
        <v>0</v>
      </c>
      <c r="U3">
        <v>6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6</v>
      </c>
      <c r="AC3" s="2">
        <v>2</v>
      </c>
      <c r="AD3" t="s">
        <v>251</v>
      </c>
      <c r="AE3" s="10">
        <f t="shared" ref="AE3:AE13" si="0">T3*$O$8+U3*$O$9+V3*$O$10+W3*$O$11+X3*$O$4+Y3*$O$12+Z3*$O$14+AA3*$O$3+AB3*$O$6-Q3*$O$13-R3*$O$7</f>
        <v>-427.76574496644264</v>
      </c>
      <c r="AF3" s="10">
        <f t="shared" ref="AF3:AF13" si="1">T3*$O$8+U3*$O$9+V3*$O$10+W3*$O$11+X3*$O$4+Y3*$O$12+Z3*$O$14+AA3*$O$3+AB3*$O$5-Q3*$O$13-R3*$O$7</f>
        <v>-673.81527691468602</v>
      </c>
      <c r="AH3" s="131">
        <v>1</v>
      </c>
      <c r="AI3" s="149">
        <f>'G 個別計算 (發酵) wrong'!CO3</f>
        <v>-1286.8528212510364</v>
      </c>
      <c r="AJ3" s="149">
        <f>'G 個別計算 (發酵) wrong'!AG3</f>
        <v>-1093.6111660492488</v>
      </c>
      <c r="AK3" s="150">
        <f>'G 個別計算 (發酵) wrong'!BA3</f>
        <v>-936.57900967543469</v>
      </c>
      <c r="AL3" s="149" t="e">
        <f>'G 個別計算 (發酵) wrong'!#REF!</f>
        <v>#REF!</v>
      </c>
      <c r="AM3" s="149" t="e">
        <f>'G 個別計算 (發酵) wrong'!#REF!</f>
        <v>#REF!</v>
      </c>
      <c r="AN3" s="149" t="e">
        <f>'G 個別計算 (發酵) wrong'!#REF!</f>
        <v>#REF!</v>
      </c>
      <c r="AO3" s="149">
        <f>'G 個別計算 (發酵) wrong'!BU3</f>
        <v>-927.76219071359014</v>
      </c>
      <c r="AP3" s="149" t="e">
        <f>'G 個別計算 (發酵) wrong'!#REF!</f>
        <v>#REF!</v>
      </c>
      <c r="AQ3" s="149" t="e">
        <f>'G 個別計算 (發酵) wrong'!#REF!</f>
        <v>#REF!</v>
      </c>
      <c r="AR3" s="149" t="e">
        <f>'G 個別計算 (發酵) wrong'!#REF!</f>
        <v>#REF!</v>
      </c>
      <c r="AS3" s="137" t="e">
        <f>'G 個別計算 (發酵) wrong'!#REF!</f>
        <v>#REF!</v>
      </c>
      <c r="AT3" s="137" t="e">
        <f>'G 個別計算 (發酵) wrong'!#REF!</f>
        <v>#REF!</v>
      </c>
      <c r="AU3" s="137" t="e">
        <f>'G 個別計算 (發酵) wrong'!#REF!</f>
        <v>#REF!</v>
      </c>
      <c r="AV3" s="137" t="e">
        <f>#REF!</f>
        <v>#REF!</v>
      </c>
      <c r="AW3" s="151" t="e">
        <f>#REF!</f>
        <v>#REF!</v>
      </c>
      <c r="AX3" s="137" t="e">
        <f>#REF!</f>
        <v>#REF!</v>
      </c>
      <c r="BJ3" s="131">
        <v>1</v>
      </c>
      <c r="BK3" s="143">
        <f>'G 個別計算(old wrong'!AI3</f>
        <v>-32.812813308035658</v>
      </c>
      <c r="BL3" s="144">
        <f>'G 個別計算(old wrong'!U3</f>
        <v>8.6353440137041417</v>
      </c>
      <c r="BM3" s="143">
        <f>'G 個別計算(old wrong'!BT3</f>
        <v>72.581852830311348</v>
      </c>
      <c r="BN3" s="143">
        <f>'G 個別計算(old wrong'!AB3</f>
        <v>-22.498351494867229</v>
      </c>
      <c r="BO3" s="143">
        <f>'G 個別計算(old wrong'!CA3</f>
        <v>-72.581852830311348</v>
      </c>
      <c r="BP3" s="100">
        <f t="shared" ref="BP3:BP34" si="2">BK3+BN3</f>
        <v>-55.311164802902887</v>
      </c>
      <c r="BQ3" s="143">
        <f>'G 個別計算(old wrong'!BF3</f>
        <v>-90.798127478253917</v>
      </c>
      <c r="BR3" s="144">
        <f>'G 個別計算(old wrong'!BM3</f>
        <v>-18.21627464794247</v>
      </c>
      <c r="BS3" s="145">
        <f>'G 個別計算(old wrong'!CI3</f>
        <v>13.990667885689049</v>
      </c>
      <c r="BU3" s="8"/>
      <c r="BW3" s="8"/>
      <c r="BX3" s="4"/>
      <c r="BY3" s="11"/>
      <c r="BZ3" s="2"/>
      <c r="CM3" s="100"/>
      <c r="CN3" s="8"/>
      <c r="CO3" s="8"/>
      <c r="CQ3" s="8"/>
      <c r="CR3" s="4"/>
      <c r="CS3" s="11"/>
      <c r="CT3" s="2"/>
      <c r="DG3" s="100"/>
      <c r="DH3" s="8"/>
      <c r="DI3" s="8"/>
      <c r="DK3" s="8"/>
      <c r="DL3" s="4"/>
      <c r="DM3" s="11"/>
      <c r="DN3" s="2"/>
      <c r="EA3" s="100"/>
      <c r="EB3" s="8"/>
      <c r="EC3" s="8"/>
      <c r="EE3" s="8"/>
      <c r="EF3" s="4"/>
      <c r="EG3" s="11"/>
      <c r="EH3" s="2"/>
      <c r="EU3" s="100"/>
      <c r="EV3" s="8"/>
      <c r="EW3" s="8"/>
      <c r="EY3" s="8"/>
      <c r="EZ3" s="4"/>
      <c r="FA3" s="11"/>
      <c r="FB3" s="2"/>
      <c r="FO3" s="100"/>
      <c r="FP3" s="8"/>
      <c r="FQ3" s="8"/>
      <c r="FS3" s="8"/>
      <c r="FT3" s="4"/>
      <c r="FU3" s="11"/>
      <c r="FV3" s="2"/>
      <c r="GI3" s="100"/>
      <c r="GJ3" s="8"/>
      <c r="GK3" s="8"/>
      <c r="GM3" s="8"/>
    </row>
    <row r="4" spans="1:195" ht="16.5">
      <c r="A4">
        <v>9.9999999999999995E-7</v>
      </c>
      <c r="B4">
        <v>2.8260869565217392E-5</v>
      </c>
      <c r="C4">
        <v>6.1033333333333328E-4</v>
      </c>
      <c r="D4">
        <v>1.1351351351351351E-4</v>
      </c>
      <c r="E4">
        <v>1.0136363636363636E-4</v>
      </c>
      <c r="F4">
        <v>1.0000000000000001E-5</v>
      </c>
      <c r="G4">
        <v>0.54317162513729378</v>
      </c>
      <c r="H4">
        <v>0.29656744957108727</v>
      </c>
      <c r="I4">
        <v>306.68762994000002</v>
      </c>
      <c r="J4">
        <v>2.3442288153199206E-7</v>
      </c>
      <c r="K4">
        <v>3.2599999999999997E-2</v>
      </c>
      <c r="L4">
        <v>4.460540688204511E-5</v>
      </c>
      <c r="M4" s="104">
        <v>59219.882248012196</v>
      </c>
      <c r="N4" s="4" t="s">
        <v>352</v>
      </c>
      <c r="O4" s="11">
        <v>1.0268456374837993E-6</v>
      </c>
      <c r="P4" t="s">
        <v>252</v>
      </c>
      <c r="Q4" s="2">
        <v>1</v>
      </c>
      <c r="R4">
        <v>0.99999999999999822</v>
      </c>
      <c r="T4">
        <v>0</v>
      </c>
      <c r="U4">
        <v>0</v>
      </c>
      <c r="V4">
        <v>3.4285714285714288</v>
      </c>
      <c r="W4">
        <v>0</v>
      </c>
      <c r="X4">
        <v>0</v>
      </c>
      <c r="Y4">
        <v>0</v>
      </c>
      <c r="Z4">
        <v>0</v>
      </c>
      <c r="AA4">
        <v>1.7142857142857135</v>
      </c>
      <c r="AB4">
        <v>5.1428571428571423</v>
      </c>
      <c r="AC4">
        <v>3</v>
      </c>
      <c r="AD4" t="s">
        <v>252</v>
      </c>
      <c r="AE4" s="10">
        <f t="shared" si="0"/>
        <v>-455.48281112176448</v>
      </c>
      <c r="AF4" s="10">
        <f>T4*$O$8+U4*$O$9+V4*$O$10+W4*$O$11+X4*$O$4+Y4*$O$12+Z4*$O$14+AA4*$O$3+AB4*$O$5-Q4*$O$13-R4*$O$7</f>
        <v>-666.3824099345444</v>
      </c>
      <c r="AH4" s="131">
        <v>2</v>
      </c>
      <c r="AI4" s="149" t="e">
        <f>'G 個別計算 (發酵) wrong'!CO4</f>
        <v>#NUM!</v>
      </c>
      <c r="AJ4" s="149" t="e">
        <f>'G 個別計算 (發酵) wrong'!AG4</f>
        <v>#NUM!</v>
      </c>
      <c r="AK4" s="150" t="e">
        <f>'G 個別計算 (發酵) wrong'!BA4</f>
        <v>#NUM!</v>
      </c>
      <c r="AL4" s="149" t="e">
        <f>'G 個別計算 (發酵) wrong'!#REF!</f>
        <v>#REF!</v>
      </c>
      <c r="AM4" s="149" t="e">
        <f>'G 個別計算 (發酵) wrong'!#REF!</f>
        <v>#REF!</v>
      </c>
      <c r="AN4" s="149" t="e">
        <f>'G 個別計算 (發酵) wrong'!#REF!</f>
        <v>#REF!</v>
      </c>
      <c r="AO4" s="149" t="e">
        <f>'G 個別計算 (發酵) wrong'!BU4</f>
        <v>#NUM!</v>
      </c>
      <c r="AP4" s="149" t="e">
        <f>'G 個別計算 (發酵) wrong'!#REF!</f>
        <v>#REF!</v>
      </c>
      <c r="AQ4" s="149" t="e">
        <f>'G 個別計算 (發酵) wrong'!#REF!</f>
        <v>#REF!</v>
      </c>
      <c r="AR4" s="149" t="e">
        <f>'G 個別計算 (發酵) wrong'!#REF!</f>
        <v>#REF!</v>
      </c>
      <c r="AS4" s="137" t="e">
        <f>'G 個別計算 (發酵) wrong'!#REF!</f>
        <v>#REF!</v>
      </c>
      <c r="AT4" s="137" t="e">
        <f>'G 個別計算 (發酵) wrong'!#REF!</f>
        <v>#REF!</v>
      </c>
      <c r="AU4" s="137" t="e">
        <f>'G 個別計算 (發酵) wrong'!#REF!</f>
        <v>#REF!</v>
      </c>
      <c r="AV4" s="137" t="e">
        <f>#REF!</f>
        <v>#REF!</v>
      </c>
      <c r="AW4" s="151" t="e">
        <f>#REF!</f>
        <v>#REF!</v>
      </c>
      <c r="AX4" s="137" t="e">
        <f>#REF!</f>
        <v>#REF!</v>
      </c>
      <c r="BJ4" s="131">
        <v>2</v>
      </c>
      <c r="BK4" s="143" t="e">
        <f>'G 個別計算(old wrong'!AI4</f>
        <v>#NUM!</v>
      </c>
      <c r="BL4" s="144" t="e">
        <f>'G 個別計算(old wrong'!U4</f>
        <v>#NUM!</v>
      </c>
      <c r="BM4" s="143" t="e">
        <f>'G 個別計算(old wrong'!BT4</f>
        <v>#NUM!</v>
      </c>
      <c r="BN4" s="143">
        <f>'G 個別計算(old wrong'!AB4</f>
        <v>4.0786826101978075</v>
      </c>
      <c r="BO4" s="143" t="e">
        <f>'G 個別計算(old wrong'!CA4</f>
        <v>#DIV/0!</v>
      </c>
      <c r="BP4" s="100" t="e">
        <f t="shared" si="2"/>
        <v>#NUM!</v>
      </c>
      <c r="BQ4" s="143" t="e">
        <f>'G 個別計算(old wrong'!BF4</f>
        <v>#DIV/0!</v>
      </c>
      <c r="BR4" s="144">
        <f>'G 個別計算(old wrong'!BM4</f>
        <v>-23.396570591044153</v>
      </c>
      <c r="BS4" s="145">
        <f>'G 個別計算(old wrong'!CI4</f>
        <v>-11.14076125599189</v>
      </c>
      <c r="BU4" s="8"/>
      <c r="BW4" s="8"/>
      <c r="BX4" s="4"/>
      <c r="BY4" s="11"/>
      <c r="BZ4" s="2"/>
      <c r="CM4" s="100"/>
      <c r="CN4" s="8"/>
      <c r="CO4" s="8"/>
      <c r="CQ4" s="8"/>
      <c r="CR4" s="4"/>
      <c r="CS4" s="11"/>
      <c r="CT4" s="2"/>
      <c r="DG4" s="100"/>
      <c r="DH4" s="8"/>
      <c r="DI4" s="8"/>
      <c r="DK4" s="8"/>
      <c r="DL4" s="4"/>
      <c r="DM4" s="11"/>
      <c r="DN4" s="2"/>
      <c r="EA4" s="100"/>
      <c r="EB4" s="8"/>
      <c r="EC4" s="8"/>
      <c r="EE4" s="8"/>
      <c r="EF4" s="4"/>
      <c r="EG4" s="11"/>
      <c r="EH4" s="2"/>
      <c r="EU4" s="100"/>
      <c r="EV4" s="8"/>
      <c r="EW4" s="8"/>
      <c r="EY4" s="8"/>
      <c r="EZ4" s="4"/>
      <c r="FA4" s="11"/>
      <c r="FB4" s="2"/>
      <c r="FO4" s="100"/>
      <c r="FP4" s="8"/>
      <c r="FQ4" s="8"/>
      <c r="FS4" s="8"/>
      <c r="FT4" s="4"/>
      <c r="FU4" s="11"/>
      <c r="FV4" s="2"/>
      <c r="GI4" s="100"/>
      <c r="GJ4" s="8"/>
      <c r="GK4" s="8"/>
      <c r="GM4" s="8"/>
    </row>
    <row r="5" spans="1:195" ht="16.5">
      <c r="A5">
        <v>9.9999999999999995E-7</v>
      </c>
      <c r="B5">
        <v>2.9565217391304352E-5</v>
      </c>
      <c r="C5">
        <v>2.2033333333333334E-4</v>
      </c>
      <c r="D5">
        <v>2.7297297297297298E-4</v>
      </c>
      <c r="E5">
        <v>3.9772727272727275E-5</v>
      </c>
      <c r="F5">
        <v>1.0000000000000001E-5</v>
      </c>
      <c r="G5">
        <v>0.59568122135964996</v>
      </c>
      <c r="H5">
        <v>0.33943151332398069</v>
      </c>
      <c r="I5">
        <v>306.25931701000002</v>
      </c>
      <c r="J5">
        <v>2.454708915685024E-7</v>
      </c>
      <c r="K5">
        <v>3.065E-2</v>
      </c>
      <c r="L5">
        <v>13.176156820507396</v>
      </c>
      <c r="M5" s="104">
        <v>63747.587143483324</v>
      </c>
      <c r="N5" s="4" t="s">
        <v>34</v>
      </c>
      <c r="O5" s="11">
        <v>-41.00825532470725</v>
      </c>
      <c r="P5" t="s">
        <v>239</v>
      </c>
      <c r="Q5" s="2">
        <v>1</v>
      </c>
      <c r="R5">
        <v>1.9999999999999982</v>
      </c>
      <c r="T5">
        <v>0</v>
      </c>
      <c r="U5">
        <v>0</v>
      </c>
      <c r="V5">
        <v>3.2857142857142856</v>
      </c>
      <c r="W5">
        <v>0</v>
      </c>
      <c r="X5">
        <v>1</v>
      </c>
      <c r="Y5">
        <v>0</v>
      </c>
      <c r="Z5">
        <v>0</v>
      </c>
      <c r="AA5">
        <v>2.1428571428571423</v>
      </c>
      <c r="AB5">
        <v>5.4285714285714279</v>
      </c>
      <c r="AC5" s="128" t="s">
        <v>285</v>
      </c>
      <c r="AD5" t="s">
        <v>239</v>
      </c>
      <c r="AE5" s="10">
        <f t="shared" si="0"/>
        <v>-418.89879475455376</v>
      </c>
      <c r="AF5" s="10">
        <f t="shared" si="1"/>
        <v>-641.51503794582186</v>
      </c>
      <c r="AH5" s="131">
        <v>3</v>
      </c>
      <c r="AI5" s="132">
        <f>'G 個別計算 (發酵) wrong'!CO5</f>
        <v>-1051.5284800224399</v>
      </c>
      <c r="AJ5" s="132">
        <f>'G 個別計算 (發酵) wrong'!AG5</f>
        <v>-999.82292647929569</v>
      </c>
      <c r="AK5" s="133">
        <f>'G 個別計算 (發酵) wrong'!BA5</f>
        <v>-917.3779588321745</v>
      </c>
      <c r="AL5" s="132" t="e">
        <f>'G 個別計算 (發酵) wrong'!#REF!</f>
        <v>#REF!</v>
      </c>
      <c r="AM5" s="132" t="e">
        <f>'G 個別計算 (發酵) wrong'!#REF!</f>
        <v>#REF!</v>
      </c>
      <c r="AN5" s="132" t="e">
        <f>'G 個別計算 (發酵) wrong'!#REF!</f>
        <v>#REF!</v>
      </c>
      <c r="AO5" s="132">
        <f>'G 個別計算 (發酵) wrong'!BU5</f>
        <v>-897.29333938768082</v>
      </c>
      <c r="AP5" s="132" t="e">
        <f>'G 個別計算 (發酵) wrong'!#REF!</f>
        <v>#REF!</v>
      </c>
      <c r="AQ5" s="132" t="e">
        <f>'G 個別計算 (發酵) wrong'!#REF!</f>
        <v>#REF!</v>
      </c>
      <c r="AR5" s="132" t="e">
        <f>'G 個別計算 (發酵) wrong'!#REF!</f>
        <v>#REF!</v>
      </c>
      <c r="AS5" t="e">
        <f>'G 個別計算 (發酵) wrong'!#REF!</f>
        <v>#REF!</v>
      </c>
      <c r="AT5" t="e">
        <f>'G 個別計算 (發酵) wrong'!#REF!</f>
        <v>#REF!</v>
      </c>
      <c r="AU5" t="e">
        <f>'G 個別計算 (發酵) wrong'!#REF!</f>
        <v>#REF!</v>
      </c>
      <c r="AV5" t="e">
        <f>#REF!</f>
        <v>#REF!</v>
      </c>
      <c r="AW5" s="2" t="e">
        <f>#REF!</f>
        <v>#REF!</v>
      </c>
      <c r="AX5" t="e">
        <f>#REF!</f>
        <v>#REF!</v>
      </c>
      <c r="BJ5" s="131">
        <v>3</v>
      </c>
      <c r="BK5" s="132">
        <f>'G 個別計算(old wrong'!AI5</f>
        <v>-31.070965042718768</v>
      </c>
      <c r="BL5" s="133">
        <f>'G 個別計算(old wrong'!U5</f>
        <v>-6.5719045288958569</v>
      </c>
      <c r="BM5" s="132">
        <f>'G 個別計算(old wrong'!BT5</f>
        <v>23.299392490908431</v>
      </c>
      <c r="BN5" s="132">
        <f>'G 個別計算(old wrong'!AB5</f>
        <v>-5.3722365059812134</v>
      </c>
      <c r="BO5" s="132">
        <f>'G 個別計算(old wrong'!CA5</f>
        <v>-23.299392490908431</v>
      </c>
      <c r="BP5" s="100">
        <f t="shared" si="2"/>
        <v>-36.443201548699982</v>
      </c>
      <c r="BQ5" s="132">
        <f>'G 個別計算(old wrong'!BF5</f>
        <v>-44.03560737686027</v>
      </c>
      <c r="BR5" s="133">
        <f>'G 個別計算(old wrong'!BM5</f>
        <v>-20.736214885951725</v>
      </c>
      <c r="BS5">
        <f>'G 個別計算(old wrong'!CI5</f>
        <v>-12.118622628760761</v>
      </c>
      <c r="BU5" s="8"/>
      <c r="BW5" s="8"/>
      <c r="BX5" s="4"/>
      <c r="BY5" s="11"/>
      <c r="BZ5" s="2"/>
      <c r="CN5" s="8"/>
      <c r="CO5" s="8"/>
      <c r="CQ5" s="8"/>
      <c r="CR5" s="4"/>
      <c r="CS5" s="11"/>
      <c r="CT5" s="2"/>
      <c r="DH5" s="8"/>
      <c r="DI5" s="8"/>
      <c r="DK5" s="8"/>
      <c r="DL5" s="4"/>
      <c r="DM5" s="11"/>
      <c r="DN5" s="2"/>
      <c r="EB5" s="8"/>
      <c r="EC5" s="8"/>
      <c r="EE5" s="8"/>
      <c r="EF5" s="4"/>
      <c r="EG5" s="11"/>
      <c r="EH5" s="2"/>
      <c r="EV5" s="8"/>
      <c r="EW5" s="8"/>
      <c r="EY5" s="8"/>
      <c r="EZ5" s="4"/>
      <c r="FA5" s="11"/>
      <c r="FB5" s="2"/>
      <c r="FP5" s="8"/>
      <c r="FQ5" s="8"/>
      <c r="FS5" s="8"/>
      <c r="FT5" s="4"/>
      <c r="FU5" s="11"/>
      <c r="FV5" s="2"/>
      <c r="GJ5" s="8"/>
      <c r="GK5" s="8"/>
      <c r="GM5" s="8"/>
    </row>
    <row r="6" spans="1:195" ht="16.5">
      <c r="A6">
        <v>9.9999999999999995E-7</v>
      </c>
      <c r="B6">
        <v>9.9999999999999995E-7</v>
      </c>
      <c r="C6">
        <v>1.8550000000000004E-4</v>
      </c>
      <c r="D6">
        <v>2.9324324324324325E-4</v>
      </c>
      <c r="E6">
        <v>4.2386363636363639E-5</v>
      </c>
      <c r="F6">
        <v>1.0000000000000001E-5</v>
      </c>
      <c r="G6">
        <v>0.59403341979343327</v>
      </c>
      <c r="H6">
        <v>0.36759939817554188</v>
      </c>
      <c r="I6">
        <v>306.93848174999999</v>
      </c>
      <c r="J6">
        <v>2.5703957827688611E-7</v>
      </c>
      <c r="K6">
        <v>2.9850000000000002E-2</v>
      </c>
      <c r="L6">
        <v>19.499910346379867</v>
      </c>
      <c r="M6" s="104">
        <v>63368.243698603728</v>
      </c>
      <c r="N6" s="4" t="s">
        <v>353</v>
      </c>
      <c r="O6" s="11"/>
      <c r="P6" t="s">
        <v>245</v>
      </c>
      <c r="Q6" s="2">
        <v>1</v>
      </c>
      <c r="R6">
        <v>0.99999999999999822</v>
      </c>
      <c r="T6">
        <v>0</v>
      </c>
      <c r="U6">
        <v>0</v>
      </c>
      <c r="V6">
        <v>3.2857142857142856</v>
      </c>
      <c r="W6">
        <v>0</v>
      </c>
      <c r="X6">
        <v>1</v>
      </c>
      <c r="Y6">
        <v>0</v>
      </c>
      <c r="Z6">
        <v>1</v>
      </c>
      <c r="AA6">
        <v>1.1428571428571423</v>
      </c>
      <c r="AB6">
        <v>4.4285714285714279</v>
      </c>
      <c r="AC6" s="128" t="s">
        <v>286</v>
      </c>
      <c r="AD6" t="s">
        <v>245</v>
      </c>
      <c r="AE6" s="10">
        <f t="shared" si="0"/>
        <v>-465.12611690220513</v>
      </c>
      <c r="AF6" s="10">
        <f t="shared" si="1"/>
        <v>-646.73410476876563</v>
      </c>
      <c r="AH6" s="131">
        <v>4</v>
      </c>
      <c r="AI6" s="132">
        <f>'G 個別計算 (發酵) wrong'!CO6</f>
        <v>-1258.864430979379</v>
      </c>
      <c r="AJ6" s="132">
        <f>'G 個別計算 (發酵) wrong'!AG6</f>
        <v>-1002.4757630568151</v>
      </c>
      <c r="AK6" s="133">
        <f>'G 個別計算 (發酵) wrong'!BA6</f>
        <v>-916.81910998706394</v>
      </c>
      <c r="AL6" s="132" t="e">
        <f>'G 個別計算 (發酵) wrong'!#REF!</f>
        <v>#REF!</v>
      </c>
      <c r="AM6" s="132" t="e">
        <f>'G 個別計算 (發酵) wrong'!#REF!</f>
        <v>#REF!</v>
      </c>
      <c r="AN6" s="132" t="e">
        <f>'G 個別計算 (發酵) wrong'!#REF!</f>
        <v>#REF!</v>
      </c>
      <c r="AO6" s="132">
        <f>'G 個別計算 (發酵) wrong'!BU6</f>
        <v>-897.02046537153444</v>
      </c>
      <c r="AP6" s="132" t="e">
        <f>'G 個別計算 (發酵) wrong'!#REF!</f>
        <v>#REF!</v>
      </c>
      <c r="AQ6" s="132" t="e">
        <f>'G 個別計算 (發酵) wrong'!#REF!</f>
        <v>#REF!</v>
      </c>
      <c r="AR6" s="132" t="e">
        <f>'G 個別計算 (發酵) wrong'!#REF!</f>
        <v>#REF!</v>
      </c>
      <c r="AS6" t="e">
        <f>'G 個別計算 (發酵) wrong'!#REF!</f>
        <v>#REF!</v>
      </c>
      <c r="AT6" t="e">
        <f>'G 個別計算 (發酵) wrong'!#REF!</f>
        <v>#REF!</v>
      </c>
      <c r="AU6" t="e">
        <f>'G 個別計算 (發酵) wrong'!#REF!</f>
        <v>#REF!</v>
      </c>
      <c r="AV6" t="e">
        <f>#REF!</f>
        <v>#REF!</v>
      </c>
      <c r="AW6" s="2" t="e">
        <f>#REF!</f>
        <v>#REF!</v>
      </c>
      <c r="AX6" t="e">
        <f>#REF!</f>
        <v>#REF!</v>
      </c>
      <c r="BJ6" s="131">
        <v>4</v>
      </c>
      <c r="BK6" s="132">
        <f>'G 個別計算(old wrong'!AI6</f>
        <v>-30.148682532829312</v>
      </c>
      <c r="BL6" s="133">
        <f>'G 個別計算(old wrong'!U6</f>
        <v>-4.2966532246209681</v>
      </c>
      <c r="BM6" s="132">
        <f>'G 個別計算(old wrong'!BT6</f>
        <v>27.582049672075527</v>
      </c>
      <c r="BN6" s="132">
        <f>'G 個別計算(old wrong'!AB6</f>
        <v>-6.0266735884879594</v>
      </c>
      <c r="BO6" s="132">
        <f>'G 個別計算(old wrong'!CA6</f>
        <v>-27.582049672075527</v>
      </c>
      <c r="BP6" s="100">
        <f t="shared" si="2"/>
        <v>-36.175356121317272</v>
      </c>
      <c r="BQ6" s="132">
        <f>'G 個別計算(old wrong'!BF6</f>
        <v>-47.928714215362177</v>
      </c>
      <c r="BR6" s="133">
        <f>'G 個別計算(old wrong'!BM6</f>
        <v>-20.346664543286536</v>
      </c>
      <c r="BS6">
        <f>'G 個別計算(old wrong'!CI6</f>
        <v>22.384780110474367</v>
      </c>
      <c r="BU6" s="8"/>
      <c r="BW6" s="8"/>
      <c r="BX6" s="4"/>
      <c r="BY6" s="11"/>
      <c r="BZ6" s="2"/>
      <c r="CN6" s="8"/>
      <c r="CO6" s="8"/>
      <c r="CQ6" s="8"/>
      <c r="CR6" s="4"/>
      <c r="CS6" s="11"/>
      <c r="CT6" s="2"/>
      <c r="DH6" s="8"/>
      <c r="DI6" s="8"/>
      <c r="DK6" s="8"/>
      <c r="DL6" s="4"/>
      <c r="DM6" s="11"/>
      <c r="DN6" s="2"/>
      <c r="EB6" s="8"/>
      <c r="EC6" s="8"/>
      <c r="EE6" s="8"/>
      <c r="EF6" s="4"/>
      <c r="EG6" s="11"/>
      <c r="EH6" s="2"/>
      <c r="EV6" s="8"/>
      <c r="EW6" s="8"/>
      <c r="EY6" s="8"/>
      <c r="EZ6" s="4"/>
      <c r="FA6" s="11"/>
      <c r="FB6" s="2"/>
      <c r="FP6" s="8"/>
      <c r="FQ6" s="8"/>
      <c r="FS6" s="8"/>
      <c r="FT6" s="4"/>
      <c r="FU6" s="11"/>
      <c r="FV6" s="2"/>
      <c r="GJ6" s="8"/>
      <c r="GK6" s="8"/>
      <c r="GM6" s="8"/>
    </row>
    <row r="7" spans="1:195" ht="16.5">
      <c r="A7">
        <v>9.9999999999999995E-7</v>
      </c>
      <c r="B7">
        <v>3.4130434782608693E-5</v>
      </c>
      <c r="C7">
        <v>2.275E-4</v>
      </c>
      <c r="D7">
        <v>4.0337837837837841E-4</v>
      </c>
      <c r="E7">
        <v>3.7613636363636361E-5</v>
      </c>
      <c r="F7">
        <v>1.0000000000000001E-5</v>
      </c>
      <c r="G7">
        <v>0.59088878859392857</v>
      </c>
      <c r="H7">
        <v>0.3754784261020101</v>
      </c>
      <c r="I7">
        <v>306.23102190999998</v>
      </c>
      <c r="J7">
        <v>2.6302679918953789E-7</v>
      </c>
      <c r="K7">
        <v>2.8549999999999999E-2</v>
      </c>
      <c r="L7">
        <v>16.804356625155776</v>
      </c>
      <c r="M7" s="104">
        <v>63019.986907022991</v>
      </c>
      <c r="N7" s="4" t="s">
        <v>354</v>
      </c>
      <c r="O7" s="11">
        <v>-235.87271140939595</v>
      </c>
      <c r="P7" t="s">
        <v>247</v>
      </c>
      <c r="Q7" s="2">
        <v>1</v>
      </c>
      <c r="R7">
        <v>0</v>
      </c>
      <c r="T7">
        <v>0</v>
      </c>
      <c r="U7">
        <v>0</v>
      </c>
      <c r="V7">
        <v>3.2857142857142856</v>
      </c>
      <c r="W7">
        <v>0</v>
      </c>
      <c r="X7">
        <v>1</v>
      </c>
      <c r="Y7">
        <v>0</v>
      </c>
      <c r="Z7">
        <v>2</v>
      </c>
      <c r="AA7">
        <v>0.14285714285714235</v>
      </c>
      <c r="AB7">
        <v>3.4285714285714279</v>
      </c>
      <c r="AC7" s="128" t="s">
        <v>287</v>
      </c>
      <c r="AD7" t="s">
        <v>247</v>
      </c>
      <c r="AE7" s="10">
        <f t="shared" si="0"/>
        <v>-511.35343904985575</v>
      </c>
      <c r="AF7" s="10">
        <f t="shared" si="1"/>
        <v>-651.95317159170895</v>
      </c>
      <c r="AH7" s="131">
        <v>5</v>
      </c>
      <c r="AI7" s="132">
        <f>'G 個別計算 (發酵) wrong'!CO7</f>
        <v>-1038.3860205441558</v>
      </c>
      <c r="AJ7" s="132">
        <f>'G 個別計算 (發酵) wrong'!AG7</f>
        <v>-998.24851771377871</v>
      </c>
      <c r="AK7" s="133">
        <f>'G 個別計算 (發酵) wrong'!BA7</f>
        <v>-913.35106842195773</v>
      </c>
      <c r="AL7" s="132" t="e">
        <f>'G 個別計算 (發酵) wrong'!#REF!</f>
        <v>#REF!</v>
      </c>
      <c r="AM7" s="132" t="e">
        <f>'G 個別計算 (發酵) wrong'!#REF!</f>
        <v>#REF!</v>
      </c>
      <c r="AN7" s="132" t="e">
        <f>'G 個別計算 (發酵) wrong'!#REF!</f>
        <v>#REF!</v>
      </c>
      <c r="AO7" s="132">
        <f>'G 個別計算 (發酵) wrong'!BU7</f>
        <v>-897.20226710935481</v>
      </c>
      <c r="AP7" s="132" t="e">
        <f>'G 個別計算 (發酵) wrong'!#REF!</f>
        <v>#REF!</v>
      </c>
      <c r="AQ7" s="132" t="e">
        <f>'G 個別計算 (發酵) wrong'!#REF!</f>
        <v>#REF!</v>
      </c>
      <c r="AR7" s="132" t="e">
        <f>'G 個別計算 (發酵) wrong'!#REF!</f>
        <v>#REF!</v>
      </c>
      <c r="AS7" t="e">
        <f>'G 個別計算 (發酵) wrong'!#REF!</f>
        <v>#REF!</v>
      </c>
      <c r="AT7" t="e">
        <f>'G 個別計算 (發酵) wrong'!#REF!</f>
        <v>#REF!</v>
      </c>
      <c r="AU7" t="e">
        <f>'G 個別計算 (發酵) wrong'!#REF!</f>
        <v>#REF!</v>
      </c>
      <c r="AV7" t="e">
        <f>#REF!</f>
        <v>#REF!</v>
      </c>
      <c r="AW7" s="2" t="e">
        <f>#REF!</f>
        <v>#REF!</v>
      </c>
      <c r="AX7" t="e">
        <f>#REF!</f>
        <v>#REF!</v>
      </c>
      <c r="BJ7" s="131">
        <v>5</v>
      </c>
      <c r="BK7" s="132">
        <f>'G 個別計算(old wrong'!AI7</f>
        <v>-29.32785453862445</v>
      </c>
      <c r="BL7" s="133">
        <f>'G 個別計算(old wrong'!U7</f>
        <v>-5.5996312236194825</v>
      </c>
      <c r="BM7" s="132">
        <f>'G 個別計算(old wrong'!BT7</f>
        <v>25.549499759771351</v>
      </c>
      <c r="BN7" s="132">
        <f>'G 個別計算(old wrong'!AB7</f>
        <v>-7.4209076683856861</v>
      </c>
      <c r="BO7" s="132">
        <f>'G 個別計算(old wrong'!CA7</f>
        <v>-25.549499759771351</v>
      </c>
      <c r="BP7" s="100">
        <f t="shared" si="2"/>
        <v>-36.748762207010138</v>
      </c>
      <c r="BQ7" s="132">
        <f>'G 個別計算(old wrong'!BF7</f>
        <v>-46.569535849416198</v>
      </c>
      <c r="BR7" s="133">
        <f>'G 個別計算(old wrong'!BM7</f>
        <v>-21.020036089644726</v>
      </c>
      <c r="BS7">
        <f>'G 個別計算(old wrong'!CI7</f>
        <v>-14.330452284581668</v>
      </c>
      <c r="BU7" s="8"/>
      <c r="BW7" s="8"/>
      <c r="BX7" s="4"/>
      <c r="BY7" s="11"/>
      <c r="BZ7" s="2"/>
      <c r="CN7" s="8"/>
      <c r="CO7" s="8"/>
      <c r="CQ7" s="8"/>
      <c r="CR7" s="4"/>
      <c r="CS7" s="11"/>
      <c r="CT7" s="2"/>
      <c r="DH7" s="8"/>
      <c r="DI7" s="8"/>
      <c r="DK7" s="8"/>
      <c r="DL7" s="4"/>
      <c r="DM7" s="11"/>
      <c r="DN7" s="2"/>
      <c r="EB7" s="8"/>
      <c r="EC7" s="8"/>
      <c r="EE7" s="8"/>
      <c r="EF7" s="4"/>
      <c r="EG7" s="11"/>
      <c r="EH7" s="2"/>
      <c r="EV7" s="8"/>
      <c r="EW7" s="8"/>
      <c r="EY7" s="8"/>
      <c r="EZ7" s="4"/>
      <c r="FA7" s="11"/>
      <c r="FB7" s="2"/>
      <c r="FP7" s="8"/>
      <c r="FQ7" s="8"/>
      <c r="FS7" s="8"/>
      <c r="FT7" s="4"/>
      <c r="FU7" s="11"/>
      <c r="FV7" s="2"/>
      <c r="GJ7" s="8"/>
      <c r="GK7" s="8"/>
      <c r="GM7" s="8"/>
    </row>
    <row r="8" spans="1:195" ht="16.5">
      <c r="A8">
        <v>9.9999999999999995E-7</v>
      </c>
      <c r="B8">
        <v>2.3478260869565219E-5</v>
      </c>
      <c r="C8">
        <v>2.42E-4</v>
      </c>
      <c r="D8">
        <v>3.9027027027027026E-4</v>
      </c>
      <c r="E8">
        <v>5.8522727272727277E-5</v>
      </c>
      <c r="F8">
        <v>1.0000000000000001E-5</v>
      </c>
      <c r="G8">
        <v>0.59314715384452177</v>
      </c>
      <c r="H8">
        <v>0.37650745549293879</v>
      </c>
      <c r="I8">
        <v>306.23102190999998</v>
      </c>
      <c r="J8">
        <v>2.6302679918953789E-7</v>
      </c>
      <c r="K8">
        <v>2.8649999999999998E-2</v>
      </c>
      <c r="L8">
        <v>13.598999196824481</v>
      </c>
      <c r="M8" s="104">
        <v>63223.485506354642</v>
      </c>
      <c r="N8" s="4" t="s">
        <v>355</v>
      </c>
      <c r="O8" s="11">
        <v>-349.03838926174501</v>
      </c>
      <c r="P8" t="s">
        <v>253</v>
      </c>
      <c r="Q8" s="2">
        <v>1</v>
      </c>
      <c r="R8">
        <v>1</v>
      </c>
      <c r="T8">
        <v>0</v>
      </c>
      <c r="U8">
        <v>0</v>
      </c>
      <c r="V8">
        <v>0</v>
      </c>
      <c r="W8">
        <v>2.4</v>
      </c>
      <c r="X8">
        <v>0</v>
      </c>
      <c r="Y8">
        <v>0</v>
      </c>
      <c r="Z8">
        <v>0</v>
      </c>
      <c r="AA8">
        <v>2.4000000000000004</v>
      </c>
      <c r="AB8">
        <v>4.8000000000000007</v>
      </c>
      <c r="AC8" s="128" t="s">
        <v>255</v>
      </c>
      <c r="AD8" t="s">
        <v>253</v>
      </c>
      <c r="AE8" s="10">
        <f t="shared" si="0"/>
        <v>-466.38214765100668</v>
      </c>
      <c r="AF8" s="10">
        <f t="shared" si="1"/>
        <v>-663.22177320960157</v>
      </c>
      <c r="AH8" s="131">
        <v>6</v>
      </c>
      <c r="AI8" s="132">
        <f>'G 個別計算 (發酵) wrong'!CO8</f>
        <v>-1061.3541667690274</v>
      </c>
      <c r="AJ8" s="132">
        <f>'G 個別計算 (發酵) wrong'!AG8</f>
        <v>-997.30459353853576</v>
      </c>
      <c r="AK8" s="133">
        <f>'G 個別計算 (發酵) wrong'!BA8</f>
        <v>-913.62419642204611</v>
      </c>
      <c r="AL8" s="132" t="e">
        <f>'G 個別計算 (發酵) wrong'!#REF!</f>
        <v>#REF!</v>
      </c>
      <c r="AM8" s="132" t="e">
        <f>'G 個別計算 (發酵) wrong'!#REF!</f>
        <v>#REF!</v>
      </c>
      <c r="AN8" s="132" t="e">
        <f>'G 個別計算 (發酵) wrong'!#REF!</f>
        <v>#REF!</v>
      </c>
      <c r="AO8" s="132">
        <f>'G 個別計算 (發酵) wrong'!BU8</f>
        <v>-894.47963997303111</v>
      </c>
      <c r="AP8" s="132" t="e">
        <f>'G 個別計算 (發酵) wrong'!#REF!</f>
        <v>#REF!</v>
      </c>
      <c r="AQ8" s="132" t="e">
        <f>'G 個別計算 (發酵) wrong'!#REF!</f>
        <v>#REF!</v>
      </c>
      <c r="AR8" s="132" t="e">
        <f>'G 個別計算 (發酵) wrong'!#REF!</f>
        <v>#REF!</v>
      </c>
      <c r="AS8" t="e">
        <f>'G 個別計算 (發酵) wrong'!#REF!</f>
        <v>#REF!</v>
      </c>
      <c r="AT8" t="e">
        <f>'G 個別計算 (發酵) wrong'!#REF!</f>
        <v>#REF!</v>
      </c>
      <c r="AU8" t="e">
        <f>'G 個別計算 (發酵) wrong'!#REF!</f>
        <v>#REF!</v>
      </c>
      <c r="AV8" t="e">
        <f>#REF!</f>
        <v>#REF!</v>
      </c>
      <c r="AW8" s="2" t="e">
        <f>#REF!</f>
        <v>#REF!</v>
      </c>
      <c r="AX8" t="e">
        <f>#REF!</f>
        <v>#REF!</v>
      </c>
      <c r="BJ8" s="131">
        <v>6</v>
      </c>
      <c r="BK8" s="132">
        <f>'G 個別計算(old wrong'!AI8</f>
        <v>-31.21239710966384</v>
      </c>
      <c r="BL8" s="133">
        <f>'G 個別計算(old wrong'!U8</f>
        <v>-6.9597821783648328</v>
      </c>
      <c r="BM8" s="132">
        <f>'G 個別計算(old wrong'!BT8</f>
        <v>23.262667085259778</v>
      </c>
      <c r="BN8" s="132">
        <f>'G 個別計算(old wrong'!AB8</f>
        <v>-5.9698343323254166</v>
      </c>
      <c r="BO8" s="132">
        <f>'G 個別計算(old wrong'!CA8</f>
        <v>-23.262667085259778</v>
      </c>
      <c r="BP8" s="100">
        <f t="shared" si="2"/>
        <v>-37.182231441989259</v>
      </c>
      <c r="BQ8" s="132">
        <f>'G 個別計算(old wrong'!BF8</f>
        <v>-44.42140839642137</v>
      </c>
      <c r="BR8" s="133">
        <f>'G 個別計算(old wrong'!BM8</f>
        <v>-21.158741311161478</v>
      </c>
      <c r="BS8">
        <f>'G 個別計算(old wrong'!CI8</f>
        <v>-10.48381243941266</v>
      </c>
      <c r="BU8" s="8"/>
      <c r="BW8" s="8"/>
      <c r="BX8" s="4"/>
      <c r="BY8" s="11"/>
      <c r="BZ8" s="2"/>
      <c r="CN8" s="8"/>
      <c r="CO8" s="8"/>
      <c r="CQ8" s="8"/>
      <c r="CR8" s="4"/>
      <c r="CS8" s="11"/>
      <c r="CT8" s="2"/>
      <c r="DH8" s="8"/>
      <c r="DI8" s="8"/>
      <c r="DK8" s="8"/>
      <c r="DL8" s="4"/>
      <c r="DM8" s="11"/>
      <c r="DN8" s="2"/>
      <c r="EB8" s="8"/>
      <c r="EC8" s="8"/>
      <c r="EE8" s="8"/>
      <c r="EF8" s="4"/>
      <c r="EG8" s="11"/>
      <c r="EH8" s="2"/>
      <c r="EV8" s="8"/>
      <c r="EW8" s="8"/>
      <c r="EY8" s="8"/>
      <c r="EZ8" s="4"/>
      <c r="FA8" s="11"/>
      <c r="FB8" s="2"/>
      <c r="FP8" s="8"/>
      <c r="FQ8" s="8"/>
      <c r="FS8" s="8"/>
      <c r="FT8" s="4"/>
      <c r="FU8" s="11"/>
      <c r="FV8" s="2"/>
      <c r="GJ8" s="8"/>
      <c r="GK8" s="8"/>
      <c r="GM8" s="8"/>
    </row>
    <row r="9" spans="1:195" ht="16.5">
      <c r="A9">
        <v>9.9999999999999995E-7</v>
      </c>
      <c r="B9">
        <v>3.9130434782608699E-5</v>
      </c>
      <c r="C9">
        <v>2.4716666666666669E-4</v>
      </c>
      <c r="D9">
        <v>2.6702702702702708E-4</v>
      </c>
      <c r="E9">
        <v>3.818181818181818E-5</v>
      </c>
      <c r="F9">
        <v>1.0000000000000001E-5</v>
      </c>
      <c r="G9">
        <v>0.59498782130302785</v>
      </c>
      <c r="H9">
        <v>0.3745967676820221</v>
      </c>
      <c r="I9">
        <v>306.02711364999999</v>
      </c>
      <c r="J9">
        <v>2.6302679918953789E-7</v>
      </c>
      <c r="K9">
        <v>2.9100000000000001E-2</v>
      </c>
      <c r="L9">
        <v>63.279414071325881</v>
      </c>
      <c r="M9" s="104">
        <v>63374.222586964148</v>
      </c>
      <c r="N9" s="4" t="s">
        <v>356</v>
      </c>
      <c r="O9" s="11">
        <v>-366.28006711409392</v>
      </c>
      <c r="P9" t="s">
        <v>254</v>
      </c>
      <c r="Q9" s="2">
        <v>1</v>
      </c>
      <c r="R9">
        <v>1.0000000000000036</v>
      </c>
      <c r="T9">
        <v>0</v>
      </c>
      <c r="U9">
        <v>1.7142857142857142</v>
      </c>
      <c r="V9">
        <v>0</v>
      </c>
      <c r="W9">
        <v>1.7142857142857142</v>
      </c>
      <c r="X9">
        <v>0</v>
      </c>
      <c r="Y9">
        <v>0</v>
      </c>
      <c r="Z9">
        <v>0</v>
      </c>
      <c r="AA9">
        <v>1.7142857142857153</v>
      </c>
      <c r="AB9">
        <v>5.1428571428571441</v>
      </c>
      <c r="AC9" s="128" t="s">
        <v>288</v>
      </c>
      <c r="AD9" t="s">
        <v>254</v>
      </c>
      <c r="AE9" s="10">
        <f t="shared" si="0"/>
        <v>-455.34888974113096</v>
      </c>
      <c r="AF9" s="10">
        <f t="shared" si="1"/>
        <v>-666.24848855391133</v>
      </c>
      <c r="AH9" s="131">
        <v>7</v>
      </c>
      <c r="AI9" s="132">
        <f>'G 個別計算 (發酵) wrong'!CO9</f>
        <v>-1029.9891144219159</v>
      </c>
      <c r="AJ9" s="132">
        <f>'G 個別計算 (發酵) wrong'!AG9</f>
        <v>-996.76668074447832</v>
      </c>
      <c r="AK9" s="133">
        <f>'G 個別計算 (發酵) wrong'!BA9</f>
        <v>-916.7022059717367</v>
      </c>
      <c r="AL9" s="132" t="e">
        <f>'G 個別計算 (發酵) wrong'!#REF!</f>
        <v>#REF!</v>
      </c>
      <c r="AM9" s="132" t="e">
        <f>'G 個別計算 (發酵) wrong'!#REF!</f>
        <v>#REF!</v>
      </c>
      <c r="AN9" s="132" t="e">
        <f>'G 個別計算 (發酵) wrong'!#REF!</f>
        <v>#REF!</v>
      </c>
      <c r="AO9" s="132">
        <f>'G 個別計算 (發酵) wrong'!BU9</f>
        <v>-896.83838771625585</v>
      </c>
      <c r="AP9" s="132" t="e">
        <f>'G 個別計算 (發酵) wrong'!#REF!</f>
        <v>#REF!</v>
      </c>
      <c r="AQ9" s="132" t="e">
        <f>'G 個別計算 (發酵) wrong'!#REF!</f>
        <v>#REF!</v>
      </c>
      <c r="AR9" s="132" t="e">
        <f>'G 個別計算 (發酵) wrong'!#REF!</f>
        <v>#REF!</v>
      </c>
      <c r="AS9" t="e">
        <f>'G 個別計算 (發酵) wrong'!#REF!</f>
        <v>#REF!</v>
      </c>
      <c r="AT9" t="e">
        <f>'G 個別計算 (發酵) wrong'!#REF!</f>
        <v>#REF!</v>
      </c>
      <c r="AU9" t="e">
        <f>'G 個別計算 (發酵) wrong'!#REF!</f>
        <v>#REF!</v>
      </c>
      <c r="AV9" t="e">
        <f>#REF!</f>
        <v>#REF!</v>
      </c>
      <c r="AW9" s="2" t="e">
        <f>#REF!</f>
        <v>#REF!</v>
      </c>
      <c r="AX9" t="e">
        <f>#REF!</f>
        <v>#REF!</v>
      </c>
      <c r="BJ9" s="131">
        <v>7</v>
      </c>
      <c r="BK9" s="132">
        <f>'G 個別計算(old wrong'!AI9</f>
        <v>-22.141938226551972</v>
      </c>
      <c r="BL9" s="133">
        <f>'G 個別計算(old wrong'!U9</f>
        <v>5.8901373274281212</v>
      </c>
      <c r="BM9" s="132">
        <f>'G 個別計算(old wrong'!BT9</f>
        <v>38.98970107041503</v>
      </c>
      <c r="BN9" s="132">
        <f>'G 個別計算(old wrong'!AB9</f>
        <v>-5.0674881890066459</v>
      </c>
      <c r="BO9" s="132">
        <f>'G 個別計算(old wrong'!CA9</f>
        <v>-38.98970107041503</v>
      </c>
      <c r="BP9" s="100">
        <f t="shared" si="2"/>
        <v>-27.209426415558617</v>
      </c>
      <c r="BQ9" s="132">
        <f>'G 個別計算(old wrong'!BF9</f>
        <v>-60.161864196166079</v>
      </c>
      <c r="BR9" s="133">
        <f>'G 個別計算(old wrong'!BM9</f>
        <v>-21.172163125750927</v>
      </c>
      <c r="BS9">
        <f>'G 個別計算(old wrong'!CI9</f>
        <v>-15.635090846177775</v>
      </c>
      <c r="BU9" s="8"/>
      <c r="BW9" s="8"/>
      <c r="BX9" s="4"/>
      <c r="BY9" s="11"/>
      <c r="BZ9" s="2"/>
      <c r="CN9" s="8"/>
      <c r="CO9" s="8"/>
      <c r="CQ9" s="8"/>
      <c r="CR9" s="4"/>
      <c r="CS9" s="11"/>
      <c r="CT9" s="2"/>
      <c r="DH9" s="8"/>
      <c r="DI9" s="8"/>
      <c r="DK9" s="8"/>
      <c r="DL9" s="4"/>
      <c r="DM9" s="11"/>
      <c r="DN9" s="2"/>
      <c r="EB9" s="8"/>
      <c r="EC9" s="8"/>
      <c r="EE9" s="8"/>
      <c r="EF9" s="4"/>
      <c r="EG9" s="11"/>
      <c r="EH9" s="2"/>
      <c r="EV9" s="8"/>
      <c r="EW9" s="8"/>
      <c r="EY9" s="8"/>
      <c r="EZ9" s="4"/>
      <c r="FA9" s="11"/>
      <c r="FB9" s="2"/>
      <c r="FP9" s="8"/>
      <c r="FQ9" s="8"/>
      <c r="FS9" s="8"/>
      <c r="FT9" s="4"/>
      <c r="FU9" s="11"/>
      <c r="FV9" s="2"/>
      <c r="GJ9" s="8"/>
      <c r="GK9" s="8"/>
      <c r="GM9" s="8"/>
    </row>
    <row r="10" spans="1:195" ht="16.5">
      <c r="A10">
        <v>9.9999999999999995E-7</v>
      </c>
      <c r="B10">
        <v>3.760869565217391E-5</v>
      </c>
      <c r="C10">
        <v>2.4850000000000002E-4</v>
      </c>
      <c r="D10">
        <v>2.9621621621621623E-4</v>
      </c>
      <c r="E10">
        <v>3.1704545454545456E-5</v>
      </c>
      <c r="F10">
        <v>1.0000000000000001E-5</v>
      </c>
      <c r="G10">
        <v>0.60073196722583222</v>
      </c>
      <c r="H10">
        <v>0.36555551612921194</v>
      </c>
      <c r="I10">
        <v>306.23102190999998</v>
      </c>
      <c r="J10">
        <v>2.9512092266663814E-7</v>
      </c>
      <c r="K10">
        <v>3.1719999999999998E-2</v>
      </c>
      <c r="L10">
        <v>8.0624197853662896</v>
      </c>
      <c r="M10" s="104">
        <v>64001.913046144167</v>
      </c>
      <c r="N10" s="4" t="s">
        <v>357</v>
      </c>
      <c r="O10" s="11">
        <v>-357.06067114093958</v>
      </c>
      <c r="P10" t="s">
        <v>241</v>
      </c>
      <c r="Q10" s="2">
        <v>1</v>
      </c>
      <c r="R10">
        <v>1.9999999999999982</v>
      </c>
      <c r="T10">
        <v>0</v>
      </c>
      <c r="U10">
        <v>1.6428571428571428</v>
      </c>
      <c r="V10">
        <v>0</v>
      </c>
      <c r="W10">
        <v>1.6428571428571428</v>
      </c>
      <c r="X10">
        <v>1</v>
      </c>
      <c r="Y10">
        <v>0</v>
      </c>
      <c r="Z10">
        <v>0</v>
      </c>
      <c r="AA10">
        <v>2.1428571428571423</v>
      </c>
      <c r="AB10">
        <v>5.4285714285714279</v>
      </c>
      <c r="AC10" s="128" t="s">
        <v>268</v>
      </c>
      <c r="AD10" t="s">
        <v>241</v>
      </c>
      <c r="AE10" s="10">
        <f t="shared" si="0"/>
        <v>-418.77045343144749</v>
      </c>
      <c r="AF10" s="10">
        <f t="shared" si="1"/>
        <v>-641.38669662271559</v>
      </c>
      <c r="AH10" s="131">
        <v>8</v>
      </c>
      <c r="AI10" s="132">
        <f>'G 個別計算 (發酵) wrong'!CO10</f>
        <v>-1032.1551535700783</v>
      </c>
      <c r="AJ10" s="132">
        <f>'G 個別計算 (發酵) wrong'!AG10</f>
        <v>-995.14085271451881</v>
      </c>
      <c r="AK10" s="133">
        <f>'G 個別計算 (發酵) wrong'!BA10</f>
        <v>-914.07952794985749</v>
      </c>
      <c r="AL10" s="132" t="e">
        <f>'G 個別計算 (發酵) wrong'!#REF!</f>
        <v>#REF!</v>
      </c>
      <c r="AM10" s="132" t="e">
        <f>'G 個別計算 (發酵) wrong'!#REF!</f>
        <v>#REF!</v>
      </c>
      <c r="AN10" s="132" t="e">
        <f>'G 個別計算 (發酵) wrong'!#REF!</f>
        <v>#REF!</v>
      </c>
      <c r="AO10" s="132">
        <f>'G 個別計算 (發酵) wrong'!BU10</f>
        <v>-896.19617396667411</v>
      </c>
      <c r="AP10" s="132" t="e">
        <f>'G 個別計算 (發酵) wrong'!#REF!</f>
        <v>#REF!</v>
      </c>
      <c r="AQ10" s="132" t="e">
        <f>'G 個別計算 (發酵) wrong'!#REF!</f>
        <v>#REF!</v>
      </c>
      <c r="AR10" s="132" t="e">
        <f>'G 個別計算 (發酵) wrong'!#REF!</f>
        <v>#REF!</v>
      </c>
      <c r="AS10" t="e">
        <f>'G 個別計算 (發酵) wrong'!#REF!</f>
        <v>#REF!</v>
      </c>
      <c r="AT10" t="e">
        <f>'G 個別計算 (發酵) wrong'!#REF!</f>
        <v>#REF!</v>
      </c>
      <c r="AU10" t="e">
        <f>'G 個別計算 (發酵) wrong'!#REF!</f>
        <v>#REF!</v>
      </c>
      <c r="AV10" t="e">
        <f>#REF!</f>
        <v>#REF!</v>
      </c>
      <c r="AW10" s="2" t="e">
        <f>#REF!</f>
        <v>#REF!</v>
      </c>
      <c r="AX10" t="e">
        <f>#REF!</f>
        <v>#REF!</v>
      </c>
      <c r="BJ10" s="131">
        <v>8</v>
      </c>
      <c r="BK10" s="132">
        <f>'G 個別計算(old wrong'!AI10</f>
        <v>-31.883634321552051</v>
      </c>
      <c r="BL10" s="133">
        <f>'G 個別計算(old wrong'!U10</f>
        <v>-9.6279136546180268</v>
      </c>
      <c r="BM10" s="132">
        <f>'G 個別計算(old wrong'!BT10</f>
        <v>18.686630313433355</v>
      </c>
      <c r="BN10" s="132">
        <f>'G 個別計算(old wrong'!AB10</f>
        <v>-6.0588233011171848</v>
      </c>
      <c r="BO10" s="132">
        <f>'G 個別計算(old wrong'!CA10</f>
        <v>-18.686630313433355</v>
      </c>
      <c r="BP10" s="100">
        <f t="shared" si="2"/>
        <v>-37.942457622669238</v>
      </c>
      <c r="BQ10" s="132">
        <f>'G 個別計算(old wrong'!BF10</f>
        <v>-39.621322029357827</v>
      </c>
      <c r="BR10" s="133">
        <f>'G 個別計算(old wrong'!BM10</f>
        <v>-20.934691715924352</v>
      </c>
      <c r="BS10">
        <f>'G 個別計算(old wrong'!CI10</f>
        <v>-14.765641573330896</v>
      </c>
      <c r="BU10" s="8"/>
      <c r="BW10" s="8"/>
      <c r="BX10" s="4"/>
      <c r="BY10" s="11"/>
      <c r="BZ10" s="2"/>
      <c r="CN10" s="8"/>
      <c r="CO10" s="8"/>
      <c r="CQ10" s="8"/>
      <c r="CR10" s="4"/>
      <c r="CS10" s="11"/>
      <c r="CT10" s="2"/>
      <c r="DH10" s="8"/>
      <c r="DI10" s="8"/>
      <c r="DK10" s="8"/>
      <c r="DL10" s="4"/>
      <c r="DM10" s="11"/>
      <c r="DN10" s="2"/>
      <c r="EB10" s="8"/>
      <c r="EC10" s="8"/>
      <c r="EE10" s="8"/>
      <c r="EF10" s="4"/>
      <c r="EG10" s="11"/>
      <c r="EH10" s="2"/>
      <c r="EV10" s="8"/>
      <c r="EW10" s="8"/>
      <c r="EY10" s="8"/>
      <c r="EZ10" s="4"/>
      <c r="FA10" s="11"/>
      <c r="FB10" s="2"/>
      <c r="FP10" s="8"/>
      <c r="FQ10" s="8"/>
      <c r="FS10" s="8"/>
      <c r="FT10" s="4"/>
      <c r="FU10" s="11"/>
      <c r="FV10" s="2"/>
      <c r="GJ10" s="8"/>
      <c r="GK10" s="8"/>
      <c r="GM10" s="8"/>
    </row>
    <row r="11" spans="1:195" ht="16.5">
      <c r="A11">
        <v>9.9999999999999995E-7</v>
      </c>
      <c r="B11">
        <v>3.8043478260869569E-5</v>
      </c>
      <c r="C11">
        <v>2.2549999999999998E-4</v>
      </c>
      <c r="D11">
        <v>2.3689189189189192E-4</v>
      </c>
      <c r="E11">
        <v>2.6704545454545457E-5</v>
      </c>
      <c r="F11">
        <v>1.0000000000000001E-5</v>
      </c>
      <c r="G11">
        <v>0.59949487295385084</v>
      </c>
      <c r="H11">
        <v>0.36429654000849032</v>
      </c>
      <c r="I11">
        <v>306.23102190999998</v>
      </c>
      <c r="J11">
        <v>2.511886431509578E-7</v>
      </c>
      <c r="K11">
        <v>3.2489999999999998E-2</v>
      </c>
      <c r="L11">
        <v>5.5658141889576429</v>
      </c>
      <c r="M11" s="104">
        <v>63902.095487497922</v>
      </c>
      <c r="N11" s="4" t="s">
        <v>358</v>
      </c>
      <c r="O11" s="11">
        <v>-347.76315436241606</v>
      </c>
      <c r="P11" t="s">
        <v>243</v>
      </c>
      <c r="Q11" s="2">
        <v>1</v>
      </c>
      <c r="R11">
        <v>0.99999999999999822</v>
      </c>
      <c r="T11">
        <v>0</v>
      </c>
      <c r="U11">
        <v>1.6428571428571428</v>
      </c>
      <c r="V11">
        <v>0</v>
      </c>
      <c r="W11">
        <v>1.6428571428571428</v>
      </c>
      <c r="X11">
        <v>1</v>
      </c>
      <c r="Y11">
        <v>0</v>
      </c>
      <c r="Z11">
        <v>1</v>
      </c>
      <c r="AA11">
        <v>1.1428571428571423</v>
      </c>
      <c r="AB11">
        <v>4.4285714285714279</v>
      </c>
      <c r="AC11" s="128" t="s">
        <v>289</v>
      </c>
      <c r="AD11" t="s">
        <v>243</v>
      </c>
      <c r="AE11" s="10">
        <f t="shared" si="0"/>
        <v>-464.99777557909886</v>
      </c>
      <c r="AF11" s="10">
        <f t="shared" si="1"/>
        <v>-646.60576344565936</v>
      </c>
      <c r="AH11" s="131">
        <v>9</v>
      </c>
      <c r="AI11" s="132">
        <f>'G 個別計算 (發酵) wrong'!CO11</f>
        <v>-1037.110297034656</v>
      </c>
      <c r="AJ11" s="132">
        <f>'G 個別計算 (發酵) wrong'!AG11</f>
        <v>-999.08694377754159</v>
      </c>
      <c r="AK11" s="133">
        <f>'G 個別計算 (發酵) wrong'!BA11</f>
        <v>-918.0363857339139</v>
      </c>
      <c r="AL11" s="132" t="e">
        <f>'G 個別計算 (發酵) wrong'!#REF!</f>
        <v>#REF!</v>
      </c>
      <c r="AM11" s="132" t="e">
        <f>'G 個別計算 (發酵) wrong'!#REF!</f>
        <v>#REF!</v>
      </c>
      <c r="AN11" s="132" t="e">
        <f>'G 個別計算 (發酵) wrong'!#REF!</f>
        <v>#REF!</v>
      </c>
      <c r="AO11" s="132">
        <f>'G 個別計算 (發酵) wrong'!BU11</f>
        <v>-899.06825972506056</v>
      </c>
      <c r="AP11" s="132" t="e">
        <f>'G 個別計算 (發酵) wrong'!#REF!</f>
        <v>#REF!</v>
      </c>
      <c r="AQ11" s="132" t="e">
        <f>'G 個別計算 (發酵) wrong'!#REF!</f>
        <v>#REF!</v>
      </c>
      <c r="AR11" s="132" t="e">
        <f>'G 個別計算 (發酵) wrong'!#REF!</f>
        <v>#REF!</v>
      </c>
      <c r="AS11" t="e">
        <f>'G 個別計算 (發酵) wrong'!#REF!</f>
        <v>#REF!</v>
      </c>
      <c r="AT11" t="e">
        <f>'G 個別計算 (發酵) wrong'!#REF!</f>
        <v>#REF!</v>
      </c>
      <c r="AU11" t="e">
        <f>'G 個別計算 (發酵) wrong'!#REF!</f>
        <v>#REF!</v>
      </c>
      <c r="AV11" t="e">
        <f>#REF!</f>
        <v>#REF!</v>
      </c>
      <c r="AW11" s="2" t="e">
        <f>#REF!</f>
        <v>#REF!</v>
      </c>
      <c r="AX11" t="e">
        <f>#REF!</f>
        <v>#REF!</v>
      </c>
      <c r="BJ11" s="131">
        <v>9</v>
      </c>
      <c r="BK11" s="132">
        <f>'G 個別計算(old wrong'!AI11</f>
        <v>-34.24080307013017</v>
      </c>
      <c r="BL11" s="133">
        <f>'G 個別計算(old wrong'!U11</f>
        <v>-12.489273168452655</v>
      </c>
      <c r="BM11" s="132">
        <f>'G 個別計算(old wrong'!BT11</f>
        <v>14.867297236807445</v>
      </c>
      <c r="BN11" s="132">
        <f>'G 個別計算(old wrong'!AB11</f>
        <v>-5.6050405035824022</v>
      </c>
      <c r="BO11" s="132">
        <f>'G 個別計算(old wrong'!CA11</f>
        <v>-14.867297236807445</v>
      </c>
      <c r="BP11" s="100">
        <f t="shared" si="2"/>
        <v>-39.845843573712571</v>
      </c>
      <c r="BQ11" s="132">
        <f>'G 個別計算(old wrong'!BF11</f>
        <v>-35.498878526376288</v>
      </c>
      <c r="BR11" s="133">
        <f>'G 個別計算(old wrong'!BM11</f>
        <v>-20.631581289568736</v>
      </c>
      <c r="BS11">
        <f>'G 個別計算(old wrong'!CI11</f>
        <v>-14.294355746716121</v>
      </c>
      <c r="BU11" s="8"/>
      <c r="BW11" s="8"/>
      <c r="BX11" s="4"/>
      <c r="BY11" s="11"/>
      <c r="BZ11" s="2"/>
      <c r="CN11" s="8"/>
      <c r="CO11" s="8"/>
      <c r="CQ11" s="8"/>
      <c r="CR11" s="4"/>
      <c r="CS11" s="11"/>
      <c r="CT11" s="2"/>
      <c r="DH11" s="8"/>
      <c r="DI11" s="8"/>
      <c r="DK11" s="8"/>
      <c r="DL11" s="4"/>
      <c r="DM11" s="11"/>
      <c r="DN11" s="2"/>
      <c r="EB11" s="8"/>
      <c r="EC11" s="8"/>
      <c r="EE11" s="8"/>
      <c r="EF11" s="4"/>
      <c r="EG11" s="11"/>
      <c r="EH11" s="2"/>
      <c r="EV11" s="8"/>
      <c r="EW11" s="8"/>
      <c r="EY11" s="8"/>
      <c r="EZ11" s="4"/>
      <c r="FA11" s="11"/>
      <c r="FB11" s="2"/>
      <c r="FP11" s="8"/>
      <c r="FQ11" s="8"/>
      <c r="FS11" s="8"/>
      <c r="FT11" s="4"/>
      <c r="FU11" s="11"/>
      <c r="FV11" s="2"/>
      <c r="GJ11" s="8"/>
      <c r="GK11" s="8"/>
      <c r="GM11" s="8"/>
    </row>
    <row r="12" spans="1:195" ht="16.5">
      <c r="A12">
        <v>9.9999999999999995E-7</v>
      </c>
      <c r="B12">
        <v>9.9999999999999995E-7</v>
      </c>
      <c r="C12">
        <v>2.6983333333333335E-4</v>
      </c>
      <c r="D12">
        <v>3.6648648648648653E-4</v>
      </c>
      <c r="E12">
        <v>3.0454545454545456E-5</v>
      </c>
      <c r="F12">
        <v>1.0000000000000001E-5</v>
      </c>
      <c r="G12">
        <v>0.59273280639257453</v>
      </c>
      <c r="H12">
        <v>0.37759514590238547</v>
      </c>
      <c r="I12">
        <v>305.39999999999998</v>
      </c>
      <c r="J12">
        <v>1.9498445997580421E-7</v>
      </c>
      <c r="K12">
        <v>3.2349999999999997E-2</v>
      </c>
      <c r="L12">
        <v>16.716226905622161</v>
      </c>
      <c r="M12" s="104">
        <v>63170.023698834106</v>
      </c>
      <c r="N12" s="4" t="s">
        <v>359</v>
      </c>
      <c r="O12" s="11">
        <v>-50.109731543624164</v>
      </c>
      <c r="P12" t="s">
        <v>265</v>
      </c>
      <c r="Q12" s="2">
        <v>1</v>
      </c>
      <c r="R12">
        <v>1.0000000000000018</v>
      </c>
      <c r="T12">
        <v>0</v>
      </c>
      <c r="U12">
        <v>2.1818181818181817</v>
      </c>
      <c r="V12">
        <v>2.1818181818181817</v>
      </c>
      <c r="W12">
        <v>0</v>
      </c>
      <c r="X12">
        <v>0</v>
      </c>
      <c r="Y12">
        <v>0</v>
      </c>
      <c r="Z12">
        <v>0</v>
      </c>
      <c r="AA12">
        <v>1.0909090909090917</v>
      </c>
      <c r="AB12">
        <v>5.454545454545455</v>
      </c>
      <c r="AC12">
        <v>6</v>
      </c>
      <c r="AD12" t="s">
        <v>265</v>
      </c>
      <c r="AE12" s="10">
        <f t="shared" si="0"/>
        <v>-445.40387797437427</v>
      </c>
      <c r="AF12" s="10">
        <f t="shared" si="1"/>
        <v>-669.08527065459577</v>
      </c>
      <c r="AH12" s="131">
        <v>10</v>
      </c>
      <c r="AI12" s="132">
        <f>'G 個別計算 (發酵) wrong'!CO12</f>
        <v>-1263.87978472437</v>
      </c>
      <c r="AJ12" s="132">
        <f>'G 個別計算 (發酵) wrong'!AG12</f>
        <v>-999.32863077237084</v>
      </c>
      <c r="AK12" s="133">
        <f>'G 個別計算 (發酵) wrong'!BA12</f>
        <v>-916.88097781739089</v>
      </c>
      <c r="AL12" s="132" t="e">
        <f>'G 個別計算 (發酵) wrong'!#REF!</f>
        <v>#REF!</v>
      </c>
      <c r="AM12" s="132" t="e">
        <f>'G 個別計算 (發酵) wrong'!#REF!</f>
        <v>#REF!</v>
      </c>
      <c r="AN12" s="132" t="e">
        <f>'G 個別計算 (發酵) wrong'!#REF!</f>
        <v>#REF!</v>
      </c>
      <c r="AO12" s="132">
        <f>'G 個別計算 (發酵) wrong'!BU12</f>
        <v>-900.74090045962009</v>
      </c>
      <c r="AP12" s="132" t="e">
        <f>'G 個別計算 (發酵) wrong'!#REF!</f>
        <v>#REF!</v>
      </c>
      <c r="AQ12" s="132" t="e">
        <f>'G 個別計算 (發酵) wrong'!#REF!</f>
        <v>#REF!</v>
      </c>
      <c r="AR12" s="132" t="e">
        <f>'G 個別計算 (發酵) wrong'!#REF!</f>
        <v>#REF!</v>
      </c>
      <c r="AS12" t="e">
        <f>'G 個別計算 (發酵) wrong'!#REF!</f>
        <v>#REF!</v>
      </c>
      <c r="AT12" t="e">
        <f>'G 個別計算 (發酵) wrong'!#REF!</f>
        <v>#REF!</v>
      </c>
      <c r="AU12" t="e">
        <f>'G 個別計算 (發酵) wrong'!#REF!</f>
        <v>#REF!</v>
      </c>
      <c r="AV12" t="e">
        <f>#REF!</f>
        <v>#REF!</v>
      </c>
      <c r="AW12" s="2" t="e">
        <f>#REF!</f>
        <v>#REF!</v>
      </c>
      <c r="AX12" t="e">
        <f>#REF!</f>
        <v>#REF!</v>
      </c>
      <c r="BJ12" s="131">
        <v>10</v>
      </c>
      <c r="BK12" s="132">
        <f>'G 個別計算(old wrong'!AI12</f>
        <v>-28.504261088355079</v>
      </c>
      <c r="BL12" s="133">
        <f>'G 個別計算(old wrong'!U12</f>
        <v>-5.1862922989325142</v>
      </c>
      <c r="BM12" s="132">
        <f>'G 個別計算(old wrong'!BT12</f>
        <v>25.147919750582417</v>
      </c>
      <c r="BN12" s="132">
        <f>'G 個別計算(old wrong'!AB12</f>
        <v>-7.0162432600922049</v>
      </c>
      <c r="BO12" s="132">
        <f>'G 個別計算(old wrong'!CA12</f>
        <v>-25.147919750582417</v>
      </c>
      <c r="BP12" s="100">
        <f t="shared" si="2"/>
        <v>-35.520504348447282</v>
      </c>
      <c r="BQ12" s="132">
        <f>'G 個別計算(old wrong'!BF12</f>
        <v>-46.305833625285189</v>
      </c>
      <c r="BR12" s="133">
        <f>'G 個別計算(old wrong'!BM12</f>
        <v>-21.157913874702658</v>
      </c>
      <c r="BS12">
        <f>'G 個別計算(old wrong'!CI12</f>
        <v>22.933945117297441</v>
      </c>
      <c r="BU12" s="8"/>
      <c r="BW12" s="8"/>
      <c r="BX12" s="4"/>
      <c r="BY12" s="11"/>
      <c r="BZ12" s="2"/>
      <c r="CN12" s="8"/>
      <c r="CO12" s="8"/>
      <c r="CQ12" s="8"/>
      <c r="CR12" s="4"/>
      <c r="CS12" s="11"/>
      <c r="CT12" s="2"/>
      <c r="DH12" s="8"/>
      <c r="DI12" s="8"/>
      <c r="DK12" s="8"/>
      <c r="DL12" s="4"/>
      <c r="DM12" s="11"/>
      <c r="DN12" s="2"/>
      <c r="EB12" s="8"/>
      <c r="EC12" s="8"/>
      <c r="EE12" s="8"/>
      <c r="EF12" s="4"/>
      <c r="EG12" s="11"/>
      <c r="EH12" s="2"/>
      <c r="EV12" s="8"/>
      <c r="EW12" s="8"/>
      <c r="EY12" s="8"/>
      <c r="EZ12" s="4"/>
      <c r="FA12" s="11"/>
      <c r="FB12" s="2"/>
      <c r="FP12" s="8"/>
      <c r="FQ12" s="8"/>
      <c r="FS12" s="8"/>
      <c r="FT12" s="4"/>
      <c r="FU12" s="11"/>
      <c r="FV12" s="2"/>
      <c r="GJ12" s="8"/>
      <c r="GK12" s="8"/>
      <c r="GM12" s="8"/>
    </row>
    <row r="13" spans="1:195" ht="16.5">
      <c r="A13">
        <v>9.9999999999999995E-7</v>
      </c>
      <c r="B13">
        <v>9.9999999999999995E-7</v>
      </c>
      <c r="C13">
        <v>3.3683333333333335E-4</v>
      </c>
      <c r="D13">
        <v>3.9743243243243244E-4</v>
      </c>
      <c r="E13">
        <v>3.9090909090909092E-5</v>
      </c>
      <c r="F13">
        <v>1.0000000000000001E-5</v>
      </c>
      <c r="G13">
        <v>0.5966118405597951</v>
      </c>
      <c r="H13">
        <v>0.37382606294411713</v>
      </c>
      <c r="I13">
        <v>305</v>
      </c>
      <c r="J13">
        <v>1.9952623149688761E-7</v>
      </c>
      <c r="K13">
        <v>3.2250000000000001E-2</v>
      </c>
      <c r="L13">
        <v>21.514523421640565</v>
      </c>
      <c r="M13" s="104">
        <v>63555.314538530853</v>
      </c>
      <c r="N13" s="4" t="s">
        <v>360</v>
      </c>
      <c r="O13" s="11">
        <v>-1534.0419463087248</v>
      </c>
      <c r="P13" t="s">
        <v>266</v>
      </c>
      <c r="Q13">
        <v>1</v>
      </c>
      <c r="R13">
        <v>1.0000000000000018</v>
      </c>
      <c r="T13">
        <v>0</v>
      </c>
      <c r="U13">
        <v>1.3333333333333333</v>
      </c>
      <c r="V13">
        <v>2.6666666666666665</v>
      </c>
      <c r="W13">
        <v>0</v>
      </c>
      <c r="X13">
        <v>0</v>
      </c>
      <c r="Y13">
        <v>0</v>
      </c>
      <c r="Z13">
        <v>0</v>
      </c>
      <c r="AA13">
        <v>1.3333333333333339</v>
      </c>
      <c r="AB13">
        <v>5.3333333333333339</v>
      </c>
      <c r="AC13" s="128" t="s">
        <v>291</v>
      </c>
      <c r="AD13" t="s">
        <v>266</v>
      </c>
      <c r="AE13" s="10">
        <f t="shared" si="0"/>
        <v>-449.32346308724811</v>
      </c>
      <c r="AF13" s="10">
        <f t="shared" si="1"/>
        <v>-668.0341581523536</v>
      </c>
      <c r="AH13" s="131">
        <v>11</v>
      </c>
      <c r="AI13" s="132">
        <f>'G 個別計算 (發酵) wrong'!CO13</f>
        <v>-1261.548392500802</v>
      </c>
      <c r="AJ13" s="132">
        <f>'G 個別計算 (發酵) wrong'!AG13</f>
        <v>-995.17737789225316</v>
      </c>
      <c r="AK13" s="133">
        <f>'G 個別計算 (發酵) wrong'!BA13</f>
        <v>-915.561231789972</v>
      </c>
      <c r="AL13" s="132" t="e">
        <f>'G 個別計算 (發酵) wrong'!#REF!</f>
        <v>#REF!</v>
      </c>
      <c r="AM13" s="132" t="e">
        <f>'G 個別計算 (發酵) wrong'!#REF!</f>
        <v>#REF!</v>
      </c>
      <c r="AN13" s="132" t="e">
        <f>'G 個別計算 (發酵) wrong'!#REF!</f>
        <v>#REF!</v>
      </c>
      <c r="AO13" s="132">
        <f>'G 個別計算 (發酵) wrong'!BU13</f>
        <v>-898.64891843581881</v>
      </c>
      <c r="AP13" s="132" t="e">
        <f>'G 個別計算 (發酵) wrong'!#REF!</f>
        <v>#REF!</v>
      </c>
      <c r="AQ13" s="132" t="e">
        <f>'G 個別計算 (發酵) wrong'!#REF!</f>
        <v>#REF!</v>
      </c>
      <c r="AR13" s="132" t="e">
        <f>'G 個別計算 (發酵) wrong'!#REF!</f>
        <v>#REF!</v>
      </c>
      <c r="AS13" t="e">
        <f>'G 個別計算 (發酵) wrong'!#REF!</f>
        <v>#REF!</v>
      </c>
      <c r="AT13" t="e">
        <f>'G 個別計算 (發酵) wrong'!#REF!</f>
        <v>#REF!</v>
      </c>
      <c r="AU13" t="e">
        <f>'G 個別計算 (發酵) wrong'!#REF!</f>
        <v>#REF!</v>
      </c>
      <c r="AV13" t="e">
        <f>#REF!</f>
        <v>#REF!</v>
      </c>
      <c r="AW13" s="2" t="e">
        <f>#REF!</f>
        <v>#REF!</v>
      </c>
      <c r="AX13" t="e">
        <f>#REF!</f>
        <v>#REF!</v>
      </c>
      <c r="BJ13" s="131">
        <v>11</v>
      </c>
      <c r="BK13" s="132">
        <f>'G 個別計算(old wrong'!AI13</f>
        <v>-26.573492127776376</v>
      </c>
      <c r="BL13" s="133">
        <f>'G 個別計算(old wrong'!U13</f>
        <v>-2.751326977891722</v>
      </c>
      <c r="BM13" s="132">
        <f>'G 個別計算(old wrong'!BT13</f>
        <v>27.293398624809527</v>
      </c>
      <c r="BN13" s="132">
        <f>'G 個別計算(old wrong'!AB13</f>
        <v>-6.2225604528164276</v>
      </c>
      <c r="BO13" s="132">
        <f>'G 個別計算(old wrong'!CA13</f>
        <v>-27.293398624809527</v>
      </c>
      <c r="BP13" s="100">
        <f t="shared" si="2"/>
        <v>-32.7960525805928</v>
      </c>
      <c r="BQ13" s="132">
        <f>'G 個別計算(old wrong'!BF13</f>
        <v>-49.019227997032289</v>
      </c>
      <c r="BR13" s="133">
        <f>'G 個別計算(old wrong'!BM13</f>
        <v>-21.725829372222652</v>
      </c>
      <c r="BS13">
        <f>'G 個別計算(old wrong'!CI13</f>
        <v>22.669339729202335</v>
      </c>
      <c r="BU13" s="8"/>
      <c r="BW13" s="8"/>
      <c r="BX13" s="4"/>
      <c r="BY13" s="11"/>
      <c r="BZ13" s="2"/>
      <c r="CN13" s="8"/>
      <c r="CO13" s="8"/>
      <c r="CQ13" s="8"/>
      <c r="CR13" s="4"/>
      <c r="CS13" s="11"/>
      <c r="CT13" s="2"/>
      <c r="DH13" s="8"/>
      <c r="DI13" s="8"/>
      <c r="DK13" s="8"/>
      <c r="DL13" s="4"/>
      <c r="DM13" s="11"/>
      <c r="DN13" s="2"/>
      <c r="EB13" s="8"/>
      <c r="EC13" s="8"/>
      <c r="EE13" s="8"/>
      <c r="EF13" s="4"/>
      <c r="EG13" s="11"/>
      <c r="EH13" s="2"/>
      <c r="EV13" s="8"/>
      <c r="EW13" s="8"/>
      <c r="EY13" s="8"/>
      <c r="EZ13" s="4"/>
      <c r="FA13" s="11"/>
      <c r="FB13" s="2"/>
      <c r="FP13" s="8"/>
      <c r="FQ13" s="8"/>
      <c r="FS13" s="8"/>
      <c r="FT13" s="4"/>
      <c r="FU13" s="11"/>
      <c r="FV13" s="2"/>
      <c r="GJ13" s="8"/>
      <c r="GK13" s="8"/>
      <c r="GM13" s="8"/>
    </row>
    <row r="14" spans="1:195" ht="16.5">
      <c r="A14">
        <v>9.9999999999999995E-7</v>
      </c>
      <c r="B14">
        <v>3.6521739130434779E-5</v>
      </c>
      <c r="C14">
        <v>3.2666666666666673E-4</v>
      </c>
      <c r="D14">
        <v>4.4932432432432436E-4</v>
      </c>
      <c r="E14">
        <v>9.9999999999999995E-7</v>
      </c>
      <c r="F14">
        <v>1.0000000000000001E-5</v>
      </c>
      <c r="G14">
        <v>0.58590951231121335</v>
      </c>
      <c r="H14">
        <v>0.38490792761715575</v>
      </c>
      <c r="I14">
        <v>305.89999999999998</v>
      </c>
      <c r="J14">
        <v>1.9498445997580421E-7</v>
      </c>
      <c r="K14">
        <v>3.2024999999999998E-2</v>
      </c>
      <c r="L14">
        <v>22.951010564592359</v>
      </c>
      <c r="M14" s="104">
        <v>62496.866211297369</v>
      </c>
      <c r="N14" s="4" t="s">
        <v>87</v>
      </c>
      <c r="O14" s="11">
        <v>-394.38179194630874</v>
      </c>
      <c r="P14" t="s">
        <v>269</v>
      </c>
      <c r="Q14">
        <v>1</v>
      </c>
      <c r="R14">
        <v>1</v>
      </c>
      <c r="T14">
        <v>0</v>
      </c>
      <c r="U14">
        <v>0.70588235294117652</v>
      </c>
      <c r="V14">
        <v>0</v>
      </c>
      <c r="W14">
        <v>2.1176470588235294</v>
      </c>
      <c r="X14">
        <v>0</v>
      </c>
      <c r="Y14">
        <v>0</v>
      </c>
      <c r="Z14">
        <v>0</v>
      </c>
      <c r="AA14">
        <v>2.117647058823529</v>
      </c>
      <c r="AB14">
        <v>4.9411764705882355</v>
      </c>
      <c r="AC14" s="128" t="s">
        <v>292</v>
      </c>
      <c r="AD14" t="s">
        <v>269</v>
      </c>
      <c r="AH14" s="131">
        <v>12</v>
      </c>
      <c r="AI14" s="132">
        <f>'G 個別計算 (發酵) wrong'!CO14</f>
        <v>-1045.869686102978</v>
      </c>
      <c r="AJ14" s="132">
        <f>'G 個別計算 (發酵) wrong'!AG14</f>
        <v>-996.94474519238304</v>
      </c>
      <c r="AK14" s="133">
        <f>'G 個別計算 (發酵) wrong'!BA14</f>
        <v>-915.55807740806608</v>
      </c>
      <c r="AL14" s="132" t="e">
        <f>'G 個別計算 (發酵) wrong'!#REF!</f>
        <v>#REF!</v>
      </c>
      <c r="AM14" s="132" t="e">
        <f>'G 個別計算 (發酵) wrong'!#REF!</f>
        <v>#REF!</v>
      </c>
      <c r="AN14" s="132" t="e">
        <f>'G 個別計算 (發酵) wrong'!#REF!</f>
        <v>#REF!</v>
      </c>
      <c r="AO14" s="132">
        <f>'G 個別計算 (發酵) wrong'!BU14</f>
        <v>-922.04469310838022</v>
      </c>
      <c r="AP14" s="132" t="e">
        <f>'G 個別計算 (發酵) wrong'!#REF!</f>
        <v>#REF!</v>
      </c>
      <c r="AQ14" s="132" t="e">
        <f>'G 個別計算 (發酵) wrong'!#REF!</f>
        <v>#REF!</v>
      </c>
      <c r="AR14" s="132" t="e">
        <f>'G 個別計算 (發酵) wrong'!#REF!</f>
        <v>#REF!</v>
      </c>
      <c r="AS14" t="e">
        <f>'G 個別計算 (發酵) wrong'!#REF!</f>
        <v>#REF!</v>
      </c>
      <c r="AT14" t="e">
        <f>'G 個別計算 (發酵) wrong'!#REF!</f>
        <v>#REF!</v>
      </c>
      <c r="AU14" t="e">
        <f>'G 個別計算 (發酵) wrong'!#REF!</f>
        <v>#REF!</v>
      </c>
      <c r="AV14" t="e">
        <f>#REF!</f>
        <v>#REF!</v>
      </c>
      <c r="AW14" s="2" t="e">
        <f>#REF!</f>
        <v>#REF!</v>
      </c>
      <c r="AX14" t="e">
        <f>#REF!</f>
        <v>#REF!</v>
      </c>
      <c r="BJ14" s="131">
        <v>12</v>
      </c>
      <c r="BK14" s="132">
        <f>'G 個別計算(old wrong'!AI14</f>
        <v>-17.354690602840869</v>
      </c>
      <c r="BL14" s="133">
        <f>'G 個別計算(old wrong'!U14</f>
        <v>-2.9572814555185403</v>
      </c>
      <c r="BM14" s="132">
        <f>'G 個別計算(old wrong'!BT14</f>
        <v>27.707328864320999</v>
      </c>
      <c r="BN14" s="132">
        <f>'G 個別計算(old wrong'!AB14</f>
        <v>-16.267201172517044</v>
      </c>
      <c r="BO14" s="132">
        <f>'G 個別計算(old wrong'!CA14</f>
        <v>-27.707328864320999</v>
      </c>
      <c r="BP14" s="100">
        <f t="shared" si="2"/>
        <v>-33.621891775357909</v>
      </c>
      <c r="BQ14" s="132">
        <f>'G 個別計算(old wrong'!BF14</f>
        <v>-49.388783594805531</v>
      </c>
      <c r="BR14" s="133">
        <f>'G 個別計算(old wrong'!BM14</f>
        <v>-21.681454730484411</v>
      </c>
      <c r="BS14">
        <f>'G 個別計算(old wrong'!CI14</f>
        <v>-13.527297912051665</v>
      </c>
      <c r="BU14" s="8"/>
      <c r="BW14" s="8"/>
      <c r="BX14" s="4"/>
      <c r="BY14" s="11"/>
      <c r="BZ14" s="2"/>
      <c r="CN14" s="8"/>
      <c r="CO14" s="8"/>
      <c r="CQ14" s="8"/>
      <c r="CR14" s="4"/>
      <c r="CS14" s="11"/>
      <c r="CT14" s="2"/>
      <c r="DH14" s="8"/>
      <c r="DI14" s="8"/>
      <c r="DK14" s="8"/>
      <c r="DL14" s="4"/>
      <c r="DM14" s="11"/>
      <c r="DN14" s="2"/>
      <c r="EB14" s="8"/>
      <c r="EC14" s="8"/>
      <c r="EE14" s="8"/>
      <c r="EF14" s="4"/>
      <c r="EG14" s="11"/>
      <c r="EH14" s="2"/>
      <c r="EV14" s="8"/>
      <c r="EW14" s="8"/>
      <c r="EY14" s="8"/>
      <c r="EZ14" s="4"/>
      <c r="FA14" s="11"/>
      <c r="FB14" s="2"/>
      <c r="FP14" s="8"/>
      <c r="FQ14" s="8"/>
      <c r="FS14" s="8"/>
      <c r="FT14" s="4"/>
      <c r="FU14" s="11"/>
      <c r="FV14" s="2"/>
      <c r="GJ14" s="8"/>
      <c r="GK14" s="8"/>
      <c r="GM14" s="8"/>
    </row>
    <row r="15" spans="1:195" ht="16.5">
      <c r="A15">
        <v>9.9999999999999995E-7</v>
      </c>
      <c r="B15">
        <v>2.3478260869565219E-5</v>
      </c>
      <c r="C15">
        <v>2.6049999999999999E-4</v>
      </c>
      <c r="D15">
        <v>2.8418918918918923E-4</v>
      </c>
      <c r="E15">
        <v>3.0909090909090909E-5</v>
      </c>
      <c r="F15">
        <v>1.0000000000000001E-5</v>
      </c>
      <c r="G15">
        <v>0.58494491160948348</v>
      </c>
      <c r="H15">
        <v>0.38538390778298209</v>
      </c>
      <c r="I15">
        <v>305.60000000000002</v>
      </c>
      <c r="J15">
        <v>1.9952623149688761E-7</v>
      </c>
      <c r="K15">
        <v>3.1375E-2</v>
      </c>
      <c r="L15">
        <v>21.687376759288682</v>
      </c>
      <c r="M15" s="104">
        <v>62403.689760229616</v>
      </c>
      <c r="AE15" s="8"/>
      <c r="AF15" s="8"/>
      <c r="AH15" s="131">
        <v>13</v>
      </c>
      <c r="AI15" s="132">
        <f>'G 個別計算 (發酵) wrong'!CO15</f>
        <v>-1070.5494940269073</v>
      </c>
      <c r="AJ15" s="132">
        <f>'G 個別計算 (發酵) wrong'!AG15</f>
        <v>-999.7274279199969</v>
      </c>
      <c r="AK15" s="133">
        <f>'G 個別計算 (發酵) wrong'!BA15</f>
        <v>-919.09300434168199</v>
      </c>
      <c r="AL15" s="132" t="e">
        <f>'G 個別計算 (發酵) wrong'!#REF!</f>
        <v>#REF!</v>
      </c>
      <c r="AM15" s="132" t="e">
        <f>'G 個別計算 (發酵) wrong'!#REF!</f>
        <v>#REF!</v>
      </c>
      <c r="AN15" s="132" t="e">
        <f>'G 個別計算 (發酵) wrong'!#REF!</f>
        <v>#REF!</v>
      </c>
      <c r="AO15" s="132">
        <f>'G 個別計算 (發酵) wrong'!BU15</f>
        <v>-900.71189018315806</v>
      </c>
      <c r="AP15" s="132" t="e">
        <f>'G 個別計算 (發酵) wrong'!#REF!</f>
        <v>#REF!</v>
      </c>
      <c r="AQ15" s="132" t="e">
        <f>'G 個別計算 (發酵) wrong'!#REF!</f>
        <v>#REF!</v>
      </c>
      <c r="AR15" s="132" t="e">
        <f>'G 個別計算 (發酵) wrong'!#REF!</f>
        <v>#REF!</v>
      </c>
      <c r="AS15" t="e">
        <f>'G 個別計算 (發酵) wrong'!#REF!</f>
        <v>#REF!</v>
      </c>
      <c r="AT15" t="e">
        <f>'G 個別計算 (發酵) wrong'!#REF!</f>
        <v>#REF!</v>
      </c>
      <c r="AU15" t="e">
        <f>'G 個別計算 (發酵) wrong'!#REF!</f>
        <v>#REF!</v>
      </c>
      <c r="AV15" t="e">
        <f>#REF!</f>
        <v>#REF!</v>
      </c>
      <c r="AW15" s="2" t="e">
        <f>#REF!</f>
        <v>#REF!</v>
      </c>
      <c r="AX15" t="e">
        <f>#REF!</f>
        <v>#REF!</v>
      </c>
      <c r="BJ15" s="131">
        <v>13</v>
      </c>
      <c r="BK15" s="132">
        <f>'G 個別計算(old wrong'!AI15</f>
        <v>-27.391328892309744</v>
      </c>
      <c r="BL15" s="133">
        <f>'G 個別計算(old wrong'!U15</f>
        <v>-2.72065579661556</v>
      </c>
      <c r="BM15" s="132">
        <f>'G 個別計算(old wrong'!BT15</f>
        <v>27.730290329413052</v>
      </c>
      <c r="BN15" s="132">
        <f>'G 個別計算(old wrong'!AB15</f>
        <v>-5.7802730303342695</v>
      </c>
      <c r="BO15" s="132">
        <f>'G 個別計算(old wrong'!CA15</f>
        <v>-27.730290329413052</v>
      </c>
      <c r="BP15" s="100">
        <f t="shared" si="2"/>
        <v>-33.171601922644015</v>
      </c>
      <c r="BQ15" s="132">
        <f>'G 個別計算(old wrong'!BF15</f>
        <v>-48.903034893234718</v>
      </c>
      <c r="BR15" s="133">
        <f>'G 個別計算(old wrong'!BM15</f>
        <v>-21.172744563821549</v>
      </c>
      <c r="BS15">
        <f>'G 個別計算(old wrong'!CI15</f>
        <v>-9.3690668793362164</v>
      </c>
      <c r="BU15" s="8"/>
      <c r="BW15" s="8"/>
      <c r="BZ15" s="2"/>
      <c r="CN15" s="8"/>
      <c r="CO15" s="8"/>
      <c r="CQ15" s="8"/>
      <c r="CT15" s="2"/>
      <c r="DH15" s="8"/>
      <c r="DI15" s="8"/>
      <c r="DK15" s="8"/>
      <c r="DN15" s="2"/>
      <c r="EB15" s="8"/>
      <c r="EC15" s="8"/>
      <c r="EE15" s="8"/>
      <c r="EH15" s="2"/>
      <c r="EV15" s="8"/>
      <c r="EW15" s="8"/>
      <c r="EY15" s="8"/>
      <c r="FB15" s="2"/>
      <c r="FP15" s="8"/>
      <c r="FQ15" s="8"/>
      <c r="FS15" s="8"/>
      <c r="FV15" s="2"/>
      <c r="GJ15" s="8"/>
      <c r="GK15" s="8"/>
      <c r="GM15" s="8"/>
    </row>
    <row r="16" spans="1:195" ht="16.5">
      <c r="A16">
        <v>9.9999999999999995E-7</v>
      </c>
      <c r="B16">
        <v>2.2608695652173914E-5</v>
      </c>
      <c r="C16">
        <v>8.2733333333333335E-4</v>
      </c>
      <c r="D16">
        <v>6.5770270270270269E-4</v>
      </c>
      <c r="E16">
        <v>1.3545454545454546E-4</v>
      </c>
      <c r="F16">
        <v>1.0000000000000001E-5</v>
      </c>
      <c r="G16">
        <v>0.58537217651259577</v>
      </c>
      <c r="H16">
        <v>0.38384667682911122</v>
      </c>
      <c r="I16">
        <v>305.38825364000002</v>
      </c>
      <c r="J16">
        <v>2.089296130854039E-7</v>
      </c>
      <c r="K16">
        <v>3.0700000000000002E-2</v>
      </c>
      <c r="L16">
        <v>24.260277551939591</v>
      </c>
      <c r="M16" s="104">
        <v>62452.975822178189</v>
      </c>
      <c r="Q16" s="2"/>
      <c r="AE16" s="8"/>
      <c r="AF16" s="8"/>
      <c r="AH16" s="131">
        <v>14</v>
      </c>
      <c r="AI16" s="132">
        <f>'G 個別計算 (發酵) wrong'!CO16</f>
        <v>-1070.10463844795</v>
      </c>
      <c r="AJ16" s="132">
        <f>'G 個別計算 (發酵) wrong'!AG16</f>
        <v>-981.19448606847243</v>
      </c>
      <c r="AK16" s="133">
        <f>'G 個別計算 (發酵) wrong'!BA16</f>
        <v>-911.10617684640863</v>
      </c>
      <c r="AL16" s="132" t="e">
        <f>'G 個別計算 (發酵) wrong'!#REF!</f>
        <v>#REF!</v>
      </c>
      <c r="AM16" s="132" t="e">
        <f>'G 個別計算 (發酵) wrong'!#REF!</f>
        <v>#REF!</v>
      </c>
      <c r="AN16" s="132" t="e">
        <f>'G 個別計算 (發酵) wrong'!#REF!</f>
        <v>#REF!</v>
      </c>
      <c r="AO16" s="132">
        <f>'G 個別計算 (發酵) wrong'!BU16</f>
        <v>-891.11424680061964</v>
      </c>
      <c r="AP16" s="132" t="e">
        <f>'G 個別計算 (發酵) wrong'!#REF!</f>
        <v>#REF!</v>
      </c>
      <c r="AQ16" s="132" t="e">
        <f>'G 個別計算 (發酵) wrong'!#REF!</f>
        <v>#REF!</v>
      </c>
      <c r="AR16" s="132" t="e">
        <f>'G 個別計算 (發酵) wrong'!#REF!</f>
        <v>#REF!</v>
      </c>
      <c r="AS16" t="e">
        <f>'G 個別計算 (發酵) wrong'!#REF!</f>
        <v>#REF!</v>
      </c>
      <c r="AT16" t="e">
        <f>'G 個別計算 (發酵) wrong'!#REF!</f>
        <v>#REF!</v>
      </c>
      <c r="AU16" t="e">
        <f>'G 個別計算 (發酵) wrong'!#REF!</f>
        <v>#REF!</v>
      </c>
      <c r="AV16" t="e">
        <f>#REF!</f>
        <v>#REF!</v>
      </c>
      <c r="AW16" s="2" t="e">
        <f>#REF!</f>
        <v>#REF!</v>
      </c>
      <c r="AX16" t="e">
        <f>#REF!</f>
        <v>#REF!</v>
      </c>
      <c r="BJ16" s="131">
        <v>14</v>
      </c>
      <c r="BK16" s="132">
        <f>'G 個別計算(old wrong'!AI16</f>
        <v>-24.538050478568351</v>
      </c>
      <c r="BL16" s="133">
        <f>'G 個別計算(old wrong'!U16</f>
        <v>-0.94934969854647022</v>
      </c>
      <c r="BM16" s="132">
        <f>'G 個別計算(old wrong'!BT16</f>
        <v>25.990765099407525</v>
      </c>
      <c r="BN16" s="132">
        <f>'G 個別計算(old wrong'!AB16</f>
        <v>-3.3514140179319347</v>
      </c>
      <c r="BO16" s="132">
        <f>'G 個別計算(old wrong'!CA16</f>
        <v>-25.990765099407525</v>
      </c>
      <c r="BP16" s="100">
        <f t="shared" si="2"/>
        <v>-27.889464496500285</v>
      </c>
      <c r="BQ16" s="132">
        <f>'G 個別計算(old wrong'!BF16</f>
        <v>-50.158624763730501</v>
      </c>
      <c r="BR16" s="133">
        <f>'G 個別計算(old wrong'!BM16</f>
        <v>-24.167859664322854</v>
      </c>
      <c r="BS16">
        <f>'G 個別計算(old wrong'!CI16</f>
        <v>-9.3495009344096616</v>
      </c>
      <c r="BU16" s="8"/>
      <c r="BW16" s="8"/>
      <c r="BZ16" s="2"/>
      <c r="CN16" s="8"/>
      <c r="CO16" s="8"/>
      <c r="CQ16" s="8"/>
      <c r="CT16" s="2"/>
      <c r="DH16" s="8"/>
      <c r="DI16" s="8"/>
      <c r="DK16" s="8"/>
      <c r="DN16" s="2"/>
      <c r="EB16" s="8"/>
      <c r="EC16" s="8"/>
      <c r="EE16" s="8"/>
      <c r="EH16" s="2"/>
      <c r="EV16" s="8"/>
      <c r="EW16" s="8"/>
      <c r="EY16" s="8"/>
      <c r="FB16" s="2"/>
      <c r="FP16" s="8"/>
      <c r="FQ16" s="8"/>
      <c r="FS16" s="8"/>
      <c r="FV16" s="2"/>
      <c r="GJ16" s="8"/>
      <c r="GK16" s="8"/>
      <c r="GM16" s="8"/>
    </row>
    <row r="17" spans="1:195" ht="16.5">
      <c r="A17">
        <v>9.9999999999999995E-7</v>
      </c>
      <c r="B17">
        <v>3.3478260869565221E-5</v>
      </c>
      <c r="C17">
        <v>1.0840000000000001E-3</v>
      </c>
      <c r="D17">
        <v>7.1297297297297289E-4</v>
      </c>
      <c r="E17">
        <v>2.218181818181818E-4</v>
      </c>
      <c r="F17">
        <v>1.0000000000000001E-5</v>
      </c>
      <c r="G17">
        <v>0.56474720920689347</v>
      </c>
      <c r="H17">
        <v>0.39655234615459323</v>
      </c>
      <c r="I17">
        <v>305.84484003</v>
      </c>
      <c r="J17">
        <v>2.9512092266663814E-7</v>
      </c>
      <c r="K17">
        <v>2.9850000000000002E-2</v>
      </c>
      <c r="L17">
        <v>54.806951010294071</v>
      </c>
      <c r="M17" s="104">
        <v>60444.60338299159</v>
      </c>
      <c r="Q17" s="2"/>
      <c r="AE17" s="8"/>
      <c r="AF17" s="8"/>
      <c r="AH17" s="131">
        <v>15</v>
      </c>
      <c r="AI17" s="132">
        <f>'G 個別計算 (發酵) wrong'!CO17</f>
        <v>-1036.214065140246</v>
      </c>
      <c r="AJ17" s="132">
        <f>'G 個別計算 (發酵) wrong'!AG17</f>
        <v>-972.26152308777023</v>
      </c>
      <c r="AK17" s="133">
        <f>'G 個別計算 (發酵) wrong'!BA17</f>
        <v>-906.37396448188485</v>
      </c>
      <c r="AL17" s="132" t="e">
        <f>'G 個別計算 (發酵) wrong'!#REF!</f>
        <v>#REF!</v>
      </c>
      <c r="AM17" s="132" t="e">
        <f>'G 個別計算 (發酵) wrong'!#REF!</f>
        <v>#REF!</v>
      </c>
      <c r="AN17" s="132" t="e">
        <f>'G 個別計算 (發酵) wrong'!#REF!</f>
        <v>#REF!</v>
      </c>
      <c r="AO17" s="132">
        <f>'G 個別計算 (發酵) wrong'!BU17</f>
        <v>-884.40030769247551</v>
      </c>
      <c r="AP17" s="132" t="e">
        <f>'G 個別計算 (發酵) wrong'!#REF!</f>
        <v>#REF!</v>
      </c>
      <c r="AQ17" s="132" t="e">
        <f>'G 個別計算 (發酵) wrong'!#REF!</f>
        <v>#REF!</v>
      </c>
      <c r="AR17" s="132" t="e">
        <f>'G 個別計算 (發酵) wrong'!#REF!</f>
        <v>#REF!</v>
      </c>
      <c r="AS17" t="e">
        <f>'G 個別計算 (發酵) wrong'!#REF!</f>
        <v>#REF!</v>
      </c>
      <c r="AT17" t="e">
        <f>'G 個別計算 (發酵) wrong'!#REF!</f>
        <v>#REF!</v>
      </c>
      <c r="AU17" t="e">
        <f>'G 個別計算 (發酵) wrong'!#REF!</f>
        <v>#REF!</v>
      </c>
      <c r="AV17" t="e">
        <f>#REF!</f>
        <v>#REF!</v>
      </c>
      <c r="AW17" s="2" t="e">
        <f>#REF!</f>
        <v>#REF!</v>
      </c>
      <c r="AX17" t="e">
        <f>#REF!</f>
        <v>#REF!</v>
      </c>
      <c r="BJ17" s="131">
        <v>15</v>
      </c>
      <c r="BK17" s="132">
        <f>'G 個別計算(old wrong'!AI17</f>
        <v>-19.517982045864784</v>
      </c>
      <c r="BL17" s="133">
        <f>'G 個別計算(old wrong'!U17</f>
        <v>6.4190819598788238</v>
      </c>
      <c r="BM17" s="132">
        <f>'G 個別計算(old wrong'!BT17</f>
        <v>34.18171540434966</v>
      </c>
      <c r="BN17" s="132">
        <f>'G 個別計算(old wrong'!AB17</f>
        <v>-1.8255694387270534</v>
      </c>
      <c r="BO17" s="132">
        <f>'G 個別計算(old wrong'!CA17</f>
        <v>-34.18171540434966</v>
      </c>
      <c r="BP17" s="100">
        <f t="shared" si="2"/>
        <v>-21.343551484591838</v>
      </c>
      <c r="BQ17" s="132">
        <f>'G 個別計算(old wrong'!BF17</f>
        <v>-59.187622162041535</v>
      </c>
      <c r="BR17" s="133">
        <f>'G 個別計算(old wrong'!BM17</f>
        <v>-25.005906757691768</v>
      </c>
      <c r="BS17">
        <f>'G 個別計算(old wrong'!CI17</f>
        <v>-14.347149748945597</v>
      </c>
      <c r="BU17" s="8"/>
      <c r="BW17" s="8"/>
      <c r="BZ17" s="2"/>
      <c r="CN17" s="8"/>
      <c r="CO17" s="8"/>
      <c r="CQ17" s="8"/>
      <c r="CT17" s="2"/>
      <c r="DH17" s="8"/>
      <c r="DI17" s="8"/>
      <c r="DK17" s="8"/>
      <c r="DN17" s="2"/>
      <c r="EB17" s="8"/>
      <c r="EC17" s="8"/>
      <c r="EE17" s="8"/>
      <c r="EH17" s="2"/>
      <c r="EV17" s="8"/>
      <c r="EW17" s="8"/>
      <c r="EY17" s="8"/>
      <c r="FB17" s="2"/>
      <c r="FP17" s="8"/>
      <c r="FQ17" s="8"/>
      <c r="FS17" s="8"/>
      <c r="FV17" s="2"/>
      <c r="GJ17" s="8"/>
      <c r="GK17" s="8"/>
      <c r="GM17" s="8"/>
    </row>
    <row r="18" spans="1:195" ht="16.5">
      <c r="A18">
        <v>9.9999999999999995E-7</v>
      </c>
      <c r="B18">
        <v>3.6956521739130438E-5</v>
      </c>
      <c r="C18">
        <v>5.3249999999999999E-4</v>
      </c>
      <c r="D18">
        <v>3.6256756756756754E-4</v>
      </c>
      <c r="E18">
        <v>2.0306818181818184E-4</v>
      </c>
      <c r="F18">
        <v>2.1323544882920101E-3</v>
      </c>
      <c r="G18">
        <v>0.56785879810769291</v>
      </c>
      <c r="H18">
        <v>0.39484856888868292</v>
      </c>
      <c r="I18">
        <v>306.21841072000001</v>
      </c>
      <c r="J18">
        <v>2.9512092266663814E-7</v>
      </c>
      <c r="K18">
        <v>3.0339999999999999E-2</v>
      </c>
      <c r="L18">
        <v>299.66405042815813</v>
      </c>
      <c r="M18" s="104">
        <v>60706.329908236861</v>
      </c>
      <c r="Q18" t="s">
        <v>79</v>
      </c>
      <c r="R18" s="2" t="s">
        <v>80</v>
      </c>
      <c r="T18" s="16" t="s">
        <v>272</v>
      </c>
      <c r="U18" t="s">
        <v>181</v>
      </c>
      <c r="V18" t="s">
        <v>182</v>
      </c>
      <c r="W18" t="s">
        <v>183</v>
      </c>
      <c r="X18" t="s">
        <v>85</v>
      </c>
      <c r="Y18" t="s">
        <v>86</v>
      </c>
      <c r="Z18" t="s">
        <v>87</v>
      </c>
      <c r="AA18" t="s">
        <v>31</v>
      </c>
      <c r="AB18" t="s">
        <v>22</v>
      </c>
      <c r="AE18" s="8" t="s">
        <v>274</v>
      </c>
      <c r="AF18" s="8" t="s">
        <v>275</v>
      </c>
      <c r="AH18" s="131">
        <v>16</v>
      </c>
      <c r="AI18" s="132">
        <f>'G 個別計算 (發酵) wrong'!CO18</f>
        <v>-1031.8263158683362</v>
      </c>
      <c r="AJ18" s="132">
        <f>'G 個別計算 (發酵) wrong'!AG18</f>
        <v>-983.48492621584307</v>
      </c>
      <c r="AK18" s="133">
        <f>'G 個別計算 (發酵) wrong'!BA18</f>
        <v>-912.49908776078576</v>
      </c>
      <c r="AL18" s="132" t="e">
        <f>'G 個別計算 (發酵) wrong'!#REF!</f>
        <v>#REF!</v>
      </c>
      <c r="AM18" s="132" t="e">
        <f>'G 個別計算 (發酵) wrong'!#REF!</f>
        <v>#REF!</v>
      </c>
      <c r="AN18" s="132" t="e">
        <f>'G 個別計算 (發酵) wrong'!#REF!</f>
        <v>#REF!</v>
      </c>
      <c r="AO18" s="132">
        <f>'G 個別計算 (發酵) wrong'!BU18</f>
        <v>-885.11063012122054</v>
      </c>
      <c r="AP18" s="132" t="e">
        <f>'G 個別計算 (發酵) wrong'!#REF!</f>
        <v>#REF!</v>
      </c>
      <c r="AQ18" s="132" t="e">
        <f>'G 個別計算 (發酵) wrong'!#REF!</f>
        <v>#REF!</v>
      </c>
      <c r="AR18" s="132" t="e">
        <f>'G 個別計算 (發酵) wrong'!#REF!</f>
        <v>#REF!</v>
      </c>
      <c r="AS18" t="e">
        <f>'G 個別計算 (發酵) wrong'!#REF!</f>
        <v>#REF!</v>
      </c>
      <c r="AT18" t="e">
        <f>'G 個別計算 (發酵) wrong'!#REF!</f>
        <v>#REF!</v>
      </c>
      <c r="AU18" t="e">
        <f>'G 個別計算 (發酵) wrong'!#REF!</f>
        <v>#REF!</v>
      </c>
      <c r="AV18" t="e">
        <f>#REF!</f>
        <v>#REF!</v>
      </c>
      <c r="AW18" s="2" t="e">
        <f>#REF!</f>
        <v>#REF!</v>
      </c>
      <c r="AX18" t="e">
        <f>#REF!</f>
        <v>#REF!</v>
      </c>
      <c r="BJ18" s="131">
        <v>16</v>
      </c>
      <c r="BK18" s="132">
        <f>'G 個別計算(old wrong'!AI18</f>
        <v>-14.339038881345822</v>
      </c>
      <c r="BL18" s="133">
        <f>'G 個別計算(old wrong'!U18</f>
        <v>19.271173854395336</v>
      </c>
      <c r="BM18" s="132">
        <f>'G 個別計算(old wrong'!BT18</f>
        <v>53.30050231616076</v>
      </c>
      <c r="BN18" s="132">
        <f>'G 個別計算(old wrong'!AB18</f>
        <v>-0.41911572602410141</v>
      </c>
      <c r="BO18" s="132">
        <f>'G 個別計算(old wrong'!CA18</f>
        <v>-53.30050231616076</v>
      </c>
      <c r="BP18" s="100">
        <f t="shared" si="2"/>
        <v>-14.758154607369923</v>
      </c>
      <c r="BQ18" s="132">
        <f>'G 個別計算(old wrong'!BF18</f>
        <v>-76.432629370748046</v>
      </c>
      <c r="BR18" s="133">
        <f>'G 個別計算(old wrong'!BM18</f>
        <v>-23.132127054587166</v>
      </c>
      <c r="BS18">
        <f>'G 個別計算(old wrong'!CI18</f>
        <v>-15.075228779171411</v>
      </c>
      <c r="BU18" s="8"/>
      <c r="BW18" s="8"/>
      <c r="BZ18" s="2"/>
      <c r="CN18" s="8"/>
      <c r="CO18" s="8"/>
      <c r="CQ18" s="8"/>
      <c r="CT18" s="2"/>
      <c r="DH18" s="8"/>
      <c r="DI18" s="8"/>
      <c r="DK18" s="8"/>
      <c r="DN18" s="2"/>
      <c r="EB18" s="8"/>
      <c r="EC18" s="8"/>
      <c r="EE18" s="8"/>
      <c r="EH18" s="2"/>
      <c r="EV18" s="8"/>
      <c r="EW18" s="8"/>
      <c r="EY18" s="8"/>
      <c r="FB18" s="2"/>
      <c r="FP18" s="8"/>
      <c r="FQ18" s="8"/>
      <c r="FS18" s="8"/>
      <c r="FV18" s="2"/>
      <c r="GJ18" s="8"/>
      <c r="GK18" s="8"/>
      <c r="GM18" s="8"/>
    </row>
    <row r="19" spans="1:195" ht="16.5">
      <c r="A19">
        <v>9.9999999999999995E-7</v>
      </c>
      <c r="B19">
        <v>4.0652173913043481E-5</v>
      </c>
      <c r="C19">
        <v>1.9771666666666666E-3</v>
      </c>
      <c r="D19">
        <v>1.017162162162162E-3</v>
      </c>
      <c r="E19">
        <v>9.0375000000000004E-4</v>
      </c>
      <c r="F19">
        <v>4.7113106304956503E-3</v>
      </c>
      <c r="G19">
        <v>0.56510833171990771</v>
      </c>
      <c r="H19">
        <v>0.39291487790099811</v>
      </c>
      <c r="I19">
        <v>306.45843439999999</v>
      </c>
      <c r="J19">
        <v>2.8840315031266014E-7</v>
      </c>
      <c r="K19">
        <v>3.109E-2</v>
      </c>
      <c r="L19">
        <v>510.3176701638962</v>
      </c>
      <c r="M19" s="104">
        <v>60468.952543738953</v>
      </c>
      <c r="P19" t="s">
        <v>273</v>
      </c>
      <c r="Q19">
        <v>1</v>
      </c>
      <c r="R19" s="2">
        <v>1</v>
      </c>
      <c r="T19" s="16">
        <v>4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4</v>
      </c>
      <c r="AD19" t="s">
        <v>273</v>
      </c>
      <c r="AE19" s="8">
        <v>-282.21199599999989</v>
      </c>
      <c r="AF19" s="8">
        <v>-441.69199999999989</v>
      </c>
      <c r="AH19" s="131">
        <v>17</v>
      </c>
      <c r="AI19" s="132">
        <f>'G 個別計算 (發酵) wrong'!CO19</f>
        <v>-1028.1861277868852</v>
      </c>
      <c r="AJ19" s="132">
        <f>'G 個別計算 (發酵) wrong'!AG19</f>
        <v>-964.02393057553149</v>
      </c>
      <c r="AK19" s="133">
        <f>'G 個別計算 (發酵) wrong'!BA19</f>
        <v>-903.87518415550539</v>
      </c>
      <c r="AL19" s="132" t="e">
        <f>'G 個別計算 (發酵) wrong'!#REF!</f>
        <v>#REF!</v>
      </c>
      <c r="AM19" s="132" t="e">
        <f>'G 個別計算 (發酵) wrong'!#REF!</f>
        <v>#REF!</v>
      </c>
      <c r="AN19" s="132" t="e">
        <f>'G 個別計算 (發酵) wrong'!#REF!</f>
        <v>#REF!</v>
      </c>
      <c r="AO19" s="132">
        <f>'G 個別計算 (發酵) wrong'!BU19</f>
        <v>-876.28660784542774</v>
      </c>
      <c r="AP19" s="132" t="e">
        <f>'G 個別計算 (發酵) wrong'!#REF!</f>
        <v>#REF!</v>
      </c>
      <c r="AQ19" s="132" t="e">
        <f>'G 個別計算 (發酵) wrong'!#REF!</f>
        <v>#REF!</v>
      </c>
      <c r="AR19" s="132" t="e">
        <f>'G 個別計算 (發酵) wrong'!#REF!</f>
        <v>#REF!</v>
      </c>
      <c r="AS19" t="e">
        <f>'G 個別計算 (發酵) wrong'!#REF!</f>
        <v>#REF!</v>
      </c>
      <c r="AT19" t="e">
        <f>'G 個別計算 (發酵) wrong'!#REF!</f>
        <v>#REF!</v>
      </c>
      <c r="AU19" t="e">
        <f>'G 個別計算 (發酵) wrong'!#REF!</f>
        <v>#REF!</v>
      </c>
      <c r="AV19" t="e">
        <f>#REF!</f>
        <v>#REF!</v>
      </c>
      <c r="AW19" s="2" t="e">
        <f>#REF!</f>
        <v>#REF!</v>
      </c>
      <c r="AX19" t="e">
        <f>#REF!</f>
        <v>#REF!</v>
      </c>
      <c r="BJ19" s="131">
        <v>17</v>
      </c>
      <c r="BK19" s="132">
        <f>'G 個別計算(old wrong'!AI19</f>
        <v>-8.8552420763294037</v>
      </c>
      <c r="BL19" s="133">
        <f>'G 個別計算(old wrong'!U19</f>
        <v>24.00957921931316</v>
      </c>
      <c r="BM19" s="132">
        <f>'G 個別計算(old wrong'!BT19</f>
        <v>55.403951455761224</v>
      </c>
      <c r="BN19" s="132">
        <f>'G 個別計算(old wrong'!AB19</f>
        <v>1.4704490591946635</v>
      </c>
      <c r="BO19" s="132">
        <f>'G 個別計算(old wrong'!CA19</f>
        <v>-55.403951455761224</v>
      </c>
      <c r="BP19" s="100">
        <f t="shared" si="2"/>
        <v>-7.38479301713474</v>
      </c>
      <c r="BQ19" s="132">
        <f>'G 個別計算(old wrong'!BF19</f>
        <v>-81.821915312267436</v>
      </c>
      <c r="BR19" s="133">
        <f>'G 個別計算(old wrong'!BM19</f>
        <v>-26.417963856506095</v>
      </c>
      <c r="BS19">
        <f>'G 個別計算(old wrong'!CI19</f>
        <v>-15.724264321280259</v>
      </c>
      <c r="BU19" s="8"/>
      <c r="BW19" s="8"/>
      <c r="BZ19" s="2"/>
      <c r="CN19" s="8"/>
      <c r="CO19" s="8"/>
      <c r="CQ19" s="8"/>
      <c r="CT19" s="2"/>
      <c r="DH19" s="8"/>
      <c r="DI19" s="8"/>
      <c r="DK19" s="8"/>
      <c r="DN19" s="2"/>
      <c r="EB19" s="8"/>
      <c r="EC19" s="8"/>
      <c r="EE19" s="8"/>
      <c r="EH19" s="2"/>
      <c r="EV19" s="8"/>
      <c r="EW19" s="8"/>
      <c r="EY19" s="8"/>
      <c r="FB19" s="2"/>
      <c r="FP19" s="8"/>
      <c r="FQ19" s="8"/>
      <c r="FS19" s="8"/>
      <c r="FV19" s="2"/>
      <c r="GJ19" s="8"/>
      <c r="GK19" s="8"/>
      <c r="GM19" s="8"/>
    </row>
    <row r="20" spans="1:195" ht="16.5">
      <c r="A20">
        <v>9.9999999999999995E-7</v>
      </c>
      <c r="B20">
        <v>3.6521739130434779E-5</v>
      </c>
      <c r="C20">
        <v>1.5554999999999998E-3</v>
      </c>
      <c r="D20">
        <v>7.5094594594594596E-4</v>
      </c>
      <c r="E20">
        <v>7.3079545454545456E-4</v>
      </c>
      <c r="F20">
        <v>8.4571491013480538E-3</v>
      </c>
      <c r="G20">
        <v>0.56162400045750183</v>
      </c>
      <c r="H20">
        <v>0.39124312690560503</v>
      </c>
      <c r="I20">
        <v>306.31405925000001</v>
      </c>
      <c r="J20">
        <v>3.0199517204020165E-7</v>
      </c>
      <c r="K20">
        <v>2.9940000000000001E-2</v>
      </c>
      <c r="L20">
        <v>808.80025094745406</v>
      </c>
      <c r="M20" s="104">
        <v>60160.681325114463</v>
      </c>
      <c r="Q20" s="2"/>
      <c r="AH20" s="131">
        <v>18</v>
      </c>
      <c r="AI20" s="132">
        <f>'G 個別計算 (發酵) wrong'!CO20</f>
        <v>-1031.7343001238726</v>
      </c>
      <c r="AJ20" s="132">
        <f>'G 個別計算 (發酵) wrong'!AG20</f>
        <v>-966.84893206440961</v>
      </c>
      <c r="AK20" s="133">
        <f>'G 個別計算 (發酵) wrong'!BA20</f>
        <v>-905.97430732195687</v>
      </c>
      <c r="AL20" s="132" t="e">
        <f>'G 個別計算 (發酵) wrong'!#REF!</f>
        <v>#REF!</v>
      </c>
      <c r="AM20" s="132" t="e">
        <f>'G 個別計算 (發酵) wrong'!#REF!</f>
        <v>#REF!</v>
      </c>
      <c r="AN20" s="132" t="e">
        <f>'G 個別計算 (發酵) wrong'!#REF!</f>
        <v>#REF!</v>
      </c>
      <c r="AO20" s="132">
        <f>'G 個別計算 (發酵) wrong'!BU20</f>
        <v>-877.15203646606415</v>
      </c>
      <c r="AP20" s="132" t="e">
        <f>'G 個別計算 (發酵) wrong'!#REF!</f>
        <v>#REF!</v>
      </c>
      <c r="AQ20" s="132" t="e">
        <f>'G 個別計算 (發酵) wrong'!#REF!</f>
        <v>#REF!</v>
      </c>
      <c r="AR20" s="132" t="e">
        <f>'G 個別計算 (發酵) wrong'!#REF!</f>
        <v>#REF!</v>
      </c>
      <c r="AS20" t="e">
        <f>'G 個別計算 (發酵) wrong'!#REF!</f>
        <v>#REF!</v>
      </c>
      <c r="AT20" t="e">
        <f>'G 個別計算 (發酵) wrong'!#REF!</f>
        <v>#REF!</v>
      </c>
      <c r="AU20" t="e">
        <f>'G 個別計算 (發酵) wrong'!#REF!</f>
        <v>#REF!</v>
      </c>
      <c r="AV20" t="e">
        <f>#REF!</f>
        <v>#REF!</v>
      </c>
      <c r="AW20" s="2" t="e">
        <f>#REF!</f>
        <v>#REF!</v>
      </c>
      <c r="AX20" t="e">
        <f>#REF!</f>
        <v>#REF!</v>
      </c>
      <c r="BJ20" s="131">
        <v>18</v>
      </c>
      <c r="BK20" s="132">
        <f>'G 個別計算(old wrong'!AI20</f>
        <v>-7.05294705378099</v>
      </c>
      <c r="BL20" s="133">
        <f>'G 個別計算(old wrong'!U20</f>
        <v>27.726040285079065</v>
      </c>
      <c r="BM20" s="132">
        <f>'G 個別計算(old wrong'!BT20</f>
        <v>60.641518891059519</v>
      </c>
      <c r="BN20" s="132">
        <f>'G 個別計算(old wrong'!AB20</f>
        <v>1.863508732879767</v>
      </c>
      <c r="BO20" s="132">
        <f>'G 個別計算(old wrong'!CA20</f>
        <v>-60.641518891059519</v>
      </c>
      <c r="BP20" s="100">
        <f t="shared" si="2"/>
        <v>-5.1894383209012229</v>
      </c>
      <c r="BQ20" s="132">
        <f>'G 個別計算(old wrong'!BF20</f>
        <v>-86.562942885481831</v>
      </c>
      <c r="BR20" s="133">
        <f>'G 個別計算(old wrong'!BM20</f>
        <v>-25.921423994422199</v>
      </c>
      <c r="BS20">
        <f>'G 個別計算(old wrong'!CI20</f>
        <v>-15.107195984511478</v>
      </c>
      <c r="BU20" s="8"/>
      <c r="BW20" s="8"/>
      <c r="BZ20" s="2"/>
      <c r="CN20" s="8"/>
      <c r="CO20" s="8"/>
      <c r="CQ20" s="8"/>
      <c r="CT20" s="2"/>
      <c r="DH20" s="8"/>
      <c r="DI20" s="8"/>
      <c r="DK20" s="8"/>
      <c r="DN20" s="2"/>
      <c r="EB20" s="8"/>
      <c r="EC20" s="8"/>
      <c r="EE20" s="8"/>
      <c r="EH20" s="2"/>
      <c r="EV20" s="8"/>
      <c r="EW20" s="8"/>
      <c r="EY20" s="8"/>
      <c r="FB20" s="2"/>
      <c r="FP20" s="8"/>
      <c r="FQ20" s="8"/>
      <c r="FS20" s="8"/>
      <c r="FV20" s="2"/>
      <c r="GJ20" s="8"/>
      <c r="GK20" s="8"/>
      <c r="GM20" s="8"/>
    </row>
    <row r="21" spans="1:195" ht="16.5">
      <c r="A21">
        <v>9.9999999999999995E-7</v>
      </c>
      <c r="B21">
        <v>4.9130434782608691E-5</v>
      </c>
      <c r="C21">
        <v>1.9193333333333334E-3</v>
      </c>
      <c r="D21">
        <v>8.1905405405405403E-4</v>
      </c>
      <c r="E21">
        <v>9.762499999999999E-4</v>
      </c>
      <c r="F21">
        <v>1.3455379796633589E-2</v>
      </c>
      <c r="G21">
        <v>0.54538995569963966</v>
      </c>
      <c r="H21">
        <v>0.39874149903674239</v>
      </c>
      <c r="I21">
        <v>306.16246534999999</v>
      </c>
      <c r="J21">
        <v>3.0199517204020165E-7</v>
      </c>
      <c r="K21">
        <v>3.0200000000000001E-2</v>
      </c>
      <c r="L21">
        <v>1226.7382489342672</v>
      </c>
      <c r="M21" s="104">
        <v>58605.768525268286</v>
      </c>
      <c r="Q21" s="2"/>
      <c r="AE21" s="8"/>
      <c r="AF21" s="8"/>
      <c r="AH21" s="131">
        <v>19</v>
      </c>
      <c r="AI21" s="132">
        <f>'G 個別計算 (發酵) wrong'!CO21</f>
        <v>-1013.4140091581976</v>
      </c>
      <c r="AJ21" s="132">
        <f>'G 個別計算 (發酵) wrong'!AG21</f>
        <v>-963.49370748103786</v>
      </c>
      <c r="AK21" s="133">
        <f>'G 個別計算 (發酵) wrong'!BA21</f>
        <v>-905.06029151727478</v>
      </c>
      <c r="AL21" s="132" t="e">
        <f>'G 個別計算 (發酵) wrong'!#REF!</f>
        <v>#REF!</v>
      </c>
      <c r="AM21" s="132" t="e">
        <f>'G 個別計算 (發酵) wrong'!#REF!</f>
        <v>#REF!</v>
      </c>
      <c r="AN21" s="132" t="e">
        <f>'G 個別計算 (發酵) wrong'!#REF!</f>
        <v>#REF!</v>
      </c>
      <c r="AO21" s="132">
        <f>'G 個別計算 (發酵) wrong'!BU21</f>
        <v>-875.22414342382717</v>
      </c>
      <c r="AP21" s="132" t="e">
        <f>'G 個別計算 (發酵) wrong'!#REF!</f>
        <v>#REF!</v>
      </c>
      <c r="AQ21" s="132" t="e">
        <f>'G 個別計算 (發酵) wrong'!#REF!</f>
        <v>#REF!</v>
      </c>
      <c r="AR21" s="132" t="e">
        <f>'G 個別計算 (發酵) wrong'!#REF!</f>
        <v>#REF!</v>
      </c>
      <c r="AS21" t="e">
        <f>'G 個別計算 (發酵) wrong'!#REF!</f>
        <v>#REF!</v>
      </c>
      <c r="AT21" t="e">
        <f>'G 個別計算 (發酵) wrong'!#REF!</f>
        <v>#REF!</v>
      </c>
      <c r="AU21" t="e">
        <f>'G 個別計算 (發酵) wrong'!#REF!</f>
        <v>#REF!</v>
      </c>
      <c r="AV21" t="e">
        <f>#REF!</f>
        <v>#REF!</v>
      </c>
      <c r="AW21" s="2" t="e">
        <f>#REF!</f>
        <v>#REF!</v>
      </c>
      <c r="AX21" t="e">
        <f>#REF!</f>
        <v>#REF!</v>
      </c>
      <c r="BJ21" s="131">
        <v>19</v>
      </c>
      <c r="BK21" s="132">
        <f>'G 個別計算(old wrong'!AI21</f>
        <v>-4.586915151732839</v>
      </c>
      <c r="BL21" s="133">
        <f>'G 個別計算(old wrong'!U21</f>
        <v>31.245025152059881</v>
      </c>
      <c r="BM21" s="132">
        <f>'G 個別計算(old wrong'!BT21</f>
        <v>64.38413974421016</v>
      </c>
      <c r="BN21" s="132">
        <f>'G 個別計算(old wrong'!AB21</f>
        <v>2.6928257116426</v>
      </c>
      <c r="BO21" s="132">
        <f>'G 個別計算(old wrong'!CA21</f>
        <v>-64.38413974421016</v>
      </c>
      <c r="BP21" s="100">
        <f t="shared" si="2"/>
        <v>-1.8940894400902391</v>
      </c>
      <c r="BQ21" s="132">
        <f>'G 個別計算(old wrong'!BF21</f>
        <v>-90.896253462615661</v>
      </c>
      <c r="BR21" s="133">
        <f>'G 個別計算(old wrong'!BM21</f>
        <v>-26.512113718405384</v>
      </c>
      <c r="BS21">
        <f>'G 個別計算(old wrong'!CI21</f>
        <v>-18.192063438878534</v>
      </c>
      <c r="BU21" s="8"/>
      <c r="BW21" s="8"/>
      <c r="BZ21" s="2"/>
      <c r="CN21" s="8"/>
      <c r="CO21" s="8"/>
      <c r="CQ21" s="8"/>
      <c r="CT21" s="2"/>
      <c r="DH21" s="8"/>
      <c r="DI21" s="8"/>
      <c r="DK21" s="8"/>
      <c r="DN21" s="2"/>
      <c r="EB21" s="8"/>
      <c r="EC21" s="8"/>
      <c r="EE21" s="8"/>
      <c r="EH21" s="2"/>
      <c r="EV21" s="8"/>
      <c r="EW21" s="8"/>
      <c r="EY21" s="8"/>
      <c r="FB21" s="2"/>
      <c r="FP21" s="8"/>
      <c r="FQ21" s="8"/>
      <c r="FS21" s="8"/>
      <c r="FV21" s="2"/>
      <c r="GJ21" s="8"/>
      <c r="GK21" s="8"/>
      <c r="GM21" s="8"/>
    </row>
    <row r="22" spans="1:195" ht="16.5">
      <c r="A22">
        <v>9.9999999999999995E-7</v>
      </c>
      <c r="B22">
        <v>3.6956521739130438E-5</v>
      </c>
      <c r="C22">
        <v>5.3249999999999999E-4</v>
      </c>
      <c r="D22">
        <v>3.6256756756756754E-4</v>
      </c>
      <c r="E22">
        <v>2.0306818181818184E-4</v>
      </c>
      <c r="F22">
        <v>1.0000000000000001E-5</v>
      </c>
      <c r="G22">
        <v>0.59953156541718877</v>
      </c>
      <c r="H22">
        <v>0.37110489341547853</v>
      </c>
      <c r="I22">
        <v>306.58656733999999</v>
      </c>
      <c r="J22">
        <v>2.454708915685024E-7</v>
      </c>
      <c r="K22">
        <v>3.1605000000000001E-2</v>
      </c>
      <c r="L22">
        <v>61.36078640840671</v>
      </c>
      <c r="M22" s="104">
        <v>63819.453893419748</v>
      </c>
      <c r="Q22" s="2"/>
      <c r="AE22" s="8"/>
      <c r="AF22" s="8"/>
      <c r="AH22" s="131">
        <v>20</v>
      </c>
      <c r="AI22" s="132">
        <f>'G 個別計算 (發酵) wrong'!CO22</f>
        <v>-1039.8420017623298</v>
      </c>
      <c r="AJ22" s="132">
        <f>'G 個別計算 (發酵) wrong'!AG22</f>
        <v>-986.67461707589143</v>
      </c>
      <c r="AK22" s="133">
        <f>'G 個別計算 (發酵) wrong'!BA22</f>
        <v>-915.03138369619762</v>
      </c>
      <c r="AL22" s="132" t="e">
        <f>'G 個別計算 (發酵) wrong'!#REF!</f>
        <v>#REF!</v>
      </c>
      <c r="AM22" s="132" t="e">
        <f>'G 個別計算 (發酵) wrong'!#REF!</f>
        <v>#REF!</v>
      </c>
      <c r="AN22" s="132" t="e">
        <f>'G 個別計算 (發酵) wrong'!#REF!</f>
        <v>#REF!</v>
      </c>
      <c r="AO22" s="132">
        <f>'G 個別計算 (發酵) wrong'!BU22</f>
        <v>-887.38140283463883</v>
      </c>
      <c r="AP22" s="132" t="e">
        <f>'G 個別計算 (發酵) wrong'!#REF!</f>
        <v>#REF!</v>
      </c>
      <c r="AQ22" s="132" t="e">
        <f>'G 個別計算 (發酵) wrong'!#REF!</f>
        <v>#REF!</v>
      </c>
      <c r="AR22" s="132" t="e">
        <f>'G 個別計算 (發酵) wrong'!#REF!</f>
        <v>#REF!</v>
      </c>
      <c r="AS22" t="e">
        <f>'G 個別計算 (發酵) wrong'!#REF!</f>
        <v>#REF!</v>
      </c>
      <c r="AT22" t="e">
        <f>'G 個別計算 (發酵) wrong'!#REF!</f>
        <v>#REF!</v>
      </c>
      <c r="AU22" t="e">
        <f>'G 個別計算 (發酵) wrong'!#REF!</f>
        <v>#REF!</v>
      </c>
      <c r="AV22" t="e">
        <f>#REF!</f>
        <v>#REF!</v>
      </c>
      <c r="AW22" s="2" t="e">
        <f>#REF!</f>
        <v>#REF!</v>
      </c>
      <c r="AX22" t="e">
        <f>#REF!</f>
        <v>#REF!</v>
      </c>
      <c r="BJ22" s="131">
        <v>20</v>
      </c>
      <c r="BK22" s="132">
        <f>'G 個別計算(old wrong'!AI22</f>
        <v>-22.942515256249095</v>
      </c>
      <c r="BL22" s="133">
        <f>'G 個別計算(old wrong'!U22</f>
        <v>6.7485429473319272</v>
      </c>
      <c r="BM22" s="132">
        <f>'G 個別計算(old wrong'!BT22</f>
        <v>36.859314688545965</v>
      </c>
      <c r="BN22" s="132">
        <f>'G 個別計算(old wrong'!AB22</f>
        <v>-0.41971353763284125</v>
      </c>
      <c r="BO22" s="132">
        <f>'G 個別計算(old wrong'!CA22</f>
        <v>-36.859314688545965</v>
      </c>
      <c r="BP22" s="100">
        <f t="shared" si="2"/>
        <v>-23.362228793881936</v>
      </c>
      <c r="BQ22" s="132">
        <f>'G 個別計算(old wrong'!BF22</f>
        <v>-59.738316838783632</v>
      </c>
      <c r="BR22" s="133">
        <f>'G 個別計算(old wrong'!BM22</f>
        <v>-22.879002150237561</v>
      </c>
      <c r="BS22">
        <f>'G 個別計算(old wrong'!CI22</f>
        <v>-14.017771369164279</v>
      </c>
      <c r="BU22" s="8"/>
      <c r="BW22" s="8"/>
      <c r="BZ22" s="2"/>
      <c r="CN22" s="8"/>
      <c r="CO22" s="8"/>
      <c r="CQ22" s="8"/>
      <c r="CT22" s="2"/>
      <c r="DH22" s="8"/>
      <c r="DI22" s="8"/>
      <c r="DK22" s="8"/>
      <c r="DN22" s="2"/>
      <c r="EB22" s="8"/>
      <c r="EC22" s="8"/>
      <c r="EE22" s="8"/>
      <c r="EH22" s="2"/>
      <c r="EV22" s="8"/>
      <c r="EW22" s="8"/>
      <c r="EY22" s="8"/>
      <c r="FB22" s="2"/>
      <c r="FP22" s="8"/>
      <c r="FQ22" s="8"/>
      <c r="FS22" s="8"/>
      <c r="FV22" s="2"/>
      <c r="GJ22" s="8"/>
      <c r="GK22" s="8"/>
      <c r="GM22" s="8"/>
    </row>
    <row r="23" spans="1:195" ht="16.5">
      <c r="A23">
        <v>9.9999999999999995E-7</v>
      </c>
      <c r="B23">
        <v>9.9999999999999995E-7</v>
      </c>
      <c r="C23">
        <v>3.8416666666666666E-4</v>
      </c>
      <c r="D23">
        <v>4.1202702702702697E-4</v>
      </c>
      <c r="E23">
        <v>4.9886363636363632E-5</v>
      </c>
      <c r="F23">
        <v>1.0000000000000001E-5</v>
      </c>
      <c r="G23">
        <v>0.58975230757045838</v>
      </c>
      <c r="H23">
        <v>0.37798571447167606</v>
      </c>
      <c r="I23">
        <v>306.40970778000002</v>
      </c>
      <c r="J23">
        <v>2.5703957827688611E-7</v>
      </c>
      <c r="K23">
        <v>3.2055E-2</v>
      </c>
      <c r="L23">
        <v>68.12839560577153</v>
      </c>
      <c r="M23" s="104">
        <v>62869.198791193368</v>
      </c>
      <c r="Q23" s="2"/>
      <c r="AE23" s="8"/>
      <c r="AF23" s="8"/>
      <c r="AH23" s="131">
        <v>21</v>
      </c>
      <c r="AI23" s="132">
        <f>'G 個別計算 (發酵) wrong'!CO23</f>
        <v>-1259.0309249715256</v>
      </c>
      <c r="AJ23" s="132">
        <f>'G 個別計算 (發酵) wrong'!AG23</f>
        <v>-990.78113069491246</v>
      </c>
      <c r="AK23" s="133">
        <f>'G 個別計算 (發酵) wrong'!BA23</f>
        <v>-913.10583712168227</v>
      </c>
      <c r="AL23" s="132" t="e">
        <f>'G 個別計算 (發酵) wrong'!#REF!</f>
        <v>#REF!</v>
      </c>
      <c r="AM23" s="132" t="e">
        <f>'G 個別計算 (發酵) wrong'!#REF!</f>
        <v>#REF!</v>
      </c>
      <c r="AN23" s="132" t="e">
        <f>'G 個別計算 (發酵) wrong'!#REF!</f>
        <v>#REF!</v>
      </c>
      <c r="AO23" s="132">
        <f>'G 個別計算 (發酵) wrong'!BU23</f>
        <v>-895.185777716188</v>
      </c>
      <c r="AP23" s="132" t="e">
        <f>'G 個別計算 (發酵) wrong'!#REF!</f>
        <v>#REF!</v>
      </c>
      <c r="AQ23" s="132" t="e">
        <f>'G 個別計算 (發酵) wrong'!#REF!</f>
        <v>#REF!</v>
      </c>
      <c r="AR23" s="132" t="e">
        <f>'G 個別計算 (發酵) wrong'!#REF!</f>
        <v>#REF!</v>
      </c>
      <c r="AS23" t="e">
        <f>'G 個別計算 (發酵) wrong'!#REF!</f>
        <v>#REF!</v>
      </c>
      <c r="AT23" t="e">
        <f>'G 個別計算 (發酵) wrong'!#REF!</f>
        <v>#REF!</v>
      </c>
      <c r="AU23" t="e">
        <f>'G 個別計算 (發酵) wrong'!#REF!</f>
        <v>#REF!</v>
      </c>
      <c r="AV23" t="e">
        <f>#REF!</f>
        <v>#REF!</v>
      </c>
      <c r="AW23" s="2" t="e">
        <f>#REF!</f>
        <v>#REF!</v>
      </c>
      <c r="AX23" t="e">
        <f>#REF!</f>
        <v>#REF!</v>
      </c>
      <c r="BJ23" s="131">
        <v>21</v>
      </c>
      <c r="BK23" s="132">
        <f>'G 個別計算(old wrong'!AI23</f>
        <v>-20.347729381713791</v>
      </c>
      <c r="BL23" s="133">
        <f>'G 個別計算(old wrong'!U23</f>
        <v>6.5702075802733333</v>
      </c>
      <c r="BM23" s="132">
        <f>'G 個別計算(old wrong'!BT23</f>
        <v>38.967335385509784</v>
      </c>
      <c r="BN23" s="132">
        <f>'G 個別計算(old wrong'!AB23</f>
        <v>-5.4791908432491665</v>
      </c>
      <c r="BO23" s="132">
        <f>'G 個別計算(old wrong'!CA23</f>
        <v>-38.967335385509784</v>
      </c>
      <c r="BP23" s="100">
        <f t="shared" si="2"/>
        <v>-25.826920224962958</v>
      </c>
      <c r="BQ23" s="132">
        <f>'G 個別計算(old wrong'!BF23</f>
        <v>-61.025648392974475</v>
      </c>
      <c r="BR23" s="133">
        <f>'G 個別計算(old wrong'!BM23</f>
        <v>-22.058313007464569</v>
      </c>
      <c r="BS23">
        <f>'G 個別計算(old wrong'!CI23</f>
        <v>22.649986038637849</v>
      </c>
      <c r="BU23" s="8"/>
      <c r="BW23" s="8"/>
      <c r="BZ23" s="2"/>
      <c r="CN23" s="8"/>
      <c r="CO23" s="8"/>
      <c r="CQ23" s="8"/>
      <c r="CT23" s="2"/>
      <c r="DH23" s="8"/>
      <c r="DI23" s="8"/>
      <c r="DK23" s="8"/>
      <c r="DN23" s="2"/>
      <c r="EB23" s="8"/>
      <c r="EC23" s="8"/>
      <c r="EE23" s="8"/>
      <c r="EH23" s="2"/>
      <c r="EV23" s="8"/>
      <c r="EW23" s="8"/>
      <c r="EY23" s="8"/>
      <c r="FB23" s="2"/>
      <c r="FP23" s="8"/>
      <c r="FQ23" s="8"/>
      <c r="FS23" s="8"/>
      <c r="FV23" s="2"/>
      <c r="GJ23" s="8"/>
      <c r="GK23" s="8"/>
      <c r="GM23" s="8"/>
    </row>
    <row r="24" spans="1:195" ht="16.5">
      <c r="A24">
        <v>9.9999999999999995E-7</v>
      </c>
      <c r="B24">
        <v>4.0217391304347829E-5</v>
      </c>
      <c r="C24">
        <v>5.2666666666666671E-4</v>
      </c>
      <c r="D24">
        <v>5.2027027027027033E-4</v>
      </c>
      <c r="E24">
        <v>5.329545454545455E-5</v>
      </c>
      <c r="F24">
        <v>1.0000000000000001E-5</v>
      </c>
      <c r="G24">
        <v>0.58259428876777986</v>
      </c>
      <c r="H24">
        <v>0.37911124060398199</v>
      </c>
      <c r="I24">
        <v>306.16066066000002</v>
      </c>
      <c r="J24">
        <v>2.6302679918953789E-7</v>
      </c>
      <c r="K24">
        <v>3.0939999999999999E-2</v>
      </c>
      <c r="L24">
        <v>55.356470534998842</v>
      </c>
      <c r="M24" s="104">
        <v>62218.3403557688</v>
      </c>
      <c r="Q24" s="2"/>
      <c r="AE24" s="8"/>
      <c r="AF24" s="8"/>
      <c r="AH24" s="131">
        <v>22</v>
      </c>
      <c r="AI24" s="132">
        <f>'G 個別計算 (發酵) wrong'!CO24</f>
        <v>-1030.5979494373871</v>
      </c>
      <c r="AJ24" s="132">
        <f>'G 個別計算 (發酵) wrong'!AG24</f>
        <v>-985.35318251392835</v>
      </c>
      <c r="AK24" s="133">
        <f>'G 個別計算 (發酵) wrong'!BA24</f>
        <v>-910.72253992124956</v>
      </c>
      <c r="AL24" s="132" t="e">
        <f>'G 個別計算 (發酵) wrong'!#REF!</f>
        <v>#REF!</v>
      </c>
      <c r="AM24" s="132" t="e">
        <f>'G 個別計算 (發酵) wrong'!#REF!</f>
        <v>#REF!</v>
      </c>
      <c r="AN24" s="132" t="e">
        <f>'G 個別計算 (發酵) wrong'!#REF!</f>
        <v>#REF!</v>
      </c>
      <c r="AO24" s="132">
        <f>'G 個別計算 (發酵) wrong'!BU24</f>
        <v>-894.52833435967534</v>
      </c>
      <c r="AP24" s="132" t="e">
        <f>'G 個別計算 (發酵) wrong'!#REF!</f>
        <v>#REF!</v>
      </c>
      <c r="AQ24" s="132" t="e">
        <f>'G 個別計算 (發酵) wrong'!#REF!</f>
        <v>#REF!</v>
      </c>
      <c r="AR24" s="132" t="e">
        <f>'G 個別計算 (發酵) wrong'!#REF!</f>
        <v>#REF!</v>
      </c>
      <c r="AS24" t="e">
        <f>'G 個別計算 (發酵) wrong'!#REF!</f>
        <v>#REF!</v>
      </c>
      <c r="AT24" t="e">
        <f>'G 個別計算 (發酵) wrong'!#REF!</f>
        <v>#REF!</v>
      </c>
      <c r="AU24" t="e">
        <f>'G 個別計算 (發酵) wrong'!#REF!</f>
        <v>#REF!</v>
      </c>
      <c r="AV24" t="e">
        <f>#REF!</f>
        <v>#REF!</v>
      </c>
      <c r="AW24" s="2" t="e">
        <f>#REF!</f>
        <v>#REF!</v>
      </c>
      <c r="AX24" t="e">
        <f>#REF!</f>
        <v>#REF!</v>
      </c>
      <c r="BJ24" s="131">
        <v>22</v>
      </c>
      <c r="BK24" s="132">
        <f>'G 個別計算(old wrong'!AI24</f>
        <v>-19.861566319001909</v>
      </c>
      <c r="BL24" s="133">
        <f>'G 個別計算(old wrong'!U24</f>
        <v>5.2059098617073118</v>
      </c>
      <c r="BM24" s="132">
        <f>'G 個別計算(old wrong'!BT24</f>
        <v>35.964240823873965</v>
      </c>
      <c r="BN24" s="132">
        <f>'G 個別計算(old wrong'!AB24</f>
        <v>-5.690854781457289</v>
      </c>
      <c r="BO24" s="132">
        <f>'G 個別計算(old wrong'!CA24</f>
        <v>-35.964240823873965</v>
      </c>
      <c r="BP24" s="100">
        <f t="shared" si="2"/>
        <v>-25.552421100459199</v>
      </c>
      <c r="BQ24" s="132">
        <f>'G 個別計算(old wrong'!BF24</f>
        <v>-58.954934908596343</v>
      </c>
      <c r="BR24" s="133">
        <f>'G 個別計算(old wrong'!BM24</f>
        <v>-22.990694084722271</v>
      </c>
      <c r="BS24">
        <f>'G 個別計算(old wrong'!CI24</f>
        <v>-15.449899597478918</v>
      </c>
      <c r="BU24" s="8"/>
      <c r="BW24" s="8"/>
      <c r="BZ24" s="2"/>
      <c r="CN24" s="8"/>
      <c r="CO24" s="8"/>
      <c r="CQ24" s="8"/>
      <c r="CT24" s="2"/>
      <c r="DH24" s="8"/>
      <c r="DI24" s="8"/>
      <c r="DK24" s="8"/>
      <c r="DN24" s="2"/>
      <c r="EB24" s="8"/>
      <c r="EC24" s="8"/>
      <c r="EE24" s="8"/>
      <c r="EH24" s="2"/>
      <c r="EV24" s="8"/>
      <c r="EW24" s="8"/>
      <c r="EY24" s="8"/>
      <c r="FB24" s="2"/>
      <c r="FP24" s="8"/>
      <c r="FQ24" s="8"/>
      <c r="FS24" s="8"/>
      <c r="FV24" s="2"/>
      <c r="GJ24" s="8"/>
      <c r="GK24" s="8"/>
      <c r="GM24" s="8"/>
    </row>
    <row r="25" spans="1:195" ht="16.5">
      <c r="A25">
        <v>9.9999999999999995E-7</v>
      </c>
      <c r="B25">
        <v>3.760869565217391E-5</v>
      </c>
      <c r="C25">
        <v>1.2761666666666666E-3</v>
      </c>
      <c r="D25">
        <v>6.9945945945945945E-4</v>
      </c>
      <c r="E25">
        <v>1.4636363636363637E-4</v>
      </c>
      <c r="F25">
        <v>1.0000000000000001E-5</v>
      </c>
      <c r="G25">
        <v>0.56830397456522552</v>
      </c>
      <c r="H25">
        <v>0.39522995736085081</v>
      </c>
      <c r="I25">
        <v>306.33210614000001</v>
      </c>
      <c r="J25">
        <v>2.8183829312644502E-7</v>
      </c>
      <c r="K25">
        <v>3.066E-2</v>
      </c>
      <c r="L25">
        <v>91.182182387571643</v>
      </c>
      <c r="M25" s="104">
        <v>60761.571995680817</v>
      </c>
      <c r="P25" t="s">
        <v>258</v>
      </c>
      <c r="Q25" s="2">
        <v>1</v>
      </c>
      <c r="R25">
        <v>9</v>
      </c>
      <c r="T25">
        <v>0</v>
      </c>
      <c r="U25">
        <v>4</v>
      </c>
      <c r="V25">
        <v>0</v>
      </c>
      <c r="W25">
        <v>0</v>
      </c>
      <c r="X25">
        <v>8</v>
      </c>
      <c r="Y25">
        <v>0</v>
      </c>
      <c r="Z25">
        <v>0</v>
      </c>
      <c r="AA25">
        <v>4</v>
      </c>
      <c r="AB25">
        <v>8</v>
      </c>
      <c r="AD25" t="s">
        <v>258</v>
      </c>
      <c r="AE25" s="8">
        <f>T25*$O$8+U25*$O$9+V25*$O$10+W25*$O$11+X25*$O$4+Y25*$O$12+Z25*$O$14+AA25*$O$3+AB25*$O$6-Q25*$O$13-R25*$O$7</f>
        <v>-144.33263608053721</v>
      </c>
      <c r="AF25" s="10">
        <f>T25*$O$8+U25*$O$9+V25*$O$10+W25*$O$11+X25*$O$4+Y25*$O$12+Z25*$O$14+AA25*$O$3+AB25*$O$5-Q25*$O$13-R25*$O$7</f>
        <v>-472.39867867819567</v>
      </c>
      <c r="AH25" s="131">
        <v>23</v>
      </c>
      <c r="AI25" s="132">
        <f>'G 個別計算 (發酵) wrong'!CO25</f>
        <v>-1032.8345923052871</v>
      </c>
      <c r="AJ25" s="132">
        <f>'G 個別計算 (發酵) wrong'!AG25</f>
        <v>-970.94669864249397</v>
      </c>
      <c r="AK25" s="133">
        <f>'G 個別計算 (發酵) wrong'!BA25</f>
        <v>-907.40973922382511</v>
      </c>
      <c r="AL25" s="132" t="e">
        <f>'G 個別計算 (發酵) wrong'!#REF!</f>
        <v>#REF!</v>
      </c>
      <c r="AM25" s="132" t="e">
        <f>'G 個別計算 (發酵) wrong'!#REF!</f>
        <v>#REF!</v>
      </c>
      <c r="AN25" s="132" t="e">
        <f>'G 個別計算 (發酵) wrong'!#REF!</f>
        <v>#REF!</v>
      </c>
      <c r="AO25" s="132">
        <f>'G 個別計算 (發酵) wrong'!BU25</f>
        <v>-887.69350980678541</v>
      </c>
      <c r="AP25" s="132" t="e">
        <f>'G 個別計算 (發酵) wrong'!#REF!</f>
        <v>#REF!</v>
      </c>
      <c r="AQ25" s="132" t="e">
        <f>'G 個別計算 (發酵) wrong'!#REF!</f>
        <v>#REF!</v>
      </c>
      <c r="AR25" s="132" t="e">
        <f>'G 個別計算 (發酵) wrong'!#REF!</f>
        <v>#REF!</v>
      </c>
      <c r="AS25" t="e">
        <f>'G 個別計算 (發酵) wrong'!#REF!</f>
        <v>#REF!</v>
      </c>
      <c r="AT25" t="e">
        <f>'G 個別計算 (發酵) wrong'!#REF!</f>
        <v>#REF!</v>
      </c>
      <c r="AU25" t="e">
        <f>'G 個別計算 (發酵) wrong'!#REF!</f>
        <v>#REF!</v>
      </c>
      <c r="AV25" t="e">
        <f>#REF!</f>
        <v>#REF!</v>
      </c>
      <c r="AW25" s="2" t="e">
        <f>#REF!</f>
        <v>#REF!</v>
      </c>
      <c r="AX25" t="e">
        <f>#REF!</f>
        <v>#REF!</v>
      </c>
      <c r="BJ25" s="131">
        <v>23</v>
      </c>
      <c r="BK25" s="132">
        <f>'G 個別計算(old wrong'!AI25</f>
        <v>-15.252793887263614</v>
      </c>
      <c r="BL25" s="133">
        <f>'G 個別計算(old wrong'!U25</f>
        <v>10.622439027644035</v>
      </c>
      <c r="BM25" s="132">
        <f>'G 個別計算(old wrong'!BT25</f>
        <v>38.872069588563519</v>
      </c>
      <c r="BN25" s="132">
        <f>'G 個別計算(old wrong'!AB25</f>
        <v>-2.3743976460116696</v>
      </c>
      <c r="BO25" s="132">
        <f>'G 個別計算(old wrong'!CA25</f>
        <v>-38.872069588563519</v>
      </c>
      <c r="BP25" s="100">
        <f t="shared" si="2"/>
        <v>-17.627191533275283</v>
      </c>
      <c r="BQ25" s="132">
        <f>'G 個別計算(old wrong'!BF25</f>
        <v>-64.198352196203359</v>
      </c>
      <c r="BR25" s="133">
        <f>'G 個別計算(old wrong'!BM25</f>
        <v>-25.326282607639726</v>
      </c>
      <c r="BS25">
        <f>'G 個別計算(old wrong'!CI25</f>
        <v>-15.011633663840684</v>
      </c>
      <c r="BU25" s="8"/>
      <c r="BW25" s="8"/>
      <c r="BZ25" s="2"/>
      <c r="CN25" s="8"/>
      <c r="CO25" s="8"/>
      <c r="CQ25" s="8"/>
      <c r="CT25" s="2"/>
      <c r="DH25" s="8"/>
      <c r="DI25" s="8"/>
      <c r="DK25" s="8"/>
      <c r="DN25" s="2"/>
      <c r="EB25" s="8"/>
      <c r="EC25" s="8"/>
      <c r="EE25" s="8"/>
      <c r="EH25" s="2"/>
      <c r="EV25" s="8"/>
      <c r="EW25" s="8"/>
      <c r="EY25" s="8"/>
      <c r="FB25" s="2"/>
      <c r="FP25" s="8"/>
      <c r="FQ25" s="8"/>
      <c r="FS25" s="8"/>
      <c r="FV25" s="2"/>
      <c r="GJ25" s="8"/>
      <c r="GK25" s="8"/>
      <c r="GM25" s="8"/>
    </row>
    <row r="26" spans="1:195" ht="16.5">
      <c r="A26">
        <v>9.9999999999999995E-7</v>
      </c>
      <c r="B26">
        <v>9.9999999999999995E-7</v>
      </c>
      <c r="C26">
        <v>2.1311666666666666E-3</v>
      </c>
      <c r="D26">
        <v>8.5864864864864862E-4</v>
      </c>
      <c r="E26">
        <v>5.2636363636363633E-4</v>
      </c>
      <c r="F26">
        <v>2.4357303100889303E-3</v>
      </c>
      <c r="G26">
        <v>0.55142209950040555</v>
      </c>
      <c r="H26">
        <v>0.40284059330544453</v>
      </c>
      <c r="I26">
        <v>306.23826229999997</v>
      </c>
      <c r="J26">
        <v>2.9512092266663814E-7</v>
      </c>
      <c r="K26">
        <v>3.1800000000000002E-2</v>
      </c>
      <c r="L26">
        <v>324.10087479445752</v>
      </c>
      <c r="M26" s="104">
        <v>59131.116673193363</v>
      </c>
      <c r="P26" t="s">
        <v>260</v>
      </c>
      <c r="Q26" s="2">
        <v>1</v>
      </c>
      <c r="R26">
        <v>6.3333333333333286</v>
      </c>
      <c r="T26">
        <v>0</v>
      </c>
      <c r="U26">
        <v>0</v>
      </c>
      <c r="V26">
        <v>2.666666666666667</v>
      </c>
      <c r="W26">
        <v>0</v>
      </c>
      <c r="X26">
        <v>5.333333333333333</v>
      </c>
      <c r="Y26">
        <v>0</v>
      </c>
      <c r="Z26">
        <v>0</v>
      </c>
      <c r="AA26">
        <v>3.9999999999999982</v>
      </c>
      <c r="AB26">
        <v>6.6666666666666652</v>
      </c>
      <c r="AD26" t="s">
        <v>260</v>
      </c>
      <c r="AE26" s="8">
        <f>T26*$O$8+U26*$O$9+V26*$O$10+W26*$O$11+X26*$O$4+Y26*$O$12+Z26*$O$14+AA26*$O$3+AB26*$O$6-Q26*$O$13-R26*$O$7</f>
        <v>-260.36805716331128</v>
      </c>
      <c r="AF26" s="10">
        <f>T26*$O$8+U26*$O$9+V26*$O$10+W26*$O$11+X26*$O$4+Y26*$O$12+Z26*$O$14+AA26*$O$3+AB26*$O$5-Q26*$O$13-R26*$O$7</f>
        <v>-533.75642599469302</v>
      </c>
      <c r="AH26" s="131">
        <v>24</v>
      </c>
      <c r="AI26" s="132">
        <f>'G 個別計算 (發酵) wrong'!CO26</f>
        <v>-1253.9119405381671</v>
      </c>
      <c r="AJ26" s="132">
        <f>'G 個別計算 (發酵) wrong'!AG26</f>
        <v>-962.31778977270244</v>
      </c>
      <c r="AK26" s="133">
        <f>'G 個別計算 (發酵) wrong'!BA26</f>
        <v>-904.783427653731</v>
      </c>
      <c r="AL26" s="132" t="e">
        <f>'G 個別計算 (發酵) wrong'!#REF!</f>
        <v>#REF!</v>
      </c>
      <c r="AM26" s="132" t="e">
        <f>'G 個別計算 (發酵) wrong'!#REF!</f>
        <v>#REF!</v>
      </c>
      <c r="AN26" s="132" t="e">
        <f>'G 個別計算 (發酵) wrong'!#REF!</f>
        <v>#REF!</v>
      </c>
      <c r="AO26" s="132">
        <f>'G 個別計算 (發酵) wrong'!BU26</f>
        <v>-879.01745360182031</v>
      </c>
      <c r="AP26" s="132" t="e">
        <f>'G 個別計算 (發酵) wrong'!#REF!</f>
        <v>#REF!</v>
      </c>
      <c r="AQ26" s="132" t="e">
        <f>'G 個別計算 (發酵) wrong'!#REF!</f>
        <v>#REF!</v>
      </c>
      <c r="AR26" s="132" t="e">
        <f>'G 個別計算 (發酵) wrong'!#REF!</f>
        <v>#REF!</v>
      </c>
      <c r="AS26" t="e">
        <f>'G 個別計算 (發酵) wrong'!#REF!</f>
        <v>#REF!</v>
      </c>
      <c r="AT26" t="e">
        <f>'G 個別計算 (發酵) wrong'!#REF!</f>
        <v>#REF!</v>
      </c>
      <c r="AU26" t="e">
        <f>'G 個別計算 (發酵) wrong'!#REF!</f>
        <v>#REF!</v>
      </c>
      <c r="AV26" t="e">
        <f>#REF!</f>
        <v>#REF!</v>
      </c>
      <c r="AW26" s="2" t="e">
        <f>#REF!</f>
        <v>#REF!</v>
      </c>
      <c r="AX26" t="e">
        <f>#REF!</f>
        <v>#REF!</v>
      </c>
      <c r="BJ26" s="131">
        <v>24</v>
      </c>
      <c r="BK26" s="132">
        <f>'G 個別計算(old wrong'!AI26</f>
        <v>-9.32161833310699</v>
      </c>
      <c r="BL26" s="133">
        <f>'G 個別計算(old wrong'!U26</f>
        <v>21.299426989107552</v>
      </c>
      <c r="BM26" s="132">
        <f>'G 個別計算(old wrong'!BT26</f>
        <v>50.773710142854796</v>
      </c>
      <c r="BN26" s="132">
        <f>'G 個別計算(old wrong'!AB26</f>
        <v>1.1467621684674705</v>
      </c>
      <c r="BO26" s="132">
        <f>'G 個別計算(old wrong'!CA26</f>
        <v>-50.773710142854796</v>
      </c>
      <c r="BP26" s="100">
        <f t="shared" si="2"/>
        <v>-8.1748561646395199</v>
      </c>
      <c r="BQ26" s="132">
        <f>'G 個別計算(old wrong'!BF26</f>
        <v>-77.391582859226943</v>
      </c>
      <c r="BR26" s="133">
        <f>'G 個別計算(old wrong'!BM26</f>
        <v>-26.617872716372037</v>
      </c>
      <c r="BS26">
        <f>'G 個別計算(old wrong'!CI26</f>
        <v>21.981152411205613</v>
      </c>
      <c r="BU26" s="8"/>
      <c r="BW26" s="8"/>
      <c r="BZ26" s="2"/>
      <c r="CN26" s="8"/>
      <c r="CO26" s="8"/>
      <c r="CQ26" s="8"/>
      <c r="CT26" s="2"/>
      <c r="DH26" s="8"/>
      <c r="DI26" s="8"/>
      <c r="DK26" s="8"/>
      <c r="DN26" s="2"/>
      <c r="EB26" s="8"/>
      <c r="EC26" s="8"/>
      <c r="EE26" s="8"/>
      <c r="EH26" s="2"/>
      <c r="EV26" s="8"/>
      <c r="EW26" s="8"/>
      <c r="EY26" s="8"/>
      <c r="FB26" s="2"/>
      <c r="FP26" s="8"/>
      <c r="FQ26" s="8"/>
      <c r="FS26" s="8"/>
      <c r="FV26" s="2"/>
      <c r="GJ26" s="8"/>
      <c r="GK26" s="8"/>
      <c r="GM26" s="8"/>
    </row>
    <row r="27" spans="1:195" ht="16.5">
      <c r="A27">
        <v>9.9999999999999995E-7</v>
      </c>
      <c r="B27">
        <v>4.1521739130434786E-5</v>
      </c>
      <c r="C27">
        <v>2.2868333333333334E-3</v>
      </c>
      <c r="D27">
        <v>9.6513513513513517E-4</v>
      </c>
      <c r="E27">
        <v>8.0306818181818181E-4</v>
      </c>
      <c r="F27">
        <v>3.5695037342581108E-3</v>
      </c>
      <c r="G27">
        <v>0.55625067791648031</v>
      </c>
      <c r="H27">
        <v>0.40096246674032743</v>
      </c>
      <c r="I27">
        <v>306.31586393999999</v>
      </c>
      <c r="J27">
        <v>2.8840315031266014E-7</v>
      </c>
      <c r="K27">
        <v>3.0599999999999999E-2</v>
      </c>
      <c r="L27">
        <v>417.96229809744403</v>
      </c>
      <c r="M27" s="104">
        <v>59591.965266479325</v>
      </c>
      <c r="P27" t="s">
        <v>262</v>
      </c>
      <c r="Q27" s="2">
        <v>1</v>
      </c>
      <c r="R27">
        <v>5</v>
      </c>
      <c r="T27">
        <v>0</v>
      </c>
      <c r="U27">
        <v>0</v>
      </c>
      <c r="V27">
        <v>0</v>
      </c>
      <c r="W27">
        <v>2</v>
      </c>
      <c r="X27">
        <v>4</v>
      </c>
      <c r="Y27">
        <v>0</v>
      </c>
      <c r="Z27">
        <v>0</v>
      </c>
      <c r="AA27">
        <v>4</v>
      </c>
      <c r="AB27">
        <v>6</v>
      </c>
      <c r="AD27" t="s">
        <v>262</v>
      </c>
      <c r="AE27" s="8">
        <f>T27*$O$8+U27*$O$9+V27*$O$10+W27*$O$11+X27*$O$4+Y27*$O$12+Z27*$O$14+AA27*$O$3+AB27*$O$6-Q27*$O$13-R27*$O$7</f>
        <v>-318.22952609395975</v>
      </c>
      <c r="AF27" s="10">
        <f>T27*$O$8+U27*$O$9+V27*$O$10+W27*$O$11+X27*$O$4+Y27*$O$12+Z27*$O$14+AA27*$O$3+AB27*$O$5-Q27*$O$13-R27*$O$7</f>
        <v>-564.27905804220313</v>
      </c>
      <c r="AH27" s="131">
        <v>25</v>
      </c>
      <c r="AI27" s="132">
        <f>'G 個別計算 (發酵) wrong'!CO27</f>
        <v>-1025.9708145907264</v>
      </c>
      <c r="AJ27" s="132">
        <f>'G 個別計算 (發酵) wrong'!AG27</f>
        <v>-961.66545941681568</v>
      </c>
      <c r="AK27" s="133">
        <f>'G 個別計算 (發酵) wrong'!BA27</f>
        <v>-904.292525653962</v>
      </c>
      <c r="AL27" s="132" t="e">
        <f>'G 個別計算 (發酵) wrong'!#REF!</f>
        <v>#REF!</v>
      </c>
      <c r="AM27" s="132" t="e">
        <f>'G 個別計算 (發酵) wrong'!#REF!</f>
        <v>#REF!</v>
      </c>
      <c r="AN27" s="132" t="e">
        <f>'G 個別計算 (發酵) wrong'!#REF!</f>
        <v>#REF!</v>
      </c>
      <c r="AO27" s="132">
        <f>'G 個別計算 (發酵) wrong'!BU27</f>
        <v>-877.00655328220239</v>
      </c>
      <c r="AP27" s="132" t="e">
        <f>'G 個別計算 (發酵) wrong'!#REF!</f>
        <v>#REF!</v>
      </c>
      <c r="AQ27" s="132" t="e">
        <f>'G 個別計算 (發酵) wrong'!#REF!</f>
        <v>#REF!</v>
      </c>
      <c r="AR27" s="132" t="e">
        <f>'G 個別計算 (發酵) wrong'!#REF!</f>
        <v>#REF!</v>
      </c>
      <c r="AS27" t="e">
        <f>'G 個別計算 (發酵) wrong'!#REF!</f>
        <v>#REF!</v>
      </c>
      <c r="AT27" t="e">
        <f>'G 個別計算 (發酵) wrong'!#REF!</f>
        <v>#REF!</v>
      </c>
      <c r="AU27" t="e">
        <f>'G 個別計算 (發酵) wrong'!#REF!</f>
        <v>#REF!</v>
      </c>
      <c r="AV27" t="e">
        <f>#REF!</f>
        <v>#REF!</v>
      </c>
      <c r="AW27" s="2" t="e">
        <f>#REF!</f>
        <v>#REF!</v>
      </c>
      <c r="AX27" t="e">
        <f>#REF!</f>
        <v>#REF!</v>
      </c>
      <c r="BJ27" s="131">
        <v>25</v>
      </c>
      <c r="BK27" s="132">
        <f>'G 個別計算(old wrong'!AI27</f>
        <v>-8.8105350272783554</v>
      </c>
      <c r="BL27" s="133">
        <f>'G 個別計算(old wrong'!U27</f>
        <v>22.962241445716785</v>
      </c>
      <c r="BM27" s="132">
        <f>'G 個別計算(old wrong'!BT27</f>
        <v>52.928018390954612</v>
      </c>
      <c r="BN27" s="132">
        <f>'G 個別計算(old wrong'!AB27</f>
        <v>1.8069995277574811</v>
      </c>
      <c r="BO27" s="132">
        <f>'G 個別計算(old wrong'!CA27</f>
        <v>-52.928018390954612</v>
      </c>
      <c r="BP27" s="100">
        <f t="shared" si="2"/>
        <v>-7.0035354995208738</v>
      </c>
      <c r="BQ27" s="132">
        <f>'G 個別計算(old wrong'!BF27</f>
        <v>-79.799844851657241</v>
      </c>
      <c r="BR27" s="133">
        <f>'G 個別計算(old wrong'!BM27</f>
        <v>-26.871826460702518</v>
      </c>
      <c r="BS27">
        <f>'G 個別計算(old wrong'!CI27</f>
        <v>-16.154267265050507</v>
      </c>
      <c r="BU27" s="8"/>
      <c r="BW27" s="8"/>
      <c r="BZ27" s="2"/>
      <c r="CN27" s="8"/>
      <c r="CO27" s="8"/>
      <c r="CQ27" s="8"/>
      <c r="CT27" s="2"/>
      <c r="DH27" s="8"/>
      <c r="DI27" s="8"/>
      <c r="DK27" s="8"/>
      <c r="DN27" s="2"/>
      <c r="EB27" s="8"/>
      <c r="EC27" s="8"/>
      <c r="EE27" s="8"/>
      <c r="EH27" s="2"/>
      <c r="EV27" s="8"/>
      <c r="EW27" s="8"/>
      <c r="EY27" s="8"/>
      <c r="FB27" s="2"/>
      <c r="FP27" s="8"/>
      <c r="FQ27" s="8"/>
      <c r="FS27" s="8"/>
      <c r="FV27" s="2"/>
      <c r="GJ27" s="8"/>
      <c r="GK27" s="8"/>
      <c r="GM27" s="8"/>
    </row>
    <row r="28" spans="1:195" ht="16.5">
      <c r="A28">
        <v>9.9999999999999995E-7</v>
      </c>
      <c r="B28">
        <v>9.9999999999999995E-7</v>
      </c>
      <c r="C28">
        <v>2.3005E-3</v>
      </c>
      <c r="D28">
        <v>9.5864864864864867E-4</v>
      </c>
      <c r="E28">
        <v>7.3772727272727282E-4</v>
      </c>
      <c r="F28">
        <v>3.4413756825480012E-3</v>
      </c>
      <c r="G28">
        <v>0.54821873800838961</v>
      </c>
      <c r="H28">
        <v>0.40916018971853135</v>
      </c>
      <c r="I28">
        <v>306.34834834999998</v>
      </c>
      <c r="J28">
        <v>2.9512092266663814E-7</v>
      </c>
      <c r="K28">
        <v>3.0775E-2</v>
      </c>
      <c r="L28">
        <v>408.81073519783627</v>
      </c>
      <c r="M28" s="104">
        <v>58788.861667395839</v>
      </c>
      <c r="Q28" s="2"/>
      <c r="AE28" s="8"/>
      <c r="AF28" s="8"/>
      <c r="AH28" s="131">
        <v>26</v>
      </c>
      <c r="AI28" s="132">
        <f>'G 個別計算 (發酵) wrong'!CO28</f>
        <v>-1253.3286218989865</v>
      </c>
      <c r="AJ28" s="132">
        <f>'G 個別計算 (發酵) wrong'!AG28</f>
        <v>-961.25302422919026</v>
      </c>
      <c r="AK28" s="133">
        <f>'G 個別計算 (發酵) wrong'!BA28</f>
        <v>-904.05011795437247</v>
      </c>
      <c r="AL28" s="132" t="e">
        <f>'G 個別計算 (發酵) wrong'!#REF!</f>
        <v>#REF!</v>
      </c>
      <c r="AM28" s="132" t="e">
        <f>'G 個別計算 (發酵) wrong'!#REF!</f>
        <v>#REF!</v>
      </c>
      <c r="AN28" s="132" t="e">
        <f>'G 個別計算 (發酵) wrong'!#REF!</f>
        <v>#REF!</v>
      </c>
      <c r="AO28" s="132">
        <f>'G 個別計算 (發酵) wrong'!BU28</f>
        <v>-877.23163669264318</v>
      </c>
      <c r="AP28" s="132" t="e">
        <f>'G 個別計算 (發酵) wrong'!#REF!</f>
        <v>#REF!</v>
      </c>
      <c r="AQ28" s="132" t="e">
        <f>'G 個別計算 (發酵) wrong'!#REF!</f>
        <v>#REF!</v>
      </c>
      <c r="AR28" s="132" t="e">
        <f>'G 個別計算 (發酵) wrong'!#REF!</f>
        <v>#REF!</v>
      </c>
      <c r="AS28" t="e">
        <f>'G 個別計算 (發酵) wrong'!#REF!</f>
        <v>#REF!</v>
      </c>
      <c r="AT28" t="e">
        <f>'G 個別計算 (發酵) wrong'!#REF!</f>
        <v>#REF!</v>
      </c>
      <c r="AU28" t="e">
        <f>'G 個別計算 (發酵) wrong'!#REF!</f>
        <v>#REF!</v>
      </c>
      <c r="AV28" t="e">
        <f>#REF!</f>
        <v>#REF!</v>
      </c>
      <c r="AW28" s="2" t="e">
        <f>#REF!</f>
        <v>#REF!</v>
      </c>
      <c r="AX28" t="e">
        <f>#REF!</f>
        <v>#REF!</v>
      </c>
      <c r="BJ28" s="131">
        <v>26</v>
      </c>
      <c r="BK28" s="132">
        <f>'G 個別計算(old wrong'!AI28</f>
        <v>-8.6285002184967539</v>
      </c>
      <c r="BL28" s="133">
        <f>'G 個別計算(old wrong'!U28</f>
        <v>22.886435885774929</v>
      </c>
      <c r="BM28" s="132">
        <f>'G 個別計算(old wrong'!BT28</f>
        <v>52.760822510129294</v>
      </c>
      <c r="BN28" s="132">
        <f>'G 個別計算(old wrong'!AB28</f>
        <v>1.6405494799174909</v>
      </c>
      <c r="BO28" s="132">
        <f>'G 個別計算(old wrong'!CA28</f>
        <v>-52.760822510129294</v>
      </c>
      <c r="BP28" s="100">
        <f t="shared" si="2"/>
        <v>-6.9879507385792632</v>
      </c>
      <c r="BQ28" s="132">
        <f>'G 個別計算(old wrong'!BF28</f>
        <v>-79.669805609941022</v>
      </c>
      <c r="BR28" s="133">
        <f>'G 個別計算(old wrong'!BM28</f>
        <v>-26.908983099811614</v>
      </c>
      <c r="BS28">
        <f>'G 個別計算(old wrong'!CI28</f>
        <v>21.770283178488</v>
      </c>
      <c r="BU28" s="8"/>
      <c r="BW28" s="8"/>
      <c r="BZ28" s="2"/>
      <c r="CN28" s="8"/>
      <c r="CO28" s="8"/>
      <c r="CQ28" s="8"/>
      <c r="CT28" s="2"/>
      <c r="DH28" s="8"/>
      <c r="DI28" s="8"/>
      <c r="DK28" s="8"/>
      <c r="DN28" s="2"/>
      <c r="EB28" s="8"/>
      <c r="EC28" s="8"/>
      <c r="EE28" s="8"/>
      <c r="EH28" s="2"/>
      <c r="EV28" s="8"/>
      <c r="EW28" s="8"/>
      <c r="EY28" s="8"/>
      <c r="FB28" s="2"/>
      <c r="FP28" s="8"/>
      <c r="FQ28" s="8"/>
      <c r="FS28" s="8"/>
      <c r="FV28" s="2"/>
      <c r="GJ28" s="8"/>
      <c r="GK28" s="8"/>
      <c r="GM28" s="8"/>
    </row>
    <row r="29" spans="1:195" ht="16.5">
      <c r="A29">
        <v>9.9999999999999995E-7</v>
      </c>
      <c r="B29">
        <v>2.1739130434782607E-5</v>
      </c>
      <c r="C29">
        <v>2.4248333333333335E-3</v>
      </c>
      <c r="D29">
        <v>1.0622972972972973E-3</v>
      </c>
      <c r="E29">
        <v>7.4181818181818181E-4</v>
      </c>
      <c r="F29">
        <v>3.2405712755446112E-3</v>
      </c>
      <c r="G29">
        <v>0.5486453832869963</v>
      </c>
      <c r="H29">
        <v>0.41002430715104182</v>
      </c>
      <c r="I29">
        <v>306.36098117</v>
      </c>
      <c r="J29">
        <v>2.9512092266663814E-7</v>
      </c>
      <c r="K29">
        <v>3.0724999999999999E-2</v>
      </c>
      <c r="L29">
        <v>391.95849578671823</v>
      </c>
      <c r="M29" s="104">
        <v>58821.872170587281</v>
      </c>
      <c r="Q29" s="2"/>
      <c r="AE29" s="8"/>
      <c r="AF29" s="8"/>
      <c r="AH29" s="131">
        <v>27</v>
      </c>
      <c r="AI29" s="132">
        <f>'G 個別計算 (發酵) wrong'!CO29</f>
        <v>-1065.0891702205529</v>
      </c>
      <c r="AJ29" s="132">
        <f>'G 個別計算 (發酵) wrong'!AG29</f>
        <v>-960.46041397206864</v>
      </c>
      <c r="AK29" s="133">
        <f>'G 個別計算 (發酵) wrong'!BA29</f>
        <v>-903.17041021215027</v>
      </c>
      <c r="AL29" s="132" t="e">
        <f>'G 個別計算 (發酵) wrong'!#REF!</f>
        <v>#REF!</v>
      </c>
      <c r="AM29" s="132" t="e">
        <f>'G 個別計算 (發酵) wrong'!#REF!</f>
        <v>#REF!</v>
      </c>
      <c r="AN29" s="132" t="e">
        <f>'G 個別計算 (發酵) wrong'!#REF!</f>
        <v>#REF!</v>
      </c>
      <c r="AO29" s="132">
        <f>'G 個別計算 (發酵) wrong'!BU29</f>
        <v>-877.21659546314845</v>
      </c>
      <c r="AP29" s="132" t="e">
        <f>'G 個別計算 (發酵) wrong'!#REF!</f>
        <v>#REF!</v>
      </c>
      <c r="AQ29" s="132" t="e">
        <f>'G 個別計算 (發酵) wrong'!#REF!</f>
        <v>#REF!</v>
      </c>
      <c r="AR29" s="132" t="e">
        <f>'G 個別計算 (發酵) wrong'!#REF!</f>
        <v>#REF!</v>
      </c>
      <c r="AS29" t="e">
        <f>'G 個別計算 (發酵) wrong'!#REF!</f>
        <v>#REF!</v>
      </c>
      <c r="AT29" t="e">
        <f>'G 個別計算 (發酵) wrong'!#REF!</f>
        <v>#REF!</v>
      </c>
      <c r="AU29" t="e">
        <f>'G 個別計算 (發酵) wrong'!#REF!</f>
        <v>#REF!</v>
      </c>
      <c r="AV29" t="e">
        <f>#REF!</f>
        <v>#REF!</v>
      </c>
      <c r="AW29" s="2" t="e">
        <f>#REF!</f>
        <v>#REF!</v>
      </c>
      <c r="AX29" t="e">
        <f>#REF!</f>
        <v>#REF!</v>
      </c>
      <c r="BJ29" s="131">
        <v>27</v>
      </c>
      <c r="BK29" s="132">
        <f>'G 個別計算(old wrong'!AI29</f>
        <v>-8.5901292661497024</v>
      </c>
      <c r="BL29" s="133">
        <f>'G 個別計算(old wrong'!U29</f>
        <v>22.432608238874401</v>
      </c>
      <c r="BM29" s="132">
        <f>'G 個別計算(old wrong'!BT29</f>
        <v>52.18959022513436</v>
      </c>
      <c r="BN29" s="132">
        <f>'G 個別計算(old wrong'!AB29</f>
        <v>1.2657555187643059</v>
      </c>
      <c r="BO29" s="132">
        <f>'G 個別計算(old wrong'!CA29</f>
        <v>-52.18959022513436</v>
      </c>
      <c r="BP29" s="100">
        <f t="shared" si="2"/>
        <v>-7.3243737473853967</v>
      </c>
      <c r="BQ29" s="132">
        <f>'G 個別計算(old wrong'!BF29</f>
        <v>-79.234601515152193</v>
      </c>
      <c r="BR29" s="133">
        <f>'G 個別計算(old wrong'!BM29</f>
        <v>-27.045011290017708</v>
      </c>
      <c r="BS29">
        <f>'G 個別計算(old wrong'!CI29</f>
        <v>-9.6068852486034331</v>
      </c>
      <c r="BU29" s="8"/>
      <c r="BW29" s="8"/>
      <c r="BZ29" s="2"/>
      <c r="CN29" s="8"/>
      <c r="CO29" s="8"/>
      <c r="CQ29" s="8"/>
      <c r="CT29" s="2"/>
      <c r="DH29" s="8"/>
      <c r="DI29" s="8"/>
      <c r="DK29" s="8"/>
      <c r="DN29" s="2"/>
      <c r="EB29" s="8"/>
      <c r="EC29" s="8"/>
      <c r="EE29" s="8"/>
      <c r="EH29" s="2"/>
      <c r="EV29" s="8"/>
      <c r="EW29" s="8"/>
      <c r="EY29" s="8"/>
      <c r="FB29" s="2"/>
      <c r="FP29" s="8"/>
      <c r="FQ29" s="8"/>
      <c r="FS29" s="8"/>
      <c r="FV29" s="2"/>
      <c r="GJ29" s="8"/>
      <c r="GK29" s="8"/>
      <c r="GM29" s="8"/>
    </row>
    <row r="30" spans="1:195" ht="16.5">
      <c r="A30">
        <v>9.9999999999999995E-7</v>
      </c>
      <c r="B30">
        <v>3.5000000000000004E-5</v>
      </c>
      <c r="C30">
        <v>2.4406666666666665E-3</v>
      </c>
      <c r="D30">
        <v>1.1508108108108108E-3</v>
      </c>
      <c r="E30">
        <v>6.9454545454545442E-4</v>
      </c>
      <c r="F30">
        <v>4.0454802036312314E-3</v>
      </c>
      <c r="G30">
        <v>0.54679387621800146</v>
      </c>
      <c r="H30">
        <v>0.40894350111205158</v>
      </c>
      <c r="I30">
        <v>306.1371997</v>
      </c>
      <c r="J30">
        <v>3.0199517204020165E-7</v>
      </c>
      <c r="K30">
        <v>3.1015000000000001E-2</v>
      </c>
      <c r="L30">
        <v>457.80006680797061</v>
      </c>
      <c r="M30" s="104">
        <v>58658.556603922203</v>
      </c>
      <c r="Q30" s="2"/>
      <c r="AE30" s="8"/>
      <c r="AF30" s="8"/>
      <c r="AH30" s="131">
        <v>28</v>
      </c>
      <c r="AI30" s="132">
        <f>'G 個別計算 (發酵) wrong'!CO30</f>
        <v>-1034.8684150628906</v>
      </c>
      <c r="AJ30" s="132">
        <f>'G 個別計算 (發酵) wrong'!AG30</f>
        <v>-959.79997849901861</v>
      </c>
      <c r="AK30" s="133">
        <f>'G 個別計算 (發酵) wrong'!BA30</f>
        <v>-901.95658796867679</v>
      </c>
      <c r="AL30" s="132" t="e">
        <f>'G 個別計算 (發酵) wrong'!#REF!</f>
        <v>#REF!</v>
      </c>
      <c r="AM30" s="132" t="e">
        <f>'G 個別計算 (發酵) wrong'!#REF!</f>
        <v>#REF!</v>
      </c>
      <c r="AN30" s="132" t="e">
        <f>'G 個別計算 (發酵) wrong'!#REF!</f>
        <v>#REF!</v>
      </c>
      <c r="AO30" s="132">
        <f>'G 個別計算 (發酵) wrong'!BU30</f>
        <v>-877.12381893690053</v>
      </c>
      <c r="AP30" s="132" t="e">
        <f>'G 個別計算 (發酵) wrong'!#REF!</f>
        <v>#REF!</v>
      </c>
      <c r="AQ30" s="132" t="e">
        <f>'G 個別計算 (發酵) wrong'!#REF!</f>
        <v>#REF!</v>
      </c>
      <c r="AR30" s="132" t="e">
        <f>'G 個別計算 (發酵) wrong'!#REF!</f>
        <v>#REF!</v>
      </c>
      <c r="AS30" t="e">
        <f>'G 個別計算 (發酵) wrong'!#REF!</f>
        <v>#REF!</v>
      </c>
      <c r="AT30" t="e">
        <f>'G 個別計算 (發酵) wrong'!#REF!</f>
        <v>#REF!</v>
      </c>
      <c r="AU30" t="e">
        <f>'G 個別計算 (發酵) wrong'!#REF!</f>
        <v>#REF!</v>
      </c>
      <c r="AV30" t="e">
        <f>#REF!</f>
        <v>#REF!</v>
      </c>
      <c r="AW30" s="2" t="e">
        <f>#REF!</f>
        <v>#REF!</v>
      </c>
      <c r="AX30" t="e">
        <f>#REF!</f>
        <v>#REF!</v>
      </c>
      <c r="BJ30" s="131">
        <v>28</v>
      </c>
      <c r="BK30" s="132">
        <f>'G 個別計算(old wrong'!AI30</f>
        <v>-7.5033582581852158</v>
      </c>
      <c r="BL30" s="133">
        <f>'G 個別計算(old wrong'!U30</f>
        <v>23.546573434362905</v>
      </c>
      <c r="BM30" s="132">
        <f>'G 個別計算(old wrong'!BT30</f>
        <v>53.890083118728143</v>
      </c>
      <c r="BN30" s="132">
        <f>'G 個別計算(old wrong'!AB30</f>
        <v>0.70642200818305589</v>
      </c>
      <c r="BO30" s="132">
        <f>'G 個別計算(old wrong'!CA30</f>
        <v>-53.890083118728143</v>
      </c>
      <c r="BP30" s="100">
        <f t="shared" si="2"/>
        <v>-6.79693625000216</v>
      </c>
      <c r="BQ30" s="132">
        <f>'G 個別計算(old wrong'!BF30</f>
        <v>-80.93996094498155</v>
      </c>
      <c r="BR30" s="133">
        <f>'G 個別計算(old wrong'!BM30</f>
        <v>-27.04987782625329</v>
      </c>
      <c r="BS30">
        <f>'G 個別計算(old wrong'!CI30</f>
        <v>-14.538471732274388</v>
      </c>
      <c r="BU30" s="8"/>
      <c r="BW30" s="8"/>
      <c r="BZ30" s="2"/>
      <c r="CN30" s="8"/>
      <c r="CO30" s="8"/>
      <c r="CQ30" s="8"/>
      <c r="CT30" s="2"/>
      <c r="DH30" s="8"/>
      <c r="DI30" s="8"/>
      <c r="DK30" s="8"/>
      <c r="DN30" s="2"/>
      <c r="EB30" s="8"/>
      <c r="EC30" s="8"/>
      <c r="EE30" s="8"/>
      <c r="EH30" s="2"/>
      <c r="EV30" s="8"/>
      <c r="EW30" s="8"/>
      <c r="EY30" s="8"/>
      <c r="FB30" s="2"/>
      <c r="FP30" s="8"/>
      <c r="FQ30" s="8"/>
      <c r="FS30" s="8"/>
      <c r="FV30" s="2"/>
      <c r="GJ30" s="8"/>
      <c r="GK30" s="8"/>
      <c r="GM30" s="8"/>
    </row>
    <row r="31" spans="1:195" ht="16.5">
      <c r="A31">
        <v>9.9999999999999995E-7</v>
      </c>
      <c r="B31">
        <v>5.0217391304347822E-5</v>
      </c>
      <c r="C31">
        <v>2.5488333333333335E-3</v>
      </c>
      <c r="D31">
        <v>1.508918918918919E-3</v>
      </c>
      <c r="E31">
        <v>7.139772727272727E-4</v>
      </c>
      <c r="F31">
        <v>3.2890937509212803E-3</v>
      </c>
      <c r="G31">
        <v>0.54359913274118743</v>
      </c>
      <c r="H31">
        <v>0.41559777194901071</v>
      </c>
      <c r="I31">
        <v>306.2545045</v>
      </c>
      <c r="J31">
        <v>2.9512092266663814E-7</v>
      </c>
      <c r="K31">
        <v>3.1274999999999997E-2</v>
      </c>
      <c r="L31">
        <v>394.50632369218232</v>
      </c>
      <c r="M31" s="104">
        <v>58313.182889047384</v>
      </c>
      <c r="Q31" s="2"/>
      <c r="AE31" s="8"/>
      <c r="AF31" s="8"/>
      <c r="AH31" s="131">
        <v>29</v>
      </c>
      <c r="AI31" s="132">
        <f>'G 個別計算 (發酵) wrong'!CO31</f>
        <v>-1014.1264195681023</v>
      </c>
      <c r="AJ31" s="132">
        <f>'G 個別計算 (發酵) wrong'!AG31</f>
        <v>-959.59882484597028</v>
      </c>
      <c r="AK31" s="133">
        <f>'G 個別計算 (發酵) wrong'!BA31</f>
        <v>-899.94666359038013</v>
      </c>
      <c r="AL31" s="132" t="e">
        <f>'G 個別計算 (發酵) wrong'!#REF!</f>
        <v>#REF!</v>
      </c>
      <c r="AM31" s="132" t="e">
        <f>'G 個別計算 (發酵) wrong'!#REF!</f>
        <v>#REF!</v>
      </c>
      <c r="AN31" s="132" t="e">
        <f>'G 個別計算 (發酵) wrong'!#REF!</f>
        <v>#REF!</v>
      </c>
      <c r="AO31" s="132">
        <f>'G 個別計算 (發酵) wrong'!BU31</f>
        <v>-877.26756654184533</v>
      </c>
      <c r="AP31" s="132" t="e">
        <f>'G 個別計算 (發酵) wrong'!#REF!</f>
        <v>#REF!</v>
      </c>
      <c r="AQ31" s="132" t="e">
        <f>'G 個別計算 (發酵) wrong'!#REF!</f>
        <v>#REF!</v>
      </c>
      <c r="AR31" s="132" t="e">
        <f>'G 個別計算 (發酵) wrong'!#REF!</f>
        <v>#REF!</v>
      </c>
      <c r="AS31" t="e">
        <f>'G 個別計算 (發酵) wrong'!#REF!</f>
        <v>#REF!</v>
      </c>
      <c r="AT31" t="e">
        <f>'G 個別計算 (發酵) wrong'!#REF!</f>
        <v>#REF!</v>
      </c>
      <c r="AU31" t="e">
        <f>'G 個別計算 (發酵) wrong'!#REF!</f>
        <v>#REF!</v>
      </c>
      <c r="AV31" t="e">
        <f>#REF!</f>
        <v>#REF!</v>
      </c>
      <c r="AW31" s="2" t="e">
        <f>#REF!</f>
        <v>#REF!</v>
      </c>
      <c r="AX31" t="e">
        <f>#REF!</f>
        <v>#REF!</v>
      </c>
      <c r="BJ31" s="131">
        <v>29</v>
      </c>
      <c r="BK31" s="132">
        <f>'G 個別計算(old wrong'!AI31</f>
        <v>-8.1895916955121706</v>
      </c>
      <c r="BL31" s="133">
        <f>'G 個別計算(old wrong'!U31</f>
        <v>21.774101863929396</v>
      </c>
      <c r="BM31" s="132">
        <f>'G 個別計算(old wrong'!BT31</f>
        <v>52.230198529080056</v>
      </c>
      <c r="BN31" s="132">
        <f>'G 個別計算(old wrong'!AB31</f>
        <v>-0.49240310570892365</v>
      </c>
      <c r="BO31" s="132">
        <f>'G 個別計算(old wrong'!CA31</f>
        <v>-52.230198529080056</v>
      </c>
      <c r="BP31" s="100">
        <f t="shared" si="2"/>
        <v>-8.6819948012210943</v>
      </c>
      <c r="BQ31" s="132">
        <f>'G 個別計算(old wrong'!BF31</f>
        <v>-79.382270981847455</v>
      </c>
      <c r="BR31" s="133">
        <f>'G 個別計算(old wrong'!BM31</f>
        <v>-27.152072452767293</v>
      </c>
      <c r="BS31">
        <f>'G 個別計算(old wrong'!CI31</f>
        <v>-18.064139999078407</v>
      </c>
      <c r="BU31" s="8"/>
      <c r="BW31" s="8"/>
      <c r="BZ31" s="2"/>
      <c r="CN31" s="8"/>
      <c r="CO31" s="8"/>
      <c r="CQ31" s="8"/>
      <c r="CT31" s="2"/>
      <c r="DH31" s="8"/>
      <c r="DI31" s="8"/>
      <c r="DK31" s="8"/>
      <c r="DN31" s="2"/>
      <c r="EB31" s="8"/>
      <c r="EC31" s="8"/>
      <c r="EE31" s="8"/>
      <c r="EH31" s="2"/>
      <c r="EV31" s="8"/>
      <c r="EW31" s="8"/>
      <c r="EY31" s="8"/>
      <c r="FB31" s="2"/>
      <c r="FP31" s="8"/>
      <c r="FQ31" s="8"/>
      <c r="FS31" s="8"/>
      <c r="FV31" s="2"/>
      <c r="GJ31" s="8"/>
      <c r="GK31" s="8"/>
      <c r="GM31" s="8"/>
    </row>
    <row r="32" spans="1:195" ht="16.5">
      <c r="A32">
        <v>9.9999999999999995E-7</v>
      </c>
      <c r="B32">
        <v>2.891304347826087E-5</v>
      </c>
      <c r="C32">
        <v>1.0803333333333331E-3</v>
      </c>
      <c r="D32">
        <v>8.3662162162162154E-4</v>
      </c>
      <c r="E32">
        <v>1.7874999999999998E-4</v>
      </c>
      <c r="F32">
        <v>1.0000000000000001E-5</v>
      </c>
      <c r="G32">
        <v>0.58349660096248468</v>
      </c>
      <c r="H32">
        <v>0.38555180915088533</v>
      </c>
      <c r="I32">
        <v>306.37000462000003</v>
      </c>
      <c r="J32">
        <v>2.6302679918953789E-7</v>
      </c>
      <c r="K32">
        <v>3.1899999999999998E-2</v>
      </c>
      <c r="L32">
        <v>114.98262477878171</v>
      </c>
      <c r="M32" s="104">
        <v>62213.84983576549</v>
      </c>
      <c r="Q32" s="2"/>
      <c r="AE32" s="8"/>
      <c r="AF32" s="8"/>
      <c r="AH32" s="131">
        <v>30</v>
      </c>
      <c r="AI32" s="132">
        <f>'G 個別計算 (發酵) wrong'!CO32</f>
        <v>-1052.3497356409334</v>
      </c>
      <c r="AJ32" s="132">
        <f>'G 個別計算 (發酵) wrong'!AG32</f>
        <v>-974.58539122726347</v>
      </c>
      <c r="AK32" s="133">
        <f>'G 個別計算 (發酵) wrong'!BA32</f>
        <v>-906.60749253561232</v>
      </c>
      <c r="AL32" s="132" t="e">
        <f>'G 個別計算 (發酵) wrong'!#REF!</f>
        <v>#REF!</v>
      </c>
      <c r="AM32" s="132" t="e">
        <f>'G 個別計算 (發酵) wrong'!#REF!</f>
        <v>#REF!</v>
      </c>
      <c r="AN32" s="132" t="e">
        <f>'G 個別計算 (發酵) wrong'!#REF!</f>
        <v>#REF!</v>
      </c>
      <c r="AO32" s="132">
        <f>'G 個別計算 (發酵) wrong'!BU32</f>
        <v>-887.10145200372131</v>
      </c>
      <c r="AP32" s="132" t="e">
        <f>'G 個別計算 (發酵) wrong'!#REF!</f>
        <v>#REF!</v>
      </c>
      <c r="AQ32" s="132" t="e">
        <f>'G 個別計算 (發酵) wrong'!#REF!</f>
        <v>#REF!</v>
      </c>
      <c r="AR32" s="132" t="e">
        <f>'G 個別計算 (發酵) wrong'!#REF!</f>
        <v>#REF!</v>
      </c>
      <c r="AS32" t="e">
        <f>'G 個別計算 (發酵) wrong'!#REF!</f>
        <v>#REF!</v>
      </c>
      <c r="AT32" t="e">
        <f>'G 個別計算 (發酵) wrong'!#REF!</f>
        <v>#REF!</v>
      </c>
      <c r="AU32" t="e">
        <f>'G 個別計算 (發酵) wrong'!#REF!</f>
        <v>#REF!</v>
      </c>
      <c r="AV32" t="e">
        <f>#REF!</f>
        <v>#REF!</v>
      </c>
      <c r="AW32" s="2" t="e">
        <f>#REF!</f>
        <v>#REF!</v>
      </c>
      <c r="AX32" t="e">
        <f>#REF!</f>
        <v>#REF!</v>
      </c>
      <c r="BJ32" s="131">
        <v>30</v>
      </c>
      <c r="BK32" s="132">
        <f>'G 個別計算(old wrong'!AI32</f>
        <v>-15.600270181201019</v>
      </c>
      <c r="BL32" s="133">
        <f>'G 個別計算(old wrong'!U32</f>
        <v>11.450169624514061</v>
      </c>
      <c r="BM32" s="132">
        <f>'G 個別計算(old wrong'!BT32</f>
        <v>41.702742323883314</v>
      </c>
      <c r="BN32" s="132">
        <f>'G 個別計算(old wrong'!AB32</f>
        <v>-3.2021328936540132</v>
      </c>
      <c r="BO32" s="132">
        <f>'G 個別計算(old wrong'!CA32</f>
        <v>-41.702742323883314</v>
      </c>
      <c r="BP32" s="100">
        <f t="shared" si="2"/>
        <v>-18.802403074855032</v>
      </c>
      <c r="BQ32" s="132">
        <f>'G 個別計算(old wrong'!BF32</f>
        <v>-66.435643980387169</v>
      </c>
      <c r="BR32" s="133">
        <f>'G 個別計算(old wrong'!BM32</f>
        <v>-24.732901656503749</v>
      </c>
      <c r="BS32">
        <f>'G 個別計算(old wrong'!CI32</f>
        <v>-11.772177587558531</v>
      </c>
      <c r="BU32" s="8"/>
      <c r="BW32" s="8"/>
      <c r="BZ32" s="2"/>
      <c r="CN32" s="8"/>
      <c r="CO32" s="8"/>
      <c r="CQ32" s="8"/>
      <c r="CT32" s="2"/>
      <c r="DH32" s="8"/>
      <c r="DI32" s="8"/>
      <c r="DK32" s="8"/>
      <c r="DN32" s="2"/>
      <c r="EB32" s="8"/>
      <c r="EC32" s="8"/>
      <c r="EE32" s="8"/>
      <c r="EH32" s="2"/>
      <c r="EV32" s="8"/>
      <c r="EW32" s="8"/>
      <c r="EY32" s="8"/>
      <c r="FB32" s="2"/>
      <c r="FP32" s="8"/>
      <c r="FQ32" s="8"/>
      <c r="FS32" s="8"/>
      <c r="FV32" s="2"/>
      <c r="GJ32" s="8"/>
      <c r="GK32" s="8"/>
      <c r="GM32" s="8"/>
    </row>
    <row r="33" spans="1:195" ht="16.5">
      <c r="A33">
        <v>9.9999999999999995E-7</v>
      </c>
      <c r="B33">
        <v>9.9999999999999995E-7</v>
      </c>
      <c r="C33">
        <v>1.3261666666666665E-3</v>
      </c>
      <c r="D33">
        <v>8.5189189189189185E-4</v>
      </c>
      <c r="E33">
        <v>1.8375000000000002E-4</v>
      </c>
      <c r="F33">
        <v>1.0000000000000001E-5</v>
      </c>
      <c r="G33">
        <v>0.57142703069887457</v>
      </c>
      <c r="H33">
        <v>0.39322710977279568</v>
      </c>
      <c r="I33">
        <v>305.94770732000001</v>
      </c>
      <c r="J33">
        <v>2.6302679918953789E-7</v>
      </c>
      <c r="K33">
        <v>3.252E-2</v>
      </c>
      <c r="L33">
        <v>216.2412976094094</v>
      </c>
      <c r="M33" s="104">
        <v>61045.167539521623</v>
      </c>
      <c r="Q33" s="2"/>
      <c r="AE33" s="8"/>
      <c r="AF33" s="8"/>
      <c r="AH33" s="131">
        <v>31</v>
      </c>
      <c r="AI33" s="132">
        <f>'G 個別計算 (發酵) wrong'!CO33</f>
        <v>-1257.0062060273067</v>
      </c>
      <c r="AJ33" s="132">
        <f>'G 個別計算 (發酵) wrong'!AG33</f>
        <v>-971.04158591375619</v>
      </c>
      <c r="AK33" s="133">
        <f>'G 個別計算 (發酵) wrong'!BA33</f>
        <v>-906.03467234689447</v>
      </c>
      <c r="AL33" s="132" t="e">
        <f>'G 個別計算 (發酵) wrong'!#REF!</f>
        <v>#REF!</v>
      </c>
      <c r="AM33" s="132" t="e">
        <f>'G 個別計算 (發酵) wrong'!#REF!</f>
        <v>#REF!</v>
      </c>
      <c r="AN33" s="132" t="e">
        <f>'G 個別計算 (發酵) wrong'!#REF!</f>
        <v>#REF!</v>
      </c>
      <c r="AO33" s="132">
        <f>'G 個別計算 (發酵) wrong'!BU33</f>
        <v>-886.50691136337559</v>
      </c>
      <c r="AP33" s="132" t="e">
        <f>'G 個別計算 (發酵) wrong'!#REF!</f>
        <v>#REF!</v>
      </c>
      <c r="AQ33" s="132" t="e">
        <f>'G 個別計算 (發酵) wrong'!#REF!</f>
        <v>#REF!</v>
      </c>
      <c r="AR33" s="132" t="e">
        <f>'G 個別計算 (發酵) wrong'!#REF!</f>
        <v>#REF!</v>
      </c>
      <c r="AS33" t="e">
        <f>'G 個別計算 (發酵) wrong'!#REF!</f>
        <v>#REF!</v>
      </c>
      <c r="AT33" t="e">
        <f>'G 個別計算 (發酵) wrong'!#REF!</f>
        <v>#REF!</v>
      </c>
      <c r="AU33" t="e">
        <f>'G 個別計算 (發酵) wrong'!#REF!</f>
        <v>#REF!</v>
      </c>
      <c r="AV33" t="e">
        <f>#REF!</f>
        <v>#REF!</v>
      </c>
      <c r="AW33" s="2" t="e">
        <f>#REF!</f>
        <v>#REF!</v>
      </c>
      <c r="AX33" t="e">
        <f>#REF!</f>
        <v>#REF!</v>
      </c>
      <c r="BJ33" s="131">
        <v>31</v>
      </c>
      <c r="BK33" s="132">
        <f>'G 個別計算(old wrong'!AI33</f>
        <v>-16.164425645289391</v>
      </c>
      <c r="BL33" s="133">
        <f>'G 個別計算(old wrong'!U33</f>
        <v>9.6271833357191525</v>
      </c>
      <c r="BM33" s="132">
        <f>'G 個別計算(old wrong'!BT33</f>
        <v>38.11671083473869</v>
      </c>
      <c r="BN33" s="132">
        <f>'G 個別計算(old wrong'!AB33</f>
        <v>-2.697918518010836</v>
      </c>
      <c r="BO33" s="132">
        <f>'G 個別計算(old wrong'!CA33</f>
        <v>-38.11671083473869</v>
      </c>
      <c r="BP33" s="100">
        <f t="shared" si="2"/>
        <v>-18.862344163300229</v>
      </c>
      <c r="BQ33" s="132">
        <f>'G 個別計算(old wrong'!BF33</f>
        <v>-63.385349101709579</v>
      </c>
      <c r="BR33" s="133">
        <f>'G 個別計算(old wrong'!BM33</f>
        <v>-25.268638266970775</v>
      </c>
      <c r="BS33">
        <f>'G 個別計算(old wrong'!CI33</f>
        <v>22.392131751954537</v>
      </c>
      <c r="BU33" s="8"/>
      <c r="BW33" s="8"/>
      <c r="BZ33" s="2"/>
      <c r="CN33" s="8"/>
      <c r="CO33" s="8"/>
      <c r="CQ33" s="8"/>
      <c r="CT33" s="2"/>
      <c r="DH33" s="8"/>
      <c r="DI33" s="8"/>
      <c r="DK33" s="8"/>
      <c r="DN33" s="2"/>
      <c r="EB33" s="8"/>
      <c r="EC33" s="8"/>
      <c r="EE33" s="8"/>
      <c r="EH33" s="2"/>
      <c r="EV33" s="8"/>
      <c r="EW33" s="8"/>
      <c r="EY33" s="8"/>
      <c r="FB33" s="2"/>
      <c r="FP33" s="8"/>
      <c r="FQ33" s="8"/>
      <c r="FS33" s="8"/>
      <c r="FV33" s="2"/>
      <c r="GJ33" s="8"/>
      <c r="GK33" s="8"/>
      <c r="GM33" s="8"/>
    </row>
    <row r="34" spans="1:195" ht="16.5">
      <c r="A34">
        <v>9.9999999999999995E-7</v>
      </c>
      <c r="B34">
        <v>2.6521739130434784E-5</v>
      </c>
      <c r="C34">
        <v>2.0423333333333335E-3</v>
      </c>
      <c r="D34">
        <v>1.0882432432432433E-3</v>
      </c>
      <c r="E34">
        <v>3.9738636363636365E-4</v>
      </c>
      <c r="F34">
        <v>2.5051691810563772E-3</v>
      </c>
      <c r="G34">
        <v>0.55935746043526435</v>
      </c>
      <c r="H34">
        <v>0.40090241039470614</v>
      </c>
      <c r="I34">
        <v>306.26352795000003</v>
      </c>
      <c r="J34">
        <v>2.8183829312644502E-7</v>
      </c>
      <c r="K34">
        <v>3.1375E-2</v>
      </c>
      <c r="L34">
        <v>317.49997044003703</v>
      </c>
      <c r="M34" s="104">
        <v>59876.485243277755</v>
      </c>
      <c r="Q34" s="2"/>
      <c r="AE34" s="8"/>
      <c r="AF34" s="8"/>
      <c r="AH34" s="131">
        <v>32</v>
      </c>
      <c r="AI34" s="132">
        <f>'G 個別計算 (發酵) wrong'!CO34</f>
        <v>-1054.6735309969013</v>
      </c>
      <c r="AJ34" s="132">
        <f>'G 個別計算 (發酵) wrong'!AG34</f>
        <v>-963.69570599458939</v>
      </c>
      <c r="AK34" s="133">
        <f>'G 個別計算 (發酵) wrong'!BA34</f>
        <v>-903.39611357390697</v>
      </c>
      <c r="AL34" s="132" t="e">
        <f>'G 個別計算 (發酵) wrong'!#REF!</f>
        <v>#REF!</v>
      </c>
      <c r="AM34" s="132" t="e">
        <f>'G 個別計算 (發酵) wrong'!#REF!</f>
        <v>#REF!</v>
      </c>
      <c r="AN34" s="132" t="e">
        <f>'G 個別計算 (發酵) wrong'!#REF!</f>
        <v>#REF!</v>
      </c>
      <c r="AO34" s="132">
        <f>'G 個別計算 (發酵) wrong'!BU34</f>
        <v>-881.39818939907548</v>
      </c>
      <c r="AP34" s="132" t="e">
        <f>'G 個別計算 (發酵) wrong'!#REF!</f>
        <v>#REF!</v>
      </c>
      <c r="AQ34" s="132" t="e">
        <f>'G 個別計算 (發酵) wrong'!#REF!</f>
        <v>#REF!</v>
      </c>
      <c r="AR34" s="132" t="e">
        <f>'G 個別計算 (發酵) wrong'!#REF!</f>
        <v>#REF!</v>
      </c>
      <c r="AS34" t="e">
        <f>'G 個別計算 (發酵) wrong'!#REF!</f>
        <v>#REF!</v>
      </c>
      <c r="AT34" t="e">
        <f>'G 個別計算 (發酵) wrong'!#REF!</f>
        <v>#REF!</v>
      </c>
      <c r="AU34" t="e">
        <f>'G 個別計算 (發酵) wrong'!#REF!</f>
        <v>#REF!</v>
      </c>
      <c r="AV34" t="e">
        <f>#REF!</f>
        <v>#REF!</v>
      </c>
      <c r="AW34" s="2" t="e">
        <f>#REF!</f>
        <v>#REF!</v>
      </c>
      <c r="AX34" t="e">
        <f>#REF!</f>
        <v>#REF!</v>
      </c>
      <c r="BJ34" s="131">
        <v>32</v>
      </c>
      <c r="BK34" s="132">
        <f>'G 個別計算(old wrong'!AI34</f>
        <v>-9.0420575672728489</v>
      </c>
      <c r="BL34" s="133">
        <f>'G 個別計算(old wrong'!U34</f>
        <v>20.285480398587907</v>
      </c>
      <c r="BM34" s="132">
        <f>'G 個別計算(old wrong'!BT34</f>
        <v>50.497148695049461</v>
      </c>
      <c r="BN34" s="132">
        <f>'G 個別計算(old wrong'!AB34</f>
        <v>-0.88413033060064328</v>
      </c>
      <c r="BO34" s="132">
        <f>'G 個別計算(old wrong'!CA34</f>
        <v>-50.497148695049461</v>
      </c>
      <c r="BP34" s="100">
        <f t="shared" si="2"/>
        <v>-9.9261878978734917</v>
      </c>
      <c r="BQ34" s="132">
        <f>'G 個別計算(old wrong'!BF34</f>
        <v>-77.004038540569098</v>
      </c>
      <c r="BR34" s="133">
        <f>'G 個別計算(old wrong'!BM34</f>
        <v>-26.506889845519531</v>
      </c>
      <c r="BS34">
        <f>'G 個別計算(old wrong'!CI34</f>
        <v>-11.343919011800637</v>
      </c>
      <c r="BU34" s="8"/>
      <c r="BW34" s="8"/>
      <c r="BZ34" s="2"/>
      <c r="CN34" s="8"/>
      <c r="CO34" s="8"/>
      <c r="CQ34" s="8"/>
      <c r="CT34" s="2"/>
      <c r="DH34" s="8"/>
      <c r="DI34" s="8"/>
      <c r="DK34" s="8"/>
      <c r="DN34" s="2"/>
      <c r="EB34" s="8"/>
      <c r="EC34" s="8"/>
      <c r="EE34" s="8"/>
      <c r="EH34" s="2"/>
      <c r="EV34" s="8"/>
      <c r="EW34" s="8"/>
      <c r="EY34" s="8"/>
      <c r="FB34" s="2"/>
      <c r="FP34" s="8"/>
      <c r="FQ34" s="8"/>
      <c r="FS34" s="8"/>
      <c r="FV34" s="2"/>
      <c r="GJ34" s="8"/>
      <c r="GK34" s="8"/>
      <c r="GM34" s="8"/>
    </row>
    <row r="35" spans="1:195" ht="16.5">
      <c r="A35">
        <v>9.9999999999999995E-7</v>
      </c>
      <c r="B35">
        <v>9.9999999999999995E-7</v>
      </c>
      <c r="C35">
        <v>1.1841666666666665E-3</v>
      </c>
      <c r="D35">
        <v>6.7702702702702696E-4</v>
      </c>
      <c r="E35">
        <v>2.0920454545454546E-4</v>
      </c>
      <c r="F35">
        <v>1.0000000000000001E-5</v>
      </c>
      <c r="G35">
        <v>0.59050155756261202</v>
      </c>
      <c r="H35">
        <v>0.38196295264918684</v>
      </c>
      <c r="I35">
        <v>306.58295795999999</v>
      </c>
      <c r="J35">
        <v>2.8840315031266014E-7</v>
      </c>
      <c r="K35">
        <v>3.0054999999999998E-2</v>
      </c>
      <c r="L35">
        <v>61.573555241695907</v>
      </c>
      <c r="M35" s="104">
        <v>62903.102478180488</v>
      </c>
      <c r="Q35" s="2"/>
      <c r="AE35" s="8"/>
      <c r="AF35" s="8"/>
      <c r="AH35" s="131">
        <v>33</v>
      </c>
      <c r="AI35" s="132">
        <f>'G 個別計算 (發酵) wrong'!CO35</f>
        <v>-1254.1991173990564</v>
      </c>
      <c r="AJ35" s="132">
        <f>'G 個別計算 (發酵) wrong'!AG35</f>
        <v>-971.98220490041922</v>
      </c>
      <c r="AK35" s="133">
        <f>'G 個別計算 (發酵) wrong'!BA35</f>
        <v>-907.67723057707951</v>
      </c>
      <c r="AL35" s="132" t="e">
        <f>'G 個別計算 (發酵) wrong'!#REF!</f>
        <v>#REF!</v>
      </c>
      <c r="AM35" s="132" t="e">
        <f>'G 個別計算 (發酵) wrong'!#REF!</f>
        <v>#REF!</v>
      </c>
      <c r="AN35" s="132" t="e">
        <f>'G 個別計算 (發酵) wrong'!#REF!</f>
        <v>#REF!</v>
      </c>
      <c r="AO35" s="132">
        <f>'G 個別計算 (發酵) wrong'!BU35</f>
        <v>-885.53212819433838</v>
      </c>
      <c r="AP35" s="132" t="e">
        <f>'G 個別計算 (發酵) wrong'!#REF!</f>
        <v>#REF!</v>
      </c>
      <c r="AQ35" s="132" t="e">
        <f>'G 個別計算 (發酵) wrong'!#REF!</f>
        <v>#REF!</v>
      </c>
      <c r="AR35" s="132" t="e">
        <f>'G 個別計算 (發酵) wrong'!#REF!</f>
        <v>#REF!</v>
      </c>
      <c r="AS35" t="e">
        <f>'G 個別計算 (發酵) wrong'!#REF!</f>
        <v>#REF!</v>
      </c>
      <c r="AT35" t="e">
        <f>'G 個別計算 (發酵) wrong'!#REF!</f>
        <v>#REF!</v>
      </c>
      <c r="AU35" t="e">
        <f>'G 個別計算 (發酵) wrong'!#REF!</f>
        <v>#REF!</v>
      </c>
      <c r="AV35" t="e">
        <f>#REF!</f>
        <v>#REF!</v>
      </c>
      <c r="AW35" s="2" t="e">
        <f>#REF!</f>
        <v>#REF!</v>
      </c>
      <c r="AX35" t="e">
        <f>#REF!</f>
        <v>#REF!</v>
      </c>
      <c r="BJ35" s="131">
        <v>33</v>
      </c>
      <c r="BK35" s="132">
        <f>'G 個別計算(old wrong'!AI35</f>
        <v>-18.520371934273939</v>
      </c>
      <c r="BL35" s="133">
        <f>'G 個別計算(old wrong'!U35</f>
        <v>7.495122528915644</v>
      </c>
      <c r="BM35" s="132">
        <f>'G 個別計算(old wrong'!BT35</f>
        <v>35.000986719853231</v>
      </c>
      <c r="BN35" s="132">
        <f>'G 個別計算(old wrong'!AB35</f>
        <v>-1.4903697277478352</v>
      </c>
      <c r="BO35" s="132">
        <f>'G 個別計算(old wrong'!CA35</f>
        <v>-35.000986719853231</v>
      </c>
      <c r="BP35" s="100">
        <f t="shared" ref="BP35:BP66" si="3">BK35+BN35</f>
        <v>-20.010741662021776</v>
      </c>
      <c r="BQ35" s="132">
        <f>'G 個別計算(old wrong'!BF35</f>
        <v>-60.084223555463382</v>
      </c>
      <c r="BR35" s="133">
        <f>'G 個別計算(old wrong'!BM35</f>
        <v>-25.083236835610045</v>
      </c>
      <c r="BS35">
        <f>'G 個別計算(old wrong'!CI35</f>
        <v>21.95291524749635</v>
      </c>
      <c r="BU35" s="8"/>
      <c r="BW35" s="8"/>
      <c r="BZ35" s="2"/>
      <c r="CN35" s="8"/>
      <c r="CO35" s="8"/>
      <c r="CQ35" s="8"/>
      <c r="CT35" s="2"/>
      <c r="DH35" s="8"/>
      <c r="DI35" s="8"/>
      <c r="DK35" s="8"/>
      <c r="DN35" s="2"/>
      <c r="EB35" s="8"/>
      <c r="EC35" s="8"/>
      <c r="EE35" s="8"/>
      <c r="EH35" s="2"/>
      <c r="EV35" s="8"/>
      <c r="EW35" s="8"/>
      <c r="EY35" s="8"/>
      <c r="FB35" s="2"/>
      <c r="FP35" s="8"/>
      <c r="FQ35" s="8"/>
      <c r="FS35" s="8"/>
      <c r="FV35" s="2"/>
      <c r="GJ35" s="8"/>
      <c r="GK35" s="8"/>
      <c r="GM35" s="8"/>
    </row>
    <row r="36" spans="1:195" ht="16.5">
      <c r="A36">
        <v>9.9999999999999995E-7</v>
      </c>
      <c r="B36">
        <v>2.8478260869565222E-5</v>
      </c>
      <c r="C36">
        <v>1.0231666666666668E-3</v>
      </c>
      <c r="D36">
        <v>5.7662162162162172E-4</v>
      </c>
      <c r="E36">
        <v>1.2090909090909091E-4</v>
      </c>
      <c r="F36">
        <v>4.1325025077035502E-5</v>
      </c>
      <c r="G36">
        <v>0.5781216284414995</v>
      </c>
      <c r="H36">
        <v>0.38821136578840226</v>
      </c>
      <c r="I36">
        <v>306.45374220000002</v>
      </c>
      <c r="J36">
        <v>2.6302679918953789E-7</v>
      </c>
      <c r="K36">
        <v>3.0085000000000001E-2</v>
      </c>
      <c r="L36">
        <v>113.59042109406717</v>
      </c>
      <c r="M36" s="104">
        <v>61695.40324324464</v>
      </c>
      <c r="Q36" s="2"/>
      <c r="AE36" s="8"/>
      <c r="AF36" s="8"/>
      <c r="AH36" s="131">
        <v>34</v>
      </c>
      <c r="AI36" s="132">
        <f>'G 個別計算 (發酵) wrong'!CO36</f>
        <v>-1051.7479928608861</v>
      </c>
      <c r="AJ36" s="132">
        <f>'G 個別計算 (發酵) wrong'!AG36</f>
        <v>-975.49876777988118</v>
      </c>
      <c r="AK36" s="133">
        <f>'G 個別計算 (發酵) wrong'!BA36</f>
        <v>-910.18045250619923</v>
      </c>
      <c r="AL36" s="132" t="e">
        <f>'G 個別計算 (發酵) wrong'!#REF!</f>
        <v>#REF!</v>
      </c>
      <c r="AM36" s="132" t="e">
        <f>'G 個別計算 (發酵) wrong'!#REF!</f>
        <v>#REF!</v>
      </c>
      <c r="AN36" s="132" t="e">
        <f>'G 個別計算 (發酵) wrong'!#REF!</f>
        <v>#REF!</v>
      </c>
      <c r="AO36" s="132">
        <f>'G 個別計算 (發酵) wrong'!BU36</f>
        <v>-889.91161047764888</v>
      </c>
      <c r="AP36" s="132" t="e">
        <f>'G 個別計算 (發酵) wrong'!#REF!</f>
        <v>#REF!</v>
      </c>
      <c r="AQ36" s="132" t="e">
        <f>'G 個別計算 (發酵) wrong'!#REF!</f>
        <v>#REF!</v>
      </c>
      <c r="AR36" s="132" t="e">
        <f>'G 個別計算 (發酵) wrong'!#REF!</f>
        <v>#REF!</v>
      </c>
      <c r="AS36" t="e">
        <f>'G 個別計算 (發酵) wrong'!#REF!</f>
        <v>#REF!</v>
      </c>
      <c r="AT36" t="e">
        <f>'G 個別計算 (發酵) wrong'!#REF!</f>
        <v>#REF!</v>
      </c>
      <c r="AU36" t="e">
        <f>'G 個別計算 (發酵) wrong'!#REF!</f>
        <v>#REF!</v>
      </c>
      <c r="AV36" t="e">
        <f>#REF!</f>
        <v>#REF!</v>
      </c>
      <c r="AW36" s="2" t="e">
        <f>#REF!</f>
        <v>#REF!</v>
      </c>
      <c r="AX36" t="e">
        <f>#REF!</f>
        <v>#REF!</v>
      </c>
      <c r="BJ36" s="131">
        <v>34</v>
      </c>
      <c r="BK36" s="132">
        <f>'G 個別計算(old wrong'!AI36</f>
        <v>-14.966476899557243</v>
      </c>
      <c r="BL36" s="133">
        <f>'G 個別計算(old wrong'!U36</f>
        <v>11.991082676402137</v>
      </c>
      <c r="BM36" s="132">
        <f>'G 個別計算(old wrong'!BT36</f>
        <v>41.389677286079419</v>
      </c>
      <c r="BN36" s="132">
        <f>'G 個別計算(old wrong'!AB36</f>
        <v>-2.4410350337177307</v>
      </c>
      <c r="BO36" s="132">
        <f>'G 個別計算(old wrong'!CA36</f>
        <v>-41.389677286079419</v>
      </c>
      <c r="BP36" s="100">
        <f t="shared" si="3"/>
        <v>-17.407511933274975</v>
      </c>
      <c r="BQ36" s="132">
        <f>'G 個別計算(old wrong'!BF36</f>
        <v>-66.154909562913957</v>
      </c>
      <c r="BR36" s="133">
        <f>'G 個別計算(old wrong'!BM36</f>
        <v>-24.765232276834428</v>
      </c>
      <c r="BS36">
        <f>'G 個別計算(old wrong'!CI36</f>
        <v>-12.057028096666713</v>
      </c>
      <c r="BU36" s="8"/>
      <c r="BW36" s="8"/>
      <c r="BZ36" s="2"/>
      <c r="CN36" s="8"/>
      <c r="CO36" s="8"/>
      <c r="CQ36" s="8"/>
      <c r="CT36" s="2"/>
      <c r="DH36" s="8"/>
      <c r="DI36" s="8"/>
      <c r="DK36" s="8"/>
      <c r="DN36" s="2"/>
      <c r="EB36" s="8"/>
      <c r="EC36" s="8"/>
      <c r="EE36" s="8"/>
      <c r="EH36" s="2"/>
      <c r="EV36" s="8"/>
      <c r="EW36" s="8"/>
      <c r="EY36" s="8"/>
      <c r="FB36" s="2"/>
      <c r="FP36" s="8"/>
      <c r="FQ36" s="8"/>
      <c r="FS36" s="8"/>
      <c r="FV36" s="2"/>
      <c r="GJ36" s="8"/>
      <c r="GK36" s="8"/>
      <c r="GM36" s="8"/>
    </row>
    <row r="37" spans="1:195" ht="16.5">
      <c r="A37">
        <v>9.9999999999999995E-7</v>
      </c>
      <c r="B37">
        <v>2.6304347826086954E-5</v>
      </c>
      <c r="C37">
        <v>1.1801666666666668E-3</v>
      </c>
      <c r="D37">
        <v>5.8027027027027027E-4</v>
      </c>
      <c r="E37">
        <v>1.3897727272727274E-4</v>
      </c>
      <c r="F37">
        <v>2.0226094586129711E-4</v>
      </c>
      <c r="G37">
        <v>0.56549829198340584</v>
      </c>
      <c r="H37">
        <v>0.39808381136458942</v>
      </c>
      <c r="I37">
        <v>306.42053592000002</v>
      </c>
      <c r="J37">
        <v>2.8840315031266014E-7</v>
      </c>
      <c r="K37">
        <v>3.04E-2</v>
      </c>
      <c r="L37">
        <v>124.21657505243373</v>
      </c>
      <c r="M37" s="104">
        <v>60461.700341671771</v>
      </c>
      <c r="Q37" s="2"/>
      <c r="AE37" s="8"/>
      <c r="AF37" s="8"/>
      <c r="AH37" s="131">
        <v>35</v>
      </c>
      <c r="AI37" s="132">
        <f>'G 個別計算 (發酵) wrong'!CO37</f>
        <v>-1054.0018251434994</v>
      </c>
      <c r="AJ37" s="132">
        <f>'G 個別計算 (發酵) wrong'!AG37</f>
        <v>-971.87596490559508</v>
      </c>
      <c r="AK37" s="133">
        <f>'G 個別計算 (發酵) wrong'!BA37</f>
        <v>-908.84664843827215</v>
      </c>
      <c r="AL37" s="132" t="e">
        <f>'G 個別計算 (發酵) wrong'!#REF!</f>
        <v>#REF!</v>
      </c>
      <c r="AM37" s="132" t="e">
        <f>'G 個別計算 (發酵) wrong'!#REF!</f>
        <v>#REF!</v>
      </c>
      <c r="AN37" s="132" t="e">
        <f>'G 個別計算 (發酵) wrong'!#REF!</f>
        <v>#REF!</v>
      </c>
      <c r="AO37" s="132">
        <f>'G 個別計算 (發酵) wrong'!BU37</f>
        <v>-887.84543101715269</v>
      </c>
      <c r="AP37" s="132" t="e">
        <f>'G 個別計算 (發酵) wrong'!#REF!</f>
        <v>#REF!</v>
      </c>
      <c r="AQ37" s="132" t="e">
        <f>'G 個別計算 (發酵) wrong'!#REF!</f>
        <v>#REF!</v>
      </c>
      <c r="AR37" s="132" t="e">
        <f>'G 個別計算 (發酵) wrong'!#REF!</f>
        <v>#REF!</v>
      </c>
      <c r="AS37" t="e">
        <f>'G 個別計算 (發酵) wrong'!#REF!</f>
        <v>#REF!</v>
      </c>
      <c r="AT37" t="e">
        <f>'G 個別計算 (發酵) wrong'!#REF!</f>
        <v>#REF!</v>
      </c>
      <c r="AU37" t="e">
        <f>'G 個別計算 (發酵) wrong'!#REF!</f>
        <v>#REF!</v>
      </c>
      <c r="AV37" t="e">
        <f>#REF!</f>
        <v>#REF!</v>
      </c>
      <c r="AW37" s="2" t="e">
        <f>#REF!</f>
        <v>#REF!</v>
      </c>
      <c r="AX37" t="e">
        <f>#REF!</f>
        <v>#REF!</v>
      </c>
      <c r="BJ37" s="131">
        <v>35</v>
      </c>
      <c r="BK37" s="132">
        <f>'G 個別計算(old wrong'!AI37</f>
        <v>-13.906412720600393</v>
      </c>
      <c r="BL37" s="133">
        <f>'G 個別計算(old wrong'!U37</f>
        <v>13.275913963073457</v>
      </c>
      <c r="BM37" s="132">
        <f>'G 個別計算(old wrong'!BT37</f>
        <v>42.212619465834884</v>
      </c>
      <c r="BN37" s="132">
        <f>'G 個別計算(old wrong'!AB37</f>
        <v>-1.7543788190874141</v>
      </c>
      <c r="BO37" s="132">
        <f>'G 個別計算(old wrong'!CA37</f>
        <v>-42.212619465834884</v>
      </c>
      <c r="BP37" s="100">
        <f t="shared" si="3"/>
        <v>-15.660791539687807</v>
      </c>
      <c r="BQ37" s="132">
        <f>'G 個別計算(old wrong'!BF37</f>
        <v>-67.372040653247012</v>
      </c>
      <c r="BR37" s="133">
        <f>'G 個別計算(old wrong'!BM37</f>
        <v>-25.159421187412008</v>
      </c>
      <c r="BS37">
        <f>'G 個別計算(old wrong'!CI37</f>
        <v>-11.471777814427739</v>
      </c>
      <c r="BU37" s="8"/>
      <c r="BW37" s="8"/>
      <c r="BZ37" s="2"/>
      <c r="CN37" s="8"/>
      <c r="CO37" s="8"/>
      <c r="CQ37" s="8"/>
      <c r="CT37" s="2"/>
      <c r="DH37" s="8"/>
      <c r="DI37" s="8"/>
      <c r="DK37" s="8"/>
      <c r="DN37" s="2"/>
      <c r="EB37" s="8"/>
      <c r="EC37" s="8"/>
      <c r="EE37" s="8"/>
      <c r="EH37" s="2"/>
      <c r="EV37" s="8"/>
      <c r="EW37" s="8"/>
      <c r="EY37" s="8"/>
      <c r="FB37" s="2"/>
      <c r="FP37" s="8"/>
      <c r="FQ37" s="8"/>
      <c r="FS37" s="8"/>
      <c r="FV37" s="2"/>
      <c r="GJ37" s="8"/>
      <c r="GK37" s="8"/>
      <c r="GM37" s="8"/>
    </row>
    <row r="38" spans="1:195" ht="16.5">
      <c r="A38">
        <v>9.9999999999999995E-7</v>
      </c>
      <c r="B38">
        <v>3.4565217391304352E-5</v>
      </c>
      <c r="C38">
        <v>1.6188333333333335E-3</v>
      </c>
      <c r="D38">
        <v>8.8648648648648643E-4</v>
      </c>
      <c r="E38">
        <v>2.0000000000000001E-4</v>
      </c>
      <c r="F38">
        <v>1.0319766426343737E-5</v>
      </c>
      <c r="G38">
        <v>0.56371483995509108</v>
      </c>
      <c r="H38">
        <v>0.39298875101388175</v>
      </c>
      <c r="I38">
        <v>306.36819993</v>
      </c>
      <c r="J38">
        <v>3.0199517204020165E-7</v>
      </c>
      <c r="K38">
        <v>3.2489999999999998E-2</v>
      </c>
      <c r="L38">
        <v>107.24687282658518</v>
      </c>
      <c r="M38" s="104">
        <v>60335.653436988883</v>
      </c>
      <c r="Q38" s="2"/>
      <c r="AE38" s="8"/>
      <c r="AF38" s="8"/>
      <c r="AH38" s="131">
        <v>36</v>
      </c>
      <c r="AI38" s="132">
        <f>'G 個別計算 (發酵) wrong'!CO38</f>
        <v>-1037.7652026858627</v>
      </c>
      <c r="AJ38" s="132">
        <f>'G 個別計算 (發酵) wrong'!AG38</f>
        <v>-966.29076942766051</v>
      </c>
      <c r="AK38" s="133">
        <f>'G 個別計算 (發酵) wrong'!BA38</f>
        <v>-904.21054152622082</v>
      </c>
      <c r="AL38" s="132" t="e">
        <f>'G 個別計算 (發酵) wrong'!#REF!</f>
        <v>#REF!</v>
      </c>
      <c r="AM38" s="132" t="e">
        <f>'G 個別計算 (發酵) wrong'!#REF!</f>
        <v>#REF!</v>
      </c>
      <c r="AN38" s="132" t="e">
        <f>'G 個別計算 (發酵) wrong'!#REF!</f>
        <v>#REF!</v>
      </c>
      <c r="AO38" s="132">
        <f>'G 個別計算 (發酵) wrong'!BU38</f>
        <v>-884.61214162559168</v>
      </c>
      <c r="AP38" s="132" t="e">
        <f>'G 個別計算 (發酵) wrong'!#REF!</f>
        <v>#REF!</v>
      </c>
      <c r="AQ38" s="132" t="e">
        <f>'G 個別計算 (發酵) wrong'!#REF!</f>
        <v>#REF!</v>
      </c>
      <c r="AR38" s="132" t="e">
        <f>'G 個別計算 (發酵) wrong'!#REF!</f>
        <v>#REF!</v>
      </c>
      <c r="AS38" t="e">
        <f>'G 個別計算 (發酵) wrong'!#REF!</f>
        <v>#REF!</v>
      </c>
      <c r="AT38" t="e">
        <f>'G 個別計算 (發酵) wrong'!#REF!</f>
        <v>#REF!</v>
      </c>
      <c r="AU38" t="e">
        <f>'G 個別計算 (發酵) wrong'!#REF!</f>
        <v>#REF!</v>
      </c>
      <c r="AV38" t="e">
        <f>#REF!</f>
        <v>#REF!</v>
      </c>
      <c r="AW38" s="2" t="e">
        <f>#REF!</f>
        <v>#REF!</v>
      </c>
      <c r="AX38" t="e">
        <f>#REF!</f>
        <v>#REF!</v>
      </c>
      <c r="BJ38" s="131">
        <v>36</v>
      </c>
      <c r="BK38" s="132">
        <f>'G 個別計算(old wrong'!AI38</f>
        <v>-13.849928824846408</v>
      </c>
      <c r="BL38" s="133">
        <f>'G 個別計算(old wrong'!U38</f>
        <v>12.167516001103564</v>
      </c>
      <c r="BM38" s="132">
        <f>'G 個別計算(old wrong'!BT38</f>
        <v>40.365665518698151</v>
      </c>
      <c r="BN38" s="132">
        <f>'G 個別計算(old wrong'!AB38</f>
        <v>-2.1807046916444488</v>
      </c>
      <c r="BO38" s="132">
        <f>'G 個別計算(old wrong'!CA38</f>
        <v>-40.365665518698151</v>
      </c>
      <c r="BP38" s="100">
        <f t="shared" si="3"/>
        <v>-16.030633516490859</v>
      </c>
      <c r="BQ38" s="132">
        <f>'G 個別計算(old wrong'!BF38</f>
        <v>-66.170003227355977</v>
      </c>
      <c r="BR38" s="133">
        <f>'G 個別計算(old wrong'!BM38</f>
        <v>-25.804337708657716</v>
      </c>
      <c r="BS38">
        <f>'G 個別計算(old wrong'!CI38</f>
        <v>-13.891932165623786</v>
      </c>
      <c r="BU38" s="8"/>
      <c r="BW38" s="8"/>
      <c r="BZ38" s="2"/>
      <c r="CN38" s="8"/>
      <c r="CO38" s="8"/>
      <c r="CQ38" s="8"/>
      <c r="CT38" s="2"/>
      <c r="DH38" s="8"/>
      <c r="DI38" s="8"/>
      <c r="DK38" s="8"/>
      <c r="DN38" s="2"/>
      <c r="EB38" s="8"/>
      <c r="EC38" s="8"/>
      <c r="EE38" s="8"/>
      <c r="EH38" s="2"/>
      <c r="EV38" s="8"/>
      <c r="EW38" s="8"/>
      <c r="EY38" s="8"/>
      <c r="FB38" s="2"/>
      <c r="FP38" s="8"/>
      <c r="FQ38" s="8"/>
      <c r="FS38" s="8"/>
      <c r="FV38" s="2"/>
      <c r="GJ38" s="8"/>
      <c r="GK38" s="8"/>
      <c r="GM38" s="8"/>
    </row>
    <row r="39" spans="1:195" ht="16.5">
      <c r="A39">
        <v>9.9999999999999995E-7</v>
      </c>
      <c r="B39">
        <v>3.4347826086956526E-5</v>
      </c>
      <c r="C39">
        <v>1.8156666666666666E-3</v>
      </c>
      <c r="D39">
        <v>9.778378378378378E-4</v>
      </c>
      <c r="E39">
        <v>2.528409090909091E-4</v>
      </c>
      <c r="F39">
        <v>7.1074438222334219E-4</v>
      </c>
      <c r="G39">
        <v>0.55842386786234866</v>
      </c>
      <c r="H39">
        <v>0.40217260364115048</v>
      </c>
      <c r="I39">
        <v>306.35195772999998</v>
      </c>
      <c r="J39">
        <v>2.8183829312644502E-7</v>
      </c>
      <c r="K39">
        <v>3.125E-2</v>
      </c>
      <c r="L39">
        <v>166.43262687916274</v>
      </c>
      <c r="M39" s="104">
        <v>59779.52273398023</v>
      </c>
      <c r="Q39" s="2"/>
      <c r="AE39" s="8"/>
      <c r="AF39" s="8"/>
      <c r="AH39" s="131">
        <v>37</v>
      </c>
      <c r="AI39" s="132">
        <f>'G 個別計算 (發酵) wrong'!CO39</f>
        <v>-1039.0226989252192</v>
      </c>
      <c r="AJ39" s="132">
        <f>'G 個別計算 (發酵) wrong'!AG39</f>
        <v>-965.57729873628625</v>
      </c>
      <c r="AK39" s="133">
        <f>'G 個別計算 (發酵) wrong'!BA39</f>
        <v>-904.41621632163628</v>
      </c>
      <c r="AL39" s="132" t="e">
        <f>'G 個別計算 (發酵) wrong'!#REF!</f>
        <v>#REF!</v>
      </c>
      <c r="AM39" s="132" t="e">
        <f>'G 個別計算 (發酵) wrong'!#REF!</f>
        <v>#REF!</v>
      </c>
      <c r="AN39" s="132" t="e">
        <f>'G 個別計算 (發酵) wrong'!#REF!</f>
        <v>#REF!</v>
      </c>
      <c r="AO39" s="132">
        <f>'G 個別計算 (發酵) wrong'!BU39</f>
        <v>-884.24965998856305</v>
      </c>
      <c r="AP39" s="132" t="e">
        <f>'G 個別計算 (發酵) wrong'!#REF!</f>
        <v>#REF!</v>
      </c>
      <c r="AQ39" s="132" t="e">
        <f>'G 個別計算 (發酵) wrong'!#REF!</f>
        <v>#REF!</v>
      </c>
      <c r="AR39" s="132" t="e">
        <f>'G 個別計算 (發酵) wrong'!#REF!</f>
        <v>#REF!</v>
      </c>
      <c r="AS39" t="e">
        <f>'G 個別計算 (發酵) wrong'!#REF!</f>
        <v>#REF!</v>
      </c>
      <c r="AT39" t="e">
        <f>'G 個別計算 (發酵) wrong'!#REF!</f>
        <v>#REF!</v>
      </c>
      <c r="AU39" t="e">
        <f>'G 個別計算 (發酵) wrong'!#REF!</f>
        <v>#REF!</v>
      </c>
      <c r="AV39" t="e">
        <f>#REF!</f>
        <v>#REF!</v>
      </c>
      <c r="AW39" s="2" t="e">
        <f>#REF!</f>
        <v>#REF!</v>
      </c>
      <c r="AX39" t="e">
        <f>#REF!</f>
        <v>#REF!</v>
      </c>
      <c r="BJ39" s="131">
        <v>37</v>
      </c>
      <c r="BK39" s="132">
        <f>'G 個別計算(old wrong'!AI39</f>
        <v>-11.796927201240976</v>
      </c>
      <c r="BL39" s="133">
        <f>'G 個別計算(old wrong'!U39</f>
        <v>15.295734377859361</v>
      </c>
      <c r="BM39" s="132">
        <f>'G 個別計算(old wrong'!BT39</f>
        <v>44.179177887287693</v>
      </c>
      <c r="BN39" s="132">
        <f>'G 個別計算(old wrong'!AB39</f>
        <v>-1.7907819303278227</v>
      </c>
      <c r="BO39" s="132">
        <f>'G 個別計算(old wrong'!CA39</f>
        <v>-44.179177887287693</v>
      </c>
      <c r="BP39" s="100">
        <f t="shared" si="3"/>
        <v>-13.587709131568799</v>
      </c>
      <c r="BQ39" s="132">
        <f>'G 個別計算(old wrong'!BF39</f>
        <v>-70.39926056185918</v>
      </c>
      <c r="BR39" s="133">
        <f>'G 個別計算(old wrong'!BM39</f>
        <v>-26.220082674571373</v>
      </c>
      <c r="BS39">
        <f>'G 個別計算(old wrong'!CI39</f>
        <v>-13.979182643082297</v>
      </c>
      <c r="BU39" s="8"/>
      <c r="BW39" s="8"/>
      <c r="BZ39" s="2"/>
      <c r="CN39" s="8"/>
      <c r="CO39" s="8"/>
      <c r="CQ39" s="8"/>
      <c r="CT39" s="2"/>
      <c r="DH39" s="8"/>
      <c r="DI39" s="8"/>
      <c r="DK39" s="8"/>
      <c r="DN39" s="2"/>
      <c r="EB39" s="8"/>
      <c r="EC39" s="8"/>
      <c r="EE39" s="8"/>
      <c r="EH39" s="2"/>
      <c r="EV39" s="8"/>
      <c r="EW39" s="8"/>
      <c r="EY39" s="8"/>
      <c r="FB39" s="2"/>
      <c r="FP39" s="8"/>
      <c r="FQ39" s="8"/>
      <c r="FS39" s="8"/>
      <c r="FV39" s="2"/>
      <c r="GJ39" s="8"/>
      <c r="GK39" s="8"/>
      <c r="GM39" s="8"/>
    </row>
    <row r="40" spans="1:195" ht="16.5">
      <c r="A40">
        <v>9.9999999999999995E-7</v>
      </c>
      <c r="B40">
        <v>9.9999999999999995E-7</v>
      </c>
      <c r="C40">
        <v>2.4118333333333335E-3</v>
      </c>
      <c r="D40">
        <v>1.4177027027027027E-3</v>
      </c>
      <c r="E40">
        <v>4.0943181818181817E-4</v>
      </c>
      <c r="F40">
        <v>8.9458765761751184E-4</v>
      </c>
      <c r="G40">
        <v>0.55299882919814836</v>
      </c>
      <c r="H40">
        <v>0.40912202985945856</v>
      </c>
      <c r="I40">
        <v>306.50174693999998</v>
      </c>
      <c r="J40">
        <v>2.8183829312644502E-7</v>
      </c>
      <c r="K40">
        <v>3.0599999999999999E-2</v>
      </c>
      <c r="L40">
        <v>181.4425509415108</v>
      </c>
      <c r="M40" s="104">
        <v>59226.9088002512</v>
      </c>
      <c r="Q40" s="2"/>
      <c r="AE40" s="8"/>
      <c r="AF40" s="8"/>
      <c r="AH40" s="131">
        <v>38</v>
      </c>
      <c r="AI40" s="132">
        <f>'G 個別計算 (發酵) wrong'!CO40</f>
        <v>-1255.1446581824157</v>
      </c>
      <c r="AJ40" s="132">
        <f>'G 個別計算 (發酵) wrong'!AG40</f>
        <v>-961.37846773696015</v>
      </c>
      <c r="AK40" s="133">
        <f>'G 個別計算 (發酵) wrong'!BA40</f>
        <v>-901.37892842845122</v>
      </c>
      <c r="AL40" s="132" t="e">
        <f>'G 個別計算 (發酵) wrong'!#REF!</f>
        <v>#REF!</v>
      </c>
      <c r="AM40" s="132" t="e">
        <f>'G 個別計算 (發酵) wrong'!#REF!</f>
        <v>#REF!</v>
      </c>
      <c r="AN40" s="132" t="e">
        <f>'G 個別計算 (發酵) wrong'!#REF!</f>
        <v>#REF!</v>
      </c>
      <c r="AO40" s="132">
        <f>'G 個別計算 (發酵) wrong'!BU40</f>
        <v>-881.53822876996151</v>
      </c>
      <c r="AP40" s="132" t="e">
        <f>'G 個別計算 (發酵) wrong'!#REF!</f>
        <v>#REF!</v>
      </c>
      <c r="AQ40" s="132" t="e">
        <f>'G 個別計算 (發酵) wrong'!#REF!</f>
        <v>#REF!</v>
      </c>
      <c r="AR40" s="132" t="e">
        <f>'G 個別計算 (發酵) wrong'!#REF!</f>
        <v>#REF!</v>
      </c>
      <c r="AS40" t="e">
        <f>'G 個別計算 (發酵) wrong'!#REF!</f>
        <v>#REF!</v>
      </c>
      <c r="AT40" t="e">
        <f>'G 個別計算 (發酵) wrong'!#REF!</f>
        <v>#REF!</v>
      </c>
      <c r="AU40" t="e">
        <f>'G 個別計算 (發酵) wrong'!#REF!</f>
        <v>#REF!</v>
      </c>
      <c r="AV40" t="e">
        <f>#REF!</f>
        <v>#REF!</v>
      </c>
      <c r="AW40" s="2" t="e">
        <f>#REF!</f>
        <v>#REF!</v>
      </c>
      <c r="AX40" t="e">
        <f>#REF!</f>
        <v>#REF!</v>
      </c>
      <c r="BJ40" s="131">
        <v>38</v>
      </c>
      <c r="BK40" s="132">
        <f>'G 個別計算(old wrong'!AI40</f>
        <v>-11.168465336680349</v>
      </c>
      <c r="BL40" s="133">
        <f>'G 個別計算(old wrong'!U40</f>
        <v>15.64758571770524</v>
      </c>
      <c r="BM40" s="132">
        <f>'G 個別計算(old wrong'!BT40</f>
        <v>44.196601799138477</v>
      </c>
      <c r="BN40" s="132">
        <f>'G 個別計算(old wrong'!AB40</f>
        <v>-1.7329650270474752</v>
      </c>
      <c r="BO40" s="132">
        <f>'G 個別計算(old wrong'!CA40</f>
        <v>-44.196601799138477</v>
      </c>
      <c r="BP40" s="100">
        <f t="shared" si="3"/>
        <v>-12.901430363727824</v>
      </c>
      <c r="BQ40" s="132">
        <f>'G 個別計算(old wrong'!BF40</f>
        <v>-71.215891809579176</v>
      </c>
      <c r="BR40" s="133">
        <f>'G 個別計算(old wrong'!BM40</f>
        <v>-27.019290010440596</v>
      </c>
      <c r="BS40">
        <f>'G 個別計算(old wrong'!CI40</f>
        <v>21.941741730468863</v>
      </c>
      <c r="BU40" s="8"/>
      <c r="BW40" s="8"/>
      <c r="BZ40" s="2"/>
      <c r="CN40" s="8"/>
      <c r="CO40" s="8"/>
      <c r="CQ40" s="8"/>
      <c r="CT40" s="2"/>
      <c r="DH40" s="8"/>
      <c r="DI40" s="8"/>
      <c r="DK40" s="8"/>
      <c r="DN40" s="2"/>
      <c r="EB40" s="8"/>
      <c r="EC40" s="8"/>
      <c r="EE40" s="8"/>
      <c r="EH40" s="2"/>
      <c r="EV40" s="8"/>
      <c r="EW40" s="8"/>
      <c r="EY40" s="8"/>
      <c r="FB40" s="2"/>
      <c r="FP40" s="8"/>
      <c r="FQ40" s="8"/>
      <c r="FS40" s="8"/>
      <c r="FV40" s="2"/>
      <c r="GJ40" s="8"/>
      <c r="GK40" s="8"/>
      <c r="GM40" s="8"/>
    </row>
    <row r="41" spans="1:195" ht="16.5">
      <c r="A41">
        <v>9.9999999999999995E-7</v>
      </c>
      <c r="B41">
        <v>9.9999999999999995E-7</v>
      </c>
      <c r="C41">
        <v>2.2125000000000001E-3</v>
      </c>
      <c r="D41">
        <v>1.5263513513513515E-3</v>
      </c>
      <c r="E41">
        <v>2.7670454545454548E-4</v>
      </c>
      <c r="F41">
        <v>7.4245281815440403E-4</v>
      </c>
      <c r="G41">
        <v>0.55681166969755558</v>
      </c>
      <c r="H41">
        <v>0.40697861149457748</v>
      </c>
      <c r="I41">
        <v>306.43316873999999</v>
      </c>
      <c r="J41">
        <v>2.691534803926908E-7</v>
      </c>
      <c r="K41">
        <v>3.09E-2</v>
      </c>
      <c r="L41">
        <v>166.63156442485527</v>
      </c>
      <c r="M41" s="104">
        <v>59594.540272374412</v>
      </c>
      <c r="Q41" s="2"/>
      <c r="AE41" s="8"/>
      <c r="AF41" s="8"/>
      <c r="AH41" s="131">
        <v>39</v>
      </c>
      <c r="AI41" s="132">
        <f>'G 個別計算 (發酵) wrong'!CO41</f>
        <v>-1256.5904109835169</v>
      </c>
      <c r="AJ41" s="132">
        <f>'G 個別計算 (發酵) wrong'!AG41</f>
        <v>-963.33684246022256</v>
      </c>
      <c r="AK41" s="133">
        <f>'G 個別計算 (發酵) wrong'!BA41</f>
        <v>-901.24211378965538</v>
      </c>
      <c r="AL41" s="132" t="e">
        <f>'G 個別計算 (發酵) wrong'!#REF!</f>
        <v>#REF!</v>
      </c>
      <c r="AM41" s="132" t="e">
        <f>'G 個別計算 (發酵) wrong'!#REF!</f>
        <v>#REF!</v>
      </c>
      <c r="AN41" s="132" t="e">
        <f>'G 個別計算 (發酵) wrong'!#REF!</f>
        <v>#REF!</v>
      </c>
      <c r="AO41" s="132">
        <f>'G 個別計算 (發酵) wrong'!BU41</f>
        <v>-884.38882578132393</v>
      </c>
      <c r="AP41" s="132" t="e">
        <f>'G 個別計算 (發酵) wrong'!#REF!</f>
        <v>#REF!</v>
      </c>
      <c r="AQ41" s="132" t="e">
        <f>'G 個別計算 (發酵) wrong'!#REF!</f>
        <v>#REF!</v>
      </c>
      <c r="AR41" s="132" t="e">
        <f>'G 個別計算 (發酵) wrong'!#REF!</f>
        <v>#REF!</v>
      </c>
      <c r="AS41" t="e">
        <f>'G 個別計算 (發酵) wrong'!#REF!</f>
        <v>#REF!</v>
      </c>
      <c r="AT41" t="e">
        <f>'G 個別計算 (發酵) wrong'!#REF!</f>
        <v>#REF!</v>
      </c>
      <c r="AU41" t="e">
        <f>'G 個別計算 (發酵) wrong'!#REF!</f>
        <v>#REF!</v>
      </c>
      <c r="AV41" t="e">
        <f>#REF!</f>
        <v>#REF!</v>
      </c>
      <c r="AW41" s="2" t="e">
        <f>#REF!</f>
        <v>#REF!</v>
      </c>
      <c r="AX41" t="e">
        <f>#REF!</f>
        <v>#REF!</v>
      </c>
      <c r="BJ41" s="131">
        <v>39</v>
      </c>
      <c r="BK41" s="132">
        <f>'G 個別計算(old wrong'!AI41</f>
        <v>-11.145163575511127</v>
      </c>
      <c r="BL41" s="133">
        <f>'G 個別計算(old wrong'!U41</f>
        <v>14.513802532129525</v>
      </c>
      <c r="BM41" s="132">
        <f>'G 個別計算(old wrong'!BT41</f>
        <v>43.499686748060178</v>
      </c>
      <c r="BN41" s="132">
        <f>'G 個別計算(old wrong'!AB41</f>
        <v>-3.3269181082898149</v>
      </c>
      <c r="BO41" s="132">
        <f>'G 個別計算(old wrong'!CA41</f>
        <v>-43.499686748060178</v>
      </c>
      <c r="BP41" s="100">
        <f t="shared" si="3"/>
        <v>-14.472081683800942</v>
      </c>
      <c r="BQ41" s="132">
        <f>'G 個別計算(old wrong'!BF41</f>
        <v>-70.257936842748833</v>
      </c>
      <c r="BR41" s="133">
        <f>'G 個別計算(old wrong'!BM41</f>
        <v>-26.758250094688545</v>
      </c>
      <c r="BS41">
        <f>'G 個別計算(old wrong'!CI41</f>
        <v>22.117344659194089</v>
      </c>
      <c r="BU41" s="8"/>
      <c r="BW41" s="8"/>
      <c r="BZ41" s="2"/>
      <c r="CN41" s="8"/>
      <c r="CO41" s="8"/>
      <c r="CQ41" s="8"/>
      <c r="CT41" s="2"/>
      <c r="DH41" s="8"/>
      <c r="DI41" s="8"/>
      <c r="DK41" s="8"/>
      <c r="DN41" s="2"/>
      <c r="EB41" s="8"/>
      <c r="EC41" s="8"/>
      <c r="EE41" s="8"/>
      <c r="EH41" s="2"/>
      <c r="EV41" s="8"/>
      <c r="EW41" s="8"/>
      <c r="EY41" s="8"/>
      <c r="FB41" s="2"/>
      <c r="FP41" s="8"/>
      <c r="FQ41" s="8"/>
      <c r="FS41" s="8"/>
      <c r="FV41" s="2"/>
      <c r="GJ41" s="8"/>
      <c r="GK41" s="8"/>
      <c r="GM41" s="8"/>
    </row>
    <row r="42" spans="1:195" ht="16.5">
      <c r="A42">
        <v>9.9999999999999995E-7</v>
      </c>
      <c r="B42">
        <v>3.0652173913043476E-5</v>
      </c>
      <c r="C42">
        <v>1.9846666666666667E-3</v>
      </c>
      <c r="D42">
        <v>1.5095945945945947E-3</v>
      </c>
      <c r="E42">
        <v>2.3397727272727272E-4</v>
      </c>
      <c r="F42">
        <v>1.0000000000000001E-5</v>
      </c>
      <c r="G42">
        <v>0.55955774400689762</v>
      </c>
      <c r="H42">
        <v>0.40482856385340343</v>
      </c>
      <c r="I42">
        <v>306.39707496</v>
      </c>
      <c r="J42">
        <v>2.6302679918953789E-7</v>
      </c>
      <c r="K42">
        <v>3.09E-2</v>
      </c>
      <c r="L42">
        <v>71.370868172734305</v>
      </c>
      <c r="M42" s="104">
        <v>59883.376266207466</v>
      </c>
      <c r="Q42" s="2"/>
      <c r="AE42" s="8"/>
      <c r="AF42" s="8"/>
      <c r="AH42" s="131">
        <v>40</v>
      </c>
      <c r="AI42" s="132">
        <f>'G 個別計算 (發酵) wrong'!CO42</f>
        <v>-1047.8897465427556</v>
      </c>
      <c r="AJ42" s="132">
        <f>'G 個別計算 (發酵) wrong'!AG42</f>
        <v>-965.31577459636424</v>
      </c>
      <c r="AK42" s="133">
        <f>'G 個別計算 (發酵) wrong'!BA42</f>
        <v>-901.61254588676536</v>
      </c>
      <c r="AL42" s="132" t="e">
        <f>'G 個別計算 (發酵) wrong'!#REF!</f>
        <v>#REF!</v>
      </c>
      <c r="AM42" s="132" t="e">
        <f>'G 個別計算 (發酵) wrong'!#REF!</f>
        <v>#REF!</v>
      </c>
      <c r="AN42" s="132" t="e">
        <f>'G 個別計算 (發酵) wrong'!#REF!</f>
        <v>#REF!</v>
      </c>
      <c r="AO42" s="132">
        <f>'G 個別計算 (發酵) wrong'!BU42</f>
        <v>-885.66983384389459</v>
      </c>
      <c r="AP42" s="132" t="e">
        <f>'G 個別計算 (發酵) wrong'!#REF!</f>
        <v>#REF!</v>
      </c>
      <c r="AQ42" s="132" t="e">
        <f>'G 個別計算 (發酵) wrong'!#REF!</f>
        <v>#REF!</v>
      </c>
      <c r="AR42" s="132" t="e">
        <f>'G 個別計算 (發酵) wrong'!#REF!</f>
        <v>#REF!</v>
      </c>
      <c r="AS42" t="e">
        <f>'G 個別計算 (發酵) wrong'!#REF!</f>
        <v>#REF!</v>
      </c>
      <c r="AT42" t="e">
        <f>'G 個別計算 (發酵) wrong'!#REF!</f>
        <v>#REF!</v>
      </c>
      <c r="AU42" t="e">
        <f>'G 個別計算 (發酵) wrong'!#REF!</f>
        <v>#REF!</v>
      </c>
      <c r="AV42" t="e">
        <f>#REF!</f>
        <v>#REF!</v>
      </c>
      <c r="AW42" s="2" t="e">
        <f>#REF!</f>
        <v>#REF!</v>
      </c>
      <c r="AX42" t="e">
        <f>#REF!</f>
        <v>#REF!</v>
      </c>
      <c r="BJ42" s="131">
        <v>40</v>
      </c>
      <c r="BK42" s="132">
        <f>'G 個別計算(old wrong'!AI42</f>
        <v>-15.641447075939816</v>
      </c>
      <c r="BL42" s="133">
        <f>'G 個別計算(old wrong'!U42</f>
        <v>7.7364339827508104</v>
      </c>
      <c r="BM42" s="132">
        <f>'G 個別計算(old wrong'!BT42</f>
        <v>35.088723141845321</v>
      </c>
      <c r="BN42" s="132">
        <f>'G 個別計算(old wrong'!AB42</f>
        <v>-3.9744081004037204</v>
      </c>
      <c r="BO42" s="132">
        <f>'G 個別計算(old wrong'!CA42</f>
        <v>-35.088723141845321</v>
      </c>
      <c r="BP42" s="100">
        <f t="shared" si="3"/>
        <v>-19.615855176343537</v>
      </c>
      <c r="BQ42" s="132">
        <f>'G 個別計算(old wrong'!BF42</f>
        <v>-61.558209332019445</v>
      </c>
      <c r="BR42" s="133">
        <f>'G 個別計算(old wrong'!BM42</f>
        <v>-26.469486190174024</v>
      </c>
      <c r="BS42">
        <f>'G 個別計算(old wrong'!CI42</f>
        <v>-12.707157532441883</v>
      </c>
      <c r="BU42" s="8"/>
      <c r="BW42" s="8"/>
      <c r="BZ42" s="2"/>
      <c r="CN42" s="8"/>
      <c r="CO42" s="8"/>
      <c r="CQ42" s="8"/>
      <c r="CT42" s="2"/>
      <c r="DH42" s="8"/>
      <c r="DI42" s="8"/>
      <c r="DK42" s="8"/>
      <c r="DN42" s="2"/>
      <c r="EB42" s="8"/>
      <c r="EC42" s="8"/>
      <c r="EE42" s="8"/>
      <c r="EH42" s="2"/>
      <c r="EV42" s="8"/>
      <c r="EW42" s="8"/>
      <c r="EY42" s="8"/>
      <c r="FB42" s="2"/>
      <c r="FP42" s="8"/>
      <c r="FQ42" s="8"/>
      <c r="FS42" s="8"/>
      <c r="FV42" s="2"/>
      <c r="GJ42" s="8"/>
      <c r="GK42" s="8"/>
      <c r="GM42" s="8"/>
    </row>
    <row r="43" spans="1:195" ht="16.5">
      <c r="A43">
        <v>9.9999999999999995E-7</v>
      </c>
      <c r="B43">
        <v>2.9347826086956523E-5</v>
      </c>
      <c r="C43">
        <v>2.0088333333333334E-3</v>
      </c>
      <c r="D43">
        <v>1.8593243243243242E-3</v>
      </c>
      <c r="E43">
        <v>1.8386363636363636E-4</v>
      </c>
      <c r="F43">
        <v>1.0000000000000001E-5</v>
      </c>
      <c r="G43">
        <v>0.55417997469079827</v>
      </c>
      <c r="H43">
        <v>0.40870473119638812</v>
      </c>
      <c r="I43">
        <v>306.35015304000001</v>
      </c>
      <c r="J43">
        <v>2.6302679918953789E-7</v>
      </c>
      <c r="K43">
        <v>3.0365E-2</v>
      </c>
      <c r="L43">
        <v>58.779788141205557</v>
      </c>
      <c r="M43" s="104">
        <v>59366.142013212353</v>
      </c>
      <c r="Q43" s="2"/>
      <c r="AE43" s="8"/>
      <c r="AF43" s="8"/>
      <c r="AH43" s="131">
        <v>41</v>
      </c>
      <c r="AI43" s="132">
        <f>'G 個別計算 (發酵) wrong'!CO43</f>
        <v>-1049.8676382847957</v>
      </c>
      <c r="AJ43" s="132">
        <f>'G 個別計算 (發酵) wrong'!AG43</f>
        <v>-965.08616286394886</v>
      </c>
      <c r="AK43" s="133">
        <f>'G 個別計算 (發酵) wrong'!BA43</f>
        <v>-899.8330570399828</v>
      </c>
      <c r="AL43" s="132" t="e">
        <f>'G 個別計算 (發酵) wrong'!#REF!</f>
        <v>#REF!</v>
      </c>
      <c r="AM43" s="132" t="e">
        <f>'G 個別計算 (發酵) wrong'!#REF!</f>
        <v>#REF!</v>
      </c>
      <c r="AN43" s="132" t="e">
        <f>'G 個別計算 (發酵) wrong'!#REF!</f>
        <v>#REF!</v>
      </c>
      <c r="AO43" s="132">
        <f>'G 個別計算 (發酵) wrong'!BU43</f>
        <v>-887.21598922176986</v>
      </c>
      <c r="AP43" s="132" t="e">
        <f>'G 個別計算 (發酵) wrong'!#REF!</f>
        <v>#REF!</v>
      </c>
      <c r="AQ43" s="132" t="e">
        <f>'G 個別計算 (發酵) wrong'!#REF!</f>
        <v>#REF!</v>
      </c>
      <c r="AR43" s="132" t="e">
        <f>'G 個別計算 (發酵) wrong'!#REF!</f>
        <v>#REF!</v>
      </c>
      <c r="AS43" t="e">
        <f>'G 個別計算 (發酵) wrong'!#REF!</f>
        <v>#REF!</v>
      </c>
      <c r="AT43" t="e">
        <f>'G 個別計算 (發酵) wrong'!#REF!</f>
        <v>#REF!</v>
      </c>
      <c r="AU43" t="e">
        <f>'G 個別計算 (發酵) wrong'!#REF!</f>
        <v>#REF!</v>
      </c>
      <c r="AV43" t="e">
        <f>#REF!</f>
        <v>#REF!</v>
      </c>
      <c r="AW43" s="2" t="e">
        <f>#REF!</f>
        <v>#REF!</v>
      </c>
      <c r="AX43" t="e">
        <f>#REF!</f>
        <v>#REF!</v>
      </c>
      <c r="BJ43" s="131">
        <v>41</v>
      </c>
      <c r="BK43" s="132">
        <f>'G 個別計算(old wrong'!AI43</f>
        <v>-15.949071610607511</v>
      </c>
      <c r="BL43" s="133">
        <f>'G 個別計算(old wrong'!U43</f>
        <v>5.7130952451272066</v>
      </c>
      <c r="BM43" s="132">
        <f>'G 個別計算(old wrong'!BT43</f>
        <v>32.993668147267741</v>
      </c>
      <c r="BN43" s="132">
        <f>'G 個別計算(old wrong'!AB43</f>
        <v>-5.6184060464056547</v>
      </c>
      <c r="BO43" s="132">
        <f>'G 個別計算(old wrong'!CA43</f>
        <v>-32.993668147267741</v>
      </c>
      <c r="BP43" s="100">
        <f t="shared" si="3"/>
        <v>-21.567477657013164</v>
      </c>
      <c r="BQ43" s="132">
        <f>'G 個別計算(old wrong'!BF43</f>
        <v>-59.563913128061202</v>
      </c>
      <c r="BR43" s="133">
        <f>'G 個別計算(old wrong'!BM43</f>
        <v>-26.570244980793341</v>
      </c>
      <c r="BS43">
        <f>'G 個別計算(old wrong'!CI43</f>
        <v>-12.439999077318632</v>
      </c>
      <c r="BU43" s="8"/>
      <c r="BW43" s="8"/>
      <c r="BZ43" s="2"/>
      <c r="CN43" s="8"/>
      <c r="CO43" s="8"/>
      <c r="CQ43" s="8"/>
      <c r="CT43" s="2"/>
      <c r="DH43" s="8"/>
      <c r="DI43" s="8"/>
      <c r="DK43" s="8"/>
      <c r="DN43" s="2"/>
      <c r="EB43" s="8"/>
      <c r="EC43" s="8"/>
      <c r="EE43" s="8"/>
      <c r="EH43" s="2"/>
      <c r="EV43" s="8"/>
      <c r="EW43" s="8"/>
      <c r="EY43" s="8"/>
      <c r="FB43" s="2"/>
      <c r="FP43" s="8"/>
      <c r="FQ43" s="8"/>
      <c r="FS43" s="8"/>
      <c r="FV43" s="2"/>
      <c r="GJ43" s="8"/>
      <c r="GK43" s="8"/>
      <c r="GM43" s="8"/>
    </row>
    <row r="44" spans="1:195" ht="16.5">
      <c r="A44">
        <v>9.9999999999999995E-7</v>
      </c>
      <c r="B44">
        <v>3.8260869565217388E-5</v>
      </c>
      <c r="C44">
        <v>1.8749999999999999E-3</v>
      </c>
      <c r="D44">
        <v>1.7887837837837839E-3</v>
      </c>
      <c r="E44">
        <v>1.3795454545454546E-4</v>
      </c>
      <c r="F44">
        <v>1.0000000000000001E-5</v>
      </c>
      <c r="G44">
        <v>0.55778808235185839</v>
      </c>
      <c r="H44">
        <v>0.4052971722510969</v>
      </c>
      <c r="I44">
        <v>306.29420766999999</v>
      </c>
      <c r="J44">
        <v>2.7542287033381632E-7</v>
      </c>
      <c r="K44">
        <v>2.9815000000000001E-2</v>
      </c>
      <c r="L44">
        <v>41.096740685695814</v>
      </c>
      <c r="M44" s="104">
        <v>59696.553075891032</v>
      </c>
      <c r="Q44" s="2"/>
      <c r="AE44" s="8"/>
      <c r="AF44" s="8"/>
      <c r="AH44" s="131">
        <v>42</v>
      </c>
      <c r="AI44" s="132">
        <f>'G 個別計算 (發酵) wrong'!CO44</f>
        <v>-1031.5168388469201</v>
      </c>
      <c r="AJ44" s="132">
        <f>'G 個別計算 (發酵) wrong'!AG44</f>
        <v>-965.38279019437459</v>
      </c>
      <c r="AK44" s="133">
        <f>'G 個別計算 (發酵) wrong'!BA44</f>
        <v>-899.60478586114857</v>
      </c>
      <c r="AL44" s="132" t="e">
        <f>'G 個別計算 (發酵) wrong'!#REF!</f>
        <v>#REF!</v>
      </c>
      <c r="AM44" s="132" t="e">
        <f>'G 個別計算 (發酵) wrong'!#REF!</f>
        <v>#REF!</v>
      </c>
      <c r="AN44" s="132" t="e">
        <f>'G 個別計算 (發酵) wrong'!#REF!</f>
        <v>#REF!</v>
      </c>
      <c r="AO44" s="132">
        <f>'G 個別計算 (發酵) wrong'!BU44</f>
        <v>-888.47967237391128</v>
      </c>
      <c r="AP44" s="132" t="e">
        <f>'G 個別計算 (發酵) wrong'!#REF!</f>
        <v>#REF!</v>
      </c>
      <c r="AQ44" s="132" t="e">
        <f>'G 個別計算 (發酵) wrong'!#REF!</f>
        <v>#REF!</v>
      </c>
      <c r="AR44" s="132" t="e">
        <f>'G 個別計算 (發酵) wrong'!#REF!</f>
        <v>#REF!</v>
      </c>
      <c r="AS44" t="e">
        <f>'G 個別計算 (發酵) wrong'!#REF!</f>
        <v>#REF!</v>
      </c>
      <c r="AT44" t="e">
        <f>'G 個別計算 (發酵) wrong'!#REF!</f>
        <v>#REF!</v>
      </c>
      <c r="AU44" t="e">
        <f>'G 個別計算 (發酵) wrong'!#REF!</f>
        <v>#REF!</v>
      </c>
      <c r="AV44" t="e">
        <f>#REF!</f>
        <v>#REF!</v>
      </c>
      <c r="AW44" s="2" t="e">
        <f>#REF!</f>
        <v>#REF!</v>
      </c>
      <c r="AX44" t="e">
        <f>#REF!</f>
        <v>#REF!</v>
      </c>
      <c r="BJ44" s="131">
        <v>42</v>
      </c>
      <c r="BK44" s="132">
        <f>'G 個別計算(old wrong'!AI44</f>
        <v>-17.266246802303776</v>
      </c>
      <c r="BL44" s="133">
        <f>'G 個別計算(old wrong'!U44</f>
        <v>2.9798271704763692</v>
      </c>
      <c r="BM44" s="132">
        <f>'G 個別計算(old wrong'!BT44</f>
        <v>29.553437912445546</v>
      </c>
      <c r="BN44" s="132">
        <f>'G 個別計算(old wrong'!AB44</f>
        <v>-6.327536769188856</v>
      </c>
      <c r="BO44" s="132">
        <f>'G 個別計算(old wrong'!CA44</f>
        <v>-29.553437912445546</v>
      </c>
      <c r="BP44" s="100">
        <f t="shared" si="3"/>
        <v>-23.593783571492633</v>
      </c>
      <c r="BQ44" s="132">
        <f>'G 個別計算(old wrong'!BF44</f>
        <v>-55.979113175826711</v>
      </c>
      <c r="BR44" s="133">
        <f>'G 個別計算(old wrong'!BM44</f>
        <v>-26.425675263381056</v>
      </c>
      <c r="BS44">
        <f>'G 個別計算(old wrong'!CI44</f>
        <v>-15.40333382128992</v>
      </c>
      <c r="BU44" s="8"/>
      <c r="BW44" s="8"/>
      <c r="BZ44" s="2"/>
      <c r="CN44" s="8"/>
      <c r="CO44" s="8"/>
      <c r="CQ44" s="8"/>
      <c r="CT44" s="2"/>
      <c r="DH44" s="8"/>
      <c r="DI44" s="8"/>
      <c r="DK44" s="8"/>
      <c r="DN44" s="2"/>
      <c r="EB44" s="8"/>
      <c r="EC44" s="8"/>
      <c r="EE44" s="8"/>
      <c r="EH44" s="2"/>
      <c r="EV44" s="8"/>
      <c r="EW44" s="8"/>
      <c r="EY44" s="8"/>
      <c r="FB44" s="2"/>
      <c r="FP44" s="8"/>
      <c r="FQ44" s="8"/>
      <c r="FS44" s="8"/>
      <c r="FV44" s="2"/>
      <c r="GJ44" s="8"/>
      <c r="GK44" s="8"/>
      <c r="GM44" s="8"/>
    </row>
    <row r="45" spans="1:195" ht="16.5">
      <c r="A45">
        <v>9.9999999999999995E-7</v>
      </c>
      <c r="B45">
        <v>2.8043478260869566E-5</v>
      </c>
      <c r="C45">
        <v>1.5455E-3</v>
      </c>
      <c r="D45">
        <v>1.8443243243243242E-3</v>
      </c>
      <c r="E45">
        <v>8.9886363636363642E-5</v>
      </c>
      <c r="F45">
        <v>1.0000000000000001E-5</v>
      </c>
      <c r="G45">
        <v>0.56132095991219888</v>
      </c>
      <c r="H45">
        <v>0.3996690429556144</v>
      </c>
      <c r="I45">
        <v>305.98380111</v>
      </c>
      <c r="J45">
        <v>2.7542287033381632E-7</v>
      </c>
      <c r="K45">
        <v>3.0370000000000001E-2</v>
      </c>
      <c r="L45">
        <v>36.203732241750203</v>
      </c>
      <c r="M45" s="104">
        <v>60105.27810955271</v>
      </c>
      <c r="Q45" s="2"/>
      <c r="AE45" s="8"/>
      <c r="AF45" s="8"/>
      <c r="AH45" s="131">
        <v>43</v>
      </c>
      <c r="AI45" s="132">
        <f>'G 個別計算 (發酵) wrong'!CO45</f>
        <v>-1050.0956691990982</v>
      </c>
      <c r="AJ45" s="132">
        <f>'G 個別計算 (發酵) wrong'!AG45</f>
        <v>-968.03736529508456</v>
      </c>
      <c r="AK45" s="133">
        <f>'G 個別計算 (發酵) wrong'!BA45</f>
        <v>-899.02128104049439</v>
      </c>
      <c r="AL45" s="132" t="e">
        <f>'G 個別計算 (發酵) wrong'!#REF!</f>
        <v>#REF!</v>
      </c>
      <c r="AM45" s="132" t="e">
        <f>'G 個別計算 (發酵) wrong'!#REF!</f>
        <v>#REF!</v>
      </c>
      <c r="AN45" s="132" t="e">
        <f>'G 個別計算 (發酵) wrong'!#REF!</f>
        <v>#REF!</v>
      </c>
      <c r="AO45" s="132">
        <f>'G 個別計算 (發酵) wrong'!BU45</f>
        <v>-890.75438594061995</v>
      </c>
      <c r="AP45" s="132" t="e">
        <f>'G 個別計算 (發酵) wrong'!#REF!</f>
        <v>#REF!</v>
      </c>
      <c r="AQ45" s="132" t="e">
        <f>'G 個別計算 (發酵) wrong'!#REF!</f>
        <v>#REF!</v>
      </c>
      <c r="AR45" s="132" t="e">
        <f>'G 個別計算 (發酵) wrong'!#REF!</f>
        <v>#REF!</v>
      </c>
      <c r="AS45" t="e">
        <f>'G 個別計算 (發酵) wrong'!#REF!</f>
        <v>#REF!</v>
      </c>
      <c r="AT45" t="e">
        <f>'G 個別計算 (發酵) wrong'!#REF!</f>
        <v>#REF!</v>
      </c>
      <c r="AU45" t="e">
        <f>'G 個別計算 (發酵) wrong'!#REF!</f>
        <v>#REF!</v>
      </c>
      <c r="AV45" t="e">
        <f>#REF!</f>
        <v>#REF!</v>
      </c>
      <c r="AW45" s="2" t="e">
        <f>#REF!</f>
        <v>#REF!</v>
      </c>
      <c r="AX45" t="e">
        <f>#REF!</f>
        <v>#REF!</v>
      </c>
      <c r="BJ45" s="131">
        <v>43</v>
      </c>
      <c r="BK45" s="132">
        <f>'G 個別計算(old wrong'!AI45</f>
        <v>-17.734219078640315</v>
      </c>
      <c r="BL45" s="133">
        <f>'G 個別計算(old wrong'!U45</f>
        <v>1.5708422376578426</v>
      </c>
      <c r="BM45" s="132">
        <f>'G 個別計算(old wrong'!BT45</f>
        <v>28.934044638106883</v>
      </c>
      <c r="BN45" s="132">
        <f>'G 個別計算(old wrong'!AB45</f>
        <v>-8.0581410841507228</v>
      </c>
      <c r="BO45" s="132">
        <f>'G 個別計算(old wrong'!CA45</f>
        <v>-28.934044638106883</v>
      </c>
      <c r="BP45" s="100">
        <f t="shared" si="3"/>
        <v>-25.792360162791038</v>
      </c>
      <c r="BQ45" s="132">
        <f>'G 個別計算(old wrong'!BF45</f>
        <v>-54.810691397970686</v>
      </c>
      <c r="BR45" s="133">
        <f>'G 個別計算(old wrong'!BM45</f>
        <v>-25.876646759863689</v>
      </c>
      <c r="BS45">
        <f>'G 個別計算(old wrong'!CI45</f>
        <v>-12.200262775861205</v>
      </c>
      <c r="BU45" s="8"/>
      <c r="BW45" s="8"/>
      <c r="BZ45" s="2"/>
      <c r="CN45" s="8"/>
      <c r="CO45" s="8"/>
      <c r="CQ45" s="8"/>
      <c r="CT45" s="2"/>
      <c r="DH45" s="8"/>
      <c r="DI45" s="8"/>
      <c r="DK45" s="8"/>
      <c r="DN45" s="2"/>
      <c r="EB45" s="8"/>
      <c r="EC45" s="8"/>
      <c r="EE45" s="8"/>
      <c r="EH45" s="2"/>
      <c r="EV45" s="8"/>
      <c r="EW45" s="8"/>
      <c r="EY45" s="8"/>
      <c r="FB45" s="2"/>
      <c r="FP45" s="8"/>
      <c r="FQ45" s="8"/>
      <c r="FS45" s="8"/>
      <c r="FV45" s="2"/>
      <c r="GJ45" s="8"/>
      <c r="GK45" s="8"/>
      <c r="GM45" s="8"/>
    </row>
    <row r="46" spans="1:195" ht="16.5">
      <c r="A46">
        <v>9.9999999999999995E-7</v>
      </c>
      <c r="B46">
        <v>5.0434782608695648E-5</v>
      </c>
      <c r="C46">
        <v>1.6688333333333331E-3</v>
      </c>
      <c r="D46">
        <v>2.0078378378378379E-3</v>
      </c>
      <c r="E46">
        <v>7.8295454545454548E-5</v>
      </c>
      <c r="F46">
        <v>1.0000000000000001E-5</v>
      </c>
      <c r="G46">
        <v>0.55579163732833903</v>
      </c>
      <c r="H46">
        <v>0.40841295088978113</v>
      </c>
      <c r="I46">
        <v>306.19855912999998</v>
      </c>
      <c r="J46">
        <v>2.8183829312644502E-7</v>
      </c>
      <c r="K46">
        <v>2.9475000000000001E-2</v>
      </c>
      <c r="L46">
        <v>34.617699956490817</v>
      </c>
      <c r="M46" s="104">
        <v>59530.263138159586</v>
      </c>
      <c r="Q46" s="2"/>
      <c r="AE46" s="8"/>
      <c r="AF46" s="8"/>
      <c r="AH46" s="131">
        <v>44</v>
      </c>
      <c r="AI46" s="132">
        <f>'G 個別計算 (發酵) wrong'!CO46</f>
        <v>-1013.2897796336216</v>
      </c>
      <c r="AJ46" s="132">
        <f>'G 個別計算 (發酵) wrong'!AG46</f>
        <v>-966.71934245989496</v>
      </c>
      <c r="AK46" s="133">
        <f>'G 個別計算 (發酵) wrong'!BA46</f>
        <v>-898.27216311379425</v>
      </c>
      <c r="AL46" s="132" t="e">
        <f>'G 個別計算 (發酵) wrong'!#REF!</f>
        <v>#REF!</v>
      </c>
      <c r="AM46" s="132" t="e">
        <f>'G 個別計算 (發酵) wrong'!#REF!</f>
        <v>#REF!</v>
      </c>
      <c r="AN46" s="132" t="e">
        <f>'G 個別計算 (發酵) wrong'!#REF!</f>
        <v>#REF!</v>
      </c>
      <c r="AO46" s="132">
        <f>'G 個別計算 (發酵) wrong'!BU46</f>
        <v>-891.65901604911608</v>
      </c>
      <c r="AP46" s="132" t="e">
        <f>'G 個別計算 (發酵) wrong'!#REF!</f>
        <v>#REF!</v>
      </c>
      <c r="AQ46" s="132" t="e">
        <f>'G 個別計算 (發酵) wrong'!#REF!</f>
        <v>#REF!</v>
      </c>
      <c r="AR46" s="132" t="e">
        <f>'G 個別計算 (發酵) wrong'!#REF!</f>
        <v>#REF!</v>
      </c>
      <c r="AS46" t="e">
        <f>'G 個別計算 (發酵) wrong'!#REF!</f>
        <v>#REF!</v>
      </c>
      <c r="AT46" t="e">
        <f>'G 個別計算 (發酵) wrong'!#REF!</f>
        <v>#REF!</v>
      </c>
      <c r="AU46" t="e">
        <f>'G 個別計算 (發酵) wrong'!#REF!</f>
        <v>#REF!</v>
      </c>
      <c r="AV46" t="e">
        <f>#REF!</f>
        <v>#REF!</v>
      </c>
      <c r="AW46" s="2" t="e">
        <f>#REF!</f>
        <v>#REF!</v>
      </c>
      <c r="AX46" t="e">
        <f>#REF!</f>
        <v>#REF!</v>
      </c>
      <c r="BJ46" s="131">
        <v>44</v>
      </c>
      <c r="BK46" s="132">
        <f>'G 個別計算(old wrong'!AI46</f>
        <v>-17.20720562338937</v>
      </c>
      <c r="BL46" s="133">
        <f>'G 個別計算(old wrong'!U46</f>
        <v>1.1381349290401204</v>
      </c>
      <c r="BM46" s="132">
        <f>'G 個別計算(old wrong'!BT46</f>
        <v>28.135860762204018</v>
      </c>
      <c r="BN46" s="132">
        <f>'G 個別計算(old wrong'!AB46</f>
        <v>-8.6523852807342667</v>
      </c>
      <c r="BO46" s="132">
        <f>'G 個別計算(old wrong'!CA46</f>
        <v>-28.135860762204018</v>
      </c>
      <c r="BP46" s="100">
        <f t="shared" si="3"/>
        <v>-25.859590904123635</v>
      </c>
      <c r="BQ46" s="132">
        <f>'G 個別計算(old wrong'!BF46</f>
        <v>-54.305044770745027</v>
      </c>
      <c r="BR46" s="133">
        <f>'G 個別計算(old wrong'!BM46</f>
        <v>-26.169184008540888</v>
      </c>
      <c r="BS46">
        <f>'G 個別計算(old wrong'!CI46</f>
        <v>-18.407444479586232</v>
      </c>
      <c r="BU46" s="8"/>
      <c r="BW46" s="8"/>
      <c r="BZ46" s="2"/>
      <c r="CN46" s="8"/>
      <c r="CO46" s="8"/>
      <c r="CQ46" s="8"/>
      <c r="CT46" s="2"/>
      <c r="DH46" s="8"/>
      <c r="DI46" s="8"/>
      <c r="DK46" s="8"/>
      <c r="DN46" s="2"/>
      <c r="EB46" s="8"/>
      <c r="EC46" s="8"/>
      <c r="EE46" s="8"/>
      <c r="EH46" s="2"/>
      <c r="EV46" s="8"/>
      <c r="EW46" s="8"/>
      <c r="EY46" s="8"/>
      <c r="FB46" s="2"/>
      <c r="FP46" s="8"/>
      <c r="FQ46" s="8"/>
      <c r="FS46" s="8"/>
      <c r="FV46" s="2"/>
      <c r="GJ46" s="8"/>
      <c r="GK46" s="8"/>
      <c r="GM46" s="8"/>
    </row>
    <row r="47" spans="1:195" ht="16.5">
      <c r="A47">
        <v>9.9999999999999995E-7</v>
      </c>
      <c r="B47">
        <v>9.9999999999999995E-7</v>
      </c>
      <c r="C47">
        <v>1.3786666666666667E-3</v>
      </c>
      <c r="D47">
        <v>1.9371621621621623E-3</v>
      </c>
      <c r="E47">
        <v>5.4090909090909084E-5</v>
      </c>
      <c r="F47">
        <v>1.0000000000000001E-5</v>
      </c>
      <c r="G47">
        <v>0.55922510733102193</v>
      </c>
      <c r="H47">
        <v>0.40383434553486558</v>
      </c>
      <c r="I47">
        <v>306.37902807</v>
      </c>
      <c r="J47">
        <v>2.691534803926908E-7</v>
      </c>
      <c r="K47">
        <v>2.9575000000000001E-2</v>
      </c>
      <c r="L47">
        <v>29.046965595396102</v>
      </c>
      <c r="M47" s="104">
        <v>59884.235495153691</v>
      </c>
      <c r="Q47" s="2"/>
      <c r="AE47" s="8"/>
      <c r="AF47" s="8"/>
      <c r="AH47" s="131">
        <v>45</v>
      </c>
      <c r="AI47" s="132">
        <f>'G 個別計算 (發酵) wrong'!CO47</f>
        <v>-1255.0447095003797</v>
      </c>
      <c r="AJ47" s="132">
        <f>'G 個別計算 (發酵) wrong'!AG47</f>
        <v>-970.51527361395972</v>
      </c>
      <c r="AK47" s="133">
        <f>'G 個別計算 (發酵) wrong'!BA47</f>
        <v>-899.31033515473189</v>
      </c>
      <c r="AL47" s="132" t="e">
        <f>'G 個別計算 (發酵) wrong'!#REF!</f>
        <v>#REF!</v>
      </c>
      <c r="AM47" s="132" t="e">
        <f>'G 個別計算 (發酵) wrong'!#REF!</f>
        <v>#REF!</v>
      </c>
      <c r="AN47" s="132" t="e">
        <f>'G 個別計算 (發酵) wrong'!#REF!</f>
        <v>#REF!</v>
      </c>
      <c r="AO47" s="132">
        <f>'G 個別計算 (發酵) wrong'!BU47</f>
        <v>-894.59704351229959</v>
      </c>
      <c r="AP47" s="132" t="e">
        <f>'G 個別計算 (發酵) wrong'!#REF!</f>
        <v>#REF!</v>
      </c>
      <c r="AQ47" s="132" t="e">
        <f>'G 個別計算 (發酵) wrong'!#REF!</f>
        <v>#REF!</v>
      </c>
      <c r="AR47" s="132" t="e">
        <f>'G 個別計算 (發酵) wrong'!#REF!</f>
        <v>#REF!</v>
      </c>
      <c r="AS47" t="e">
        <f>'G 個別計算 (發酵) wrong'!#REF!</f>
        <v>#REF!</v>
      </c>
      <c r="AT47" t="e">
        <f>'G 個別計算 (發酵) wrong'!#REF!</f>
        <v>#REF!</v>
      </c>
      <c r="AU47" t="e">
        <f>'G 個別計算 (發酵) wrong'!#REF!</f>
        <v>#REF!</v>
      </c>
      <c r="AV47" t="e">
        <f>#REF!</f>
        <v>#REF!</v>
      </c>
      <c r="AW47" s="2" t="e">
        <f>#REF!</f>
        <v>#REF!</v>
      </c>
      <c r="AX47" t="e">
        <f>#REF!</f>
        <v>#REF!</v>
      </c>
      <c r="BJ47" s="131">
        <v>45</v>
      </c>
      <c r="BK47" s="132">
        <f>'G 個別計算(old wrong'!AI47</f>
        <v>-18.285402741244354</v>
      </c>
      <c r="BL47" s="133">
        <f>'G 個別計算(old wrong'!U47</f>
        <v>-0.74731734893703106</v>
      </c>
      <c r="BM47" s="132">
        <f>'G 個別計算(old wrong'!BT47</f>
        <v>26.69438626889503</v>
      </c>
      <c r="BN47" s="132">
        <f>'G 個別計算(old wrong'!AB47</f>
        <v>-9.9036182255245659</v>
      </c>
      <c r="BO47" s="132">
        <f>'G 個別計算(old wrong'!CA47</f>
        <v>-26.69438626889503</v>
      </c>
      <c r="BP47" s="100">
        <f t="shared" si="3"/>
        <v>-28.189020966768922</v>
      </c>
      <c r="BQ47" s="132">
        <f>'G 個別計算(old wrong'!BF47</f>
        <v>-52.349255335303454</v>
      </c>
      <c r="BR47" s="133">
        <f>'G 個別計算(old wrong'!BM47</f>
        <v>-25.654869066408303</v>
      </c>
      <c r="BS47">
        <f>'G 個別計算(old wrong'!CI47</f>
        <v>21.766703581328557</v>
      </c>
      <c r="BU47" s="8"/>
      <c r="BW47" s="8"/>
      <c r="BZ47" s="2"/>
      <c r="CN47" s="8"/>
      <c r="CO47" s="8"/>
      <c r="CQ47" s="8"/>
      <c r="CT47" s="2"/>
      <c r="DH47" s="8"/>
      <c r="DI47" s="8"/>
      <c r="DK47" s="8"/>
      <c r="DN47" s="2"/>
      <c r="EB47" s="8"/>
      <c r="EC47" s="8"/>
      <c r="EE47" s="8"/>
      <c r="EH47" s="2"/>
      <c r="EV47" s="8"/>
      <c r="EW47" s="8"/>
      <c r="EY47" s="8"/>
      <c r="FB47" s="2"/>
      <c r="FP47" s="8"/>
      <c r="FQ47" s="8"/>
      <c r="FS47" s="8"/>
      <c r="FV47" s="2"/>
      <c r="GJ47" s="8"/>
      <c r="GK47" s="8"/>
      <c r="GM47" s="8"/>
    </row>
    <row r="48" spans="1:195" ht="16.5">
      <c r="A48">
        <v>9.9999999999999995E-7</v>
      </c>
      <c r="B48">
        <v>9.9999999999999995E-7</v>
      </c>
      <c r="C48">
        <v>1.2098333333333334E-3</v>
      </c>
      <c r="D48">
        <v>2.1079729729729731E-3</v>
      </c>
      <c r="E48">
        <v>4.6477272727272727E-5</v>
      </c>
      <c r="F48">
        <v>1.0000000000000001E-5</v>
      </c>
      <c r="G48">
        <v>0.55824943050186915</v>
      </c>
      <c r="H48">
        <v>0.40448416730050829</v>
      </c>
      <c r="I48">
        <v>306.43136406000002</v>
      </c>
      <c r="J48">
        <v>2.6302679918953789E-7</v>
      </c>
      <c r="K48">
        <v>2.9624999999999999E-2</v>
      </c>
      <c r="L48">
        <v>27.485983300925273</v>
      </c>
      <c r="M48" s="104">
        <v>59790.593764504607</v>
      </c>
      <c r="Q48" s="2"/>
      <c r="AE48" s="8"/>
      <c r="AF48" s="8"/>
      <c r="AH48" s="131">
        <v>46</v>
      </c>
      <c r="AI48" s="132">
        <f>'G 個別計算 (發酵) wrong'!CO48</f>
        <v>-1255.9992252588627</v>
      </c>
      <c r="AJ48" s="132">
        <f>'G 個別計算 (發酵) wrong'!AG48</f>
        <v>-972.91494902797774</v>
      </c>
      <c r="AK48" s="133">
        <f>'G 個別計算 (發酵) wrong'!BA48</f>
        <v>-898.90629157592161</v>
      </c>
      <c r="AL48" s="132" t="e">
        <f>'G 個別計算 (發酵) wrong'!#REF!</f>
        <v>#REF!</v>
      </c>
      <c r="AM48" s="132" t="e">
        <f>'G 個別計算 (發酵) wrong'!#REF!</f>
        <v>#REF!</v>
      </c>
      <c r="AN48" s="132" t="e">
        <f>'G 個別計算 (發酵) wrong'!#REF!</f>
        <v>#REF!</v>
      </c>
      <c r="AO48" s="132">
        <f>'G 個別計算 (發酵) wrong'!BU48</f>
        <v>-895.83546223873043</v>
      </c>
      <c r="AP48" s="132" t="e">
        <f>'G 個別計算 (發酵) wrong'!#REF!</f>
        <v>#REF!</v>
      </c>
      <c r="AQ48" s="132" t="e">
        <f>'G 個別計算 (發酵) wrong'!#REF!</f>
        <v>#REF!</v>
      </c>
      <c r="AR48" s="132" t="e">
        <f>'G 個別計算 (發酵) wrong'!#REF!</f>
        <v>#REF!</v>
      </c>
      <c r="AS48" t="e">
        <f>'G 個別計算 (發酵) wrong'!#REF!</f>
        <v>#REF!</v>
      </c>
      <c r="AT48" t="e">
        <f>'G 個別計算 (發酵) wrong'!#REF!</f>
        <v>#REF!</v>
      </c>
      <c r="AU48" t="e">
        <f>'G 個別計算 (發酵) wrong'!#REF!</f>
        <v>#REF!</v>
      </c>
      <c r="AV48" t="e">
        <f>#REF!</f>
        <v>#REF!</v>
      </c>
      <c r="AW48" s="2" t="e">
        <f>#REF!</f>
        <v>#REF!</v>
      </c>
      <c r="AX48" t="e">
        <f>#REF!</f>
        <v>#REF!</v>
      </c>
      <c r="BJ48" s="131">
        <v>46</v>
      </c>
      <c r="BK48" s="132">
        <f>'G 個別計算(old wrong'!AI48</f>
        <v>-18.916380652009167</v>
      </c>
      <c r="BL48" s="133">
        <f>'G 個別計算(old wrong'!U48</f>
        <v>-1.7857501582504938</v>
      </c>
      <c r="BM48" s="132">
        <f>'G 個別計算(old wrong'!BT48</f>
        <v>26.400144353688049</v>
      </c>
      <c r="BN48" s="132">
        <f>'G 個別計算(old wrong'!AB48</f>
        <v>-11.055264018179709</v>
      </c>
      <c r="BO48" s="132">
        <f>'G 個別計算(old wrong'!CA48</f>
        <v>-26.400144353688049</v>
      </c>
      <c r="BP48" s="100">
        <f t="shared" si="3"/>
        <v>-29.971644670188876</v>
      </c>
      <c r="BQ48" s="132">
        <f>'G 個別計算(old wrong'!BF48</f>
        <v>-51.721244551448706</v>
      </c>
      <c r="BR48" s="133">
        <f>'G 個別計算(old wrong'!BM48</f>
        <v>-25.321100197760543</v>
      </c>
      <c r="BS48">
        <f>'G 個別計算(old wrong'!CI48</f>
        <v>21.859612507387197</v>
      </c>
      <c r="BU48" s="8"/>
      <c r="BW48" s="8"/>
      <c r="BZ48" s="2"/>
      <c r="CN48" s="8"/>
      <c r="CO48" s="8"/>
      <c r="CQ48" s="8"/>
      <c r="CT48" s="2"/>
      <c r="DH48" s="8"/>
      <c r="DI48" s="8"/>
      <c r="DK48" s="8"/>
      <c r="DN48" s="2"/>
      <c r="EB48" s="8"/>
      <c r="EC48" s="8"/>
      <c r="EE48" s="8"/>
      <c r="EH48" s="2"/>
      <c r="EV48" s="8"/>
      <c r="EW48" s="8"/>
      <c r="EY48" s="8"/>
      <c r="FB48" s="2"/>
      <c r="FP48" s="8"/>
      <c r="FQ48" s="8"/>
      <c r="FS48" s="8"/>
      <c r="FV48" s="2"/>
      <c r="GJ48" s="8"/>
      <c r="GK48" s="8"/>
      <c r="GM48" s="8"/>
    </row>
    <row r="49" spans="1:195" ht="16.5">
      <c r="A49">
        <v>9.9999999999999995E-7</v>
      </c>
      <c r="B49">
        <v>9.9999999999999995E-7</v>
      </c>
      <c r="C49">
        <v>9.9516666666666655E-4</v>
      </c>
      <c r="D49">
        <v>1.8821621621621623E-3</v>
      </c>
      <c r="E49">
        <v>3.5909090909090908E-5</v>
      </c>
      <c r="F49">
        <v>1.0000000000000001E-5</v>
      </c>
      <c r="G49">
        <v>0.55649227747399965</v>
      </c>
      <c r="H49">
        <v>0.40748928918027277</v>
      </c>
      <c r="I49">
        <v>306.3898562</v>
      </c>
      <c r="J49">
        <v>2.5703957827688611E-7</v>
      </c>
      <c r="K49">
        <v>2.9739999999999999E-2</v>
      </c>
      <c r="L49">
        <v>24.974646025141126</v>
      </c>
      <c r="M49" s="104">
        <v>59611.629697747252</v>
      </c>
      <c r="Q49" s="2"/>
      <c r="AE49" s="8"/>
      <c r="AF49" s="8"/>
      <c r="AH49" s="131">
        <v>47</v>
      </c>
      <c r="AI49" s="132">
        <f>'G 個別計算 (發酵) wrong'!CO49</f>
        <v>-1256.6637216036443</v>
      </c>
      <c r="AJ49" s="132">
        <f>'G 個別計算 (發酵) wrong'!AG49</f>
        <v>-976.2119394921009</v>
      </c>
      <c r="AK49" s="133">
        <f>'G 個別計算 (發酵) wrong'!BA49</f>
        <v>-900.14917941049328</v>
      </c>
      <c r="AL49" s="132" t="e">
        <f>'G 個別計算 (發酵) wrong'!#REF!</f>
        <v>#REF!</v>
      </c>
      <c r="AM49" s="132" t="e">
        <f>'G 個別計算 (發酵) wrong'!#REF!</f>
        <v>#REF!</v>
      </c>
      <c r="AN49" s="132" t="e">
        <f>'G 個別計算 (發酵) wrong'!#REF!</f>
        <v>#REF!</v>
      </c>
      <c r="AO49" s="132">
        <f>'G 個別計算 (發酵) wrong'!BU49</f>
        <v>-897.63905683390601</v>
      </c>
      <c r="AP49" s="132" t="e">
        <f>'G 個別計算 (發酵) wrong'!#REF!</f>
        <v>#REF!</v>
      </c>
      <c r="AQ49" s="132" t="e">
        <f>'G 個別計算 (發酵) wrong'!#REF!</f>
        <v>#REF!</v>
      </c>
      <c r="AR49" s="132" t="e">
        <f>'G 個別計算 (發酵) wrong'!#REF!</f>
        <v>#REF!</v>
      </c>
      <c r="AS49" t="e">
        <f>'G 個別計算 (發酵) wrong'!#REF!</f>
        <v>#REF!</v>
      </c>
      <c r="AT49" t="e">
        <f>'G 個別計算 (發酵) wrong'!#REF!</f>
        <v>#REF!</v>
      </c>
      <c r="AU49" t="e">
        <f>'G 個別計算 (發酵) wrong'!#REF!</f>
        <v>#REF!</v>
      </c>
      <c r="AV49" t="e">
        <f>#REF!</f>
        <v>#REF!</v>
      </c>
      <c r="AW49" s="2" t="e">
        <f>#REF!</f>
        <v>#REF!</v>
      </c>
      <c r="AX49" t="e">
        <f>#REF!</f>
        <v>#REF!</v>
      </c>
      <c r="BJ49" s="131">
        <v>47</v>
      </c>
      <c r="BK49" s="132">
        <f>'G 個別計算(old wrong'!AI49</f>
        <v>-19.792008807506377</v>
      </c>
      <c r="BL49" s="133">
        <f>'G 個別計算(old wrong'!U49</f>
        <v>-2.7649332403566262</v>
      </c>
      <c r="BM49" s="132">
        <f>'G 個別計算(old wrong'!BT49</f>
        <v>25.893384600149929</v>
      </c>
      <c r="BN49" s="132">
        <f>'G 個別計算(old wrong'!AB49</f>
        <v>-11.63124227335663</v>
      </c>
      <c r="BO49" s="132">
        <f>'G 個別計算(old wrong'!CA49</f>
        <v>-25.893384600149929</v>
      </c>
      <c r="BP49" s="100">
        <f t="shared" si="3"/>
        <v>-31.423251080863007</v>
      </c>
      <c r="BQ49" s="132">
        <f>'G 個別計算(old wrong'!BF49</f>
        <v>-50.715955655327534</v>
      </c>
      <c r="BR49" s="133">
        <f>'G 個別計算(old wrong'!BM49</f>
        <v>-24.822571055177495</v>
      </c>
      <c r="BS49">
        <f>'G 個別計算(old wrong'!CI49</f>
        <v>21.919392630079983</v>
      </c>
      <c r="BU49" s="8"/>
      <c r="BW49" s="8"/>
      <c r="BZ49" s="2"/>
      <c r="CN49" s="8"/>
      <c r="CO49" s="8"/>
      <c r="CQ49" s="8"/>
      <c r="CT49" s="2"/>
      <c r="DH49" s="8"/>
      <c r="DI49" s="8"/>
      <c r="DK49" s="8"/>
      <c r="DN49" s="2"/>
      <c r="EB49" s="8"/>
      <c r="EC49" s="8"/>
      <c r="EE49" s="8"/>
      <c r="EH49" s="2"/>
      <c r="EV49" s="8"/>
      <c r="EW49" s="8"/>
      <c r="EY49" s="8"/>
      <c r="FB49" s="2"/>
      <c r="FP49" s="8"/>
      <c r="FQ49" s="8"/>
      <c r="FS49" s="8"/>
      <c r="FV49" s="2"/>
      <c r="GJ49" s="8"/>
      <c r="GK49" s="8"/>
      <c r="GM49" s="8"/>
    </row>
    <row r="50" spans="1:195" ht="16.5">
      <c r="A50">
        <v>9.9999999999999995E-7</v>
      </c>
      <c r="B50">
        <v>9.9999999999999995E-7</v>
      </c>
      <c r="C50">
        <v>8.8133333333333336E-4</v>
      </c>
      <c r="D50">
        <v>1.8440540540540541E-3</v>
      </c>
      <c r="E50">
        <v>3.3409090909090909E-5</v>
      </c>
      <c r="F50">
        <v>1.0000000000000001E-5</v>
      </c>
      <c r="G50">
        <v>0.55481141133327094</v>
      </c>
      <c r="H50">
        <v>0.40838712224304219</v>
      </c>
      <c r="I50">
        <v>306.49994225</v>
      </c>
      <c r="J50">
        <v>2.5703957827688611E-7</v>
      </c>
      <c r="K50">
        <v>3.0085000000000001E-2</v>
      </c>
      <c r="L50">
        <v>19.56947270386393</v>
      </c>
      <c r="M50" s="104">
        <v>59450.017388757682</v>
      </c>
      <c r="Q50" s="2"/>
      <c r="AE50" s="8"/>
      <c r="AF50" s="8"/>
      <c r="AH50" s="131">
        <v>48</v>
      </c>
      <c r="AI50" s="132">
        <f>'G 個別計算 (發酵) wrong'!CO50</f>
        <v>-1257.4353354217087</v>
      </c>
      <c r="AJ50" s="132">
        <f>'G 個別計算 (發酵) wrong'!AG50</f>
        <v>-978.17797711084017</v>
      </c>
      <c r="AK50" s="133">
        <f>'G 個別計算 (發酵) wrong'!BA50</f>
        <v>-900.36150509555534</v>
      </c>
      <c r="AL50" s="132" t="e">
        <f>'G 個別計算 (發酵) wrong'!#REF!</f>
        <v>#REF!</v>
      </c>
      <c r="AM50" s="132" t="e">
        <f>'G 個別計算 (發酵) wrong'!#REF!</f>
        <v>#REF!</v>
      </c>
      <c r="AN50" s="132" t="e">
        <f>'G 個別計算 (發酵) wrong'!#REF!</f>
        <v>#REF!</v>
      </c>
      <c r="AO50" s="132">
        <f>'G 個別計算 (發酵) wrong'!BU50</f>
        <v>-898.09409688996027</v>
      </c>
      <c r="AP50" s="132" t="e">
        <f>'G 個別計算 (發酵) wrong'!#REF!</f>
        <v>#REF!</v>
      </c>
      <c r="AQ50" s="132" t="e">
        <f>'G 個別計算 (發酵) wrong'!#REF!</f>
        <v>#REF!</v>
      </c>
      <c r="AR50" s="132" t="e">
        <f>'G 個別計算 (發酵) wrong'!#REF!</f>
        <v>#REF!</v>
      </c>
      <c r="AS50" t="e">
        <f>'G 個別計算 (發酵) wrong'!#REF!</f>
        <v>#REF!</v>
      </c>
      <c r="AT50" t="e">
        <f>'G 個別計算 (發酵) wrong'!#REF!</f>
        <v>#REF!</v>
      </c>
      <c r="AU50" t="e">
        <f>'G 個別計算 (發酵) wrong'!#REF!</f>
        <v>#REF!</v>
      </c>
      <c r="AV50" t="e">
        <f>#REF!</f>
        <v>#REF!</v>
      </c>
      <c r="AW50" s="2" t="e">
        <f>#REF!</f>
        <v>#REF!</v>
      </c>
      <c r="AX50" t="e">
        <f>#REF!</f>
        <v>#REF!</v>
      </c>
      <c r="BJ50" s="131">
        <v>48</v>
      </c>
      <c r="BK50" s="132">
        <f>'G 個別計算(old wrong'!AI50</f>
        <v>-21.495773968803704</v>
      </c>
      <c r="BL50" s="133">
        <f>'G 個別計算(old wrong'!U50</f>
        <v>-4.8877068196136833</v>
      </c>
      <c r="BM50" s="132">
        <f>'G 個別計算(old wrong'!BT50</f>
        <v>23.74501891312606</v>
      </c>
      <c r="BN50" s="132">
        <f>'G 個別計算(old wrong'!AB50</f>
        <v>-12.024658583549554</v>
      </c>
      <c r="BO50" s="132">
        <f>'G 個別計算(old wrong'!CA50</f>
        <v>-23.74501891312606</v>
      </c>
      <c r="BP50" s="100">
        <f t="shared" si="3"/>
        <v>-33.520432552353256</v>
      </c>
      <c r="BQ50" s="132">
        <f>'G 個別計算(old wrong'!BF50</f>
        <v>-48.233768830995473</v>
      </c>
      <c r="BR50" s="133">
        <f>'G 個別計算(old wrong'!BM50</f>
        <v>-24.488749917869306</v>
      </c>
      <c r="BS50">
        <f>'G 個別計算(old wrong'!CI50</f>
        <v>22.054143133942347</v>
      </c>
      <c r="BU50" s="8"/>
      <c r="BW50" s="8"/>
      <c r="BZ50" s="2"/>
      <c r="CN50" s="8"/>
      <c r="CO50" s="8"/>
      <c r="CQ50" s="8"/>
      <c r="CT50" s="2"/>
      <c r="DH50" s="8"/>
      <c r="DI50" s="8"/>
      <c r="DK50" s="8"/>
      <c r="DN50" s="2"/>
      <c r="EB50" s="8"/>
      <c r="EC50" s="8"/>
      <c r="EE50" s="8"/>
      <c r="EH50" s="2"/>
      <c r="EV50" s="8"/>
      <c r="EW50" s="8"/>
      <c r="EY50" s="8"/>
      <c r="FB50" s="2"/>
      <c r="FP50" s="8"/>
      <c r="FQ50" s="8"/>
      <c r="FS50" s="8"/>
      <c r="FV50" s="2"/>
      <c r="GJ50" s="8"/>
      <c r="GK50" s="8"/>
      <c r="GM50" s="8"/>
    </row>
    <row r="51" spans="1:195" ht="16.5">
      <c r="A51">
        <v>9.9999999999999995E-7</v>
      </c>
      <c r="B51">
        <v>3.0652173913043476E-5</v>
      </c>
      <c r="C51">
        <v>6.5900000000000008E-4</v>
      </c>
      <c r="D51">
        <v>1.7535135135135133E-3</v>
      </c>
      <c r="E51">
        <v>9.9999999999999995E-7</v>
      </c>
      <c r="F51">
        <v>1.0000000000000001E-5</v>
      </c>
      <c r="G51">
        <v>0.55917985049659946</v>
      </c>
      <c r="H51">
        <v>0.40328054243569156</v>
      </c>
      <c r="I51">
        <v>306.46565314999998</v>
      </c>
      <c r="J51">
        <v>2.454708915685024E-7</v>
      </c>
      <c r="K51">
        <v>3.0085000000000001E-2</v>
      </c>
      <c r="L51">
        <v>21.219612312781113</v>
      </c>
      <c r="M51" s="104">
        <v>59889.476804635859</v>
      </c>
      <c r="Q51" s="2"/>
      <c r="AE51" s="8"/>
      <c r="AF51" s="8"/>
      <c r="AH51" s="131">
        <v>49</v>
      </c>
      <c r="AI51" s="132">
        <f>'G 個別計算 (發酵) wrong'!CO51</f>
        <v>-1049.3988582253194</v>
      </c>
      <c r="AJ51" s="132">
        <f>'G 個別計算 (發酵) wrong'!AG51</f>
        <v>-983.29259594380892</v>
      </c>
      <c r="AK51" s="133">
        <f>'G 個別計算 (發酵) wrong'!BA51</f>
        <v>-901.37864852981784</v>
      </c>
      <c r="AL51" s="132" t="e">
        <f>'G 個別計算 (發酵) wrong'!#REF!</f>
        <v>#REF!</v>
      </c>
      <c r="AM51" s="132" t="e">
        <f>'G 個別計算 (發酵) wrong'!#REF!</f>
        <v>#REF!</v>
      </c>
      <c r="AN51" s="132" t="e">
        <f>'G 個別計算 (發酵) wrong'!#REF!</f>
        <v>#REF!</v>
      </c>
      <c r="AO51" s="132">
        <f>'G 個別計算 (發酵) wrong'!BU51</f>
        <v>-920.08917617309419</v>
      </c>
      <c r="AP51" s="132" t="e">
        <f>'G 個別計算 (發酵) wrong'!#REF!</f>
        <v>#REF!</v>
      </c>
      <c r="AQ51" s="132" t="e">
        <f>'G 個別計算 (發酵) wrong'!#REF!</f>
        <v>#REF!</v>
      </c>
      <c r="AR51" s="132" t="e">
        <f>'G 個別計算 (發酵) wrong'!#REF!</f>
        <v>#REF!</v>
      </c>
      <c r="AS51" t="e">
        <f>'G 個別計算 (發酵) wrong'!#REF!</f>
        <v>#REF!</v>
      </c>
      <c r="AT51" t="e">
        <f>'G 個別計算 (發酵) wrong'!#REF!</f>
        <v>#REF!</v>
      </c>
      <c r="AU51" t="e">
        <f>'G 個別計算 (發酵) wrong'!#REF!</f>
        <v>#REF!</v>
      </c>
      <c r="AV51" t="e">
        <f>#REF!</f>
        <v>#REF!</v>
      </c>
      <c r="AW51" s="2" t="e">
        <f>#REF!</f>
        <v>#REF!</v>
      </c>
      <c r="AX51" t="e">
        <f>#REF!</f>
        <v>#REF!</v>
      </c>
      <c r="BJ51" s="131">
        <v>49</v>
      </c>
      <c r="BK51" s="132">
        <f>'G 個別計算(old wrong'!AI51</f>
        <v>-13.731750756529856</v>
      </c>
      <c r="BL51" s="133">
        <f>'G 個別計算(old wrong'!U51</f>
        <v>-4.9870567738454525</v>
      </c>
      <c r="BM51" s="132">
        <f>'G 個別計算(old wrong'!BT51</f>
        <v>25.206014962536202</v>
      </c>
      <c r="BN51" s="132">
        <f>'G 個別計算(old wrong'!AB51</f>
        <v>-21.448377753697073</v>
      </c>
      <c r="BO51" s="132">
        <f>'G 個別計算(old wrong'!CA51</f>
        <v>-25.206014962536202</v>
      </c>
      <c r="BP51" s="100">
        <f t="shared" si="3"/>
        <v>-35.180128510226929</v>
      </c>
      <c r="BQ51" s="132">
        <f>'G 個別計算(old wrong'!BF51</f>
        <v>-48.934852117159551</v>
      </c>
      <c r="BR51" s="133">
        <f>'G 個別計算(old wrong'!BM51</f>
        <v>-23.728837154623236</v>
      </c>
      <c r="BS51">
        <f>'G 個別計算(old wrong'!CI51</f>
        <v>-12.71112677437128</v>
      </c>
      <c r="BU51" s="8"/>
      <c r="BW51" s="8"/>
      <c r="BZ51" s="2"/>
      <c r="CN51" s="8"/>
      <c r="CO51" s="8"/>
      <c r="CQ51" s="8"/>
      <c r="CT51" s="2"/>
      <c r="DH51" s="8"/>
      <c r="DI51" s="8"/>
      <c r="DK51" s="8"/>
      <c r="DN51" s="2"/>
      <c r="EB51" s="8"/>
      <c r="EC51" s="8"/>
      <c r="EE51" s="8"/>
      <c r="EH51" s="2"/>
      <c r="EV51" s="8"/>
      <c r="EW51" s="8"/>
      <c r="EY51" s="8"/>
      <c r="FB51" s="2"/>
      <c r="FP51" s="8"/>
      <c r="FQ51" s="8"/>
      <c r="FS51" s="8"/>
      <c r="FV51" s="2"/>
      <c r="GJ51" s="8"/>
      <c r="GK51" s="8"/>
      <c r="GM51" s="8"/>
    </row>
    <row r="52" spans="1:195" ht="16.5">
      <c r="A52">
        <v>9.9999999999999995E-7</v>
      </c>
      <c r="B52">
        <v>9.9999999999999995E-7</v>
      </c>
      <c r="C52">
        <v>6.2299999999999996E-4</v>
      </c>
      <c r="D52">
        <v>1.8622972972972974E-3</v>
      </c>
      <c r="E52">
        <v>9.9999999999999995E-7</v>
      </c>
      <c r="F52">
        <v>1.0000000000000001E-5</v>
      </c>
      <c r="G52">
        <v>0.56168272654428142</v>
      </c>
      <c r="H52">
        <v>0.40265274213366892</v>
      </c>
      <c r="I52">
        <v>306.53242666</v>
      </c>
      <c r="J52">
        <v>2.089296130854039E-7</v>
      </c>
      <c r="K52">
        <v>2.945E-2</v>
      </c>
      <c r="L52">
        <v>19.310590698312048</v>
      </c>
      <c r="M52" s="104">
        <v>60127.628651834129</v>
      </c>
      <c r="Q52" s="2"/>
      <c r="AE52" s="8"/>
      <c r="AF52" s="8"/>
      <c r="AH52" s="131">
        <v>50</v>
      </c>
      <c r="AI52" s="132">
        <f>'G 個別計算 (發酵) wrong'!CO52</f>
        <v>-1263.2445385385545</v>
      </c>
      <c r="AJ52" s="132">
        <f>'G 個別計算 (發酵) wrong'!AG52</f>
        <v>-986.68386009603273</v>
      </c>
      <c r="AK52" s="133">
        <f>'G 個別計算 (發酵) wrong'!BA52</f>
        <v>-903.10977057142918</v>
      </c>
      <c r="AL52" s="132" t="e">
        <f>'G 個別計算 (發酵) wrong'!#REF!</f>
        <v>#REF!</v>
      </c>
      <c r="AM52" s="132" t="e">
        <f>'G 個別計算 (發酵) wrong'!#REF!</f>
        <v>#REF!</v>
      </c>
      <c r="AN52" s="132" t="e">
        <f>'G 個別計算 (發酵) wrong'!#REF!</f>
        <v>#REF!</v>
      </c>
      <c r="AO52" s="132">
        <f>'G 個別計算 (發酵) wrong'!BU52</f>
        <v>-922.24745258912003</v>
      </c>
      <c r="AP52" s="132" t="e">
        <f>'G 個別計算 (發酵) wrong'!#REF!</f>
        <v>#REF!</v>
      </c>
      <c r="AQ52" s="132" t="e">
        <f>'G 個別計算 (發酵) wrong'!#REF!</f>
        <v>#REF!</v>
      </c>
      <c r="AR52" s="132" t="e">
        <f>'G 個別計算 (發酵) wrong'!#REF!</f>
        <v>#REF!</v>
      </c>
      <c r="AS52" t="e">
        <f>'G 個別計算 (發酵) wrong'!#REF!</f>
        <v>#REF!</v>
      </c>
      <c r="AT52" t="e">
        <f>'G 個別計算 (發酵) wrong'!#REF!</f>
        <v>#REF!</v>
      </c>
      <c r="AU52" t="e">
        <f>'G 個別計算 (發酵) wrong'!#REF!</f>
        <v>#REF!</v>
      </c>
      <c r="AV52" t="e">
        <f>#REF!</f>
        <v>#REF!</v>
      </c>
      <c r="AW52" s="2" t="e">
        <f>#REF!</f>
        <v>#REF!</v>
      </c>
      <c r="AX52" t="e">
        <f>#REF!</f>
        <v>#REF!</v>
      </c>
      <c r="BJ52" s="131">
        <v>50</v>
      </c>
      <c r="BK52" s="132">
        <f>'G 個別計算(old wrong'!AI52</f>
        <v>-14.919526782061595</v>
      </c>
      <c r="BL52" s="133">
        <f>'G 個別計算(old wrong'!U52</f>
        <v>-6.4823115926145931</v>
      </c>
      <c r="BM52" s="132">
        <f>'G 個別計算(old wrong'!BT52</f>
        <v>23.857952691637735</v>
      </c>
      <c r="BN52" s="132">
        <f>'G 個別計算(old wrong'!AB52</f>
        <v>-21.903049094805151</v>
      </c>
      <c r="BO52" s="132">
        <f>'G 個別計算(old wrong'!CA52</f>
        <v>-23.857952691637735</v>
      </c>
      <c r="BP52" s="100">
        <f t="shared" si="3"/>
        <v>-36.82257587686675</v>
      </c>
      <c r="BQ52" s="132">
        <f>'G 個別計算(old wrong'!BF52</f>
        <v>-47.4848026584406</v>
      </c>
      <c r="BR52" s="133">
        <f>'G 個別計算(old wrong'!BM52</f>
        <v>-23.626849966802762</v>
      </c>
      <c r="BS52">
        <f>'G 個別計算(old wrong'!CI52</f>
        <v>22.466596440284434</v>
      </c>
      <c r="BU52" s="8"/>
      <c r="BW52" s="8"/>
      <c r="BZ52" s="2"/>
      <c r="CN52" s="8"/>
      <c r="CO52" s="8"/>
      <c r="CQ52" s="8"/>
      <c r="CT52" s="2"/>
      <c r="DH52" s="8"/>
      <c r="DI52" s="8"/>
      <c r="DK52" s="8"/>
      <c r="DN52" s="2"/>
      <c r="EB52" s="8"/>
      <c r="EC52" s="8"/>
      <c r="EE52" s="8"/>
      <c r="EH52" s="2"/>
      <c r="EV52" s="8"/>
      <c r="EW52" s="8"/>
      <c r="EY52" s="8"/>
      <c r="FB52" s="2"/>
      <c r="FP52" s="8"/>
      <c r="FQ52" s="8"/>
      <c r="FS52" s="8"/>
      <c r="FV52" s="2"/>
      <c r="GJ52" s="8"/>
      <c r="GK52" s="8"/>
      <c r="GM52" s="8"/>
    </row>
    <row r="53" spans="1:195" ht="16.5">
      <c r="A53">
        <v>9.9999999999999995E-7</v>
      </c>
      <c r="B53">
        <v>2.4782608695652172E-5</v>
      </c>
      <c r="C53">
        <v>2.5483333333333331E-4</v>
      </c>
      <c r="D53">
        <v>9.6648648648648642E-4</v>
      </c>
      <c r="E53">
        <v>9.9999999999999995E-7</v>
      </c>
      <c r="F53">
        <v>1.0000000000000001E-5</v>
      </c>
      <c r="G53">
        <v>0.60003195767345197</v>
      </c>
      <c r="H53">
        <v>0.35016477170553484</v>
      </c>
      <c r="I53">
        <v>306.08847308999998</v>
      </c>
      <c r="J53">
        <v>2.089296130854039E-7</v>
      </c>
      <c r="K53">
        <v>3.0779999999999998E-2</v>
      </c>
      <c r="L53">
        <v>17.942880585871208</v>
      </c>
      <c r="M53" s="104">
        <v>64047.232024247816</v>
      </c>
      <c r="Q53" s="2"/>
      <c r="AE53" s="8"/>
      <c r="AF53" s="8"/>
      <c r="AH53" s="131">
        <v>51</v>
      </c>
      <c r="AI53" s="132">
        <f>'G 個別計算 (發酵) wrong'!CO53</f>
        <v>-1066.8220499049617</v>
      </c>
      <c r="AJ53" s="132">
        <f>'G 個別計算 (發酵) wrong'!AG53</f>
        <v>-999.88099756587644</v>
      </c>
      <c r="AK53" s="133">
        <f>'G 個別計算 (發酵) wrong'!BA53</f>
        <v>-908.29732952358449</v>
      </c>
      <c r="AL53" s="132" t="e">
        <f>'G 個別計算 (發酵) wrong'!#REF!</f>
        <v>#REF!</v>
      </c>
      <c r="AM53" s="132" t="e">
        <f>'G 個別計算 (發酵) wrong'!#REF!</f>
        <v>#REF!</v>
      </c>
      <c r="AN53" s="132" t="e">
        <f>'G 個別計算 (發酵) wrong'!#REF!</f>
        <v>#REF!</v>
      </c>
      <c r="AO53" s="132">
        <f>'G 個別計算 (發酵) wrong'!BU53</f>
        <v>-921.60250855514369</v>
      </c>
      <c r="AP53" s="132" t="e">
        <f>'G 個別計算 (發酵) wrong'!#REF!</f>
        <v>#REF!</v>
      </c>
      <c r="AQ53" s="132" t="e">
        <f>'G 個別計算 (發酵) wrong'!#REF!</f>
        <v>#REF!</v>
      </c>
      <c r="AR53" s="132" t="e">
        <f>'G 個別計算 (發酵) wrong'!#REF!</f>
        <v>#REF!</v>
      </c>
      <c r="AS53" t="e">
        <f>'G 個別計算 (發酵) wrong'!#REF!</f>
        <v>#REF!</v>
      </c>
      <c r="AT53" t="e">
        <f>'G 個別計算 (發酵) wrong'!#REF!</f>
        <v>#REF!</v>
      </c>
      <c r="AU53" t="e">
        <f>'G 個別計算 (發酵) wrong'!#REF!</f>
        <v>#REF!</v>
      </c>
      <c r="AV53" t="e">
        <f>#REF!</f>
        <v>#REF!</v>
      </c>
      <c r="AW53" s="2" t="e">
        <f>#REF!</f>
        <v>#REF!</v>
      </c>
      <c r="AX53" t="e">
        <f>#REF!</f>
        <v>#REF!</v>
      </c>
      <c r="BJ53" s="131">
        <v>51</v>
      </c>
      <c r="BK53" s="132">
        <f>'G 個別計算(old wrong'!AI53</f>
        <v>-19.741838839127354</v>
      </c>
      <c r="BL53" s="133">
        <f>'G 個別計算(old wrong'!U53</f>
        <v>-7.4006058059848101</v>
      </c>
      <c r="BM53" s="132">
        <f>'G 個別計算(old wrong'!BT53</f>
        <v>25.748396497356268</v>
      </c>
      <c r="BN53" s="132">
        <f>'G 個別計算(old wrong'!AB53</f>
        <v>-20.80776927019836</v>
      </c>
      <c r="BO53" s="132">
        <f>'G 個別計算(old wrong'!CA53</f>
        <v>-25.748396497356268</v>
      </c>
      <c r="BP53" s="100">
        <f t="shared" si="3"/>
        <v>-40.549608109325717</v>
      </c>
      <c r="BQ53" s="132">
        <f>'G 個別計算(old wrong'!BF53</f>
        <v>-46.831806550939405</v>
      </c>
      <c r="BR53" s="133">
        <f>'G 個別計算(old wrong'!BM53</f>
        <v>-21.08341005358302</v>
      </c>
      <c r="BS53">
        <f>'G 個別計算(old wrong'!CI53</f>
        <v>-9.9265679970686165</v>
      </c>
      <c r="BU53" s="8"/>
      <c r="BW53" s="8"/>
      <c r="BZ53" s="2"/>
      <c r="CN53" s="8"/>
      <c r="CO53" s="8"/>
      <c r="CQ53" s="8"/>
      <c r="CT53" s="2"/>
      <c r="DH53" s="8"/>
      <c r="DI53" s="8"/>
      <c r="DK53" s="8"/>
      <c r="DN53" s="2"/>
      <c r="EB53" s="8"/>
      <c r="EC53" s="8"/>
      <c r="EE53" s="8"/>
      <c r="EH53" s="2"/>
      <c r="EV53" s="8"/>
      <c r="EW53" s="8"/>
      <c r="EY53" s="8"/>
      <c r="FB53" s="2"/>
      <c r="FP53" s="8"/>
      <c r="FQ53" s="8"/>
      <c r="FS53" s="8"/>
      <c r="FV53" s="2"/>
      <c r="GJ53" s="8"/>
      <c r="GK53" s="8"/>
      <c r="GM53" s="8"/>
    </row>
    <row r="54" spans="1:195" ht="16.5">
      <c r="A54">
        <v>9.9999999999999995E-7</v>
      </c>
      <c r="B54">
        <v>2.9347826086956523E-5</v>
      </c>
      <c r="C54">
        <v>3.055E-4</v>
      </c>
      <c r="D54">
        <v>8.8540540540540534E-4</v>
      </c>
      <c r="E54">
        <v>9.9999999999999995E-7</v>
      </c>
      <c r="F54">
        <v>1.0000000000000001E-5</v>
      </c>
      <c r="G54">
        <v>0.56640968297708871</v>
      </c>
      <c r="H54">
        <v>0.39439698073249452</v>
      </c>
      <c r="I54">
        <v>306.18693694000001</v>
      </c>
      <c r="J54">
        <v>2.3442288153199206E-7</v>
      </c>
      <c r="K54">
        <v>3.0689999999999999E-2</v>
      </c>
      <c r="L54">
        <v>20.431098936990598</v>
      </c>
      <c r="M54" s="104">
        <v>60628.37533260139</v>
      </c>
      <c r="Q54" s="2"/>
      <c r="AE54" s="8"/>
      <c r="AF54" s="8"/>
      <c r="AH54" s="131">
        <v>52</v>
      </c>
      <c r="AI54" s="132">
        <f>'G 個別計算 (發酵) wrong'!CO54</f>
        <v>-1053.1990367768917</v>
      </c>
      <c r="AJ54" s="132">
        <f>'G 個別計算 (發酵) wrong'!AG54</f>
        <v>-995.45739406975736</v>
      </c>
      <c r="AK54" s="133">
        <f>'G 個別計算 (發酵) wrong'!BA54</f>
        <v>-907.64538287264963</v>
      </c>
      <c r="AL54" s="132" t="e">
        <f>'G 個別計算 (發酵) wrong'!#REF!</f>
        <v>#REF!</v>
      </c>
      <c r="AM54" s="132" t="e">
        <f>'G 個別計算 (發酵) wrong'!#REF!</f>
        <v>#REF!</v>
      </c>
      <c r="AN54" s="132" t="e">
        <f>'G 個別計算 (發酵) wrong'!#REF!</f>
        <v>#REF!</v>
      </c>
      <c r="AO54" s="132">
        <f>'G 個別計算 (發酵) wrong'!BU54</f>
        <v>-920.29666069138648</v>
      </c>
      <c r="AP54" s="132" t="e">
        <f>'G 個別計算 (發酵) wrong'!#REF!</f>
        <v>#REF!</v>
      </c>
      <c r="AQ54" s="132" t="e">
        <f>'G 個別計算 (發酵) wrong'!#REF!</f>
        <v>#REF!</v>
      </c>
      <c r="AR54" s="132" t="e">
        <f>'G 個別計算 (發酵) wrong'!#REF!</f>
        <v>#REF!</v>
      </c>
      <c r="AS54" t="e">
        <f>'G 個別計算 (發酵) wrong'!#REF!</f>
        <v>#REF!</v>
      </c>
      <c r="AT54" t="e">
        <f>'G 個別計算 (發酵) wrong'!#REF!</f>
        <v>#REF!</v>
      </c>
      <c r="AU54" t="e">
        <f>'G 個別計算 (發酵) wrong'!#REF!</f>
        <v>#REF!</v>
      </c>
      <c r="AV54" t="e">
        <f>#REF!</f>
        <v>#REF!</v>
      </c>
      <c r="AW54" s="2" t="e">
        <f>#REF!</f>
        <v>#REF!</v>
      </c>
      <c r="AX54" t="e">
        <f>#REF!</f>
        <v>#REF!</v>
      </c>
      <c r="BJ54" s="131">
        <v>52</v>
      </c>
      <c r="BK54" s="132">
        <f>'G 個別計算(old wrong'!AI54</f>
        <v>-17.897788672266095</v>
      </c>
      <c r="BL54" s="133">
        <f>'G 個別計算(old wrong'!U54</f>
        <v>-5.4830612460737314</v>
      </c>
      <c r="BM54" s="132">
        <f>'G 個別計算(old wrong'!BT54</f>
        <v>26.838367137443853</v>
      </c>
      <c r="BN54" s="132">
        <f>'G 個別計算(old wrong'!AB54</f>
        <v>-19.906700957325047</v>
      </c>
      <c r="BO54" s="132">
        <f>'G 個別計算(old wrong'!CA54</f>
        <v>-26.838367137443853</v>
      </c>
      <c r="BP54" s="100">
        <f t="shared" si="3"/>
        <v>-37.804489629591146</v>
      </c>
      <c r="BQ54" s="132">
        <f>'G 個別計算(old wrong'!BF54</f>
        <v>-48.534183000461198</v>
      </c>
      <c r="BR54" s="133">
        <f>'G 個別計算(old wrong'!BM54</f>
        <v>-21.695815863017231</v>
      </c>
      <c r="BS54">
        <f>'G 個別計算(old wrong'!CI54</f>
        <v>-12.072208745161291</v>
      </c>
      <c r="BU54" s="8"/>
      <c r="BW54" s="8"/>
      <c r="BZ54" s="2"/>
      <c r="CN54" s="8"/>
      <c r="CO54" s="8"/>
      <c r="CQ54" s="8"/>
      <c r="CT54" s="2"/>
      <c r="DH54" s="8"/>
      <c r="DI54" s="8"/>
      <c r="DK54" s="8"/>
      <c r="DN54" s="2"/>
      <c r="EB54" s="8"/>
      <c r="EC54" s="8"/>
      <c r="EE54" s="8"/>
      <c r="EH54" s="2"/>
      <c r="EV54" s="8"/>
      <c r="EW54" s="8"/>
      <c r="EY54" s="8"/>
      <c r="FB54" s="2"/>
      <c r="FP54" s="8"/>
      <c r="FQ54" s="8"/>
      <c r="FS54" s="8"/>
      <c r="FV54" s="2"/>
      <c r="GJ54" s="8"/>
      <c r="GK54" s="8"/>
      <c r="GM54" s="8"/>
    </row>
    <row r="55" spans="1:195" ht="16.5">
      <c r="A55">
        <v>9.9999999999999995E-7</v>
      </c>
      <c r="B55">
        <v>9.9999999999999995E-7</v>
      </c>
      <c r="C55">
        <v>3.8433333333333332E-4</v>
      </c>
      <c r="D55">
        <v>1.1702702702702701E-3</v>
      </c>
      <c r="E55">
        <v>9.9999999999999995E-7</v>
      </c>
      <c r="F55">
        <v>1.0000000000000001E-5</v>
      </c>
      <c r="G55">
        <v>0.56761051673483454</v>
      </c>
      <c r="H55">
        <v>0.39862479497692255</v>
      </c>
      <c r="I55">
        <v>306.26352795000003</v>
      </c>
      <c r="J55">
        <v>2.454708915685024E-7</v>
      </c>
      <c r="K55">
        <v>3.0079999999999999E-2</v>
      </c>
      <c r="L55">
        <v>75.957881690925703</v>
      </c>
      <c r="M55" s="104">
        <v>60673.300139195948</v>
      </c>
      <c r="Q55" s="2"/>
      <c r="AE55" s="8"/>
      <c r="AF55" s="8"/>
      <c r="AH55" s="131">
        <v>53</v>
      </c>
      <c r="AI55" s="132">
        <f>'G 個別計算 (發酵) wrong'!CO55</f>
        <v>-1257.9375816485981</v>
      </c>
      <c r="AJ55" s="132">
        <f>'G 個別計算 (發酵) wrong'!AG55</f>
        <v>-991.32689188963752</v>
      </c>
      <c r="AK55" s="133">
        <f>'G 個別計算 (發酵) wrong'!BA55</f>
        <v>-904.7549290317786</v>
      </c>
      <c r="AL55" s="132" t="e">
        <f>'G 個別計算 (發酵) wrong'!#REF!</f>
        <v>#REF!</v>
      </c>
      <c r="AM55" s="132" t="e">
        <f>'G 個別計算 (發酵) wrong'!#REF!</f>
        <v>#REF!</v>
      </c>
      <c r="AN55" s="132" t="e">
        <f>'G 個別計算 (發酵) wrong'!#REF!</f>
        <v>#REF!</v>
      </c>
      <c r="AO55" s="132">
        <f>'G 個別計算 (發酵) wrong'!BU55</f>
        <v>-919.92077859364804</v>
      </c>
      <c r="AP55" s="132" t="e">
        <f>'G 個別計算 (發酵) wrong'!#REF!</f>
        <v>#REF!</v>
      </c>
      <c r="AQ55" s="132" t="e">
        <f>'G 個別計算 (發酵) wrong'!#REF!</f>
        <v>#REF!</v>
      </c>
      <c r="AR55" s="132" t="e">
        <f>'G 個別計算 (發酵) wrong'!#REF!</f>
        <v>#REF!</v>
      </c>
      <c r="AS55" t="e">
        <f>'G 個別計算 (發酵) wrong'!#REF!</f>
        <v>#REF!</v>
      </c>
      <c r="AT55" t="e">
        <f>'G 個別計算 (發酵) wrong'!#REF!</f>
        <v>#REF!</v>
      </c>
      <c r="AU55" t="e">
        <f>'G 個別計算 (發酵) wrong'!#REF!</f>
        <v>#REF!</v>
      </c>
      <c r="AV55" t="e">
        <f>#REF!</f>
        <v>#REF!</v>
      </c>
      <c r="AW55" s="2" t="e">
        <f>#REF!</f>
        <v>#REF!</v>
      </c>
      <c r="AX55" t="e">
        <f>#REF!</f>
        <v>#REF!</v>
      </c>
      <c r="BJ55" s="131">
        <v>53</v>
      </c>
      <c r="BK55" s="132">
        <f>'G 個別計算(old wrong'!AI55</f>
        <v>-9.9362796732708674</v>
      </c>
      <c r="BL55" s="133">
        <f>'G 個別計算(old wrong'!U55</f>
        <v>4.4742454665449714</v>
      </c>
      <c r="BM55" s="132">
        <f>'G 個別計算(old wrong'!BT55</f>
        <v>39.632535066783099</v>
      </c>
      <c r="BN55" s="132">
        <f>'G 個別計算(old wrong'!AB55</f>
        <v>-20.747764460422118</v>
      </c>
      <c r="BO55" s="132">
        <f>'G 個別計算(old wrong'!CA55</f>
        <v>-39.632535066783099</v>
      </c>
      <c r="BP55" s="100">
        <f t="shared" si="3"/>
        <v>-30.684044133692986</v>
      </c>
      <c r="BQ55" s="132">
        <f>'G 個別計算(old wrong'!BF55</f>
        <v>-61.956066666741592</v>
      </c>
      <c r="BR55" s="133">
        <f>'G 個別計算(old wrong'!BM55</f>
        <v>-22.323531599958386</v>
      </c>
      <c r="BS55">
        <f>'G 個別計算(old wrong'!CI55</f>
        <v>22.111583359868575</v>
      </c>
      <c r="BU55" s="8"/>
      <c r="BW55" s="8"/>
      <c r="BZ55" s="2"/>
      <c r="CN55" s="8"/>
      <c r="CO55" s="8"/>
      <c r="CQ55" s="8"/>
      <c r="CT55" s="2"/>
      <c r="DH55" s="8"/>
      <c r="DI55" s="8"/>
      <c r="DK55" s="8"/>
      <c r="DN55" s="2"/>
      <c r="EB55" s="8"/>
      <c r="EC55" s="8"/>
      <c r="EE55" s="8"/>
      <c r="EH55" s="2"/>
      <c r="EV55" s="8"/>
      <c r="EW55" s="8"/>
      <c r="EY55" s="8"/>
      <c r="FB55" s="2"/>
      <c r="FP55" s="8"/>
      <c r="FQ55" s="8"/>
      <c r="FS55" s="8"/>
      <c r="FV55" s="2"/>
      <c r="GJ55" s="8"/>
      <c r="GK55" s="8"/>
      <c r="GM55" s="8"/>
    </row>
    <row r="56" spans="1:195" ht="16.5">
      <c r="A56">
        <v>9.9999999999999995E-7</v>
      </c>
      <c r="B56">
        <v>9.9999999999999995E-7</v>
      </c>
      <c r="C56">
        <v>4.4799999999999999E-4</v>
      </c>
      <c r="D56">
        <v>1.2908108108108107E-3</v>
      </c>
      <c r="E56">
        <v>9.9999999999999995E-7</v>
      </c>
      <c r="F56">
        <v>1.0000000000000001E-5</v>
      </c>
      <c r="G56">
        <v>0.56210496836041945</v>
      </c>
      <c r="H56">
        <v>0.39770281483385711</v>
      </c>
      <c r="I56">
        <v>306.06140275000001</v>
      </c>
      <c r="J56">
        <v>2.5703957827688611E-7</v>
      </c>
      <c r="K56">
        <v>3.0079999999999999E-2</v>
      </c>
      <c r="L56">
        <v>50.583672854111676</v>
      </c>
      <c r="M56" s="104">
        <v>60184.165388043635</v>
      </c>
      <c r="Q56" s="2"/>
      <c r="AE56" s="8"/>
      <c r="AF56" s="8"/>
      <c r="AH56" s="131">
        <v>54</v>
      </c>
      <c r="AI56" s="132">
        <f>'G 個別計算 (發酵) wrong'!CO56</f>
        <v>-1255.761011170815</v>
      </c>
      <c r="AJ56" s="132">
        <f>'G 個別計算 (發酵) wrong'!AG56</f>
        <v>-988.07380431534762</v>
      </c>
      <c r="AK56" s="133">
        <f>'G 個別計算 (發酵) wrong'!BA56</f>
        <v>-903.13957094907767</v>
      </c>
      <c r="AL56" s="132" t="e">
        <f>'G 個別計算 (發酵) wrong'!#REF!</f>
        <v>#REF!</v>
      </c>
      <c r="AM56" s="132" t="e">
        <f>'G 個別計算 (發酵) wrong'!#REF!</f>
        <v>#REF!</v>
      </c>
      <c r="AN56" s="132" t="e">
        <f>'G 個別計算 (發酵) wrong'!#REF!</f>
        <v>#REF!</v>
      </c>
      <c r="AO56" s="132">
        <f>'G 個別計算 (發酵) wrong'!BU56</f>
        <v>-919.18885278337427</v>
      </c>
      <c r="AP56" s="132" t="e">
        <f>'G 個別計算 (發酵) wrong'!#REF!</f>
        <v>#REF!</v>
      </c>
      <c r="AQ56" s="132" t="e">
        <f>'G 個別計算 (發酵) wrong'!#REF!</f>
        <v>#REF!</v>
      </c>
      <c r="AR56" s="132" t="e">
        <f>'G 個別計算 (發酵) wrong'!#REF!</f>
        <v>#REF!</v>
      </c>
      <c r="AS56" t="e">
        <f>'G 個別計算 (發酵) wrong'!#REF!</f>
        <v>#REF!</v>
      </c>
      <c r="AT56" t="e">
        <f>'G 個別計算 (發酵) wrong'!#REF!</f>
        <v>#REF!</v>
      </c>
      <c r="AU56" t="e">
        <f>'G 個別計算 (發酵) wrong'!#REF!</f>
        <v>#REF!</v>
      </c>
      <c r="AV56" t="e">
        <f>#REF!</f>
        <v>#REF!</v>
      </c>
      <c r="AW56" s="2" t="e">
        <f>#REF!</f>
        <v>#REF!</v>
      </c>
      <c r="AX56" t="e">
        <f>#REF!</f>
        <v>#REF!</v>
      </c>
      <c r="BJ56" s="131">
        <v>54</v>
      </c>
      <c r="BK56" s="132">
        <f>'G 個別計算(old wrong'!AI56</f>
        <v>-11.078971670841995</v>
      </c>
      <c r="BL56" s="133">
        <f>'G 個別計算(old wrong'!U56</f>
        <v>1.6621524693916143</v>
      </c>
      <c r="BM56" s="132">
        <f>'G 個別計算(old wrong'!BT56</f>
        <v>35.246182934960686</v>
      </c>
      <c r="BN56" s="132">
        <f>'G 個別計算(old wrong'!AB56</f>
        <v>-20.842906325335303</v>
      </c>
      <c r="BO56" s="132">
        <f>'G 個別計算(old wrong'!CA56</f>
        <v>-35.246182934960686</v>
      </c>
      <c r="BP56" s="100">
        <f t="shared" si="3"/>
        <v>-31.921877996177297</v>
      </c>
      <c r="BQ56" s="132">
        <f>'G 個別計算(old wrong'!BF56</f>
        <v>-57.990960105288977</v>
      </c>
      <c r="BR56" s="133">
        <f>'G 個別計算(old wrong'!BM56</f>
        <v>-22.74477717032817</v>
      </c>
      <c r="BS56">
        <f>'G 個別計算(old wrong'!CI56</f>
        <v>21.869757305583306</v>
      </c>
      <c r="BU56" s="8"/>
      <c r="BW56" s="8"/>
      <c r="BZ56" s="2"/>
      <c r="CN56" s="8"/>
      <c r="CO56" s="8"/>
      <c r="CQ56" s="8"/>
      <c r="CT56" s="2"/>
      <c r="DH56" s="8"/>
      <c r="DI56" s="8"/>
      <c r="DK56" s="8"/>
      <c r="DN56" s="2"/>
      <c r="EB56" s="8"/>
      <c r="EC56" s="8"/>
      <c r="EE56" s="8"/>
      <c r="EH56" s="2"/>
      <c r="EV56" s="8"/>
      <c r="EW56" s="8"/>
      <c r="EY56" s="8"/>
      <c r="FB56" s="2"/>
      <c r="FP56" s="8"/>
      <c r="FQ56" s="8"/>
      <c r="FS56" s="8"/>
      <c r="FV56" s="2"/>
      <c r="GJ56" s="8"/>
      <c r="GK56" s="8"/>
      <c r="GM56" s="8"/>
    </row>
    <row r="57" spans="1:195" ht="16.5">
      <c r="A57">
        <v>9.9999999999999995E-7</v>
      </c>
      <c r="B57">
        <v>9.9999999999999995E-7</v>
      </c>
      <c r="C57">
        <v>5.2700000000000002E-4</v>
      </c>
      <c r="D57">
        <v>1.4874324324324324E-3</v>
      </c>
      <c r="E57">
        <v>9.9999999999999995E-7</v>
      </c>
      <c r="F57">
        <v>1.0000000000000001E-5</v>
      </c>
      <c r="G57">
        <v>0.56499646017675142</v>
      </c>
      <c r="H57">
        <v>0.39378015399281435</v>
      </c>
      <c r="I57">
        <v>306.33571552000001</v>
      </c>
      <c r="J57">
        <v>2.454708915685024E-7</v>
      </c>
      <c r="K57">
        <v>2.9819999999999999E-2</v>
      </c>
      <c r="L57">
        <v>25.607596898420443</v>
      </c>
      <c r="M57" s="104">
        <v>60494.215374969885</v>
      </c>
      <c r="Q57" s="2"/>
      <c r="AE57" s="8"/>
      <c r="AF57" s="8"/>
      <c r="AH57" s="131">
        <v>55</v>
      </c>
      <c r="AI57" s="132">
        <f>'G 個別計算 (發酵) wrong'!CO57</f>
        <v>-1257.9473507471394</v>
      </c>
      <c r="AJ57" s="132">
        <f>'G 個別計算 (發酵) wrong'!AG57</f>
        <v>-986.57729763952216</v>
      </c>
      <c r="AK57" s="133">
        <f>'G 個別計算 (發酵) wrong'!BA57</f>
        <v>-902.75477955126928</v>
      </c>
      <c r="AL57" s="132" t="e">
        <f>'G 個別計算 (發酵) wrong'!#REF!</f>
        <v>#REF!</v>
      </c>
      <c r="AM57" s="132" t="e">
        <f>'G 個別計算 (發酵) wrong'!#REF!</f>
        <v>#REF!</v>
      </c>
      <c r="AN57" s="132" t="e">
        <f>'G 個別計算 (發酵) wrong'!#REF!</f>
        <v>#REF!</v>
      </c>
      <c r="AO57" s="132">
        <f>'G 個別計算 (發酵) wrong'!BU57</f>
        <v>-920.03435056877754</v>
      </c>
      <c r="AP57" s="132" t="e">
        <f>'G 個別計算 (發酵) wrong'!#REF!</f>
        <v>#REF!</v>
      </c>
      <c r="AQ57" s="132" t="e">
        <f>'G 個別計算 (發酵) wrong'!#REF!</f>
        <v>#REF!</v>
      </c>
      <c r="AR57" s="132" t="e">
        <f>'G 個別計算 (發酵) wrong'!#REF!</f>
        <v>#REF!</v>
      </c>
      <c r="AS57" t="e">
        <f>'G 個別計算 (發酵) wrong'!#REF!</f>
        <v>#REF!</v>
      </c>
      <c r="AT57" t="e">
        <f>'G 個別計算 (發酵) wrong'!#REF!</f>
        <v>#REF!</v>
      </c>
      <c r="AU57" t="e">
        <f>'G 個別計算 (發酵) wrong'!#REF!</f>
        <v>#REF!</v>
      </c>
      <c r="AV57" t="e">
        <f>#REF!</f>
        <v>#REF!</v>
      </c>
      <c r="AW57" s="2" t="e">
        <f>#REF!</f>
        <v>#REF!</v>
      </c>
      <c r="AX57" t="e">
        <f>#REF!</f>
        <v>#REF!</v>
      </c>
      <c r="BJ57" s="131">
        <v>55</v>
      </c>
      <c r="BK57" s="132">
        <f>'G 個別計算(old wrong'!AI57</f>
        <v>-13.886623658700429</v>
      </c>
      <c r="BL57" s="133">
        <f>'G 個別計算(old wrong'!U57</f>
        <v>-3.6888280112422933</v>
      </c>
      <c r="BM57" s="132">
        <f>'G 個別計算(old wrong'!BT57</f>
        <v>27.679208574886616</v>
      </c>
      <c r="BN57" s="132">
        <f>'G 個別計算(old wrong'!AB57</f>
        <v>-21.170240938670613</v>
      </c>
      <c r="BO57" s="132">
        <f>'G 個別計算(old wrong'!CA57</f>
        <v>-27.679208574886616</v>
      </c>
      <c r="BP57" s="100">
        <f t="shared" si="3"/>
        <v>-35.056864597371046</v>
      </c>
      <c r="BQ57" s="132">
        <f>'G 個別計算(old wrong'!BF57</f>
        <v>-50.838403642574264</v>
      </c>
      <c r="BR57" s="133">
        <f>'G 個別計算(old wrong'!BM57</f>
        <v>-23.159195067687531</v>
      </c>
      <c r="BS57">
        <f>'G 個別計算(old wrong'!CI57</f>
        <v>22.069147116915559</v>
      </c>
      <c r="BU57" s="8"/>
      <c r="BW57" s="8"/>
      <c r="BZ57" s="2"/>
      <c r="CN57" s="8"/>
      <c r="CO57" s="8"/>
      <c r="CQ57" s="8"/>
      <c r="CT57" s="2"/>
      <c r="DH57" s="8"/>
      <c r="DI57" s="8"/>
      <c r="DK57" s="8"/>
      <c r="DN57" s="2"/>
      <c r="EB57" s="8"/>
      <c r="EC57" s="8"/>
      <c r="EE57" s="8"/>
      <c r="EH57" s="2"/>
      <c r="EV57" s="8"/>
      <c r="EW57" s="8"/>
      <c r="EY57" s="8"/>
      <c r="FB57" s="2"/>
      <c r="FP57" s="8"/>
      <c r="FQ57" s="8"/>
      <c r="FS57" s="8"/>
      <c r="FV57" s="2"/>
      <c r="GJ57" s="8"/>
      <c r="GK57" s="8"/>
      <c r="GM57" s="8"/>
    </row>
    <row r="58" spans="1:195" ht="16.5">
      <c r="A58">
        <v>9.9999999999999995E-7</v>
      </c>
      <c r="B58">
        <v>4.3043478260869568E-5</v>
      </c>
      <c r="C58">
        <v>5.7199999999999992E-4</v>
      </c>
      <c r="D58">
        <v>1.5374324324324323E-3</v>
      </c>
      <c r="E58">
        <v>9.9999999999999995E-7</v>
      </c>
      <c r="F58">
        <v>1.0000000000000001E-5</v>
      </c>
      <c r="G58">
        <v>0.59057882974574794</v>
      </c>
      <c r="H58">
        <v>0.37334144600277086</v>
      </c>
      <c r="I58">
        <v>306.19134037999999</v>
      </c>
      <c r="J58">
        <v>1.9952623149688761E-7</v>
      </c>
      <c r="K58">
        <v>3.1510000000000003E-2</v>
      </c>
      <c r="L58">
        <v>105.4228176357543</v>
      </c>
      <c r="M58" s="104">
        <v>62948.449231647188</v>
      </c>
      <c r="Q58" s="2"/>
      <c r="AE58" s="8"/>
      <c r="AF58" s="8"/>
      <c r="AH58" s="131">
        <v>56</v>
      </c>
      <c r="AI58" s="132">
        <f>'G 個別計算 (發酵) wrong'!CO58</f>
        <v>-1035.5417122393083</v>
      </c>
      <c r="AJ58" s="132">
        <f>'G 個別計算 (發酵) wrong'!AG58</f>
        <v>-988.34375885773329</v>
      </c>
      <c r="AK58" s="133">
        <f>'G 個別計算 (發酵) wrong'!BA58</f>
        <v>-904.82746980101092</v>
      </c>
      <c r="AL58" s="132" t="e">
        <f>'G 個別計算 (發酵) wrong'!#REF!</f>
        <v>#REF!</v>
      </c>
      <c r="AM58" s="132" t="e">
        <f>'G 個別計算 (發酵) wrong'!#REF!</f>
        <v>#REF!</v>
      </c>
      <c r="AN58" s="132" t="e">
        <f>'G 個別計算 (發酵) wrong'!#REF!</f>
        <v>#REF!</v>
      </c>
      <c r="AO58" s="132">
        <f>'G 個別計算 (發酵) wrong'!BU58</f>
        <v>-922.10887624051725</v>
      </c>
      <c r="AP58" s="132" t="e">
        <f>'G 個別計算 (發酵) wrong'!#REF!</f>
        <v>#REF!</v>
      </c>
      <c r="AQ58" s="132" t="e">
        <f>'G 個別計算 (發酵) wrong'!#REF!</f>
        <v>#REF!</v>
      </c>
      <c r="AR58" s="132" t="e">
        <f>'G 個別計算 (發酵) wrong'!#REF!</f>
        <v>#REF!</v>
      </c>
      <c r="AS58" t="e">
        <f>'G 個別計算 (發酵) wrong'!#REF!</f>
        <v>#REF!</v>
      </c>
      <c r="AT58" t="e">
        <f>'G 個別計算 (發酵) wrong'!#REF!</f>
        <v>#REF!</v>
      </c>
      <c r="AU58" t="e">
        <f>'G 個別計算 (發酵) wrong'!#REF!</f>
        <v>#REF!</v>
      </c>
      <c r="AV58" t="e">
        <f>#REF!</f>
        <v>#REF!</v>
      </c>
      <c r="AW58" s="2" t="e">
        <f>#REF!</f>
        <v>#REF!</v>
      </c>
      <c r="AX58" t="e">
        <f>#REF!</f>
        <v>#REF!</v>
      </c>
      <c r="BJ58" s="131">
        <v>56</v>
      </c>
      <c r="BK58" s="132">
        <f>'G 個別計算(old wrong'!AI58</f>
        <v>-6.7458919299469926</v>
      </c>
      <c r="BL58" s="133">
        <f>'G 個別計算(old wrong'!U58</f>
        <v>6.9190460992955423</v>
      </c>
      <c r="BM58" s="132">
        <f>'G 個別計算(old wrong'!BT58</f>
        <v>41.703951654453029</v>
      </c>
      <c r="BN58" s="132">
        <f>'G 個別計算(old wrong'!AB58</f>
        <v>-21.119967525914774</v>
      </c>
      <c r="BO58" s="132">
        <f>'G 個別計算(old wrong'!CA58</f>
        <v>-41.703951654453029</v>
      </c>
      <c r="BP58" s="100">
        <f t="shared" si="3"/>
        <v>-27.865859455861766</v>
      </c>
      <c r="BQ58" s="132">
        <f>'G 個別計算(old wrong'!BF58</f>
        <v>-64.822828085238413</v>
      </c>
      <c r="BR58" s="133">
        <f>'G 個別計算(old wrong'!BM58</f>
        <v>-23.118876430785278</v>
      </c>
      <c r="BS58">
        <f>'G 個別計算(old wrong'!CI58</f>
        <v>-15.252550867189242</v>
      </c>
      <c r="BU58" s="8"/>
      <c r="BW58" s="8"/>
      <c r="BZ58" s="2"/>
      <c r="CN58" s="8"/>
      <c r="CO58" s="8"/>
      <c r="CQ58" s="8"/>
      <c r="CT58" s="2"/>
      <c r="DH58" s="8"/>
      <c r="DI58" s="8"/>
      <c r="DK58" s="8"/>
      <c r="DN58" s="2"/>
      <c r="EB58" s="8"/>
      <c r="EC58" s="8"/>
      <c r="EE58" s="8"/>
      <c r="EH58" s="2"/>
      <c r="EV58" s="8"/>
      <c r="EW58" s="8"/>
      <c r="EY58" s="8"/>
      <c r="FB58" s="2"/>
      <c r="FP58" s="8"/>
      <c r="FQ58" s="8"/>
      <c r="FS58" s="8"/>
      <c r="FV58" s="2"/>
      <c r="GJ58" s="8"/>
      <c r="GK58" s="8"/>
      <c r="GM58" s="8"/>
    </row>
    <row r="59" spans="1:195" ht="16.5">
      <c r="A59">
        <v>9.9999999999999995E-7</v>
      </c>
      <c r="B59">
        <v>7.3478260869565211E-5</v>
      </c>
      <c r="C59">
        <v>8.2683333333333328E-4</v>
      </c>
      <c r="D59">
        <v>1.5160810810810809E-3</v>
      </c>
      <c r="E59">
        <v>3.5795454545454544E-5</v>
      </c>
      <c r="F59">
        <v>1.0000000000000001E-5</v>
      </c>
      <c r="G59">
        <v>0.58582902899191014</v>
      </c>
      <c r="H59">
        <v>0.37899726622801055</v>
      </c>
      <c r="I59">
        <v>306.50174693999998</v>
      </c>
      <c r="J59">
        <v>2.1379620895022279E-7</v>
      </c>
      <c r="K59">
        <v>3.1539999999999999E-2</v>
      </c>
      <c r="L59">
        <v>45.718908934826793</v>
      </c>
      <c r="M59" s="104">
        <v>62507.087632182993</v>
      </c>
      <c r="Q59" s="2"/>
      <c r="AE59" s="8"/>
      <c r="AF59" s="8"/>
      <c r="AH59" s="131">
        <v>57</v>
      </c>
      <c r="AI59" s="132">
        <f>'G 個別計算 (發酵) wrong'!CO59</f>
        <v>-1001.7080843953273</v>
      </c>
      <c r="AJ59" s="132">
        <f>'G 個別計算 (發酵) wrong'!AG59</f>
        <v>-981.97240661892943</v>
      </c>
      <c r="AK59" s="133">
        <f>'G 個別計算 (發酵) wrong'!BA59</f>
        <v>-904.28189519861894</v>
      </c>
      <c r="AL59" s="132" t="e">
        <f>'G 個別計算 (發酵) wrong'!#REF!</f>
        <v>#REF!</v>
      </c>
      <c r="AM59" s="132" t="e">
        <f>'G 個別計算 (發酵) wrong'!#REF!</f>
        <v>#REF!</v>
      </c>
      <c r="AN59" s="132" t="e">
        <f>'G 個別計算 (發酵) wrong'!#REF!</f>
        <v>#REF!</v>
      </c>
      <c r="AO59" s="132">
        <f>'G 個別計算 (發酵) wrong'!BU59</f>
        <v>-899.63792485805288</v>
      </c>
      <c r="AP59" s="132" t="e">
        <f>'G 個別計算 (發酵) wrong'!#REF!</f>
        <v>#REF!</v>
      </c>
      <c r="AQ59" s="132" t="e">
        <f>'G 個別計算 (發酵) wrong'!#REF!</f>
        <v>#REF!</v>
      </c>
      <c r="AR59" s="132" t="e">
        <f>'G 個別計算 (發酵) wrong'!#REF!</f>
        <v>#REF!</v>
      </c>
      <c r="AS59" t="e">
        <f>'G 個別計算 (發酵) wrong'!#REF!</f>
        <v>#REF!</v>
      </c>
      <c r="AT59" t="e">
        <f>'G 個別計算 (發酵) wrong'!#REF!</f>
        <v>#REF!</v>
      </c>
      <c r="AU59" t="e">
        <f>'G 個別計算 (發酵) wrong'!#REF!</f>
        <v>#REF!</v>
      </c>
      <c r="AV59" t="e">
        <f>#REF!</f>
        <v>#REF!</v>
      </c>
      <c r="AW59" s="2" t="e">
        <f>#REF!</f>
        <v>#REF!</v>
      </c>
      <c r="AX59" t="e">
        <f>#REF!</f>
        <v>#REF!</v>
      </c>
      <c r="BJ59" s="131">
        <v>57</v>
      </c>
      <c r="BK59" s="132">
        <f>'G 個別計算(old wrong'!AI59</f>
        <v>-18.122989929333841</v>
      </c>
      <c r="BL59" s="133">
        <f>'G 個別計算(old wrong'!U59</f>
        <v>1.6148337089564819</v>
      </c>
      <c r="BM59" s="132">
        <f>'G 個別計算(old wrong'!BT59</f>
        <v>32.366088275396294</v>
      </c>
      <c r="BN59" s="132">
        <f>'G 個別計算(old wrong'!AB59</f>
        <v>-11.013430928149324</v>
      </c>
      <c r="BO59" s="132">
        <f>'G 個別計算(old wrong'!CA59</f>
        <v>-32.366088275396294</v>
      </c>
      <c r="BP59" s="100">
        <f t="shared" si="3"/>
        <v>-29.136420857483166</v>
      </c>
      <c r="BQ59" s="132">
        <f>'G 個別計算(old wrong'!BF59</f>
        <v>-56.433128296468965</v>
      </c>
      <c r="BR59" s="133">
        <f>'G 個別計算(old wrong'!BM59</f>
        <v>-24.067040021072557</v>
      </c>
      <c r="BS59">
        <f>'G 個別計算(old wrong'!CI59</f>
        <v>-20.777760391672672</v>
      </c>
      <c r="BU59" s="8"/>
      <c r="BW59" s="8"/>
      <c r="BZ59" s="2"/>
      <c r="CN59" s="8"/>
      <c r="CO59" s="8"/>
      <c r="CQ59" s="8"/>
      <c r="CT59" s="2"/>
      <c r="DH59" s="8"/>
      <c r="DI59" s="8"/>
      <c r="DK59" s="8"/>
      <c r="DN59" s="2"/>
      <c r="EB59" s="8"/>
      <c r="EC59" s="8"/>
      <c r="EE59" s="8"/>
      <c r="EH59" s="2"/>
      <c r="EV59" s="8"/>
      <c r="EW59" s="8"/>
      <c r="EY59" s="8"/>
      <c r="FB59" s="2"/>
      <c r="FP59" s="8"/>
      <c r="FQ59" s="8"/>
      <c r="FS59" s="8"/>
      <c r="FV59" s="2"/>
      <c r="GJ59" s="8"/>
      <c r="GK59" s="8"/>
      <c r="GM59" s="8"/>
    </row>
    <row r="60" spans="1:195" ht="16.5">
      <c r="A60">
        <v>9.9999999999999995E-7</v>
      </c>
      <c r="B60">
        <v>9.9999999999999995E-7</v>
      </c>
      <c r="C60">
        <v>4.9633333333333333E-4</v>
      </c>
      <c r="D60">
        <v>1.4579729729729729E-3</v>
      </c>
      <c r="E60">
        <v>9.9999999999999995E-7</v>
      </c>
      <c r="F60">
        <v>1.0000000000000001E-5</v>
      </c>
      <c r="G60">
        <v>0.53020596616451598</v>
      </c>
      <c r="H60">
        <v>0.43657444926628292</v>
      </c>
      <c r="I60">
        <v>306.67680180000002</v>
      </c>
      <c r="J60">
        <v>2.5703957827688611E-7</v>
      </c>
      <c r="K60">
        <v>3.073E-2</v>
      </c>
      <c r="L60">
        <v>28.473167231294568</v>
      </c>
      <c r="M60" s="104">
        <v>56955.120594513188</v>
      </c>
      <c r="Q60" s="2"/>
      <c r="AE60" s="8"/>
      <c r="AF60" s="8"/>
      <c r="AH60" s="131">
        <v>58</v>
      </c>
      <c r="AI60" s="132">
        <f>'G 個別計算 (發酵) wrong'!CO60</f>
        <v>-1258.7576034445347</v>
      </c>
      <c r="AJ60" s="132">
        <f>'G 個別計算 (發酵) wrong'!AG60</f>
        <v>-987.13821477133592</v>
      </c>
      <c r="AK60" s="133">
        <f>'G 個別計算 (發酵) wrong'!BA60</f>
        <v>-902.45755016518581</v>
      </c>
      <c r="AL60" s="132" t="e">
        <f>'G 個別計算 (發酵) wrong'!#REF!</f>
        <v>#REF!</v>
      </c>
      <c r="AM60" s="132" t="e">
        <f>'G 個別計算 (發酵) wrong'!#REF!</f>
        <v>#REF!</v>
      </c>
      <c r="AN60" s="132" t="e">
        <f>'G 個別計算 (發酵) wrong'!#REF!</f>
        <v>#REF!</v>
      </c>
      <c r="AO60" s="132">
        <f>'G 個別計算 (發酵) wrong'!BU60</f>
        <v>-919.5726951873412</v>
      </c>
      <c r="AP60" s="132" t="e">
        <f>'G 個別計算 (發酵) wrong'!#REF!</f>
        <v>#REF!</v>
      </c>
      <c r="AQ60" s="132" t="e">
        <f>'G 個別計算 (發酵) wrong'!#REF!</f>
        <v>#REF!</v>
      </c>
      <c r="AR60" s="132" t="e">
        <f>'G 個別計算 (發酵) wrong'!#REF!</f>
        <v>#REF!</v>
      </c>
      <c r="AS60" t="e">
        <f>'G 個別計算 (發酵) wrong'!#REF!</f>
        <v>#REF!</v>
      </c>
      <c r="AT60" t="e">
        <f>'G 個別計算 (發酵) wrong'!#REF!</f>
        <v>#REF!</v>
      </c>
      <c r="AU60" t="e">
        <f>'G 個別計算 (發酵) wrong'!#REF!</f>
        <v>#REF!</v>
      </c>
      <c r="AV60" t="e">
        <f>#REF!</f>
        <v>#REF!</v>
      </c>
      <c r="AW60" s="2" t="e">
        <f>#REF!</f>
        <v>#REF!</v>
      </c>
      <c r="AX60" t="e">
        <f>#REF!</f>
        <v>#REF!</v>
      </c>
      <c r="BJ60" s="131">
        <v>58</v>
      </c>
      <c r="BK60" s="132">
        <f>'G 個別計算(old wrong'!AI60</f>
        <v>-13.615842951947805</v>
      </c>
      <c r="BL60" s="133">
        <f>'G 個別計算(old wrong'!U60</f>
        <v>-2.8938418647188229</v>
      </c>
      <c r="BM60" s="132">
        <f>'G 個別計算(old wrong'!BT60</f>
        <v>29.072913749433511</v>
      </c>
      <c r="BN60" s="132">
        <f>'G 個別計算(old wrong'!AB60</f>
        <v>-21.244754526923199</v>
      </c>
      <c r="BO60" s="132">
        <f>'G 個別計算(old wrong'!CA60</f>
        <v>-29.072913749433511</v>
      </c>
      <c r="BP60" s="100">
        <f t="shared" si="3"/>
        <v>-34.860597478871</v>
      </c>
      <c r="BQ60" s="132">
        <f>'G 個別計算(old wrong'!BF60</f>
        <v>-52.154816045570286</v>
      </c>
      <c r="BR60" s="133">
        <f>'G 個別計算(old wrong'!BM60</f>
        <v>-23.081902296136661</v>
      </c>
      <c r="BS60">
        <f>'G 個別計算(old wrong'!CI60</f>
        <v>22.187995816063363</v>
      </c>
      <c r="BU60" s="8"/>
      <c r="BW60" s="8"/>
      <c r="BZ60" s="2"/>
      <c r="CN60" s="8"/>
      <c r="CO60" s="8"/>
      <c r="CQ60" s="8"/>
      <c r="CT60" s="2"/>
      <c r="DH60" s="8"/>
      <c r="DI60" s="8"/>
      <c r="DK60" s="8"/>
      <c r="DN60" s="2"/>
      <c r="EB60" s="8"/>
      <c r="EC60" s="8"/>
      <c r="EE60" s="8"/>
      <c r="EH60" s="2"/>
      <c r="EV60" s="8"/>
      <c r="EW60" s="8"/>
      <c r="EY60" s="8"/>
      <c r="FB60" s="2"/>
      <c r="FP60" s="8"/>
      <c r="FQ60" s="8"/>
      <c r="FS60" s="8"/>
      <c r="FV60" s="2"/>
      <c r="GJ60" s="8"/>
      <c r="GK60" s="8"/>
      <c r="GM60" s="8"/>
    </row>
    <row r="61" spans="1:195" ht="16.5">
      <c r="A61">
        <v>9.9999999999999995E-7</v>
      </c>
      <c r="B61">
        <v>2.543478260869565E-5</v>
      </c>
      <c r="C61">
        <v>6.3883333333333327E-4</v>
      </c>
      <c r="D61">
        <v>1.7779729729729729E-3</v>
      </c>
      <c r="E61">
        <v>9.9999999999999995E-7</v>
      </c>
      <c r="F61">
        <v>1.0000000000000001E-5</v>
      </c>
      <c r="G61">
        <v>0.55270872090126622</v>
      </c>
      <c r="H61">
        <v>0.41376355796893582</v>
      </c>
      <c r="I61">
        <v>306.40068434</v>
      </c>
      <c r="J61">
        <v>2.511886431509578E-7</v>
      </c>
      <c r="K61">
        <v>3.1175000000000001E-2</v>
      </c>
      <c r="L61">
        <v>26.376544563677392</v>
      </c>
      <c r="M61" s="104">
        <v>59208.984118192864</v>
      </c>
      <c r="Q61" s="2"/>
      <c r="AE61" s="8"/>
      <c r="AF61" s="8"/>
      <c r="AH61" s="131">
        <v>59</v>
      </c>
      <c r="AI61" s="132">
        <f>'G 個別計算 (發酵) wrong'!CO61</f>
        <v>-1060.9878986593512</v>
      </c>
      <c r="AJ61" s="132">
        <f>'G 個別計算 (發酵) wrong'!AG61</f>
        <v>-983.35009871535703</v>
      </c>
      <c r="AK61" s="133">
        <f>'G 個別計算 (發酵) wrong'!BA61</f>
        <v>-900.7507268810748</v>
      </c>
      <c r="AL61" s="132" t="e">
        <f>'G 個別計算 (發酵) wrong'!#REF!</f>
        <v>#REF!</v>
      </c>
      <c r="AM61" s="132" t="e">
        <f>'G 個別計算 (發酵) wrong'!#REF!</f>
        <v>#REF!</v>
      </c>
      <c r="AN61" s="132" t="e">
        <f>'G 個別計算 (發酵) wrong'!#REF!</f>
        <v>#REF!</v>
      </c>
      <c r="AO61" s="132">
        <f>'G 個別計算 (發酵) wrong'!BU61</f>
        <v>-919.53555242559435</v>
      </c>
      <c r="AP61" s="132" t="e">
        <f>'G 個別計算 (發酵) wrong'!#REF!</f>
        <v>#REF!</v>
      </c>
      <c r="AQ61" s="132" t="e">
        <f>'G 個別計算 (發酵) wrong'!#REF!</f>
        <v>#REF!</v>
      </c>
      <c r="AR61" s="132" t="e">
        <f>'G 個別計算 (發酵) wrong'!#REF!</f>
        <v>#REF!</v>
      </c>
      <c r="AS61" t="e">
        <f>'G 個別計算 (發酵) wrong'!#REF!</f>
        <v>#REF!</v>
      </c>
      <c r="AT61" t="e">
        <f>'G 個別計算 (發酵) wrong'!#REF!</f>
        <v>#REF!</v>
      </c>
      <c r="AU61" t="e">
        <f>'G 個別計算 (發酵) wrong'!#REF!</f>
        <v>#REF!</v>
      </c>
      <c r="AV61" t="e">
        <f>#REF!</f>
        <v>#REF!</v>
      </c>
      <c r="AW61" s="2" t="e">
        <f>#REF!</f>
        <v>#REF!</v>
      </c>
      <c r="AX61" t="e">
        <f>#REF!</f>
        <v>#REF!</v>
      </c>
      <c r="BJ61" s="131">
        <v>59</v>
      </c>
      <c r="BK61" s="132">
        <f>'G 個別計算(old wrong'!AI61</f>
        <v>-12.711905313285271</v>
      </c>
      <c r="BL61" s="133">
        <f>'G 個別計算(old wrong'!U61</f>
        <v>-3.2752499904918864</v>
      </c>
      <c r="BM61" s="132">
        <f>'G 個別計算(old wrong'!BT61</f>
        <v>27.754977948231883</v>
      </c>
      <c r="BN61" s="132">
        <f>'G 個別計算(old wrong'!AB61</f>
        <v>-21.593572615930224</v>
      </c>
      <c r="BO61" s="132">
        <f>'G 個別計算(old wrong'!CA61</f>
        <v>-27.754977948231897</v>
      </c>
      <c r="BP61" s="100">
        <f t="shared" si="3"/>
        <v>-34.305477929215499</v>
      </c>
      <c r="BQ61" s="132">
        <f>'G 個別計算(old wrong'!BF61</f>
        <v>-51.345373241779555</v>
      </c>
      <c r="BR61" s="133">
        <f>'G 個別計算(old wrong'!BM61</f>
        <v>-23.590395293547552</v>
      </c>
      <c r="BS61">
        <f>'G 個別計算(old wrong'!CI61</f>
        <v>-10.650761969548299</v>
      </c>
      <c r="BU61" s="8"/>
      <c r="BW61" s="8"/>
      <c r="BZ61" s="2"/>
      <c r="CN61" s="8"/>
      <c r="CO61" s="8"/>
      <c r="CQ61" s="8"/>
      <c r="CT61" s="2"/>
      <c r="DH61" s="8"/>
      <c r="DI61" s="8"/>
      <c r="DK61" s="8"/>
      <c r="DN61" s="2"/>
      <c r="EB61" s="8"/>
      <c r="EC61" s="8"/>
      <c r="EE61" s="8"/>
      <c r="EH61" s="2"/>
      <c r="EV61" s="8"/>
      <c r="EW61" s="8"/>
      <c r="EY61" s="8"/>
      <c r="FB61" s="2"/>
      <c r="FP61" s="8"/>
      <c r="FQ61" s="8"/>
      <c r="FS61" s="8"/>
      <c r="FV61" s="2"/>
      <c r="GJ61" s="8"/>
      <c r="GK61" s="8"/>
      <c r="GM61" s="8"/>
    </row>
    <row r="62" spans="1:195" ht="16.5">
      <c r="A62">
        <v>9.9999999999999995E-7</v>
      </c>
      <c r="B62">
        <v>4.4782608695652177E-5</v>
      </c>
      <c r="C62">
        <v>6.4133333333333327E-4</v>
      </c>
      <c r="D62">
        <v>1.6175675675675677E-3</v>
      </c>
      <c r="E62">
        <v>9.9999999999999995E-7</v>
      </c>
      <c r="F62">
        <v>1.0000000000000001E-5</v>
      </c>
      <c r="G62">
        <v>0.55887962033938121</v>
      </c>
      <c r="H62">
        <v>0.4056154171207203</v>
      </c>
      <c r="I62">
        <v>306.13539501000002</v>
      </c>
      <c r="J62">
        <v>2.3442288153199206E-7</v>
      </c>
      <c r="K62">
        <v>3.1144999999999999E-2</v>
      </c>
      <c r="L62">
        <v>23.254595829524497</v>
      </c>
      <c r="M62" s="104">
        <v>59845.985343648746</v>
      </c>
      <c r="Q62" s="2"/>
      <c r="AE62" s="8"/>
      <c r="AF62" s="8"/>
      <c r="AH62" s="131">
        <v>60</v>
      </c>
      <c r="AI62" s="132">
        <f>'G 個別計算 (發酵) wrong'!CO62</f>
        <v>-1027.6703727025717</v>
      </c>
      <c r="AJ62" s="132">
        <f>'G 個別計算 (發酵) wrong'!AG62</f>
        <v>-984.07741109795484</v>
      </c>
      <c r="AK62" s="133">
        <f>'G 個別計算 (發酵) wrong'!BA62</f>
        <v>-902.28139886848226</v>
      </c>
      <c r="AL62" s="132" t="e">
        <f>'G 個別計算 (發酵) wrong'!#REF!</f>
        <v>#REF!</v>
      </c>
      <c r="AM62" s="132" t="e">
        <f>'G 個別計算 (發酵) wrong'!#REF!</f>
        <v>#REF!</v>
      </c>
      <c r="AN62" s="132" t="e">
        <f>'G 個別計算 (發酵) wrong'!#REF!</f>
        <v>#REF!</v>
      </c>
      <c r="AO62" s="132">
        <f>'G 個別計算 (發酵) wrong'!BU62</f>
        <v>-920.16348269807281</v>
      </c>
      <c r="AP62" s="132" t="e">
        <f>'G 個別計算 (發酵) wrong'!#REF!</f>
        <v>#REF!</v>
      </c>
      <c r="AQ62" s="132" t="e">
        <f>'G 個別計算 (發酵) wrong'!#REF!</f>
        <v>#REF!</v>
      </c>
      <c r="AR62" s="132" t="e">
        <f>'G 個別計算 (發酵) wrong'!#REF!</f>
        <v>#REF!</v>
      </c>
      <c r="AS62" t="e">
        <f>'G 個別計算 (發酵) wrong'!#REF!</f>
        <v>#REF!</v>
      </c>
      <c r="AT62" t="e">
        <f>'G 個別計算 (發酵) wrong'!#REF!</f>
        <v>#REF!</v>
      </c>
      <c r="AU62" t="e">
        <f>'G 個別計算 (發酵) wrong'!#REF!</f>
        <v>#REF!</v>
      </c>
      <c r="AV62" t="e">
        <f>#REF!</f>
        <v>#REF!</v>
      </c>
      <c r="AW62" s="2" t="e">
        <f>#REF!</f>
        <v>#REF!</v>
      </c>
      <c r="AX62" t="e">
        <f>#REF!</f>
        <v>#REF!</v>
      </c>
      <c r="BJ62" s="131">
        <v>60</v>
      </c>
      <c r="BK62" s="132">
        <f>'G 個別計算(old wrong'!AI62</f>
        <v>-13.455271971452419</v>
      </c>
      <c r="BL62" s="133">
        <f>'G 個別計算(old wrong'!U62</f>
        <v>-4.0938729408485131</v>
      </c>
      <c r="BM62" s="132">
        <f>'G 個別計算(old wrong'!BT62</f>
        <v>26.351063056997148</v>
      </c>
      <c r="BN62" s="132">
        <f>'G 個別計算(old wrong'!AB62</f>
        <v>-21.083536967241592</v>
      </c>
      <c r="BO62" s="132">
        <f>'G 個別計算(old wrong'!CA62</f>
        <v>-26.351063056997148</v>
      </c>
      <c r="BP62" s="100">
        <f t="shared" si="3"/>
        <v>-34.538808938694011</v>
      </c>
      <c r="BQ62" s="132">
        <f>'G 個別計算(old wrong'!BF62</f>
        <v>-49.932856934298997</v>
      </c>
      <c r="BR62" s="133">
        <f>'G 個別計算(old wrong'!BM62</f>
        <v>-23.581793877301745</v>
      </c>
      <c r="BS62">
        <f>'G 個別計算(old wrong'!CI62</f>
        <v>-16.316300276532061</v>
      </c>
      <c r="BU62" s="8"/>
      <c r="BW62" s="8"/>
      <c r="BZ62" s="2"/>
      <c r="CN62" s="8"/>
      <c r="CO62" s="8"/>
      <c r="CQ62" s="8"/>
      <c r="CT62" s="2"/>
      <c r="DH62" s="8"/>
      <c r="DI62" s="8"/>
      <c r="DK62" s="8"/>
      <c r="DN62" s="2"/>
      <c r="EB62" s="8"/>
      <c r="EC62" s="8"/>
      <c r="EE62" s="8"/>
      <c r="EH62" s="2"/>
      <c r="EV62" s="8"/>
      <c r="EW62" s="8"/>
      <c r="EY62" s="8"/>
      <c r="FB62" s="2"/>
      <c r="FP62" s="8"/>
      <c r="FQ62" s="8"/>
      <c r="FS62" s="8"/>
      <c r="FV62" s="2"/>
      <c r="GJ62" s="8"/>
      <c r="GK62" s="8"/>
      <c r="GM62" s="8"/>
    </row>
    <row r="63" spans="1:195" ht="16.5">
      <c r="A63">
        <v>9.9999999999999995E-7</v>
      </c>
      <c r="B63">
        <v>4.2608695652173916E-5</v>
      </c>
      <c r="C63">
        <v>5.5783333333333325E-4</v>
      </c>
      <c r="D63">
        <v>1.3664864864864866E-3</v>
      </c>
      <c r="E63">
        <v>9.9999999999999995E-7</v>
      </c>
      <c r="F63">
        <v>1.0000000000000001E-5</v>
      </c>
      <c r="G63">
        <v>0.56291694248871293</v>
      </c>
      <c r="H63">
        <v>0.40255906910217931</v>
      </c>
      <c r="I63">
        <v>306.06320743999999</v>
      </c>
      <c r="J63">
        <v>2.2387211385683346E-7</v>
      </c>
      <c r="K63">
        <v>3.0114999999999999E-2</v>
      </c>
      <c r="L63">
        <v>25.681132318022879</v>
      </c>
      <c r="M63" s="104">
        <v>60236.820465511351</v>
      </c>
      <c r="Q63" s="2"/>
      <c r="AE63" s="8"/>
      <c r="AF63" s="8"/>
      <c r="AH63" s="131">
        <v>61</v>
      </c>
      <c r="AI63" s="132">
        <f>'G 個別計算 (發酵) wrong'!CO63</f>
        <v>-1030.8679139125563</v>
      </c>
      <c r="AJ63" s="132">
        <f>'G 個別計算 (發酵) wrong'!AG63</f>
        <v>-986.83719428428697</v>
      </c>
      <c r="AK63" s="133">
        <f>'G 個別計算 (發酵) wrong'!BA63</f>
        <v>-904.44690073694642</v>
      </c>
      <c r="AL63" s="132" t="e">
        <f>'G 個別計算 (發酵) wrong'!#REF!</f>
        <v>#REF!</v>
      </c>
      <c r="AM63" s="132" t="e">
        <f>'G 個別計算 (發酵) wrong'!#REF!</f>
        <v>#REF!</v>
      </c>
      <c r="AN63" s="132" t="e">
        <f>'G 個別計算 (發酵) wrong'!#REF!</f>
        <v>#REF!</v>
      </c>
      <c r="AO63" s="132">
        <f>'G 個別計算 (發酵) wrong'!BU63</f>
        <v>-920.87080513709782</v>
      </c>
      <c r="AP63" s="132" t="e">
        <f>'G 個別計算 (發酵) wrong'!#REF!</f>
        <v>#REF!</v>
      </c>
      <c r="AQ63" s="132" t="e">
        <f>'G 個別計算 (發酵) wrong'!#REF!</f>
        <v>#REF!</v>
      </c>
      <c r="AR63" s="132" t="e">
        <f>'G 個別計算 (發酵) wrong'!#REF!</f>
        <v>#REF!</v>
      </c>
      <c r="AS63" t="e">
        <f>'G 個別計算 (發酵) wrong'!#REF!</f>
        <v>#REF!</v>
      </c>
      <c r="AT63" t="e">
        <f>'G 個別計算 (發酵) wrong'!#REF!</f>
        <v>#REF!</v>
      </c>
      <c r="AU63" t="e">
        <f>'G 個別計算 (發酵) wrong'!#REF!</f>
        <v>#REF!</v>
      </c>
      <c r="AV63" t="e">
        <f>#REF!</f>
        <v>#REF!</v>
      </c>
      <c r="AW63" s="2" t="e">
        <f>#REF!</f>
        <v>#REF!</v>
      </c>
      <c r="AX63" t="e">
        <f>#REF!</f>
        <v>#REF!</v>
      </c>
      <c r="BJ63" s="131">
        <v>61</v>
      </c>
      <c r="BK63" s="132">
        <f>'G 個別計算(old wrong'!AI63</f>
        <v>-13.760701676578861</v>
      </c>
      <c r="BL63" s="133">
        <f>'G 個別計算(old wrong'!U63</f>
        <v>-3.4425615825160065</v>
      </c>
      <c r="BM63" s="132">
        <f>'G 個別計算(old wrong'!BT63</f>
        <v>27.450587602833536</v>
      </c>
      <c r="BN63" s="132">
        <f>'G 個別計算(old wrong'!AB63</f>
        <v>-20.575009091286518</v>
      </c>
      <c r="BO63" s="132">
        <f>'G 個別計算(old wrong'!CA63</f>
        <v>-27.450587602833536</v>
      </c>
      <c r="BP63" s="100">
        <f t="shared" si="3"/>
        <v>-34.335710767865379</v>
      </c>
      <c r="BQ63" s="132">
        <f>'G 個別計算(old wrong'!BF63</f>
        <v>-50.746660149224851</v>
      </c>
      <c r="BR63" s="133">
        <f>'G 個別計算(old wrong'!BM63</f>
        <v>-23.296072546391208</v>
      </c>
      <c r="BS63">
        <f>'G 個別計算(old wrong'!CI63</f>
        <v>-15.957619275012732</v>
      </c>
      <c r="BU63" s="8"/>
      <c r="BW63" s="8"/>
      <c r="BZ63" s="2"/>
      <c r="CN63" s="8"/>
      <c r="CO63" s="8"/>
      <c r="CQ63" s="8"/>
      <c r="CT63" s="2"/>
      <c r="DH63" s="8"/>
      <c r="DI63" s="8"/>
      <c r="DK63" s="8"/>
      <c r="DN63" s="2"/>
      <c r="EB63" s="8"/>
      <c r="EC63" s="8"/>
      <c r="EE63" s="8"/>
      <c r="EH63" s="2"/>
      <c r="EV63" s="8"/>
      <c r="EW63" s="8"/>
      <c r="EY63" s="8"/>
      <c r="FB63" s="2"/>
      <c r="FP63" s="8"/>
      <c r="FQ63" s="8"/>
      <c r="FS63" s="8"/>
      <c r="FV63" s="2"/>
      <c r="GJ63" s="8"/>
      <c r="GK63" s="8"/>
      <c r="GM63" s="8"/>
    </row>
    <row r="64" spans="1:195" ht="16.5">
      <c r="A64">
        <v>9.9999999999999995E-7</v>
      </c>
      <c r="B64">
        <v>9.9999999999999995E-7</v>
      </c>
      <c r="C64">
        <v>5.9500000000000004E-4</v>
      </c>
      <c r="D64">
        <v>1.3683783783783785E-3</v>
      </c>
      <c r="E64">
        <v>9.9999999999999995E-7</v>
      </c>
      <c r="F64">
        <v>1.0000000000000001E-5</v>
      </c>
      <c r="G64">
        <v>0.56056488807164229</v>
      </c>
      <c r="H64">
        <v>0.40397038507786931</v>
      </c>
      <c r="I64">
        <v>305.93507449999998</v>
      </c>
      <c r="J64">
        <v>2.2387211385683346E-7</v>
      </c>
      <c r="K64">
        <v>2.9600000000000001E-2</v>
      </c>
      <c r="L64">
        <v>22.983398216375825</v>
      </c>
      <c r="M64" s="104">
        <v>60014.976654428574</v>
      </c>
      <c r="Q64" s="2"/>
      <c r="AE64" s="8"/>
      <c r="AF64" s="8"/>
      <c r="AH64" s="131">
        <v>62</v>
      </c>
      <c r="AI64" s="132">
        <f>'G 個別計算 (發酵) wrong'!CO64</f>
        <v>-1259.0062375970606</v>
      </c>
      <c r="AJ64" s="132">
        <f>'G 個別計算 (發酵) wrong'!AG64</f>
        <v>-985.72171937136932</v>
      </c>
      <c r="AK64" s="133">
        <f>'G 個別計算 (發酵) wrong'!BA64</f>
        <v>-904.41038571336492</v>
      </c>
      <c r="AL64" s="132" t="e">
        <f>'G 個別計算 (發酵) wrong'!#REF!</f>
        <v>#REF!</v>
      </c>
      <c r="AM64" s="132" t="e">
        <f>'G 個別計算 (發酵) wrong'!#REF!</f>
        <v>#REF!</v>
      </c>
      <c r="AN64" s="132" t="e">
        <f>'G 個別計算 (發酵) wrong'!#REF!</f>
        <v>#REF!</v>
      </c>
      <c r="AO64" s="132">
        <f>'G 個別計算 (發酵) wrong'!BU64</f>
        <v>-920.86824383683995</v>
      </c>
      <c r="AP64" s="132" t="e">
        <f>'G 個別計算 (發酵) wrong'!#REF!</f>
        <v>#REF!</v>
      </c>
      <c r="AQ64" s="132" t="e">
        <f>'G 個別計算 (發酵) wrong'!#REF!</f>
        <v>#REF!</v>
      </c>
      <c r="AR64" s="132" t="e">
        <f>'G 個別計算 (發酵) wrong'!#REF!</f>
        <v>#REF!</v>
      </c>
      <c r="AS64" t="e">
        <f>'G 個別計算 (發酵) wrong'!#REF!</f>
        <v>#REF!</v>
      </c>
      <c r="AT64" t="e">
        <f>'G 個別計算 (發酵) wrong'!#REF!</f>
        <v>#REF!</v>
      </c>
      <c r="AU64" t="e">
        <f>'G 個別計算 (發酵) wrong'!#REF!</f>
        <v>#REF!</v>
      </c>
      <c r="AV64" t="e">
        <f>#REF!</f>
        <v>#REF!</v>
      </c>
      <c r="AW64" s="2" t="e">
        <f>#REF!</f>
        <v>#REF!</v>
      </c>
      <c r="AX64" t="e">
        <f>#REF!</f>
        <v>#REF!</v>
      </c>
      <c r="BJ64" s="131">
        <v>62</v>
      </c>
      <c r="BK64" s="132">
        <f>'G 個別計算(old wrong'!AI64</f>
        <v>-13.973538034893636</v>
      </c>
      <c r="BL64" s="133">
        <f>'G 個別計算(old wrong'!U64</f>
        <v>-4.1426904935108553</v>
      </c>
      <c r="BM64" s="132">
        <f>'G 個別計算(old wrong'!BT64</f>
        <v>26.097486875654155</v>
      </c>
      <c r="BN64" s="132">
        <f>'G 個別計算(old wrong'!AB64</f>
        <v>-20.40932982778207</v>
      </c>
      <c r="BO64" s="132">
        <f>'G 個別計算(old wrong'!CA64</f>
        <v>-26.097486875654155</v>
      </c>
      <c r="BP64" s="100">
        <f t="shared" si="3"/>
        <v>-34.38286786267571</v>
      </c>
      <c r="BQ64" s="132">
        <f>'G 個別計算(old wrong'!BF64</f>
        <v>-49.615795097151505</v>
      </c>
      <c r="BR64" s="133">
        <f>'G 個別計算(old wrong'!BM64</f>
        <v>-23.518308221497257</v>
      </c>
      <c r="BS64">
        <f>'G 個別計算(old wrong'!CI64</f>
        <v>22.029111482784799</v>
      </c>
      <c r="BU64" s="8"/>
      <c r="BW64" s="8"/>
      <c r="BZ64" s="2"/>
      <c r="CN64" s="8"/>
      <c r="CO64" s="8"/>
      <c r="CQ64" s="8"/>
      <c r="CT64" s="2"/>
      <c r="DH64" s="8"/>
      <c r="DI64" s="8"/>
      <c r="DK64" s="8"/>
      <c r="DN64" s="2"/>
      <c r="EB64" s="8"/>
      <c r="EC64" s="8"/>
      <c r="EE64" s="8"/>
      <c r="EH64" s="2"/>
      <c r="EV64" s="8"/>
      <c r="EW64" s="8"/>
      <c r="EY64" s="8"/>
      <c r="FB64" s="2"/>
      <c r="FP64" s="8"/>
      <c r="FQ64" s="8"/>
      <c r="FS64" s="8"/>
      <c r="FV64" s="2"/>
      <c r="GJ64" s="8"/>
      <c r="GK64" s="8"/>
      <c r="GM64" s="8"/>
    </row>
    <row r="65" spans="1:195" ht="16.5">
      <c r="A65">
        <v>9.9999999999999995E-7</v>
      </c>
      <c r="B65">
        <v>4.1956521739130431E-5</v>
      </c>
      <c r="C65">
        <v>5.9150000000000001E-4</v>
      </c>
      <c r="D65">
        <v>1.3936486486486486E-3</v>
      </c>
      <c r="E65">
        <v>9.9999999999999995E-7</v>
      </c>
      <c r="F65">
        <v>1.0000000000000001E-5</v>
      </c>
      <c r="G65">
        <v>0.56467272505126742</v>
      </c>
      <c r="H65">
        <v>0.40120055619573641</v>
      </c>
      <c r="I65">
        <v>306.25269981000002</v>
      </c>
      <c r="J65">
        <v>2.2908676527677716E-7</v>
      </c>
      <c r="K65">
        <v>3.0345E-2</v>
      </c>
      <c r="L65">
        <v>16.946038362218584</v>
      </c>
      <c r="M65" s="104">
        <v>60414.292885513132</v>
      </c>
      <c r="Q65" s="2"/>
      <c r="AE65" s="8"/>
      <c r="AF65" s="8"/>
      <c r="AH65" s="131">
        <v>63</v>
      </c>
      <c r="AI65" s="132">
        <f>'G 個別計算 (發酵) wrong'!CO65</f>
        <v>-1031.9214737828675</v>
      </c>
      <c r="AJ65" s="132">
        <f>'G 個別計算 (發酵) wrong'!AG65</f>
        <v>-985.78389074136487</v>
      </c>
      <c r="AK65" s="133">
        <f>'G 個別計算 (發酵) wrong'!BA65</f>
        <v>-904.08771426168551</v>
      </c>
      <c r="AL65" s="132" t="e">
        <f>'G 個別計算 (發酵) wrong'!#REF!</f>
        <v>#REF!</v>
      </c>
      <c r="AM65" s="132" t="e">
        <f>'G 個別計算 (發酵) wrong'!#REF!</f>
        <v>#REF!</v>
      </c>
      <c r="AN65" s="132" t="e">
        <f>'G 個別計算 (發酵) wrong'!#REF!</f>
        <v>#REF!</v>
      </c>
      <c r="AO65" s="132">
        <f>'G 個別計算 (發酵) wrong'!BU65</f>
        <v>-920.70239486605283</v>
      </c>
      <c r="AP65" s="132" t="e">
        <f>'G 個別計算 (發酵) wrong'!#REF!</f>
        <v>#REF!</v>
      </c>
      <c r="AQ65" s="132" t="e">
        <f>'G 個別計算 (發酵) wrong'!#REF!</f>
        <v>#REF!</v>
      </c>
      <c r="AR65" s="132" t="e">
        <f>'G 個別計算 (發酵) wrong'!#REF!</f>
        <v>#REF!</v>
      </c>
      <c r="AS65" t="e">
        <f>'G 個別計算 (發酵) wrong'!#REF!</f>
        <v>#REF!</v>
      </c>
      <c r="AT65" t="e">
        <f>'G 個別計算 (發酵) wrong'!#REF!</f>
        <v>#REF!</v>
      </c>
      <c r="AU65" t="e">
        <f>'G 個別計算 (發酵) wrong'!#REF!</f>
        <v>#REF!</v>
      </c>
      <c r="AV65" t="e">
        <f>#REF!</f>
        <v>#REF!</v>
      </c>
      <c r="AW65" s="2" t="e">
        <f>#REF!</f>
        <v>#REF!</v>
      </c>
      <c r="AX65" t="e">
        <f>#REF!</f>
        <v>#REF!</v>
      </c>
      <c r="BJ65" s="131">
        <v>63</v>
      </c>
      <c r="BK65" s="132">
        <f>'G 個別計算(old wrong'!AI65</f>
        <v>-15.556312229789398</v>
      </c>
      <c r="BL65" s="133">
        <f>'G 個別計算(old wrong'!U65</f>
        <v>-6.4865848958537953</v>
      </c>
      <c r="BM65" s="132">
        <f>'G 個別計算(old wrong'!BT65</f>
        <v>23.121955436514938</v>
      </c>
      <c r="BN65" s="132">
        <f>'G 個別計算(old wrong'!AB65</f>
        <v>-20.538812998432949</v>
      </c>
      <c r="BO65" s="132">
        <f>'G 個別計算(old wrong'!CA65</f>
        <v>-23.121955436514938</v>
      </c>
      <c r="BP65" s="100">
        <f t="shared" si="3"/>
        <v>-36.095125228222344</v>
      </c>
      <c r="BQ65" s="132">
        <f>'G 個別計算(old wrong'!BF65</f>
        <v>-46.534564706541559</v>
      </c>
      <c r="BR65" s="133">
        <f>'G 個別計算(old wrong'!BM65</f>
        <v>-23.412609270026511</v>
      </c>
      <c r="BS65">
        <f>'G 個別計算(old wrong'!CI65</f>
        <v>-15.723012096442503</v>
      </c>
      <c r="BU65" s="8"/>
      <c r="BW65" s="8"/>
      <c r="BZ65" s="2"/>
      <c r="CN65" s="8"/>
      <c r="CO65" s="8"/>
      <c r="CQ65" s="8"/>
      <c r="CT65" s="2"/>
      <c r="DH65" s="8"/>
      <c r="DI65" s="8"/>
      <c r="DK65" s="8"/>
      <c r="DN65" s="2"/>
      <c r="EB65" s="8"/>
      <c r="EC65" s="8"/>
      <c r="EE65" s="8"/>
      <c r="EH65" s="2"/>
      <c r="EV65" s="8"/>
      <c r="EW65" s="8"/>
      <c r="EY65" s="8"/>
      <c r="FB65" s="2"/>
      <c r="FP65" s="8"/>
      <c r="FQ65" s="8"/>
      <c r="FS65" s="8"/>
      <c r="FV65" s="2"/>
      <c r="GJ65" s="8"/>
      <c r="GK65" s="8"/>
      <c r="GM65" s="8"/>
    </row>
    <row r="66" spans="1:195" ht="16.5">
      <c r="A66">
        <v>9.9999999999999995E-7</v>
      </c>
      <c r="B66">
        <v>4.2608695652173916E-5</v>
      </c>
      <c r="C66">
        <v>7.0966666666666671E-4</v>
      </c>
      <c r="D66">
        <v>1.5808108108108108E-3</v>
      </c>
      <c r="E66">
        <v>9.9999999999999995E-7</v>
      </c>
      <c r="F66">
        <v>1.0000000000000001E-5</v>
      </c>
      <c r="G66">
        <v>0.55703102740980792</v>
      </c>
      <c r="H66">
        <v>0.40745532626925285</v>
      </c>
      <c r="I66">
        <v>306.31340955999997</v>
      </c>
      <c r="J66">
        <v>2.2908676527677716E-7</v>
      </c>
      <c r="K66">
        <v>3.0159999999999999E-2</v>
      </c>
      <c r="L66">
        <v>19.366163335304591</v>
      </c>
      <c r="M66" s="104">
        <v>59662.144820404399</v>
      </c>
      <c r="Q66" s="2"/>
      <c r="AE66" s="8"/>
      <c r="AF66" s="8"/>
      <c r="AH66" s="131">
        <v>64</v>
      </c>
      <c r="AI66" s="132">
        <f>'G 個別計算 (發酵) wrong'!CO66</f>
        <v>-1030.978337488325</v>
      </c>
      <c r="AJ66" s="132">
        <f>'G 個別計算 (發酵) wrong'!AG66</f>
        <v>-983.06253822801364</v>
      </c>
      <c r="AK66" s="133">
        <f>'G 個別計算 (發酵) wrong'!BA66</f>
        <v>-903.0611881255262</v>
      </c>
      <c r="AL66" s="132" t="e">
        <f>'G 個別計算 (發酵) wrong'!#REF!</f>
        <v>#REF!</v>
      </c>
      <c r="AM66" s="132" t="e">
        <f>'G 個別計算 (發酵) wrong'!#REF!</f>
        <v>#REF!</v>
      </c>
      <c r="AN66" s="132" t="e">
        <f>'G 個別計算 (發酵) wrong'!#REF!</f>
        <v>#REF!</v>
      </c>
      <c r="AO66" s="132">
        <f>'G 個別計算 (發酵) wrong'!BU66</f>
        <v>-920.79081511034587</v>
      </c>
      <c r="AP66" s="132" t="e">
        <f>'G 個別計算 (發酵) wrong'!#REF!</f>
        <v>#REF!</v>
      </c>
      <c r="AQ66" s="132" t="e">
        <f>'G 個別計算 (發酵) wrong'!#REF!</f>
        <v>#REF!</v>
      </c>
      <c r="AR66" s="132" t="e">
        <f>'G 個別計算 (發酵) wrong'!#REF!</f>
        <v>#REF!</v>
      </c>
      <c r="AS66" t="e">
        <f>'G 個別計算 (發酵) wrong'!#REF!</f>
        <v>#REF!</v>
      </c>
      <c r="AT66" t="e">
        <f>'G 個別計算 (發酵) wrong'!#REF!</f>
        <v>#REF!</v>
      </c>
      <c r="AU66" t="e">
        <f>'G 個別計算 (發酵) wrong'!#REF!</f>
        <v>#REF!</v>
      </c>
      <c r="AV66" t="e">
        <f>#REF!</f>
        <v>#REF!</v>
      </c>
      <c r="AW66" s="2" t="e">
        <f>#REF!</f>
        <v>#REF!</v>
      </c>
      <c r="AX66" t="e">
        <f>#REF!</f>
        <v>#REF!</v>
      </c>
      <c r="BJ66" s="131">
        <v>64</v>
      </c>
      <c r="BK66" s="132">
        <f>'G 個別計算(old wrong'!AI66</f>
        <v>-13.96607968499368</v>
      </c>
      <c r="BL66" s="133">
        <f>'G 個別計算(old wrong'!U66</f>
        <v>-5.3630196921735802</v>
      </c>
      <c r="BM66" s="132">
        <f>'G 個別計算(old wrong'!BT66</f>
        <v>23.960943228069482</v>
      </c>
      <c r="BN66" s="132">
        <f>'G 個別計算(old wrong'!AB66</f>
        <v>-20.720902927422809</v>
      </c>
      <c r="BO66" s="132">
        <f>'G 個別計算(old wrong'!CA66</f>
        <v>-23.960943228069482</v>
      </c>
      <c r="BP66" s="100">
        <f t="shared" si="3"/>
        <v>-34.686982612416486</v>
      </c>
      <c r="BQ66" s="132">
        <f>'G 個別計算(old wrong'!BF66</f>
        <v>-47.885995398630556</v>
      </c>
      <c r="BR66" s="133">
        <f>'G 個別計算(old wrong'!BM66</f>
        <v>-23.925052170560967</v>
      </c>
      <c r="BS66">
        <f>'G 個別計算(old wrong'!CI66</f>
        <v>-15.939085627175501</v>
      </c>
      <c r="BU66" s="8"/>
      <c r="BW66" s="8"/>
      <c r="BZ66" s="2"/>
      <c r="CN66" s="8"/>
      <c r="CO66" s="8"/>
      <c r="CQ66" s="8"/>
      <c r="CT66" s="2"/>
      <c r="DH66" s="8"/>
      <c r="DI66" s="8"/>
      <c r="DK66" s="8"/>
      <c r="DN66" s="2"/>
      <c r="EB66" s="8"/>
      <c r="EC66" s="8"/>
      <c r="EE66" s="8"/>
      <c r="EH66" s="2"/>
      <c r="EV66" s="8"/>
      <c r="EW66" s="8"/>
      <c r="EY66" s="8"/>
      <c r="FB66" s="2"/>
      <c r="FP66" s="8"/>
      <c r="FQ66" s="8"/>
      <c r="FS66" s="8"/>
      <c r="FV66" s="2"/>
      <c r="GJ66" s="8"/>
      <c r="GK66" s="8"/>
      <c r="GM66" s="8"/>
    </row>
    <row r="67" spans="1:195" ht="16.5">
      <c r="A67">
        <v>9.9999999999999995E-7</v>
      </c>
      <c r="B67">
        <v>4.2173913043478264E-5</v>
      </c>
      <c r="C67">
        <v>6.9983333333333345E-4</v>
      </c>
      <c r="D67">
        <v>1.4389189189189188E-3</v>
      </c>
      <c r="E67">
        <v>9.9999999999999995E-7</v>
      </c>
      <c r="F67">
        <v>1.0000000000000001E-5</v>
      </c>
      <c r="G67">
        <v>0.5501693150308784</v>
      </c>
      <c r="H67">
        <v>0.41605394207137036</v>
      </c>
      <c r="I67">
        <v>306.26713732999997</v>
      </c>
      <c r="J67">
        <v>2.2908676527677716E-7</v>
      </c>
      <c r="K67">
        <v>3.0020000000000002E-2</v>
      </c>
      <c r="L67">
        <v>17.877647128008856</v>
      </c>
      <c r="M67" s="104">
        <v>58967.836027375866</v>
      </c>
      <c r="Q67" s="2"/>
      <c r="AE67" s="8"/>
      <c r="AF67" s="8"/>
      <c r="AH67" s="131">
        <v>65</v>
      </c>
      <c r="AI67" s="132">
        <f>'G 個別計算 (發酵) wrong'!CO67</f>
        <v>-1031.3209600156438</v>
      </c>
      <c r="AJ67" s="132">
        <f>'G 個別計算 (發酵) wrong'!AG67</f>
        <v>-983.22900970312594</v>
      </c>
      <c r="AK67" s="133">
        <f>'G 個別計算 (發酵) wrong'!BA67</f>
        <v>-903.86683278233465</v>
      </c>
      <c r="AL67" s="132" t="e">
        <f>'G 個別計算 (發酵) wrong'!#REF!</f>
        <v>#REF!</v>
      </c>
      <c r="AM67" s="132" t="e">
        <f>'G 個別計算 (發酵) wrong'!#REF!</f>
        <v>#REF!</v>
      </c>
      <c r="AN67" s="132" t="e">
        <f>'G 個別計算 (發酵) wrong'!#REF!</f>
        <v>#REF!</v>
      </c>
      <c r="AO67" s="132">
        <f>'G 個別計算 (發酵) wrong'!BU67</f>
        <v>-920.78034136537224</v>
      </c>
      <c r="AP67" s="132" t="e">
        <f>'G 個別計算 (發酵) wrong'!#REF!</f>
        <v>#REF!</v>
      </c>
      <c r="AQ67" s="132" t="e">
        <f>'G 個別計算 (發酵) wrong'!#REF!</f>
        <v>#REF!</v>
      </c>
      <c r="AR67" s="132" t="e">
        <f>'G 個別計算 (發酵) wrong'!#REF!</f>
        <v>#REF!</v>
      </c>
      <c r="AS67" t="e">
        <f>'G 個別計算 (發酵) wrong'!#REF!</f>
        <v>#REF!</v>
      </c>
      <c r="AT67" t="e">
        <f>'G 個別計算 (發酵) wrong'!#REF!</f>
        <v>#REF!</v>
      </c>
      <c r="AU67" t="e">
        <f>'G 個別計算 (發酵) wrong'!#REF!</f>
        <v>#REF!</v>
      </c>
      <c r="AV67" t="e">
        <f>#REF!</f>
        <v>#REF!</v>
      </c>
      <c r="AW67" s="2" t="e">
        <f>#REF!</f>
        <v>#REF!</v>
      </c>
      <c r="AX67" t="e">
        <f>#REF!</f>
        <v>#REF!</v>
      </c>
      <c r="BJ67" s="131">
        <v>65</v>
      </c>
      <c r="BK67" s="132">
        <f>'G 個別計算(old wrong'!AI67</f>
        <v>-14.437887013133945</v>
      </c>
      <c r="BL67" s="133">
        <f>'G 個別計算(old wrong'!U67</f>
        <v>-5.7737144105022509</v>
      </c>
      <c r="BM67" s="132">
        <f>'G 個別計算(old wrong'!BT67</f>
        <v>23.164782921860507</v>
      </c>
      <c r="BN67" s="132">
        <f>'G 個別計算(old wrong'!AB67</f>
        <v>-20.274324729730896</v>
      </c>
      <c r="BO67" s="132">
        <f>'G 個別計算(old wrong'!CA67</f>
        <v>-23.164782921860507</v>
      </c>
      <c r="BP67" s="100">
        <f t="shared" ref="BP67:BP98" si="4">BK67+BN67</f>
        <v>-34.712211742864838</v>
      </c>
      <c r="BQ67" s="132">
        <f>'G 個別計算(old wrong'!BF67</f>
        <v>-47.09893231877065</v>
      </c>
      <c r="BR67" s="133">
        <f>'G 個別計算(old wrong'!BM67</f>
        <v>-23.934149396910041</v>
      </c>
      <c r="BS67">
        <f>'G 個別計算(old wrong'!CI67</f>
        <v>-15.918824344823477</v>
      </c>
      <c r="BU67" s="8"/>
      <c r="BW67" s="8"/>
      <c r="BZ67" s="2"/>
      <c r="CN67" s="8"/>
      <c r="CO67" s="8"/>
      <c r="CQ67" s="8"/>
      <c r="CT67" s="2"/>
      <c r="DH67" s="8"/>
      <c r="DI67" s="8"/>
      <c r="DK67" s="8"/>
      <c r="DN67" s="2"/>
      <c r="EB67" s="8"/>
      <c r="EC67" s="8"/>
      <c r="EE67" s="8"/>
      <c r="EH67" s="2"/>
      <c r="EV67" s="8"/>
      <c r="EW67" s="8"/>
      <c r="EY67" s="8"/>
      <c r="FB67" s="2"/>
      <c r="FP67" s="8"/>
      <c r="FQ67" s="8"/>
      <c r="FS67" s="8"/>
      <c r="FV67" s="2"/>
      <c r="GJ67" s="8"/>
      <c r="GK67" s="8"/>
      <c r="GM67" s="8"/>
    </row>
    <row r="68" spans="1:195" ht="16.5">
      <c r="A68">
        <v>9.9999999999999995E-7</v>
      </c>
      <c r="B68">
        <v>4.6304347826086952E-5</v>
      </c>
      <c r="C68">
        <v>9.078333333333333E-4</v>
      </c>
      <c r="D68">
        <v>1.7149999999999999E-3</v>
      </c>
      <c r="E68">
        <v>9.9999999999999995E-7</v>
      </c>
      <c r="F68">
        <v>1.0000000000000001E-5</v>
      </c>
      <c r="G68">
        <v>0.54831276743115742</v>
      </c>
      <c r="H68">
        <v>0.41980877466841493</v>
      </c>
      <c r="I68">
        <v>306.13539501000002</v>
      </c>
      <c r="J68">
        <v>2.2908676527677716E-7</v>
      </c>
      <c r="K68">
        <v>2.9975000000000002E-2</v>
      </c>
      <c r="L68">
        <v>19.804509901087552</v>
      </c>
      <c r="M68" s="104">
        <v>58765.630983447954</v>
      </c>
      <c r="Q68" s="2"/>
      <c r="AE68" s="8"/>
      <c r="AF68" s="8"/>
      <c r="AH68" s="131">
        <v>66</v>
      </c>
      <c r="AI68" s="132">
        <f>'G 個別計算 (發酵) wrong'!CO68</f>
        <v>-1025.1627985982045</v>
      </c>
      <c r="AJ68" s="132">
        <f>'G 個別計算 (發酵) wrong'!AG68</f>
        <v>-979.12180953497614</v>
      </c>
      <c r="AK68" s="133">
        <f>'G 個別計算 (發酵) wrong'!BA68</f>
        <v>-902.23945906359609</v>
      </c>
      <c r="AL68" s="132" t="e">
        <f>'G 個別計算 (發酵) wrong'!#REF!</f>
        <v>#REF!</v>
      </c>
      <c r="AM68" s="132" t="e">
        <f>'G 個別計算 (發酵) wrong'!#REF!</f>
        <v>#REF!</v>
      </c>
      <c r="AN68" s="132" t="e">
        <f>'G 個別計算 (發酵) wrong'!#REF!</f>
        <v>#REF!</v>
      </c>
      <c r="AO68" s="132">
        <f>'G 個別計算 (發酵) wrong'!BU68</f>
        <v>-920.67871534795324</v>
      </c>
      <c r="AP68" s="132" t="e">
        <f>'G 個別計算 (發酵) wrong'!#REF!</f>
        <v>#REF!</v>
      </c>
      <c r="AQ68" s="132" t="e">
        <f>'G 個別計算 (發酵) wrong'!#REF!</f>
        <v>#REF!</v>
      </c>
      <c r="AR68" s="132" t="e">
        <f>'G 個別計算 (發酵) wrong'!#REF!</f>
        <v>#REF!</v>
      </c>
      <c r="AS68" t="e">
        <f>'G 個別計算 (發酵) wrong'!#REF!</f>
        <v>#REF!</v>
      </c>
      <c r="AT68" t="e">
        <f>'G 個別計算 (發酵) wrong'!#REF!</f>
        <v>#REF!</v>
      </c>
      <c r="AU68" t="e">
        <f>'G 個別計算 (發酵) wrong'!#REF!</f>
        <v>#REF!</v>
      </c>
      <c r="AV68" t="e">
        <f>#REF!</f>
        <v>#REF!</v>
      </c>
      <c r="AW68" s="2" t="e">
        <f>#REF!</f>
        <v>#REF!</v>
      </c>
      <c r="AX68" t="e">
        <f>#REF!</f>
        <v>#REF!</v>
      </c>
      <c r="BJ68" s="131">
        <v>66</v>
      </c>
      <c r="BK68" s="132">
        <f>'G 個別計算(old wrong'!AI68</f>
        <v>-12.566269089208618</v>
      </c>
      <c r="BL68" s="133">
        <f>'G 個別計算(old wrong'!U68</f>
        <v>-4.7464886544094611</v>
      </c>
      <c r="BM68" s="132">
        <f>'G 個別計算(old wrong'!BT68</f>
        <v>23.570040310768761</v>
      </c>
      <c r="BN68" s="132">
        <f>'G 個別計算(old wrong'!AB68</f>
        <v>-20.496748530378905</v>
      </c>
      <c r="BO68" s="132">
        <f>'G 個別計算(old wrong'!CA68</f>
        <v>-23.570040310768761</v>
      </c>
      <c r="BP68" s="100">
        <f t="shared" si="4"/>
        <v>-33.063017619587526</v>
      </c>
      <c r="BQ68" s="132">
        <f>'G 個別計算(old wrong'!BF68</f>
        <v>-48.182425389541038</v>
      </c>
      <c r="BR68" s="133">
        <f>'G 個別計算(old wrong'!BM68</f>
        <v>-24.612385078772171</v>
      </c>
      <c r="BS68">
        <f>'G 個別計算(old wrong'!CI68</f>
        <v>-16.938886901567244</v>
      </c>
      <c r="BU68" s="8"/>
      <c r="BW68" s="8"/>
      <c r="BZ68" s="2"/>
      <c r="CN68" s="8"/>
      <c r="CO68" s="8"/>
      <c r="CQ68" s="8"/>
      <c r="CT68" s="2"/>
      <c r="DH68" s="8"/>
      <c r="DI68" s="8"/>
      <c r="DK68" s="8"/>
      <c r="DN68" s="2"/>
      <c r="EB68" s="8"/>
      <c r="EC68" s="8"/>
      <c r="EE68" s="8"/>
      <c r="EH68" s="2"/>
      <c r="EV68" s="8"/>
      <c r="EW68" s="8"/>
      <c r="EY68" s="8"/>
      <c r="FB68" s="2"/>
      <c r="FP68" s="8"/>
      <c r="FQ68" s="8"/>
      <c r="FS68" s="8"/>
      <c r="FV68" s="2"/>
      <c r="GJ68" s="8"/>
      <c r="GK68" s="8"/>
      <c r="GM68" s="8"/>
    </row>
    <row r="69" spans="1:195" ht="16.5">
      <c r="A69">
        <v>9.9999999999999995E-7</v>
      </c>
      <c r="B69">
        <v>2.5652173913043479E-5</v>
      </c>
      <c r="C69">
        <v>8.6183333333333337E-4</v>
      </c>
      <c r="D69">
        <v>1.5337837837837837E-3</v>
      </c>
      <c r="E69">
        <v>3.0568181818181817E-5</v>
      </c>
      <c r="F69">
        <v>1.0000000000000001E-5</v>
      </c>
      <c r="G69">
        <v>0.55282656237487482</v>
      </c>
      <c r="H69">
        <v>0.41630511216100652</v>
      </c>
      <c r="I69">
        <v>306.00906676</v>
      </c>
      <c r="J69">
        <v>2.1877616239495479E-7</v>
      </c>
      <c r="K69">
        <v>3.0724999999999999E-2</v>
      </c>
      <c r="L69">
        <v>38.934977362807281</v>
      </c>
      <c r="M69" s="104">
        <v>59198.699856874708</v>
      </c>
      <c r="Q69" s="2"/>
      <c r="AE69" s="8"/>
      <c r="AF69" s="8"/>
      <c r="AH69" s="131">
        <v>67</v>
      </c>
      <c r="AI69" s="132">
        <f>'G 個別計算 (發酵) wrong'!CO69</f>
        <v>-1063.0023515192624</v>
      </c>
      <c r="AJ69" s="132">
        <f>'G 個別計算 (發酵) wrong'!AG69</f>
        <v>-980.49265155953572</v>
      </c>
      <c r="AK69" s="133">
        <f>'G 個別計算 (發酵) wrong'!BA69</f>
        <v>-903.6111134936715</v>
      </c>
      <c r="AL69" s="132" t="e">
        <f>'G 個別計算 (發酵) wrong'!#REF!</f>
        <v>#REF!</v>
      </c>
      <c r="AM69" s="132" t="e">
        <f>'G 個別計算 (發酵) wrong'!#REF!</f>
        <v>#REF!</v>
      </c>
      <c r="AN69" s="132" t="e">
        <f>'G 個別計算 (發酵) wrong'!#REF!</f>
        <v>#REF!</v>
      </c>
      <c r="AO69" s="132">
        <f>'G 個別計算 (發酵) wrong'!BU69</f>
        <v>-900.10051442843087</v>
      </c>
      <c r="AP69" s="132" t="e">
        <f>'G 個別計算 (發酵) wrong'!#REF!</f>
        <v>#REF!</v>
      </c>
      <c r="AQ69" s="132" t="e">
        <f>'G 個別計算 (發酵) wrong'!#REF!</f>
        <v>#REF!</v>
      </c>
      <c r="AR69" s="132" t="e">
        <f>'G 個別計算 (發酵) wrong'!#REF!</f>
        <v>#REF!</v>
      </c>
      <c r="AS69" t="e">
        <f>'G 個別計算 (發酵) wrong'!#REF!</f>
        <v>#REF!</v>
      </c>
      <c r="AT69" t="e">
        <f>'G 個別計算 (發酵) wrong'!#REF!</f>
        <v>#REF!</v>
      </c>
      <c r="AU69" t="e">
        <f>'G 個別計算 (發酵) wrong'!#REF!</f>
        <v>#REF!</v>
      </c>
      <c r="AV69" t="e">
        <f>#REF!</f>
        <v>#REF!</v>
      </c>
      <c r="AW69" s="2" t="e">
        <f>#REF!</f>
        <v>#REF!</v>
      </c>
      <c r="AX69" t="e">
        <f>#REF!</f>
        <v>#REF!</v>
      </c>
      <c r="BJ69" s="131">
        <v>67</v>
      </c>
      <c r="BK69" s="132">
        <f>'G 個別計算(old wrong'!AI69</f>
        <v>-18.182291719609367</v>
      </c>
      <c r="BL69" s="133">
        <f>'G 個別計算(old wrong'!U69</f>
        <v>0.54786619164949002</v>
      </c>
      <c r="BM69" s="132">
        <f>'G 個別計算(old wrong'!BT69</f>
        <v>30.628864170035669</v>
      </c>
      <c r="BN69" s="132">
        <f>'G 個別計算(old wrong'!AB69</f>
        <v>-11.350840067127146</v>
      </c>
      <c r="BO69" s="132">
        <f>'G 個別計算(old wrong'!CA69</f>
        <v>-30.628864170035669</v>
      </c>
      <c r="BP69" s="100">
        <f t="shared" si="4"/>
        <v>-29.533131786736512</v>
      </c>
      <c r="BQ69" s="132">
        <f>'G 個別計算(old wrong'!BF69</f>
        <v>-55.028252873631487</v>
      </c>
      <c r="BR69" s="133">
        <f>'G 個別計算(old wrong'!BM69</f>
        <v>-24.399388703595704</v>
      </c>
      <c r="BS69">
        <f>'G 個別計算(old wrong'!CI69</f>
        <v>-10.647772043641012</v>
      </c>
      <c r="BU69" s="8"/>
      <c r="BW69" s="8"/>
      <c r="BZ69" s="2"/>
      <c r="CN69" s="8"/>
      <c r="CO69" s="8"/>
      <c r="CQ69" s="8"/>
      <c r="CT69" s="2"/>
      <c r="DH69" s="8"/>
      <c r="DI69" s="8"/>
      <c r="DK69" s="8"/>
      <c r="DN69" s="2"/>
      <c r="EB69" s="8"/>
      <c r="EC69" s="8"/>
      <c r="EE69" s="8"/>
      <c r="EH69" s="2"/>
      <c r="EV69" s="8"/>
      <c r="EW69" s="8"/>
      <c r="EY69" s="8"/>
      <c r="FB69" s="2"/>
      <c r="FP69" s="8"/>
      <c r="FQ69" s="8"/>
      <c r="FS69" s="8"/>
      <c r="FV69" s="2"/>
      <c r="GJ69" s="8"/>
      <c r="GK69" s="8"/>
      <c r="GM69" s="8"/>
    </row>
    <row r="70" spans="1:195" ht="16.5">
      <c r="A70">
        <v>9.9999999999999995E-7</v>
      </c>
      <c r="B70">
        <v>2.7173913043478258E-5</v>
      </c>
      <c r="C70">
        <v>8.008333333333333E-4</v>
      </c>
      <c r="D70">
        <v>1.3644594594594594E-3</v>
      </c>
      <c r="E70">
        <v>9.9999999999999995E-7</v>
      </c>
      <c r="F70">
        <v>1.0000000000000001E-5</v>
      </c>
      <c r="G70">
        <v>0.55941292184140301</v>
      </c>
      <c r="H70">
        <v>0.40812279666197504</v>
      </c>
      <c r="I70">
        <v>305.94048856000001</v>
      </c>
      <c r="J70">
        <v>2.1877616239495479E-7</v>
      </c>
      <c r="K70">
        <v>3.015E-2</v>
      </c>
      <c r="L70">
        <v>16.719970146981002</v>
      </c>
      <c r="M70" s="104">
        <v>59879.310317628799</v>
      </c>
      <c r="Q70" s="2"/>
      <c r="AE70" s="8"/>
      <c r="AF70" s="8"/>
      <c r="AH70" s="131">
        <v>68</v>
      </c>
      <c r="AI70" s="132">
        <f>'G 個別計算 (發酵) wrong'!CO70</f>
        <v>-1058.6895565152822</v>
      </c>
      <c r="AJ70" s="132">
        <f>'G 個別計算 (發酵) wrong'!AG70</f>
        <v>-981.54432579006789</v>
      </c>
      <c r="AK70" s="133">
        <f>'G 個別計算 (發酵) wrong'!BA70</f>
        <v>-904.66055481624971</v>
      </c>
      <c r="AL70" s="132" t="e">
        <f>'G 個別計算 (發酵) wrong'!#REF!</f>
        <v>#REF!</v>
      </c>
      <c r="AM70" s="132" t="e">
        <f>'G 個別計算 (發酵) wrong'!#REF!</f>
        <v>#REF!</v>
      </c>
      <c r="AN70" s="132" t="e">
        <f>'G 個別計算 (發酵) wrong'!#REF!</f>
        <v>#REF!</v>
      </c>
      <c r="AO70" s="132">
        <f>'G 個別計算 (發酵) wrong'!BU70</f>
        <v>-921.04155198677961</v>
      </c>
      <c r="AP70" s="132" t="e">
        <f>'G 個別計算 (發酵) wrong'!#REF!</f>
        <v>#REF!</v>
      </c>
      <c r="AQ70" s="132" t="e">
        <f>'G 個別計算 (發酵) wrong'!#REF!</f>
        <v>#REF!</v>
      </c>
      <c r="AR70" s="132" t="e">
        <f>'G 個別計算 (發酵) wrong'!#REF!</f>
        <v>#REF!</v>
      </c>
      <c r="AS70" t="e">
        <f>'G 個別計算 (發酵) wrong'!#REF!</f>
        <v>#REF!</v>
      </c>
      <c r="AT70" t="e">
        <f>'G 個別計算 (發酵) wrong'!#REF!</f>
        <v>#REF!</v>
      </c>
      <c r="AU70" t="e">
        <f>'G 個別計算 (發酵) wrong'!#REF!</f>
        <v>#REF!</v>
      </c>
      <c r="AV70" t="e">
        <f>#REF!</f>
        <v>#REF!</v>
      </c>
      <c r="AW70" s="2" t="e">
        <f>#REF!</f>
        <v>#REF!</v>
      </c>
      <c r="AX70" t="e">
        <f>#REF!</f>
        <v>#REF!</v>
      </c>
      <c r="BJ70" s="131">
        <v>68</v>
      </c>
      <c r="BK70" s="132">
        <f>'G 個別計算(old wrong'!AI70</f>
        <v>-14.139420493469494</v>
      </c>
      <c r="BL70" s="133">
        <f>'G 個別計算(old wrong'!U70</f>
        <v>-5.8193303138459811</v>
      </c>
      <c r="BM70" s="132">
        <f>'G 個別計算(old wrong'!BT70</f>
        <v>22.140137182468195</v>
      </c>
      <c r="BN70" s="132">
        <f>'G 個別計算(old wrong'!AB70</f>
        <v>-19.639377316690506</v>
      </c>
      <c r="BO70" s="132">
        <f>'G 個別計算(old wrong'!CA70</f>
        <v>-22.140137182468195</v>
      </c>
      <c r="BP70" s="100">
        <f t="shared" si="4"/>
        <v>-33.77879781016</v>
      </c>
      <c r="BQ70" s="132">
        <f>'G 個別計算(old wrong'!BF70</f>
        <v>-46.372420704243609</v>
      </c>
      <c r="BR70" s="133">
        <f>'G 個別計算(old wrong'!BM70</f>
        <v>-24.232283521775301</v>
      </c>
      <c r="BS70">
        <f>'G 個別計算(old wrong'!CI70</f>
        <v>-11.374745067572675</v>
      </c>
      <c r="BU70" s="8"/>
      <c r="BW70" s="8"/>
      <c r="BZ70" s="2"/>
      <c r="CN70" s="8"/>
      <c r="CO70" s="8"/>
      <c r="CQ70" s="8"/>
      <c r="CT70" s="2"/>
      <c r="DH70" s="8"/>
      <c r="DI70" s="8"/>
      <c r="DK70" s="8"/>
      <c r="DN70" s="2"/>
      <c r="EB70" s="8"/>
      <c r="EC70" s="8"/>
      <c r="EE70" s="8"/>
      <c r="EH70" s="2"/>
      <c r="EV70" s="8"/>
      <c r="EW70" s="8"/>
      <c r="EY70" s="8"/>
      <c r="FB70" s="2"/>
      <c r="FP70" s="8"/>
      <c r="FQ70" s="8"/>
      <c r="FS70" s="8"/>
      <c r="FV70" s="2"/>
      <c r="GJ70" s="8"/>
      <c r="GK70" s="8"/>
      <c r="GM70" s="8"/>
    </row>
    <row r="71" spans="1:195" ht="16.5">
      <c r="A71">
        <v>9.9999999999999995E-7</v>
      </c>
      <c r="B71">
        <v>4.4999999999999996E-5</v>
      </c>
      <c r="C71">
        <v>8.1283333333333338E-4</v>
      </c>
      <c r="D71">
        <v>1.3101351351351351E-3</v>
      </c>
      <c r="E71">
        <v>9.9999999999999995E-7</v>
      </c>
      <c r="F71">
        <v>1.0000000000000001E-5</v>
      </c>
      <c r="G71">
        <v>0.56510786135285895</v>
      </c>
      <c r="H71">
        <v>0.39649712526079894</v>
      </c>
      <c r="I71">
        <v>306.51798914</v>
      </c>
      <c r="J71">
        <v>2.089296130854039E-7</v>
      </c>
      <c r="K71">
        <v>3.031E-2</v>
      </c>
      <c r="L71">
        <v>16.850168086607461</v>
      </c>
      <c r="M71" s="104">
        <v>60492.639880572955</v>
      </c>
      <c r="Q71" s="2"/>
      <c r="AE71" s="8"/>
      <c r="AF71" s="8"/>
      <c r="AH71" s="131">
        <v>69</v>
      </c>
      <c r="AI71" s="132">
        <f>'G 個別計算 (發酵) wrong'!CO71</f>
        <v>-1031.2348887864791</v>
      </c>
      <c r="AJ71" s="132">
        <f>'G 個別計算 (發酵) wrong'!AG71</f>
        <v>-982.60196064422234</v>
      </c>
      <c r="AK71" s="133">
        <f>'G 個別計算 (發酵) wrong'!BA71</f>
        <v>-906.04580338849451</v>
      </c>
      <c r="AL71" s="132" t="e">
        <f>'G 個別計算 (發酵) wrong'!#REF!</f>
        <v>#REF!</v>
      </c>
      <c r="AM71" s="132" t="e">
        <f>'G 個別計算 (發酵) wrong'!#REF!</f>
        <v>#REF!</v>
      </c>
      <c r="AN71" s="132" t="e">
        <f>'G 個別計算 (發酵) wrong'!#REF!</f>
        <v>#REF!</v>
      </c>
      <c r="AO71" s="132">
        <f>'G 個別計算 (發酵) wrong'!BU71</f>
        <v>-922.05919646741984</v>
      </c>
      <c r="AP71" s="132" t="e">
        <f>'G 個別計算 (發酵) wrong'!#REF!</f>
        <v>#REF!</v>
      </c>
      <c r="AQ71" s="132" t="e">
        <f>'G 個別計算 (發酵) wrong'!#REF!</f>
        <v>#REF!</v>
      </c>
      <c r="AR71" s="132" t="e">
        <f>'G 個別計算 (發酵) wrong'!#REF!</f>
        <v>#REF!</v>
      </c>
      <c r="AS71" t="e">
        <f>'G 個別計算 (發酵) wrong'!#REF!</f>
        <v>#REF!</v>
      </c>
      <c r="AT71" t="e">
        <f>'G 個別計算 (發酵) wrong'!#REF!</f>
        <v>#REF!</v>
      </c>
      <c r="AU71" t="e">
        <f>'G 個別計算 (發酵) wrong'!#REF!</f>
        <v>#REF!</v>
      </c>
      <c r="AV71" t="e">
        <f>#REF!</f>
        <v>#REF!</v>
      </c>
      <c r="AW71" s="2" t="e">
        <f>#REF!</f>
        <v>#REF!</v>
      </c>
      <c r="AX71" t="e">
        <f>#REF!</f>
        <v>#REF!</v>
      </c>
      <c r="BJ71" s="131">
        <v>69</v>
      </c>
      <c r="BK71" s="132">
        <f>'G 個別計算(old wrong'!AI71</f>
        <v>-14.255086867637679</v>
      </c>
      <c r="BL71" s="133">
        <f>'G 個別計算(old wrong'!U71</f>
        <v>-5.8722818905421832</v>
      </c>
      <c r="BM71" s="132">
        <f>'G 個別計算(old wrong'!BT71</f>
        <v>21.942129745393743</v>
      </c>
      <c r="BN71" s="132">
        <f>'G 個別計算(old wrong'!AB71</f>
        <v>-19.431606658840241</v>
      </c>
      <c r="BO71" s="132">
        <f>'G 個別計算(old wrong'!CA71</f>
        <v>-21.942129745393743</v>
      </c>
      <c r="BP71" s="100">
        <f t="shared" si="4"/>
        <v>-33.686693526477924</v>
      </c>
      <c r="BQ71" s="132">
        <f>'G 個別計算(old wrong'!BF71</f>
        <v>-46.158383394264106</v>
      </c>
      <c r="BR71" s="133">
        <f>'G 個別計算(old wrong'!BM71</f>
        <v>-24.216253648870243</v>
      </c>
      <c r="BS71">
        <f>'G 個別計算(old wrong'!CI71</f>
        <v>-16.110765625160582</v>
      </c>
      <c r="BU71" s="8"/>
      <c r="BW71" s="8"/>
      <c r="BZ71" s="2"/>
      <c r="CN71" s="8"/>
      <c r="CO71" s="8"/>
      <c r="CQ71" s="8"/>
      <c r="CT71" s="2"/>
      <c r="DH71" s="8"/>
      <c r="DI71" s="8"/>
      <c r="DK71" s="8"/>
      <c r="DN71" s="2"/>
      <c r="EB71" s="8"/>
      <c r="EC71" s="8"/>
      <c r="EE71" s="8"/>
      <c r="EH71" s="2"/>
      <c r="EV71" s="8"/>
      <c r="EW71" s="8"/>
      <c r="EY71" s="8"/>
      <c r="FB71" s="2"/>
      <c r="FP71" s="8"/>
      <c r="FQ71" s="8"/>
      <c r="FS71" s="8"/>
      <c r="FV71" s="2"/>
      <c r="GJ71" s="8"/>
      <c r="GK71" s="8"/>
      <c r="GM71" s="8"/>
    </row>
    <row r="72" spans="1:195" ht="16.5">
      <c r="A72">
        <v>9.9999999999999995E-7</v>
      </c>
      <c r="B72">
        <v>9.9999999999999995E-7</v>
      </c>
      <c r="C72">
        <v>8.3266666666666667E-4</v>
      </c>
      <c r="D72">
        <v>1.3550000000000001E-3</v>
      </c>
      <c r="E72">
        <v>9.9999999999999995E-7</v>
      </c>
      <c r="F72">
        <v>1.0000000000000001E-5</v>
      </c>
      <c r="G72">
        <v>0.56128893927335777</v>
      </c>
      <c r="H72">
        <v>0.40440549895879924</v>
      </c>
      <c r="I72">
        <v>306.11012935999997</v>
      </c>
      <c r="J72">
        <v>2.089296130854039E-7</v>
      </c>
      <c r="K72">
        <v>3.1119999999999998E-2</v>
      </c>
      <c r="L72">
        <v>57.457203940239523</v>
      </c>
      <c r="M72" s="104">
        <v>60057.549532745208</v>
      </c>
      <c r="Q72" s="2"/>
      <c r="AE72" s="8"/>
      <c r="AF72" s="8"/>
      <c r="AH72" s="131">
        <v>70</v>
      </c>
      <c r="AI72" s="132">
        <f>'G 個別計算 (發酵) wrong'!CO72</f>
        <v>-1263.3138704709563</v>
      </c>
      <c r="AJ72" s="132">
        <f>'G 個別計算 (發酵) wrong'!AG72</f>
        <v>-981.82294129671754</v>
      </c>
      <c r="AK72" s="133">
        <f>'G 個別計算 (發酵) wrong'!BA72</f>
        <v>-905.31801068049367</v>
      </c>
      <c r="AL72" s="132" t="e">
        <f>'G 個別計算 (發酵) wrong'!#REF!</f>
        <v>#REF!</v>
      </c>
      <c r="AM72" s="132" t="e">
        <f>'G 個別計算 (發酵) wrong'!#REF!</f>
        <v>#REF!</v>
      </c>
      <c r="AN72" s="132" t="e">
        <f>'G 個別計算 (發酵) wrong'!#REF!</f>
        <v>#REF!</v>
      </c>
      <c r="AO72" s="132">
        <f>'G 個別計算 (發酵) wrong'!BU72</f>
        <v>-921.553685530856</v>
      </c>
      <c r="AP72" s="132" t="e">
        <f>'G 個別計算 (發酵) wrong'!#REF!</f>
        <v>#REF!</v>
      </c>
      <c r="AQ72" s="132" t="e">
        <f>'G 個別計算 (發酵) wrong'!#REF!</f>
        <v>#REF!</v>
      </c>
      <c r="AR72" s="132" t="e">
        <f>'G 個別計算 (發酵) wrong'!#REF!</f>
        <v>#REF!</v>
      </c>
      <c r="AS72" t="e">
        <f>'G 個別計算 (發酵) wrong'!#REF!</f>
        <v>#REF!</v>
      </c>
      <c r="AT72" t="e">
        <f>'G 個別計算 (發酵) wrong'!#REF!</f>
        <v>#REF!</v>
      </c>
      <c r="AU72" t="e">
        <f>'G 個別計算 (發酵) wrong'!#REF!</f>
        <v>#REF!</v>
      </c>
      <c r="AV72" t="e">
        <f>#REF!</f>
        <v>#REF!</v>
      </c>
      <c r="AW72" s="2" t="e">
        <f>#REF!</f>
        <v>#REF!</v>
      </c>
      <c r="AX72" t="e">
        <f>#REF!</f>
        <v>#REF!</v>
      </c>
      <c r="BJ72" s="131">
        <v>70</v>
      </c>
      <c r="BK72" s="132">
        <f>'G 個別計算(old wrong'!AI72</f>
        <v>-7.8080940263550289</v>
      </c>
      <c r="BL72" s="133">
        <f>'G 個別計算(old wrong'!U72</f>
        <v>3.6422057177322813</v>
      </c>
      <c r="BM72" s="132">
        <f>'G 個別計算(old wrong'!BT72</f>
        <v>34.608191752174804</v>
      </c>
      <c r="BN72" s="132">
        <f>'G 個別計算(old wrong'!AB72</f>
        <v>-19.515686290355017</v>
      </c>
      <c r="BO72" s="132">
        <f>'G 個別計算(old wrong'!CA72</f>
        <v>-34.608191752174804</v>
      </c>
      <c r="BP72" s="100">
        <f t="shared" si="4"/>
        <v>-27.323780316710046</v>
      </c>
      <c r="BQ72" s="132">
        <f>'G 個別計算(old wrong'!BF72</f>
        <v>-58.846273160817603</v>
      </c>
      <c r="BR72" s="133">
        <f>'G 個別計算(old wrong'!BM72</f>
        <v>-24.238081408642685</v>
      </c>
      <c r="BS72">
        <f>'G 個別計算(old wrong'!CI72</f>
        <v>22.677073453730685</v>
      </c>
      <c r="BU72" s="8"/>
      <c r="BW72" s="8"/>
      <c r="BZ72" s="2"/>
      <c r="CN72" s="8"/>
      <c r="CO72" s="8"/>
      <c r="CQ72" s="8"/>
      <c r="CT72" s="2"/>
      <c r="DH72" s="8"/>
      <c r="DI72" s="8"/>
      <c r="DK72" s="8"/>
      <c r="DN72" s="2"/>
      <c r="EB72" s="8"/>
      <c r="EC72" s="8"/>
      <c r="EE72" s="8"/>
      <c r="EH72" s="2"/>
      <c r="EV72" s="8"/>
      <c r="EW72" s="8"/>
      <c r="EY72" s="8"/>
      <c r="FB72" s="2"/>
      <c r="FP72" s="8"/>
      <c r="FQ72" s="8"/>
      <c r="FS72" s="8"/>
      <c r="FV72" s="2"/>
      <c r="GJ72" s="8"/>
      <c r="GK72" s="8"/>
      <c r="GM72" s="8"/>
    </row>
    <row r="73" spans="1:195" ht="16.5">
      <c r="A73">
        <v>9.9999999999999995E-7</v>
      </c>
      <c r="B73">
        <v>9.9999999999999995E-7</v>
      </c>
      <c r="C73">
        <v>8.746666666666666E-4</v>
      </c>
      <c r="D73">
        <v>1.3785135135135137E-3</v>
      </c>
      <c r="E73">
        <v>9.9999999999999995E-7</v>
      </c>
      <c r="F73">
        <v>1.0000000000000001E-5</v>
      </c>
      <c r="G73">
        <v>0.55870985722988664</v>
      </c>
      <c r="H73">
        <v>0.40776026817488242</v>
      </c>
      <c r="I73">
        <v>306.39527026999997</v>
      </c>
      <c r="J73">
        <v>1.9952623149688761E-7</v>
      </c>
      <c r="K73">
        <v>3.1304999999999999E-2</v>
      </c>
      <c r="L73">
        <v>77.348462617860292</v>
      </c>
      <c r="M73" s="104">
        <v>59784.157465545803</v>
      </c>
      <c r="Q73" s="2"/>
      <c r="AE73" s="8"/>
      <c r="AF73" s="8"/>
      <c r="AH73" s="131">
        <v>71</v>
      </c>
      <c r="AI73" s="132">
        <f>'G 個別計算 (發酵) wrong'!CO73</f>
        <v>-1265.9950911094297</v>
      </c>
      <c r="AJ73" s="132">
        <f>'G 個別計算 (發酵) wrong'!AG73</f>
        <v>-982.06158298796811</v>
      </c>
      <c r="AK73" s="133">
        <f>'G 個別計算 (發酵) wrong'!BA73</f>
        <v>-905.96777378825982</v>
      </c>
      <c r="AL73" s="132" t="e">
        <f>'G 個別計算 (發酵) wrong'!#REF!</f>
        <v>#REF!</v>
      </c>
      <c r="AM73" s="132" t="e">
        <f>'G 個別計算 (發酵) wrong'!#REF!</f>
        <v>#REF!</v>
      </c>
      <c r="AN73" s="132" t="e">
        <f>'G 個別計算 (發酵) wrong'!#REF!</f>
        <v>#REF!</v>
      </c>
      <c r="AO73" s="132">
        <f>'G 個別計算 (發酵) wrong'!BU73</f>
        <v>-922.32120773043152</v>
      </c>
      <c r="AP73" s="132" t="e">
        <f>'G 個別計算 (發酵) wrong'!#REF!</f>
        <v>#REF!</v>
      </c>
      <c r="AQ73" s="132" t="e">
        <f>'G 個別計算 (發酵) wrong'!#REF!</f>
        <v>#REF!</v>
      </c>
      <c r="AR73" s="132" t="e">
        <f>'G 個別計算 (發酵) wrong'!#REF!</f>
        <v>#REF!</v>
      </c>
      <c r="AS73" t="e">
        <f>'G 個別計算 (發酵) wrong'!#REF!</f>
        <v>#REF!</v>
      </c>
      <c r="AT73" t="e">
        <f>'G 個別計算 (發酵) wrong'!#REF!</f>
        <v>#REF!</v>
      </c>
      <c r="AU73" t="e">
        <f>'G 個別計算 (發酵) wrong'!#REF!</f>
        <v>#REF!</v>
      </c>
      <c r="AV73" t="e">
        <f>#REF!</f>
        <v>#REF!</v>
      </c>
      <c r="AW73" s="2" t="e">
        <f>#REF!</f>
        <v>#REF!</v>
      </c>
      <c r="AX73" t="e">
        <f>#REF!</f>
        <v>#REF!</v>
      </c>
      <c r="BJ73" s="131">
        <v>71</v>
      </c>
      <c r="BK73" s="132">
        <f>'G 個別計算(old wrong'!AI73</f>
        <v>-6.2111391942853231</v>
      </c>
      <c r="BL73" s="133">
        <f>'G 個別計算(old wrong'!U73</f>
        <v>5.8269980612842147</v>
      </c>
      <c r="BM73" s="132">
        <f>'G 個別計算(old wrong'!BT73</f>
        <v>37.36136765937686</v>
      </c>
      <c r="BN73" s="132">
        <f>'G 個別計算(old wrong'!AB73</f>
        <v>-19.496232342522951</v>
      </c>
      <c r="BO73" s="132">
        <f>'G 個別計算(old wrong'!CA73</f>
        <v>-37.36136765937686</v>
      </c>
      <c r="BP73" s="100">
        <f t="shared" si="4"/>
        <v>-25.707371536808274</v>
      </c>
      <c r="BQ73" s="132">
        <f>'G 個別計算(old wrong'!BF73</f>
        <v>-61.714229049332971</v>
      </c>
      <c r="BR73" s="133">
        <f>'G 個別計算(old wrong'!BM73</f>
        <v>-24.352861389955997</v>
      </c>
      <c r="BS73">
        <f>'G 個別計算(old wrong'!CI73</f>
        <v>22.969389963621154</v>
      </c>
      <c r="BU73" s="8"/>
      <c r="BW73" s="8"/>
      <c r="BZ73" s="2"/>
      <c r="CN73" s="8"/>
      <c r="CO73" s="8"/>
      <c r="CQ73" s="8"/>
      <c r="CT73" s="2"/>
      <c r="DH73" s="8"/>
      <c r="DI73" s="8"/>
      <c r="DK73" s="8"/>
      <c r="DN73" s="2"/>
      <c r="EB73" s="8"/>
      <c r="EC73" s="8"/>
      <c r="EE73" s="8"/>
      <c r="EH73" s="2"/>
      <c r="EV73" s="8"/>
      <c r="EW73" s="8"/>
      <c r="EY73" s="8"/>
      <c r="FB73" s="2"/>
      <c r="FP73" s="8"/>
      <c r="FQ73" s="8"/>
      <c r="FS73" s="8"/>
      <c r="FV73" s="2"/>
      <c r="GJ73" s="8"/>
      <c r="GK73" s="8"/>
      <c r="GM73" s="8"/>
    </row>
    <row r="74" spans="1:195" ht="16.5">
      <c r="A74">
        <v>9.9999999999999995E-7</v>
      </c>
      <c r="B74">
        <v>2.9565217391304352E-5</v>
      </c>
      <c r="C74">
        <v>4.6033333333333337E-4</v>
      </c>
      <c r="D74">
        <v>1.0385135135135134E-3</v>
      </c>
      <c r="E74">
        <v>9.9999999999999995E-7</v>
      </c>
      <c r="F74">
        <v>1.0000000000000001E-5</v>
      </c>
      <c r="G74">
        <v>0.57416201144268475</v>
      </c>
      <c r="H74">
        <v>0.39620837164496714</v>
      </c>
      <c r="I74">
        <v>306.36098117</v>
      </c>
      <c r="J74">
        <v>1.9054607179632443E-7</v>
      </c>
      <c r="K74">
        <v>3.1359999999999999E-2</v>
      </c>
      <c r="L74">
        <v>13.823720285335224</v>
      </c>
      <c r="M74" s="104">
        <v>61325.754034317128</v>
      </c>
      <c r="Q74" s="2"/>
      <c r="AE74" s="8"/>
      <c r="AF74" s="8"/>
      <c r="AH74" s="131">
        <v>72</v>
      </c>
      <c r="AI74" s="132">
        <f>'G 個別計算 (發酵) wrong'!CO74</f>
        <v>-1060.2895100663859</v>
      </c>
      <c r="AJ74" s="132">
        <f>'G 個別計算 (發酵) wrong'!AG74</f>
        <v>-992.5412262804042</v>
      </c>
      <c r="AK74" s="133">
        <f>'G 個別計算 (發酵) wrong'!BA74</f>
        <v>-909.01000743210091</v>
      </c>
      <c r="AL74" s="132" t="e">
        <f>'G 個別計算 (發酵) wrong'!#REF!</f>
        <v>#REF!</v>
      </c>
      <c r="AM74" s="132" t="e">
        <f>'G 個別計算 (發酵) wrong'!#REF!</f>
        <v>#REF!</v>
      </c>
      <c r="AN74" s="132" t="e">
        <f>'G 個別計算 (發酵) wrong'!#REF!</f>
        <v>#REF!</v>
      </c>
      <c r="AO74" s="132">
        <f>'G 個別計算 (發酵) wrong'!BU74</f>
        <v>-922.84454274195468</v>
      </c>
      <c r="AP74" s="132" t="e">
        <f>'G 個別計算 (發酵) wrong'!#REF!</f>
        <v>#REF!</v>
      </c>
      <c r="AQ74" s="132" t="e">
        <f>'G 個別計算 (發酵) wrong'!#REF!</f>
        <v>#REF!</v>
      </c>
      <c r="AR74" s="132" t="e">
        <f>'G 個別計算 (發酵) wrong'!#REF!</f>
        <v>#REF!</v>
      </c>
      <c r="AS74" t="e">
        <f>'G 個別計算 (發酵) wrong'!#REF!</f>
        <v>#REF!</v>
      </c>
      <c r="AT74" t="e">
        <f>'G 個別計算 (發酵) wrong'!#REF!</f>
        <v>#REF!</v>
      </c>
      <c r="AU74" t="e">
        <f>'G 個別計算 (發酵) wrong'!#REF!</f>
        <v>#REF!</v>
      </c>
      <c r="AV74" t="e">
        <f>#REF!</f>
        <v>#REF!</v>
      </c>
      <c r="AW74" s="2" t="e">
        <f>#REF!</f>
        <v>#REF!</v>
      </c>
      <c r="AX74" t="e">
        <f>#REF!</f>
        <v>#REF!</v>
      </c>
      <c r="BJ74" s="131">
        <v>72</v>
      </c>
      <c r="BK74" s="132">
        <f>'G 個別計算(old wrong'!AI74</f>
        <v>-18.353566958268658</v>
      </c>
      <c r="BL74" s="133">
        <f>'G 個別計算(old wrong'!U74</f>
        <v>-8.3331953899604798</v>
      </c>
      <c r="BM74" s="132">
        <f>'G 個別計算(old wrong'!BT74</f>
        <v>21.37343569883754</v>
      </c>
      <c r="BN74" s="132">
        <f>'G 個別計算(old wrong'!AB74</f>
        <v>-19.686259520489667</v>
      </c>
      <c r="BO74" s="132">
        <f>'G 個別計算(old wrong'!CA74</f>
        <v>-21.37343569883754</v>
      </c>
      <c r="BP74" s="100">
        <f t="shared" si="4"/>
        <v>-38.039826478758329</v>
      </c>
      <c r="BQ74" s="132">
        <f>'G 個別計算(old wrong'!BF74</f>
        <v>-44.018135857876658</v>
      </c>
      <c r="BR74" s="133">
        <f>'G 個別計算(old wrong'!BM74</f>
        <v>-22.644700159038997</v>
      </c>
      <c r="BS74">
        <f>'G 個別計算(old wrong'!CI74</f>
        <v>-11.353319528041837</v>
      </c>
      <c r="BU74" s="8"/>
      <c r="BW74" s="8"/>
      <c r="BZ74" s="2"/>
      <c r="CN74" s="8"/>
      <c r="CO74" s="8"/>
      <c r="CQ74" s="8"/>
      <c r="CT74" s="2"/>
      <c r="DH74" s="8"/>
      <c r="DI74" s="8"/>
      <c r="DK74" s="8"/>
      <c r="DN74" s="2"/>
      <c r="EB74" s="8"/>
      <c r="EC74" s="8"/>
      <c r="EE74" s="8"/>
      <c r="EH74" s="2"/>
      <c r="EV74" s="8"/>
      <c r="EW74" s="8"/>
      <c r="EY74" s="8"/>
      <c r="FB74" s="2"/>
      <c r="FP74" s="8"/>
      <c r="FQ74" s="8"/>
      <c r="FS74" s="8"/>
      <c r="FV74" s="2"/>
      <c r="GJ74" s="8"/>
      <c r="GK74" s="8"/>
      <c r="GM74" s="8"/>
    </row>
    <row r="75" spans="1:195" ht="16.5">
      <c r="A75">
        <v>9.9999999999999995E-7</v>
      </c>
      <c r="B75">
        <v>3.8043478260869569E-5</v>
      </c>
      <c r="C75">
        <v>3.5716666666666671E-4</v>
      </c>
      <c r="D75">
        <v>6.7094594594594597E-4</v>
      </c>
      <c r="E75">
        <v>9.9999999999999995E-7</v>
      </c>
      <c r="F75">
        <v>1.0000000000000001E-5</v>
      </c>
      <c r="G75">
        <v>0.57313041145719301</v>
      </c>
      <c r="H75">
        <v>0.39579637694578085</v>
      </c>
      <c r="I75">
        <v>306.20758258000001</v>
      </c>
      <c r="J75">
        <v>1.8197008586099811E-7</v>
      </c>
      <c r="K75">
        <v>3.1539999999999999E-2</v>
      </c>
      <c r="L75">
        <v>18.341113529833059</v>
      </c>
      <c r="M75" s="104">
        <v>61233.009849409311</v>
      </c>
      <c r="Q75" s="2"/>
      <c r="AE75" s="8"/>
      <c r="AF75" s="8"/>
      <c r="AH75" s="131">
        <v>73</v>
      </c>
      <c r="AI75" s="132">
        <f>'G 個別計算 (發酵) wrong'!CO75</f>
        <v>-1045.979880575188</v>
      </c>
      <c r="AJ75" s="132">
        <f>'G 個別計算 (發酵) wrong'!AG75</f>
        <v>-996.96131516622222</v>
      </c>
      <c r="AK75" s="133">
        <f>'G 個別計算 (發酵) wrong'!BA75</f>
        <v>-913.27985254764644</v>
      </c>
      <c r="AL75" s="132" t="e">
        <f>'G 個別計算 (發酵) wrong'!#REF!</f>
        <v>#REF!</v>
      </c>
      <c r="AM75" s="132" t="e">
        <f>'G 個別計算 (發酵) wrong'!#REF!</f>
        <v>#REF!</v>
      </c>
      <c r="AN75" s="132" t="e">
        <f>'G 個別計算 (發酵) wrong'!#REF!</f>
        <v>#REF!</v>
      </c>
      <c r="AO75" s="132">
        <f>'G 個別計算 (發酵) wrong'!BU75</f>
        <v>-923.24235530894407</v>
      </c>
      <c r="AP75" s="132" t="e">
        <f>'G 個別計算 (發酵) wrong'!#REF!</f>
        <v>#REF!</v>
      </c>
      <c r="AQ75" s="132" t="e">
        <f>'G 個別計算 (發酵) wrong'!#REF!</f>
        <v>#REF!</v>
      </c>
      <c r="AR75" s="132" t="e">
        <f>'G 個別計算 (發酵) wrong'!#REF!</f>
        <v>#REF!</v>
      </c>
      <c r="AS75" t="e">
        <f>'G 個別計算 (發酵) wrong'!#REF!</f>
        <v>#REF!</v>
      </c>
      <c r="AT75" t="e">
        <f>'G 個別計算 (發酵) wrong'!#REF!</f>
        <v>#REF!</v>
      </c>
      <c r="AU75" t="e">
        <f>'G 個別計算 (發酵) wrong'!#REF!</f>
        <v>#REF!</v>
      </c>
      <c r="AV75" t="e">
        <f>#REF!</f>
        <v>#REF!</v>
      </c>
      <c r="AW75" s="2" t="e">
        <f>#REF!</f>
        <v>#REF!</v>
      </c>
      <c r="AX75" t="e">
        <f>#REF!</f>
        <v>#REF!</v>
      </c>
      <c r="BJ75" s="131">
        <v>73</v>
      </c>
      <c r="BK75" s="132">
        <f>'G 個別計算(old wrong'!AI75</f>
        <v>-18.292232286589083</v>
      </c>
      <c r="BL75" s="133">
        <f>'G 個別計算(old wrong'!U75</f>
        <v>-5.7710917828359669</v>
      </c>
      <c r="BM75" s="132">
        <f>'G 個別計算(old wrong'!BT75</f>
        <v>24.848001974553952</v>
      </c>
      <c r="BN75" s="132">
        <f>'G 個別計算(old wrong'!AB75</f>
        <v>-18.097953253636632</v>
      </c>
      <c r="BO75" s="132">
        <f>'G 個別計算(old wrong'!CA75</f>
        <v>-24.848001974553952</v>
      </c>
      <c r="BP75" s="100">
        <f t="shared" si="4"/>
        <v>-36.390185540225715</v>
      </c>
      <c r="BQ75" s="132">
        <f>'G 個別計算(old wrong'!BF75</f>
        <v>-46.841351563005446</v>
      </c>
      <c r="BR75" s="133">
        <f>'G 個別計算(old wrong'!BM75</f>
        <v>-21.99334958845138</v>
      </c>
      <c r="BS75">
        <f>'G 個別計算(old wrong'!CI75</f>
        <v>-13.823588686956867</v>
      </c>
      <c r="BU75" s="8"/>
      <c r="BW75" s="8"/>
      <c r="BZ75" s="2"/>
      <c r="CN75" s="8"/>
      <c r="CO75" s="8"/>
      <c r="CQ75" s="8"/>
      <c r="CT75" s="2"/>
      <c r="DH75" s="8"/>
      <c r="DI75" s="8"/>
      <c r="DK75" s="8"/>
      <c r="DN75" s="2"/>
      <c r="EB75" s="8"/>
      <c r="EC75" s="8"/>
      <c r="EE75" s="8"/>
      <c r="EH75" s="2"/>
      <c r="EV75" s="8"/>
      <c r="EW75" s="8"/>
      <c r="EY75" s="8"/>
      <c r="FB75" s="2"/>
      <c r="FP75" s="8"/>
      <c r="FQ75" s="8"/>
      <c r="FS75" s="8"/>
      <c r="FV75" s="2"/>
      <c r="GJ75" s="8"/>
      <c r="GK75" s="8"/>
      <c r="GM75" s="8"/>
    </row>
    <row r="76" spans="1:195" ht="16.5">
      <c r="A76">
        <v>9.9999999999999995E-7</v>
      </c>
      <c r="B76">
        <v>4.9782608695652176E-5</v>
      </c>
      <c r="C76">
        <v>4.7983333333333336E-4</v>
      </c>
      <c r="D76">
        <v>6.5459459459459458E-4</v>
      </c>
      <c r="E76">
        <v>9.9999999999999995E-7</v>
      </c>
      <c r="F76">
        <v>1.0000000000000001E-5</v>
      </c>
      <c r="G76">
        <v>0.56370429816789813</v>
      </c>
      <c r="H76">
        <v>0.40313961927279585</v>
      </c>
      <c r="I76">
        <v>305.8542966</v>
      </c>
      <c r="J76">
        <v>1.8620871366628614E-7</v>
      </c>
      <c r="K76">
        <v>3.1620000000000002E-2</v>
      </c>
      <c r="L76">
        <v>34.43741701919091</v>
      </c>
      <c r="M76" s="104">
        <v>60305.509825103072</v>
      </c>
      <c r="Q76" s="2"/>
      <c r="AE76" s="8"/>
      <c r="AF76" s="8"/>
      <c r="AH76" s="131">
        <v>74</v>
      </c>
      <c r="AI76" s="132">
        <f>'G 個別計算 (發酵) wrong'!CO76</f>
        <v>-1027.8385942469661</v>
      </c>
      <c r="AJ76" s="132">
        <f>'G 個別計算 (發酵) wrong'!AG76</f>
        <v>-991.73239388678076</v>
      </c>
      <c r="AK76" s="133">
        <f>'G 個別計算 (發酵) wrong'!BA76</f>
        <v>-912.89792804542799</v>
      </c>
      <c r="AL76" s="132" t="e">
        <f>'G 個別計算 (發酵) wrong'!#REF!</f>
        <v>#REF!</v>
      </c>
      <c r="AM76" s="132" t="e">
        <f>'G 個別計算 (發酵) wrong'!#REF!</f>
        <v>#REF!</v>
      </c>
      <c r="AN76" s="132" t="e">
        <f>'G 個別計算 (發酵) wrong'!#REF!</f>
        <v>#REF!</v>
      </c>
      <c r="AO76" s="132">
        <f>'G 個別計算 (發酵) wrong'!BU76</f>
        <v>-922.64583076832002</v>
      </c>
      <c r="AP76" s="132" t="e">
        <f>'G 個別計算 (發酵) wrong'!#REF!</f>
        <v>#REF!</v>
      </c>
      <c r="AQ76" s="132" t="e">
        <f>'G 個別計算 (發酵) wrong'!#REF!</f>
        <v>#REF!</v>
      </c>
      <c r="AR76" s="132" t="e">
        <f>'G 個別計算 (發酵) wrong'!#REF!</f>
        <v>#REF!</v>
      </c>
      <c r="AS76" t="e">
        <f>'G 個別計算 (發酵) wrong'!#REF!</f>
        <v>#REF!</v>
      </c>
      <c r="AT76" t="e">
        <f>'G 個別計算 (發酵) wrong'!#REF!</f>
        <v>#REF!</v>
      </c>
      <c r="AU76" t="e">
        <f>'G 個別計算 (發酵) wrong'!#REF!</f>
        <v>#REF!</v>
      </c>
      <c r="AV76" t="e">
        <f>#REF!</f>
        <v>#REF!</v>
      </c>
      <c r="AW76" s="2" t="e">
        <f>#REF!</f>
        <v>#REF!</v>
      </c>
      <c r="AX76" t="e">
        <f>#REF!</f>
        <v>#REF!</v>
      </c>
      <c r="BJ76" s="131">
        <v>74</v>
      </c>
      <c r="BK76" s="132">
        <f>'G 個別計算(old wrong'!AI76</f>
        <v>-13.460151681940069</v>
      </c>
      <c r="BL76" s="133">
        <f>'G 個別計算(old wrong'!U76</f>
        <v>-4.5114442667113508E-3</v>
      </c>
      <c r="BM76" s="132">
        <f>'G 個別計算(old wrong'!BT76</f>
        <v>30.651832568170718</v>
      </c>
      <c r="BN76" s="132">
        <f>'G 個別計算(old wrong'!AB76</f>
        <v>-17.200703774763898</v>
      </c>
      <c r="BO76" s="132">
        <f>'G 個別計算(old wrong'!CA76</f>
        <v>-30.651832568170718</v>
      </c>
      <c r="BP76" s="100">
        <f t="shared" si="4"/>
        <v>-30.660855456703967</v>
      </c>
      <c r="BQ76" s="132">
        <f>'G 個別計算(old wrong'!BF76</f>
        <v>-53.443232487829221</v>
      </c>
      <c r="BR76" s="133">
        <f>'G 個別計算(old wrong'!BM76</f>
        <v>-22.791399919658396</v>
      </c>
      <c r="BS76">
        <f>'G 個別計算(old wrong'!CI76</f>
        <v>-16.773699859627271</v>
      </c>
      <c r="BU76" s="8"/>
      <c r="BW76" s="8"/>
      <c r="BZ76" s="2"/>
      <c r="CN76" s="8"/>
      <c r="CO76" s="8"/>
      <c r="CQ76" s="8"/>
      <c r="CT76" s="2"/>
      <c r="DH76" s="8"/>
      <c r="DI76" s="8"/>
      <c r="DK76" s="8"/>
      <c r="DN76" s="2"/>
      <c r="EB76" s="8"/>
      <c r="EC76" s="8"/>
      <c r="EE76" s="8"/>
      <c r="EH76" s="2"/>
      <c r="EV76" s="8"/>
      <c r="EW76" s="8"/>
      <c r="EY76" s="8"/>
      <c r="FB76" s="2"/>
      <c r="FP76" s="8"/>
      <c r="FQ76" s="8"/>
      <c r="FS76" s="8"/>
      <c r="FV76" s="2"/>
      <c r="GJ76" s="8"/>
      <c r="GK76" s="8"/>
      <c r="GM76" s="8"/>
    </row>
    <row r="77" spans="1:195" ht="16.5">
      <c r="A77">
        <v>9.9999999999999995E-7</v>
      </c>
      <c r="B77">
        <v>3.260869565217391E-5</v>
      </c>
      <c r="C77">
        <v>4.3483333333333335E-4</v>
      </c>
      <c r="D77">
        <v>8.1364864864864861E-4</v>
      </c>
      <c r="E77">
        <v>9.9999999999999995E-7</v>
      </c>
      <c r="F77">
        <v>1.0000000000000001E-5</v>
      </c>
      <c r="G77">
        <v>0.56736481182893794</v>
      </c>
      <c r="H77">
        <v>0.3983138826051203</v>
      </c>
      <c r="I77">
        <v>306.3497921</v>
      </c>
      <c r="J77">
        <v>1.9054607179632443E-7</v>
      </c>
      <c r="K77">
        <v>3.09E-2</v>
      </c>
      <c r="L77">
        <v>13.933805885949859</v>
      </c>
      <c r="M77" s="104">
        <v>60691.047668972235</v>
      </c>
      <c r="Q77" s="2"/>
      <c r="AE77" s="8"/>
      <c r="AF77" s="8"/>
      <c r="AH77" s="131">
        <v>75</v>
      </c>
      <c r="AI77" s="132">
        <f>'G 個別計算 (發酵) wrong'!CO77</f>
        <v>-1053.8127425923904</v>
      </c>
      <c r="AJ77" s="132">
        <f>'G 個別計算 (發酵) wrong'!AG77</f>
        <v>-993.40052667112036</v>
      </c>
      <c r="AK77" s="133">
        <f>'G 個別計算 (發酵) wrong'!BA77</f>
        <v>-911.19668804635057</v>
      </c>
      <c r="AL77" s="132" t="e">
        <f>'G 個別計算 (發酵) wrong'!#REF!</f>
        <v>#REF!</v>
      </c>
      <c r="AM77" s="132" t="e">
        <f>'G 個別計算 (發酵) wrong'!#REF!</f>
        <v>#REF!</v>
      </c>
      <c r="AN77" s="132" t="e">
        <f>'G 個別計算 (發酵) wrong'!#REF!</f>
        <v>#REF!</v>
      </c>
      <c r="AO77" s="132">
        <f>'G 個別計算 (發酵) wrong'!BU77</f>
        <v>-922.92539473951445</v>
      </c>
      <c r="AP77" s="132" t="e">
        <f>'G 個別計算 (發酵) wrong'!#REF!</f>
        <v>#REF!</v>
      </c>
      <c r="AQ77" s="132" t="e">
        <f>'G 個別計算 (發酵) wrong'!#REF!</f>
        <v>#REF!</v>
      </c>
      <c r="AR77" s="132" t="e">
        <f>'G 個別計算 (發酵) wrong'!#REF!</f>
        <v>#REF!</v>
      </c>
      <c r="AS77" t="e">
        <f>'G 個別計算 (發酵) wrong'!#REF!</f>
        <v>#REF!</v>
      </c>
      <c r="AT77" t="e">
        <f>'G 個別計算 (發酵) wrong'!#REF!</f>
        <v>#REF!</v>
      </c>
      <c r="AU77" t="e">
        <f>'G 個別計算 (發酵) wrong'!#REF!</f>
        <v>#REF!</v>
      </c>
      <c r="AV77" t="e">
        <f>#REF!</f>
        <v>#REF!</v>
      </c>
      <c r="AW77" s="2" t="e">
        <f>#REF!</f>
        <v>#REF!</v>
      </c>
      <c r="AX77" t="e">
        <f>#REF!</f>
        <v>#REF!</v>
      </c>
      <c r="BJ77" s="131">
        <v>75</v>
      </c>
      <c r="BK77" s="132">
        <f>'G 個別計算(old wrong'!AI77</f>
        <v>-18.607223196031427</v>
      </c>
      <c r="BL77" s="133">
        <f>'G 個別計算(old wrong'!U77</f>
        <v>-7.8399969356845531</v>
      </c>
      <c r="BM77" s="132">
        <f>'G 個別計算(old wrong'!BT77</f>
        <v>21.514830217609088</v>
      </c>
      <c r="BN77" s="132">
        <f>'G 個別計算(old wrong'!AB77</f>
        <v>-18.587600892946604</v>
      </c>
      <c r="BO77" s="132">
        <f>'G 個別計算(old wrong'!CA77</f>
        <v>-21.514830217609088</v>
      </c>
      <c r="BP77" s="100">
        <f t="shared" si="4"/>
        <v>-37.194824088978031</v>
      </c>
      <c r="BQ77" s="132">
        <f>'G 個別計算(old wrong'!BF77</f>
        <v>-44.082688043960616</v>
      </c>
      <c r="BR77" s="133">
        <f>'G 個別計算(old wrong'!BM77</f>
        <v>-22.567857826351414</v>
      </c>
      <c r="BS77">
        <f>'G 個別計算(old wrong'!CI77</f>
        <v>-12.499155172806212</v>
      </c>
      <c r="BU77" s="8"/>
      <c r="BW77" s="8"/>
      <c r="BZ77" s="2"/>
      <c r="CN77" s="8"/>
      <c r="CO77" s="8"/>
      <c r="CQ77" s="8"/>
      <c r="CT77" s="2"/>
      <c r="DH77" s="8"/>
      <c r="DI77" s="8"/>
      <c r="DK77" s="8"/>
      <c r="DN77" s="2"/>
      <c r="EB77" s="8"/>
      <c r="EC77" s="8"/>
      <c r="EE77" s="8"/>
      <c r="EH77" s="2"/>
      <c r="EV77" s="8"/>
      <c r="EW77" s="8"/>
      <c r="EY77" s="8"/>
      <c r="FB77" s="2"/>
      <c r="FP77" s="8"/>
      <c r="FQ77" s="8"/>
      <c r="FS77" s="8"/>
      <c r="FV77" s="2"/>
      <c r="GJ77" s="8"/>
      <c r="GK77" s="8"/>
      <c r="GM77" s="8"/>
    </row>
    <row r="78" spans="1:195" ht="16.5">
      <c r="A78">
        <v>9.9999999999999995E-7</v>
      </c>
      <c r="B78">
        <v>4.4999999999999996E-5</v>
      </c>
      <c r="C78">
        <v>4.9566666666666661E-4</v>
      </c>
      <c r="D78">
        <v>7.6148648648648653E-4</v>
      </c>
      <c r="E78">
        <v>9.9999999999999995E-7</v>
      </c>
      <c r="F78">
        <v>1.0000000000000001E-5</v>
      </c>
      <c r="G78">
        <v>0.56467611130286388</v>
      </c>
      <c r="H78">
        <v>0.40367342830626834</v>
      </c>
      <c r="I78">
        <v>305.92003541999998</v>
      </c>
      <c r="J78">
        <v>1.9498445997580421E-7</v>
      </c>
      <c r="K78">
        <v>3.0859999999999999E-2</v>
      </c>
      <c r="L78">
        <v>16.305735696344403</v>
      </c>
      <c r="M78" s="104">
        <v>60407.906595747976</v>
      </c>
      <c r="Q78" s="2"/>
      <c r="AE78" s="8"/>
      <c r="AF78" s="8"/>
      <c r="AH78" s="131">
        <v>76</v>
      </c>
      <c r="AI78" s="132">
        <f>'G 個別計算 (發酵) wrong'!CO78</f>
        <v>-1032.0575956957819</v>
      </c>
      <c r="AJ78" s="132">
        <f>'G 個別計算 (發酵) wrong'!AG78</f>
        <v>-990.60245055712062</v>
      </c>
      <c r="AK78" s="133">
        <f>'G 個別計算 (發酵) wrong'!BA78</f>
        <v>-911.13550542935332</v>
      </c>
      <c r="AL78" s="132" t="e">
        <f>'G 個別計算 (發酵) wrong'!#REF!</f>
        <v>#REF!</v>
      </c>
      <c r="AM78" s="132" t="e">
        <f>'G 個別計算 (發酵) wrong'!#REF!</f>
        <v>#REF!</v>
      </c>
      <c r="AN78" s="132" t="e">
        <f>'G 個別計算 (發酵) wrong'!#REF!</f>
        <v>#REF!</v>
      </c>
      <c r="AO78" s="132">
        <f>'G 個別計算 (發酵) wrong'!BU78</f>
        <v>-922.28785620496114</v>
      </c>
      <c r="AP78" s="132" t="e">
        <f>'G 個別計算 (發酵) wrong'!#REF!</f>
        <v>#REF!</v>
      </c>
      <c r="AQ78" s="132" t="e">
        <f>'G 個別計算 (發酵) wrong'!#REF!</f>
        <v>#REF!</v>
      </c>
      <c r="AR78" s="132" t="e">
        <f>'G 個別計算 (發酵) wrong'!#REF!</f>
        <v>#REF!</v>
      </c>
      <c r="AS78" t="e">
        <f>'G 個別計算 (發酵) wrong'!#REF!</f>
        <v>#REF!</v>
      </c>
      <c r="AT78" t="e">
        <f>'G 個別計算 (發酵) wrong'!#REF!</f>
        <v>#REF!</v>
      </c>
      <c r="AU78" t="e">
        <f>'G 個別計算 (發酵) wrong'!#REF!</f>
        <v>#REF!</v>
      </c>
      <c r="AV78" t="e">
        <f>#REF!</f>
        <v>#REF!</v>
      </c>
      <c r="AW78" s="2" t="e">
        <f>#REF!</f>
        <v>#REF!</v>
      </c>
      <c r="AX78" t="e">
        <f>#REF!</f>
        <v>#REF!</v>
      </c>
      <c r="BJ78" s="131">
        <v>76</v>
      </c>
      <c r="BK78" s="132">
        <f>'G 個別計算(old wrong'!AI78</f>
        <v>-16.991258839738059</v>
      </c>
      <c r="BL78" s="133">
        <f>'G 個別計算(old wrong'!U78</f>
        <v>-5.9681257851061673</v>
      </c>
      <c r="BM78" s="132">
        <f>'G 個別計算(old wrong'!BT78</f>
        <v>22.946310947323724</v>
      </c>
      <c r="BN78" s="132">
        <f>'G 個別計算(old wrong'!AB78</f>
        <v>-17.89130367779784</v>
      </c>
      <c r="BO78" s="132">
        <f>'G 個別計算(old wrong'!CA78</f>
        <v>-22.946310947323724</v>
      </c>
      <c r="BP78" s="100">
        <f t="shared" si="4"/>
        <v>-34.882562517535902</v>
      </c>
      <c r="BQ78" s="132">
        <f>'G 個別計算(old wrong'!BF78</f>
        <v>-45.875812923153092</v>
      </c>
      <c r="BR78" s="133">
        <f>'G 個別計算(old wrong'!BM78</f>
        <v>-22.929501975829236</v>
      </c>
      <c r="BS78">
        <f>'G 個別計算(old wrong'!CI78</f>
        <v>-16.020311119385454</v>
      </c>
      <c r="BU78" s="8"/>
      <c r="BW78" s="8"/>
      <c r="BZ78" s="2"/>
      <c r="CN78" s="8"/>
      <c r="CO78" s="8"/>
      <c r="CQ78" s="8"/>
      <c r="CT78" s="2"/>
      <c r="DH78" s="8"/>
      <c r="DI78" s="8"/>
      <c r="DK78" s="8"/>
      <c r="DN78" s="2"/>
      <c r="EB78" s="8"/>
      <c r="EC78" s="8"/>
      <c r="EE78" s="8"/>
      <c r="EH78" s="2"/>
      <c r="EV78" s="8"/>
      <c r="EW78" s="8"/>
      <c r="EY78" s="8"/>
      <c r="FB78" s="2"/>
      <c r="FP78" s="8"/>
      <c r="FQ78" s="8"/>
      <c r="FS78" s="8"/>
      <c r="FV78" s="2"/>
      <c r="GJ78" s="8"/>
      <c r="GK78" s="8"/>
      <c r="GM78" s="8"/>
    </row>
    <row r="79" spans="1:195" ht="16.5">
      <c r="A79">
        <v>9.9999999999999995E-7</v>
      </c>
      <c r="B79">
        <v>9.9999999999999995E-7</v>
      </c>
      <c r="C79">
        <v>5.7649999999999997E-4</v>
      </c>
      <c r="D79">
        <v>8.9445945945945953E-4</v>
      </c>
      <c r="E79">
        <v>9.9999999999999995E-7</v>
      </c>
      <c r="F79">
        <v>1.0000000000000001E-5</v>
      </c>
      <c r="G79">
        <v>0.55964054766159754</v>
      </c>
      <c r="H79">
        <v>0.4092742702596176</v>
      </c>
      <c r="I79">
        <v>306.43316873999999</v>
      </c>
      <c r="J79">
        <v>1.9952623149688761E-7</v>
      </c>
      <c r="K79">
        <v>3.0964999999999999E-2</v>
      </c>
      <c r="L79">
        <v>54.628352327669397</v>
      </c>
      <c r="M79" s="104">
        <v>59873.985333711396</v>
      </c>
      <c r="Q79" s="2"/>
      <c r="AE79" s="8"/>
      <c r="AF79" s="8"/>
      <c r="AH79" s="131">
        <v>77</v>
      </c>
      <c r="AI79" s="132">
        <f>'G 個別計算 (發酵) wrong'!CO79</f>
        <v>-1265.8065774194865</v>
      </c>
      <c r="AJ79" s="132">
        <f>'G 個別計算 (發酵) wrong'!AG79</f>
        <v>-988.47237734597752</v>
      </c>
      <c r="AK79" s="133">
        <f>'G 個別計算 (發酵) wrong'!BA79</f>
        <v>-909.82354802588554</v>
      </c>
      <c r="AL79" s="132" t="e">
        <f>'G 個別計算 (發酵) wrong'!#REF!</f>
        <v>#REF!</v>
      </c>
      <c r="AM79" s="132" t="e">
        <f>'G 個別計算 (發酵) wrong'!#REF!</f>
        <v>#REF!</v>
      </c>
      <c r="AN79" s="132" t="e">
        <f>'G 個別計算 (發酵) wrong'!#REF!</f>
        <v>#REF!</v>
      </c>
      <c r="AO79" s="132">
        <f>'G 個別計算 (發酵) wrong'!BU79</f>
        <v>-922.4200316669743</v>
      </c>
      <c r="AP79" s="132" t="e">
        <f>'G 個別計算 (發酵) wrong'!#REF!</f>
        <v>#REF!</v>
      </c>
      <c r="AQ79" s="132" t="e">
        <f>'G 個別計算 (發酵) wrong'!#REF!</f>
        <v>#REF!</v>
      </c>
      <c r="AR79" s="132" t="e">
        <f>'G 個別計算 (發酵) wrong'!#REF!</f>
        <v>#REF!</v>
      </c>
      <c r="AS79" t="e">
        <f>'G 個別計算 (發酵) wrong'!#REF!</f>
        <v>#REF!</v>
      </c>
      <c r="AT79" t="e">
        <f>'G 個別計算 (發酵) wrong'!#REF!</f>
        <v>#REF!</v>
      </c>
      <c r="AU79" t="e">
        <f>'G 個別計算 (發酵) wrong'!#REF!</f>
        <v>#REF!</v>
      </c>
      <c r="AV79" t="e">
        <f>#REF!</f>
        <v>#REF!</v>
      </c>
      <c r="AW79" s="2" t="e">
        <f>#REF!</f>
        <v>#REF!</v>
      </c>
      <c r="AX79" t="e">
        <f>#REF!</f>
        <v>#REF!</v>
      </c>
      <c r="BJ79" s="131">
        <v>77</v>
      </c>
      <c r="BK79" s="132">
        <f>'G 個別計算(old wrong'!AI79</f>
        <v>-10.111298334916391</v>
      </c>
      <c r="BL79" s="133">
        <f>'G 個別計算(old wrong'!U79</f>
        <v>3.1765266619756432</v>
      </c>
      <c r="BM79" s="132">
        <f>'G 個別計算(old wrong'!BT79</f>
        <v>34.821024729336912</v>
      </c>
      <c r="BN79" s="132">
        <f>'G 個別計算(old wrong'!AB79</f>
        <v>-18.356673070469061</v>
      </c>
      <c r="BO79" s="132">
        <f>'G 個別計算(old wrong'!CA79</f>
        <v>-34.821024729336912</v>
      </c>
      <c r="BP79" s="100">
        <f t="shared" si="4"/>
        <v>-28.467971405385452</v>
      </c>
      <c r="BQ79" s="132">
        <f>'G 個別計算(old wrong'!BF79</f>
        <v>-58.134413569547519</v>
      </c>
      <c r="BR79" s="133">
        <f>'G 個別計算(old wrong'!BM79</f>
        <v>-23.313388840210493</v>
      </c>
      <c r="BS79">
        <f>'G 個別計算(old wrong'!CI79</f>
        <v>22.90897783870787</v>
      </c>
      <c r="BU79" s="8"/>
      <c r="BW79" s="8"/>
      <c r="BZ79" s="2"/>
      <c r="CN79" s="8"/>
      <c r="CO79" s="8"/>
      <c r="CQ79" s="8"/>
      <c r="CT79" s="2"/>
      <c r="DH79" s="8"/>
      <c r="DI79" s="8"/>
      <c r="DK79" s="8"/>
      <c r="DN79" s="2"/>
      <c r="EB79" s="8"/>
      <c r="EC79" s="8"/>
      <c r="EE79" s="8"/>
      <c r="EH79" s="2"/>
      <c r="EV79" s="8"/>
      <c r="EW79" s="8"/>
      <c r="EY79" s="8"/>
      <c r="FB79" s="2"/>
      <c r="FP79" s="8"/>
      <c r="FQ79" s="8"/>
      <c r="FS79" s="8"/>
      <c r="FV79" s="2"/>
      <c r="GJ79" s="8"/>
      <c r="GK79" s="8"/>
      <c r="GM79" s="8"/>
    </row>
    <row r="80" spans="1:195" ht="16.5">
      <c r="A80">
        <v>9.9999999999999995E-7</v>
      </c>
      <c r="B80">
        <v>2.1739130434782607E-5</v>
      </c>
      <c r="C80">
        <v>5.7499999999999999E-4</v>
      </c>
      <c r="D80">
        <v>8.2662162162162162E-4</v>
      </c>
      <c r="E80">
        <v>9.9999999999999995E-7</v>
      </c>
      <c r="F80">
        <v>1.0000000000000001E-5</v>
      </c>
      <c r="G80">
        <v>0.56750053686143442</v>
      </c>
      <c r="H80">
        <v>0.40050437537910555</v>
      </c>
      <c r="I80">
        <v>306.26172326</v>
      </c>
      <c r="J80">
        <v>1.9498445997580421E-7</v>
      </c>
      <c r="K80">
        <v>3.0419999999999999E-2</v>
      </c>
      <c r="L80">
        <v>11.517965895376857</v>
      </c>
      <c r="M80" s="104">
        <v>60689.977699183662</v>
      </c>
      <c r="Q80" s="2"/>
      <c r="AE80" s="8"/>
      <c r="AF80" s="8"/>
      <c r="AH80" s="131">
        <v>78</v>
      </c>
      <c r="AI80" s="132">
        <f>'G 個別計算 (發酵) wrong'!CO80</f>
        <v>-1077.1334550705235</v>
      </c>
      <c r="AJ80" s="132">
        <f>'G 個別計算 (發酵) wrong'!AG80</f>
        <v>-988.6879356543194</v>
      </c>
      <c r="AK80" s="133">
        <f>'G 個別計算 (發酵) wrong'!BA80</f>
        <v>-910.7550051843466</v>
      </c>
      <c r="AL80" s="132" t="e">
        <f>'G 個別計算 (發酵) wrong'!#REF!</f>
        <v>#REF!</v>
      </c>
      <c r="AM80" s="132" t="e">
        <f>'G 個別計算 (發酵) wrong'!#REF!</f>
        <v>#REF!</v>
      </c>
      <c r="AN80" s="132" t="e">
        <f>'G 個別計算 (發酵) wrong'!#REF!</f>
        <v>#REF!</v>
      </c>
      <c r="AO80" s="132">
        <f>'G 個別計算 (發酵) wrong'!BU80</f>
        <v>-922.66497498849378</v>
      </c>
      <c r="AP80" s="132" t="e">
        <f>'G 個別計算 (發酵) wrong'!#REF!</f>
        <v>#REF!</v>
      </c>
      <c r="AQ80" s="132" t="e">
        <f>'G 個別計算 (發酵) wrong'!#REF!</f>
        <v>#REF!</v>
      </c>
      <c r="AR80" s="132" t="e">
        <f>'G 個別計算 (發酵) wrong'!#REF!</f>
        <v>#REF!</v>
      </c>
      <c r="AS80" t="e">
        <f>'G 個別計算 (發酵) wrong'!#REF!</f>
        <v>#REF!</v>
      </c>
      <c r="AT80" t="e">
        <f>'G 個別計算 (發酵) wrong'!#REF!</f>
        <v>#REF!</v>
      </c>
      <c r="AU80" t="e">
        <f>'G 個別計算 (發酵) wrong'!#REF!</f>
        <v>#REF!</v>
      </c>
      <c r="AV80" t="e">
        <f>#REF!</f>
        <v>#REF!</v>
      </c>
      <c r="AW80" s="2" t="e">
        <f>#REF!</f>
        <v>#REF!</v>
      </c>
      <c r="AX80" t="e">
        <f>#REF!</f>
        <v>#REF!</v>
      </c>
      <c r="BJ80" s="131">
        <v>78</v>
      </c>
      <c r="BK80" s="132">
        <f>'G 個別計算(old wrong'!AI80</f>
        <v>-18.074958918528807</v>
      </c>
      <c r="BL80" s="133">
        <f>'G 個別計算(old wrong'!U80</f>
        <v>-8.5785260153942318</v>
      </c>
      <c r="BM80" s="132">
        <f>'G 個別計算(old wrong'!BT80</f>
        <v>18.869216051130692</v>
      </c>
      <c r="BN80" s="132">
        <f>'G 個別計算(old wrong'!AB80</f>
        <v>-17.951309163390167</v>
      </c>
      <c r="BO80" s="132">
        <f>'G 個別計算(old wrong'!CA80</f>
        <v>-18.869216051130692</v>
      </c>
      <c r="BP80" s="100">
        <f t="shared" si="4"/>
        <v>-36.026268081918971</v>
      </c>
      <c r="BQ80" s="132">
        <f>'G 個別計算(old wrong'!BF80</f>
        <v>-42.190524368554705</v>
      </c>
      <c r="BR80" s="133">
        <f>'G 個別計算(old wrong'!BM80</f>
        <v>-23.321308317423917</v>
      </c>
      <c r="BS80">
        <f>'G 個別計算(old wrong'!CI80</f>
        <v>-8.5803884147230036</v>
      </c>
      <c r="BU80" s="8"/>
      <c r="BW80" s="8"/>
      <c r="BZ80" s="2"/>
      <c r="CN80" s="8"/>
      <c r="CO80" s="8"/>
      <c r="CQ80" s="8"/>
      <c r="CT80" s="2"/>
      <c r="DH80" s="8"/>
      <c r="DI80" s="8"/>
      <c r="DK80" s="8"/>
      <c r="DN80" s="2"/>
      <c r="EB80" s="8"/>
      <c r="EC80" s="8"/>
      <c r="EE80" s="8"/>
      <c r="EH80" s="2"/>
      <c r="EV80" s="8"/>
      <c r="EW80" s="8"/>
      <c r="EY80" s="8"/>
      <c r="FB80" s="2"/>
      <c r="FP80" s="8"/>
      <c r="FQ80" s="8"/>
      <c r="FS80" s="8"/>
      <c r="FV80" s="2"/>
      <c r="GJ80" s="8"/>
      <c r="GK80" s="8"/>
      <c r="GM80" s="8"/>
    </row>
    <row r="81" spans="1:195" ht="16.5">
      <c r="A81">
        <v>9.9999999999999995E-7</v>
      </c>
      <c r="B81">
        <v>9.9999999999999995E-7</v>
      </c>
      <c r="C81">
        <v>5.5483333333333329E-4</v>
      </c>
      <c r="D81">
        <v>7.5837837837837831E-4</v>
      </c>
      <c r="E81">
        <v>9.9999999999999995E-7</v>
      </c>
      <c r="F81">
        <v>1.0000000000000001E-5</v>
      </c>
      <c r="G81">
        <v>0.56657368731930691</v>
      </c>
      <c r="H81">
        <v>0.40150676277508024</v>
      </c>
      <c r="I81">
        <v>306.21480134000001</v>
      </c>
      <c r="J81">
        <v>1.8620871366628614E-7</v>
      </c>
      <c r="K81">
        <v>3.1144999999999999E-2</v>
      </c>
      <c r="L81">
        <v>11.30649283495878</v>
      </c>
      <c r="M81" s="104">
        <v>60597.132775518658</v>
      </c>
      <c r="Q81" s="2"/>
      <c r="AE81" s="8"/>
      <c r="AF81" s="8"/>
      <c r="AH81" s="131">
        <v>79</v>
      </c>
      <c r="AI81" s="132">
        <f>'G 個別計算 (發酵) wrong'!CO81</f>
        <v>-1267.2568042483535</v>
      </c>
      <c r="AJ81" s="132">
        <f>'G 個別計算 (發酵) wrong'!AG81</f>
        <v>-989.88857944203437</v>
      </c>
      <c r="AK81" s="133">
        <f>'G 個別計算 (發酵) wrong'!BA81</f>
        <v>-911.96990695608508</v>
      </c>
      <c r="AL81" s="132" t="e">
        <f>'G 個別計算 (發酵) wrong'!#REF!</f>
        <v>#REF!</v>
      </c>
      <c r="AM81" s="132" t="e">
        <f>'G 個別計算 (發酵) wrong'!#REF!</f>
        <v>#REF!</v>
      </c>
      <c r="AN81" s="132" t="e">
        <f>'G 個別計算 (發酵) wrong'!#REF!</f>
        <v>#REF!</v>
      </c>
      <c r="AO81" s="132">
        <f>'G 個別計算 (發酵) wrong'!BU81</f>
        <v>-923.04409759340024</v>
      </c>
      <c r="AP81" s="132" t="e">
        <f>'G 個別計算 (發酵) wrong'!#REF!</f>
        <v>#REF!</v>
      </c>
      <c r="AQ81" s="132" t="e">
        <f>'G 個別計算 (發酵) wrong'!#REF!</f>
        <v>#REF!</v>
      </c>
      <c r="AR81" s="132" t="e">
        <f>'G 個別計算 (發酵) wrong'!#REF!</f>
        <v>#REF!</v>
      </c>
      <c r="AS81" t="e">
        <f>'G 個別計算 (發酵) wrong'!#REF!</f>
        <v>#REF!</v>
      </c>
      <c r="AT81" t="e">
        <f>'G 個別計算 (發酵) wrong'!#REF!</f>
        <v>#REF!</v>
      </c>
      <c r="AU81" t="e">
        <f>'G 個別計算 (發酵) wrong'!#REF!</f>
        <v>#REF!</v>
      </c>
      <c r="AV81" t="e">
        <f>#REF!</f>
        <v>#REF!</v>
      </c>
      <c r="AW81" s="2" t="e">
        <f>#REF!</f>
        <v>#REF!</v>
      </c>
      <c r="AX81" t="e">
        <f>#REF!</f>
        <v>#REF!</v>
      </c>
      <c r="BJ81" s="131">
        <v>79</v>
      </c>
      <c r="BK81" s="132">
        <f>'G 個別計算(old wrong'!AI81</f>
        <v>-18.459078317094438</v>
      </c>
      <c r="BL81" s="133">
        <f>'G 個別計算(old wrong'!U81</f>
        <v>-8.6370957953138401</v>
      </c>
      <c r="BM81" s="132">
        <f>'G 個別計算(old wrong'!BT81</f>
        <v>18.785578239673143</v>
      </c>
      <c r="BN81" s="132">
        <f>'G 個別計算(old wrong'!AB81</f>
        <v>-17.600691513206193</v>
      </c>
      <c r="BO81" s="132">
        <f>'G 個別計算(old wrong'!CA81</f>
        <v>-18.785578239673143</v>
      </c>
      <c r="BP81" s="100">
        <f t="shared" si="4"/>
        <v>-36.059769830300631</v>
      </c>
      <c r="BQ81" s="132">
        <f>'G 個別計算(old wrong'!BF81</f>
        <v>-41.961508990597153</v>
      </c>
      <c r="BR81" s="133">
        <f>'G 個別計算(old wrong'!BM81</f>
        <v>-23.175930750923897</v>
      </c>
      <c r="BS81">
        <f>'G 個別計算(old wrong'!CI81</f>
        <v>23.052106716796175</v>
      </c>
      <c r="BU81" s="8"/>
      <c r="BW81" s="8"/>
      <c r="BZ81" s="2"/>
      <c r="CN81" s="8"/>
      <c r="CO81" s="8"/>
      <c r="CQ81" s="8"/>
      <c r="CT81" s="2"/>
      <c r="DH81" s="8"/>
      <c r="DI81" s="8"/>
      <c r="DK81" s="8"/>
      <c r="DN81" s="2"/>
      <c r="EB81" s="8"/>
      <c r="EC81" s="8"/>
      <c r="EE81" s="8"/>
      <c r="EH81" s="2"/>
      <c r="EV81" s="8"/>
      <c r="EW81" s="8"/>
      <c r="EY81" s="8"/>
      <c r="FB81" s="2"/>
      <c r="FP81" s="8"/>
      <c r="FQ81" s="8"/>
      <c r="FS81" s="8"/>
      <c r="FV81" s="2"/>
      <c r="GJ81" s="8"/>
      <c r="GK81" s="8"/>
      <c r="GM81" s="8"/>
    </row>
    <row r="82" spans="1:195" ht="16.5">
      <c r="A82">
        <v>9.9999999999999995E-7</v>
      </c>
      <c r="B82">
        <v>9.9999999999999995E-7</v>
      </c>
      <c r="C82">
        <v>5.3766666666666665E-4</v>
      </c>
      <c r="D82">
        <v>6.733783783783783E-4</v>
      </c>
      <c r="E82">
        <v>9.9999999999999995E-7</v>
      </c>
      <c r="F82">
        <v>1.0000000000000001E-5</v>
      </c>
      <c r="G82">
        <v>0.56626818337770868</v>
      </c>
      <c r="H82">
        <v>0.40227241966806354</v>
      </c>
      <c r="I82">
        <v>306.06501213000001</v>
      </c>
      <c r="J82">
        <v>1.8197008586099811E-7</v>
      </c>
      <c r="K82">
        <v>3.065E-2</v>
      </c>
      <c r="L82">
        <v>11.542392536158562</v>
      </c>
      <c r="M82" s="104">
        <v>60561.445319553284</v>
      </c>
      <c r="Q82" s="2"/>
      <c r="AE82" s="8"/>
      <c r="AF82" s="8"/>
      <c r="AH82" s="131">
        <v>80</v>
      </c>
      <c r="AI82" s="132">
        <f>'G 個別計算 (發酵) wrong'!CO82</f>
        <v>-1266.8952218494815</v>
      </c>
      <c r="AJ82" s="132">
        <f>'G 個別計算 (發酵) wrong'!AG82</f>
        <v>-990.56542037799136</v>
      </c>
      <c r="AK82" s="133">
        <f>'G 個別計算 (發酵) wrong'!BA82</f>
        <v>-913.25819404675508</v>
      </c>
      <c r="AL82" s="132" t="e">
        <f>'G 個別計算 (發酵) wrong'!#REF!</f>
        <v>#REF!</v>
      </c>
      <c r="AM82" s="132" t="e">
        <f>'G 個別計算 (發酵) wrong'!#REF!</f>
        <v>#REF!</v>
      </c>
      <c r="AN82" s="132" t="e">
        <f>'G 個別計算 (發酵) wrong'!#REF!</f>
        <v>#REF!</v>
      </c>
      <c r="AO82" s="132">
        <f>'G 個別計算 (發酵) wrong'!BU82</f>
        <v>-923.29610917245714</v>
      </c>
      <c r="AP82" s="132" t="e">
        <f>'G 個別計算 (發酵) wrong'!#REF!</f>
        <v>#REF!</v>
      </c>
      <c r="AQ82" s="132" t="e">
        <f>'G 個別計算 (發酵) wrong'!#REF!</f>
        <v>#REF!</v>
      </c>
      <c r="AR82" s="132" t="e">
        <f>'G 個別計算 (發酵) wrong'!#REF!</f>
        <v>#REF!</v>
      </c>
      <c r="AS82" t="e">
        <f>'G 個別計算 (發酵) wrong'!#REF!</f>
        <v>#REF!</v>
      </c>
      <c r="AT82" t="e">
        <f>'G 個別計算 (發酵) wrong'!#REF!</f>
        <v>#REF!</v>
      </c>
      <c r="AU82" t="e">
        <f>'G 個別計算 (發酵) wrong'!#REF!</f>
        <v>#REF!</v>
      </c>
      <c r="AV82" t="e">
        <f>#REF!</f>
        <v>#REF!</v>
      </c>
      <c r="AW82" s="2" t="e">
        <f>#REF!</f>
        <v>#REF!</v>
      </c>
      <c r="AX82" t="e">
        <f>#REF!</f>
        <v>#REF!</v>
      </c>
      <c r="BJ82" s="131">
        <v>80</v>
      </c>
      <c r="BK82" s="132">
        <f>'G 個別計算(old wrong'!AI82</f>
        <v>-18.54118241350622</v>
      </c>
      <c r="BL82" s="133">
        <f>'G 個別計算(old wrong'!U82</f>
        <v>-8.316395130077737</v>
      </c>
      <c r="BM82" s="132">
        <f>'G 個別計算(old wrong'!BT82</f>
        <v>18.975394510932915</v>
      </c>
      <c r="BN82" s="132">
        <f>'G 個別計算(old wrong'!AB82</f>
        <v>-17.067002357582009</v>
      </c>
      <c r="BO82" s="132">
        <f>'G 個別計算(old wrong'!CA82</f>
        <v>-18.975394510932915</v>
      </c>
      <c r="BP82" s="100">
        <f t="shared" si="4"/>
        <v>-35.608184771088233</v>
      </c>
      <c r="BQ82" s="132">
        <f>'G 個別計算(old wrong'!BF82</f>
        <v>-42.11779672862454</v>
      </c>
      <c r="BR82" s="133">
        <f>'G 個別計算(old wrong'!BM82</f>
        <v>-23.142402217691515</v>
      </c>
      <c r="BS82">
        <f>'G 個別計算(old wrong'!CI82</f>
        <v>22.912564694223761</v>
      </c>
      <c r="BU82" s="8"/>
      <c r="BW82" s="8"/>
      <c r="BZ82" s="2"/>
      <c r="CN82" s="8"/>
      <c r="CO82" s="8"/>
      <c r="CQ82" s="8"/>
      <c r="CT82" s="2"/>
      <c r="DH82" s="8"/>
      <c r="DI82" s="8"/>
      <c r="DK82" s="8"/>
      <c r="DN82" s="2"/>
      <c r="EB82" s="8"/>
      <c r="EC82" s="8"/>
      <c r="EE82" s="8"/>
      <c r="EH82" s="2"/>
      <c r="EV82" s="8"/>
      <c r="EW82" s="8"/>
      <c r="EY82" s="8"/>
      <c r="FB82" s="2"/>
      <c r="FP82" s="8"/>
      <c r="FQ82" s="8"/>
      <c r="FS82" s="8"/>
      <c r="FV82" s="2"/>
      <c r="GJ82" s="8"/>
      <c r="GK82" s="8"/>
      <c r="GM82" s="8"/>
    </row>
    <row r="83" spans="1:195" ht="16.5">
      <c r="A83">
        <v>9.9999999999999995E-7</v>
      </c>
      <c r="B83">
        <v>9.9999999999999995E-7</v>
      </c>
      <c r="C83">
        <v>4.8116666666666669E-4</v>
      </c>
      <c r="D83">
        <v>6.7027027027027029E-4</v>
      </c>
      <c r="E83">
        <v>9.9999999999999995E-7</v>
      </c>
      <c r="F83">
        <v>1.0000000000000001E-5</v>
      </c>
      <c r="G83">
        <v>0.56540807147824013</v>
      </c>
      <c r="H83">
        <v>0.40073706510446949</v>
      </c>
      <c r="I83">
        <v>306.24187168000003</v>
      </c>
      <c r="J83">
        <v>1.8620871366628614E-7</v>
      </c>
      <c r="K83">
        <v>3.1370000000000002E-2</v>
      </c>
      <c r="L83">
        <v>10.913945365418034</v>
      </c>
      <c r="M83" s="104">
        <v>60493.561041272653</v>
      </c>
      <c r="Q83" s="2"/>
      <c r="AE83" s="8"/>
      <c r="AF83" s="8"/>
      <c r="AH83" s="131">
        <v>81</v>
      </c>
      <c r="AI83" s="132">
        <f>'G 個別計算 (發酵) wrong'!CO83</f>
        <v>-1267.5807524856209</v>
      </c>
      <c r="AJ83" s="132">
        <f>'G 個別計算 (發酵) wrong'!AG83</f>
        <v>-992.0928615004475</v>
      </c>
      <c r="AK83" s="133">
        <f>'G 個別計算 (發酵) wrong'!BA83</f>
        <v>-913.03836366405983</v>
      </c>
      <c r="AL83" s="132" t="e">
        <f>'G 個別計算 (發酵) wrong'!#REF!</f>
        <v>#REF!</v>
      </c>
      <c r="AM83" s="132" t="e">
        <f>'G 個別計算 (發酵) wrong'!#REF!</f>
        <v>#REF!</v>
      </c>
      <c r="AN83" s="132" t="e">
        <f>'G 個別計算 (發酵) wrong'!#REF!</f>
        <v>#REF!</v>
      </c>
      <c r="AO83" s="132">
        <f>'G 個別計算 (發酵) wrong'!BU83</f>
        <v>-923.02307789543067</v>
      </c>
      <c r="AP83" s="132" t="e">
        <f>'G 個別計算 (發酵) wrong'!#REF!</f>
        <v>#REF!</v>
      </c>
      <c r="AQ83" s="132" t="e">
        <f>'G 個別計算 (發酵) wrong'!#REF!</f>
        <v>#REF!</v>
      </c>
      <c r="AR83" s="132" t="e">
        <f>'G 個別計算 (發酵) wrong'!#REF!</f>
        <v>#REF!</v>
      </c>
      <c r="AS83" t="e">
        <f>'G 個別計算 (發酵) wrong'!#REF!</f>
        <v>#REF!</v>
      </c>
      <c r="AT83" t="e">
        <f>'G 個別計算 (發酵) wrong'!#REF!</f>
        <v>#REF!</v>
      </c>
      <c r="AU83" t="e">
        <f>'G 個別計算 (發酵) wrong'!#REF!</f>
        <v>#REF!</v>
      </c>
      <c r="AV83" t="e">
        <f>#REF!</f>
        <v>#REF!</v>
      </c>
      <c r="AW83" s="2" t="e">
        <f>#REF!</f>
        <v>#REF!</v>
      </c>
      <c r="AX83" t="e">
        <f>#REF!</f>
        <v>#REF!</v>
      </c>
      <c r="BJ83" s="131">
        <v>81</v>
      </c>
      <c r="BK83" s="132">
        <f>'G 個別計算(old wrong'!AI83</f>
        <v>-19.372447186604404</v>
      </c>
      <c r="BL83" s="133">
        <f>'G 個別計算(old wrong'!U83</f>
        <v>-8.9476178957174994</v>
      </c>
      <c r="BM83" s="132">
        <f>'G 個別計算(old wrong'!BT83</f>
        <v>18.813258630972115</v>
      </c>
      <c r="BN83" s="132">
        <f>'G 個別計算(old wrong'!AB83</f>
        <v>-17.336047235802521</v>
      </c>
      <c r="BO83" s="132">
        <f>'G 個別計算(old wrong'!CA83</f>
        <v>-18.813258630972115</v>
      </c>
      <c r="BP83" s="100">
        <f t="shared" si="4"/>
        <v>-36.708494422406929</v>
      </c>
      <c r="BQ83" s="132">
        <f>'G 個別計算(old wrong'!BF83</f>
        <v>-41.612602486169052</v>
      </c>
      <c r="BR83" s="133">
        <f>'G 個別計算(old wrong'!BM83</f>
        <v>-22.79934385519682</v>
      </c>
      <c r="BS83">
        <f>'G 個別計算(old wrong'!CI83</f>
        <v>23.115304642332291</v>
      </c>
      <c r="BU83" s="8"/>
      <c r="BW83" s="8"/>
      <c r="BZ83" s="2"/>
      <c r="CN83" s="8"/>
      <c r="CO83" s="8"/>
      <c r="CQ83" s="8"/>
      <c r="CT83" s="2"/>
      <c r="DH83" s="8"/>
      <c r="DI83" s="8"/>
      <c r="DK83" s="8"/>
      <c r="DN83" s="2"/>
      <c r="EB83" s="8"/>
      <c r="EC83" s="8"/>
      <c r="EE83" s="8"/>
      <c r="EH83" s="2"/>
      <c r="EV83" s="8"/>
      <c r="EW83" s="8"/>
      <c r="EY83" s="8"/>
      <c r="FB83" s="2"/>
      <c r="FP83" s="8"/>
      <c r="FQ83" s="8"/>
      <c r="FS83" s="8"/>
      <c r="FV83" s="2"/>
      <c r="GJ83" s="8"/>
      <c r="GK83" s="8"/>
      <c r="GM83" s="8"/>
    </row>
    <row r="84" spans="1:195" ht="16.5">
      <c r="A84">
        <v>9.9999999999999995E-7</v>
      </c>
      <c r="B84">
        <v>3.5869565217391308E-5</v>
      </c>
      <c r="C84">
        <v>6.2016666666666665E-4</v>
      </c>
      <c r="D84">
        <v>8.4094594594594587E-4</v>
      </c>
      <c r="E84">
        <v>9.9999999999999995E-7</v>
      </c>
      <c r="F84">
        <v>1.0000000000000001E-5</v>
      </c>
      <c r="G84">
        <v>0.56134788994134621</v>
      </c>
      <c r="H84">
        <v>0.40661590678000242</v>
      </c>
      <c r="I84">
        <v>306.16268191</v>
      </c>
      <c r="J84">
        <v>1.9054607179632443E-7</v>
      </c>
      <c r="K84">
        <v>3.1050000000000001E-2</v>
      </c>
      <c r="L84">
        <v>15.380751302907768</v>
      </c>
      <c r="M84" s="104">
        <v>60075.448580331511</v>
      </c>
      <c r="Q84" s="2"/>
      <c r="AE84" s="8"/>
      <c r="AF84" s="8"/>
      <c r="AH84" s="131">
        <v>82</v>
      </c>
      <c r="AI84" s="132">
        <f>'G 個別計算 (發酵) wrong'!CO84</f>
        <v>-1047.5495814210194</v>
      </c>
      <c r="AJ84" s="132">
        <f>'G 個別計算 (發酵) wrong'!AG84</f>
        <v>-987.78283812483346</v>
      </c>
      <c r="AK84" s="133">
        <f>'G 個別計算 (發酵) wrong'!BA84</f>
        <v>-910.738025167302</v>
      </c>
      <c r="AL84" s="132" t="e">
        <f>'G 個別計算 (發酵) wrong'!#REF!</f>
        <v>#REF!</v>
      </c>
      <c r="AM84" s="132" t="e">
        <f>'G 個別計算 (發酵) wrong'!#REF!</f>
        <v>#REF!</v>
      </c>
      <c r="AN84" s="132" t="e">
        <f>'G 個別計算 (發酵) wrong'!#REF!</f>
        <v>#REF!</v>
      </c>
      <c r="AO84" s="132">
        <f>'G 個別計算 (發酵) wrong'!BU84</f>
        <v>-922.73718916931239</v>
      </c>
      <c r="AP84" s="132" t="e">
        <f>'G 個別計算 (發酵) wrong'!#REF!</f>
        <v>#REF!</v>
      </c>
      <c r="AQ84" s="132" t="e">
        <f>'G 個別計算 (發酵) wrong'!#REF!</f>
        <v>#REF!</v>
      </c>
      <c r="AR84" s="132" t="e">
        <f>'G 個別計算 (發酵) wrong'!#REF!</f>
        <v>#REF!</v>
      </c>
      <c r="AS84" t="e">
        <f>'G 個別計算 (發酵) wrong'!#REF!</f>
        <v>#REF!</v>
      </c>
      <c r="AT84" t="e">
        <f>'G 個別計算 (發酵) wrong'!#REF!</f>
        <v>#REF!</v>
      </c>
      <c r="AU84" t="e">
        <f>'G 個別計算 (發酵) wrong'!#REF!</f>
        <v>#REF!</v>
      </c>
      <c r="AV84" t="e">
        <f>#REF!</f>
        <v>#REF!</v>
      </c>
      <c r="AW84" s="2" t="e">
        <f>#REF!</f>
        <v>#REF!</v>
      </c>
      <c r="AX84" t="e">
        <f>#REF!</f>
        <v>#REF!</v>
      </c>
      <c r="BJ84" s="131">
        <v>82</v>
      </c>
      <c r="BK84" s="132">
        <f>'G 個別計算(old wrong'!AI84</f>
        <v>-16.259133233914739</v>
      </c>
      <c r="BL84" s="133">
        <f>'G 個別計算(old wrong'!U84</f>
        <v>-6.2065730329513542</v>
      </c>
      <c r="BM84" s="132">
        <f>'G 個別計算(old wrong'!BT84</f>
        <v>21.686440995105116</v>
      </c>
      <c r="BN84" s="132">
        <f>'G 個別計算(old wrong'!AB84</f>
        <v>-17.840453827092926</v>
      </c>
      <c r="BO84" s="132">
        <f>'G 個別計算(old wrong'!CA84</f>
        <v>-21.68644099510513</v>
      </c>
      <c r="BP84" s="100">
        <f t="shared" si="4"/>
        <v>-34.099587061007668</v>
      </c>
      <c r="BQ84" s="132">
        <f>'G 個別計算(old wrong'!BF84</f>
        <v>-45.178612003264632</v>
      </c>
      <c r="BR84" s="133">
        <f>'G 個別計算(old wrong'!BM84</f>
        <v>-23.492171008159403</v>
      </c>
      <c r="BS84">
        <f>'G 個別計算(old wrong'!CI84</f>
        <v>-13.531047125461512</v>
      </c>
      <c r="BU84" s="8"/>
      <c r="BW84" s="8"/>
      <c r="BZ84" s="2"/>
      <c r="CN84" s="8"/>
      <c r="CO84" s="8"/>
      <c r="CQ84" s="8"/>
      <c r="CT84" s="2"/>
      <c r="DH84" s="8"/>
      <c r="DI84" s="8"/>
      <c r="DK84" s="8"/>
      <c r="DN84" s="2"/>
      <c r="EB84" s="8"/>
      <c r="EC84" s="8"/>
      <c r="EE84" s="8"/>
      <c r="EH84" s="2"/>
      <c r="EV84" s="8"/>
      <c r="EW84" s="8"/>
      <c r="EY84" s="8"/>
      <c r="FB84" s="2"/>
      <c r="FP84" s="8"/>
      <c r="FQ84" s="8"/>
      <c r="FS84" s="8"/>
      <c r="FV84" s="2"/>
      <c r="GJ84" s="8"/>
      <c r="GK84" s="8"/>
      <c r="GM84" s="8"/>
    </row>
    <row r="85" spans="1:195" ht="16.5">
      <c r="A85">
        <v>9.9999999999999995E-7</v>
      </c>
      <c r="B85">
        <v>9.9999999999999995E-7</v>
      </c>
      <c r="C85">
        <v>7.0350000000000002E-4</v>
      </c>
      <c r="D85">
        <v>8.6405405405405404E-4</v>
      </c>
      <c r="E85">
        <v>9.9999999999999995E-7</v>
      </c>
      <c r="F85">
        <v>1.0000000000000001E-5</v>
      </c>
      <c r="G85">
        <v>0.55804604694133164</v>
      </c>
      <c r="H85">
        <v>0.4049673220683731</v>
      </c>
      <c r="I85">
        <v>306.34834834999998</v>
      </c>
      <c r="J85">
        <v>1.8620871366628614E-7</v>
      </c>
      <c r="K85">
        <v>3.0915000000000002E-2</v>
      </c>
      <c r="L85">
        <v>40.613364047172112</v>
      </c>
      <c r="M85" s="104">
        <v>59770.386994350061</v>
      </c>
      <c r="Q85" s="2"/>
      <c r="AE85" s="8"/>
      <c r="AF85" s="8"/>
      <c r="AH85" s="131">
        <v>83</v>
      </c>
      <c r="AI85" s="132">
        <f>'G 個別計算 (發酵) wrong'!CO85</f>
        <v>-1267.5433330240035</v>
      </c>
      <c r="AJ85" s="132">
        <f>'G 個別計算 (發酵) wrong'!AG85</f>
        <v>-986.39828757467274</v>
      </c>
      <c r="AK85" s="133">
        <f>'G 個別計算 (發酵) wrong'!BA85</f>
        <v>-910.97012980538841</v>
      </c>
      <c r="AL85" s="132" t="e">
        <f>'G 個別計算 (發酵) wrong'!#REF!</f>
        <v>#REF!</v>
      </c>
      <c r="AM85" s="132" t="e">
        <f>'G 個別計算 (發酵) wrong'!#REF!</f>
        <v>#REF!</v>
      </c>
      <c r="AN85" s="132" t="e">
        <f>'G 個別計算 (發酵) wrong'!#REF!</f>
        <v>#REF!</v>
      </c>
      <c r="AO85" s="132">
        <f>'G 個別計算 (發酵) wrong'!BU85</f>
        <v>-923.20272358797945</v>
      </c>
      <c r="AP85" s="132" t="e">
        <f>'G 個別計算 (發酵) wrong'!#REF!</f>
        <v>#REF!</v>
      </c>
      <c r="AQ85" s="132" t="e">
        <f>'G 個別計算 (發酵) wrong'!#REF!</f>
        <v>#REF!</v>
      </c>
      <c r="AR85" s="132" t="e">
        <f>'G 個別計算 (發酵) wrong'!#REF!</f>
        <v>#REF!</v>
      </c>
      <c r="AS85" t="e">
        <f>'G 個別計算 (發酵) wrong'!#REF!</f>
        <v>#REF!</v>
      </c>
      <c r="AT85" t="e">
        <f>'G 個別計算 (發酵) wrong'!#REF!</f>
        <v>#REF!</v>
      </c>
      <c r="AU85" t="e">
        <f>'G 個別計算 (發酵) wrong'!#REF!</f>
        <v>#REF!</v>
      </c>
      <c r="AV85" t="e">
        <f>#REF!</f>
        <v>#REF!</v>
      </c>
      <c r="AW85" s="2" t="e">
        <f>#REF!</f>
        <v>#REF!</v>
      </c>
      <c r="AX85" t="e">
        <f>#REF!</f>
        <v>#REF!</v>
      </c>
      <c r="BJ85" s="131">
        <v>83</v>
      </c>
      <c r="BK85" s="132">
        <f>'G 個別計算(old wrong'!AI85</f>
        <v>-10.771824310871168</v>
      </c>
      <c r="BL85" s="133">
        <f>'G 個別計算(old wrong'!U85</f>
        <v>1.3396116760019794</v>
      </c>
      <c r="BM85" s="132">
        <f>'G 個別計算(old wrong'!BT85</f>
        <v>31.119321367169022</v>
      </c>
      <c r="BN85" s="132">
        <f>'G 個別計算(old wrong'!AB85</f>
        <v>-17.668273704293728</v>
      </c>
      <c r="BO85" s="132">
        <f>'G 個別計算(old wrong'!CA85</f>
        <v>-31.119321367169022</v>
      </c>
      <c r="BP85" s="100">
        <f t="shared" si="4"/>
        <v>-28.440098015164896</v>
      </c>
      <c r="BQ85" s="132">
        <f>'G 個別計算(old wrong'!BF85</f>
        <v>-54.953609274036779</v>
      </c>
      <c r="BR85" s="133">
        <f>'G 個別計算(old wrong'!BM85</f>
        <v>-23.83428790686764</v>
      </c>
      <c r="BS85">
        <f>'G 個別計算(old wrong'!CI85</f>
        <v>23.023219668021056</v>
      </c>
      <c r="BU85" s="8"/>
      <c r="BW85" s="8"/>
      <c r="BZ85" s="2"/>
      <c r="CN85" s="8"/>
      <c r="CO85" s="8"/>
      <c r="CQ85" s="8"/>
      <c r="CT85" s="2"/>
      <c r="DH85" s="8"/>
      <c r="DI85" s="8"/>
      <c r="DK85" s="8"/>
      <c r="DN85" s="2"/>
      <c r="EB85" s="8"/>
      <c r="EC85" s="8"/>
      <c r="EE85" s="8"/>
      <c r="EH85" s="2"/>
      <c r="EV85" s="8"/>
      <c r="EW85" s="8"/>
      <c r="EY85" s="8"/>
      <c r="FB85" s="2"/>
      <c r="FP85" s="8"/>
      <c r="FQ85" s="8"/>
      <c r="FS85" s="8"/>
      <c r="FV85" s="2"/>
      <c r="GJ85" s="8"/>
      <c r="GK85" s="8"/>
      <c r="GM85" s="8"/>
    </row>
    <row r="86" spans="1:195" ht="16.5">
      <c r="A86">
        <v>9.9999999999999995E-7</v>
      </c>
      <c r="B86">
        <v>9.9999999999999995E-7</v>
      </c>
      <c r="C86">
        <v>8.8066666666666675E-4</v>
      </c>
      <c r="D86">
        <v>1.0872972972972971E-3</v>
      </c>
      <c r="E86">
        <v>9.9999999999999995E-7</v>
      </c>
      <c r="F86">
        <v>1.0000000000000001E-5</v>
      </c>
      <c r="G86">
        <v>0.56230708427176712</v>
      </c>
      <c r="H86">
        <v>0.4050264648235391</v>
      </c>
      <c r="I86">
        <v>306.35376241</v>
      </c>
      <c r="J86">
        <v>1.9498445997580421E-7</v>
      </c>
      <c r="K86">
        <v>3.0405000000000001E-2</v>
      </c>
      <c r="L86">
        <v>46.028343941240699</v>
      </c>
      <c r="M86" s="104">
        <v>60159.278078900694</v>
      </c>
      <c r="Q86" s="2"/>
      <c r="AE86" s="8"/>
      <c r="AF86" s="8"/>
      <c r="AH86" s="131">
        <v>84</v>
      </c>
      <c r="AI86" s="132">
        <f>'G 個別計算 (發酵) wrong'!CO86</f>
        <v>-1265.6480566015534</v>
      </c>
      <c r="AJ86" s="132">
        <f>'G 個別計算 (發酵) wrong'!AG86</f>
        <v>-982.26724987246803</v>
      </c>
      <c r="AK86" s="133">
        <f>'G 個別計算 (發酵) wrong'!BA86</f>
        <v>-908.43680461337874</v>
      </c>
      <c r="AL86" s="132" t="e">
        <f>'G 個別計算 (發酵) wrong'!#REF!</f>
        <v>#REF!</v>
      </c>
      <c r="AM86" s="132" t="e">
        <f>'G 個別計算 (發酵) wrong'!#REF!</f>
        <v>#REF!</v>
      </c>
      <c r="AN86" s="132" t="e">
        <f>'G 個別計算 (發酵) wrong'!#REF!</f>
        <v>#REF!</v>
      </c>
      <c r="AO86" s="132">
        <f>'G 個別計算 (發酵) wrong'!BU86</f>
        <v>-922.7459591816264</v>
      </c>
      <c r="AP86" s="132" t="e">
        <f>'G 個別計算 (發酵) wrong'!#REF!</f>
        <v>#REF!</v>
      </c>
      <c r="AQ86" s="132" t="e">
        <f>'G 個別計算 (發酵) wrong'!#REF!</f>
        <v>#REF!</v>
      </c>
      <c r="AR86" s="132" t="e">
        <f>'G 個別計算 (發酵) wrong'!#REF!</f>
        <v>#REF!</v>
      </c>
      <c r="AS86" t="e">
        <f>'G 個別計算 (發酵) wrong'!#REF!</f>
        <v>#REF!</v>
      </c>
      <c r="AT86" t="e">
        <f>'G 個別計算 (發酵) wrong'!#REF!</f>
        <v>#REF!</v>
      </c>
      <c r="AU86" t="e">
        <f>'G 個別計算 (發酵) wrong'!#REF!</f>
        <v>#REF!</v>
      </c>
      <c r="AV86" t="e">
        <f>#REF!</f>
        <v>#REF!</v>
      </c>
      <c r="AW86" s="2" t="e">
        <f>#REF!</f>
        <v>#REF!</v>
      </c>
      <c r="AX86" t="e">
        <f>#REF!</f>
        <v>#REF!</v>
      </c>
      <c r="BJ86" s="131">
        <v>84</v>
      </c>
      <c r="BK86" s="132">
        <f>'G 個別計算(old wrong'!AI86</f>
        <v>-8.8685002996914974</v>
      </c>
      <c r="BL86" s="133">
        <f>'G 個別計算(old wrong'!U86</f>
        <v>2.3641763650044254</v>
      </c>
      <c r="BM86" s="132">
        <f>'G 個別計算(old wrong'!BT86</f>
        <v>31.864074976318662</v>
      </c>
      <c r="BN86" s="132">
        <f>'G 個別計算(old wrong'!AB86</f>
        <v>-18.267221946618154</v>
      </c>
      <c r="BO86" s="132">
        <f>'G 個別計算(old wrong'!CA86</f>
        <v>-31.864074976318662</v>
      </c>
      <c r="BP86" s="100">
        <f t="shared" si="4"/>
        <v>-27.135722246309651</v>
      </c>
      <c r="BQ86" s="132">
        <f>'G 個別計算(old wrong'!BF86</f>
        <v>-56.293339363632512</v>
      </c>
      <c r="BR86" s="133">
        <f>'G 個別計算(old wrong'!BM86</f>
        <v>-24.429264387313744</v>
      </c>
      <c r="BS86">
        <f>'G 個別計算(old wrong'!CI86</f>
        <v>22.800870067534049</v>
      </c>
      <c r="BU86" s="8"/>
      <c r="BW86" s="8"/>
      <c r="BZ86" s="2"/>
      <c r="CN86" s="8"/>
      <c r="CO86" s="8"/>
      <c r="CQ86" s="8"/>
      <c r="CT86" s="2"/>
      <c r="DH86" s="8"/>
      <c r="DI86" s="8"/>
      <c r="DK86" s="8"/>
      <c r="DN86" s="2"/>
      <c r="EB86" s="8"/>
      <c r="EC86" s="8"/>
      <c r="EE86" s="8"/>
      <c r="EH86" s="2"/>
      <c r="EV86" s="8"/>
      <c r="EW86" s="8"/>
      <c r="EY86" s="8"/>
      <c r="FB86" s="2"/>
      <c r="FP86" s="8"/>
      <c r="FQ86" s="8"/>
      <c r="FS86" s="8"/>
      <c r="FV86" s="2"/>
      <c r="GJ86" s="8"/>
      <c r="GK86" s="8"/>
      <c r="GM86" s="8"/>
    </row>
    <row r="87" spans="1:195" ht="16.5">
      <c r="A87">
        <v>9.9999999999999995E-7</v>
      </c>
      <c r="B87">
        <v>2.1521739130434784E-5</v>
      </c>
      <c r="C87">
        <v>5.4116666666666668E-4</v>
      </c>
      <c r="D87">
        <v>6.2027027027027027E-4</v>
      </c>
      <c r="E87">
        <v>9.9999999999999995E-7</v>
      </c>
      <c r="F87">
        <v>1.0000000000000001E-5</v>
      </c>
      <c r="G87">
        <v>0.5615259873478804</v>
      </c>
      <c r="H87">
        <v>0.40779342175038885</v>
      </c>
      <c r="I87">
        <v>306.25630919000002</v>
      </c>
      <c r="J87">
        <v>1.7782794100389206E-7</v>
      </c>
      <c r="K87">
        <v>3.1309999999999998E-2</v>
      </c>
      <c r="L87">
        <v>13.930074253539848</v>
      </c>
      <c r="M87" s="104">
        <v>60082.565460657956</v>
      </c>
      <c r="Q87" s="2"/>
      <c r="AE87" s="8"/>
      <c r="AF87" s="8"/>
      <c r="AH87" s="131">
        <v>85</v>
      </c>
      <c r="AI87" s="132">
        <f>'G 個別計算 (發酵) wrong'!CO87</f>
        <v>-1081.4257358936911</v>
      </c>
      <c r="AJ87" s="132">
        <f>'G 個別計算 (發酵) wrong'!AG87</f>
        <v>-991.01605675995438</v>
      </c>
      <c r="AK87" s="133">
        <f>'G 個別計算 (發酵) wrong'!BA87</f>
        <v>-914.33825506527364</v>
      </c>
      <c r="AL87" s="132" t="e">
        <f>'G 個別計算 (發酵) wrong'!#REF!</f>
        <v>#REF!</v>
      </c>
      <c r="AM87" s="132" t="e">
        <f>'G 個別計算 (發酵) wrong'!#REF!</f>
        <v>#REF!</v>
      </c>
      <c r="AN87" s="132" t="e">
        <f>'G 個別計算 (發酵) wrong'!#REF!</f>
        <v>#REF!</v>
      </c>
      <c r="AO87" s="132">
        <f>'G 個別計算 (發酵) wrong'!BU87</f>
        <v>-923.60989597868888</v>
      </c>
      <c r="AP87" s="132" t="e">
        <f>'G 個別計算 (發酵) wrong'!#REF!</f>
        <v>#REF!</v>
      </c>
      <c r="AQ87" s="132" t="e">
        <f>'G 個別計算 (發酵) wrong'!#REF!</f>
        <v>#REF!</v>
      </c>
      <c r="AR87" s="132" t="e">
        <f>'G 個別計算 (發酵) wrong'!#REF!</f>
        <v>#REF!</v>
      </c>
      <c r="AS87" t="e">
        <f>'G 個別計算 (發酵) wrong'!#REF!</f>
        <v>#REF!</v>
      </c>
      <c r="AT87" t="e">
        <f>'G 個別計算 (發酵) wrong'!#REF!</f>
        <v>#REF!</v>
      </c>
      <c r="AU87" t="e">
        <f>'G 個別計算 (發酵) wrong'!#REF!</f>
        <v>#REF!</v>
      </c>
      <c r="AV87" t="e">
        <f>#REF!</f>
        <v>#REF!</v>
      </c>
      <c r="AW87" s="2" t="e">
        <f>#REF!</f>
        <v>#REF!</v>
      </c>
      <c r="AX87" t="e">
        <f>#REF!</f>
        <v>#REF!</v>
      </c>
      <c r="BJ87" s="131">
        <v>85</v>
      </c>
      <c r="BK87" s="132">
        <f>'G 個別計算(old wrong'!AI87</f>
        <v>-17.651735115365433</v>
      </c>
      <c r="BL87" s="133">
        <f>'G 個別計算(old wrong'!U87</f>
        <v>-6.7131110123723801</v>
      </c>
      <c r="BM87" s="132">
        <f>'G 個別計算(old wrong'!BT87</f>
        <v>20.868330420324028</v>
      </c>
      <c r="BN87" s="132">
        <f>'G 個別計算(old wrong'!AB87</f>
        <v>-16.642817329703185</v>
      </c>
      <c r="BO87" s="132">
        <f>'G 個別計算(old wrong'!CA87</f>
        <v>-20.868330420324028</v>
      </c>
      <c r="BP87" s="100">
        <f t="shared" si="4"/>
        <v>-34.294552445068618</v>
      </c>
      <c r="BQ87" s="132">
        <f>'G 個別計算(old wrong'!BF87</f>
        <v>-43.988892740726769</v>
      </c>
      <c r="BR87" s="133">
        <f>'G 個別計算(old wrong'!BM87</f>
        <v>-23.12056232040262</v>
      </c>
      <c r="BS87">
        <f>'G 個別計算(old wrong'!CI87</f>
        <v>-8.0522824647796227</v>
      </c>
      <c r="BU87" s="8"/>
      <c r="BW87" s="8"/>
      <c r="BZ87" s="2"/>
      <c r="CN87" s="8"/>
      <c r="CO87" s="8"/>
      <c r="CQ87" s="8"/>
      <c r="CT87" s="2"/>
      <c r="DH87" s="8"/>
      <c r="DI87" s="8"/>
      <c r="DK87" s="8"/>
      <c r="DN87" s="2"/>
      <c r="EB87" s="8"/>
      <c r="EC87" s="8"/>
      <c r="EE87" s="8"/>
      <c r="EH87" s="2"/>
      <c r="EV87" s="8"/>
      <c r="EW87" s="8"/>
      <c r="EY87" s="8"/>
      <c r="FB87" s="2"/>
      <c r="FP87" s="8"/>
      <c r="FQ87" s="8"/>
      <c r="FS87" s="8"/>
      <c r="FV87" s="2"/>
      <c r="GJ87" s="8"/>
      <c r="GK87" s="8"/>
      <c r="GM87" s="8"/>
    </row>
    <row r="88" spans="1:195" ht="16.5">
      <c r="A88">
        <v>9.9999999999999995E-7</v>
      </c>
      <c r="B88">
        <v>9.9999999999999995E-7</v>
      </c>
      <c r="C88">
        <v>7.9549999999999998E-4</v>
      </c>
      <c r="D88">
        <v>8.6567567567567567E-4</v>
      </c>
      <c r="E88">
        <v>9.9999999999999995E-7</v>
      </c>
      <c r="F88">
        <v>1.0000000000000001E-5</v>
      </c>
      <c r="G88">
        <v>0.55342535573590879</v>
      </c>
      <c r="H88">
        <v>0.40841174637938965</v>
      </c>
      <c r="I88">
        <v>306.20599446</v>
      </c>
      <c r="J88">
        <v>1.7378008287493735E-7</v>
      </c>
      <c r="K88">
        <v>3.1519999999999999E-2</v>
      </c>
      <c r="L88">
        <v>38.922627350686071</v>
      </c>
      <c r="M88" s="104">
        <v>59318.893529659857</v>
      </c>
      <c r="Q88" s="2"/>
      <c r="AE88" s="8"/>
      <c r="AF88" s="8"/>
      <c r="AH88" s="131">
        <v>86</v>
      </c>
      <c r="AI88" s="132">
        <f>'G 個別計算 (發酵) wrong'!CO88</f>
        <v>-1269.6990397557211</v>
      </c>
      <c r="AJ88" s="132">
        <f>'G 個別計算 (發酵) wrong'!AG88</f>
        <v>-985.43081570232107</v>
      </c>
      <c r="AK88" s="133">
        <f>'G 個別計算 (發酵) wrong'!BA88</f>
        <v>-911.65998484224338</v>
      </c>
      <c r="AL88" s="132" t="e">
        <f>'G 個別計算 (發酵) wrong'!#REF!</f>
        <v>#REF!</v>
      </c>
      <c r="AM88" s="132" t="e">
        <f>'G 個別計算 (發酵) wrong'!#REF!</f>
        <v>#REF!</v>
      </c>
      <c r="AN88" s="132" t="e">
        <f>'G 個別計算 (發酵) wrong'!#REF!</f>
        <v>#REF!</v>
      </c>
      <c r="AO88" s="132">
        <f>'G 個別計算 (發酵) wrong'!BU88</f>
        <v>-923.80766011367757</v>
      </c>
      <c r="AP88" s="132" t="e">
        <f>'G 個別計算 (發酵) wrong'!#REF!</f>
        <v>#REF!</v>
      </c>
      <c r="AQ88" s="132" t="e">
        <f>'G 個別計算 (發酵) wrong'!#REF!</f>
        <v>#REF!</v>
      </c>
      <c r="AR88" s="132" t="e">
        <f>'G 個別計算 (發酵) wrong'!#REF!</f>
        <v>#REF!</v>
      </c>
      <c r="AS88" t="e">
        <f>'G 個別計算 (發酵) wrong'!#REF!</f>
        <v>#REF!</v>
      </c>
      <c r="AT88" t="e">
        <f>'G 個別計算 (發酵) wrong'!#REF!</f>
        <v>#REF!</v>
      </c>
      <c r="AU88" t="e">
        <f>'G 個別計算 (發酵) wrong'!#REF!</f>
        <v>#REF!</v>
      </c>
      <c r="AV88" t="e">
        <f>#REF!</f>
        <v>#REF!</v>
      </c>
      <c r="AW88" s="2" t="e">
        <f>#REF!</f>
        <v>#REF!</v>
      </c>
      <c r="AX88" t="e">
        <f>#REF!</f>
        <v>#REF!</v>
      </c>
      <c r="BJ88" s="131">
        <v>86</v>
      </c>
      <c r="BK88" s="132">
        <f>'G 個別計算(old wrong'!AI88</f>
        <v>-10.515506384557931</v>
      </c>
      <c r="BL88" s="133">
        <f>'G 個別計算(old wrong'!U88</f>
        <v>1.2247203318760143</v>
      </c>
      <c r="BM88" s="132">
        <f>'G 個別計算(old wrong'!BT88</f>
        <v>30.321616888087348</v>
      </c>
      <c r="BN88" s="132">
        <f>'G 個別計算(old wrong'!AB88</f>
        <v>-17.356669839777226</v>
      </c>
      <c r="BO88" s="132">
        <f>'G 個別計算(old wrong'!CA88</f>
        <v>-30.321616888087348</v>
      </c>
      <c r="BP88" s="100">
        <f t="shared" si="4"/>
        <v>-27.872176224335156</v>
      </c>
      <c r="BQ88" s="132">
        <f>'G 個別計算(old wrong'!BF88</f>
        <v>-54.444422749208584</v>
      </c>
      <c r="BR88" s="133">
        <f>'G 個別計算(old wrong'!BM88</f>
        <v>-24.122805861121119</v>
      </c>
      <c r="BS88">
        <f>'G 個別計算(old wrong'!CI88</f>
        <v>23.255231481112418</v>
      </c>
      <c r="BU88" s="8"/>
      <c r="BW88" s="8"/>
      <c r="BZ88" s="2"/>
      <c r="CN88" s="8"/>
      <c r="CO88" s="8"/>
      <c r="CQ88" s="8"/>
      <c r="CT88" s="2"/>
      <c r="DH88" s="8"/>
      <c r="DI88" s="8"/>
      <c r="DK88" s="8"/>
      <c r="DN88" s="2"/>
      <c r="EB88" s="8"/>
      <c r="EC88" s="8"/>
      <c r="EE88" s="8"/>
      <c r="EH88" s="2"/>
      <c r="EV88" s="8"/>
      <c r="EW88" s="8"/>
      <c r="EY88" s="8"/>
      <c r="FB88" s="2"/>
      <c r="FP88" s="8"/>
      <c r="FQ88" s="8"/>
      <c r="FS88" s="8"/>
      <c r="FV88" s="2"/>
      <c r="GJ88" s="8"/>
      <c r="GK88" s="8"/>
      <c r="GM88" s="8"/>
    </row>
    <row r="89" spans="1:195" ht="16.5">
      <c r="A89">
        <v>9.9999999999999995E-7</v>
      </c>
      <c r="B89">
        <v>3.7826086956521736E-5</v>
      </c>
      <c r="C89">
        <v>1.0278333333333333E-3</v>
      </c>
      <c r="D89">
        <v>1.1233783783783783E-3</v>
      </c>
      <c r="E89">
        <v>9.9999999999999995E-7</v>
      </c>
      <c r="F89">
        <v>1.0000000000000001E-5</v>
      </c>
      <c r="G89">
        <v>0.55463835109858084</v>
      </c>
      <c r="H89">
        <v>0.41435530501029311</v>
      </c>
      <c r="I89">
        <v>306.17690285999998</v>
      </c>
      <c r="J89">
        <v>1.7782794100389206E-7</v>
      </c>
      <c r="K89">
        <v>3.1440000000000003E-2</v>
      </c>
      <c r="L89">
        <v>12.521131164650154</v>
      </c>
      <c r="M89" s="104">
        <v>59401.500381159072</v>
      </c>
      <c r="Q89" s="2"/>
      <c r="AE89" s="8"/>
      <c r="AF89" s="8"/>
      <c r="AH89" s="131">
        <v>87</v>
      </c>
      <c r="AI89" s="132">
        <f>'G 個別計算 (發酵) wrong'!CO89</f>
        <v>-1046.8406984341732</v>
      </c>
      <c r="AJ89" s="132">
        <f>'G 個別計算 (發酵) wrong'!AG89</f>
        <v>-981.13567335860387</v>
      </c>
      <c r="AK89" s="133">
        <f>'G 個別計算 (發酵) wrong'!BA89</f>
        <v>-909.07188585336417</v>
      </c>
      <c r="AL89" s="132" t="e">
        <f>'G 個別計算 (發酵) wrong'!#REF!</f>
        <v>#REF!</v>
      </c>
      <c r="AM89" s="132" t="e">
        <f>'G 個別計算 (發酵) wrong'!#REF!</f>
        <v>#REF!</v>
      </c>
      <c r="AN89" s="132" t="e">
        <f>'G 個別計算 (發酵) wrong'!#REF!</f>
        <v>#REF!</v>
      </c>
      <c r="AO89" s="132">
        <f>'G 個別計算 (發酵) wrong'!BU89</f>
        <v>-923.51706725801</v>
      </c>
      <c r="AP89" s="132" t="e">
        <f>'G 個別計算 (發酵) wrong'!#REF!</f>
        <v>#REF!</v>
      </c>
      <c r="AQ89" s="132" t="e">
        <f>'G 個別計算 (發酵) wrong'!#REF!</f>
        <v>#REF!</v>
      </c>
      <c r="AR89" s="132" t="e">
        <f>'G 個別計算 (發酵) wrong'!#REF!</f>
        <v>#REF!</v>
      </c>
      <c r="AS89" t="e">
        <f>'G 個別計算 (發酵) wrong'!#REF!</f>
        <v>#REF!</v>
      </c>
      <c r="AT89" t="e">
        <f>'G 個別計算 (發酵) wrong'!#REF!</f>
        <v>#REF!</v>
      </c>
      <c r="AU89" t="e">
        <f>'G 個別計算 (發酵) wrong'!#REF!</f>
        <v>#REF!</v>
      </c>
      <c r="AV89" t="e">
        <f>#REF!</f>
        <v>#REF!</v>
      </c>
      <c r="AW89" s="2" t="e">
        <f>#REF!</f>
        <v>#REF!</v>
      </c>
      <c r="AX89" t="e">
        <f>#REF!</f>
        <v>#REF!</v>
      </c>
      <c r="BJ89" s="131">
        <v>87</v>
      </c>
      <c r="BK89" s="132">
        <f>'G 個別計算(old wrong'!AI89</f>
        <v>-14.915990345182344</v>
      </c>
      <c r="BL89" s="133">
        <f>'G 個別計算(old wrong'!U89</f>
        <v>-7.3809613939306047</v>
      </c>
      <c r="BM89" s="132">
        <f>'G 個別計算(old wrong'!BT89</f>
        <v>18.183524393463784</v>
      </c>
      <c r="BN89" s="132">
        <f>'G 個別計算(old wrong'!AB89</f>
        <v>-18.029456836142462</v>
      </c>
      <c r="BO89" s="132">
        <f>'G 個別計算(old wrong'!CA89</f>
        <v>-18.183524393463784</v>
      </c>
      <c r="BP89" s="100">
        <f t="shared" si="4"/>
        <v>-32.945447181324809</v>
      </c>
      <c r="BQ89" s="132">
        <f>'G 個別計算(old wrong'!BF89</f>
        <v>-42.960278678338966</v>
      </c>
      <c r="BR89" s="133">
        <f>'G 個別計算(old wrong'!BM89</f>
        <v>-24.776754284875057</v>
      </c>
      <c r="BS89">
        <f>'G 個別計算(old wrong'!CI89</f>
        <v>-13.825916772279967</v>
      </c>
      <c r="BU89" s="8"/>
      <c r="BW89" s="8"/>
      <c r="BZ89" s="2"/>
      <c r="CN89" s="8"/>
      <c r="CO89" s="8"/>
      <c r="CQ89" s="8"/>
      <c r="CT89" s="2"/>
      <c r="DH89" s="8"/>
      <c r="DI89" s="8"/>
      <c r="DK89" s="8"/>
      <c r="DN89" s="2"/>
      <c r="EB89" s="8"/>
      <c r="EC89" s="8"/>
      <c r="EE89" s="8"/>
      <c r="EH89" s="2"/>
      <c r="EV89" s="8"/>
      <c r="EW89" s="8"/>
      <c r="EY89" s="8"/>
      <c r="FB89" s="2"/>
      <c r="FP89" s="8"/>
      <c r="FQ89" s="8"/>
      <c r="FS89" s="8"/>
      <c r="FV89" s="2"/>
      <c r="GJ89" s="8"/>
      <c r="GK89" s="8"/>
      <c r="GM89" s="8"/>
    </row>
    <row r="90" spans="1:195" ht="16.5">
      <c r="A90">
        <v>9.9999999999999995E-7</v>
      </c>
      <c r="B90">
        <v>9.9999999999999995E-7</v>
      </c>
      <c r="C90">
        <v>9.9350000000000003E-4</v>
      </c>
      <c r="D90">
        <v>1.0324324324324325E-3</v>
      </c>
      <c r="E90">
        <v>9.9999999999999995E-7</v>
      </c>
      <c r="F90">
        <v>1.0000000000000001E-5</v>
      </c>
      <c r="G90">
        <v>0.56026042125357411</v>
      </c>
      <c r="H90">
        <v>0.40883842547661237</v>
      </c>
      <c r="I90">
        <v>306.17690285999998</v>
      </c>
      <c r="J90">
        <v>1.7378008287493735E-7</v>
      </c>
      <c r="K90">
        <v>3.1614999999999997E-2</v>
      </c>
      <c r="L90">
        <v>12.103995140392955</v>
      </c>
      <c r="M90" s="104">
        <v>59961.062452897451</v>
      </c>
      <c r="Q90" s="2"/>
      <c r="AE90" s="8"/>
      <c r="AF90" s="8"/>
      <c r="AH90" s="131">
        <v>88</v>
      </c>
      <c r="AI90" s="132">
        <f>'G 個別計算 (發酵) wrong'!CO90</f>
        <v>-1269.6789680377069</v>
      </c>
      <c r="AJ90" s="132">
        <f>'G 個別計算 (發酵) wrong'!AG90</f>
        <v>-982.00630689281775</v>
      </c>
      <c r="AK90" s="133">
        <f>'G 個別計算 (發酵) wrong'!BA90</f>
        <v>-910.08597686301698</v>
      </c>
      <c r="AL90" s="132" t="e">
        <f>'G 個別計算 (發酵) wrong'!#REF!</f>
        <v>#REF!</v>
      </c>
      <c r="AM90" s="132" t="e">
        <f>'G 個別計算 (發酵) wrong'!#REF!</f>
        <v>#REF!</v>
      </c>
      <c r="AN90" s="132" t="e">
        <f>'G 個別計算 (發酵) wrong'!#REF!</f>
        <v>#REF!</v>
      </c>
      <c r="AO90" s="132">
        <f>'G 個別計算 (發酵) wrong'!BU90</f>
        <v>-923.76451603662576</v>
      </c>
      <c r="AP90" s="132" t="e">
        <f>'G 個別計算 (發酵) wrong'!#REF!</f>
        <v>#REF!</v>
      </c>
      <c r="AQ90" s="132" t="e">
        <f>'G 個別計算 (發酵) wrong'!#REF!</f>
        <v>#REF!</v>
      </c>
      <c r="AR90" s="132" t="e">
        <f>'G 個別計算 (發酵) wrong'!#REF!</f>
        <v>#REF!</v>
      </c>
      <c r="AS90" t="e">
        <f>'G 個別計算 (發酵) wrong'!#REF!</f>
        <v>#REF!</v>
      </c>
      <c r="AT90" t="e">
        <f>'G 個別計算 (發酵) wrong'!#REF!</f>
        <v>#REF!</v>
      </c>
      <c r="AU90" t="e">
        <f>'G 個別計算 (發酵) wrong'!#REF!</f>
        <v>#REF!</v>
      </c>
      <c r="AV90" t="e">
        <f>#REF!</f>
        <v>#REF!</v>
      </c>
      <c r="AW90" s="2" t="e">
        <f>#REF!</f>
        <v>#REF!</v>
      </c>
      <c r="AX90" t="e">
        <f>#REF!</f>
        <v>#REF!</v>
      </c>
      <c r="BJ90" s="131">
        <v>88</v>
      </c>
      <c r="BK90" s="132">
        <f>'G 個別計算(old wrong'!AI90</f>
        <v>-15.316795778134278</v>
      </c>
      <c r="BL90" s="133">
        <f>'G 個別計算(old wrong'!U90</f>
        <v>-7.5508373074399486</v>
      </c>
      <c r="BM90" s="132">
        <f>'G 個別計算(old wrong'!BT90</f>
        <v>17.901234157225062</v>
      </c>
      <c r="BN90" s="132">
        <f>'G 個別計算(old wrong'!AB90</f>
        <v>-17.686112993970493</v>
      </c>
      <c r="BO90" s="132">
        <f>'G 個別計算(old wrong'!CA90</f>
        <v>-17.901234157225062</v>
      </c>
      <c r="BP90" s="100">
        <f t="shared" si="4"/>
        <v>-33.002908772104774</v>
      </c>
      <c r="BQ90" s="132">
        <f>'G 個別計算(old wrong'!BF90</f>
        <v>-42.55169485796236</v>
      </c>
      <c r="BR90" s="133">
        <f>'G 個別計算(old wrong'!BM90</f>
        <v>-24.650460700737185</v>
      </c>
      <c r="BS90">
        <f>'G 個別計算(old wrong'!CI90</f>
        <v>23.29498282341126</v>
      </c>
      <c r="BU90" s="8"/>
      <c r="BW90" s="8"/>
      <c r="BZ90" s="2"/>
      <c r="CN90" s="8"/>
      <c r="CO90" s="8"/>
      <c r="CQ90" s="8"/>
      <c r="CT90" s="2"/>
      <c r="DH90" s="8"/>
      <c r="DI90" s="8"/>
      <c r="DK90" s="8"/>
      <c r="DN90" s="2"/>
      <c r="EB90" s="8"/>
      <c r="EC90" s="8"/>
      <c r="EE90" s="8"/>
      <c r="EH90" s="2"/>
      <c r="EV90" s="8"/>
      <c r="EW90" s="8"/>
      <c r="EY90" s="8"/>
      <c r="FB90" s="2"/>
      <c r="FP90" s="8"/>
      <c r="FQ90" s="8"/>
      <c r="FS90" s="8"/>
      <c r="FV90" s="2"/>
      <c r="GJ90" s="8"/>
      <c r="GK90" s="8"/>
      <c r="GM90" s="8"/>
    </row>
    <row r="91" spans="1:195" ht="16.5">
      <c r="A91">
        <v>9.9999999999999995E-7</v>
      </c>
      <c r="B91">
        <v>3.6521739130434779E-5</v>
      </c>
      <c r="C91">
        <v>1.1838333333333334E-3</v>
      </c>
      <c r="D91">
        <v>1.1625675675675676E-3</v>
      </c>
      <c r="E91">
        <v>3.2727272727272725E-5</v>
      </c>
      <c r="F91">
        <v>1.0000000000000001E-5</v>
      </c>
      <c r="G91">
        <v>0.55772136201062206</v>
      </c>
      <c r="H91">
        <v>0.40986648442243201</v>
      </c>
      <c r="I91">
        <v>306.21841072000001</v>
      </c>
      <c r="J91">
        <v>1.7378008287493735E-7</v>
      </c>
      <c r="K91">
        <v>3.1385000000000003E-2</v>
      </c>
      <c r="L91">
        <v>11.058753448227346</v>
      </c>
      <c r="M91" s="104">
        <v>59716.206614733092</v>
      </c>
      <c r="Q91" s="2"/>
      <c r="AE91" s="8"/>
      <c r="AF91" s="8"/>
      <c r="AH91" s="131">
        <v>89</v>
      </c>
      <c r="AI91" s="132">
        <f>'G 個別計算 (發酵) wrong'!CO91</f>
        <v>-1049.7645805218824</v>
      </c>
      <c r="AJ91" s="132">
        <f>'G 個別計算 (發酵) wrong'!AG91</f>
        <v>-979.37047042652341</v>
      </c>
      <c r="AK91" s="133">
        <f>'G 個別計算 (發酵) wrong'!BA91</f>
        <v>-909.11459684331044</v>
      </c>
      <c r="AL91" s="132" t="e">
        <f>'G 個別計算 (發酵) wrong'!#REF!</f>
        <v>#REF!</v>
      </c>
      <c r="AM91" s="132" t="e">
        <f>'G 個別計算 (發酵) wrong'!#REF!</f>
        <v>#REF!</v>
      </c>
      <c r="AN91" s="132" t="e">
        <f>'G 個別計算 (發酵) wrong'!#REF!</f>
        <v>#REF!</v>
      </c>
      <c r="AO91" s="132">
        <f>'G 個別計算 (發酵) wrong'!BU91</f>
        <v>-902.52965980252498</v>
      </c>
      <c r="AP91" s="132" t="e">
        <f>'G 個別計算 (發酵) wrong'!#REF!</f>
        <v>#REF!</v>
      </c>
      <c r="AQ91" s="132" t="e">
        <f>'G 個別計算 (發酵) wrong'!#REF!</f>
        <v>#REF!</v>
      </c>
      <c r="AR91" s="132" t="e">
        <f>'G 個別計算 (發酵) wrong'!#REF!</f>
        <v>#REF!</v>
      </c>
      <c r="AS91" t="e">
        <f>'G 個別計算 (發酵) wrong'!#REF!</f>
        <v>#REF!</v>
      </c>
      <c r="AT91" t="e">
        <f>'G 個別計算 (發酵) wrong'!#REF!</f>
        <v>#REF!</v>
      </c>
      <c r="AU91" t="e">
        <f>'G 個別計算 (發酵) wrong'!#REF!</f>
        <v>#REF!</v>
      </c>
      <c r="AV91" t="e">
        <f>#REF!</f>
        <v>#REF!</v>
      </c>
      <c r="AW91" s="2" t="e">
        <f>#REF!</f>
        <v>#REF!</v>
      </c>
      <c r="AX91" t="e">
        <f>#REF!</f>
        <v>#REF!</v>
      </c>
      <c r="BJ91" s="131">
        <v>89</v>
      </c>
      <c r="BK91" s="132">
        <f>'G 個別計算(old wrong'!AI91</f>
        <v>-23.776604847014468</v>
      </c>
      <c r="BL91" s="133">
        <f>'G 個別計算(old wrong'!U91</f>
        <v>-8.1306970922930759</v>
      </c>
      <c r="BM91" s="132">
        <f>'G 個別計算(old wrong'!BT91</f>
        <v>16.480799159303373</v>
      </c>
      <c r="BN91" s="132">
        <f>'G 個別計算(old wrong'!AB91</f>
        <v>-8.965588496874874</v>
      </c>
      <c r="BO91" s="132">
        <f>'G 個別計算(old wrong'!CA91</f>
        <v>-16.480799159303373</v>
      </c>
      <c r="BP91" s="100">
        <f t="shared" si="4"/>
        <v>-32.74219334388934</v>
      </c>
      <c r="BQ91" s="132">
        <f>'G 個別計算(old wrong'!BF91</f>
        <v>-41.606690271550576</v>
      </c>
      <c r="BR91" s="133">
        <f>'G 個別計算(old wrong'!BM91</f>
        <v>-25.125891112247089</v>
      </c>
      <c r="BS91">
        <f>'G 個別計算(old wrong'!CI91</f>
        <v>-13.393539429687024</v>
      </c>
      <c r="BU91" s="8"/>
      <c r="BW91" s="8"/>
      <c r="BZ91" s="2"/>
      <c r="CN91" s="8"/>
      <c r="CO91" s="8"/>
      <c r="CQ91" s="8"/>
      <c r="CT91" s="2"/>
      <c r="DH91" s="8"/>
      <c r="DI91" s="8"/>
      <c r="DK91" s="8"/>
      <c r="DN91" s="2"/>
      <c r="EB91" s="8"/>
      <c r="EC91" s="8"/>
      <c r="EE91" s="8"/>
      <c r="EH91" s="2"/>
      <c r="EV91" s="8"/>
      <c r="EW91" s="8"/>
      <c r="EY91" s="8"/>
      <c r="FB91" s="2"/>
      <c r="FP91" s="8"/>
      <c r="FQ91" s="8"/>
      <c r="FS91" s="8"/>
      <c r="FV91" s="2"/>
      <c r="GJ91" s="8"/>
      <c r="GK91" s="8"/>
      <c r="GM91" s="8"/>
    </row>
    <row r="92" spans="1:195" ht="16.5">
      <c r="A92">
        <v>9.9999999999999995E-7</v>
      </c>
      <c r="B92">
        <v>4.2173913043478264E-5</v>
      </c>
      <c r="C92">
        <v>6.4266666666666671E-4</v>
      </c>
      <c r="D92">
        <v>6.3310810810810814E-4</v>
      </c>
      <c r="E92">
        <v>9.9999999999999995E-7</v>
      </c>
      <c r="F92">
        <v>1.0000000000000001E-5</v>
      </c>
      <c r="G92">
        <v>0.55903125737390802</v>
      </c>
      <c r="H92">
        <v>0.40905744214357265</v>
      </c>
      <c r="I92">
        <v>306.17509817000001</v>
      </c>
      <c r="J92">
        <v>1.7378008287493735E-7</v>
      </c>
      <c r="K92">
        <v>3.1519999999999999E-2</v>
      </c>
      <c r="L92">
        <v>10.975631007710657</v>
      </c>
      <c r="M92" s="104">
        <v>59850.669215552451</v>
      </c>
      <c r="Q92" s="2"/>
      <c r="AE92" s="8"/>
      <c r="AF92" s="8"/>
      <c r="AH92" s="131">
        <v>90</v>
      </c>
      <c r="AI92" s="132">
        <f>'G 個別計算 (發酵) wrong'!CO92</f>
        <v>-1040.9686085252988</v>
      </c>
      <c r="AJ92" s="132">
        <f>'G 個別計算 (發酵) wrong'!AG92</f>
        <v>-988.65803346498865</v>
      </c>
      <c r="AK92" s="133">
        <f>'G 個別計算 (發酵) wrong'!BA92</f>
        <v>-914.36598615602998</v>
      </c>
      <c r="AL92" s="132" t="e">
        <f>'G 個別計算 (發酵) wrong'!#REF!</f>
        <v>#REF!</v>
      </c>
      <c r="AM92" s="132" t="e">
        <f>'G 個別計算 (發酵) wrong'!#REF!</f>
        <v>#REF!</v>
      </c>
      <c r="AN92" s="132" t="e">
        <f>'G 個別計算 (發酵) wrong'!#REF!</f>
        <v>#REF!</v>
      </c>
      <c r="AO92" s="132">
        <f>'G 個別計算 (發酵) wrong'!BU92</f>
        <v>-923.78136690819701</v>
      </c>
      <c r="AP92" s="132" t="e">
        <f>'G 個別計算 (發酵) wrong'!#REF!</f>
        <v>#REF!</v>
      </c>
      <c r="AQ92" s="132" t="e">
        <f>'G 個別計算 (發酵) wrong'!#REF!</f>
        <v>#REF!</v>
      </c>
      <c r="AR92" s="132" t="e">
        <f>'G 個別計算 (發酵) wrong'!#REF!</f>
        <v>#REF!</v>
      </c>
      <c r="AS92" t="e">
        <f>'G 個別計算 (發酵) wrong'!#REF!</f>
        <v>#REF!</v>
      </c>
      <c r="AT92" t="e">
        <f>'G 個別計算 (發酵) wrong'!#REF!</f>
        <v>#REF!</v>
      </c>
      <c r="AU92" t="e">
        <f>'G 個別計算 (發酵) wrong'!#REF!</f>
        <v>#REF!</v>
      </c>
      <c r="AV92" t="e">
        <f>#REF!</f>
        <v>#REF!</v>
      </c>
      <c r="AW92" s="2" t="e">
        <f>#REF!</f>
        <v>#REF!</v>
      </c>
      <c r="AX92" t="e">
        <f>#REF!</f>
        <v>#REF!</v>
      </c>
      <c r="BJ92" s="131">
        <v>90</v>
      </c>
      <c r="BK92" s="132">
        <f>'G 個別計算(old wrong'!AI92</f>
        <v>-18.03327886105351</v>
      </c>
      <c r="BL92" s="133">
        <f>'G 個別計算(old wrong'!U92</f>
        <v>-8.1705154920317682</v>
      </c>
      <c r="BM92" s="132">
        <f>'G 個別計算(old wrong'!BT92</f>
        <v>17.997331075219606</v>
      </c>
      <c r="BN92" s="132">
        <f>'G 個別計算(old wrong'!AB92</f>
        <v>-16.305083198229465</v>
      </c>
      <c r="BO92" s="132">
        <f>'G 個別計算(old wrong'!CA92</f>
        <v>-17.997331075219606</v>
      </c>
      <c r="BP92" s="100">
        <f t="shared" si="4"/>
        <v>-34.338362059282971</v>
      </c>
      <c r="BQ92" s="132">
        <f>'G 個別計算(old wrong'!BF92</f>
        <v>-41.552163392432604</v>
      </c>
      <c r="BR92" s="133">
        <f>'G 個別計算(old wrong'!BM92</f>
        <v>-23.554832317212888</v>
      </c>
      <c r="BS92">
        <f>'G 個別計算(old wrong'!CI92</f>
        <v>-14.836403140494326</v>
      </c>
      <c r="BU92" s="8"/>
      <c r="BW92" s="8"/>
      <c r="BZ92" s="2"/>
      <c r="CN92" s="8"/>
      <c r="CO92" s="8"/>
      <c r="CQ92" s="8"/>
      <c r="CT92" s="2"/>
      <c r="DH92" s="8"/>
      <c r="DI92" s="8"/>
      <c r="DK92" s="8"/>
      <c r="DN92" s="2"/>
      <c r="EB92" s="8"/>
      <c r="EC92" s="8"/>
      <c r="EE92" s="8"/>
      <c r="EH92" s="2"/>
      <c r="EV92" s="8"/>
      <c r="EW92" s="8"/>
      <c r="EY92" s="8"/>
      <c r="FB92" s="2"/>
      <c r="FP92" s="8"/>
      <c r="FQ92" s="8"/>
      <c r="FS92" s="8"/>
      <c r="FV92" s="2"/>
      <c r="GJ92" s="8"/>
      <c r="GK92" s="8"/>
      <c r="GM92" s="8"/>
    </row>
    <row r="93" spans="1:195" ht="16.5">
      <c r="A93">
        <v>9.9999999999999995E-7</v>
      </c>
      <c r="B93">
        <v>3.5000000000000004E-5</v>
      </c>
      <c r="C93">
        <v>1.2256666666666668E-3</v>
      </c>
      <c r="D93">
        <v>1.201081081081081E-3</v>
      </c>
      <c r="E93">
        <v>3.4772727272727276E-5</v>
      </c>
      <c r="F93">
        <v>1.0000000000000001E-5</v>
      </c>
      <c r="G93">
        <v>0.55840264032695097</v>
      </c>
      <c r="H93">
        <v>0.41036709632806234</v>
      </c>
      <c r="I93">
        <v>306.32669206999998</v>
      </c>
      <c r="J93">
        <v>1.7378008287493735E-7</v>
      </c>
      <c r="K93">
        <v>3.1419999999999997E-2</v>
      </c>
      <c r="L93">
        <v>15.416944389916976</v>
      </c>
      <c r="M93" s="104">
        <v>59778.911214363208</v>
      </c>
      <c r="Q93" s="2"/>
      <c r="AE93" s="8"/>
      <c r="AF93" s="8"/>
      <c r="AH93" s="131">
        <v>91</v>
      </c>
      <c r="AI93" s="132">
        <f>'G 個別計算 (發酵) wrong'!CO93</f>
        <v>-1052.739286721511</v>
      </c>
      <c r="AJ93" s="132">
        <f>'G 個別計算 (發酵) wrong'!AG93</f>
        <v>-978.94782664186437</v>
      </c>
      <c r="AK93" s="133">
        <f>'G 個別計算 (發酵) wrong'!BA93</f>
        <v>-908.91096388948688</v>
      </c>
      <c r="AL93" s="132" t="e">
        <f>'G 個別計算 (發酵) wrong'!#REF!</f>
        <v>#REF!</v>
      </c>
      <c r="AM93" s="132" t="e">
        <f>'G 個別計算 (發酵) wrong'!#REF!</f>
        <v>#REF!</v>
      </c>
      <c r="AN93" s="132" t="e">
        <f>'G 個別計算 (發酵) wrong'!#REF!</f>
        <v>#REF!</v>
      </c>
      <c r="AO93" s="132">
        <f>'G 個別計算 (發酵) wrong'!BU93</f>
        <v>-902.23688868600175</v>
      </c>
      <c r="AP93" s="132" t="e">
        <f>'G 個別計算 (發酵) wrong'!#REF!</f>
        <v>#REF!</v>
      </c>
      <c r="AQ93" s="132" t="e">
        <f>'G 個別計算 (發酵) wrong'!#REF!</f>
        <v>#REF!</v>
      </c>
      <c r="AR93" s="132" t="e">
        <f>'G 個別計算 (發酵) wrong'!#REF!</f>
        <v>#REF!</v>
      </c>
      <c r="AS93" t="e">
        <f>'G 個別計算 (發酵) wrong'!#REF!</f>
        <v>#REF!</v>
      </c>
      <c r="AT93" t="e">
        <f>'G 個別計算 (發酵) wrong'!#REF!</f>
        <v>#REF!</v>
      </c>
      <c r="AU93" t="e">
        <f>'G 個別計算 (發酵) wrong'!#REF!</f>
        <v>#REF!</v>
      </c>
      <c r="AV93" t="e">
        <f>#REF!</f>
        <v>#REF!</v>
      </c>
      <c r="AW93" s="2" t="e">
        <f>#REF!</f>
        <v>#REF!</v>
      </c>
      <c r="AX93" t="e">
        <f>#REF!</f>
        <v>#REF!</v>
      </c>
      <c r="BJ93" s="131">
        <v>91</v>
      </c>
      <c r="BK93" s="132">
        <f>'G 個別計算(old wrong'!AI93</f>
        <v>-22.084297765617691</v>
      </c>
      <c r="BL93" s="133">
        <f>'G 個別計算(old wrong'!U93</f>
        <v>-5.6095287287891011</v>
      </c>
      <c r="BM93" s="132">
        <f>'G 個別計算(old wrong'!BT93</f>
        <v>19.757186098650422</v>
      </c>
      <c r="BN93" s="132">
        <f>'G 個別計算(old wrong'!AB93</f>
        <v>-8.8919457906107766</v>
      </c>
      <c r="BO93" s="132">
        <f>'G 個別計算(old wrong'!CA93</f>
        <v>-19.757186098650422</v>
      </c>
      <c r="BP93" s="100">
        <f t="shared" si="4"/>
        <v>-30.976243556228468</v>
      </c>
      <c r="BQ93" s="132">
        <f>'G 個別計算(old wrong'!BF93</f>
        <v>-44.963152476957731</v>
      </c>
      <c r="BR93" s="133">
        <f>'G 個別計算(old wrong'!BM93</f>
        <v>-25.205966378307195</v>
      </c>
      <c r="BS93">
        <f>'G 個別計算(old wrong'!CI93</f>
        <v>-12.907389698365847</v>
      </c>
      <c r="BU93" s="8"/>
      <c r="BW93" s="8"/>
      <c r="BZ93" s="2"/>
      <c r="CN93" s="8"/>
      <c r="CO93" s="8"/>
      <c r="CQ93" s="8"/>
      <c r="CT93" s="2"/>
      <c r="DH93" s="8"/>
      <c r="DI93" s="8"/>
      <c r="DK93" s="8"/>
      <c r="DN93" s="2"/>
      <c r="EB93" s="8"/>
      <c r="EC93" s="8"/>
      <c r="EE93" s="8"/>
      <c r="EH93" s="2"/>
      <c r="EV93" s="8"/>
      <c r="EW93" s="8"/>
      <c r="EY93" s="8"/>
      <c r="FB93" s="2"/>
      <c r="FP93" s="8"/>
      <c r="FQ93" s="8"/>
      <c r="FS93" s="8"/>
      <c r="FV93" s="2"/>
      <c r="GJ93" s="8"/>
      <c r="GK93" s="8"/>
      <c r="GM93" s="8"/>
    </row>
    <row r="94" spans="1:195" ht="16.5">
      <c r="A94">
        <v>9.9999999999999995E-7</v>
      </c>
      <c r="B94">
        <v>2.5652173913043479E-5</v>
      </c>
      <c r="C94">
        <v>9.6983333333333329E-4</v>
      </c>
      <c r="D94">
        <v>8.57027027027027E-4</v>
      </c>
      <c r="E94">
        <v>3.3181818181818181E-5</v>
      </c>
      <c r="F94">
        <v>1.0000000000000001E-5</v>
      </c>
      <c r="G94">
        <v>0.56040328053046762</v>
      </c>
      <c r="H94">
        <v>0.40754273327937507</v>
      </c>
      <c r="I94">
        <v>306.27796546000002</v>
      </c>
      <c r="J94">
        <v>1.6982436524617427E-7</v>
      </c>
      <c r="K94">
        <v>3.1530000000000002E-2</v>
      </c>
      <c r="L94">
        <v>14.792746441639185</v>
      </c>
      <c r="M94" s="104">
        <v>59983.856204333992</v>
      </c>
      <c r="Q94" s="2"/>
      <c r="AE94" s="8"/>
      <c r="AF94" s="8"/>
      <c r="AH94" s="131">
        <v>92</v>
      </c>
      <c r="AI94" s="132">
        <f>'G 個別計算 (發酵) wrong'!CO94</f>
        <v>-1072.3870115303193</v>
      </c>
      <c r="AJ94" s="132">
        <f>'G 個別計算 (發酵) wrong'!AG94</f>
        <v>-982.82823394627417</v>
      </c>
      <c r="AK94" s="133">
        <f>'G 個別計算 (發酵) wrong'!BA94</f>
        <v>-912.10547630767132</v>
      </c>
      <c r="AL94" s="132" t="e">
        <f>'G 個別計算 (發酵) wrong'!#REF!</f>
        <v>#REF!</v>
      </c>
      <c r="AM94" s="132" t="e">
        <f>'G 個別計算 (發酵) wrong'!#REF!</f>
        <v>#REF!</v>
      </c>
      <c r="AN94" s="132" t="e">
        <f>'G 個別計算 (發酵) wrong'!#REF!</f>
        <v>#REF!</v>
      </c>
      <c r="AO94" s="132">
        <f>'G 個別計算 (發酵) wrong'!BU94</f>
        <v>-902.74518416977764</v>
      </c>
      <c r="AP94" s="132" t="e">
        <f>'G 個別計算 (發酵) wrong'!#REF!</f>
        <v>#REF!</v>
      </c>
      <c r="AQ94" s="132" t="e">
        <f>'G 個別計算 (發酵) wrong'!#REF!</f>
        <v>#REF!</v>
      </c>
      <c r="AR94" s="132" t="e">
        <f>'G 個別計算 (發酵) wrong'!#REF!</f>
        <v>#REF!</v>
      </c>
      <c r="AS94" t="e">
        <f>'G 個別計算 (發酵) wrong'!#REF!</f>
        <v>#REF!</v>
      </c>
      <c r="AT94" t="e">
        <f>'G 個別計算 (發酵) wrong'!#REF!</f>
        <v>#REF!</v>
      </c>
      <c r="AU94" t="e">
        <f>'G 個別計算 (發酵) wrong'!#REF!</f>
        <v>#REF!</v>
      </c>
      <c r="AV94" t="e">
        <f>#REF!</f>
        <v>#REF!</v>
      </c>
      <c r="AW94" s="2" t="e">
        <f>#REF!</f>
        <v>#REF!</v>
      </c>
      <c r="AX94" t="e">
        <f>#REF!</f>
        <v>#REF!</v>
      </c>
      <c r="BJ94" s="131">
        <v>92</v>
      </c>
      <c r="BK94" s="132">
        <f>'G 個別計算(old wrong'!AI94</f>
        <v>-23.415222092062805</v>
      </c>
      <c r="BL94" s="133">
        <f>'G 個別計算(old wrong'!U94</f>
        <v>-5.6983980057096772</v>
      </c>
      <c r="BM94" s="132">
        <f>'G 個別計算(old wrong'!BT94</f>
        <v>19.905430629621804</v>
      </c>
      <c r="BN94" s="132">
        <f>'G 個別計算(old wrong'!AB94</f>
        <v>-7.887004548978191</v>
      </c>
      <c r="BO94" s="132">
        <f>'G 個別計算(old wrong'!CA94</f>
        <v>-19.905430629621804</v>
      </c>
      <c r="BP94" s="100">
        <f t="shared" si="4"/>
        <v>-31.302226641040996</v>
      </c>
      <c r="BQ94" s="132">
        <f>'G 個別計算(old wrong'!BF94</f>
        <v>-44.498280411874575</v>
      </c>
      <c r="BR94" s="133">
        <f>'G 個別計算(old wrong'!BM94</f>
        <v>-24.592849782252664</v>
      </c>
      <c r="BS94">
        <f>'G 個別計算(old wrong'!CI94</f>
        <v>-9.6663868515782241</v>
      </c>
      <c r="BU94" s="8"/>
      <c r="BW94" s="8"/>
      <c r="BZ94" s="2"/>
      <c r="CN94" s="8"/>
      <c r="CO94" s="8"/>
      <c r="CQ94" s="8"/>
      <c r="CT94" s="2"/>
      <c r="DH94" s="8"/>
      <c r="DI94" s="8"/>
      <c r="DK94" s="8"/>
      <c r="DN94" s="2"/>
      <c r="EB94" s="8"/>
      <c r="EC94" s="8"/>
      <c r="EE94" s="8"/>
      <c r="EH94" s="2"/>
      <c r="EV94" s="8"/>
      <c r="EW94" s="8"/>
      <c r="EY94" s="8"/>
      <c r="FB94" s="2"/>
      <c r="FP94" s="8"/>
      <c r="FQ94" s="8"/>
      <c r="FS94" s="8"/>
      <c r="FV94" s="2"/>
      <c r="GJ94" s="8"/>
      <c r="GK94" s="8"/>
      <c r="GM94" s="8"/>
    </row>
    <row r="95" spans="1:195" ht="16.5">
      <c r="A95">
        <v>9.9999999999999995E-7</v>
      </c>
      <c r="B95">
        <v>2.673913043478261E-5</v>
      </c>
      <c r="C95">
        <v>1.2158333333333333E-3</v>
      </c>
      <c r="D95">
        <v>1.3081081081081081E-3</v>
      </c>
      <c r="E95">
        <v>3.0568181818181817E-5</v>
      </c>
      <c r="F95">
        <v>1.0000000000000001E-5</v>
      </c>
      <c r="G95">
        <v>0.55240540484610767</v>
      </c>
      <c r="H95">
        <v>0.40991374444552237</v>
      </c>
      <c r="I95">
        <v>306.37231462</v>
      </c>
      <c r="J95">
        <v>1.7378008287493735E-7</v>
      </c>
      <c r="K95">
        <v>3.1484999999999999E-2</v>
      </c>
      <c r="L95">
        <v>13.331004587067627</v>
      </c>
      <c r="M95" s="104">
        <v>59238.481616577941</v>
      </c>
      <c r="Q95" s="2"/>
      <c r="AE95" s="8"/>
      <c r="AF95" s="8"/>
      <c r="AH95" s="131">
        <v>93</v>
      </c>
      <c r="AI95" s="132">
        <f>'G 個別計算 (發酵) wrong'!CO95</f>
        <v>-1069.4047574362112</v>
      </c>
      <c r="AJ95" s="132">
        <f>'G 個別計算 (發酵) wrong'!AG95</f>
        <v>-979.11638699877381</v>
      </c>
      <c r="AK95" s="133">
        <f>'G 個別計算 (發酵) wrong'!BA95</f>
        <v>-908.19255180405196</v>
      </c>
      <c r="AL95" s="132" t="e">
        <f>'G 個別計算 (發酵) wrong'!#REF!</f>
        <v>#REF!</v>
      </c>
      <c r="AM95" s="132" t="e">
        <f>'G 個別計算 (發酵) wrong'!#REF!</f>
        <v>#REF!</v>
      </c>
      <c r="AN95" s="132" t="e">
        <f>'G 個別計算 (發酵) wrong'!#REF!</f>
        <v>#REF!</v>
      </c>
      <c r="AO95" s="132">
        <f>'G 個別計算 (發酵) wrong'!BU95</f>
        <v>-903.04773398110206</v>
      </c>
      <c r="AP95" s="132" t="e">
        <f>'G 個別計算 (發酵) wrong'!#REF!</f>
        <v>#REF!</v>
      </c>
      <c r="AQ95" s="132" t="e">
        <f>'G 個別計算 (發酵) wrong'!#REF!</f>
        <v>#REF!</v>
      </c>
      <c r="AR95" s="132" t="e">
        <f>'G 個別計算 (發酵) wrong'!#REF!</f>
        <v>#REF!</v>
      </c>
      <c r="AS95" t="e">
        <f>'G 個別計算 (發酵) wrong'!#REF!</f>
        <v>#REF!</v>
      </c>
      <c r="AT95" t="e">
        <f>'G 個別計算 (發酵) wrong'!#REF!</f>
        <v>#REF!</v>
      </c>
      <c r="AU95" t="e">
        <f>'G 個別計算 (發酵) wrong'!#REF!</f>
        <v>#REF!</v>
      </c>
      <c r="AV95" t="e">
        <f>#REF!</f>
        <v>#REF!</v>
      </c>
      <c r="AW95" s="2" t="e">
        <f>#REF!</f>
        <v>#REF!</v>
      </c>
      <c r="AX95" t="e">
        <f>#REF!</f>
        <v>#REF!</v>
      </c>
      <c r="BJ95" s="131">
        <v>93</v>
      </c>
      <c r="BK95" s="132">
        <f>'G 個別計算(old wrong'!AI95</f>
        <v>-22.554109682148862</v>
      </c>
      <c r="BL95" s="133">
        <f>'G 個別計算(old wrong'!U95</f>
        <v>-6.9743749856388888</v>
      </c>
      <c r="BM95" s="132">
        <f>'G 個別計算(old wrong'!BT95</f>
        <v>18.282324817095784</v>
      </c>
      <c r="BN95" s="132">
        <f>'G 個別計算(old wrong'!AB95</f>
        <v>-9.6769651062245341</v>
      </c>
      <c r="BO95" s="132">
        <f>'G 個別計算(old wrong'!CA95</f>
        <v>-18.282324817095784</v>
      </c>
      <c r="BP95" s="100">
        <f t="shared" si="4"/>
        <v>-32.231074788373398</v>
      </c>
      <c r="BQ95" s="132">
        <f>'G 個別計算(old wrong'!BF95</f>
        <v>-43.489004363125915</v>
      </c>
      <c r="BR95" s="133">
        <f>'G 個別計算(old wrong'!BM95</f>
        <v>-25.206679546030013</v>
      </c>
      <c r="BS95">
        <f>'G 個別計算(old wrong'!CI95</f>
        <v>-10.15861780645686</v>
      </c>
      <c r="BU95" s="8"/>
      <c r="BW95" s="8"/>
      <c r="BZ95" s="2"/>
      <c r="CN95" s="8"/>
      <c r="CO95" s="8"/>
      <c r="CQ95" s="8"/>
      <c r="CT95" s="2"/>
      <c r="DH95" s="8"/>
      <c r="DI95" s="8"/>
      <c r="DK95" s="8"/>
      <c r="DN95" s="2"/>
      <c r="EB95" s="8"/>
      <c r="EC95" s="8"/>
      <c r="EE95" s="8"/>
      <c r="EH95" s="2"/>
      <c r="EV95" s="8"/>
      <c r="EW95" s="8"/>
      <c r="EY95" s="8"/>
      <c r="FB95" s="2"/>
      <c r="FP95" s="8"/>
      <c r="FQ95" s="8"/>
      <c r="FS95" s="8"/>
      <c r="FV95" s="2"/>
      <c r="GJ95" s="8"/>
      <c r="GK95" s="8"/>
      <c r="GM95" s="8"/>
    </row>
    <row r="96" spans="1:195" ht="16.5">
      <c r="A96">
        <v>9.9999999999999995E-7</v>
      </c>
      <c r="B96">
        <v>3.9347826086956518E-5</v>
      </c>
      <c r="C96">
        <v>1.3373333333333332E-3</v>
      </c>
      <c r="D96">
        <v>1.1639189189189189E-3</v>
      </c>
      <c r="E96">
        <v>4.1590909090909098E-5</v>
      </c>
      <c r="F96">
        <v>1.0000000000000001E-5</v>
      </c>
      <c r="G96">
        <v>0.55702643376626793</v>
      </c>
      <c r="H96">
        <v>0.40438294255912138</v>
      </c>
      <c r="I96">
        <v>306.23104353999997</v>
      </c>
      <c r="J96">
        <v>1.6982436524617427E-7</v>
      </c>
      <c r="K96">
        <v>3.1910000000000001E-2</v>
      </c>
      <c r="L96">
        <v>15.167770378233749</v>
      </c>
      <c r="M96" s="104">
        <v>59713.512065753363</v>
      </c>
      <c r="Q96" s="2"/>
      <c r="AE96" s="8"/>
      <c r="AF96" s="8"/>
      <c r="AH96" s="131">
        <v>94</v>
      </c>
      <c r="AI96" s="132">
        <f>'G 個別計算 (發酵) wrong'!CO96</f>
        <v>-1046.4599918073263</v>
      </c>
      <c r="AJ96" s="132">
        <f>'G 個別計算 (發酵) wrong'!AG96</f>
        <v>-977.87227784630886</v>
      </c>
      <c r="AK96" s="133">
        <f>'G 個別計算 (發酵) wrong'!BA96</f>
        <v>-909.3435718687291</v>
      </c>
      <c r="AL96" s="132" t="e">
        <f>'G 個別計算 (發酵) wrong'!#REF!</f>
        <v>#REF!</v>
      </c>
      <c r="AM96" s="132" t="e">
        <f>'G 個別計算 (發酵) wrong'!#REF!</f>
        <v>#REF!</v>
      </c>
      <c r="AN96" s="132" t="e">
        <f>'G 個別計算 (發酵) wrong'!#REF!</f>
        <v>#REF!</v>
      </c>
      <c r="AO96" s="132">
        <f>'G 個別計算 (發酵) wrong'!BU96</f>
        <v>-901.25498219844542</v>
      </c>
      <c r="AP96" s="132" t="e">
        <f>'G 個別計算 (發酵) wrong'!#REF!</f>
        <v>#REF!</v>
      </c>
      <c r="AQ96" s="132" t="e">
        <f>'G 個別計算 (發酵) wrong'!#REF!</f>
        <v>#REF!</v>
      </c>
      <c r="AR96" s="132" t="e">
        <f>'G 個別計算 (發酵) wrong'!#REF!</f>
        <v>#REF!</v>
      </c>
      <c r="AS96" t="e">
        <f>'G 個別計算 (發酵) wrong'!#REF!</f>
        <v>#REF!</v>
      </c>
      <c r="AT96" t="e">
        <f>'G 個別計算 (發酵) wrong'!#REF!</f>
        <v>#REF!</v>
      </c>
      <c r="AU96" t="e">
        <f>'G 個別計算 (發酵) wrong'!#REF!</f>
        <v>#REF!</v>
      </c>
      <c r="AV96" t="e">
        <f>#REF!</f>
        <v>#REF!</v>
      </c>
      <c r="AW96" s="2" t="e">
        <f>#REF!</f>
        <v>#REF!</v>
      </c>
      <c r="AX96" t="e">
        <f>#REF!</f>
        <v>#REF!</v>
      </c>
      <c r="BJ96" s="131">
        <v>94</v>
      </c>
      <c r="BK96" s="132">
        <f>'G 個別計算(old wrong'!AI96</f>
        <v>-22.219482670131001</v>
      </c>
      <c r="BL96" s="133">
        <f>'G 個別計算(old wrong'!U96</f>
        <v>-5.4309534687425867</v>
      </c>
      <c r="BM96" s="132">
        <f>'G 個別計算(old wrong'!BT96</f>
        <v>19.408781032957819</v>
      </c>
      <c r="BN96" s="132">
        <f>'G 個別計算(old wrong'!AB96</f>
        <v>-8.0512053003118158</v>
      </c>
      <c r="BO96" s="132">
        <f>'G 個別計算(old wrong'!CA96</f>
        <v>-19.408781032957819</v>
      </c>
      <c r="BP96" s="100">
        <f t="shared" si="4"/>
        <v>-30.270687970442815</v>
      </c>
      <c r="BQ96" s="132">
        <f>'G 個別計算(old wrong'!BF96</f>
        <v>-44.805751712805773</v>
      </c>
      <c r="BR96" s="133">
        <f>'G 個別計算(old wrong'!BM96</f>
        <v>-25.396970679847833</v>
      </c>
      <c r="BS96">
        <f>'G 個別計算(old wrong'!CI96</f>
        <v>-13.965685019678034</v>
      </c>
      <c r="BU96" s="8"/>
      <c r="BW96" s="8"/>
      <c r="BZ96" s="2"/>
      <c r="CN96" s="8"/>
      <c r="CO96" s="8"/>
      <c r="CQ96" s="8"/>
      <c r="CT96" s="2"/>
      <c r="DH96" s="8"/>
      <c r="DI96" s="8"/>
      <c r="DK96" s="8"/>
      <c r="DN96" s="2"/>
      <c r="EB96" s="8"/>
      <c r="EC96" s="8"/>
      <c r="EE96" s="8"/>
      <c r="EH96" s="2"/>
      <c r="EV96" s="8"/>
      <c r="EW96" s="8"/>
      <c r="EY96" s="8"/>
      <c r="FB96" s="2"/>
      <c r="FP96" s="8"/>
      <c r="FQ96" s="8"/>
      <c r="FS96" s="8"/>
      <c r="FV96" s="2"/>
      <c r="GJ96" s="8"/>
      <c r="GK96" s="8"/>
      <c r="GM96" s="8"/>
    </row>
    <row r="97" spans="1:195" ht="16.5">
      <c r="A97">
        <v>9.9999999999999995E-7</v>
      </c>
      <c r="B97">
        <v>2.7391304347826085E-5</v>
      </c>
      <c r="C97">
        <v>9.2383333333333326E-4</v>
      </c>
      <c r="D97">
        <v>7.366216216216216E-4</v>
      </c>
      <c r="E97">
        <v>2.9204545454545453E-5</v>
      </c>
      <c r="F97">
        <v>1.0000000000000001E-5</v>
      </c>
      <c r="G97">
        <v>0.56626415482828352</v>
      </c>
      <c r="H97">
        <v>0.39808494102077374</v>
      </c>
      <c r="I97">
        <v>306.18592631000001</v>
      </c>
      <c r="J97">
        <v>1.6982436524617427E-7</v>
      </c>
      <c r="K97">
        <v>3.1875000000000001E-2</v>
      </c>
      <c r="L97">
        <v>10.710853608325381</v>
      </c>
      <c r="M97" s="104">
        <v>60634.76054805758</v>
      </c>
      <c r="Q97" s="2"/>
      <c r="AE97" s="8"/>
      <c r="AF97" s="8"/>
      <c r="AH97" s="131">
        <v>95</v>
      </c>
      <c r="AI97" s="132">
        <f>'G 個別計算 (發酵) wrong'!CO97</f>
        <v>-1068.4165702586515</v>
      </c>
      <c r="AJ97" s="132">
        <f>'G 個別計算 (發酵) wrong'!AG97</f>
        <v>-983.47760948045845</v>
      </c>
      <c r="AK97" s="133">
        <f>'G 個別計算 (發酵) wrong'!BA97</f>
        <v>-913.3055776350219</v>
      </c>
      <c r="AL97" s="132" t="e">
        <f>'G 個別計算 (發酵) wrong'!#REF!</f>
        <v>#REF!</v>
      </c>
      <c r="AM97" s="132" t="e">
        <f>'G 個別計算 (發酵) wrong'!#REF!</f>
        <v>#REF!</v>
      </c>
      <c r="AN97" s="132" t="e">
        <f>'G 個別計算 (發酵) wrong'!#REF!</f>
        <v>#REF!</v>
      </c>
      <c r="AO97" s="132">
        <f>'G 個別計算 (發酵) wrong'!BU97</f>
        <v>-903.3868097887846</v>
      </c>
      <c r="AP97" s="132" t="e">
        <f>'G 個別計算 (發酵) wrong'!#REF!</f>
        <v>#REF!</v>
      </c>
      <c r="AQ97" s="132" t="e">
        <f>'G 個別計算 (發酵) wrong'!#REF!</f>
        <v>#REF!</v>
      </c>
      <c r="AR97" s="132" t="e">
        <f>'G 個別計算 (發酵) wrong'!#REF!</f>
        <v>#REF!</v>
      </c>
      <c r="AS97" t="e">
        <f>'G 個別計算 (發酵) wrong'!#REF!</f>
        <v>#REF!</v>
      </c>
      <c r="AT97" t="e">
        <f>'G 個別計算 (發酵) wrong'!#REF!</f>
        <v>#REF!</v>
      </c>
      <c r="AU97" t="e">
        <f>'G 個別計算 (發酵) wrong'!#REF!</f>
        <v>#REF!</v>
      </c>
      <c r="AV97" t="e">
        <f>#REF!</f>
        <v>#REF!</v>
      </c>
      <c r="AW97" s="2" t="e">
        <f>#REF!</f>
        <v>#REF!</v>
      </c>
      <c r="AX97" t="e">
        <f>#REF!</f>
        <v>#REF!</v>
      </c>
      <c r="BJ97" s="131">
        <v>95</v>
      </c>
      <c r="BK97" s="132">
        <f>'G 個別計算(old wrong'!AI97</f>
        <v>-24.953682148474911</v>
      </c>
      <c r="BL97" s="133">
        <f>'G 個別計算(old wrong'!U97</f>
        <v>-7.8406160370018512</v>
      </c>
      <c r="BM97" s="132">
        <f>'G 個別計算(old wrong'!BT97</f>
        <v>16.834968779445333</v>
      </c>
      <c r="BN97" s="132">
        <f>'G 個別計算(old wrong'!AB97</f>
        <v>-7.5625187049739662</v>
      </c>
      <c r="BO97" s="132">
        <f>'G 個別計算(old wrong'!CA97</f>
        <v>-16.834968779445333</v>
      </c>
      <c r="BP97" s="100">
        <f t="shared" si="4"/>
        <v>-32.516200853448879</v>
      </c>
      <c r="BQ97" s="132">
        <f>'G 個別計算(old wrong'!BF97</f>
        <v>-41.252142712661268</v>
      </c>
      <c r="BR97" s="133">
        <f>'G 個別計算(old wrong'!BM97</f>
        <v>-24.417173933215814</v>
      </c>
      <c r="BS97">
        <f>'G 個別計算(old wrong'!CI97</f>
        <v>-10.260680470183416</v>
      </c>
      <c r="BU97" s="8"/>
      <c r="BW97" s="8"/>
      <c r="BZ97" s="2"/>
      <c r="CN97" s="8"/>
      <c r="CO97" s="8"/>
      <c r="CQ97" s="8"/>
      <c r="CT97" s="2"/>
      <c r="DH97" s="8"/>
      <c r="DI97" s="8"/>
      <c r="DK97" s="8"/>
      <c r="DN97" s="2"/>
      <c r="EB97" s="8"/>
      <c r="EC97" s="8"/>
      <c r="EE97" s="8"/>
      <c r="EH97" s="2"/>
      <c r="EV97" s="8"/>
      <c r="EW97" s="8"/>
      <c r="EY97" s="8"/>
      <c r="FB97" s="2"/>
      <c r="FP97" s="8"/>
      <c r="FQ97" s="8"/>
      <c r="FS97" s="8"/>
      <c r="FV97" s="2"/>
      <c r="GJ97" s="8"/>
      <c r="GK97" s="8"/>
      <c r="GM97" s="8"/>
    </row>
    <row r="98" spans="1:195" ht="16.5">
      <c r="A98">
        <v>9.9999999999999995E-7</v>
      </c>
      <c r="B98">
        <v>4.0000000000000003E-5</v>
      </c>
      <c r="C98">
        <v>1.0458333333333333E-3</v>
      </c>
      <c r="D98">
        <v>9.0297297297297285E-4</v>
      </c>
      <c r="E98">
        <v>3.1022727272727273E-5</v>
      </c>
      <c r="F98">
        <v>1.0000000000000001E-5</v>
      </c>
      <c r="G98">
        <v>0.55724610563235466</v>
      </c>
      <c r="H98">
        <v>0.40269530758790617</v>
      </c>
      <c r="I98">
        <v>306.2545045</v>
      </c>
      <c r="J98">
        <v>1.6595869074375559E-7</v>
      </c>
      <c r="K98">
        <v>3.1975000000000003E-2</v>
      </c>
      <c r="L98">
        <v>9.4721488090336035</v>
      </c>
      <c r="M98" s="104">
        <v>59748.215215221848</v>
      </c>
      <c r="Q98" s="2"/>
      <c r="AE98" s="8"/>
      <c r="AF98" s="8"/>
      <c r="AH98" s="131">
        <v>96</v>
      </c>
      <c r="AI98" s="132">
        <f>'G 個別計算 (發酵) wrong'!CO98</f>
        <v>-1046.2943595841793</v>
      </c>
      <c r="AJ98" s="132">
        <f>'G 個別計算 (發酵) wrong'!AG98</f>
        <v>-982.00369660928095</v>
      </c>
      <c r="AK98" s="133">
        <f>'G 個別計算 (發酵) wrong'!BA98</f>
        <v>-911.87108547830223</v>
      </c>
      <c r="AL98" s="132" t="e">
        <f>'G 個別計算 (發酵) wrong'!#REF!</f>
        <v>#REF!</v>
      </c>
      <c r="AM98" s="132" t="e">
        <f>'G 個別計算 (發酵) wrong'!#REF!</f>
        <v>#REF!</v>
      </c>
      <c r="AN98" s="132" t="e">
        <f>'G 個別計算 (發酵) wrong'!#REF!</f>
        <v>#REF!</v>
      </c>
      <c r="AO98" s="132">
        <f>'G 個別計算 (發酵) wrong'!BU98</f>
        <v>-903.33379859446882</v>
      </c>
      <c r="AP98" s="132" t="e">
        <f>'G 個別計算 (發酵) wrong'!#REF!</f>
        <v>#REF!</v>
      </c>
      <c r="AQ98" s="132" t="e">
        <f>'G 個別計算 (發酵) wrong'!#REF!</f>
        <v>#REF!</v>
      </c>
      <c r="AR98" s="132" t="e">
        <f>'G 個別計算 (發酵) wrong'!#REF!</f>
        <v>#REF!</v>
      </c>
      <c r="AS98" t="e">
        <f>'G 個別計算 (發酵) wrong'!#REF!</f>
        <v>#REF!</v>
      </c>
      <c r="AT98" t="e">
        <f>'G 個別計算 (發酵) wrong'!#REF!</f>
        <v>#REF!</v>
      </c>
      <c r="AU98" t="e">
        <f>'G 個別計算 (發酵) wrong'!#REF!</f>
        <v>#REF!</v>
      </c>
      <c r="AV98" t="e">
        <f>#REF!</f>
        <v>#REF!</v>
      </c>
      <c r="AW98" s="2" t="e">
        <f>#REF!</f>
        <v>#REF!</v>
      </c>
      <c r="AX98" t="e">
        <f>#REF!</f>
        <v>#REF!</v>
      </c>
      <c r="BJ98" s="131">
        <v>96</v>
      </c>
      <c r="BK98" s="132">
        <f>'G 個別計算(old wrong'!AI98</f>
        <v>-25.18767564019727</v>
      </c>
      <c r="BL98" s="133">
        <f>'G 個別計算(old wrong'!U98</f>
        <v>-9.0681721142404257</v>
      </c>
      <c r="BM98" s="132">
        <f>'G 個別計算(old wrong'!BT98</f>
        <v>15.182897065282518</v>
      </c>
      <c r="BN98" s="132">
        <f>'G 個別計算(old wrong'!AB98</f>
        <v>-8.1315656535659322</v>
      </c>
      <c r="BO98" s="132">
        <f>'G 個別計算(old wrong'!CA98</f>
        <v>-15.182897065282532</v>
      </c>
      <c r="BP98" s="100">
        <f t="shared" si="4"/>
        <v>-33.319241293763199</v>
      </c>
      <c r="BQ98" s="132">
        <f>'G 個別計算(old wrong'!BF98</f>
        <v>-39.947122055226913</v>
      </c>
      <c r="BR98" s="133">
        <f>'G 個別計算(old wrong'!BM98</f>
        <v>-24.764224989944278</v>
      </c>
      <c r="BS98">
        <f>'G 個別計算(old wrong'!CI98</f>
        <v>-14.049114494127664</v>
      </c>
      <c r="BU98" s="8"/>
      <c r="BW98" s="8"/>
      <c r="BZ98" s="2"/>
      <c r="CN98" s="8"/>
      <c r="CO98" s="8"/>
      <c r="CQ98" s="8"/>
      <c r="CT98" s="2"/>
      <c r="DH98" s="8"/>
      <c r="DI98" s="8"/>
      <c r="DK98" s="8"/>
      <c r="DN98" s="2"/>
      <c r="EB98" s="8"/>
      <c r="EC98" s="8"/>
      <c r="EE98" s="8"/>
      <c r="EH98" s="2"/>
      <c r="EV98" s="8"/>
      <c r="EW98" s="8"/>
      <c r="EY98" s="8"/>
      <c r="FB98" s="2"/>
      <c r="FP98" s="8"/>
      <c r="FQ98" s="8"/>
      <c r="FS98" s="8"/>
      <c r="FV98" s="2"/>
      <c r="GJ98" s="8"/>
      <c r="GK98" s="8"/>
      <c r="GM98" s="8"/>
    </row>
    <row r="99" spans="1:195" ht="16.5">
      <c r="A99">
        <v>9.9999999999999995E-7</v>
      </c>
      <c r="B99">
        <v>2.6956521739130436E-5</v>
      </c>
      <c r="C99">
        <v>9.369999999999999E-4</v>
      </c>
      <c r="D99">
        <v>9.3162162162162157E-4</v>
      </c>
      <c r="E99">
        <v>3.2954545454545453E-5</v>
      </c>
      <c r="F99">
        <v>1.0000000000000001E-5</v>
      </c>
      <c r="G99">
        <v>0.56821657435257067</v>
      </c>
      <c r="H99">
        <v>0.39460764192667663</v>
      </c>
      <c r="I99">
        <v>306.14622314999997</v>
      </c>
      <c r="J99">
        <v>1.7378008287493735E-7</v>
      </c>
      <c r="K99">
        <v>3.2169999999999997E-2</v>
      </c>
      <c r="L99">
        <v>10.534000516493141</v>
      </c>
      <c r="M99" s="104">
        <v>60800.637228160696</v>
      </c>
      <c r="Q99" s="2"/>
      <c r="AE99" s="8"/>
      <c r="AF99" s="8"/>
      <c r="AH99" s="131">
        <v>97</v>
      </c>
      <c r="AI99" s="132">
        <f>'G 個別計算 (發酵) wrong'!CO99</f>
        <v>-1068.8453349439505</v>
      </c>
      <c r="AJ99" s="132">
        <f>'G 個別計算 (發酵) wrong'!AG99</f>
        <v>-982.86965483001177</v>
      </c>
      <c r="AK99" s="133">
        <f>'G 個別計算 (發酵) wrong'!BA99</f>
        <v>-910.88231127692507</v>
      </c>
      <c r="AL99" s="132" t="e">
        <f>'G 個別計算 (發酵) wrong'!#REF!</f>
        <v>#REF!</v>
      </c>
      <c r="AM99" s="132" t="e">
        <f>'G 個別計算 (發酵) wrong'!#REF!</f>
        <v>#REF!</v>
      </c>
      <c r="AN99" s="132" t="e">
        <f>'G 個別計算 (發酵) wrong'!#REF!</f>
        <v>#REF!</v>
      </c>
      <c r="AO99" s="132">
        <f>'G 個別計算 (發酵) wrong'!BU99</f>
        <v>-902.28004753322784</v>
      </c>
      <c r="AP99" s="132" t="e">
        <f>'G 個別計算 (發酵) wrong'!#REF!</f>
        <v>#REF!</v>
      </c>
      <c r="AQ99" s="132" t="e">
        <f>'G 個別計算 (發酵) wrong'!#REF!</f>
        <v>#REF!</v>
      </c>
      <c r="AR99" s="132" t="e">
        <f>'G 個別計算 (發酵) wrong'!#REF!</f>
        <v>#REF!</v>
      </c>
      <c r="AS99" t="e">
        <f>'G 個別計算 (發酵) wrong'!#REF!</f>
        <v>#REF!</v>
      </c>
      <c r="AT99" t="e">
        <f>'G 個別計算 (發酵) wrong'!#REF!</f>
        <v>#REF!</v>
      </c>
      <c r="AU99" t="e">
        <f>'G 個別計算 (發酵) wrong'!#REF!</f>
        <v>#REF!</v>
      </c>
      <c r="AV99" t="e">
        <f>#REF!</f>
        <v>#REF!</v>
      </c>
      <c r="AW99" s="2" t="e">
        <f>#REF!</f>
        <v>#REF!</v>
      </c>
      <c r="AX99" t="e">
        <f>#REF!</f>
        <v>#REF!</v>
      </c>
      <c r="BJ99" s="131">
        <v>97</v>
      </c>
      <c r="BK99" s="132">
        <f>'G 個別計算(old wrong'!AI99</f>
        <v>-25.212154725349095</v>
      </c>
      <c r="BL99" s="133">
        <f>'G 個別計算(old wrong'!U99</f>
        <v>-8.44603606385067</v>
      </c>
      <c r="BM99" s="132">
        <f>'G 個別計算(old wrong'!BT99</f>
        <v>16.733696629955304</v>
      </c>
      <c r="BN99" s="132">
        <f>'G 個別計算(old wrong'!AB99</f>
        <v>-8.4136140323073754</v>
      </c>
      <c r="BO99" s="132">
        <f>'G 個別計算(old wrong'!CA99</f>
        <v>-16.733696629955304</v>
      </c>
      <c r="BP99" s="100">
        <f t="shared" ref="BP99:BP112" si="5">BK99+BN99</f>
        <v>-33.625768757656473</v>
      </c>
      <c r="BQ99" s="132">
        <f>'G 個別計算(old wrong'!BF99</f>
        <v>-41.155663076399293</v>
      </c>
      <c r="BR99" s="133">
        <f>'G 個別計算(old wrong'!BM99</f>
        <v>-24.421966446443871</v>
      </c>
      <c r="BS99">
        <f>'G 個別計算(old wrong'!CI99</f>
        <v>-10.092686427453813</v>
      </c>
      <c r="BU99" s="8"/>
      <c r="BW99" s="8"/>
      <c r="BZ99" s="2"/>
      <c r="CN99" s="8"/>
      <c r="CO99" s="8"/>
      <c r="CQ99" s="8"/>
      <c r="CT99" s="2"/>
      <c r="DH99" s="8"/>
      <c r="DI99" s="8"/>
      <c r="DK99" s="8"/>
      <c r="DN99" s="2"/>
      <c r="EB99" s="8"/>
      <c r="EC99" s="8"/>
      <c r="EE99" s="8"/>
      <c r="EH99" s="2"/>
      <c r="EV99" s="8"/>
      <c r="EW99" s="8"/>
      <c r="EY99" s="8"/>
      <c r="FB99" s="2"/>
      <c r="FP99" s="8"/>
      <c r="FQ99" s="8"/>
      <c r="FS99" s="8"/>
      <c r="FV99" s="2"/>
      <c r="GJ99" s="8"/>
      <c r="GK99" s="8"/>
      <c r="GM99" s="8"/>
    </row>
    <row r="100" spans="1:195" ht="16.5">
      <c r="A100">
        <v>9.9999999999999995E-7</v>
      </c>
      <c r="B100">
        <v>3.2826086956521743E-5</v>
      </c>
      <c r="C100">
        <v>7.0950000000000006E-4</v>
      </c>
      <c r="D100">
        <v>5.7945945945945957E-4</v>
      </c>
      <c r="E100">
        <v>9.9999999999999995E-7</v>
      </c>
      <c r="F100">
        <v>1.0000000000000001E-5</v>
      </c>
      <c r="G100">
        <v>0.55115741300066956</v>
      </c>
      <c r="H100">
        <v>0.4063709589163354</v>
      </c>
      <c r="I100">
        <v>306.36459055</v>
      </c>
      <c r="J100">
        <v>1.7378008287493735E-7</v>
      </c>
      <c r="K100">
        <v>3.2059999999999998E-2</v>
      </c>
      <c r="L100">
        <v>13.015526017864989</v>
      </c>
      <c r="M100" s="104">
        <v>59157.321183675362</v>
      </c>
      <c r="Q100" s="2"/>
      <c r="AE100" s="8"/>
      <c r="AF100" s="8"/>
      <c r="AH100" s="131">
        <v>98</v>
      </c>
      <c r="AI100" s="132">
        <f>'G 個別計算 (發酵) wrong'!CO100</f>
        <v>-1057.3948899298434</v>
      </c>
      <c r="AJ100" s="132">
        <f>'G 個別計算 (發酵) wrong'!AG100</f>
        <v>-987.34081683239947</v>
      </c>
      <c r="AK100" s="133">
        <f>'G 個別計算 (發酵) wrong'!BA100</f>
        <v>-915.21859760159623</v>
      </c>
      <c r="AL100" s="132" t="e">
        <f>'G 個別計算 (發酵) wrong'!#REF!</f>
        <v>#REF!</v>
      </c>
      <c r="AM100" s="132" t="e">
        <f>'G 個別計算 (發酵) wrong'!#REF!</f>
        <v>#REF!</v>
      </c>
      <c r="AN100" s="132" t="e">
        <f>'G 個別計算 (發酵) wrong'!#REF!</f>
        <v>#REF!</v>
      </c>
      <c r="AO100" s="132">
        <f>'G 個別計算 (發酵) wrong'!BU100</f>
        <v>-923.83877940609159</v>
      </c>
      <c r="AP100" s="132" t="e">
        <f>'G 個別計算 (發酵) wrong'!#REF!</f>
        <v>#REF!</v>
      </c>
      <c r="AQ100" s="132" t="e">
        <f>'G 個別計算 (發酵) wrong'!#REF!</f>
        <v>#REF!</v>
      </c>
      <c r="AR100" s="132" t="e">
        <f>'G 個別計算 (發酵) wrong'!#REF!</f>
        <v>#REF!</v>
      </c>
      <c r="AS100" t="e">
        <f>'G 個別計算 (發酵) wrong'!#REF!</f>
        <v>#REF!</v>
      </c>
      <c r="AT100" t="e">
        <f>'G 個別計算 (發酵) wrong'!#REF!</f>
        <v>#REF!</v>
      </c>
      <c r="AU100" t="e">
        <f>'G 個別計算 (發酵) wrong'!#REF!</f>
        <v>#REF!</v>
      </c>
      <c r="AV100" t="e">
        <f>#REF!</f>
        <v>#REF!</v>
      </c>
      <c r="AW100" s="2" t="e">
        <f>#REF!</f>
        <v>#REF!</v>
      </c>
      <c r="AX100" t="e">
        <f>#REF!</f>
        <v>#REF!</v>
      </c>
      <c r="BJ100" s="131">
        <v>98</v>
      </c>
      <c r="BK100" s="132">
        <f>'G 個別計算(old wrong'!AI100</f>
        <v>-54.1106939379479</v>
      </c>
      <c r="BL100" s="133">
        <f>'G 個別計算(old wrong'!U100</f>
        <v>-62.512914791130385</v>
      </c>
      <c r="BM100" s="132">
        <f>'G 個別計算(old wrong'!BT100</f>
        <v>-55.303023353972378</v>
      </c>
      <c r="BN100" s="132">
        <f>'G 個別計算(old wrong'!AB100</f>
        <v>-15.61211229034031</v>
      </c>
      <c r="BO100" s="132">
        <f>'G 個別計算(old wrong'!CA100</f>
        <v>55.303023353972378</v>
      </c>
      <c r="BP100" s="100">
        <f t="shared" si="5"/>
        <v>-69.722806228288206</v>
      </c>
      <c r="BQ100" s="132">
        <f>'G 個別計算(old wrong'!BF100</f>
        <v>31.508533022496692</v>
      </c>
      <c r="BR100" s="133">
        <f>'G 個別計算(old wrong'!BM100</f>
        <v>-23.794490331475558</v>
      </c>
      <c r="BS100">
        <f>'G 個別計算(old wrong'!CI100</f>
        <v>-12.118811481901304</v>
      </c>
      <c r="BU100" s="8"/>
      <c r="BW100" s="8"/>
      <c r="BZ100" s="2"/>
      <c r="CN100" s="8"/>
      <c r="CO100" s="8"/>
      <c r="CQ100" s="8"/>
      <c r="CT100" s="2"/>
      <c r="DH100" s="8"/>
      <c r="DI100" s="8"/>
      <c r="DK100" s="8"/>
      <c r="DN100" s="2"/>
      <c r="EB100" s="8"/>
      <c r="EC100" s="8"/>
      <c r="EE100" s="8"/>
      <c r="EH100" s="2"/>
      <c r="EV100" s="8"/>
      <c r="EW100" s="8"/>
      <c r="EY100" s="8"/>
      <c r="FB100" s="2"/>
      <c r="FP100" s="8"/>
      <c r="FQ100" s="8"/>
      <c r="FS100" s="8"/>
      <c r="FV100" s="2"/>
      <c r="GJ100" s="8"/>
      <c r="GK100" s="8"/>
      <c r="GM100" s="8"/>
    </row>
    <row r="101" spans="1:195" ht="16.5">
      <c r="A101">
        <v>9.9999999999999995E-7</v>
      </c>
      <c r="B101" s="14">
        <v>3.4782608695652178E-5</v>
      </c>
      <c r="C101">
        <v>1.0889999999999999E-3</v>
      </c>
      <c r="D101">
        <v>9.0608108108108107E-4</v>
      </c>
      <c r="E101">
        <v>3.2954545454545453E-5</v>
      </c>
      <c r="F101">
        <v>1.0000000000000001E-5</v>
      </c>
      <c r="G101">
        <v>0.54422096002705156</v>
      </c>
      <c r="H101">
        <v>0.40462695109239005</v>
      </c>
      <c r="I101">
        <v>306.10832467</v>
      </c>
      <c r="J101">
        <v>1.6595869074375559E-7</v>
      </c>
      <c r="K101">
        <v>3.2030000000000003E-2</v>
      </c>
      <c r="L101">
        <v>11.311771674565961</v>
      </c>
      <c r="M101" s="104">
        <v>58511.984349260558</v>
      </c>
      <c r="Q101" s="2"/>
      <c r="AE101" s="8"/>
      <c r="AF101" s="8"/>
      <c r="AH101" s="131">
        <v>99</v>
      </c>
      <c r="AI101" s="132">
        <f>'G 個別計算 (發酵) wrong'!CO101</f>
        <v>-1054.4278887516375</v>
      </c>
      <c r="AJ101" s="132">
        <f>'G 個別計算 (發酵) wrong'!AG101</f>
        <v>-981.23895248881263</v>
      </c>
      <c r="AK101" s="133">
        <f>'G 個別計算 (發酵) wrong'!BA101</f>
        <v>-911.7164269159457</v>
      </c>
      <c r="AL101" s="132" t="e">
        <f>'G 個別計算 (發酵) wrong'!#REF!</f>
        <v>#REF!</v>
      </c>
      <c r="AM101" s="132" t="e">
        <f>'G 個別計算 (發酵) wrong'!#REF!</f>
        <v>#REF!</v>
      </c>
      <c r="AN101" s="132" t="e">
        <f>'G 個別計算 (發酵) wrong'!#REF!</f>
        <v>#REF!</v>
      </c>
      <c r="AO101" s="132">
        <f>'G 個別計算 (發酵) wrong'!BU101</f>
        <v>-902.83969276661958</v>
      </c>
      <c r="AP101" s="132" t="e">
        <f>'G 個別計算 (發酵) wrong'!#REF!</f>
        <v>#REF!</v>
      </c>
      <c r="AQ101" s="132" t="e">
        <f>'G 個別計算 (發酵) wrong'!#REF!</f>
        <v>#REF!</v>
      </c>
      <c r="AR101" s="132" t="e">
        <f>'G 個別計算 (發酵) wrong'!#REF!</f>
        <v>#REF!</v>
      </c>
      <c r="AS101" t="e">
        <f>'G 個別計算 (發酵) wrong'!#REF!</f>
        <v>#REF!</v>
      </c>
      <c r="AT101" t="e">
        <f>'G 個別計算 (發酵) wrong'!#REF!</f>
        <v>#REF!</v>
      </c>
      <c r="AU101" t="e">
        <f>'G 個別計算 (發酵) wrong'!#REF!</f>
        <v>#REF!</v>
      </c>
      <c r="AV101" t="e">
        <f>#REF!</f>
        <v>#REF!</v>
      </c>
      <c r="AW101" s="2" t="e">
        <f>#REF!</f>
        <v>#REF!</v>
      </c>
      <c r="AX101" t="e">
        <f>#REF!</f>
        <v>#REF!</v>
      </c>
      <c r="BJ101" s="131">
        <v>99</v>
      </c>
      <c r="BK101" s="132">
        <f>'G 個別計算(old wrong'!AI101</f>
        <v>-60.8588449015745</v>
      </c>
      <c r="BL101" s="133">
        <f>'G 個別計算(old wrong'!U101</f>
        <v>-62.56613331807722</v>
      </c>
      <c r="BM101" s="132">
        <f>'G 個別計算(old wrong'!BT101</f>
        <v>-56.384973367987783</v>
      </c>
      <c r="BN101" s="132">
        <f>'G 個別計算(old wrong'!AB101</f>
        <v>-7.888448366591974</v>
      </c>
      <c r="BO101" s="132">
        <f>'G 個別計算(old wrong'!CA101</f>
        <v>56.384973367987783</v>
      </c>
      <c r="BP101" s="100">
        <f t="shared" si="5"/>
        <v>-68.747293268166473</v>
      </c>
      <c r="BQ101" s="132">
        <f>'G 個別計算(old wrong'!BF101</f>
        <v>31.45853943512347</v>
      </c>
      <c r="BR101" s="133">
        <f>'G 個別計算(old wrong'!BM101</f>
        <v>-24.926433932864203</v>
      </c>
      <c r="BS101">
        <f>'G 個別計算(old wrong'!CI101</f>
        <v>-12.728277889059868</v>
      </c>
      <c r="BU101" s="8"/>
      <c r="BW101" s="8"/>
      <c r="BZ101" s="2"/>
      <c r="CN101" s="8"/>
      <c r="CO101" s="8"/>
      <c r="CQ101" s="8"/>
      <c r="CT101" s="2"/>
      <c r="DH101" s="8"/>
      <c r="DI101" s="8"/>
      <c r="DK101" s="8"/>
      <c r="DN101" s="2"/>
      <c r="EB101" s="8"/>
      <c r="EC101" s="8"/>
      <c r="EE101" s="8"/>
      <c r="EH101" s="2"/>
      <c r="EV101" s="8"/>
      <c r="EW101" s="8"/>
      <c r="EY101" s="8"/>
      <c r="FB101" s="2"/>
      <c r="FP101" s="8"/>
      <c r="FQ101" s="8"/>
      <c r="FS101" s="8"/>
      <c r="FV101" s="2"/>
      <c r="GJ101" s="8"/>
      <c r="GK101" s="8"/>
      <c r="GM101" s="8"/>
    </row>
    <row r="102" spans="1:195" ht="16.5">
      <c r="A102">
        <v>9.9999999999999995E-7</v>
      </c>
      <c r="B102" s="14">
        <v>3.9565217391304351E-5</v>
      </c>
      <c r="C102">
        <v>1.4378333333333333E-3</v>
      </c>
      <c r="D102">
        <v>9.8918918918918918E-4</v>
      </c>
      <c r="E102">
        <v>3.6704545454545456E-5</v>
      </c>
      <c r="F102">
        <v>1.0000000000000001E-5</v>
      </c>
      <c r="G102">
        <v>0.55304048114799109</v>
      </c>
      <c r="H102">
        <v>0.41044260610343236</v>
      </c>
      <c r="I102">
        <v>306.21480134000001</v>
      </c>
      <c r="J102">
        <v>1.6218100973589288E-7</v>
      </c>
      <c r="K102">
        <v>3.1150000000000001E-2</v>
      </c>
      <c r="L102">
        <v>12.193371822018989</v>
      </c>
      <c r="M102" s="104">
        <v>59283.264407281604</v>
      </c>
      <c r="Q102" s="2"/>
      <c r="AE102" s="8"/>
      <c r="AF102" s="8"/>
      <c r="AH102" s="131">
        <v>100</v>
      </c>
      <c r="AI102" s="132">
        <f>'G 個別計算 (發酵) wrong'!CO102</f>
        <v>-1046.7431541157796</v>
      </c>
      <c r="AJ102" s="132">
        <f>'G 個別計算 (發酵) wrong'!AG102</f>
        <v>-977.45273767627805</v>
      </c>
      <c r="AK102" s="133">
        <f>'G 個別計算 (發酵) wrong'!BA102</f>
        <v>-911.45880430461511</v>
      </c>
      <c r="AL102" s="132" t="e">
        <f>'G 個別計算 (發酵) wrong'!#REF!</f>
        <v>#REF!</v>
      </c>
      <c r="AM102" s="132" t="e">
        <f>'G 個別計算 (發酵) wrong'!#REF!</f>
        <v>#REF!</v>
      </c>
      <c r="AN102" s="132" t="e">
        <f>'G 個別計算 (發酵) wrong'!#REF!</f>
        <v>#REF!</v>
      </c>
      <c r="AO102" s="132">
        <f>'G 個別計算 (發酵) wrong'!BU102</f>
        <v>-902.71613542638897</v>
      </c>
      <c r="AP102" s="132" t="e">
        <f>'G 個別計算 (發酵) wrong'!#REF!</f>
        <v>#REF!</v>
      </c>
      <c r="AQ102" s="132" t="e">
        <f>'G 個別計算 (發酵) wrong'!#REF!</f>
        <v>#REF!</v>
      </c>
      <c r="AR102" s="132" t="e">
        <f>'G 個別計算 (發酵) wrong'!#REF!</f>
        <v>#REF!</v>
      </c>
      <c r="AS102" t="e">
        <f>'G 個別計算 (發酵) wrong'!#REF!</f>
        <v>#REF!</v>
      </c>
      <c r="AT102" t="e">
        <f>'G 個別計算 (發酵) wrong'!#REF!</f>
        <v>#REF!</v>
      </c>
      <c r="AU102" t="e">
        <f>'G 個別計算 (發酵) wrong'!#REF!</f>
        <v>#REF!</v>
      </c>
      <c r="AV102" t="e">
        <f>#REF!</f>
        <v>#REF!</v>
      </c>
      <c r="AW102" s="2" t="e">
        <f>#REF!</f>
        <v>#REF!</v>
      </c>
      <c r="AX102" t="e">
        <f>#REF!</f>
        <v>#REF!</v>
      </c>
      <c r="BJ102" s="131">
        <v>100</v>
      </c>
      <c r="BK102" s="132">
        <f>'G 個別計算(old wrong'!AI102</f>
        <v>-59.814041637240365</v>
      </c>
      <c r="BL102" s="133">
        <f>'G 個別計算(old wrong'!U102</f>
        <v>-62.258916616414865</v>
      </c>
      <c r="BM102" s="132">
        <f>'G 個別計算(old wrong'!BT102</f>
        <v>-57.347581399572903</v>
      </c>
      <c r="BN102" s="132">
        <f>'G 個別計算(old wrong'!AB102</f>
        <v>-7.3562101960163231</v>
      </c>
      <c r="BO102" s="132">
        <f>'G 個別計算(old wrong'!CA102</f>
        <v>57.347581399572903</v>
      </c>
      <c r="BP102" s="100">
        <f t="shared" si="5"/>
        <v>-67.170251833256685</v>
      </c>
      <c r="BQ102" s="132">
        <f>'G 個別計算(old wrong'!BF102</f>
        <v>31.686120475575052</v>
      </c>
      <c r="BR102" s="133">
        <f>'G 個別計算(old wrong'!BM102</f>
        <v>-25.661460923997716</v>
      </c>
      <c r="BS102">
        <f>'G 個別計算(old wrong'!CI102</f>
        <v>-14.113058184080543</v>
      </c>
      <c r="BU102" s="8"/>
      <c r="BW102" s="8"/>
      <c r="BZ102" s="2"/>
      <c r="CN102" s="8"/>
      <c r="CO102" s="8"/>
      <c r="CQ102" s="8"/>
      <c r="CT102" s="2"/>
      <c r="DH102" s="8"/>
      <c r="DI102" s="8"/>
      <c r="DK102" s="8"/>
      <c r="DN102" s="2"/>
      <c r="EB102" s="8"/>
      <c r="EC102" s="8"/>
      <c r="EE102" s="8"/>
      <c r="EH102" s="2"/>
      <c r="EV102" s="8"/>
      <c r="EW102" s="8"/>
      <c r="EY102" s="8"/>
      <c r="FB102" s="2"/>
      <c r="FP102" s="8"/>
      <c r="FQ102" s="8"/>
      <c r="FS102" s="8"/>
      <c r="FV102" s="2"/>
      <c r="GJ102" s="8"/>
      <c r="GK102" s="8"/>
      <c r="GM102" s="8"/>
    </row>
    <row r="103" spans="1:195" ht="16.5">
      <c r="A103">
        <v>9.9999999999999995E-7</v>
      </c>
      <c r="B103" s="14">
        <v>3.3478260869565221E-5</v>
      </c>
      <c r="C103">
        <v>1.1286666666666667E-3</v>
      </c>
      <c r="D103">
        <v>8.5837837837837835E-4</v>
      </c>
      <c r="E103">
        <v>3.0113636363636365E-5</v>
      </c>
      <c r="F103">
        <v>1.0000000000000001E-5</v>
      </c>
      <c r="G103">
        <v>0.56824677311918648</v>
      </c>
      <c r="H103">
        <v>0.38423488614062973</v>
      </c>
      <c r="I103">
        <v>306.20216850999998</v>
      </c>
      <c r="J103">
        <v>1.6218100973589288E-7</v>
      </c>
      <c r="K103">
        <v>3.1544999999999997E-2</v>
      </c>
      <c r="L103">
        <v>6.4299938139598103</v>
      </c>
      <c r="M103" s="104">
        <v>60886.874835150578</v>
      </c>
      <c r="Q103" s="2"/>
      <c r="AE103" s="8"/>
      <c r="AF103" s="8"/>
      <c r="AH103" s="131">
        <v>101</v>
      </c>
      <c r="AI103" s="132">
        <f>'G 個別計算 (發酵) wrong'!CO103</f>
        <v>-1057.2960286156508</v>
      </c>
      <c r="AJ103" s="132">
        <f>'G 個別計算 (發酵) wrong'!AG103</f>
        <v>-981.13841699455929</v>
      </c>
      <c r="AK103" s="133">
        <f>'G 個別計算 (發酵) wrong'!BA103</f>
        <v>-912.63180516296313</v>
      </c>
      <c r="AL103" s="132" t="e">
        <f>'G 個別計算 (發酵) wrong'!#REF!</f>
        <v>#REF!</v>
      </c>
      <c r="AM103" s="132" t="e">
        <f>'G 個別計算 (發酵) wrong'!#REF!</f>
        <v>#REF!</v>
      </c>
      <c r="AN103" s="132" t="e">
        <f>'G 個別計算 (發酵) wrong'!#REF!</f>
        <v>#REF!</v>
      </c>
      <c r="AO103" s="132">
        <f>'G 個別計算 (發酵) wrong'!BU103</f>
        <v>-903.83860800972877</v>
      </c>
      <c r="AP103" s="132" t="e">
        <f>'G 個別計算 (發酵) wrong'!#REF!</f>
        <v>#REF!</v>
      </c>
      <c r="AQ103" s="132" t="e">
        <f>'G 個別計算 (發酵) wrong'!#REF!</f>
        <v>#REF!</v>
      </c>
      <c r="AR103" s="132" t="e">
        <f>'G 個別計算 (發酵) wrong'!#REF!</f>
        <v>#REF!</v>
      </c>
      <c r="AS103" t="e">
        <f>'G 個別計算 (發酵) wrong'!#REF!</f>
        <v>#REF!</v>
      </c>
      <c r="AT103" t="e">
        <f>'G 個別計算 (發酵) wrong'!#REF!</f>
        <v>#REF!</v>
      </c>
      <c r="AU103" t="e">
        <f>'G 個別計算 (發酵) wrong'!#REF!</f>
        <v>#REF!</v>
      </c>
      <c r="AV103" t="e">
        <f>#REF!</f>
        <v>#REF!</v>
      </c>
      <c r="AW103" s="2" t="e">
        <f>#REF!</f>
        <v>#REF!</v>
      </c>
      <c r="AX103" t="e">
        <f>#REF!</f>
        <v>#REF!</v>
      </c>
      <c r="BJ103" s="131">
        <v>101</v>
      </c>
      <c r="BK103" s="132">
        <f>'G 個別計算(old wrong'!AI103</f>
        <v>-60.538519606769938</v>
      </c>
      <c r="BL103" s="133">
        <f>'G 個別計算(old wrong'!U103</f>
        <v>-62.476493912184736</v>
      </c>
      <c r="BM103" s="132">
        <f>'G 個別計算(old wrong'!BT103</f>
        <v>-56.660531726180892</v>
      </c>
      <c r="BN103" s="132">
        <f>'G 個別計算(old wrong'!AB103</f>
        <v>-7.7539364914184326</v>
      </c>
      <c r="BO103" s="132">
        <f>'G 個別計算(old wrong'!CA103</f>
        <v>56.660531726180892</v>
      </c>
      <c r="BP103" s="100">
        <f t="shared" si="5"/>
        <v>-68.292456098188367</v>
      </c>
      <c r="BQ103" s="132">
        <f>'G 個別計算(old wrong'!BF103</f>
        <v>31.716315295672274</v>
      </c>
      <c r="BR103" s="133">
        <f>'G 個別計算(old wrong'!BM103</f>
        <v>-24.944216430508529</v>
      </c>
      <c r="BS103">
        <f>'G 個別計算(old wrong'!CI103</f>
        <v>-12.251281160326386</v>
      </c>
      <c r="BU103" s="8"/>
      <c r="BW103" s="8"/>
      <c r="BZ103" s="2"/>
      <c r="CN103" s="8"/>
      <c r="CO103" s="8"/>
      <c r="CQ103" s="8"/>
      <c r="CT103" s="2"/>
      <c r="DH103" s="8"/>
      <c r="DI103" s="8"/>
      <c r="DK103" s="8"/>
      <c r="DN103" s="2"/>
      <c r="EB103" s="8"/>
      <c r="EC103" s="8"/>
      <c r="EE103" s="8"/>
      <c r="EH103" s="2"/>
      <c r="EV103" s="8"/>
      <c r="EW103" s="8"/>
      <c r="EY103" s="8"/>
      <c r="FB103" s="2"/>
      <c r="FP103" s="8"/>
      <c r="FQ103" s="8"/>
      <c r="FS103" s="8"/>
      <c r="FV103" s="2"/>
      <c r="GJ103" s="8"/>
      <c r="GK103" s="8"/>
      <c r="GM103" s="8"/>
    </row>
    <row r="104" spans="1:195" ht="16.5">
      <c r="A104">
        <v>9.9999999999999995E-7</v>
      </c>
      <c r="B104" s="14">
        <v>3.0217391304347823E-5</v>
      </c>
      <c r="C104">
        <v>1.3413333333333335E-3</v>
      </c>
      <c r="D104">
        <v>1.0004054054054054E-3</v>
      </c>
      <c r="E104">
        <v>4.011363636363636E-5</v>
      </c>
      <c r="F104">
        <v>1.0000000000000001E-5</v>
      </c>
      <c r="G104">
        <v>0.55241670001353349</v>
      </c>
      <c r="H104">
        <v>0.41179850191836315</v>
      </c>
      <c r="I104">
        <v>306.37361399999998</v>
      </c>
      <c r="J104">
        <v>1.5848931924611122E-7</v>
      </c>
      <c r="K104">
        <v>3.1934999999999998E-2</v>
      </c>
      <c r="L104">
        <v>11.510929728210922</v>
      </c>
      <c r="M104" s="104">
        <v>59216.422916655305</v>
      </c>
      <c r="Q104" s="2"/>
      <c r="AE104" s="8"/>
      <c r="AF104" s="8"/>
      <c r="AH104" s="131">
        <v>102</v>
      </c>
      <c r="AI104" s="132">
        <f>'G 個別計算 (發酵) wrong'!CO104</f>
        <v>-1065.1818134892742</v>
      </c>
      <c r="AJ104" s="132">
        <f>'G 個別計算 (發酵) wrong'!AG104</f>
        <v>-979.02397483798927</v>
      </c>
      <c r="AK104" s="133">
        <f>'G 個別計算 (發酵) wrong'!BA104</f>
        <v>-911.6804044137632</v>
      </c>
      <c r="AL104" s="132" t="e">
        <f>'G 個別計算 (發酵) wrong'!#REF!</f>
        <v>#REF!</v>
      </c>
      <c r="AM104" s="132" t="e">
        <f>'G 個別計算 (發酵) wrong'!#REF!</f>
        <v>#REF!</v>
      </c>
      <c r="AN104" s="132" t="e">
        <f>'G 個別計算 (發酵) wrong'!#REF!</f>
        <v>#REF!</v>
      </c>
      <c r="AO104" s="132">
        <f>'G 個別計算 (發酵) wrong'!BU104</f>
        <v>-902.42674357286785</v>
      </c>
      <c r="AP104" s="132" t="e">
        <f>'G 個別計算 (發酵) wrong'!#REF!</f>
        <v>#REF!</v>
      </c>
      <c r="AQ104" s="132" t="e">
        <f>'G 個別計算 (發酵) wrong'!#REF!</f>
        <v>#REF!</v>
      </c>
      <c r="AR104" s="132" t="e">
        <f>'G 個別計算 (發酵) wrong'!#REF!</f>
        <v>#REF!</v>
      </c>
      <c r="AS104" t="e">
        <f>'G 個別計算 (發酵) wrong'!#REF!</f>
        <v>#REF!</v>
      </c>
      <c r="AT104" t="e">
        <f>'G 個別計算 (發酵) wrong'!#REF!</f>
        <v>#REF!</v>
      </c>
      <c r="AU104" t="e">
        <f>'G 個別計算 (發酵) wrong'!#REF!</f>
        <v>#REF!</v>
      </c>
      <c r="AV104" t="e">
        <f>#REF!</f>
        <v>#REF!</v>
      </c>
      <c r="AW104" s="2" t="e">
        <f>#REF!</f>
        <v>#REF!</v>
      </c>
      <c r="AX104" t="e">
        <f>#REF!</f>
        <v>#REF!</v>
      </c>
      <c r="BJ104" s="131">
        <v>102</v>
      </c>
      <c r="BK104" s="132">
        <f>'G 個別計算(old wrong'!AI104</f>
        <v>-60.507732274374817</v>
      </c>
      <c r="BL104" s="133">
        <f>'G 個別計算(old wrong'!U104</f>
        <v>-62.530203577927267</v>
      </c>
      <c r="BM104" s="132">
        <f>'G 個別計算(old wrong'!BT104</f>
        <v>-57.184438494481583</v>
      </c>
      <c r="BN104" s="132">
        <f>'G 個別計算(old wrong'!AB104</f>
        <v>-7.3682363869979675</v>
      </c>
      <c r="BO104" s="132">
        <f>'G 個別計算(old wrong'!CA104</f>
        <v>57.184438494481583</v>
      </c>
      <c r="BP104" s="100">
        <f t="shared" si="5"/>
        <v>-67.875968661372781</v>
      </c>
      <c r="BQ104" s="132">
        <f>'G 個別計算(old wrong'!BF104</f>
        <v>31.76375317610038</v>
      </c>
      <c r="BR104" s="133">
        <f>'G 個別計算(old wrong'!BM104</f>
        <v>-25.420685318381103</v>
      </c>
      <c r="BS104">
        <f>'G 個別計算(old wrong'!CI104</f>
        <v>-11.061045543166699</v>
      </c>
      <c r="BU104" s="8"/>
      <c r="BW104" s="8"/>
      <c r="BZ104" s="2"/>
      <c r="CN104" s="8"/>
      <c r="CO104" s="8"/>
      <c r="CQ104" s="8"/>
      <c r="CT104" s="2"/>
      <c r="DH104" s="8"/>
      <c r="DI104" s="8"/>
      <c r="DK104" s="8"/>
      <c r="DN104" s="2"/>
      <c r="EB104" s="8"/>
      <c r="EC104" s="8"/>
      <c r="EE104" s="8"/>
      <c r="EH104" s="2"/>
      <c r="EV104" s="8"/>
      <c r="EW104" s="8"/>
      <c r="EY104" s="8"/>
      <c r="FB104" s="2"/>
      <c r="FP104" s="8"/>
      <c r="FQ104" s="8"/>
      <c r="FS104" s="8"/>
      <c r="FV104" s="2"/>
      <c r="GJ104" s="8"/>
      <c r="GK104" s="8"/>
      <c r="GM104" s="8"/>
    </row>
    <row r="105" spans="1:195" ht="16.5">
      <c r="A105">
        <v>9.9999999999999995E-7</v>
      </c>
      <c r="B105" s="14">
        <v>9.9999999999999995E-7</v>
      </c>
      <c r="C105">
        <v>1.2784999999999999E-3</v>
      </c>
      <c r="D105">
        <v>8.6013513513513511E-4</v>
      </c>
      <c r="E105">
        <v>3.6363636363636371E-5</v>
      </c>
      <c r="F105">
        <v>1.0000000000000001E-5</v>
      </c>
      <c r="G105">
        <v>0.55602609557089078</v>
      </c>
      <c r="H105">
        <v>0.4091434206785568</v>
      </c>
      <c r="I105">
        <v>305.99823862</v>
      </c>
      <c r="J105">
        <v>1.6218100973589288E-7</v>
      </c>
      <c r="K105">
        <v>3.1559999999999998E-2</v>
      </c>
      <c r="L105">
        <v>12.764673638688784</v>
      </c>
      <c r="M105" s="104">
        <v>59572.341416192474</v>
      </c>
      <c r="Q105" s="2"/>
      <c r="AE105" s="8"/>
      <c r="AF105" s="8"/>
      <c r="AH105" s="131">
        <v>103</v>
      </c>
      <c r="AI105" s="132">
        <f>'G 個別計算 (發酵) wrong'!CO105</f>
        <v>-1271.046865656499</v>
      </c>
      <c r="AJ105" s="132">
        <f>'G 個別計算 (發酵) wrong'!AG105</f>
        <v>-979.03090869219068</v>
      </c>
      <c r="AK105" s="133">
        <f>'G 個別計算 (發酵) wrong'!BA105</f>
        <v>-912.44789586967977</v>
      </c>
      <c r="AL105" s="132" t="e">
        <f>'G 個別計算 (發酵) wrong'!#REF!</f>
        <v>#REF!</v>
      </c>
      <c r="AM105" s="132" t="e">
        <f>'G 個別計算 (發酵) wrong'!#REF!</f>
        <v>#REF!</v>
      </c>
      <c r="AN105" s="132" t="e">
        <f>'G 個別計算 (發酵) wrong'!#REF!</f>
        <v>#REF!</v>
      </c>
      <c r="AO105" s="132">
        <f>'G 個別計算 (發酵) wrong'!BU105</f>
        <v>-902.52389205732538</v>
      </c>
      <c r="AP105" s="132" t="e">
        <f>'G 個別計算 (發酵) wrong'!#REF!</f>
        <v>#REF!</v>
      </c>
      <c r="AQ105" s="132" t="e">
        <f>'G 個別計算 (發酵) wrong'!#REF!</f>
        <v>#REF!</v>
      </c>
      <c r="AR105" s="132" t="e">
        <f>'G 個別計算 (發酵) wrong'!#REF!</f>
        <v>#REF!</v>
      </c>
      <c r="AS105" t="e">
        <f>'G 個別計算 (發酵) wrong'!#REF!</f>
        <v>#REF!</v>
      </c>
      <c r="AT105" t="e">
        <f>'G 個別計算 (發酵) wrong'!#REF!</f>
        <v>#REF!</v>
      </c>
      <c r="AU105" t="e">
        <f>'G 個別計算 (發酵) wrong'!#REF!</f>
        <v>#REF!</v>
      </c>
      <c r="AV105" t="e">
        <f>#REF!</f>
        <v>#REF!</v>
      </c>
      <c r="AW105" s="2" t="e">
        <f>#REF!</f>
        <v>#REF!</v>
      </c>
      <c r="AX105" t="e">
        <f>#REF!</f>
        <v>#REF!</v>
      </c>
      <c r="BJ105" s="131">
        <v>103</v>
      </c>
      <c r="BK105" s="132">
        <f>'G 個別計算(old wrong'!AI105</f>
        <v>-60.313145636151702</v>
      </c>
      <c r="BL105" s="133">
        <f>'G 個別計算(old wrong'!U105</f>
        <v>-62.072878464002429</v>
      </c>
      <c r="BM105" s="132">
        <f>'G 個別計算(old wrong'!BT105</f>
        <v>-56.870444076582118</v>
      </c>
      <c r="BN105" s="132">
        <f>'G 個別計算(old wrong'!AB105</f>
        <v>-6.9621672152708829</v>
      </c>
      <c r="BO105" s="132">
        <f>'G 個別計算(old wrong'!CA105</f>
        <v>56.870444076582118</v>
      </c>
      <c r="BP105" s="100">
        <f t="shared" si="5"/>
        <v>-67.275312851422584</v>
      </c>
      <c r="BQ105" s="132">
        <f>'G 個別計算(old wrong'!BF105</f>
        <v>31.550297145677888</v>
      </c>
      <c r="BR105" s="133">
        <f>'G 個別計算(old wrong'!BM105</f>
        <v>-25.320146930904116</v>
      </c>
      <c r="BS105">
        <f>'G 個別計算(old wrong'!CI105</f>
        <v>23.349179229814183</v>
      </c>
      <c r="BU105" s="8"/>
      <c r="BW105" s="8"/>
      <c r="BZ105" s="2"/>
      <c r="CN105" s="8"/>
      <c r="CO105" s="8"/>
      <c r="CQ105" s="8"/>
      <c r="CT105" s="2"/>
      <c r="DH105" s="8"/>
      <c r="DI105" s="8"/>
      <c r="DK105" s="8"/>
      <c r="DN105" s="2"/>
      <c r="EB105" s="8"/>
      <c r="EC105" s="8"/>
      <c r="EE105" s="8"/>
      <c r="EH105" s="2"/>
      <c r="EV105" s="8"/>
      <c r="EW105" s="8"/>
      <c r="EY105" s="8"/>
      <c r="FB105" s="2"/>
      <c r="FP105" s="8"/>
      <c r="FQ105" s="8"/>
      <c r="FS105" s="8"/>
      <c r="FV105" s="2"/>
      <c r="GJ105" s="8"/>
      <c r="GK105" s="8"/>
      <c r="GM105" s="8"/>
    </row>
    <row r="106" spans="1:195" ht="16.5">
      <c r="A106">
        <v>9.9999999999999995E-7</v>
      </c>
      <c r="B106" s="14">
        <v>9.9999999999999995E-7</v>
      </c>
      <c r="C106">
        <v>1.4081666666666665E-3</v>
      </c>
      <c r="D106">
        <v>9.8932432432432432E-4</v>
      </c>
      <c r="E106">
        <v>3.9204545454545456E-5</v>
      </c>
      <c r="F106">
        <v>1.0000000000000001E-5</v>
      </c>
      <c r="G106">
        <v>0.55980582278545232</v>
      </c>
      <c r="H106">
        <v>0.40815596223432782</v>
      </c>
      <c r="I106">
        <v>306.21841072000001</v>
      </c>
      <c r="J106">
        <v>1.5488166189124805E-7</v>
      </c>
      <c r="K106">
        <v>3.1649999999999998E-2</v>
      </c>
      <c r="L106">
        <v>13.321692214627612</v>
      </c>
      <c r="M106" s="104">
        <v>59925.970945181754</v>
      </c>
      <c r="Q106" s="2"/>
      <c r="AE106" s="8"/>
      <c r="AF106" s="8"/>
      <c r="AH106" s="131">
        <v>104</v>
      </c>
      <c r="AI106" s="132">
        <f>'G 個別計算 (發酵) wrong'!CO106</f>
        <v>-1273.3900966959723</v>
      </c>
      <c r="AJ106" s="132">
        <f>'G 個別計算 (發酵) wrong'!AG106</f>
        <v>-978.47830892227091</v>
      </c>
      <c r="AK106" s="133">
        <f>'G 個別計算 (發酵) wrong'!BA106</f>
        <v>-911.99399850521206</v>
      </c>
      <c r="AL106" s="132" t="e">
        <f>'G 個別計算 (發酵) wrong'!#REF!</f>
        <v>#REF!</v>
      </c>
      <c r="AM106" s="132" t="e">
        <f>'G 個別計算 (發酵) wrong'!#REF!</f>
        <v>#REF!</v>
      </c>
      <c r="AN106" s="132" t="e">
        <f>'G 個別計算 (發酵) wrong'!#REF!</f>
        <v>#REF!</v>
      </c>
      <c r="AO106" s="132">
        <f>'G 個別計算 (發酵) wrong'!BU106</f>
        <v>-902.78181984385174</v>
      </c>
      <c r="AP106" s="132" t="e">
        <f>'G 個別計算 (發酵) wrong'!#REF!</f>
        <v>#REF!</v>
      </c>
      <c r="AQ106" s="132" t="e">
        <f>'G 個別計算 (發酵) wrong'!#REF!</f>
        <v>#REF!</v>
      </c>
      <c r="AR106" s="132" t="e">
        <f>'G 個別計算 (發酵) wrong'!#REF!</f>
        <v>#REF!</v>
      </c>
      <c r="AS106" t="e">
        <f>'G 個別計算 (發酵) wrong'!#REF!</f>
        <v>#REF!</v>
      </c>
      <c r="AT106" t="e">
        <f>'G 個別計算 (發酵) wrong'!#REF!</f>
        <v>#REF!</v>
      </c>
      <c r="AU106" t="e">
        <f>'G 個別計算 (發酵) wrong'!#REF!</f>
        <v>#REF!</v>
      </c>
      <c r="AV106" t="e">
        <f>#REF!</f>
        <v>#REF!</v>
      </c>
      <c r="AW106" s="2" t="e">
        <f>#REF!</f>
        <v>#REF!</v>
      </c>
      <c r="AX106" t="e">
        <f>#REF!</f>
        <v>#REF!</v>
      </c>
      <c r="BJ106" s="131">
        <v>104</v>
      </c>
      <c r="BK106" s="132">
        <f>'G 個別計算(old wrong'!AI106</f>
        <v>-60.206466942131826</v>
      </c>
      <c r="BL106" s="133">
        <f>'G 個別計算(old wrong'!U106</f>
        <v>-62.390651944161164</v>
      </c>
      <c r="BM106" s="132">
        <f>'G 個別計算(old wrong'!BT106</f>
        <v>-57.332526318913949</v>
      </c>
      <c r="BN106" s="132">
        <f>'G 個別計算(old wrong'!AB106</f>
        <v>-7.2423106272763782</v>
      </c>
      <c r="BO106" s="132">
        <f>'G 個別計算(old wrong'!CA106</f>
        <v>57.332526318913949</v>
      </c>
      <c r="BP106" s="100">
        <f t="shared" si="5"/>
        <v>-67.448777569408207</v>
      </c>
      <c r="BQ106" s="132">
        <f>'G 個別計算(old wrong'!BF106</f>
        <v>31.795721880845036</v>
      </c>
      <c r="BR106" s="133">
        <f>'G 個別計算(old wrong'!BM106</f>
        <v>-25.536804438068824</v>
      </c>
      <c r="BS106">
        <f>'G 個別計算(old wrong'!CI106</f>
        <v>23.615160190881625</v>
      </c>
      <c r="BU106" s="8"/>
      <c r="BW106" s="8"/>
      <c r="BZ106" s="2"/>
      <c r="CN106" s="8"/>
      <c r="CO106" s="8"/>
      <c r="CQ106" s="8"/>
      <c r="CT106" s="2"/>
      <c r="DH106" s="8"/>
      <c r="DI106" s="8"/>
      <c r="DK106" s="8"/>
      <c r="DN106" s="2"/>
      <c r="EB106" s="8"/>
      <c r="EC106" s="8"/>
      <c r="EE106" s="8"/>
      <c r="EH106" s="2"/>
      <c r="EV106" s="8"/>
      <c r="EW106" s="8"/>
      <c r="EY106" s="8"/>
      <c r="FB106" s="2"/>
      <c r="FP106" s="8"/>
      <c r="FQ106" s="8"/>
      <c r="FS106" s="8"/>
      <c r="FV106" s="2"/>
      <c r="GJ106" s="8"/>
      <c r="GK106" s="8"/>
      <c r="GM106" s="8"/>
    </row>
    <row r="107" spans="1:195" ht="16.5">
      <c r="A107">
        <v>9.9999999999999995E-7</v>
      </c>
      <c r="B107" s="14">
        <v>2.5804347826086956E-4</v>
      </c>
      <c r="C107">
        <v>1.4751666666666667E-3</v>
      </c>
      <c r="D107">
        <v>8.7972972972972965E-4</v>
      </c>
      <c r="E107">
        <v>4.568181818181818E-5</v>
      </c>
      <c r="F107">
        <v>1.0000000000000001E-5</v>
      </c>
      <c r="G107">
        <v>0.55774415130411259</v>
      </c>
      <c r="H107">
        <v>0.40988675981763856</v>
      </c>
      <c r="I107">
        <v>306.10651998000003</v>
      </c>
      <c r="J107">
        <v>1.5488166189124805E-7</v>
      </c>
      <c r="K107">
        <v>3.1734999999999999E-2</v>
      </c>
      <c r="L107">
        <v>55.452717239337069</v>
      </c>
      <c r="M107" s="104">
        <v>59696.189382834098</v>
      </c>
      <c r="Q107" s="2"/>
      <c r="AE107" s="8"/>
      <c r="AF107" s="8"/>
      <c r="AH107" s="131">
        <v>105</v>
      </c>
      <c r="AI107" s="132">
        <f>'G 個別計算 (發酵) wrong'!CO107</f>
        <v>-933.83847806771485</v>
      </c>
      <c r="AJ107" s="132">
        <f>'G 個別計算 (發酵) wrong'!AG107</f>
        <v>-977.65716672763006</v>
      </c>
      <c r="AK107" s="133">
        <f>'G 個別計算 (發酵) wrong'!BA107</f>
        <v>-912.91706480806135</v>
      </c>
      <c r="AL107" s="132" t="e">
        <f>'G 個別計算 (發酵) wrong'!#REF!</f>
        <v>#REF!</v>
      </c>
      <c r="AM107" s="132" t="e">
        <f>'G 個別計算 (發酵) wrong'!#REF!</f>
        <v>#REF!</v>
      </c>
      <c r="AN107" s="132" t="e">
        <f>'G 個別計算 (發酵) wrong'!#REF!</f>
        <v>#REF!</v>
      </c>
      <c r="AO107" s="132">
        <f>'G 個別計算 (發酵) wrong'!BU107</f>
        <v>-901.74389808575461</v>
      </c>
      <c r="AP107" s="132" t="e">
        <f>'G 個別計算 (發酵) wrong'!#REF!</f>
        <v>#REF!</v>
      </c>
      <c r="AQ107" s="132" t="e">
        <f>'G 個別計算 (發酵) wrong'!#REF!</f>
        <v>#REF!</v>
      </c>
      <c r="AR107" s="132" t="e">
        <f>'G 個別計算 (發酵) wrong'!#REF!</f>
        <v>#REF!</v>
      </c>
      <c r="AS107" t="e">
        <f>'G 個別計算 (發酵) wrong'!#REF!</f>
        <v>#REF!</v>
      </c>
      <c r="AT107" t="e">
        <f>'G 個別計算 (發酵) wrong'!#REF!</f>
        <v>#REF!</v>
      </c>
      <c r="AU107" t="e">
        <f>'G 個別計算 (發酵) wrong'!#REF!</f>
        <v>#REF!</v>
      </c>
      <c r="AV107" t="e">
        <f>#REF!</f>
        <v>#REF!</v>
      </c>
      <c r="AW107" s="2" t="e">
        <f>#REF!</f>
        <v>#REF!</v>
      </c>
      <c r="AX107" t="e">
        <f>#REF!</f>
        <v>#REF!</v>
      </c>
      <c r="BJ107" s="131">
        <v>105</v>
      </c>
      <c r="BK107" s="132">
        <f>'G 個別計算(old wrong'!AI107</f>
        <v>-60.32024364812689</v>
      </c>
      <c r="BL107" s="133">
        <f>'G 個別計算(old wrong'!U107</f>
        <v>-61.917102297558984</v>
      </c>
      <c r="BM107" s="132">
        <f>'G 個別計算(old wrong'!BT107</f>
        <v>-57.379430094690548</v>
      </c>
      <c r="BN107" s="132">
        <f>'G 個別計算(old wrong'!AB107</f>
        <v>-6.1345308523003315</v>
      </c>
      <c r="BO107" s="132">
        <f>'G 個別計算(old wrong'!CA107</f>
        <v>57.379430094690548</v>
      </c>
      <c r="BP107" s="100">
        <f t="shared" si="5"/>
        <v>-66.45477450042722</v>
      </c>
      <c r="BQ107" s="132">
        <f>'G 個別計算(old wrong'!BF107</f>
        <v>31.719402051740531</v>
      </c>
      <c r="BR107" s="133">
        <f>'G 個別計算(old wrong'!BM107</f>
        <v>-25.660028042949921</v>
      </c>
      <c r="BS107">
        <f>'G 個別計算(old wrong'!CI107</f>
        <v>-32.963142819602254</v>
      </c>
      <c r="BU107" s="8"/>
      <c r="BW107" s="8"/>
      <c r="BZ107" s="2"/>
      <c r="CN107" s="8"/>
      <c r="CO107" s="8"/>
      <c r="CQ107" s="8"/>
      <c r="CT107" s="2"/>
      <c r="DH107" s="8"/>
      <c r="DI107" s="8"/>
      <c r="DK107" s="8"/>
      <c r="DN107" s="2"/>
      <c r="EB107" s="8"/>
      <c r="EC107" s="8"/>
      <c r="EE107" s="8"/>
      <c r="EH107" s="2"/>
      <c r="EV107" s="8"/>
      <c r="EW107" s="8"/>
      <c r="EY107" s="8"/>
      <c r="FB107" s="2"/>
      <c r="FP107" s="8"/>
      <c r="FQ107" s="8"/>
      <c r="FS107" s="8"/>
      <c r="FV107" s="2"/>
      <c r="GJ107" s="8"/>
      <c r="GK107" s="8"/>
      <c r="GM107" s="8"/>
    </row>
    <row r="108" spans="1:195" ht="16.5">
      <c r="A108">
        <v>9.9999999999999995E-7</v>
      </c>
      <c r="B108" s="14">
        <v>9.9999999999999995E-7</v>
      </c>
      <c r="C108">
        <v>1.8348333333333333E-3</v>
      </c>
      <c r="D108">
        <v>1.2809459459459461E-3</v>
      </c>
      <c r="E108">
        <v>5.1590909090909091E-5</v>
      </c>
      <c r="F108">
        <v>1.0000000000000001E-5</v>
      </c>
      <c r="G108">
        <v>0.56183780497783653</v>
      </c>
      <c r="H108">
        <v>0.3953125122704606</v>
      </c>
      <c r="I108">
        <v>306.33210614000001</v>
      </c>
      <c r="J108">
        <v>1.5488166189124805E-7</v>
      </c>
      <c r="K108">
        <v>3.1449999999999999E-2</v>
      </c>
      <c r="L108">
        <v>38.081781258300516</v>
      </c>
      <c r="M108" s="104">
        <v>60192.279094763551</v>
      </c>
      <c r="Q108" s="2"/>
      <c r="AE108" s="8"/>
      <c r="AF108" s="8"/>
      <c r="AH108" s="131">
        <v>106</v>
      </c>
      <c r="AI108" s="132">
        <f>'G 個別計算 (發酵) wrong'!CO108</f>
        <v>-1273.635436436155</v>
      </c>
      <c r="AJ108" s="132">
        <f>'G 個別計算 (發酵) wrong'!AG108</f>
        <v>-974.54681858103163</v>
      </c>
      <c r="AK108" s="133">
        <f>'G 個別計算 (發酵) wrong'!BA108</f>
        <v>-909.85696967423428</v>
      </c>
      <c r="AL108" s="132" t="e">
        <f>'G 個別計算 (發酵) wrong'!#REF!</f>
        <v>#REF!</v>
      </c>
      <c r="AM108" s="132" t="e">
        <f>'G 個別計算 (發酵) wrong'!#REF!</f>
        <v>#REF!</v>
      </c>
      <c r="AN108" s="132" t="e">
        <f>'G 個別計算 (發酵) wrong'!#REF!</f>
        <v>#REF!</v>
      </c>
      <c r="AO108" s="132">
        <f>'G 個別計算 (發酵) wrong'!BU108</f>
        <v>-901.23123067723952</v>
      </c>
      <c r="AP108" s="132" t="e">
        <f>'G 個別計算 (發酵) wrong'!#REF!</f>
        <v>#REF!</v>
      </c>
      <c r="AQ108" s="132" t="e">
        <f>'G 個別計算 (發酵) wrong'!#REF!</f>
        <v>#REF!</v>
      </c>
      <c r="AR108" s="132" t="e">
        <f>'G 個別計算 (發酵) wrong'!#REF!</f>
        <v>#REF!</v>
      </c>
      <c r="AS108" t="e">
        <f>'G 個別計算 (發酵) wrong'!#REF!</f>
        <v>#REF!</v>
      </c>
      <c r="AT108" t="e">
        <f>'G 個別計算 (發酵) wrong'!#REF!</f>
        <v>#REF!</v>
      </c>
      <c r="AU108" t="e">
        <f>'G 個別計算 (發酵) wrong'!#REF!</f>
        <v>#REF!</v>
      </c>
      <c r="AV108" t="e">
        <f>#REF!</f>
        <v>#REF!</v>
      </c>
      <c r="AW108" s="2" t="e">
        <f>#REF!</f>
        <v>#REF!</v>
      </c>
      <c r="AX108" t="e">
        <f>#REF!</f>
        <v>#REF!</v>
      </c>
      <c r="BJ108" s="131">
        <v>106</v>
      </c>
      <c r="BK108" s="132">
        <f>'G 個別計算(old wrong'!AI108</f>
        <v>-59.596960700799656</v>
      </c>
      <c r="BL108" s="133">
        <f>'G 個別計算(old wrong'!U108</f>
        <v>-62.441071209145235</v>
      </c>
      <c r="BM108" s="132">
        <f>'G 個別計算(old wrong'!BT108</f>
        <v>-58.097598148438834</v>
      </c>
      <c r="BN108" s="132">
        <f>'G 個別計算(old wrong'!AB108</f>
        <v>-7.1875835690518253</v>
      </c>
      <c r="BO108" s="132">
        <f>'G 個別計算(old wrong'!CA108</f>
        <v>58.097598148438834</v>
      </c>
      <c r="BP108" s="100">
        <f t="shared" si="5"/>
        <v>-66.78454426985148</v>
      </c>
      <c r="BQ108" s="132">
        <f>'G 個別計算(old wrong'!BF108</f>
        <v>31.882168660884474</v>
      </c>
      <c r="BR108" s="133">
        <f>'G 個別計算(old wrong'!BM108</f>
        <v>-26.215429487554243</v>
      </c>
      <c r="BS108">
        <f>'G 個別計算(old wrong'!CI108</f>
        <v>23.632673488299901</v>
      </c>
      <c r="BU108" s="8"/>
      <c r="BW108" s="8"/>
      <c r="BZ108" s="2"/>
      <c r="CN108" s="8"/>
      <c r="CO108" s="8"/>
      <c r="CQ108" s="8"/>
      <c r="CT108" s="2"/>
      <c r="DH108" s="8"/>
      <c r="DI108" s="8"/>
      <c r="DK108" s="8"/>
      <c r="DN108" s="2"/>
      <c r="EB108" s="8"/>
      <c r="EC108" s="8"/>
      <c r="EE108" s="8"/>
      <c r="EH108" s="2"/>
      <c r="EV108" s="8"/>
      <c r="EW108" s="8"/>
      <c r="EY108" s="8"/>
      <c r="FB108" s="2"/>
      <c r="FP108" s="8"/>
      <c r="FQ108" s="8"/>
      <c r="FS108" s="8"/>
      <c r="FV108" s="2"/>
      <c r="GJ108" s="8"/>
      <c r="GK108" s="8"/>
      <c r="GM108" s="8"/>
    </row>
    <row r="109" spans="1:195" ht="16.5">
      <c r="A109">
        <v>9.9999999999999995E-7</v>
      </c>
      <c r="B109" s="14">
        <v>4.6739130434782611E-5</v>
      </c>
      <c r="C109">
        <v>1.1819999999999999E-3</v>
      </c>
      <c r="D109">
        <v>8.0743243243243249E-4</v>
      </c>
      <c r="E109">
        <v>3.9545454545454541E-5</v>
      </c>
      <c r="F109">
        <v>1.0000000000000001E-5</v>
      </c>
      <c r="G109">
        <v>0.5411516073007101</v>
      </c>
      <c r="H109">
        <v>0.42653988097773604</v>
      </c>
      <c r="I109">
        <v>306.17690286999999</v>
      </c>
      <c r="J109">
        <v>1.5488166189124805E-7</v>
      </c>
      <c r="K109">
        <v>3.261E-2</v>
      </c>
      <c r="L109">
        <v>52.163453333705583</v>
      </c>
      <c r="M109" s="104">
        <v>58051.233532319995</v>
      </c>
      <c r="Q109" s="2"/>
      <c r="AE109" s="8"/>
      <c r="AF109" s="8"/>
      <c r="AH109" s="131">
        <v>107</v>
      </c>
      <c r="AI109" s="132">
        <f>'G 個別計算 (發酵) wrong'!CO109</f>
        <v>-1039.2502429067633</v>
      </c>
      <c r="AJ109" s="132">
        <f>'G 個別計算 (發酵) wrong'!AG109</f>
        <v>-981.11123783236917</v>
      </c>
      <c r="AK109" s="133">
        <f>'G 個別計算 (發酵) wrong'!BA109</f>
        <v>-913.60353769575454</v>
      </c>
      <c r="AL109" s="132" t="e">
        <f>'G 個別計算 (發酵) wrong'!#REF!</f>
        <v>#REF!</v>
      </c>
      <c r="AM109" s="132" t="e">
        <f>'G 個別計算 (發酵) wrong'!#REF!</f>
        <v>#REF!</v>
      </c>
      <c r="AN109" s="132" t="e">
        <f>'G 個別計算 (發酵) wrong'!#REF!</f>
        <v>#REF!</v>
      </c>
      <c r="AO109" s="132">
        <f>'G 個別計算 (發酵) wrong'!BU109</f>
        <v>-902.51388642539825</v>
      </c>
      <c r="AP109" s="132" t="e">
        <f>'G 個別計算 (發酵) wrong'!#REF!</f>
        <v>#REF!</v>
      </c>
      <c r="AQ109" s="132" t="e">
        <f>'G 個別計算 (發酵) wrong'!#REF!</f>
        <v>#REF!</v>
      </c>
      <c r="AR109" s="132" t="e">
        <f>'G 個別計算 (發酵) wrong'!#REF!</f>
        <v>#REF!</v>
      </c>
      <c r="AS109" t="e">
        <f>'G 個別計算 (發酵) wrong'!#REF!</f>
        <v>#REF!</v>
      </c>
      <c r="AT109" t="e">
        <f>'G 個別計算 (發酵) wrong'!#REF!</f>
        <v>#REF!</v>
      </c>
      <c r="AU109" t="e">
        <f>'G 個別計算 (發酵) wrong'!#REF!</f>
        <v>#REF!</v>
      </c>
      <c r="AV109" t="e">
        <f>#REF!</f>
        <v>#REF!</v>
      </c>
      <c r="AW109" s="2" t="e">
        <f>#REF!</f>
        <v>#REF!</v>
      </c>
      <c r="AX109" t="e">
        <f>#REF!</f>
        <v>#REF!</v>
      </c>
      <c r="BJ109" s="131">
        <v>107</v>
      </c>
      <c r="BK109" s="132">
        <f>'G 個別計算(old wrong'!AI109</f>
        <v>-61.10552832339026</v>
      </c>
      <c r="BL109" s="133">
        <f>'G 個別計算(old wrong'!U109</f>
        <v>-62.224693728907766</v>
      </c>
      <c r="BM109" s="132">
        <f>'G 個別計算(old wrong'!BT109</f>
        <v>-56.71326380763773</v>
      </c>
      <c r="BN109" s="132">
        <f>'G 個別計算(old wrong'!AB109</f>
        <v>-6.6305953267873639</v>
      </c>
      <c r="BO109" s="132">
        <f>'G 個別計算(old wrong'!CA109</f>
        <v>56.71326380763773</v>
      </c>
      <c r="BP109" s="100">
        <f t="shared" si="5"/>
        <v>-67.736123650177618</v>
      </c>
      <c r="BQ109" s="132">
        <f>'G 個別計算(old wrong'!BF109</f>
        <v>31.611082327395422</v>
      </c>
      <c r="BR109" s="133">
        <f>'G 個別計算(old wrong'!BM109</f>
        <v>-25.10218148024218</v>
      </c>
      <c r="BS109">
        <f>'G 個別計算(old wrong'!CI109</f>
        <v>-15.412347301176268</v>
      </c>
      <c r="BU109" s="8"/>
      <c r="BW109" s="8"/>
      <c r="BZ109" s="2"/>
      <c r="CN109" s="8"/>
      <c r="CO109" s="8"/>
      <c r="CQ109" s="8"/>
      <c r="CT109" s="2"/>
      <c r="DH109" s="8"/>
      <c r="DI109" s="8"/>
      <c r="DK109" s="8"/>
      <c r="DN109" s="2"/>
      <c r="EB109" s="8"/>
      <c r="EC109" s="8"/>
      <c r="EE109" s="8"/>
      <c r="EH109" s="2"/>
      <c r="EV109" s="8"/>
      <c r="EW109" s="8"/>
      <c r="EY109" s="8"/>
      <c r="FB109" s="2"/>
      <c r="FP109" s="8"/>
      <c r="FQ109" s="8"/>
      <c r="FS109" s="8"/>
      <c r="FV109" s="2"/>
      <c r="GJ109" s="8"/>
      <c r="GK109" s="8"/>
      <c r="GM109" s="8"/>
    </row>
    <row r="110" spans="1:195" ht="16.5">
      <c r="A110">
        <v>9.9999999999999995E-7</v>
      </c>
      <c r="B110" s="14">
        <v>4.9782608695652176E-5</v>
      </c>
      <c r="C110">
        <v>1.1003333333333332E-3</v>
      </c>
      <c r="D110">
        <v>7.3189189189189186E-4</v>
      </c>
      <c r="E110">
        <v>3.7272727272727269E-5</v>
      </c>
      <c r="F110">
        <v>1.0000000000000001E-5</v>
      </c>
      <c r="G110">
        <v>0.54389489183509609</v>
      </c>
      <c r="H110">
        <v>0.42495396540081415</v>
      </c>
      <c r="I110">
        <v>306.00726207000002</v>
      </c>
      <c r="J110">
        <v>1.6218100973589288E-7</v>
      </c>
      <c r="K110">
        <v>3.2820000000000002E-2</v>
      </c>
      <c r="L110">
        <v>15.84589218133074</v>
      </c>
      <c r="M110" s="104">
        <v>58332.989797436545</v>
      </c>
      <c r="Q110" s="2"/>
      <c r="AE110" s="8"/>
      <c r="AF110" s="8"/>
      <c r="AH110" s="131">
        <v>108</v>
      </c>
      <c r="AI110" s="132">
        <f>'G 個別計算 (發酵) wrong'!CO110</f>
        <v>-1033.6625808609833</v>
      </c>
      <c r="AJ110" s="132">
        <f>'G 個別計算 (發酵) wrong'!AG110</f>
        <v>-981.3309117413329</v>
      </c>
      <c r="AK110" s="133">
        <f>'G 個別計算 (發酵) wrong'!BA110</f>
        <v>-913.69283985637412</v>
      </c>
      <c r="AL110" s="132" t="e">
        <f>'G 個別計算 (發酵) wrong'!#REF!</f>
        <v>#REF!</v>
      </c>
      <c r="AM110" s="132" t="e">
        <f>'G 個別計算 (發酵) wrong'!#REF!</f>
        <v>#REF!</v>
      </c>
      <c r="AN110" s="132" t="e">
        <f>'G 個別計算 (發酵) wrong'!#REF!</f>
        <v>#REF!</v>
      </c>
      <c r="AO110" s="132">
        <f>'G 個別計算 (發酵) wrong'!BU110</f>
        <v>-902.14112043163311</v>
      </c>
      <c r="AP110" s="132" t="e">
        <f>'G 個別計算 (發酵) wrong'!#REF!</f>
        <v>#REF!</v>
      </c>
      <c r="AQ110" s="132" t="e">
        <f>'G 個別計算 (發酵) wrong'!#REF!</f>
        <v>#REF!</v>
      </c>
      <c r="AR110" s="132" t="e">
        <f>'G 個別計算 (發酵) wrong'!#REF!</f>
        <v>#REF!</v>
      </c>
      <c r="AS110" t="e">
        <f>'G 個別計算 (發酵) wrong'!#REF!</f>
        <v>#REF!</v>
      </c>
      <c r="AT110" t="e">
        <f>'G 個別計算 (發酵) wrong'!#REF!</f>
        <v>#REF!</v>
      </c>
      <c r="AU110" t="e">
        <f>'G 個別計算 (發酵) wrong'!#REF!</f>
        <v>#REF!</v>
      </c>
      <c r="AV110" t="e">
        <f>#REF!</f>
        <v>#REF!</v>
      </c>
      <c r="AW110" s="2" t="e">
        <f>#REF!</f>
        <v>#REF!</v>
      </c>
      <c r="AX110" t="e">
        <f>#REF!</f>
        <v>#REF!</v>
      </c>
      <c r="BJ110" s="131">
        <v>108</v>
      </c>
      <c r="BK110" s="132">
        <f>'G 個別計算(old wrong'!AI110</f>
        <v>-61.142771803464967</v>
      </c>
      <c r="BL110" s="133">
        <f>'G 個別計算(old wrong'!U110</f>
        <v>-61.948309103081385</v>
      </c>
      <c r="BM110" s="132">
        <f>'G 個別計算(old wrong'!BT110</f>
        <v>-56.294050848846496</v>
      </c>
      <c r="BN110" s="132">
        <f>'G 個別計算(old wrong'!AB110</f>
        <v>-6.4597955538511291</v>
      </c>
      <c r="BO110" s="132">
        <f>'G 個別計算(old wrong'!CA110</f>
        <v>56.294050848846496</v>
      </c>
      <c r="BP110" s="100">
        <f t="shared" si="5"/>
        <v>-67.60256735731609</v>
      </c>
      <c r="BQ110" s="132">
        <f>'G 個別計算(old wrong'!BF110</f>
        <v>31.399412120989751</v>
      </c>
      <c r="BR110" s="133">
        <f>'G 個別計算(old wrong'!BM110</f>
        <v>-24.89463872785662</v>
      </c>
      <c r="BS110">
        <f>'G 個別計算(old wrong'!CI110</f>
        <v>-16.172693874581341</v>
      </c>
      <c r="BU110" s="8"/>
      <c r="BW110" s="8"/>
      <c r="BZ110" s="2"/>
      <c r="CN110" s="8"/>
      <c r="CO110" s="8"/>
      <c r="CQ110" s="8"/>
      <c r="CT110" s="2"/>
      <c r="DH110" s="8"/>
      <c r="DI110" s="8"/>
      <c r="DK110" s="8"/>
      <c r="DN110" s="2"/>
      <c r="EB110" s="8"/>
      <c r="EC110" s="8"/>
      <c r="EE110" s="8"/>
      <c r="EH110" s="2"/>
      <c r="EV110" s="8"/>
      <c r="EW110" s="8"/>
      <c r="EY110" s="8"/>
      <c r="FB110" s="2"/>
      <c r="FP110" s="8"/>
      <c r="FQ110" s="8"/>
      <c r="FS110" s="8"/>
      <c r="FV110" s="2"/>
      <c r="GJ110" s="8"/>
      <c r="GK110" s="8"/>
      <c r="GM110" s="8"/>
    </row>
    <row r="111" spans="1:195" ht="16.5">
      <c r="A111">
        <v>9.9999999999999995E-7</v>
      </c>
      <c r="B111" s="14">
        <v>9.9999999999999995E-7</v>
      </c>
      <c r="C111">
        <v>7.8666666666666674E-4</v>
      </c>
      <c r="D111">
        <v>5.9891891891891886E-4</v>
      </c>
      <c r="E111">
        <v>3.1590909090909086E-5</v>
      </c>
      <c r="F111">
        <v>1.0000000000000001E-5</v>
      </c>
      <c r="G111">
        <v>0.54740464776357878</v>
      </c>
      <c r="H111">
        <v>0.41404009268085973</v>
      </c>
      <c r="I111">
        <v>305.98872298999999</v>
      </c>
      <c r="J111">
        <v>1.5135612484362046E-7</v>
      </c>
      <c r="K111">
        <v>3.3224999999999998E-2</v>
      </c>
      <c r="L111">
        <v>84.11953307486823</v>
      </c>
      <c r="M111" s="104">
        <v>58700.339175480287</v>
      </c>
      <c r="Q111" s="2"/>
      <c r="AE111" s="8"/>
      <c r="AF111" s="8"/>
      <c r="AH111" s="131">
        <v>109</v>
      </c>
      <c r="AI111" s="132">
        <f>'G 個別計算 (發酵) wrong'!CO111</f>
        <v>-1274.6886783607661</v>
      </c>
      <c r="AJ111" s="132">
        <f>'G 個別計算 (發酵) wrong'!AG111</f>
        <v>-987.48907516225108</v>
      </c>
      <c r="AK111" s="133">
        <f>'G 個別計算 (發酵) wrong'!BA111</f>
        <v>-916.27716283677239</v>
      </c>
      <c r="AL111" s="132" t="e">
        <f>'G 個別計算 (發酵) wrong'!#REF!</f>
        <v>#REF!</v>
      </c>
      <c r="AM111" s="132" t="e">
        <f>'G 個別計算 (發酵) wrong'!#REF!</f>
        <v>#REF!</v>
      </c>
      <c r="AN111" s="132" t="e">
        <f>'G 個別計算 (發酵) wrong'!#REF!</f>
        <v>#REF!</v>
      </c>
      <c r="AO111" s="132">
        <f>'G 個別計算 (發酵) wrong'!BU111</f>
        <v>-903.9052039074918</v>
      </c>
      <c r="AP111" s="132" t="e">
        <f>'G 個別計算 (發酵) wrong'!#REF!</f>
        <v>#REF!</v>
      </c>
      <c r="AQ111" s="132" t="e">
        <f>'G 個別計算 (發酵) wrong'!#REF!</f>
        <v>#REF!</v>
      </c>
      <c r="AR111" s="132" t="e">
        <f>'G 個別計算 (發酵) wrong'!#REF!</f>
        <v>#REF!</v>
      </c>
      <c r="AS111" t="e">
        <f>'G 個別計算 (發酵) wrong'!#REF!</f>
        <v>#REF!</v>
      </c>
      <c r="AT111" t="e">
        <f>'G 個別計算 (發酵) wrong'!#REF!</f>
        <v>#REF!</v>
      </c>
      <c r="AU111" t="e">
        <f>'G 個別計算 (發酵) wrong'!#REF!</f>
        <v>#REF!</v>
      </c>
      <c r="AV111" t="e">
        <f>#REF!</f>
        <v>#REF!</v>
      </c>
      <c r="AW111" s="2" t="e">
        <f>#REF!</f>
        <v>#REF!</v>
      </c>
      <c r="AX111" t="e">
        <f>#REF!</f>
        <v>#REF!</v>
      </c>
      <c r="BJ111" s="131">
        <v>109</v>
      </c>
      <c r="BK111" s="132">
        <f>'G 個別計算(old wrong'!AI111</f>
        <v>-62.598690220675167</v>
      </c>
      <c r="BL111" s="133">
        <f>'G 個別計算(old wrong'!U111</f>
        <v>-62.428256891719485</v>
      </c>
      <c r="BM111" s="132">
        <f>'G 個別計算(old wrong'!BT111</f>
        <v>-55.544154395717385</v>
      </c>
      <c r="BN111" s="132">
        <f>'G 個別計算(old wrong'!AB111</f>
        <v>-6.7136691670462598</v>
      </c>
      <c r="BO111" s="132">
        <f>'G 個別計算(old wrong'!CA111</f>
        <v>55.544154395717385</v>
      </c>
      <c r="BP111" s="100">
        <f t="shared" si="5"/>
        <v>-69.312359387721429</v>
      </c>
      <c r="BQ111" s="132">
        <f>'G 個別計算(old wrong'!BF111</f>
        <v>31.550375933468246</v>
      </c>
      <c r="BR111" s="133">
        <f>'G 個別計算(old wrong'!BM111</f>
        <v>-23.993778462249022</v>
      </c>
      <c r="BS111">
        <f>'G 個別計算(old wrong'!CI111</f>
        <v>23.872822070837003</v>
      </c>
      <c r="BU111" s="8"/>
      <c r="BW111" s="8"/>
      <c r="BZ111" s="2"/>
      <c r="CN111" s="8"/>
      <c r="CO111" s="8"/>
      <c r="CQ111" s="8"/>
      <c r="CT111" s="2"/>
      <c r="DH111" s="8"/>
      <c r="DI111" s="8"/>
      <c r="DK111" s="8"/>
      <c r="DN111" s="2"/>
      <c r="EB111" s="8"/>
      <c r="EC111" s="8"/>
      <c r="EE111" s="8"/>
      <c r="EH111" s="2"/>
      <c r="EV111" s="8"/>
      <c r="EW111" s="8"/>
      <c r="EY111" s="8"/>
      <c r="FB111" s="2"/>
      <c r="FP111" s="8"/>
      <c r="FQ111" s="8"/>
      <c r="FS111" s="8"/>
      <c r="FV111" s="2"/>
      <c r="GJ111" s="8"/>
      <c r="GK111" s="8"/>
      <c r="GM111" s="8"/>
    </row>
    <row r="112" spans="1:195" ht="16.5">
      <c r="A112">
        <v>9.9999999999999995E-7</v>
      </c>
      <c r="B112" s="14">
        <v>9.9999999999999995E-7</v>
      </c>
      <c r="C112">
        <v>1.9161666666666665E-3</v>
      </c>
      <c r="D112">
        <v>1.3432432432432433E-3</v>
      </c>
      <c r="E112">
        <v>4.9090909090909098E-5</v>
      </c>
      <c r="F112">
        <v>1.0000000000000001E-5</v>
      </c>
      <c r="G112">
        <v>0.56941183700061204</v>
      </c>
      <c r="H112">
        <v>0.38005038300266297</v>
      </c>
      <c r="I112">
        <v>306.28698890999999</v>
      </c>
      <c r="J112">
        <v>1.479108388168204E-7</v>
      </c>
      <c r="K112">
        <v>3.2210000000000003E-2</v>
      </c>
      <c r="L112">
        <v>10.41887787039504</v>
      </c>
      <c r="M112" s="104">
        <v>61027.13061775727</v>
      </c>
      <c r="Q112" s="2"/>
      <c r="AE112" s="8"/>
      <c r="AF112" s="8"/>
      <c r="AH112" s="131">
        <v>110</v>
      </c>
      <c r="AI112" s="132">
        <f>'G 個別計算 (發酵) wrong'!CO112</f>
        <v>-1275.5982375460321</v>
      </c>
      <c r="AJ112" s="132">
        <f>'G 個別計算 (發酵) wrong'!AG112</f>
        <v>-974.54345590062258</v>
      </c>
      <c r="AK112" s="133">
        <f>'G 個別計算 (發酵) wrong'!BA112</f>
        <v>-909.90537028972324</v>
      </c>
      <c r="AL112" s="132" t="e">
        <f>'G 個別計算 (發酵) wrong'!#REF!</f>
        <v>#REF!</v>
      </c>
      <c r="AM112" s="132" t="e">
        <f>'G 個別計算 (發酵) wrong'!#REF!</f>
        <v>#REF!</v>
      </c>
      <c r="AN112" s="132" t="e">
        <f>'G 個別計算 (發酵) wrong'!#REF!</f>
        <v>#REF!</v>
      </c>
      <c r="AO112" s="132">
        <f>'G 個別計算 (發酵) wrong'!BU112</f>
        <v>-901.91675050904644</v>
      </c>
      <c r="AP112" s="132" t="e">
        <f>'G 個別計算 (發酵) wrong'!#REF!</f>
        <v>#REF!</v>
      </c>
      <c r="AQ112" s="132" t="e">
        <f>'G 個別計算 (發酵) wrong'!#REF!</f>
        <v>#REF!</v>
      </c>
      <c r="AR112" s="132" t="e">
        <f>'G 個別計算 (發酵) wrong'!#REF!</f>
        <v>#REF!</v>
      </c>
      <c r="AS112" t="e">
        <f>'G 個別計算 (發酵) wrong'!#REF!</f>
        <v>#REF!</v>
      </c>
      <c r="AT112" t="e">
        <f>'G 個別計算 (發酵) wrong'!#REF!</f>
        <v>#REF!</v>
      </c>
      <c r="AU112" t="e">
        <f>'G 個別計算 (發酵) wrong'!#REF!</f>
        <v>#REF!</v>
      </c>
      <c r="AV112" t="e">
        <f>#REF!</f>
        <v>#REF!</v>
      </c>
      <c r="AW112" s="2" t="e">
        <f>#REF!</f>
        <v>#REF!</v>
      </c>
      <c r="AX112" t="e">
        <f>#REF!</f>
        <v>#REF!</v>
      </c>
      <c r="BJ112" s="131">
        <v>110</v>
      </c>
      <c r="BK112" s="132">
        <f>'G 個別計算(old wrong'!AI112</f>
        <v>-59.351288995318853</v>
      </c>
      <c r="BL112" s="133">
        <f>'G 個別計算(old wrong'!U112</f>
        <v>-62.48801759308833</v>
      </c>
      <c r="BM112" s="132">
        <f>'G 個別計算(old wrong'!BT112</f>
        <v>-58.180323497657383</v>
      </c>
      <c r="BN112" s="132">
        <f>'G 個別計算(old wrong'!AB112</f>
        <v>-7.4444226932002415</v>
      </c>
      <c r="BO112" s="132">
        <f>'G 個別計算(old wrong'!CA112</f>
        <v>58.180323497657383</v>
      </c>
      <c r="BP112" s="100">
        <f t="shared" si="5"/>
        <v>-66.795711688519091</v>
      </c>
      <c r="BQ112" s="132">
        <f>'G 個別計算(old wrong'!BF112</f>
        <v>31.948499099433036</v>
      </c>
      <c r="BR112" s="133">
        <f>'G 個別計算(old wrong'!BM112</f>
        <v>-26.231824398224241</v>
      </c>
      <c r="BS112">
        <f>'G 個別計算(old wrong'!CI112</f>
        <v>23.943972542677614</v>
      </c>
      <c r="BU112" s="8"/>
      <c r="BW112" s="8"/>
      <c r="BZ112" s="2"/>
      <c r="CN112" s="8"/>
      <c r="CO112" s="8"/>
      <c r="CQ112" s="8"/>
      <c r="CT112" s="2"/>
      <c r="DH112" s="8"/>
      <c r="DI112" s="8"/>
      <c r="DK112" s="8"/>
      <c r="DN112" s="2"/>
      <c r="EB112" s="8"/>
      <c r="EC112" s="8"/>
      <c r="EE112" s="8"/>
      <c r="EH112" s="2"/>
      <c r="EV112" s="8"/>
      <c r="EW112" s="8"/>
      <c r="EY112" s="8"/>
      <c r="FB112" s="2"/>
      <c r="FP112" s="8"/>
      <c r="FQ112" s="8"/>
      <c r="FS112" s="8"/>
      <c r="FV112" s="2"/>
      <c r="GJ112" s="8"/>
      <c r="GK112" s="8"/>
      <c r="GM112" s="8"/>
    </row>
  </sheetData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13F05-71A4-474F-AAD2-872ABAE2602C}">
  <dimension ref="A1:GA112"/>
  <sheetViews>
    <sheetView topLeftCell="BD10" zoomScale="59" zoomScaleNormal="59" workbookViewId="0">
      <selection activeCell="BO25" sqref="BO25"/>
    </sheetView>
  </sheetViews>
  <sheetFormatPr defaultRowHeight="15.75"/>
  <cols>
    <col min="1" max="1" width="10.42578125" bestFit="1" customWidth="1"/>
    <col min="2" max="2" width="20.5703125" bestFit="1" customWidth="1"/>
    <col min="3" max="3" width="19.7109375" bestFit="1" customWidth="1"/>
    <col min="4" max="4" width="22.7109375" bestFit="1" customWidth="1"/>
    <col min="5" max="5" width="20.5703125" bestFit="1" customWidth="1"/>
    <col min="6" max="6" width="14.5703125" bestFit="1" customWidth="1"/>
    <col min="7" max="7" width="12.7109375" bestFit="1" customWidth="1"/>
    <col min="8" max="8" width="14.28515625" bestFit="1" customWidth="1"/>
    <col min="9" max="9" width="14.5703125" bestFit="1" customWidth="1"/>
    <col min="10" max="10" width="12.7109375" bestFit="1" customWidth="1"/>
    <col min="11" max="11" width="14.28515625" bestFit="1" customWidth="1"/>
    <col min="12" max="12" width="23.28515625" bestFit="1" customWidth="1"/>
    <col min="13" max="13" width="16.5703125" bestFit="1" customWidth="1"/>
    <col min="14" max="14" width="10.140625" bestFit="1" customWidth="1"/>
    <col min="15" max="15" width="63.7109375" customWidth="1"/>
    <col min="16" max="16" width="40.42578125" bestFit="1" customWidth="1"/>
    <col min="19" max="19" width="13.42578125" bestFit="1" customWidth="1"/>
    <col min="20" max="20" width="10.42578125" bestFit="1" customWidth="1"/>
    <col min="21" max="22" width="9.28515625" bestFit="1" customWidth="1"/>
    <col min="23" max="23" width="5.28515625" bestFit="1" customWidth="1"/>
    <col min="24" max="28" width="9.28515625" bestFit="1" customWidth="1"/>
    <col min="29" max="29" width="11.140625" customWidth="1"/>
    <col min="30" max="30" width="40.42578125" bestFit="1" customWidth="1"/>
    <col min="31" max="31" width="10.140625" bestFit="1" customWidth="1"/>
    <col min="32" max="32" width="15" bestFit="1" customWidth="1"/>
    <col min="33" max="33" width="11.28515625" bestFit="1" customWidth="1"/>
    <col min="34" max="34" width="9.42578125" bestFit="1" customWidth="1"/>
    <col min="35" max="35" width="9.42578125" customWidth="1"/>
    <col min="36" max="36" width="13.5703125" bestFit="1" customWidth="1"/>
    <col min="37" max="37" width="14.42578125" bestFit="1" customWidth="1"/>
    <col min="38" max="38" width="10.42578125" bestFit="1" customWidth="1"/>
    <col min="40" max="40" width="9.28515625" bestFit="1" customWidth="1"/>
    <col min="41" max="44" width="13.7109375" bestFit="1" customWidth="1"/>
    <col min="45" max="45" width="22.85546875" bestFit="1" customWidth="1"/>
    <col min="46" max="47" width="15.140625" bestFit="1" customWidth="1"/>
    <col min="48" max="48" width="15.85546875" customWidth="1"/>
    <col min="49" max="49" width="9.7109375" bestFit="1" customWidth="1"/>
    <col min="50" max="50" width="5.28515625" bestFit="1" customWidth="1"/>
    <col min="51" max="51" width="51" customWidth="1"/>
    <col min="52" max="52" width="50" customWidth="1"/>
    <col min="53" max="53" width="35.7109375" customWidth="1"/>
    <col min="54" max="54" width="52.85546875" bestFit="1" customWidth="1"/>
    <col min="55" max="55" width="37.5703125" bestFit="1" customWidth="1"/>
    <col min="56" max="56" width="46" customWidth="1"/>
    <col min="57" max="57" width="36.5703125" bestFit="1" customWidth="1"/>
    <col min="58" max="58" width="34.140625" bestFit="1" customWidth="1"/>
    <col min="59" max="59" width="47.42578125" bestFit="1" customWidth="1"/>
    <col min="61" max="61" width="8.28515625" bestFit="1" customWidth="1"/>
    <col min="63" max="63" width="47.28515625" bestFit="1" customWidth="1"/>
    <col min="64" max="64" width="47.7109375" bestFit="1" customWidth="1"/>
    <col min="65" max="65" width="31.5703125" customWidth="1"/>
    <col min="66" max="66" width="48.85546875" bestFit="1" customWidth="1"/>
    <col min="67" max="67" width="35.7109375" bestFit="1" customWidth="1"/>
    <col min="68" max="68" width="45.28515625" bestFit="1" customWidth="1"/>
    <col min="69" max="69" width="32.140625" bestFit="1" customWidth="1"/>
    <col min="70" max="70" width="48.28515625" bestFit="1" customWidth="1"/>
    <col min="71" max="71" width="11.5703125" bestFit="1" customWidth="1"/>
    <col min="72" max="73" width="11.7109375" bestFit="1" customWidth="1"/>
    <col min="76" max="76" width="20.7109375" bestFit="1" customWidth="1"/>
    <col min="77" max="77" width="13.85546875" bestFit="1" customWidth="1"/>
    <col min="81" max="81" width="13.28515625" bestFit="1" customWidth="1"/>
    <col min="82" max="82" width="5.85546875" bestFit="1" customWidth="1"/>
    <col min="83" max="83" width="13.28515625" bestFit="1" customWidth="1"/>
    <col min="84" max="84" width="10" bestFit="1" customWidth="1"/>
    <col min="85" max="85" width="10.5703125" bestFit="1" customWidth="1"/>
    <col min="86" max="86" width="10" bestFit="1" customWidth="1"/>
    <col min="87" max="87" width="10.7109375" bestFit="1" customWidth="1"/>
    <col min="91" max="92" width="10.5703125" bestFit="1" customWidth="1"/>
    <col min="94" max="94" width="10.5703125" bestFit="1" customWidth="1"/>
    <col min="95" max="95" width="19.7109375" bestFit="1" customWidth="1"/>
    <col min="96" max="96" width="87.5703125" customWidth="1"/>
    <col min="97" max="97" width="13.85546875" bestFit="1" customWidth="1"/>
    <col min="101" max="101" width="13.28515625" bestFit="1" customWidth="1"/>
    <col min="102" max="102" width="5.85546875" bestFit="1" customWidth="1"/>
    <col min="103" max="104" width="10" bestFit="1" customWidth="1"/>
    <col min="105" max="105" width="10.5703125" bestFit="1" customWidth="1"/>
    <col min="106" max="106" width="10" bestFit="1" customWidth="1"/>
    <col min="107" max="107" width="10.7109375" bestFit="1" customWidth="1"/>
    <col min="111" max="112" width="10.5703125" bestFit="1" customWidth="1"/>
    <col min="114" max="114" width="10.5703125" bestFit="1" customWidth="1"/>
    <col min="115" max="115" width="19.7109375" bestFit="1" customWidth="1"/>
    <col min="116" max="116" width="87.5703125" customWidth="1"/>
    <col min="117" max="117" width="13.85546875" bestFit="1" customWidth="1"/>
    <col min="121" max="121" width="13.28515625" bestFit="1" customWidth="1"/>
    <col min="122" max="122" width="5.85546875" bestFit="1" customWidth="1"/>
    <col min="123" max="124" width="10" bestFit="1" customWidth="1"/>
    <col min="125" max="125" width="10.5703125" bestFit="1" customWidth="1"/>
    <col min="126" max="126" width="10" bestFit="1" customWidth="1"/>
    <col min="127" max="127" width="10.7109375" bestFit="1" customWidth="1"/>
    <col min="131" max="132" width="10.5703125" bestFit="1" customWidth="1"/>
    <col min="134" max="134" width="10.5703125" bestFit="1" customWidth="1"/>
    <col min="135" max="135" width="19.7109375" bestFit="1" customWidth="1"/>
    <col min="136" max="136" width="87.5703125" customWidth="1"/>
    <col min="137" max="137" width="13.85546875" bestFit="1" customWidth="1"/>
    <col min="141" max="141" width="13.28515625" bestFit="1" customWidth="1"/>
    <col min="142" max="142" width="5.85546875" bestFit="1" customWidth="1"/>
    <col min="143" max="144" width="10" bestFit="1" customWidth="1"/>
    <col min="145" max="145" width="10.5703125" bestFit="1" customWidth="1"/>
    <col min="146" max="146" width="10" bestFit="1" customWidth="1"/>
    <col min="147" max="147" width="10.7109375" bestFit="1" customWidth="1"/>
    <col min="151" max="152" width="10.5703125" bestFit="1" customWidth="1"/>
    <col min="154" max="154" width="10.5703125" bestFit="1" customWidth="1"/>
    <col min="155" max="155" width="19.7109375" bestFit="1" customWidth="1"/>
    <col min="156" max="156" width="87.5703125" customWidth="1"/>
    <col min="157" max="157" width="13.85546875" bestFit="1" customWidth="1"/>
    <col min="161" max="161" width="13.28515625" bestFit="1" customWidth="1"/>
    <col min="162" max="162" width="5.85546875" bestFit="1" customWidth="1"/>
    <col min="163" max="164" width="10" bestFit="1" customWidth="1"/>
    <col min="165" max="165" width="10.5703125" bestFit="1" customWidth="1"/>
    <col min="166" max="166" width="10" bestFit="1" customWidth="1"/>
    <col min="167" max="167" width="10.7109375" bestFit="1" customWidth="1"/>
    <col min="171" max="172" width="10.5703125" bestFit="1" customWidth="1"/>
    <col min="174" max="174" width="10.5703125" bestFit="1" customWidth="1"/>
    <col min="175" max="175" width="19.7109375" bestFit="1" customWidth="1"/>
    <col min="176" max="176" width="87.5703125" customWidth="1"/>
    <col min="177" max="177" width="13.85546875" bestFit="1" customWidth="1"/>
    <col min="181" max="181" width="13.28515625" bestFit="1" customWidth="1"/>
    <col min="182" max="182" width="5.85546875" bestFit="1" customWidth="1"/>
    <col min="183" max="184" width="10" bestFit="1" customWidth="1"/>
    <col min="185" max="185" width="10.5703125" bestFit="1" customWidth="1"/>
    <col min="186" max="186" width="10" bestFit="1" customWidth="1"/>
    <col min="187" max="187" width="10.7109375" bestFit="1" customWidth="1"/>
    <col min="191" max="192" width="10.5703125" bestFit="1" customWidth="1"/>
    <col min="194" max="194" width="10.5703125" bestFit="1" customWidth="1"/>
  </cols>
  <sheetData>
    <row r="1" spans="1:183" ht="33">
      <c r="A1" s="1" t="s">
        <v>60</v>
      </c>
      <c r="B1" t="s">
        <v>15</v>
      </c>
      <c r="C1" t="s">
        <v>16</v>
      </c>
      <c r="D1" t="s">
        <v>17</v>
      </c>
      <c r="E1" t="s">
        <v>18</v>
      </c>
      <c r="F1" s="22" t="s">
        <v>19</v>
      </c>
      <c r="G1" s="22" t="s">
        <v>20</v>
      </c>
      <c r="H1" s="22" t="s">
        <v>45</v>
      </c>
      <c r="I1" t="s">
        <v>21</v>
      </c>
      <c r="J1" t="s">
        <v>22</v>
      </c>
      <c r="K1" t="s">
        <v>23</v>
      </c>
      <c r="L1" t="s">
        <v>171</v>
      </c>
      <c r="M1" s="104" t="s">
        <v>176</v>
      </c>
      <c r="Q1" s="111" t="s">
        <v>79</v>
      </c>
      <c r="R1" t="s">
        <v>80</v>
      </c>
      <c r="T1" t="s">
        <v>180</v>
      </c>
      <c r="U1" t="s">
        <v>181</v>
      </c>
      <c r="V1" t="s">
        <v>182</v>
      </c>
      <c r="W1" t="s">
        <v>183</v>
      </c>
      <c r="X1" t="s">
        <v>85</v>
      </c>
      <c r="Y1" t="s">
        <v>86</v>
      </c>
      <c r="Z1" t="s">
        <v>87</v>
      </c>
      <c r="AA1" t="s">
        <v>31</v>
      </c>
      <c r="AB1" t="s">
        <v>22</v>
      </c>
      <c r="AC1" s="2"/>
      <c r="AD1" t="s">
        <v>44</v>
      </c>
      <c r="AE1" t="s">
        <v>51</v>
      </c>
      <c r="AF1" s="158" t="s">
        <v>362</v>
      </c>
      <c r="AH1" s="133" t="s">
        <v>1</v>
      </c>
      <c r="AI1" s="187">
        <v>1</v>
      </c>
      <c r="AJ1" s="161">
        <v>2</v>
      </c>
      <c r="AK1" s="161">
        <v>3</v>
      </c>
      <c r="AL1" s="162" t="s">
        <v>255</v>
      </c>
      <c r="AX1" s="132" t="s">
        <v>1</v>
      </c>
      <c r="AY1" s="134">
        <v>5</v>
      </c>
      <c r="AZ1" s="134">
        <v>6</v>
      </c>
      <c r="BA1" s="134">
        <v>7</v>
      </c>
      <c r="BB1" s="134">
        <v>8</v>
      </c>
      <c r="BC1" s="134">
        <v>9</v>
      </c>
      <c r="BD1" s="134" t="s">
        <v>294</v>
      </c>
      <c r="BE1" s="134">
        <v>11</v>
      </c>
      <c r="BF1" s="134">
        <v>12</v>
      </c>
      <c r="BG1" s="134">
        <v>13</v>
      </c>
      <c r="BN1" s="2"/>
      <c r="BZ1" s="2"/>
      <c r="CG1" s="13"/>
      <c r="CH1" s="2"/>
      <c r="CT1" s="2"/>
      <c r="DB1" s="2"/>
      <c r="DN1" s="2"/>
      <c r="DV1" s="2"/>
      <c r="EH1" s="2"/>
      <c r="EP1" s="2"/>
      <c r="FB1" s="2"/>
      <c r="FJ1" s="2"/>
      <c r="FV1" s="2"/>
    </row>
    <row r="2" spans="1:183" ht="22.5">
      <c r="F2" s="22"/>
      <c r="G2" s="22"/>
      <c r="H2" s="22"/>
      <c r="N2" s="4"/>
      <c r="O2" s="4" t="s">
        <v>318</v>
      </c>
      <c r="P2" t="s">
        <v>276</v>
      </c>
      <c r="Q2" s="2">
        <v>1</v>
      </c>
      <c r="R2">
        <v>1</v>
      </c>
      <c r="T2">
        <v>24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-12</v>
      </c>
      <c r="AB2">
        <v>12</v>
      </c>
      <c r="AC2" s="164">
        <v>1</v>
      </c>
      <c r="AD2" t="s">
        <v>276</v>
      </c>
      <c r="AE2" s="10">
        <f>T2*$O$8+U2*$O$9+V2*$O$10+W2*$O$11+X2*$O$4+Y2*$O$12+Z2*$O$14+AA2*$O$3+AB2*$O$6-Q2*$O$13-R2*$O$7</f>
        <v>401.3194899328854</v>
      </c>
      <c r="AF2" s="10">
        <f>T2*$O$8+U2*$O$9+V2*$O$10+W2*$O$11+X2*$O$4+Y2*$O$12+Z2*$O$14+AA2*$O$3+AB2*$O$5-Q2*$O$13-R2*$O$7</f>
        <v>-90.779573963601592</v>
      </c>
      <c r="AH2" s="131">
        <v>0</v>
      </c>
      <c r="AI2" s="187">
        <v>1</v>
      </c>
      <c r="AJ2" s="161">
        <v>2</v>
      </c>
      <c r="AK2" s="161">
        <v>3</v>
      </c>
      <c r="AL2" s="161">
        <v>4</v>
      </c>
      <c r="AX2" s="131">
        <v>0</v>
      </c>
      <c r="AY2" s="139" t="s">
        <v>305</v>
      </c>
      <c r="AZ2" s="140" t="s">
        <v>304</v>
      </c>
      <c r="BA2" s="141" t="s">
        <v>280</v>
      </c>
      <c r="BB2" s="140" t="s">
        <v>306</v>
      </c>
      <c r="BC2" s="140" t="s">
        <v>281</v>
      </c>
      <c r="BD2" s="146" t="s">
        <v>307</v>
      </c>
      <c r="BE2" s="140" t="s">
        <v>282</v>
      </c>
      <c r="BF2" s="140" t="s">
        <v>283</v>
      </c>
      <c r="BG2" s="142" t="s">
        <v>284</v>
      </c>
      <c r="BL2" s="4"/>
      <c r="BM2" s="4"/>
      <c r="BN2" s="2"/>
      <c r="BZ2" s="2"/>
      <c r="CF2" s="4"/>
      <c r="CG2" s="4"/>
      <c r="CH2" s="2"/>
      <c r="CT2" s="2"/>
      <c r="CZ2" s="4"/>
      <c r="DA2" s="4"/>
      <c r="DB2" s="2"/>
      <c r="DN2" s="2"/>
      <c r="DT2" s="4"/>
      <c r="DU2" s="4"/>
      <c r="DV2" s="2"/>
      <c r="EH2" s="2"/>
      <c r="EN2" s="4"/>
      <c r="EO2" s="4"/>
      <c r="EP2" s="2"/>
      <c r="FB2" s="2"/>
      <c r="FH2" s="4"/>
      <c r="FI2" s="4"/>
      <c r="FJ2" s="2"/>
      <c r="FV2" s="2"/>
    </row>
    <row r="3" spans="1:183" ht="16.5">
      <c r="A3">
        <v>9.9999999999999995E-7</v>
      </c>
      <c r="B3">
        <v>9.9999999999999995E-7</v>
      </c>
      <c r="C3">
        <v>9.9999999999999995E-7</v>
      </c>
      <c r="D3">
        <v>8.3783783783783787E-5</v>
      </c>
      <c r="E3">
        <v>9.9999999999999995E-7</v>
      </c>
      <c r="F3" s="22">
        <v>5.7305513895492119E-3</v>
      </c>
      <c r="G3" s="22">
        <v>1.1055651898208764E-2</v>
      </c>
      <c r="H3" s="22">
        <v>1.8491956241077207E-2</v>
      </c>
      <c r="I3">
        <v>306.59060984000001</v>
      </c>
      <c r="J3">
        <v>1.2022644346174111E-7</v>
      </c>
      <c r="K3">
        <v>3.6400000000000002E-2</v>
      </c>
      <c r="L3">
        <v>580.64811954607387</v>
      </c>
      <c r="M3" s="104">
        <v>1120.213928586003</v>
      </c>
      <c r="N3" s="4" t="s">
        <v>31</v>
      </c>
      <c r="O3" s="11">
        <v>-584.02718120805366</v>
      </c>
      <c r="P3" t="s">
        <v>251</v>
      </c>
      <c r="Q3" s="2">
        <v>1</v>
      </c>
      <c r="R3">
        <v>1</v>
      </c>
      <c r="T3">
        <v>0</v>
      </c>
      <c r="U3">
        <v>6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6</v>
      </c>
      <c r="AC3" s="164">
        <v>2</v>
      </c>
      <c r="AD3" t="s">
        <v>251</v>
      </c>
      <c r="AE3" s="10">
        <f>T3*$O$8+U3*$O$9+V3*$O$10+W3*$O$11+X3*$O$4+Y3*$O$12+Z3*$O$14+AA3*$O$3+AB3*$O$6-Q3*$O$13-R3*$O$7</f>
        <v>-427.76574496644264</v>
      </c>
      <c r="AF3" s="10">
        <f>T3*$O$8+U3*$O$9+V3*$O$10+W3*$O$11+X3*$O$4+Y3*$O$12+Z3*$O$14+AA3*$O$3+AB3*$O$5-Q3*$O$13-R3*$O$7</f>
        <v>-673.81527691468602</v>
      </c>
      <c r="AH3" s="131">
        <v>1</v>
      </c>
      <c r="AI3" s="188">
        <f>'G 個別計算 (分壓氫-發酵產氫H+代0)'!CO3</f>
        <v>-798.0736557723659</v>
      </c>
      <c r="AJ3" s="149">
        <f>'G 個別計算 (分壓氫-發酵產氫H+代0)'!AG3</f>
        <v>-821.27103644523845</v>
      </c>
      <c r="AK3" s="150">
        <f>'G 個別計算 (分壓氫-發酵產氫H+代0)'!BA3</f>
        <v>-704.35844100077873</v>
      </c>
      <c r="AL3" s="149">
        <f>'G 個別計算 (分壓氫-發酵產氫H+代0)'!BU3</f>
        <v>-709.23958230267044</v>
      </c>
      <c r="AX3" s="131">
        <v>1</v>
      </c>
      <c r="AY3" s="184">
        <f>'G 個別計算 (分壓氫&amp;H+代0) '!AI3</f>
        <v>7.8784844054570797</v>
      </c>
      <c r="AZ3" s="156">
        <f>'G 個別計算 (分壓氫&amp;H+代0) '!U3</f>
        <v>49.299624174589475</v>
      </c>
      <c r="BA3" s="143">
        <f>'G 個別計算 (分壓氫&amp;H+代0) '!BT3</f>
        <v>113.17562458705939</v>
      </c>
      <c r="BB3" s="143">
        <f>'G 個別計算 (分壓氫&amp;H+代0) '!AB3</f>
        <v>-22.454860643337348</v>
      </c>
      <c r="BC3" s="143">
        <f>'G 個別計算 (分壓氫&amp;H+代0) '!CA3</f>
        <v>-113.17562458705939</v>
      </c>
      <c r="BD3" s="100">
        <f>AY3+BB3</f>
        <v>-14.576376237880268</v>
      </c>
      <c r="BE3" s="143">
        <f>'G 個別計算 (分壓氫&amp;H+代0) '!BF3</f>
        <v>-131.41842135630267</v>
      </c>
      <c r="BF3" s="144">
        <f>'G 個別計算 (分壓氫&amp;H+代0) '!BM3</f>
        <v>-18.242796769243167</v>
      </c>
      <c r="BG3" s="145">
        <f>'G 個別計算 (分壓氫&amp;H+代0) '!CI3</f>
        <v>13.714911643718665</v>
      </c>
      <c r="BI3" s="8"/>
      <c r="BK3" s="8"/>
      <c r="BL3" s="4"/>
      <c r="BM3" s="11"/>
      <c r="BN3" s="2"/>
      <c r="CA3" s="100"/>
      <c r="CB3" s="8"/>
      <c r="CC3" s="8"/>
      <c r="CE3" s="8"/>
      <c r="CF3" s="4"/>
      <c r="CG3" s="11"/>
      <c r="CH3" s="2"/>
      <c r="CU3" s="100"/>
      <c r="CV3" s="8"/>
      <c r="CW3" s="8"/>
      <c r="CY3" s="8"/>
      <c r="CZ3" s="4"/>
      <c r="DA3" s="11"/>
      <c r="DB3" s="2"/>
      <c r="DO3" s="100"/>
      <c r="DP3" s="8"/>
      <c r="DQ3" s="8"/>
      <c r="DS3" s="8"/>
      <c r="DT3" s="4"/>
      <c r="DU3" s="11"/>
      <c r="DV3" s="2"/>
      <c r="EI3" s="100"/>
      <c r="EJ3" s="8"/>
      <c r="EK3" s="8"/>
      <c r="EM3" s="8"/>
      <c r="EN3" s="4"/>
      <c r="EO3" s="11"/>
      <c r="EP3" s="2"/>
      <c r="FC3" s="100"/>
      <c r="FD3" s="8"/>
      <c r="FE3" s="8"/>
      <c r="FG3" s="8"/>
      <c r="FH3" s="4"/>
      <c r="FI3" s="11"/>
      <c r="FJ3" s="2"/>
      <c r="FW3" s="100"/>
      <c r="FX3" s="8"/>
      <c r="FY3" s="8"/>
      <c r="GA3" s="8"/>
    </row>
    <row r="4" spans="1:183" ht="16.5">
      <c r="A4">
        <v>9.9999999999999995E-7</v>
      </c>
      <c r="B4">
        <v>2.8260869565217392E-5</v>
      </c>
      <c r="C4">
        <v>6.1033333333333328E-4</v>
      </c>
      <c r="D4">
        <v>1.1351351351351351E-4</v>
      </c>
      <c r="E4">
        <v>1.0136363636363636E-4</v>
      </c>
      <c r="F4" s="22">
        <v>4.4022113873224879E-10</v>
      </c>
      <c r="G4" s="22">
        <v>0.58445479642745812</v>
      </c>
      <c r="H4" s="22">
        <v>0.28257552773596756</v>
      </c>
      <c r="I4">
        <v>306.68762994000002</v>
      </c>
      <c r="J4">
        <v>2.3442288153199206E-7</v>
      </c>
      <c r="K4">
        <v>3.2599999999999997E-2</v>
      </c>
      <c r="L4">
        <v>4.460540688204511E-5</v>
      </c>
      <c r="M4" s="104">
        <v>59219.882248012196</v>
      </c>
      <c r="N4" s="4" t="s">
        <v>352</v>
      </c>
      <c r="O4" s="11">
        <v>1.0268456374837993E-6</v>
      </c>
      <c r="P4" t="s">
        <v>252</v>
      </c>
      <c r="Q4" s="2">
        <v>1</v>
      </c>
      <c r="R4">
        <v>0.99999999999999822</v>
      </c>
      <c r="T4">
        <v>0</v>
      </c>
      <c r="U4">
        <v>0</v>
      </c>
      <c r="V4">
        <v>3.4285714285714288</v>
      </c>
      <c r="W4">
        <v>0</v>
      </c>
      <c r="X4">
        <v>0</v>
      </c>
      <c r="Y4">
        <v>0</v>
      </c>
      <c r="Z4">
        <v>0</v>
      </c>
      <c r="AA4">
        <v>1.7142857142857135</v>
      </c>
      <c r="AB4">
        <v>5.1428571428571423</v>
      </c>
      <c r="AC4" s="164">
        <v>3</v>
      </c>
      <c r="AD4" t="s">
        <v>252</v>
      </c>
      <c r="AE4" s="10">
        <f>T4*$O$8+U4*$O$9+V4*$O$10+W4*$O$11+X4*$O$4+Y4*$O$12+Z4*$O$14+AA4*$O$3+AB4*$O$6-Q4*$O$13-R4*$O$7</f>
        <v>-455.48281112176448</v>
      </c>
      <c r="AF4" s="10">
        <f>T4*$O$8+U4*$O$9+V4*$O$10+W4*$O$11+X4*$O$4+Y4*$O$12+Z4*$O$14+AA4*$O$3+AB4*$O$5-Q4*$O$13-R4*$O$7</f>
        <v>-666.3824099345444</v>
      </c>
      <c r="AH4" s="131">
        <v>2</v>
      </c>
      <c r="AI4" s="188" t="e">
        <f>'G 個別計算 (分壓氫-發酵產氫H+代0)'!CO4</f>
        <v>#NUM!</v>
      </c>
      <c r="AJ4" s="149" t="e">
        <f>'G 個別計算 (分壓氫-發酵產氫H+代0)'!AG4</f>
        <v>#NUM!</v>
      </c>
      <c r="AK4" s="150" t="e">
        <f>'G 個別計算 (分壓氫-發酵產氫H+代0)'!BA4</f>
        <v>#NUM!</v>
      </c>
      <c r="AL4" s="149" t="e">
        <f>'G 個別計算 (分壓氫-發酵產氫H+代0)'!BU4</f>
        <v>#NUM!</v>
      </c>
      <c r="AX4" s="131">
        <v>2</v>
      </c>
      <c r="AY4" s="184" t="e">
        <f>'G 個別計算 (分壓氫&amp;H+代0) '!AI4</f>
        <v>#NUM!</v>
      </c>
      <c r="AZ4" s="156" t="e">
        <f>'G 個別計算 (分壓氫&amp;H+代0) '!U4</f>
        <v>#NUM!</v>
      </c>
      <c r="BA4" s="143" t="e">
        <f>'G 個別計算 (分壓氫&amp;H+代0) '!BT4</f>
        <v>#NUM!</v>
      </c>
      <c r="BB4" s="143">
        <f>'G 個別計算 (分壓氫&amp;H+代0) '!AB4</f>
        <v>4.0697128774623881</v>
      </c>
      <c r="BC4" s="143" t="e">
        <f>'G 個別計算 (分壓氫&amp;H+代0) '!CA4</f>
        <v>#DIV/0!</v>
      </c>
      <c r="BD4" s="100" t="e">
        <f>AY4+BB4</f>
        <v>#NUM!</v>
      </c>
      <c r="BE4" s="143" t="e">
        <f>'G 個別計算 (分壓氫&amp;H+代0) '!BF4</f>
        <v>#DIV/0!</v>
      </c>
      <c r="BF4" s="144">
        <f>'G 個別計算 (分壓氫&amp;H+代0) '!BM4</f>
        <v>-23.415824924418182</v>
      </c>
      <c r="BG4" s="145">
        <f>'G 個別計算 (分壓氫&amp;H+代0) '!CI4</f>
        <v>-11.405367064281251</v>
      </c>
      <c r="BI4" s="8"/>
      <c r="BK4" s="8"/>
      <c r="BL4" s="4"/>
      <c r="BM4" s="11"/>
      <c r="BN4" s="2"/>
      <c r="CA4" s="100"/>
      <c r="CB4" s="8"/>
      <c r="CC4" s="8"/>
      <c r="CE4" s="8"/>
      <c r="CF4" s="4"/>
      <c r="CG4" s="11"/>
      <c r="CH4" s="2"/>
      <c r="CU4" s="100"/>
      <c r="CV4" s="8"/>
      <c r="CW4" s="8"/>
      <c r="CY4" s="8"/>
      <c r="CZ4" s="4"/>
      <c r="DA4" s="11"/>
      <c r="DB4" s="2"/>
      <c r="DO4" s="100"/>
      <c r="DP4" s="8"/>
      <c r="DQ4" s="8"/>
      <c r="DS4" s="8"/>
      <c r="DT4" s="4"/>
      <c r="DU4" s="11"/>
      <c r="DV4" s="2"/>
      <c r="EI4" s="100"/>
      <c r="EJ4" s="8"/>
      <c r="EK4" s="8"/>
      <c r="EM4" s="8"/>
      <c r="EN4" s="4"/>
      <c r="EO4" s="11"/>
      <c r="EP4" s="2"/>
      <c r="FC4" s="100"/>
      <c r="FD4" s="8"/>
      <c r="FE4" s="8"/>
      <c r="FG4" s="8"/>
      <c r="FH4" s="4"/>
      <c r="FI4" s="11"/>
      <c r="FJ4" s="2"/>
      <c r="FW4" s="100"/>
      <c r="FX4" s="8"/>
      <c r="FY4" s="8"/>
      <c r="GA4" s="8"/>
    </row>
    <row r="5" spans="1:183" ht="16.5">
      <c r="A5">
        <v>9.9999999999999995E-7</v>
      </c>
      <c r="B5">
        <v>2.9565217391304352E-5</v>
      </c>
      <c r="C5">
        <v>2.2033333333333334E-4</v>
      </c>
      <c r="D5">
        <v>2.7297297297297298E-4</v>
      </c>
      <c r="E5">
        <v>3.9772727272727275E-5</v>
      </c>
      <c r="F5" s="22">
        <v>1.3003855732057632E-4</v>
      </c>
      <c r="G5" s="22">
        <v>0.62913976948910266</v>
      </c>
      <c r="H5" s="22">
        <v>0.31757014026333119</v>
      </c>
      <c r="I5">
        <v>306.25931701000002</v>
      </c>
      <c r="J5">
        <v>2.454708915685024E-7</v>
      </c>
      <c r="K5">
        <v>3.065E-2</v>
      </c>
      <c r="L5">
        <v>13.176156820507396</v>
      </c>
      <c r="M5" s="104">
        <v>63747.587143483324</v>
      </c>
      <c r="N5" s="4" t="s">
        <v>34</v>
      </c>
      <c r="O5" s="11">
        <v>-41.00825532470725</v>
      </c>
      <c r="P5" t="s">
        <v>253</v>
      </c>
      <c r="Q5" s="2">
        <v>1</v>
      </c>
      <c r="R5">
        <v>1</v>
      </c>
      <c r="T5">
        <v>0</v>
      </c>
      <c r="U5">
        <v>0</v>
      </c>
      <c r="V5">
        <v>0</v>
      </c>
      <c r="W5">
        <v>2.4</v>
      </c>
      <c r="X5">
        <v>0</v>
      </c>
      <c r="Y5">
        <v>0</v>
      </c>
      <c r="Z5">
        <v>0</v>
      </c>
      <c r="AA5">
        <v>2.4000000000000004</v>
      </c>
      <c r="AB5">
        <v>4.8000000000000007</v>
      </c>
      <c r="AC5" s="165" t="s">
        <v>255</v>
      </c>
      <c r="AD5" t="s">
        <v>253</v>
      </c>
      <c r="AE5" s="10">
        <f>T5*$O$8+U5*$O$9+V5*$O$10+W5*$O$11+X5*$O$4+Y5*$O$12+Z5*$O$14+AA5*$O$3+AB5*$O$6-Q5*$O$13-R5*$O$7</f>
        <v>-466.38214765100668</v>
      </c>
      <c r="AF5" s="10">
        <f>T5*$O$8+U5*$O$9+V5*$O$10+W5*$O$11+X5*$O$4+Y5*$O$12+Z5*$O$14+AA5*$O$3+AB5*$O$5-Q5*$O$13-R5*$O$7</f>
        <v>-663.22177320960157</v>
      </c>
      <c r="AH5" s="131">
        <v>3</v>
      </c>
      <c r="AI5" s="188">
        <f>'G 個別計算 (分壓氫-發酵產氫H+代0)'!CO5</f>
        <v>-586.03287514093245</v>
      </c>
      <c r="AJ5" s="132">
        <f>'G 個別計算 (分壓氫-發酵產氫H+代0)'!AG5</f>
        <v>-751.68371853480255</v>
      </c>
      <c r="AK5" s="133">
        <f>'G 個別計算 (分壓氫-發酵產氫H+代0)'!BA5</f>
        <v>-704.54342318476267</v>
      </c>
      <c r="AL5" s="132">
        <f>'G 個別計算 (分壓氫-發酵產氫H+代0)'!BU5</f>
        <v>-698.03283463156595</v>
      </c>
      <c r="AX5" s="131">
        <v>3</v>
      </c>
      <c r="AY5" s="185">
        <f>'G 個別計算 (分壓氫&amp;H+代0) '!AI5</f>
        <v>7.7177517950210444</v>
      </c>
      <c r="AZ5" s="157">
        <f>'G 個別計算 (分壓氫&amp;H+代0) '!U5</f>
        <v>32.219288175064648</v>
      </c>
      <c r="BA5" s="132">
        <f>'G 個別計算 (分壓氫&amp;H+代0) '!BT5</f>
        <v>62.088446114595243</v>
      </c>
      <c r="BB5" s="132">
        <f>'G 個別計算 (分壓氫&amp;H+代0) '!AB5</f>
        <v>-5.3676215594868193</v>
      </c>
      <c r="BC5" s="132">
        <f>'G 個別計算 (分壓氫&amp;H+代0) '!CA5</f>
        <v>-62.088446114595243</v>
      </c>
      <c r="BD5">
        <f>AY5+BB5</f>
        <v>2.3501302355342251</v>
      </c>
      <c r="BE5" s="132">
        <f>'G 個別計算 (分壓氫&amp;H+代0) '!BF5</f>
        <v>-82.834184879986992</v>
      </c>
      <c r="BF5" s="133">
        <f>'G 個別計算 (分壓氫&amp;H+代0) '!BM5</f>
        <v>-20.745738765391629</v>
      </c>
      <c r="BG5">
        <f>'G 個別計算 (分壓氫&amp;H+代0) '!CI5</f>
        <v>-12.217721581575688</v>
      </c>
      <c r="BI5" s="8"/>
      <c r="BK5" s="8"/>
      <c r="BL5" s="4"/>
      <c r="BM5" s="11"/>
      <c r="BN5" s="2"/>
      <c r="CB5" s="8"/>
      <c r="CC5" s="8"/>
      <c r="CE5" s="8"/>
      <c r="CF5" s="4"/>
      <c r="CG5" s="11"/>
      <c r="CH5" s="2"/>
      <c r="CV5" s="8"/>
      <c r="CW5" s="8"/>
      <c r="CY5" s="8"/>
      <c r="CZ5" s="4"/>
      <c r="DA5" s="11"/>
      <c r="DB5" s="2"/>
      <c r="DP5" s="8"/>
      <c r="DQ5" s="8"/>
      <c r="DS5" s="8"/>
      <c r="DT5" s="4"/>
      <c r="DU5" s="11"/>
      <c r="DV5" s="2"/>
      <c r="EJ5" s="8"/>
      <c r="EK5" s="8"/>
      <c r="EM5" s="8"/>
      <c r="EN5" s="4"/>
      <c r="EO5" s="11"/>
      <c r="EP5" s="2"/>
      <c r="FD5" s="8"/>
      <c r="FE5" s="8"/>
      <c r="FG5" s="8"/>
      <c r="FH5" s="4"/>
      <c r="FI5" s="11"/>
      <c r="FJ5" s="2"/>
      <c r="FX5" s="8"/>
      <c r="FY5" s="8"/>
      <c r="GA5" s="8"/>
    </row>
    <row r="6" spans="1:183" ht="16.5">
      <c r="A6">
        <v>9.9999999999999995E-7</v>
      </c>
      <c r="B6">
        <v>9.9999999999999995E-7</v>
      </c>
      <c r="C6">
        <v>1.8550000000000004E-4</v>
      </c>
      <c r="D6">
        <v>2.9324324324324325E-4</v>
      </c>
      <c r="E6">
        <v>4.2386363636363639E-5</v>
      </c>
      <c r="F6" s="22">
        <v>1.9244915219718595E-4</v>
      </c>
      <c r="G6" s="22">
        <v>0.62539594077082383</v>
      </c>
      <c r="H6" s="22">
        <v>0.34288605955751572</v>
      </c>
      <c r="I6">
        <v>306.93848174999999</v>
      </c>
      <c r="J6">
        <v>2.5703957827688611E-7</v>
      </c>
      <c r="K6">
        <v>2.9850000000000002E-2</v>
      </c>
      <c r="L6">
        <v>19.499910346379867</v>
      </c>
      <c r="M6" s="104">
        <v>63368.243698603728</v>
      </c>
      <c r="N6" s="4" t="s">
        <v>353</v>
      </c>
      <c r="O6" s="11"/>
      <c r="Q6" s="2"/>
      <c r="AC6" s="166"/>
      <c r="AE6" s="10"/>
      <c r="AF6" s="10"/>
      <c r="AH6" s="131">
        <v>4</v>
      </c>
      <c r="AI6" s="188">
        <f>'G 個別計算 (分壓氫-發酵產氫H+代0)'!CO6</f>
        <v>-792.01682680675628</v>
      </c>
      <c r="AJ6" s="132">
        <f>'G 個別計算 (分壓氫-發酵產氫H+代0)'!AG6</f>
        <v>-753.22981055375976</v>
      </c>
      <c r="AK6" s="133">
        <f>'G 個別計算 (分壓氫-發酵產氫H+代0)'!BA6</f>
        <v>-703.08374613743172</v>
      </c>
      <c r="AL6" s="132">
        <f>'G 個別計算 (分壓氫-發酵產氫H+代0)'!BU6</f>
        <v>-696.84373839072691</v>
      </c>
      <c r="AX6" s="131">
        <v>4</v>
      </c>
      <c r="AY6" s="185">
        <f>'G 個別計算 (分壓氫&amp;H+代0) '!AI6</f>
        <v>8.6903067201123037</v>
      </c>
      <c r="AZ6" s="157">
        <f>'G 個別計算 (分壓氫&amp;H+代0) '!U6</f>
        <v>34.547139711959154</v>
      </c>
      <c r="BA6" s="132">
        <f>'G 個別計算 (分壓氫&amp;H+代0) '!BT6</f>
        <v>66.411980538513532</v>
      </c>
      <c r="BB6" s="132">
        <f>'G 個別計算 (分壓氫&amp;H+代0) '!AB6</f>
        <v>-6.0080078347073576</v>
      </c>
      <c r="BC6" s="132">
        <f>'G 個別計算 (分壓氫&amp;H+代0) '!CA6</f>
        <v>-66.411980538513532</v>
      </c>
      <c r="BD6">
        <f t="shared" ref="BD6:BD69" si="0">AY6+BB6</f>
        <v>2.6822988854049461</v>
      </c>
      <c r="BE6" s="132">
        <f>'G 個別計算 (分壓氫&amp;H+代0) '!BF6</f>
        <v>-86.794227302879762</v>
      </c>
      <c r="BF6" s="133">
        <f>'G 個別計算 (分壓氫&amp;H+代0) '!BM6</f>
        <v>-20.382246764366116</v>
      </c>
      <c r="BG6">
        <f>'G 個別計算 (分壓氫&amp;H+代0) '!CI6</f>
        <v>21.921433315812806</v>
      </c>
      <c r="BI6" s="8"/>
      <c r="BK6" s="8"/>
      <c r="BL6" s="4"/>
      <c r="BM6" s="11"/>
      <c r="BN6" s="2"/>
      <c r="CB6" s="8"/>
      <c r="CC6" s="8"/>
      <c r="CE6" s="8"/>
      <c r="CF6" s="4"/>
      <c r="CG6" s="11"/>
      <c r="CH6" s="2"/>
      <c r="CV6" s="8"/>
      <c r="CW6" s="8"/>
      <c r="CY6" s="8"/>
      <c r="CZ6" s="4"/>
      <c r="DA6" s="11"/>
      <c r="DB6" s="2"/>
      <c r="DP6" s="8"/>
      <c r="DQ6" s="8"/>
      <c r="DS6" s="8"/>
      <c r="DT6" s="4"/>
      <c r="DU6" s="11"/>
      <c r="DV6" s="2"/>
      <c r="EJ6" s="8"/>
      <c r="EK6" s="8"/>
      <c r="EM6" s="8"/>
      <c r="EN6" s="4"/>
      <c r="EO6" s="11"/>
      <c r="EP6" s="2"/>
      <c r="FD6" s="8"/>
      <c r="FE6" s="8"/>
      <c r="FG6" s="8"/>
      <c r="FH6" s="4"/>
      <c r="FI6" s="11"/>
      <c r="FJ6" s="2"/>
      <c r="FX6" s="8"/>
      <c r="FY6" s="8"/>
      <c r="GA6" s="8"/>
    </row>
    <row r="7" spans="1:183" ht="16.5">
      <c r="A7">
        <v>9.9999999999999995E-7</v>
      </c>
      <c r="B7">
        <v>3.4130434782608693E-5</v>
      </c>
      <c r="C7">
        <v>2.275E-4</v>
      </c>
      <c r="D7">
        <v>4.0337837837837841E-4</v>
      </c>
      <c r="E7">
        <v>3.7613636363636361E-5</v>
      </c>
      <c r="F7" s="22">
        <v>1.6584610535559611E-4</v>
      </c>
      <c r="G7" s="22">
        <v>0.62195891346679488</v>
      </c>
      <c r="H7" s="22">
        <v>0.35019344867362634</v>
      </c>
      <c r="I7">
        <v>306.23102190999998</v>
      </c>
      <c r="J7">
        <v>2.6302679918953789E-7</v>
      </c>
      <c r="K7">
        <v>2.8549999999999999E-2</v>
      </c>
      <c r="L7">
        <v>16.804356625155776</v>
      </c>
      <c r="M7" s="104">
        <v>63019.986907022991</v>
      </c>
      <c r="N7" s="4" t="s">
        <v>354</v>
      </c>
      <c r="O7" s="11">
        <v>-235.87271140939595</v>
      </c>
      <c r="P7" t="s">
        <v>343</v>
      </c>
      <c r="Q7" s="2">
        <v>1</v>
      </c>
      <c r="R7">
        <v>2</v>
      </c>
      <c r="T7">
        <v>0</v>
      </c>
      <c r="U7" s="3">
        <v>5.75</v>
      </c>
      <c r="V7" s="3">
        <v>0</v>
      </c>
      <c r="W7" s="3">
        <v>0</v>
      </c>
      <c r="X7" s="3">
        <v>1</v>
      </c>
      <c r="Y7" s="3">
        <v>0</v>
      </c>
      <c r="Z7" s="3">
        <v>0</v>
      </c>
      <c r="AA7" s="3">
        <v>0.5</v>
      </c>
      <c r="AB7" s="3">
        <v>6.25</v>
      </c>
      <c r="AC7" s="165"/>
      <c r="AD7" t="s">
        <v>343</v>
      </c>
      <c r="AE7" s="10">
        <f t="shared" ref="AE7:AE9" si="1">T7*$O$8+U7*$O$9+V7*$O$10+W7*$O$11+X7*$O$4+Y7*$O$12+Z7*$O$14+AA7*$O$3+AB7*$O$6-Q7*$O$13-R7*$O$7</f>
        <v>-392.33660635570459</v>
      </c>
      <c r="AF7" s="10">
        <f t="shared" ref="AF7:AF9" si="2">T7*$O$8+U7*$O$9+V7*$O$10+W7*$O$11+X7*$O$4+Y7*$O$12+Z7*$O$14+AA7*$O$3+AB7*$O$5-Q7*$O$13-R7*$O$7</f>
        <v>-648.63820213512508</v>
      </c>
      <c r="AH7" s="131">
        <v>5</v>
      </c>
      <c r="AI7" s="188">
        <f>'G 個別計算 (分壓氫-發酵產氫H+代0)'!CO7</f>
        <v>-575.09802238108819</v>
      </c>
      <c r="AJ7" s="132">
        <f>'G 個別計算 (分壓氫-發酵產氫H+代0)'!AG7</f>
        <v>-750.67871397946533</v>
      </c>
      <c r="AK7" s="133">
        <f>'G 個別計算 (分壓氫-發酵產氫H+代0)'!BA7</f>
        <v>-701.03889444932645</v>
      </c>
      <c r="AL7" s="132">
        <f>'G 個別計算 (分壓氫-發酵產氫H+代0)'!BU7</f>
        <v>-698.23804249116006</v>
      </c>
      <c r="AX7" s="131">
        <v>5</v>
      </c>
      <c r="AY7" s="185">
        <f>'G 個別計算 (分壓氫&amp;H+代0) '!AI7</f>
        <v>9.2766879807602862</v>
      </c>
      <c r="AZ7" s="157">
        <f>'G 個別計算 (分壓氫&amp;H+代0) '!U7</f>
        <v>33.007698736949031</v>
      </c>
      <c r="BA7" s="132">
        <f>'G 個別計算 (分壓氫&amp;H+代0) '!BT7</f>
        <v>64.153959864394338</v>
      </c>
      <c r="BB7" s="132">
        <f>'G 個別計算 (分壓氫&amp;H+代0) '!AB7</f>
        <v>-7.4152503712563957</v>
      </c>
      <c r="BC7" s="132">
        <f>'G 個別計算 (分壓氫&amp;H+代0) '!CA7</f>
        <v>-64.153959864394338</v>
      </c>
      <c r="BD7">
        <f t="shared" si="0"/>
        <v>1.8614376095038905</v>
      </c>
      <c r="BE7" s="132">
        <f>'G 個別計算 (分壓氫&amp;H+代0) '!BF7</f>
        <v>-85.182267313608151</v>
      </c>
      <c r="BF7" s="133">
        <f>'G 個別計算 (分壓氫&amp;H+代0) '!BM7</f>
        <v>-21.028307449213706</v>
      </c>
      <c r="BG7">
        <f>'G 個別計算 (分壓氫&amp;H+代0) '!CI7</f>
        <v>-14.417077704734538</v>
      </c>
      <c r="BI7" s="8"/>
      <c r="BK7" s="8"/>
      <c r="BL7" s="4"/>
      <c r="BM7" s="11"/>
      <c r="BN7" s="2"/>
      <c r="CB7" s="8"/>
      <c r="CC7" s="8"/>
      <c r="CE7" s="8"/>
      <c r="CF7" s="4"/>
      <c r="CG7" s="11"/>
      <c r="CH7" s="2"/>
      <c r="CV7" s="8"/>
      <c r="CW7" s="8"/>
      <c r="CY7" s="8"/>
      <c r="CZ7" s="4"/>
      <c r="DA7" s="11"/>
      <c r="DB7" s="2"/>
      <c r="DP7" s="8"/>
      <c r="DQ7" s="8"/>
      <c r="DS7" s="8"/>
      <c r="DT7" s="4"/>
      <c r="DU7" s="11"/>
      <c r="DV7" s="2"/>
      <c r="EJ7" s="8"/>
      <c r="EK7" s="8"/>
      <c r="EM7" s="8"/>
      <c r="EN7" s="4"/>
      <c r="EO7" s="11"/>
      <c r="EP7" s="2"/>
      <c r="FD7" s="8"/>
      <c r="FE7" s="8"/>
      <c r="FG7" s="8"/>
      <c r="FH7" s="4"/>
      <c r="FI7" s="11"/>
      <c r="FJ7" s="2"/>
      <c r="FX7" s="8"/>
      <c r="FY7" s="8"/>
      <c r="GA7" s="8"/>
    </row>
    <row r="8" spans="1:183" ht="16.5">
      <c r="A8">
        <v>9.9999999999999995E-7</v>
      </c>
      <c r="B8">
        <v>2.3478260869565219E-5</v>
      </c>
      <c r="C8">
        <v>2.42E-4</v>
      </c>
      <c r="D8">
        <v>3.9027027027027026E-4</v>
      </c>
      <c r="E8">
        <v>5.8522727272727277E-5</v>
      </c>
      <c r="F8" s="22">
        <v>1.3421168711398452E-4</v>
      </c>
      <c r="G8" s="22">
        <v>0.62396728849104011</v>
      </c>
      <c r="H8" s="22">
        <v>0.35087139614852381</v>
      </c>
      <c r="I8">
        <v>306.23102190999998</v>
      </c>
      <c r="J8">
        <v>2.6302679918953789E-7</v>
      </c>
      <c r="K8">
        <v>2.8649999999999998E-2</v>
      </c>
      <c r="L8">
        <v>13.598999196824481</v>
      </c>
      <c r="M8" s="104">
        <v>63223.485506354642</v>
      </c>
      <c r="N8" s="4" t="s">
        <v>355</v>
      </c>
      <c r="O8" s="11">
        <v>-349.03838926174501</v>
      </c>
      <c r="P8" t="s">
        <v>345</v>
      </c>
      <c r="Q8">
        <v>1</v>
      </c>
      <c r="R8">
        <v>1.9999999999999982</v>
      </c>
      <c r="T8">
        <v>0</v>
      </c>
      <c r="U8" s="3">
        <v>0</v>
      </c>
      <c r="V8" s="3">
        <v>3.2857142857142856</v>
      </c>
      <c r="W8" s="3">
        <v>0</v>
      </c>
      <c r="X8" s="3">
        <v>1</v>
      </c>
      <c r="Y8" s="3">
        <v>0</v>
      </c>
      <c r="Z8" s="3">
        <v>0</v>
      </c>
      <c r="AA8" s="3">
        <v>2.1428571428571423</v>
      </c>
      <c r="AB8" s="3">
        <v>5.4285714285714279</v>
      </c>
      <c r="AC8" s="165"/>
      <c r="AD8" t="s">
        <v>345</v>
      </c>
      <c r="AE8" s="10">
        <f t="shared" si="1"/>
        <v>-418.89879475455376</v>
      </c>
      <c r="AF8" s="10">
        <f t="shared" si="2"/>
        <v>-641.51503794582186</v>
      </c>
      <c r="AH8" s="131">
        <v>6</v>
      </c>
      <c r="AI8" s="188">
        <f>'G 個別計算 (分壓氫-發酵產氫H+代0)'!CO8</f>
        <v>-598.04884134441409</v>
      </c>
      <c r="AJ8" s="132">
        <f>'G 個別計算 (分壓氫-發酵產氫H+代0)'!AG8</f>
        <v>-750.30677877409698</v>
      </c>
      <c r="AK8" s="133">
        <f>'G 個別計算 (分壓氫-發酵產氫H+代0)'!BA8</f>
        <v>-701.83242101915619</v>
      </c>
      <c r="AL8" s="132">
        <f>'G 個別計算 (分壓氫-發酵產氫H+代0)'!BU8</f>
        <v>-696.16280289787051</v>
      </c>
      <c r="AX8" s="131">
        <v>6</v>
      </c>
      <c r="AY8" s="185">
        <f>'G 個別計算 (分壓氫&amp;H+代0) '!AI8</f>
        <v>7.3935671161878673</v>
      </c>
      <c r="AZ8" s="157">
        <f>'G 個別計算 (分壓氫&amp;H+代0) '!U8</f>
        <v>31.648573885534077</v>
      </c>
      <c r="BA8" s="132">
        <f>'G 個別計算 (分壓氫&amp;H+代0) '!BT8</f>
        <v>61.868852385615767</v>
      </c>
      <c r="BB8" s="132">
        <f>'G 個別計算 (分壓氫&amp;H+代0) '!AB8</f>
        <v>-5.9652717307353171</v>
      </c>
      <c r="BC8" s="132">
        <f>'G 個別計算 (分壓氫&amp;H+代0) '!CA8</f>
        <v>-61.868852385615767</v>
      </c>
      <c r="BD8">
        <f t="shared" si="0"/>
        <v>1.4282953854525502</v>
      </c>
      <c r="BE8" s="132">
        <f>'G 個別計算 (分壓氫&amp;H+代0) '!BF8</f>
        <v>-83.035760416571435</v>
      </c>
      <c r="BF8" s="133">
        <f>'G 個別計算 (分壓氫&amp;H+代0) '!BM8</f>
        <v>-21.16690803095555</v>
      </c>
      <c r="BG8">
        <f>'G 個別計算 (分壓氫&amp;H+代0) '!CI8</f>
        <v>-10.573339780078257</v>
      </c>
      <c r="BI8" s="8"/>
      <c r="BK8" s="8"/>
      <c r="BL8" s="4"/>
      <c r="BM8" s="11"/>
      <c r="BN8" s="2"/>
      <c r="CB8" s="8"/>
      <c r="CC8" s="8"/>
      <c r="CE8" s="8"/>
      <c r="CF8" s="4"/>
      <c r="CG8" s="11"/>
      <c r="CH8" s="2"/>
      <c r="CV8" s="8"/>
      <c r="CW8" s="8"/>
      <c r="CY8" s="8"/>
      <c r="CZ8" s="4"/>
      <c r="DA8" s="11"/>
      <c r="DB8" s="2"/>
      <c r="DP8" s="8"/>
      <c r="DQ8" s="8"/>
      <c r="DS8" s="8"/>
      <c r="DT8" s="4"/>
      <c r="DU8" s="11"/>
      <c r="DV8" s="2"/>
      <c r="EJ8" s="8"/>
      <c r="EK8" s="8"/>
      <c r="EM8" s="8"/>
      <c r="EN8" s="4"/>
      <c r="EO8" s="11"/>
      <c r="EP8" s="2"/>
      <c r="FD8" s="8"/>
      <c r="FE8" s="8"/>
      <c r="FG8" s="8"/>
      <c r="FH8" s="4"/>
      <c r="FI8" s="11"/>
      <c r="FJ8" s="2"/>
      <c r="FX8" s="8"/>
      <c r="FY8" s="8"/>
      <c r="GA8" s="8"/>
    </row>
    <row r="9" spans="1:183" ht="16.5">
      <c r="A9">
        <v>9.9999999999999995E-7</v>
      </c>
      <c r="B9">
        <v>3.9130434782608699E-5</v>
      </c>
      <c r="C9">
        <v>2.4716666666666669E-4</v>
      </c>
      <c r="D9">
        <v>2.6702702702702708E-4</v>
      </c>
      <c r="E9">
        <v>3.818181818181818E-5</v>
      </c>
      <c r="F9" s="22">
        <v>6.2451926051148166E-4</v>
      </c>
      <c r="G9" s="22">
        <v>0.62545494781114386</v>
      </c>
      <c r="H9" s="22">
        <v>0.34885801549139989</v>
      </c>
      <c r="I9">
        <v>306.02711364999999</v>
      </c>
      <c r="J9">
        <v>2.6302679918953789E-7</v>
      </c>
      <c r="K9">
        <v>2.9100000000000001E-2</v>
      </c>
      <c r="L9">
        <v>63.279414071325881</v>
      </c>
      <c r="M9" s="104">
        <v>63374.222586964148</v>
      </c>
      <c r="N9" s="4" t="s">
        <v>356</v>
      </c>
      <c r="O9" s="11">
        <v>-366.28006711409392</v>
      </c>
      <c r="P9" t="s">
        <v>347</v>
      </c>
      <c r="Q9" s="2">
        <v>1</v>
      </c>
      <c r="R9">
        <v>2.0000000000000018</v>
      </c>
      <c r="T9">
        <v>0</v>
      </c>
      <c r="U9" s="3">
        <v>0</v>
      </c>
      <c r="V9" s="3">
        <v>0</v>
      </c>
      <c r="W9" s="3">
        <v>2.2999999999999998</v>
      </c>
      <c r="X9" s="3">
        <v>1</v>
      </c>
      <c r="Y9" s="3">
        <v>0</v>
      </c>
      <c r="Z9" s="3">
        <v>0</v>
      </c>
      <c r="AA9" s="3">
        <v>2.8000000000000007</v>
      </c>
      <c r="AB9" s="3">
        <v>5.1000000000000005</v>
      </c>
      <c r="AC9" s="165"/>
      <c r="AD9" t="s">
        <v>347</v>
      </c>
      <c r="AE9" s="10">
        <f t="shared" si="1"/>
        <v>-429.34399226174452</v>
      </c>
      <c r="AF9" s="10">
        <f t="shared" si="2"/>
        <v>-638.48609441775125</v>
      </c>
      <c r="AH9" s="131">
        <v>7</v>
      </c>
      <c r="AI9" s="188">
        <f>'G 個別計算 (分壓氫-發酵產氫H+代0)'!CO9</f>
        <v>-567.33278147506257</v>
      </c>
      <c r="AJ9" s="132">
        <f>'G 個別計算 (分壓氫-發酵產氫H+代0)'!AG9</f>
        <v>-746.06577527240597</v>
      </c>
      <c r="AK9" s="133">
        <f>'G 個別計算 (分壓氫-發酵產氫H+代0)'!BA9</f>
        <v>-701.00771866336686</v>
      </c>
      <c r="AL9" s="132">
        <f>'G 個別計算 (分壓氫-發酵產氫H+代0)'!BU9</f>
        <v>-694.63867029588835</v>
      </c>
      <c r="AX9" s="131">
        <v>7</v>
      </c>
      <c r="AY9" s="185">
        <f>'G 個別計算 (分壓氫&amp;H+代0) '!AI9</f>
        <v>16.411853776835841</v>
      </c>
      <c r="AZ9" s="157">
        <f>'G 個別計算 (分壓氫&amp;H+代0) '!U9</f>
        <v>44.443875377622533</v>
      </c>
      <c r="BA9" s="132">
        <f>'G 個別計算 (分壓氫&amp;H+代0) '!BT9</f>
        <v>77.542929272382281</v>
      </c>
      <c r="BB9" s="132">
        <f>'G 個別計算 (分壓氫&amp;H+代0) '!AB9</f>
        <v>-5.0670322939728809</v>
      </c>
      <c r="BC9" s="132">
        <f>'G 個別計算 (分壓氫&amp;H+代0) '!CA9</f>
        <v>-77.542929272382281</v>
      </c>
      <c r="BD9">
        <f t="shared" si="0"/>
        <v>11.34482148286296</v>
      </c>
      <c r="BE9" s="132">
        <f>'G 個別計算 (分壓氫&amp;H+代0) '!BF9</f>
        <v>-98.716050326327291</v>
      </c>
      <c r="BF9" s="133">
        <f>'G 個別計算 (分壓氫&amp;H+代0) '!BM9</f>
        <v>-21.173121053944886</v>
      </c>
      <c r="BG9">
        <f>'G 個別計算 (分壓氫&amp;H+代0) '!CI9</f>
        <v>-15.645148734626289</v>
      </c>
      <c r="BI9" s="8"/>
      <c r="BK9" s="8"/>
      <c r="BL9" s="4"/>
      <c r="BM9" s="11"/>
      <c r="BN9" s="2"/>
      <c r="CB9" s="8"/>
      <c r="CC9" s="8"/>
      <c r="CE9" s="8"/>
      <c r="CF9" s="4"/>
      <c r="CG9" s="11"/>
      <c r="CH9" s="2"/>
      <c r="CV9" s="8"/>
      <c r="CW9" s="8"/>
      <c r="CY9" s="8"/>
      <c r="CZ9" s="4"/>
      <c r="DA9" s="11"/>
      <c r="DB9" s="2"/>
      <c r="DP9" s="8"/>
      <c r="DQ9" s="8"/>
      <c r="DS9" s="8"/>
      <c r="DT9" s="4"/>
      <c r="DU9" s="11"/>
      <c r="DV9" s="2"/>
      <c r="EJ9" s="8"/>
      <c r="EK9" s="8"/>
      <c r="EM9" s="8"/>
      <c r="EN9" s="4"/>
      <c r="EO9" s="11"/>
      <c r="EP9" s="2"/>
      <c r="FD9" s="8"/>
      <c r="FE9" s="8"/>
      <c r="FG9" s="8"/>
      <c r="FH9" s="4"/>
      <c r="FI9" s="11"/>
      <c r="FJ9" s="2"/>
      <c r="FX9" s="8"/>
      <c r="FY9" s="8"/>
      <c r="GA9" s="8"/>
    </row>
    <row r="10" spans="1:183" ht="16.5">
      <c r="A10">
        <v>9.9999999999999995E-7</v>
      </c>
      <c r="B10">
        <v>3.760869565217391E-5</v>
      </c>
      <c r="C10">
        <v>2.4850000000000002E-4</v>
      </c>
      <c r="D10">
        <v>2.9621621621621623E-4</v>
      </c>
      <c r="E10">
        <v>3.1704545454545456E-5</v>
      </c>
      <c r="F10" s="22">
        <v>7.9569896722095135E-5</v>
      </c>
      <c r="G10" s="22">
        <v>0.63164977099574804</v>
      </c>
      <c r="H10" s="22">
        <v>0.34053955345683562</v>
      </c>
      <c r="I10">
        <v>306.23102190999998</v>
      </c>
      <c r="J10">
        <v>2.9512092266663814E-7</v>
      </c>
      <c r="K10">
        <v>3.1719999999999998E-2</v>
      </c>
      <c r="L10">
        <v>8.0624197853662896</v>
      </c>
      <c r="M10" s="104">
        <v>64001.913046144167</v>
      </c>
      <c r="N10" s="4" t="s">
        <v>357</v>
      </c>
      <c r="O10" s="11">
        <v>-357.06067114093958</v>
      </c>
      <c r="Q10" s="2"/>
      <c r="AC10" s="128"/>
      <c r="AE10" s="10"/>
      <c r="AF10" s="10"/>
      <c r="AH10" s="131">
        <v>8</v>
      </c>
      <c r="AI10" s="188">
        <f>'G 個別計算 (分壓氫-發酵產氫H+代0)'!CO10</f>
        <v>-572.38684931156934</v>
      </c>
      <c r="AJ10" s="132">
        <f>'G 個別計算 (分壓氫-發酵產氫H+代0)'!AG10</f>
        <v>-751.11854211680395</v>
      </c>
      <c r="AK10" s="133">
        <f>'G 個別計算 (分壓氫-發酵產氫H+代0)'!BA10</f>
        <v>-704.91162552562264</v>
      </c>
      <c r="AL10" s="132">
        <f>'G 個別計算 (分壓氫-發酵產氫H+代0)'!BU10</f>
        <v>-700.35350409070224</v>
      </c>
      <c r="AX10" s="131">
        <v>8</v>
      </c>
      <c r="AY10" s="185">
        <f>'G 個別計算 (分壓氫&amp;H+代0) '!AI10</f>
        <v>6.4299201788797689</v>
      </c>
      <c r="AZ10" s="157">
        <f>'G 個別計算 (分壓氫&amp;H+代0) '!U10</f>
        <v>28.689539148895598</v>
      </c>
      <c r="BA10" s="132">
        <f>'G 個別計算 (分壓氫&amp;H+代0) '!BT10</f>
        <v>57.003351684804052</v>
      </c>
      <c r="BB10" s="132">
        <f>'G 個別計算 (分壓氫&amp;H+代0) '!AB10</f>
        <v>-6.0541935658924499</v>
      </c>
      <c r="BC10" s="132">
        <f>'G 個別計算 (分壓氫&amp;H+代0) '!CA10</f>
        <v>-57.003351684804052</v>
      </c>
      <c r="BD10">
        <f t="shared" si="0"/>
        <v>0.37572661298731891</v>
      </c>
      <c r="BE10" s="132">
        <f>'G 個別計算 (分壓氫&amp;H+代0) '!BF10</f>
        <v>-77.946379144435014</v>
      </c>
      <c r="BF10" s="133">
        <f>'G 個別計算 (分壓氫&amp;H+代0) '!BM10</f>
        <v>-20.943027459630841</v>
      </c>
      <c r="BG10">
        <f>'G 個別計算 (分壓氫&amp;H+代0) '!CI10</f>
        <v>-14.851938684940521</v>
      </c>
      <c r="BI10" s="8"/>
      <c r="BK10" s="8"/>
      <c r="BL10" s="4"/>
      <c r="BM10" s="11"/>
      <c r="BN10" s="2"/>
      <c r="CB10" s="8"/>
      <c r="CC10" s="8"/>
      <c r="CE10" s="8"/>
      <c r="CF10" s="4"/>
      <c r="CG10" s="11"/>
      <c r="CH10" s="2"/>
      <c r="CV10" s="8"/>
      <c r="CW10" s="8"/>
      <c r="CY10" s="8"/>
      <c r="CZ10" s="4"/>
      <c r="DA10" s="11"/>
      <c r="DB10" s="2"/>
      <c r="DP10" s="8"/>
      <c r="DQ10" s="8"/>
      <c r="DS10" s="8"/>
      <c r="DT10" s="4"/>
      <c r="DU10" s="11"/>
      <c r="DV10" s="2"/>
      <c r="EJ10" s="8"/>
      <c r="EK10" s="8"/>
      <c r="EM10" s="8"/>
      <c r="EN10" s="4"/>
      <c r="EO10" s="11"/>
      <c r="EP10" s="2"/>
      <c r="FD10" s="8"/>
      <c r="FE10" s="8"/>
      <c r="FG10" s="8"/>
      <c r="FH10" s="4"/>
      <c r="FI10" s="11"/>
      <c r="FJ10" s="2"/>
      <c r="FX10" s="8"/>
      <c r="FY10" s="8"/>
      <c r="GA10" s="8"/>
    </row>
    <row r="11" spans="1:183" ht="16.5">
      <c r="A11">
        <v>9.9999999999999995E-7</v>
      </c>
      <c r="B11">
        <v>3.8043478260869569E-5</v>
      </c>
      <c r="C11">
        <v>2.2549999999999998E-4</v>
      </c>
      <c r="D11">
        <v>2.3689189189189192E-4</v>
      </c>
      <c r="E11">
        <v>2.6704545454545457E-5</v>
      </c>
      <c r="F11" s="22">
        <v>5.4930315213004127E-5</v>
      </c>
      <c r="G11" s="22">
        <v>0.6306646482852003</v>
      </c>
      <c r="H11" s="22">
        <v>0.33951295483901317</v>
      </c>
      <c r="I11">
        <v>306.23102190999998</v>
      </c>
      <c r="J11">
        <v>2.511886431509578E-7</v>
      </c>
      <c r="K11">
        <v>3.2489999999999998E-2</v>
      </c>
      <c r="L11">
        <v>5.5658141889576429</v>
      </c>
      <c r="M11" s="104">
        <v>63902.095487497922</v>
      </c>
      <c r="N11" s="4" t="s">
        <v>358</v>
      </c>
      <c r="O11" s="11">
        <v>-347.76315436241606</v>
      </c>
      <c r="Q11" s="2"/>
      <c r="AC11" s="128"/>
      <c r="AE11" s="10"/>
      <c r="AF11" s="10"/>
      <c r="AH11" s="131">
        <v>9</v>
      </c>
      <c r="AI11" s="188">
        <f>'G 個別計算 (分壓氫-發酵產氫H+代0)'!CO11</f>
        <v>-572.41726395709725</v>
      </c>
      <c r="AJ11" s="132">
        <f>'G 個別計算 (分壓氫-發酵產氫H+代0)'!AG11</f>
        <v>-753.4527532142348</v>
      </c>
      <c r="AK11" s="133">
        <f>'G 個別計算 (分壓氫-發酵產氫H+代0)'!BA11</f>
        <v>-707.59300047257045</v>
      </c>
      <c r="AL11" s="132">
        <f>'G 個別計算 (分壓氫-發酵產氫H+代0)'!BU11</f>
        <v>-702.13083151491674</v>
      </c>
      <c r="AX11" s="131">
        <v>9</v>
      </c>
      <c r="AY11" s="185">
        <f>'G 個別計算 (分壓氫&amp;H+代0) '!AI11</f>
        <v>4.4846122410978495</v>
      </c>
      <c r="AZ11" s="157">
        <f>'G 個別計算 (分壓氫&amp;H+代0) '!U11</f>
        <v>26.240420809390784</v>
      </c>
      <c r="BA11" s="132">
        <f>'G 個別計算 (分壓氫&amp;H+代0) '!BT11</f>
        <v>53.596982481602325</v>
      </c>
      <c r="BB11" s="132">
        <f>'G 個別計算 (分壓氫&amp;H+代0) '!AB11</f>
        <v>-5.6007531039184393</v>
      </c>
      <c r="BC11" s="132">
        <f>'G 個別計算 (分壓氫&amp;H+代0) '!CA11</f>
        <v>-53.596982481602325</v>
      </c>
      <c r="BD11">
        <f t="shared" si="0"/>
        <v>-1.1161408628205898</v>
      </c>
      <c r="BE11" s="132">
        <f>'G 個別計算 (分壓氫&amp;H+代0) '!BF11</f>
        <v>-74.237128182597871</v>
      </c>
      <c r="BF11" s="133">
        <f>'G 個別計算 (分壓氫&amp;H+代0) '!BM11</f>
        <v>-20.640145700995433</v>
      </c>
      <c r="BG11">
        <f>'G 個別計算 (分壓氫&amp;H+代0) '!CI11</f>
        <v>-14.381008398241804</v>
      </c>
      <c r="BI11" s="8"/>
      <c r="BK11" s="8"/>
      <c r="BL11" s="4"/>
      <c r="BM11" s="11"/>
      <c r="BN11" s="2"/>
      <c r="CB11" s="8"/>
      <c r="CC11" s="8"/>
      <c r="CE11" s="8"/>
      <c r="CF11" s="4"/>
      <c r="CG11" s="11"/>
      <c r="CH11" s="2"/>
      <c r="CV11" s="8"/>
      <c r="CW11" s="8"/>
      <c r="CY11" s="8"/>
      <c r="CZ11" s="4"/>
      <c r="DA11" s="11"/>
      <c r="DB11" s="2"/>
      <c r="DP11" s="8"/>
      <c r="DQ11" s="8"/>
      <c r="DS11" s="8"/>
      <c r="DT11" s="4"/>
      <c r="DU11" s="11"/>
      <c r="DV11" s="2"/>
      <c r="EJ11" s="8"/>
      <c r="EK11" s="8"/>
      <c r="EM11" s="8"/>
      <c r="EN11" s="4"/>
      <c r="EO11" s="11"/>
      <c r="EP11" s="2"/>
      <c r="FD11" s="8"/>
      <c r="FE11" s="8"/>
      <c r="FG11" s="8"/>
      <c r="FH11" s="4"/>
      <c r="FI11" s="11"/>
      <c r="FJ11" s="2"/>
      <c r="FX11" s="8"/>
      <c r="FY11" s="8"/>
      <c r="GA11" s="8"/>
    </row>
    <row r="12" spans="1:183" ht="16.5">
      <c r="A12">
        <v>9.9999999999999995E-7</v>
      </c>
      <c r="B12">
        <v>9.9999999999999995E-7</v>
      </c>
      <c r="C12">
        <v>2.6983333333333335E-4</v>
      </c>
      <c r="D12">
        <v>3.6648648648648653E-4</v>
      </c>
      <c r="E12">
        <v>3.0454545454545456E-5</v>
      </c>
      <c r="F12" s="22">
        <v>1.6497633264862731E-4</v>
      </c>
      <c r="G12" s="22">
        <v>0.62343966147381302</v>
      </c>
      <c r="H12" s="22">
        <v>0.35194231145782817</v>
      </c>
      <c r="I12">
        <v>305.39999999999998</v>
      </c>
      <c r="J12">
        <v>1.9498445997580421E-7</v>
      </c>
      <c r="K12">
        <v>3.2349999999999997E-2</v>
      </c>
      <c r="L12">
        <v>16.716226905622161</v>
      </c>
      <c r="M12" s="104">
        <v>63170.023698834106</v>
      </c>
      <c r="N12" s="4" t="s">
        <v>359</v>
      </c>
      <c r="O12" s="11">
        <v>-50.109731543624164</v>
      </c>
      <c r="Q12" s="2"/>
      <c r="AE12" s="10"/>
      <c r="AF12" s="10"/>
      <c r="AH12" s="131">
        <v>10</v>
      </c>
      <c r="AI12" s="188">
        <f>'G 個別計算 (分壓氫-發酵產氫H+代0)'!CO12</f>
        <v>-794.4723975882215</v>
      </c>
      <c r="AJ12" s="132">
        <f>'G 個別計算 (分壓氫-發酵產氫H+代0)'!AG12</f>
        <v>-748.03489162389849</v>
      </c>
      <c r="AK12" s="133">
        <f>'G 個別計算 (分壓氫-發酵產氫H+代0)'!BA12</f>
        <v>-701.17113800423772</v>
      </c>
      <c r="AL12" s="132">
        <f>'G 個別計算 (分壓氫-發酵產氫H+代0)'!BU12</f>
        <v>-698.59505310242503</v>
      </c>
      <c r="AX12" s="131">
        <v>10</v>
      </c>
      <c r="AY12" s="185">
        <f>'G 個別計算 (分壓氫&amp;H+代0) '!AI12</f>
        <v>10.658824513121019</v>
      </c>
      <c r="AZ12" s="157">
        <f>'G 個別計算 (分壓氫&amp;H+代0) '!U12</f>
        <v>33.968728182049709</v>
      </c>
      <c r="BA12" s="132">
        <f>'G 個別計算 (分壓氫&amp;H+代0) '!BT12</f>
        <v>64.308812957957741</v>
      </c>
      <c r="BB12" s="132">
        <f>'G 個別計算 (分壓氫&amp;H+代0) '!AB12</f>
        <v>-7.0301811069791631</v>
      </c>
      <c r="BC12" s="132">
        <f>'G 個別計算 (分壓氫&amp;H+代0) '!CA12</f>
        <v>-64.308812957957741</v>
      </c>
      <c r="BD12">
        <f t="shared" si="0"/>
        <v>3.6286434061418555</v>
      </c>
      <c r="BE12" s="132">
        <f>'G 個別計算 (分壓氫&amp;H+代0) '!BF12</f>
        <v>-85.44545724453971</v>
      </c>
      <c r="BF12" s="133">
        <f>'G 個別計算 (分壓氫&amp;H+代0) '!BM12</f>
        <v>-21.136644286581863</v>
      </c>
      <c r="BG12">
        <f>'G 個別計算 (分壓氫&amp;H+代0) '!CI12</f>
        <v>23.232748057383901</v>
      </c>
      <c r="BI12" s="8"/>
      <c r="BK12" s="8"/>
      <c r="BL12" s="4"/>
      <c r="BM12" s="11"/>
      <c r="BN12" s="2"/>
      <c r="CB12" s="8"/>
      <c r="CC12" s="8"/>
      <c r="CE12" s="8"/>
      <c r="CF12" s="4"/>
      <c r="CG12" s="11"/>
      <c r="CH12" s="2"/>
      <c r="CV12" s="8"/>
      <c r="CW12" s="8"/>
      <c r="CY12" s="8"/>
      <c r="CZ12" s="4"/>
      <c r="DA12" s="11"/>
      <c r="DB12" s="2"/>
      <c r="DP12" s="8"/>
      <c r="DQ12" s="8"/>
      <c r="DS12" s="8"/>
      <c r="DT12" s="4"/>
      <c r="DU12" s="11"/>
      <c r="DV12" s="2"/>
      <c r="EJ12" s="8"/>
      <c r="EK12" s="8"/>
      <c r="EM12" s="8"/>
      <c r="EN12" s="4"/>
      <c r="EO12" s="11"/>
      <c r="EP12" s="2"/>
      <c r="FD12" s="8"/>
      <c r="FE12" s="8"/>
      <c r="FG12" s="8"/>
      <c r="FH12" s="4"/>
      <c r="FI12" s="11"/>
      <c r="FJ12" s="2"/>
      <c r="FX12" s="8"/>
      <c r="FY12" s="8"/>
      <c r="GA12" s="8"/>
    </row>
    <row r="13" spans="1:183" ht="16.5">
      <c r="A13">
        <v>9.9999999999999995E-7</v>
      </c>
      <c r="B13">
        <v>9.9999999999999995E-7</v>
      </c>
      <c r="C13">
        <v>3.3683333333333335E-4</v>
      </c>
      <c r="D13">
        <v>3.9743243243243244E-4</v>
      </c>
      <c r="E13">
        <v>3.9090909090909092E-5</v>
      </c>
      <c r="F13" s="22">
        <v>2.1233183737123676E-4</v>
      </c>
      <c r="G13" s="22">
        <v>0.62724218641530571</v>
      </c>
      <c r="H13" s="22">
        <v>0.34816283879878168</v>
      </c>
      <c r="I13">
        <v>305</v>
      </c>
      <c r="J13">
        <v>1.9952623149688761E-7</v>
      </c>
      <c r="K13">
        <v>3.2250000000000001E-2</v>
      </c>
      <c r="L13">
        <v>21.514523421640565</v>
      </c>
      <c r="M13" s="104">
        <v>63555.314538530853</v>
      </c>
      <c r="N13" s="4" t="s">
        <v>360</v>
      </c>
      <c r="O13" s="11">
        <v>-1534.0419463087248</v>
      </c>
      <c r="AC13" s="128"/>
      <c r="AE13" s="10"/>
      <c r="AF13" s="10"/>
      <c r="AH13" s="131">
        <v>11</v>
      </c>
      <c r="AI13" s="188">
        <f>'G 個別計算 (分壓氫-發酵產氫H+代0)'!CO13</f>
        <v>-794.37787477587869</v>
      </c>
      <c r="AJ13" s="132">
        <f>'G 個別計算 (分壓氫-發酵產氫H+代0)'!AG13</f>
        <v>-744.15060894212206</v>
      </c>
      <c r="AK13" s="133">
        <f>'G 個別計算 (分壓氫-發酵產氫H+代0)'!BA13</f>
        <v>-699.86669149563772</v>
      </c>
      <c r="AL13" s="132">
        <f>'G 個別計算 (分壓氫-發酵產氫H+代0)'!BU13</f>
        <v>-696.51252689259945</v>
      </c>
      <c r="AX13" s="131">
        <v>11</v>
      </c>
      <c r="AY13" s="185">
        <f>'G 個別計算 (分壓氫&amp;H+代0) '!AI13</f>
        <v>12.439516763732193</v>
      </c>
      <c r="AZ13" s="157">
        <f>'G 個別計算 (分壓氫&amp;H+代0) '!U13</f>
        <v>36.249875520269569</v>
      </c>
      <c r="BA13" s="132">
        <f>'G 個別計算 (分壓氫&amp;H+代0) '!BT13</f>
        <v>66.303452700961856</v>
      </c>
      <c r="BB13" s="132">
        <f>'G 個別計算 (分壓氫&amp;H+代0) '!AB13</f>
        <v>-6.2432184241547404</v>
      </c>
      <c r="BC13" s="132">
        <f>'G 個別計算 (分壓氫&amp;H+代0) '!CA13</f>
        <v>-66.303452700961856</v>
      </c>
      <c r="BD13">
        <f t="shared" si="0"/>
        <v>6.1962983395774529</v>
      </c>
      <c r="BE13" s="132">
        <f>'G 個別計算 (分壓氫&amp;H+代0) '!BF13</f>
        <v>-87.995648286771626</v>
      </c>
      <c r="BF13" s="133">
        <f>'G 個別計算 (分壓氫&amp;H+代0) '!BM13</f>
        <v>-21.69219558580965</v>
      </c>
      <c r="BG13">
        <f>'G 個別計算 (分壓氫&amp;H+代0) '!CI13</f>
        <v>23.167130191877419</v>
      </c>
      <c r="BI13" s="8"/>
      <c r="BK13" s="8"/>
      <c r="BL13" s="4"/>
      <c r="BM13" s="11"/>
      <c r="BN13" s="2"/>
      <c r="CB13" s="8"/>
      <c r="CC13" s="8"/>
      <c r="CE13" s="8"/>
      <c r="CF13" s="4"/>
      <c r="CG13" s="11"/>
      <c r="CH13" s="2"/>
      <c r="CV13" s="8"/>
      <c r="CW13" s="8"/>
      <c r="CY13" s="8"/>
      <c r="CZ13" s="4"/>
      <c r="DA13" s="11"/>
      <c r="DB13" s="2"/>
      <c r="DP13" s="8"/>
      <c r="DQ13" s="8"/>
      <c r="DS13" s="8"/>
      <c r="DT13" s="4"/>
      <c r="DU13" s="11"/>
      <c r="DV13" s="2"/>
      <c r="EJ13" s="8"/>
      <c r="EK13" s="8"/>
      <c r="EM13" s="8"/>
      <c r="EN13" s="4"/>
      <c r="EO13" s="11"/>
      <c r="EP13" s="2"/>
      <c r="FD13" s="8"/>
      <c r="FE13" s="8"/>
      <c r="FG13" s="8"/>
      <c r="FH13" s="4"/>
      <c r="FI13" s="11"/>
      <c r="FJ13" s="2"/>
      <c r="FX13" s="8"/>
      <c r="FY13" s="8"/>
      <c r="GA13" s="8"/>
    </row>
    <row r="14" spans="1:183" ht="16.5">
      <c r="A14">
        <v>9.9999999999999995E-7</v>
      </c>
      <c r="B14">
        <v>3.6521739130434779E-5</v>
      </c>
      <c r="C14">
        <v>3.2666666666666673E-4</v>
      </c>
      <c r="D14">
        <v>4.4932432432432436E-4</v>
      </c>
      <c r="E14">
        <v>9.9999999999999995E-7</v>
      </c>
      <c r="F14" s="22">
        <v>2.2650886320841213E-4</v>
      </c>
      <c r="G14" s="22">
        <v>0.61679611360767206</v>
      </c>
      <c r="H14" s="22">
        <v>0.3588521676069838</v>
      </c>
      <c r="I14">
        <v>305.89999999999998</v>
      </c>
      <c r="J14">
        <v>1.9498445997580421E-7</v>
      </c>
      <c r="K14">
        <v>3.2024999999999998E-2</v>
      </c>
      <c r="L14">
        <v>22.951010564592359</v>
      </c>
      <c r="M14" s="104">
        <v>62496.866211297369</v>
      </c>
      <c r="N14" s="4" t="s">
        <v>87</v>
      </c>
      <c r="O14" s="11">
        <v>-394.38179194630874</v>
      </c>
      <c r="AB14" s="163"/>
      <c r="AC14" s="128"/>
      <c r="AE14" s="10"/>
      <c r="AH14" s="131">
        <v>12</v>
      </c>
      <c r="AI14" s="188">
        <f>'G 個別計算 (分壓氫-發酵產氫H+代0)'!CO14</f>
        <v>-574.46980641039477</v>
      </c>
      <c r="AJ14" s="132">
        <f>'G 個別計算 (分壓氫-發酵產氫H+代0)'!AG14</f>
        <v>-744.44612463198166</v>
      </c>
      <c r="AK14" s="133">
        <f>'G 個別計算 (分壓氫-發酵產氫H+代0)'!BA14</f>
        <v>-698.71721607374059</v>
      </c>
      <c r="AL14" s="132">
        <f>'G 個別計算 (分壓氫-發酵產氫H+代0)'!BU14</f>
        <v>-717.85250506300576</v>
      </c>
      <c r="AX14" s="131">
        <v>12</v>
      </c>
      <c r="AY14" s="185">
        <f>'G 個別計算 (分壓氫&amp;H+代0) '!AI14</f>
        <v>21.933959923701952</v>
      </c>
      <c r="AZ14" s="157">
        <f>'G 個別計算 (分壓氫&amp;H+代0) '!U14</f>
        <v>36.3271109128113</v>
      </c>
      <c r="BA14" s="132">
        <f>'G 個別計算 (分壓氫&amp;H+代0) '!BT14</f>
        <v>66.992806429121714</v>
      </c>
      <c r="BB14" s="132">
        <f>'G 個別計算 (分壓氫&amp;H+代0) '!AB14</f>
        <v>-16.272544527200889</v>
      </c>
      <c r="BC14" s="132">
        <f>'G 個別計算 (分壓氫&amp;H+代0) '!CA14</f>
        <v>-66.992806429121714</v>
      </c>
      <c r="BD14">
        <f t="shared" si="0"/>
        <v>5.661415396501063</v>
      </c>
      <c r="BE14" s="132">
        <f>'G 個別計算 (分壓氫&amp;H+代0) '!BF14</f>
        <v>-88.670893170231381</v>
      </c>
      <c r="BF14" s="133">
        <f>'G 個別計算 (分壓氫&amp;H+代0) '!BM14</f>
        <v>-21.678086741109549</v>
      </c>
      <c r="BG14">
        <f>'G 個別計算 (分壓氫&amp;H+代0) '!CI14</f>
        <v>-13.489498156093944</v>
      </c>
      <c r="BI14" s="8"/>
      <c r="BK14" s="8"/>
      <c r="BL14" s="4"/>
      <c r="BM14" s="11"/>
      <c r="BN14" s="2"/>
      <c r="CB14" s="8"/>
      <c r="CC14" s="8"/>
      <c r="CE14" s="8"/>
      <c r="CF14" s="4"/>
      <c r="CG14" s="11"/>
      <c r="CH14" s="2"/>
      <c r="CV14" s="8"/>
      <c r="CW14" s="8"/>
      <c r="CY14" s="8"/>
      <c r="CZ14" s="4"/>
      <c r="DA14" s="11"/>
      <c r="DB14" s="2"/>
      <c r="DP14" s="8"/>
      <c r="DQ14" s="8"/>
      <c r="DS14" s="8"/>
      <c r="DT14" s="4"/>
      <c r="DU14" s="11"/>
      <c r="DV14" s="2"/>
      <c r="EJ14" s="8"/>
      <c r="EK14" s="8"/>
      <c r="EM14" s="8"/>
      <c r="EN14" s="4"/>
      <c r="EO14" s="11"/>
      <c r="EP14" s="2"/>
      <c r="FD14" s="8"/>
      <c r="FE14" s="8"/>
      <c r="FG14" s="8"/>
      <c r="FH14" s="4"/>
      <c r="FI14" s="11"/>
      <c r="FJ14" s="2"/>
      <c r="FX14" s="8"/>
      <c r="FY14" s="8"/>
      <c r="GA14" s="8"/>
    </row>
    <row r="15" spans="1:183" ht="16.5">
      <c r="A15">
        <v>9.9999999999999995E-7</v>
      </c>
      <c r="B15">
        <v>2.3478260869565219E-5</v>
      </c>
      <c r="C15">
        <v>2.6049999999999999E-4</v>
      </c>
      <c r="D15">
        <v>2.8418918918918923E-4</v>
      </c>
      <c r="E15">
        <v>3.0909090909090909E-5</v>
      </c>
      <c r="F15" s="22">
        <v>2.1403776717778122E-4</v>
      </c>
      <c r="G15" s="22">
        <v>0.61587653353298411</v>
      </c>
      <c r="H15" s="22">
        <v>0.3593961725060637</v>
      </c>
      <c r="I15">
        <v>305.60000000000002</v>
      </c>
      <c r="J15">
        <v>1.9952623149688761E-7</v>
      </c>
      <c r="K15">
        <v>3.1375E-2</v>
      </c>
      <c r="L15">
        <v>21.687376759288682</v>
      </c>
      <c r="M15" s="104">
        <v>62403.689760229616</v>
      </c>
      <c r="AE15" s="10"/>
      <c r="AF15" s="8"/>
      <c r="AH15" s="131">
        <v>13</v>
      </c>
      <c r="AI15" s="188">
        <f>'G 個別計算 (分壓氫-發酵產氫H+代0)'!CO15</f>
        <v>-600.82281137303778</v>
      </c>
      <c r="AJ15" s="132">
        <f>'G 個別計算 (分壓氫-發酵產氫H+代0)'!AG15</f>
        <v>-747.92808048661948</v>
      </c>
      <c r="AK15" s="133">
        <f>'G 個別計算 (分壓氫-發酵產氫H+代0)'!BA15</f>
        <v>-702.8032978532226</v>
      </c>
      <c r="AL15" s="132">
        <f>'G 個別計算 (分壓氫-發酵產氫H+代0)'!BU15</f>
        <v>-698.06564929557726</v>
      </c>
      <c r="AX15" s="131">
        <v>13</v>
      </c>
      <c r="AY15" s="185">
        <f>'G 個別計算 (分壓氫&amp;H+代0) '!AI15</f>
        <v>11.76344611256895</v>
      </c>
      <c r="AZ15" s="157">
        <f>'G 個別計算 (分壓氫&amp;H+代0) '!U15</f>
        <v>36.430516535455396</v>
      </c>
      <c r="BA15" s="132">
        <f>'G 個別計算 (分壓氫&amp;H+代0) '!BT15</f>
        <v>66.885528043435059</v>
      </c>
      <c r="BB15" s="132">
        <f>'G 個別計算 (分壓氫&amp;H+代0) '!AB15</f>
        <v>-5.7879410850930437</v>
      </c>
      <c r="BC15" s="132">
        <f>'G 個別計算 (分壓氫&amp;H+代0) '!CA15</f>
        <v>-66.885528043435059</v>
      </c>
      <c r="BD15">
        <f t="shared" si="0"/>
        <v>5.9755050274759061</v>
      </c>
      <c r="BE15" s="132">
        <f>'G 個別計算 (分壓氫&amp;H+代0) '!BF15</f>
        <v>-88.044121573664626</v>
      </c>
      <c r="BF15" s="133">
        <f>'G 個別計算 (分壓氫&amp;H+代0) '!BM15</f>
        <v>-21.158593530229446</v>
      </c>
      <c r="BG15">
        <f>'G 個別計算 (分壓氫&amp;H+代0) '!CI15</f>
        <v>-9.2122767163684642</v>
      </c>
      <c r="BI15" s="8"/>
      <c r="BK15" s="8"/>
      <c r="BN15" s="2"/>
      <c r="CB15" s="8"/>
      <c r="CC15" s="8"/>
      <c r="CE15" s="8"/>
      <c r="CH15" s="2"/>
      <c r="CV15" s="8"/>
      <c r="CW15" s="8"/>
      <c r="CY15" s="8"/>
      <c r="DB15" s="2"/>
      <c r="DP15" s="8"/>
      <c r="DQ15" s="8"/>
      <c r="DS15" s="8"/>
      <c r="DV15" s="2"/>
      <c r="EJ15" s="8"/>
      <c r="EK15" s="8"/>
      <c r="EM15" s="8"/>
      <c r="EP15" s="2"/>
      <c r="FD15" s="8"/>
      <c r="FE15" s="8"/>
      <c r="FG15" s="8"/>
      <c r="FJ15" s="2"/>
      <c r="FX15" s="8"/>
      <c r="FY15" s="8"/>
      <c r="GA15" s="8"/>
    </row>
    <row r="16" spans="1:183" ht="16.5">
      <c r="A16">
        <v>9.9999999999999995E-7</v>
      </c>
      <c r="B16">
        <v>2.2608695652173914E-5</v>
      </c>
      <c r="C16">
        <v>8.2733333333333335E-4</v>
      </c>
      <c r="D16">
        <v>6.5770270270270269E-4</v>
      </c>
      <c r="E16">
        <v>1.3545454545454546E-4</v>
      </c>
      <c r="F16" s="22">
        <v>2.3943032372997377E-4</v>
      </c>
      <c r="G16" s="22">
        <v>0.61636294914560263</v>
      </c>
      <c r="H16" s="22">
        <v>0.35798526484988907</v>
      </c>
      <c r="I16">
        <v>305.38825364000002</v>
      </c>
      <c r="J16">
        <v>2.089296130854039E-7</v>
      </c>
      <c r="K16">
        <v>3.0700000000000002E-2</v>
      </c>
      <c r="L16">
        <v>24.260277551939591</v>
      </c>
      <c r="M16" s="104">
        <v>62452.975822178189</v>
      </c>
      <c r="Q16" s="2"/>
      <c r="AE16" s="10"/>
      <c r="AF16" s="8"/>
      <c r="AH16" s="131">
        <v>14</v>
      </c>
      <c r="AI16" s="188">
        <f>'G 個別計算 (分壓氫-發酵產氫H+代0)'!CO16</f>
        <v>-602.46329202992615</v>
      </c>
      <c r="AJ16" s="132">
        <f>'G 個別計算 (分壓氫-發酵產氫H+代0)'!AG16</f>
        <v>-730.76499607563574</v>
      </c>
      <c r="AK16" s="133">
        <f>'G 個別計算 (分壓氫-發酵產氫H+代0)'!BA16</f>
        <v>-695.62220353866792</v>
      </c>
      <c r="AL16" s="132">
        <f>'G 個別計算 (分壓氫-發酵產氫H+代0)'!BU16</f>
        <v>-689.28913967581752</v>
      </c>
      <c r="AX16" s="131">
        <v>14</v>
      </c>
      <c r="AY16" s="185">
        <f>'G 個別計算 (分壓氫&amp;H+代0) '!AI16</f>
        <v>14.454361440302119</v>
      </c>
      <c r="AZ16" s="157">
        <f>'G 個別計算 (分壓氫&amp;H+代0) '!U16</f>
        <v>38.035381214300529</v>
      </c>
      <c r="BA16" s="132">
        <f>'G 個別計算 (分壓氫&amp;H+代0) '!BT16</f>
        <v>64.974684967402254</v>
      </c>
      <c r="BB16" s="132">
        <f>'G 個別計算 (分壓氫&amp;H+代0) '!AB16</f>
        <v>-3.3582839791031356</v>
      </c>
      <c r="BC16" s="132">
        <f>'G 個別計算 (分壓氫&amp;H+代0) '!CA16</f>
        <v>-64.974684967402254</v>
      </c>
      <c r="BD16">
        <f t="shared" si="0"/>
        <v>11.096077461198984</v>
      </c>
      <c r="BE16" s="132">
        <f>'G 個別計算 (分壓氫&amp;H+代0) '!BF16</f>
        <v>-89.126887259654723</v>
      </c>
      <c r="BF16" s="133">
        <f>'G 個別計算 (分壓氫&amp;H+代0) '!BM16</f>
        <v>-24.152202292252344</v>
      </c>
      <c r="BG16">
        <f>'G 個別計算 (分壓氫&amp;H+代0) '!CI16</f>
        <v>-9.1095059493628696</v>
      </c>
      <c r="BI16" s="8"/>
      <c r="BK16" s="8"/>
      <c r="BN16" s="2"/>
      <c r="CB16" s="8"/>
      <c r="CC16" s="8"/>
      <c r="CE16" s="8"/>
      <c r="CH16" s="2"/>
      <c r="CV16" s="8"/>
      <c r="CW16" s="8"/>
      <c r="CY16" s="8"/>
      <c r="DB16" s="2"/>
      <c r="DP16" s="8"/>
      <c r="DQ16" s="8"/>
      <c r="DS16" s="8"/>
      <c r="DV16" s="2"/>
      <c r="EJ16" s="8"/>
      <c r="EK16" s="8"/>
      <c r="EM16" s="8"/>
      <c r="EP16" s="2"/>
      <c r="FD16" s="8"/>
      <c r="FE16" s="8"/>
      <c r="FG16" s="8"/>
      <c r="FJ16" s="2"/>
      <c r="FX16" s="8"/>
      <c r="FY16" s="8"/>
      <c r="GA16" s="8"/>
    </row>
    <row r="17" spans="1:183" ht="16.5">
      <c r="A17">
        <v>9.9999999999999995E-7</v>
      </c>
      <c r="B17">
        <v>3.3478260869565221E-5</v>
      </c>
      <c r="C17">
        <v>1.0840000000000001E-3</v>
      </c>
      <c r="D17">
        <v>7.1297297297297289E-4</v>
      </c>
      <c r="E17">
        <v>2.218181818181818E-4</v>
      </c>
      <c r="F17" s="22">
        <v>5.4090255129823905E-4</v>
      </c>
      <c r="G17" s="22">
        <v>0.59654185426095818</v>
      </c>
      <c r="H17" s="22">
        <v>0.37101023019988522</v>
      </c>
      <c r="I17">
        <v>305.84484003</v>
      </c>
      <c r="J17">
        <v>2.9512092266663814E-7</v>
      </c>
      <c r="K17">
        <v>2.9850000000000002E-2</v>
      </c>
      <c r="L17">
        <v>54.806951010294071</v>
      </c>
      <c r="M17" s="104">
        <v>60444.60338299159</v>
      </c>
      <c r="Q17" s="2"/>
      <c r="AE17" s="10"/>
      <c r="AF17" s="8"/>
      <c r="AH17" s="131">
        <v>15</v>
      </c>
      <c r="AI17" s="188">
        <f>'G 個別計算 (分壓氫-發酵產氫H+代0)'!CO17</f>
        <v>-577.63557240183513</v>
      </c>
      <c r="AJ17" s="132">
        <f>'G 個別計算 (分壓氫-發酵產氫H+代0)'!AG17</f>
        <v>-724.78316393288367</v>
      </c>
      <c r="AK17" s="133">
        <f>'G 個別計算 (分壓氫-發酵產氫H+代0)'!BA17</f>
        <v>-693.03612266709638</v>
      </c>
      <c r="AL17" s="132">
        <f>'G 個別計算 (分壓氫-發酵產氫H+代0)'!BU17</f>
        <v>-684.5383371464934</v>
      </c>
      <c r="AX17" s="131">
        <v>15</v>
      </c>
      <c r="AY17" s="185">
        <f>'G 個別計算 (分壓氫&amp;H+代0) '!AI17</f>
        <v>18.70365387437484</v>
      </c>
      <c r="AZ17" s="157">
        <f>'G 個別計算 (分壓氫&amp;H+代0) '!U17</f>
        <v>44.639963982663751</v>
      </c>
      <c r="BA17" s="132">
        <f>'G 個別計算 (分壓氫&amp;H+代0) '!BT17</f>
        <v>72.402809302132127</v>
      </c>
      <c r="BB17" s="132">
        <f>'G 個別計算 (分壓氫&amp;H+代0) '!AB17</f>
        <v>-1.8265352111793018</v>
      </c>
      <c r="BC17" s="132">
        <f>'G 個別計算 (分壓氫&amp;H+代0) '!CA17</f>
        <v>-72.402809302132127</v>
      </c>
      <c r="BD17">
        <f t="shared" si="0"/>
        <v>16.877118663195539</v>
      </c>
      <c r="BE17" s="132">
        <f>'G 個別計算 (分壓氫&amp;H+代0) '!BF17</f>
        <v>-97.405175893624488</v>
      </c>
      <c r="BF17" s="133">
        <f>'G 個別計算 (分壓氫&amp;H+代0) '!BM17</f>
        <v>-25.002366591492233</v>
      </c>
      <c r="BG17">
        <f>'G 個別計算 (分壓氫&amp;H+代0) '!CI17</f>
        <v>-14.288905005159563</v>
      </c>
      <c r="BI17" s="8"/>
      <c r="BK17" s="8"/>
      <c r="BN17" s="2"/>
      <c r="CB17" s="8"/>
      <c r="CC17" s="8"/>
      <c r="CE17" s="8"/>
      <c r="CH17" s="2"/>
      <c r="CV17" s="8"/>
      <c r="CW17" s="8"/>
      <c r="CY17" s="8"/>
      <c r="DB17" s="2"/>
      <c r="DP17" s="8"/>
      <c r="DQ17" s="8"/>
      <c r="DS17" s="8"/>
      <c r="DV17" s="2"/>
      <c r="EJ17" s="8"/>
      <c r="EK17" s="8"/>
      <c r="EM17" s="8"/>
      <c r="EP17" s="2"/>
      <c r="FD17" s="8"/>
      <c r="FE17" s="8"/>
      <c r="FG17" s="8"/>
      <c r="FJ17" s="2"/>
      <c r="FX17" s="8"/>
      <c r="FY17" s="8"/>
      <c r="GA17" s="8"/>
    </row>
    <row r="18" spans="1:183" ht="16.5">
      <c r="A18">
        <v>9.9999999999999995E-7</v>
      </c>
      <c r="B18">
        <v>3.6956521739130438E-5</v>
      </c>
      <c r="C18">
        <v>5.3249999999999999E-4</v>
      </c>
      <c r="D18">
        <v>3.6256756756756754E-4</v>
      </c>
      <c r="E18">
        <v>2.0306818181818184E-4</v>
      </c>
      <c r="F18" s="22">
        <v>2.9574542356590981E-3</v>
      </c>
      <c r="G18" s="22">
        <v>0.59912489423377113</v>
      </c>
      <c r="H18" s="22">
        <v>0.36889752321446845</v>
      </c>
      <c r="I18">
        <v>306.21841072000001</v>
      </c>
      <c r="J18">
        <v>2.9512092266663814E-7</v>
      </c>
      <c r="K18">
        <v>3.0339999999999999E-2</v>
      </c>
      <c r="L18">
        <v>299.66405042815813</v>
      </c>
      <c r="M18" s="104">
        <v>60706.329908236861</v>
      </c>
      <c r="R18" s="2"/>
      <c r="T18" s="16"/>
      <c r="AE18" s="10"/>
      <c r="AF18" s="8"/>
      <c r="AH18" s="131">
        <v>16</v>
      </c>
      <c r="AI18" s="188">
        <f>'G 個別計算 (分壓氫-發酵產氫H+代0)'!CO18</f>
        <v>-572.09698618279128</v>
      </c>
      <c r="AJ18" s="132">
        <f>'G 個別計算 (分壓氫-發酵產氫H+代0)'!AG18</f>
        <v>-730.83770054768513</v>
      </c>
      <c r="AK18" s="133">
        <f>'G 個別計算 (分壓氫-發酵產氫H+代0)'!BA18</f>
        <v>-694.27666766236655</v>
      </c>
      <c r="AL18" s="132">
        <f>'G 個別計算 (分壓氫-發酵產氫H+代0)'!BU18</f>
        <v>-680.6154049723574</v>
      </c>
      <c r="AX18" s="131">
        <v>16</v>
      </c>
      <c r="AY18" s="185">
        <f>'G 個別計算 (分壓氫&amp;H+代0) '!AI18</f>
        <v>23.95879926051914</v>
      </c>
      <c r="AZ18" s="157">
        <f>'G 個別計算 (分壓氫&amp;H+代0) '!U18</f>
        <v>57.564599040025527</v>
      </c>
      <c r="BA18" s="132">
        <f>'G 個別計算 (分壓氫&amp;H+代0) '!BT18</f>
        <v>91.589159890888055</v>
      </c>
      <c r="BB18" s="132">
        <f>'G 個別計算 (分壓氫&amp;H+代0) '!AB18</f>
        <v>-0.41876107135596258</v>
      </c>
      <c r="BC18" s="132">
        <f>'G 個別計算 (分壓氫&amp;H+代0) '!CA18</f>
        <v>-91.589159890888055</v>
      </c>
      <c r="BD18">
        <f t="shared" si="0"/>
        <v>23.540038189163177</v>
      </c>
      <c r="BE18" s="132">
        <f>'G 個別計算 (分壓氫&amp;H+代0) '!BF18</f>
        <v>-114.72760065226939</v>
      </c>
      <c r="BF18" s="133">
        <f>'G 個別計算 (分壓氫&amp;H+代0) '!BM18</f>
        <v>-23.138440761381233</v>
      </c>
      <c r="BG18">
        <f>'G 個別計算 (分壓氫&amp;H+代0) '!CI18</f>
        <v>-15.156597588554291</v>
      </c>
      <c r="BI18" s="8"/>
      <c r="BK18" s="8"/>
      <c r="BN18" s="2"/>
      <c r="CB18" s="8"/>
      <c r="CC18" s="8"/>
      <c r="CE18" s="8"/>
      <c r="CH18" s="2"/>
      <c r="CV18" s="8"/>
      <c r="CW18" s="8"/>
      <c r="CY18" s="8"/>
      <c r="DB18" s="2"/>
      <c r="DP18" s="8"/>
      <c r="DQ18" s="8"/>
      <c r="DS18" s="8"/>
      <c r="DV18" s="2"/>
      <c r="EJ18" s="8"/>
      <c r="EK18" s="8"/>
      <c r="EM18" s="8"/>
      <c r="EP18" s="2"/>
      <c r="FD18" s="8"/>
      <c r="FE18" s="8"/>
      <c r="FG18" s="8"/>
      <c r="FJ18" s="2"/>
      <c r="FX18" s="8"/>
      <c r="FY18" s="8"/>
      <c r="GA18" s="8"/>
    </row>
    <row r="19" spans="1:183" ht="16.5">
      <c r="A19">
        <v>9.9999999999999995E-7</v>
      </c>
      <c r="B19">
        <v>4.0652173913043481E-5</v>
      </c>
      <c r="C19">
        <v>1.9771666666666666E-3</v>
      </c>
      <c r="D19">
        <v>1.017162162162162E-3</v>
      </c>
      <c r="E19">
        <v>9.0375000000000004E-4</v>
      </c>
      <c r="F19" s="22">
        <v>5.0364438210105719E-3</v>
      </c>
      <c r="G19" s="22">
        <v>0.59678216179362398</v>
      </c>
      <c r="H19" s="22">
        <v>0.36742733253806326</v>
      </c>
      <c r="I19">
        <v>306.45843439999999</v>
      </c>
      <c r="J19">
        <v>2.8840315031266014E-7</v>
      </c>
      <c r="K19">
        <v>3.109E-2</v>
      </c>
      <c r="L19">
        <v>510.3176701638962</v>
      </c>
      <c r="M19" s="104">
        <v>60468.952543738953</v>
      </c>
      <c r="R19" s="2"/>
      <c r="T19" s="16"/>
      <c r="AE19" s="10"/>
      <c r="AF19" s="8"/>
      <c r="AH19" s="131">
        <v>17</v>
      </c>
      <c r="AI19" s="188">
        <f>'G 個別計算 (分壓氫-發酵產氫H+代0)'!CO19</f>
        <v>-567.02272603729079</v>
      </c>
      <c r="AJ19" s="132">
        <f>'G 個別計算 (分壓氫-發酵產氫H+代0)'!AG19</f>
        <v>-710.26295423170029</v>
      </c>
      <c r="AK19" s="133">
        <f>'G 個別計算 (分壓氫-發酵產氫H+代0)'!BA19</f>
        <v>-684.16772176231132</v>
      </c>
      <c r="AL19" s="132">
        <f>'G 個別計算 (分壓氫-發酵產氫H+代0)'!BU19</f>
        <v>-670.35238637495877</v>
      </c>
      <c r="AX19" s="131">
        <v>17</v>
      </c>
      <c r="AY19" s="185">
        <f>'G 個別計算 (分壓氫&amp;H+代0) '!AI19</f>
        <v>29.540154104862946</v>
      </c>
      <c r="AZ19" s="157">
        <f>'G 個別計算 (分壓氫&amp;H+代0) '!U19</f>
        <v>62.396835094920107</v>
      </c>
      <c r="BA19" s="132">
        <f>'G 個別計算 (分壓氫&amp;H+代0) '!BT19</f>
        <v>93.785149824283309</v>
      </c>
      <c r="BB19" s="132">
        <f>'G 個別計算 (分壓氫&amp;H+代0) '!AB19</f>
        <v>1.4683662606941257</v>
      </c>
      <c r="BC19" s="132">
        <f>'G 個別計算 (分壓氫&amp;H+代0) '!CA19</f>
        <v>-93.785149824283309</v>
      </c>
      <c r="BD19">
        <f t="shared" si="0"/>
        <v>31.008520365557072</v>
      </c>
      <c r="BE19" s="132">
        <f>'G 個別計算 (分壓氫&amp;H+代0) '!BF19</f>
        <v>-120.21144017367799</v>
      </c>
      <c r="BF19" s="133">
        <f>'G 個別計算 (分壓氫&amp;H+代0) '!BM19</f>
        <v>-26.426290349394556</v>
      </c>
      <c r="BG19">
        <f>'G 個別計算 (分壓氫&amp;H+代0) '!CI19</f>
        <v>-15.893949173485908</v>
      </c>
      <c r="BI19" s="8"/>
      <c r="BK19" s="8"/>
      <c r="BN19" s="2"/>
      <c r="CB19" s="8"/>
      <c r="CC19" s="8"/>
      <c r="CE19" s="8"/>
      <c r="CH19" s="2"/>
      <c r="CV19" s="8"/>
      <c r="CW19" s="8"/>
      <c r="CY19" s="8"/>
      <c r="DB19" s="2"/>
      <c r="DP19" s="8"/>
      <c r="DQ19" s="8"/>
      <c r="DS19" s="8"/>
      <c r="DV19" s="2"/>
      <c r="EJ19" s="8"/>
      <c r="EK19" s="8"/>
      <c r="EM19" s="8"/>
      <c r="EP19" s="2"/>
      <c r="FD19" s="8"/>
      <c r="FE19" s="8"/>
      <c r="FG19" s="8"/>
      <c r="FJ19" s="2"/>
      <c r="FX19" s="8"/>
      <c r="FY19" s="8"/>
      <c r="GA19" s="8"/>
    </row>
    <row r="20" spans="1:183" ht="16.5">
      <c r="A20">
        <v>9.9999999999999995E-7</v>
      </c>
      <c r="B20">
        <v>3.6521739130434779E-5</v>
      </c>
      <c r="C20">
        <v>1.5554999999999998E-3</v>
      </c>
      <c r="D20">
        <v>7.5094594594594596E-4</v>
      </c>
      <c r="E20">
        <v>7.3079545454545456E-4</v>
      </c>
      <c r="F20" s="22">
        <v>7.9822378578579233E-3</v>
      </c>
      <c r="G20" s="22">
        <v>0.5937397614124299</v>
      </c>
      <c r="H20" s="22">
        <v>0.36637212117332035</v>
      </c>
      <c r="I20">
        <v>306.31405925000001</v>
      </c>
      <c r="J20">
        <v>3.0199517204020165E-7</v>
      </c>
      <c r="K20">
        <v>2.9940000000000001E-2</v>
      </c>
      <c r="L20">
        <v>808.80025094745406</v>
      </c>
      <c r="M20" s="104">
        <v>60160.681325114463</v>
      </c>
      <c r="Q20" s="2"/>
      <c r="AE20" s="10"/>
      <c r="AH20" s="131">
        <v>18</v>
      </c>
      <c r="AI20" s="188">
        <f>'G 個別計算 (分壓氫-發酵產氫H+代0)'!CO20</f>
        <v>-572.41442514887626</v>
      </c>
      <c r="AJ20" s="132">
        <f>'G 個別計算 (分壓氫-發酵產氫H+代0)'!AG20</f>
        <v>-712.6512101123069</v>
      </c>
      <c r="AK20" s="133">
        <f>'G 個別計算 (分壓氫-發酵產氫H+代0)'!BA20</f>
        <v>-685.74103790293668</v>
      </c>
      <c r="AL20" s="132">
        <f>'G 個別計算 (分壓氫-發酵產氫H+代0)'!BU20</f>
        <v>-670.69510915645856</v>
      </c>
      <c r="AX20" s="131">
        <v>18</v>
      </c>
      <c r="AY20" s="185">
        <f>'G 個別計算 (分壓氫&amp;H+代0) '!AI20</f>
        <v>31.197646695166242</v>
      </c>
      <c r="AZ20" s="157">
        <f>'G 個別計算 (分壓氫&amp;H+代0) '!U20</f>
        <v>65.969092167624353</v>
      </c>
      <c r="BA20" s="132">
        <f>'G 個別計算 (分壓氫&amp;H+代0) '!BT20</f>
        <v>98.878859438895901</v>
      </c>
      <c r="BB20" s="132">
        <f>'G 個別計算 (分壓氫&amp;H+代0) '!AB20</f>
        <v>1.8616782011867525</v>
      </c>
      <c r="BC20" s="132">
        <f>'G 個別計算 (分壓氫&amp;H+代0) '!CA20</f>
        <v>-98.878859438895901</v>
      </c>
      <c r="BD20">
        <f t="shared" si="0"/>
        <v>33.059324896352997</v>
      </c>
      <c r="BE20" s="132">
        <f>'G 個別計算 (分壓氫&amp;H+代0) '!BF20</f>
        <v>-124.80649943996721</v>
      </c>
      <c r="BF20" s="133">
        <f>'G 個別計算 (分壓氫&amp;H+代0) '!BM20</f>
        <v>-25.927640001071211</v>
      </c>
      <c r="BG20">
        <f>'G 個別計算 (分壓氫&amp;H+代0) '!CI20</f>
        <v>-15.224129297726492</v>
      </c>
      <c r="BI20" s="8"/>
      <c r="BK20" s="8"/>
      <c r="BN20" s="2"/>
      <c r="CB20" s="8"/>
      <c r="CC20" s="8"/>
      <c r="CE20" s="8"/>
      <c r="CH20" s="2"/>
      <c r="CV20" s="8"/>
      <c r="CW20" s="8"/>
      <c r="CY20" s="8"/>
      <c r="DB20" s="2"/>
      <c r="DP20" s="8"/>
      <c r="DQ20" s="8"/>
      <c r="DS20" s="8"/>
      <c r="DV20" s="2"/>
      <c r="EJ20" s="8"/>
      <c r="EK20" s="8"/>
      <c r="EM20" s="8"/>
      <c r="EP20" s="2"/>
      <c r="FD20" s="8"/>
      <c r="FE20" s="8"/>
      <c r="FG20" s="8"/>
      <c r="FJ20" s="2"/>
      <c r="FX20" s="8"/>
      <c r="FY20" s="8"/>
      <c r="GA20" s="8"/>
    </row>
    <row r="21" spans="1:183" ht="16.5">
      <c r="A21">
        <v>9.9999999999999995E-7</v>
      </c>
      <c r="B21">
        <v>4.9130434782608691E-5</v>
      </c>
      <c r="C21">
        <v>1.9193333333333334E-3</v>
      </c>
      <c r="D21">
        <v>8.1905405405405403E-4</v>
      </c>
      <c r="E21">
        <v>9.762499999999999E-4</v>
      </c>
      <c r="F21" s="22">
        <v>1.2106965200436883E-2</v>
      </c>
      <c r="G21" s="22">
        <v>0.57839396521360265</v>
      </c>
      <c r="H21" s="22">
        <v>0.37443397017205526</v>
      </c>
      <c r="I21">
        <v>306.16246534999999</v>
      </c>
      <c r="J21">
        <v>3.0199517204020165E-7</v>
      </c>
      <c r="K21">
        <v>3.0200000000000001E-2</v>
      </c>
      <c r="L21">
        <v>1226.7382489342672</v>
      </c>
      <c r="M21" s="104">
        <v>58605.768525268286</v>
      </c>
      <c r="Q21" s="2"/>
      <c r="AE21" s="10"/>
      <c r="AF21" s="8"/>
      <c r="AH21" s="131">
        <v>19</v>
      </c>
      <c r="AI21" s="188">
        <f>'G 個別計算 (分壓氫-發酵產氫H+代0)'!CO21</f>
        <v>-554.56928439221281</v>
      </c>
      <c r="AJ21" s="132">
        <f>'G 個別計算 (分壓氫-發酵產氫H+代0)'!AG21</f>
        <v>-708.51250638831118</v>
      </c>
      <c r="AK21" s="133">
        <f>'G 個別計算 (分壓氫-發酵產氫H+代0)'!BA21</f>
        <v>-683.91525176484117</v>
      </c>
      <c r="AL21" s="132">
        <f>'G 個別計算 (分壓氫-發酵產氫H+代0)'!BU21</f>
        <v>-667.8860420176095</v>
      </c>
      <c r="AX21" s="131">
        <v>19</v>
      </c>
      <c r="AY21" s="185">
        <f>'G 個別計算 (分壓氫&amp;H+代0) '!AI21</f>
        <v>33.636157769556092</v>
      </c>
      <c r="AZ21" s="157">
        <f>'G 個別計算 (分壓氫&amp;H+代0) '!U21</f>
        <v>69.463635923735268</v>
      </c>
      <c r="BA21" s="132">
        <f>'G 個別計算 (分壓氫&amp;H+代0) '!BT21</f>
        <v>102.59967586146107</v>
      </c>
      <c r="BB21" s="132">
        <f>'G 個別計算 (分壓氫&amp;H+代0) '!AB21</f>
        <v>2.691438216453538</v>
      </c>
      <c r="BC21" s="132">
        <f>'G 個別計算 (分壓氫&amp;H+代0) '!CA21</f>
        <v>-102.59967586146107</v>
      </c>
      <c r="BD21">
        <f t="shared" si="0"/>
        <v>36.327595986009634</v>
      </c>
      <c r="BE21" s="132">
        <f>'G 個別計算 (分壓氫&amp;H+代0) '!BF21</f>
        <v>-129.11469331179958</v>
      </c>
      <c r="BF21" s="133">
        <f>'G 個別計算 (分壓氫&amp;H+代0) '!BM21</f>
        <v>-26.515017450338405</v>
      </c>
      <c r="BG21">
        <f>'G 個別計算 (分壓氫&amp;H+代0) '!CI21</f>
        <v>-18.25094693671187</v>
      </c>
      <c r="BI21" s="8"/>
      <c r="BK21" s="8"/>
      <c r="BN21" s="2"/>
      <c r="CB21" s="8"/>
      <c r="CC21" s="8"/>
      <c r="CE21" s="8"/>
      <c r="CH21" s="2"/>
      <c r="CV21" s="8"/>
      <c r="CW21" s="8"/>
      <c r="CY21" s="8"/>
      <c r="DB21" s="2"/>
      <c r="DP21" s="8"/>
      <c r="DQ21" s="8"/>
      <c r="DS21" s="8"/>
      <c r="DV21" s="2"/>
      <c r="EJ21" s="8"/>
      <c r="EK21" s="8"/>
      <c r="EM21" s="8"/>
      <c r="EP21" s="2"/>
      <c r="FD21" s="8"/>
      <c r="FE21" s="8"/>
      <c r="FG21" s="8"/>
      <c r="FJ21" s="2"/>
      <c r="FX21" s="8"/>
      <c r="FY21" s="8"/>
      <c r="GA21" s="8"/>
    </row>
    <row r="22" spans="1:183" ht="16.5">
      <c r="A22">
        <v>9.9999999999999995E-7</v>
      </c>
      <c r="B22">
        <v>3.6956521739130438E-5</v>
      </c>
      <c r="C22">
        <v>5.3249999999999999E-4</v>
      </c>
      <c r="D22">
        <v>3.6256756756756754E-4</v>
      </c>
      <c r="E22">
        <v>2.0306818181818184E-4</v>
      </c>
      <c r="F22" s="22">
        <v>6.0558387770448269E-4</v>
      </c>
      <c r="G22" s="22">
        <v>0.62984903916525781</v>
      </c>
      <c r="H22" s="22">
        <v>0.34532780446149419</v>
      </c>
      <c r="I22">
        <v>306.58656733999999</v>
      </c>
      <c r="J22">
        <v>2.454708915685024E-7</v>
      </c>
      <c r="K22">
        <v>3.1605000000000001E-2</v>
      </c>
      <c r="L22">
        <v>61.36078640840671</v>
      </c>
      <c r="M22" s="104">
        <v>63819.453893419748</v>
      </c>
      <c r="Q22" s="2"/>
      <c r="AE22" s="10"/>
      <c r="AF22" s="8"/>
      <c r="AH22" s="131">
        <v>20</v>
      </c>
      <c r="AI22" s="188">
        <f>'G 個別計算 (分壓氫-發酵產氫H+代0)'!CO22</f>
        <v>-573.34412115078715</v>
      </c>
      <c r="AJ22" s="132">
        <f>'G 個別計算 (分壓氫-發酵產氫H+代0)'!AG22</f>
        <v>-734.80874515310416</v>
      </c>
      <c r="AK22" s="133">
        <f>'G 個別計算 (分壓氫-發酵產氫H+代0)'!BA22</f>
        <v>-698.07697355192909</v>
      </c>
      <c r="AL22" s="132">
        <f>'G 個別計算 (分壓氫-發酵產氫H+代0)'!BU22</f>
        <v>-684.34741537557727</v>
      </c>
      <c r="AX22" s="131">
        <v>20</v>
      </c>
      <c r="AY22" s="185">
        <f>'G 個別計算 (分壓氫&amp;H+代0) '!AI22</f>
        <v>15.912782135681365</v>
      </c>
      <c r="AZ22" s="157">
        <f>'G 個別計算 (分壓氫&amp;H+代0) '!U22</f>
        <v>45.59950126676852</v>
      </c>
      <c r="BA22" s="132">
        <f>'G 個別計算 (分壓氫&amp;H+代0) '!BT22</f>
        <v>75.704981469211816</v>
      </c>
      <c r="BB22" s="132">
        <f>'G 個別計算 (分壓氫&amp;H+代0) '!AB22</f>
        <v>-0.41876107135596258</v>
      </c>
      <c r="BC22" s="132">
        <f>'G 個別計算 (分壓氫&amp;H+代0) '!CA22</f>
        <v>-75.704981469211816</v>
      </c>
      <c r="BD22">
        <f t="shared" si="0"/>
        <v>15.494021064325402</v>
      </c>
      <c r="BE22" s="132">
        <f>'G 個別計算 (分壓氫&amp;H+代0) '!BF22</f>
        <v>-98.601403733936721</v>
      </c>
      <c r="BF22" s="133">
        <f>'G 個別計算 (分壓氫&amp;H+代0) '!BM22</f>
        <v>-22.896422264724798</v>
      </c>
      <c r="BG22">
        <f>'G 個別計算 (分壓氫&amp;H+代0) '!CI22</f>
        <v>-14.238057488759011</v>
      </c>
      <c r="BI22" s="8"/>
      <c r="BK22" s="8"/>
      <c r="BN22" s="2"/>
      <c r="CB22" s="8"/>
      <c r="CC22" s="8"/>
      <c r="CE22" s="8"/>
      <c r="CH22" s="2"/>
      <c r="CV22" s="8"/>
      <c r="CW22" s="8"/>
      <c r="CY22" s="8"/>
      <c r="DB22" s="2"/>
      <c r="DP22" s="8"/>
      <c r="DQ22" s="8"/>
      <c r="DS22" s="8"/>
      <c r="DV22" s="2"/>
      <c r="EJ22" s="8"/>
      <c r="EK22" s="8"/>
      <c r="EM22" s="8"/>
      <c r="EP22" s="2"/>
      <c r="FD22" s="8"/>
      <c r="FE22" s="8"/>
      <c r="FG22" s="8"/>
      <c r="FJ22" s="2"/>
      <c r="FX22" s="8"/>
      <c r="FY22" s="8"/>
      <c r="GA22" s="8"/>
    </row>
    <row r="23" spans="1:183" ht="16.5">
      <c r="A23">
        <v>9.9999999999999995E-7</v>
      </c>
      <c r="B23">
        <v>9.9999999999999995E-7</v>
      </c>
      <c r="C23">
        <v>3.8416666666666666E-4</v>
      </c>
      <c r="D23">
        <v>4.1202702702702697E-4</v>
      </c>
      <c r="E23">
        <v>4.9886363636363632E-5</v>
      </c>
      <c r="F23" s="22">
        <v>6.7237498747368886E-4</v>
      </c>
      <c r="G23" s="22">
        <v>0.62047075046822964</v>
      </c>
      <c r="H23" s="22">
        <v>0.35227590479765347</v>
      </c>
      <c r="I23">
        <v>306.40970778000002</v>
      </c>
      <c r="J23">
        <v>2.5703957827688611E-7</v>
      </c>
      <c r="K23">
        <v>3.2055E-2</v>
      </c>
      <c r="L23">
        <v>68.12839560577153</v>
      </c>
      <c r="M23" s="104">
        <v>62869.198791193368</v>
      </c>
      <c r="Q23" s="2"/>
      <c r="AE23" s="10"/>
      <c r="AF23" s="8"/>
      <c r="AH23" s="131">
        <v>21</v>
      </c>
      <c r="AI23" s="188">
        <f>'G 個別計算 (分壓氫-發酵產氫H+代0)'!CO23</f>
        <v>-794.19270930417974</v>
      </c>
      <c r="AJ23" s="132">
        <f>'G 個別計算 (分壓氫-發酵產氫H+代0)'!AG23</f>
        <v>-739.30519019129065</v>
      </c>
      <c r="AK23" s="133">
        <f>'G 個別計算 (分壓氫-發酵產氫H+代0)'!BA23</f>
        <v>-696.66872993302024</v>
      </c>
      <c r="AL23" s="132">
        <f>'G 個別計算 (分壓氫-發酵產氫H+代0)'!BU23</f>
        <v>-692.19919389494282</v>
      </c>
      <c r="AX23" s="131">
        <v>21</v>
      </c>
      <c r="AY23" s="185">
        <f>'G 個別計算 (分壓氫&amp;H+代0) '!AI23</f>
        <v>18.347249014168792</v>
      </c>
      <c r="AZ23" s="157">
        <f>'G 個別計算 (分壓氫&amp;H+代0) '!U23</f>
        <v>45.265861462006065</v>
      </c>
      <c r="BA23" s="132">
        <f>'G 個別計算 (分壓氫&amp;H+代0) '!BT23</f>
        <v>77.65623393820492</v>
      </c>
      <c r="BB23" s="132">
        <f>'G 個別計算 (分壓氫&amp;H+代0) '!AB23</f>
        <v>-5.4717600283614143</v>
      </c>
      <c r="BC23" s="132">
        <f>'G 個別計算 (分壓氫&amp;H+代0) '!CA23</f>
        <v>-77.65623393820492</v>
      </c>
      <c r="BD23">
        <f t="shared" si="0"/>
        <v>12.875488985807378</v>
      </c>
      <c r="BE23" s="132">
        <f>'G 個別計算 (分壓氫&amp;H+代0) '!BF23</f>
        <v>-99.727818999634479</v>
      </c>
      <c r="BF23" s="133">
        <f>'G 個別計算 (分壓氫&amp;H+代0) '!BM23</f>
        <v>-22.071585061429449</v>
      </c>
      <c r="BG23">
        <f>'G 個別計算 (分壓氫&amp;H+代0) '!CI23</f>
        <v>22.447001603744411</v>
      </c>
      <c r="BI23" s="8"/>
      <c r="BK23" s="8"/>
      <c r="BN23" s="2"/>
      <c r="CB23" s="8"/>
      <c r="CC23" s="8"/>
      <c r="CE23" s="8"/>
      <c r="CH23" s="2"/>
      <c r="CV23" s="8"/>
      <c r="CW23" s="8"/>
      <c r="CY23" s="8"/>
      <c r="DB23" s="2"/>
      <c r="DP23" s="8"/>
      <c r="DQ23" s="8"/>
      <c r="DS23" s="8"/>
      <c r="DV23" s="2"/>
      <c r="EJ23" s="8"/>
      <c r="EK23" s="8"/>
      <c r="EM23" s="8"/>
      <c r="EP23" s="2"/>
      <c r="FD23" s="8"/>
      <c r="FE23" s="8"/>
      <c r="FG23" s="8"/>
      <c r="FJ23" s="2"/>
      <c r="FX23" s="8"/>
      <c r="FY23" s="8"/>
      <c r="GA23" s="8"/>
    </row>
    <row r="24" spans="1:183" ht="16.5">
      <c r="A24">
        <v>9.9999999999999995E-7</v>
      </c>
      <c r="B24">
        <v>4.0217391304347829E-5</v>
      </c>
      <c r="C24">
        <v>5.2666666666666671E-4</v>
      </c>
      <c r="D24">
        <v>5.2027027027027033E-4</v>
      </c>
      <c r="E24">
        <v>5.329545454545455E-5</v>
      </c>
      <c r="F24" s="22">
        <v>5.4632588734269765E-4</v>
      </c>
      <c r="G24" s="22">
        <v>0.61404727713564078</v>
      </c>
      <c r="H24" s="22">
        <v>0.35387862970346162</v>
      </c>
      <c r="I24">
        <v>306.16066066000002</v>
      </c>
      <c r="J24">
        <v>2.6302679918953789E-7</v>
      </c>
      <c r="K24">
        <v>3.0939999999999999E-2</v>
      </c>
      <c r="L24">
        <v>55.356470534998842</v>
      </c>
      <c r="M24" s="104">
        <v>62218.3403557688</v>
      </c>
      <c r="Q24" s="2"/>
      <c r="AE24" s="10"/>
      <c r="AF24" s="8"/>
      <c r="AH24" s="131">
        <v>22</v>
      </c>
      <c r="AI24" s="188">
        <f>'G 個別計算 (分壓氫-發酵產氫H+代0)'!CO24</f>
        <v>-567.53165092335507</v>
      </c>
      <c r="AJ24" s="132">
        <f>'G 個別計算 (分壓氫-發酵產氫H+代0)'!AG24</f>
        <v>-735.26664609391321</v>
      </c>
      <c r="AK24" s="133">
        <f>'G 個別計算 (分壓氫-發酵產氫H+代0)'!BA24</f>
        <v>-695.44363842368102</v>
      </c>
      <c r="AL24" s="132">
        <f>'G 個別計算 (分壓氫-發酵產氫H+代0)'!BU24</f>
        <v>-692.59643850841974</v>
      </c>
      <c r="AX24" s="131">
        <v>22</v>
      </c>
      <c r="AY24" s="185">
        <f>'G 個別計算 (分壓氫&amp;H+代0) '!AI24</f>
        <v>18.720723770935603</v>
      </c>
      <c r="AZ24" s="157">
        <f>'G 個別計算 (分壓氫&amp;H+代0) '!U24</f>
        <v>43.789436095132416</v>
      </c>
      <c r="BA24" s="132">
        <f>'G 個別計算 (分壓氫&amp;H+代0) '!BT24</f>
        <v>74.545975877082512</v>
      </c>
      <c r="BB24" s="132">
        <f>'G 個別計算 (分壓氫&amp;H+代0) '!AB24</f>
        <v>-5.6878274577531087</v>
      </c>
      <c r="BC24" s="132">
        <f>'G 個別計算 (分壓氫&amp;H+代0) '!CA24</f>
        <v>-74.545975877082512</v>
      </c>
      <c r="BD24">
        <f t="shared" si="0"/>
        <v>13.032896313182494</v>
      </c>
      <c r="BE24" s="132">
        <f>'G 個別計算 (分壓氫&amp;H+代0) '!BF24</f>
        <v>-97.541389353336143</v>
      </c>
      <c r="BF24" s="133">
        <f>'G 個別計算 (分壓氫&amp;H+代0) '!BM24</f>
        <v>-22.995413476253518</v>
      </c>
      <c r="BG24">
        <f>'G 個別計算 (分壓氫&amp;H+代0) '!CI24</f>
        <v>-15.509568327666528</v>
      </c>
      <c r="BI24" s="8"/>
      <c r="BK24" s="8"/>
      <c r="BN24" s="2"/>
      <c r="CB24" s="8"/>
      <c r="CC24" s="8"/>
      <c r="CE24" s="8"/>
      <c r="CH24" s="2"/>
      <c r="CV24" s="8"/>
      <c r="CW24" s="8"/>
      <c r="CY24" s="8"/>
      <c r="DB24" s="2"/>
      <c r="DP24" s="8"/>
      <c r="DQ24" s="8"/>
      <c r="DS24" s="8"/>
      <c r="DV24" s="2"/>
      <c r="EJ24" s="8"/>
      <c r="EK24" s="8"/>
      <c r="EM24" s="8"/>
      <c r="EP24" s="2"/>
      <c r="FD24" s="8"/>
      <c r="FE24" s="8"/>
      <c r="FG24" s="8"/>
      <c r="FJ24" s="2"/>
      <c r="FX24" s="8"/>
      <c r="FY24" s="8"/>
      <c r="GA24" s="8"/>
    </row>
    <row r="25" spans="1:183" ht="16.5">
      <c r="A25">
        <v>9.9999999999999995E-7</v>
      </c>
      <c r="B25">
        <v>3.760869565217391E-5</v>
      </c>
      <c r="C25">
        <v>1.2761666666666666E-3</v>
      </c>
      <c r="D25">
        <v>6.9945945945945945E-4</v>
      </c>
      <c r="E25">
        <v>1.4636363636363637E-4</v>
      </c>
      <c r="F25" s="22">
        <v>8.9989817308237493E-4</v>
      </c>
      <c r="G25" s="22">
        <v>0.59967009124777515</v>
      </c>
      <c r="H25" s="22">
        <v>0.36935977328732827</v>
      </c>
      <c r="I25">
        <v>306.33210614000001</v>
      </c>
      <c r="J25">
        <v>2.8183829312644502E-7</v>
      </c>
      <c r="K25">
        <v>3.066E-2</v>
      </c>
      <c r="L25">
        <v>91.182182387571643</v>
      </c>
      <c r="M25" s="104">
        <v>60761.571995680817</v>
      </c>
      <c r="Q25" s="2"/>
      <c r="AE25" s="10"/>
      <c r="AF25" s="10"/>
      <c r="AH25" s="131">
        <v>23</v>
      </c>
      <c r="AI25" s="188">
        <f>'G 個別計算 (分壓氫-發酵產氫H+代0)'!CO25</f>
        <v>-571.34915100820513</v>
      </c>
      <c r="AJ25" s="132">
        <f>'G 個別計算 (分壓氫-發酵產氫H+代0)'!AG25</f>
        <v>-721.06472554602306</v>
      </c>
      <c r="AK25" s="133">
        <f>'G 個別計算 (分壓氫-發酵產氫H+代0)'!BA25</f>
        <v>-691.75329526962389</v>
      </c>
      <c r="AL25" s="132">
        <f>'G 個別計算 (分壓氫-發酵產氫H+代0)'!BU25</f>
        <v>-685.48372234997885</v>
      </c>
      <c r="AX25" s="131">
        <v>23</v>
      </c>
      <c r="AY25" s="185">
        <f>'G 個別計算 (分壓氫&amp;H+代0) '!AI25</f>
        <v>23.18555806376024</v>
      </c>
      <c r="AZ25" s="157">
        <f>'G 個別計算 (分壓氫&amp;H+代0) '!U25</f>
        <v>49.062469095895139</v>
      </c>
      <c r="BA25" s="132">
        <f>'G 個別計算 (分壓氫&amp;H+代0) '!BT25</f>
        <v>77.311118906688961</v>
      </c>
      <c r="BB25" s="132">
        <f>'G 個別計算 (分壓氫&amp;H+代0) '!AB25</f>
        <v>-2.3717387786587496</v>
      </c>
      <c r="BC25" s="132">
        <f>'G 個別計算 (分壓氫&amp;H+代0) '!CA25</f>
        <v>-77.311118906688961</v>
      </c>
      <c r="BD25">
        <f t="shared" si="0"/>
        <v>20.813819285101491</v>
      </c>
      <c r="BE25" s="132">
        <f>'G 個別計算 (分壓氫&amp;H+代0) '!BF25</f>
        <v>-102.64461954129389</v>
      </c>
      <c r="BF25" s="133">
        <f>'G 個別計算 (分壓氫&amp;H+代0) '!BM25</f>
        <v>-25.333500634604825</v>
      </c>
      <c r="BG25">
        <f>'G 個別計算 (分壓氫&amp;H+代0) '!CI25</f>
        <v>-15.135382672472062</v>
      </c>
      <c r="BI25" s="8"/>
      <c r="BK25" s="8"/>
      <c r="BN25" s="2"/>
      <c r="CB25" s="8"/>
      <c r="CC25" s="8"/>
      <c r="CE25" s="8"/>
      <c r="CH25" s="2"/>
      <c r="CV25" s="8"/>
      <c r="CW25" s="8"/>
      <c r="CY25" s="8"/>
      <c r="DB25" s="2"/>
      <c r="DP25" s="8"/>
      <c r="DQ25" s="8"/>
      <c r="DS25" s="8"/>
      <c r="DV25" s="2"/>
      <c r="EJ25" s="8"/>
      <c r="EK25" s="8"/>
      <c r="EM25" s="8"/>
      <c r="EP25" s="2"/>
      <c r="FD25" s="8"/>
      <c r="FE25" s="8"/>
      <c r="FG25" s="8"/>
      <c r="FJ25" s="2"/>
      <c r="FX25" s="8"/>
      <c r="FY25" s="8"/>
      <c r="GA25" s="8"/>
    </row>
    <row r="26" spans="1:183" ht="16.5">
      <c r="A26">
        <v>9.9999999999999995E-7</v>
      </c>
      <c r="B26">
        <v>9.9999999999999995E-7</v>
      </c>
      <c r="C26">
        <v>2.1311666666666666E-3</v>
      </c>
      <c r="D26">
        <v>8.5864864864864862E-4</v>
      </c>
      <c r="E26">
        <v>5.2636363636363633E-4</v>
      </c>
      <c r="F26" s="22">
        <v>3.1986269409766347E-3</v>
      </c>
      <c r="G26" s="22">
        <v>0.58357874831673684</v>
      </c>
      <c r="H26" s="22">
        <v>0.37750320389396685</v>
      </c>
      <c r="I26">
        <v>306.23826229999997</v>
      </c>
      <c r="J26">
        <v>2.9512092266663814E-7</v>
      </c>
      <c r="K26">
        <v>3.1800000000000002E-2</v>
      </c>
      <c r="L26">
        <v>324.10087479445752</v>
      </c>
      <c r="M26" s="104">
        <v>59131.116673193363</v>
      </c>
      <c r="Q26" s="2"/>
      <c r="AE26" s="10"/>
      <c r="AF26" s="10"/>
      <c r="AH26" s="131">
        <v>24</v>
      </c>
      <c r="AI26" s="188">
        <f>'G 個別計算 (分壓氫-發酵產氫H+代0)'!CO26</f>
        <v>-793.94886288319776</v>
      </c>
      <c r="AJ26" s="132">
        <f>'G 個別計算 (分壓氫-發酵產氫H+代0)'!AG26</f>
        <v>-710.297411877169</v>
      </c>
      <c r="AK26" s="133">
        <f>'G 個別計算 (分壓氫-發酵產氫H+代0)'!BA26</f>
        <v>-686.62129285816104</v>
      </c>
      <c r="AL26" s="132">
        <f>'G 個別計算 (分壓氫-發酵產氫H+代0)'!BU26</f>
        <v>-674.51520456162507</v>
      </c>
      <c r="AX26" s="131">
        <v>24</v>
      </c>
      <c r="AY26" s="185">
        <f>'G 個別計算 (分壓氫&amp;H+代0) '!AI26</f>
        <v>28.976220861090738</v>
      </c>
      <c r="AZ26" s="157">
        <f>'G 個別計算 (分壓氫&amp;H+代0) '!U26</f>
        <v>59.594778100335816</v>
      </c>
      <c r="BA26" s="132">
        <f>'G 個別計算 (分壓氫&amp;H+代0) '!BT26</f>
        <v>89.067404605262723</v>
      </c>
      <c r="BB26" s="132">
        <f>'G 個別計算 (分壓氫&amp;H+代0) '!AB26</f>
        <v>1.1459307343183391</v>
      </c>
      <c r="BC26" s="132">
        <f>'G 個別計算 (分壓氫&amp;H+代0) '!CA26</f>
        <v>-89.067404605262723</v>
      </c>
      <c r="BD26">
        <f t="shared" si="0"/>
        <v>30.122151595409075</v>
      </c>
      <c r="BE26" s="132">
        <f>'G 個別計算 (分壓氫&amp;H+代0) '!BF26</f>
        <v>-115.68945242960669</v>
      </c>
      <c r="BF26" s="133">
        <f>'G 個別計算 (分壓氫&amp;H+代0) '!BM26</f>
        <v>-26.622047824343863</v>
      </c>
      <c r="BG26">
        <f>'G 個別計算 (分壓氫&amp;H+代0) '!CI26</f>
        <v>21.863562713871232</v>
      </c>
      <c r="BI26" s="8"/>
      <c r="BK26" s="8"/>
      <c r="BN26" s="2"/>
      <c r="CB26" s="8"/>
      <c r="CC26" s="8"/>
      <c r="CE26" s="8"/>
      <c r="CH26" s="2"/>
      <c r="CV26" s="8"/>
      <c r="CW26" s="8"/>
      <c r="CY26" s="8"/>
      <c r="DB26" s="2"/>
      <c r="DP26" s="8"/>
      <c r="DQ26" s="8"/>
      <c r="DS26" s="8"/>
      <c r="DV26" s="2"/>
      <c r="EJ26" s="8"/>
      <c r="EK26" s="8"/>
      <c r="EM26" s="8"/>
      <c r="EP26" s="2"/>
      <c r="FD26" s="8"/>
      <c r="FE26" s="8"/>
      <c r="FG26" s="8"/>
      <c r="FJ26" s="2"/>
      <c r="FX26" s="8"/>
      <c r="FY26" s="8"/>
      <c r="GA26" s="8"/>
    </row>
    <row r="27" spans="1:183" ht="16.5">
      <c r="A27">
        <v>9.9999999999999995E-7</v>
      </c>
      <c r="B27">
        <v>4.1521739130434786E-5</v>
      </c>
      <c r="C27">
        <v>2.2868333333333334E-3</v>
      </c>
      <c r="D27">
        <v>9.6513513513513517E-4</v>
      </c>
      <c r="E27">
        <v>8.0306818181818181E-4</v>
      </c>
      <c r="F27" s="22">
        <v>4.1249671660246144E-3</v>
      </c>
      <c r="G27" s="22">
        <v>0.58812697030820948</v>
      </c>
      <c r="H27" s="22">
        <v>0.37537341057826379</v>
      </c>
      <c r="I27">
        <v>306.31586393999999</v>
      </c>
      <c r="J27">
        <v>2.8840315031266014E-7</v>
      </c>
      <c r="K27">
        <v>3.0599999999999999E-2</v>
      </c>
      <c r="L27">
        <v>417.96229809744403</v>
      </c>
      <c r="M27" s="104">
        <v>59591.965266479325</v>
      </c>
      <c r="Q27" s="2"/>
      <c r="AE27" s="10"/>
      <c r="AF27" s="10"/>
      <c r="AH27" s="131">
        <v>25</v>
      </c>
      <c r="AI27" s="188">
        <f>'G 個別計算 (分壓氫-發酵產氫H+代0)'!CO27</f>
        <v>-565.24534738435841</v>
      </c>
      <c r="AJ27" s="132">
        <f>'G 個別計算 (分壓氫-發酵產氫H+代0)'!AG27</f>
        <v>-708.66539525692497</v>
      </c>
      <c r="AK27" s="133">
        <f>'G 個別計算 (分壓氫-發酵產氫H+代0)'!BA27</f>
        <v>-685.20409514043274</v>
      </c>
      <c r="AL27" s="132">
        <f>'G 個別計算 (分壓氫-發酵產氫H+代0)'!BU27</f>
        <v>-671.6675765488327</v>
      </c>
      <c r="AX27" s="131">
        <v>25</v>
      </c>
      <c r="AY27" s="185">
        <f>'G 個別計算 (分壓氫&amp;H+代0) '!AI27</f>
        <v>29.559349432814294</v>
      </c>
      <c r="AZ27" s="157">
        <f>'G 個別計算 (分壓氫&amp;H+代0) '!U27</f>
        <v>61.327640662522668</v>
      </c>
      <c r="BA27" s="132">
        <f>'G 個別計算 (分壓氫&amp;H+代0) '!BT27</f>
        <v>91.290715133534434</v>
      </c>
      <c r="BB27" s="132">
        <f>'G 個別計算 (分壓氫&amp;H+代0) '!AB27</f>
        <v>1.8052167586967749</v>
      </c>
      <c r="BC27" s="132">
        <f>'G 個別計算 (分壓氫&amp;H+代0) '!CA27</f>
        <v>-91.290715133534434</v>
      </c>
      <c r="BD27">
        <f t="shared" si="0"/>
        <v>31.36456619151107</v>
      </c>
      <c r="BE27" s="132">
        <f>'G 個別計算 (分壓氫&amp;H+代0) '!BF27</f>
        <v>-118.16781325615219</v>
      </c>
      <c r="BF27" s="133">
        <f>'G 個別計算 (分壓氫&amp;H+代0) '!BM27</f>
        <v>-26.877098122617642</v>
      </c>
      <c r="BG27">
        <f>'G 個別計算 (分壓氫&amp;H+代0) '!CI27</f>
        <v>-16.270792114287303</v>
      </c>
      <c r="BI27" s="8"/>
      <c r="BK27" s="8"/>
      <c r="BN27" s="2"/>
      <c r="CB27" s="8"/>
      <c r="CC27" s="8"/>
      <c r="CE27" s="8"/>
      <c r="CH27" s="2"/>
      <c r="CV27" s="8"/>
      <c r="CW27" s="8"/>
      <c r="CY27" s="8"/>
      <c r="DB27" s="2"/>
      <c r="DP27" s="8"/>
      <c r="DQ27" s="8"/>
      <c r="DS27" s="8"/>
      <c r="DV27" s="2"/>
      <c r="EJ27" s="8"/>
      <c r="EK27" s="8"/>
      <c r="EM27" s="8"/>
      <c r="EP27" s="2"/>
      <c r="FD27" s="8"/>
      <c r="FE27" s="8"/>
      <c r="FG27" s="8"/>
      <c r="FJ27" s="2"/>
      <c r="FX27" s="8"/>
      <c r="FY27" s="8"/>
      <c r="GA27" s="8"/>
    </row>
    <row r="28" spans="1:183" ht="16.5">
      <c r="A28">
        <v>9.9999999999999995E-7</v>
      </c>
      <c r="B28">
        <v>9.9999999999999995E-7</v>
      </c>
      <c r="C28">
        <v>2.3005E-3</v>
      </c>
      <c r="D28">
        <v>9.5864864864864867E-4</v>
      </c>
      <c r="E28">
        <v>7.3772727272727282E-4</v>
      </c>
      <c r="F28" s="22">
        <v>4.0346482625002343E-3</v>
      </c>
      <c r="G28" s="22">
        <v>0.58020095403302085</v>
      </c>
      <c r="H28" s="22">
        <v>0.38338793576688202</v>
      </c>
      <c r="I28">
        <v>306.34834834999998</v>
      </c>
      <c r="J28">
        <v>2.9512092266663814E-7</v>
      </c>
      <c r="K28">
        <v>3.0775E-2</v>
      </c>
      <c r="L28">
        <v>408.81073519783627</v>
      </c>
      <c r="M28" s="104">
        <v>58788.861667395839</v>
      </c>
      <c r="Q28" s="2"/>
      <c r="AE28" s="8"/>
      <c r="AF28" s="8"/>
      <c r="AH28" s="131">
        <v>26</v>
      </c>
      <c r="AI28" s="188">
        <f>'G 個別計算 (分壓氫-發酵產氫H+代0)'!CO28</f>
        <v>-792.94856198184675</v>
      </c>
      <c r="AJ28" s="132">
        <f>'G 個別計算 (分壓氫-發酵產氫H+代0)'!AG28</f>
        <v>-708.62956887060022</v>
      </c>
      <c r="AK28" s="133">
        <f>'G 個別計算 (分壓氫-發酵產氫H+代0)'!BA28</f>
        <v>-685.28797418854595</v>
      </c>
      <c r="AL28" s="132">
        <f>'G 個別計算 (分壓氫-發酵產氫H+代0)'!BU28</f>
        <v>-672.18215877431214</v>
      </c>
      <c r="AX28" s="131">
        <v>26</v>
      </c>
      <c r="AY28" s="185">
        <f>'G 個別計算 (分壓氫&amp;H+代0) '!AI28</f>
        <v>29.688393670976897</v>
      </c>
      <c r="AZ28" s="157">
        <f>'G 個別計算 (分壓氫&amp;H+代0) '!U28</f>
        <v>61.198676970375416</v>
      </c>
      <c r="BA28" s="132">
        <f>'G 個別計算 (分壓氫&amp;H+代0) '!BT28</f>
        <v>91.070187425682164</v>
      </c>
      <c r="BB28" s="132">
        <f>'G 個別計算 (分壓氫&amp;H+代0) '!AB28</f>
        <v>1.6387728440919576</v>
      </c>
      <c r="BC28" s="132">
        <f>'G 個別計算 (分壓氫&amp;H+代0) '!CA28</f>
        <v>-91.070187425682164</v>
      </c>
      <c r="BD28">
        <f t="shared" si="0"/>
        <v>31.327166515068853</v>
      </c>
      <c r="BE28" s="132">
        <f>'G 個別計算 (分壓氫&amp;H+代0) '!BF28</f>
        <v>-117.9849414739292</v>
      </c>
      <c r="BF28" s="133">
        <f>'G 個別計算 (分壓氫&amp;H+代0) '!BM28</f>
        <v>-26.914754048246927</v>
      </c>
      <c r="BG28">
        <f>'G 個別計算 (分壓氫&amp;H+代0) '!CI28</f>
        <v>21.598664223320327</v>
      </c>
      <c r="BI28" s="8"/>
      <c r="BK28" s="8"/>
      <c r="BN28" s="2"/>
      <c r="CB28" s="8"/>
      <c r="CC28" s="8"/>
      <c r="CE28" s="8"/>
      <c r="CH28" s="2"/>
      <c r="CV28" s="8"/>
      <c r="CW28" s="8"/>
      <c r="CY28" s="8"/>
      <c r="DB28" s="2"/>
      <c r="DP28" s="8"/>
      <c r="DQ28" s="8"/>
      <c r="DS28" s="8"/>
      <c r="DV28" s="2"/>
      <c r="EJ28" s="8"/>
      <c r="EK28" s="8"/>
      <c r="EM28" s="8"/>
      <c r="EP28" s="2"/>
      <c r="FD28" s="8"/>
      <c r="FE28" s="8"/>
      <c r="FG28" s="8"/>
      <c r="FJ28" s="2"/>
      <c r="FX28" s="8"/>
      <c r="FY28" s="8"/>
      <c r="GA28" s="8"/>
    </row>
    <row r="29" spans="1:183" ht="16.5">
      <c r="A29">
        <v>9.9999999999999995E-7</v>
      </c>
      <c r="B29">
        <v>2.1739130434782607E-5</v>
      </c>
      <c r="C29">
        <v>2.4248333333333335E-3</v>
      </c>
      <c r="D29">
        <v>1.0622972972972973E-3</v>
      </c>
      <c r="E29">
        <v>7.4181818181818181E-4</v>
      </c>
      <c r="F29" s="22">
        <v>3.868329590789225E-3</v>
      </c>
      <c r="G29" s="22">
        <v>0.58052674236947721</v>
      </c>
      <c r="H29" s="22">
        <v>0.38412212542544322</v>
      </c>
      <c r="I29">
        <v>306.36098117</v>
      </c>
      <c r="J29">
        <v>2.9512092266663814E-7</v>
      </c>
      <c r="K29">
        <v>3.0724999999999999E-2</v>
      </c>
      <c r="L29">
        <v>391.95849578671823</v>
      </c>
      <c r="M29" s="104">
        <v>58821.872170587281</v>
      </c>
      <c r="Q29" s="2"/>
      <c r="AE29" s="8"/>
      <c r="AF29" s="8"/>
      <c r="AH29" s="131">
        <v>27</v>
      </c>
      <c r="AI29" s="188">
        <f>'G 個別計算 (分壓氫-發酵產氫H+代0)'!CO29</f>
        <v>-604.88302711286963</v>
      </c>
      <c r="AJ29" s="132">
        <f>'G 個別計算 (分壓氫-發酵產氫H+代0)'!AG29</f>
        <v>-707.96819957930711</v>
      </c>
      <c r="AK29" s="133">
        <f>'G 個別計算 (分壓氫-發酵產氫H+代0)'!BA29</f>
        <v>-684.54519934769553</v>
      </c>
      <c r="AL29" s="132">
        <f>'G 個別計算 (分壓氫-發酵產氫H+代0)'!BU29</f>
        <v>-672.26798012341908</v>
      </c>
      <c r="AX29" s="131">
        <v>27</v>
      </c>
      <c r="AY29" s="185">
        <f>'G 個別計算 (分壓氫&amp;H+代0) '!AI29</f>
        <v>29.728966997062589</v>
      </c>
      <c r="AZ29" s="157">
        <f>'G 個別計算 (分壓氫&amp;H+代0) '!U29</f>
        <v>60.747463113725644</v>
      </c>
      <c r="BA29" s="132">
        <f>'G 個別計算 (分壓氫&amp;H+代0) '!BT29</f>
        <v>90.501603086201371</v>
      </c>
      <c r="BB29" s="132">
        <f>'G 個別計算 (分壓氫&amp;H+代0) '!AB29</f>
        <v>1.2643561441875022</v>
      </c>
      <c r="BC29" s="132">
        <f>'G 個別計算 (分壓氫&amp;H+代0) '!CA29</f>
        <v>-90.501603086201371</v>
      </c>
      <c r="BD29">
        <f t="shared" si="0"/>
        <v>30.993323141250091</v>
      </c>
      <c r="BE29" s="132">
        <f>'G 個別計算 (分壓氫&amp;H+代0) '!BF29</f>
        <v>-117.55243408070697</v>
      </c>
      <c r="BF29" s="133">
        <f>'G 個別計算 (分壓氫&amp;H+代0) '!BM29</f>
        <v>-27.050830994505482</v>
      </c>
      <c r="BG29">
        <f>'G 個別計算 (分壓氫&amp;H+代0) '!CI29</f>
        <v>-9.7477493050738815</v>
      </c>
      <c r="BI29" s="8"/>
      <c r="BK29" s="8"/>
      <c r="BN29" s="2"/>
      <c r="CB29" s="8"/>
      <c r="CC29" s="8"/>
      <c r="CE29" s="8"/>
      <c r="CH29" s="2"/>
      <c r="CV29" s="8"/>
      <c r="CW29" s="8"/>
      <c r="CY29" s="8"/>
      <c r="DB29" s="2"/>
      <c r="DP29" s="8"/>
      <c r="DQ29" s="8"/>
      <c r="DS29" s="8"/>
      <c r="DV29" s="2"/>
      <c r="EJ29" s="8"/>
      <c r="EK29" s="8"/>
      <c r="EM29" s="8"/>
      <c r="EP29" s="2"/>
      <c r="FD29" s="8"/>
      <c r="FE29" s="8"/>
      <c r="FG29" s="8"/>
      <c r="FJ29" s="2"/>
      <c r="FX29" s="8"/>
      <c r="FY29" s="8"/>
      <c r="GA29" s="8"/>
    </row>
    <row r="30" spans="1:183" ht="16.5">
      <c r="A30">
        <v>9.9999999999999995E-7</v>
      </c>
      <c r="B30">
        <v>3.5000000000000004E-5</v>
      </c>
      <c r="C30">
        <v>2.4406666666666665E-3</v>
      </c>
      <c r="D30">
        <v>1.1508108108108108E-3</v>
      </c>
      <c r="E30">
        <v>6.9454545454545442E-4</v>
      </c>
      <c r="F30" s="22">
        <v>4.5181353743693128E-3</v>
      </c>
      <c r="G30" s="22">
        <v>0.57891494304389046</v>
      </c>
      <c r="H30" s="22">
        <v>0.38333668698424772</v>
      </c>
      <c r="I30">
        <v>306.1371997</v>
      </c>
      <c r="J30">
        <v>3.0199517204020165E-7</v>
      </c>
      <c r="K30">
        <v>3.1015000000000001E-2</v>
      </c>
      <c r="L30">
        <v>457.80006680797061</v>
      </c>
      <c r="M30" s="104">
        <v>58658.556603922203</v>
      </c>
      <c r="Q30" s="2"/>
      <c r="AE30" s="8"/>
      <c r="AF30" s="8"/>
      <c r="AH30" s="131">
        <v>28</v>
      </c>
      <c r="AI30" s="188">
        <f>'G 個別計算 (分壓氫-發酵產氫H+代0)'!CO30</f>
        <v>-576.09018025861383</v>
      </c>
      <c r="AJ30" s="132">
        <f>'G 個別計算 (分壓氫-發酵產氫H+代0)'!AG30</f>
        <v>-707.46741487284862</v>
      </c>
      <c r="AK30" s="133">
        <f>'G 個別計算 (分壓氫-發酵產氫H+代0)'!BA30</f>
        <v>-683.43131629924335</v>
      </c>
      <c r="AL30" s="132">
        <f>'G 個別計算 (分壓氫-發酵產氫H+代0)'!BU30</f>
        <v>-672.19275388966662</v>
      </c>
      <c r="AX30" s="131">
        <v>28</v>
      </c>
      <c r="AY30" s="185">
        <f>'G 個別計算 (分壓氫&amp;H+代0) '!AI30</f>
        <v>30.716853894797971</v>
      </c>
      <c r="AZ30" s="157">
        <f>'G 個別計算 (分壓氫&amp;H+代0) '!U30</f>
        <v>61.765160178391916</v>
      </c>
      <c r="BA30" s="132">
        <f>'G 個別計算 (分壓氫&amp;H+代0) '!BT30</f>
        <v>92.107326035840771</v>
      </c>
      <c r="BB30" s="132">
        <f>'G 個別計算 (分壓氫&amp;H+代0) '!AB30</f>
        <v>0.70614042614526318</v>
      </c>
      <c r="BC30" s="132">
        <f>'G 個別計算 (分壓氫&amp;H+代0) '!CA30</f>
        <v>-92.107326035840771</v>
      </c>
      <c r="BD30">
        <f t="shared" si="0"/>
        <v>31.422994320943236</v>
      </c>
      <c r="BE30" s="132">
        <f>'G 個別計算 (分壓氫&amp;H+代0) '!BF30</f>
        <v>-119.15941521863212</v>
      </c>
      <c r="BF30" s="133">
        <f>'G 個別計算 (分壓氫&amp;H+代0) '!BM30</f>
        <v>-27.052089182791249</v>
      </c>
      <c r="BG30">
        <f>'G 個別計算 (分壓氫&amp;H+代0) '!CI30</f>
        <v>-14.589839529453272</v>
      </c>
      <c r="BI30" s="8"/>
      <c r="BK30" s="8"/>
      <c r="BN30" s="2"/>
      <c r="CB30" s="8"/>
      <c r="CC30" s="8"/>
      <c r="CE30" s="8"/>
      <c r="CH30" s="2"/>
      <c r="CV30" s="8"/>
      <c r="CW30" s="8"/>
      <c r="CY30" s="8"/>
      <c r="DB30" s="2"/>
      <c r="DP30" s="8"/>
      <c r="DQ30" s="8"/>
      <c r="DS30" s="8"/>
      <c r="DV30" s="2"/>
      <c r="EJ30" s="8"/>
      <c r="EK30" s="8"/>
      <c r="EM30" s="8"/>
      <c r="EP30" s="2"/>
      <c r="FD30" s="8"/>
      <c r="FE30" s="8"/>
      <c r="FG30" s="8"/>
      <c r="FJ30" s="2"/>
      <c r="FX30" s="8"/>
      <c r="FY30" s="8"/>
      <c r="GA30" s="8"/>
    </row>
    <row r="31" spans="1:183" ht="16.5">
      <c r="A31">
        <v>9.9999999999999995E-7</v>
      </c>
      <c r="B31">
        <v>5.0217391304347822E-5</v>
      </c>
      <c r="C31">
        <v>2.5488333333333335E-3</v>
      </c>
      <c r="D31">
        <v>1.508918918918919E-3</v>
      </c>
      <c r="E31">
        <v>7.139772727272727E-4</v>
      </c>
      <c r="F31" s="22">
        <v>3.8934746971841334E-3</v>
      </c>
      <c r="G31" s="22">
        <v>0.57550636949466949</v>
      </c>
      <c r="H31" s="22">
        <v>0.38957433737732944</v>
      </c>
      <c r="I31">
        <v>306.2545045</v>
      </c>
      <c r="J31">
        <v>2.9512092266663814E-7</v>
      </c>
      <c r="K31">
        <v>3.1274999999999997E-2</v>
      </c>
      <c r="L31">
        <v>394.50632369218232</v>
      </c>
      <c r="M31" s="104">
        <v>58313.182889047384</v>
      </c>
      <c r="Q31" s="2"/>
      <c r="AE31" s="8"/>
      <c r="AF31" s="8"/>
      <c r="AH31" s="131">
        <v>29</v>
      </c>
      <c r="AI31" s="188">
        <f>'G 個別計算 (分壓氫-發酵產氫H+代0)'!CO31</f>
        <v>-554.30097046511037</v>
      </c>
      <c r="AJ31" s="132">
        <f>'G 個別計算 (分壓氫-發酵產氫H+代0)'!AG31</f>
        <v>-707.20093659576696</v>
      </c>
      <c r="AK31" s="133">
        <f>'G 個別計算 (分壓氫-發酵產氫H+代0)'!BA31</f>
        <v>-681.49949111609635</v>
      </c>
      <c r="AL31" s="132">
        <f>'G 個別計算 (分壓氫-發酵產氫H+代0)'!BU31</f>
        <v>-672.35034959498512</v>
      </c>
      <c r="AX31" s="131">
        <v>29</v>
      </c>
      <c r="AY31" s="185">
        <f>'G 個別計算 (分壓氫&amp;H+代0) '!AI31</f>
        <v>30.110235287004016</v>
      </c>
      <c r="AZ31" s="157">
        <f>'G 個別計算 (分壓氫&amp;H+代0) '!U31</f>
        <v>60.071817567637481</v>
      </c>
      <c r="BA31" s="132">
        <f>'G 個別計算 (分壓氫&amp;H+代0) '!BT31</f>
        <v>90.525328835556977</v>
      </c>
      <c r="BB31" s="132">
        <f>'G 個別計算 (分壓氫&amp;H+代0) '!AB31</f>
        <v>-0.49192898728586887</v>
      </c>
      <c r="BC31" s="132">
        <f>'G 個別計算 (分壓氫&amp;H+代0) '!CA31</f>
        <v>-90.525328835556977</v>
      </c>
      <c r="BD31">
        <f t="shared" si="0"/>
        <v>29.618306299718146</v>
      </c>
      <c r="BE31" s="132">
        <f>'G 個別計算 (分壓氫&amp;H+代0) '!BF31</f>
        <v>-117.68141684221193</v>
      </c>
      <c r="BF31" s="133">
        <f>'G 個別計算 (分壓氫&amp;H+代0) '!BM31</f>
        <v>-27.156088006654837</v>
      </c>
      <c r="BG31">
        <f>'G 個別計算 (分壓氫&amp;H+代0) '!CI31</f>
        <v>-18.156460500816195</v>
      </c>
      <c r="BI31" s="8"/>
      <c r="BK31" s="8"/>
      <c r="BN31" s="2"/>
      <c r="CB31" s="8"/>
      <c r="CC31" s="8"/>
      <c r="CE31" s="8"/>
      <c r="CH31" s="2"/>
      <c r="CV31" s="8"/>
      <c r="CW31" s="8"/>
      <c r="CY31" s="8"/>
      <c r="DB31" s="2"/>
      <c r="DP31" s="8"/>
      <c r="DQ31" s="8"/>
      <c r="DS31" s="8"/>
      <c r="DV31" s="2"/>
      <c r="EJ31" s="8"/>
      <c r="EK31" s="8"/>
      <c r="EM31" s="8"/>
      <c r="EP31" s="2"/>
      <c r="FD31" s="8"/>
      <c r="FE31" s="8"/>
      <c r="FG31" s="8"/>
      <c r="FJ31" s="2"/>
      <c r="FX31" s="8"/>
      <c r="FY31" s="8"/>
      <c r="GA31" s="8"/>
    </row>
    <row r="32" spans="1:183" ht="16.5">
      <c r="A32">
        <v>9.9999999999999995E-7</v>
      </c>
      <c r="B32">
        <v>2.891304347826087E-5</v>
      </c>
      <c r="C32">
        <v>1.0803333333333331E-3</v>
      </c>
      <c r="D32">
        <v>8.3662162162162154E-4</v>
      </c>
      <c r="E32">
        <v>1.7874999999999998E-4</v>
      </c>
      <c r="F32" s="22">
        <v>1.1347902766225681E-3</v>
      </c>
      <c r="G32" s="22">
        <v>0.61400295914893155</v>
      </c>
      <c r="H32" s="22">
        <v>0.35932293829432571</v>
      </c>
      <c r="I32">
        <v>306.37000462000003</v>
      </c>
      <c r="J32">
        <v>2.6302679918953789E-7</v>
      </c>
      <c r="K32">
        <v>3.1899999999999998E-2</v>
      </c>
      <c r="L32">
        <v>114.98262477878171</v>
      </c>
      <c r="M32" s="104">
        <v>62213.84983576549</v>
      </c>
      <c r="Q32" s="2"/>
      <c r="AE32" s="8"/>
      <c r="AF32" s="8"/>
      <c r="AH32" s="131">
        <v>30</v>
      </c>
      <c r="AI32" s="188">
        <f>'G 個別計算 (分壓氫-發酵產氫H+代0)'!CO32</f>
        <v>-588.61532238076325</v>
      </c>
      <c r="AJ32" s="132">
        <f>'G 個別計算 (分壓氫-發酵產氫H+代0)'!AG32</f>
        <v>-722.85514868166683</v>
      </c>
      <c r="AK32" s="133">
        <f>'G 個別計算 (分壓氫-發酵產氫H+代0)'!BA32</f>
        <v>-689.44396772318157</v>
      </c>
      <c r="AL32" s="132">
        <f>'G 個別計算 (分壓氫-發酵產氫H+代0)'!BU32</f>
        <v>-683.4352893631393</v>
      </c>
      <c r="AX32" s="131">
        <v>30</v>
      </c>
      <c r="AY32" s="185">
        <f>'G 個別計算 (分壓氫&amp;H+代0) '!AI32</f>
        <v>23.021812551846171</v>
      </c>
      <c r="AZ32" s="157">
        <f>'G 個別計算 (分壓氫&amp;H+代0) '!U32</f>
        <v>50.072702439443489</v>
      </c>
      <c r="BA32" s="132">
        <f>'G 個別計算 (分壓氫&amp;H+代0) '!BT32</f>
        <v>80.321763641541992</v>
      </c>
      <c r="BB32" s="132">
        <f>'G 個別計算 (分壓氫&amp;H+代0) '!AB32</f>
        <v>-3.1981713145010011</v>
      </c>
      <c r="BC32" s="132">
        <f>'G 個別計算 (分壓氫&amp;H+代0) '!CA32</f>
        <v>-80.321763641541992</v>
      </c>
      <c r="BD32">
        <f t="shared" si="0"/>
        <v>19.823641237345171</v>
      </c>
      <c r="BE32" s="132">
        <f>'G 個別計算 (分壓氫&amp;H+代0) '!BF32</f>
        <v>-105.06342264867338</v>
      </c>
      <c r="BF32" s="133">
        <f>'G 個別計算 (分壓氫&amp;H+代0) '!BM32</f>
        <v>-24.741659007131286</v>
      </c>
      <c r="BG32">
        <f>'G 個別計算 (分壓氫&amp;H+代0) '!CI32</f>
        <v>-11.913943537121014</v>
      </c>
      <c r="BI32" s="8"/>
      <c r="BK32" s="8"/>
      <c r="BN32" s="2"/>
      <c r="CB32" s="8"/>
      <c r="CC32" s="8"/>
      <c r="CE32" s="8"/>
      <c r="CH32" s="2"/>
      <c r="CV32" s="8"/>
      <c r="CW32" s="8"/>
      <c r="CY32" s="8"/>
      <c r="DB32" s="2"/>
      <c r="DP32" s="8"/>
      <c r="DQ32" s="8"/>
      <c r="DS32" s="8"/>
      <c r="DV32" s="2"/>
      <c r="EJ32" s="8"/>
      <c r="EK32" s="8"/>
      <c r="EM32" s="8"/>
      <c r="EP32" s="2"/>
      <c r="FD32" s="8"/>
      <c r="FE32" s="8"/>
      <c r="FG32" s="8"/>
      <c r="FJ32" s="2"/>
      <c r="FX32" s="8"/>
      <c r="FY32" s="8"/>
      <c r="GA32" s="8"/>
    </row>
    <row r="33" spans="1:183" ht="16.5">
      <c r="A33">
        <v>9.9999999999999995E-7</v>
      </c>
      <c r="B33">
        <v>9.9999999999999995E-7</v>
      </c>
      <c r="C33">
        <v>1.3261666666666665E-3</v>
      </c>
      <c r="D33">
        <v>8.5189189189189185E-4</v>
      </c>
      <c r="E33">
        <v>1.8375000000000002E-4</v>
      </c>
      <c r="F33" s="22">
        <v>2.1341356783558785E-3</v>
      </c>
      <c r="G33" s="22">
        <v>0.60246896165330988</v>
      </c>
      <c r="H33" s="22">
        <v>0.36727764689133885</v>
      </c>
      <c r="I33">
        <v>305.94770732000001</v>
      </c>
      <c r="J33">
        <v>2.6302679918953789E-7</v>
      </c>
      <c r="K33">
        <v>3.252E-2</v>
      </c>
      <c r="L33">
        <v>216.2412976094094</v>
      </c>
      <c r="M33" s="104">
        <v>61045.167539521623</v>
      </c>
      <c r="Q33" s="2"/>
      <c r="AE33" s="8"/>
      <c r="AF33" s="8"/>
      <c r="AH33" s="131">
        <v>31</v>
      </c>
      <c r="AI33" s="188">
        <f>'G 個別計算 (分壓氫-發酵產氫H+代0)'!CO33</f>
        <v>-794.63241779360737</v>
      </c>
      <c r="AJ33" s="132">
        <f>'G 個別計算 (分壓氫-發酵產氫H+代0)'!AG33</f>
        <v>-720.64238473179887</v>
      </c>
      <c r="AK33" s="133">
        <f>'G 個別計算 (分壓氫-發酵產氫H+代0)'!BA33</f>
        <v>-689.99889344589599</v>
      </c>
      <c r="AL33" s="132">
        <f>'G 個別計算 (分壓氫-發酵產氫H+代0)'!BU33</f>
        <v>-683.94780083047624</v>
      </c>
      <c r="AX33" s="131">
        <v>31</v>
      </c>
      <c r="AY33" s="185">
        <f>'G 個別計算 (分壓氫&amp;H+代0) '!AI33</f>
        <v>22.372719419218008</v>
      </c>
      <c r="AZ33" s="157">
        <f>'G 個別計算 (分壓氫&amp;H+代0) '!U33</f>
        <v>48.164049542675251</v>
      </c>
      <c r="BA33" s="132">
        <f>'G 個別計算 (分壓氫&amp;H+代0) '!BT33</f>
        <v>76.653772665672648</v>
      </c>
      <c r="BB33" s="132">
        <f>'G 個別計算 (分壓氫&amp;H+代0) '!AB33</f>
        <v>-2.6983929995399727</v>
      </c>
      <c r="BC33" s="132">
        <f>'G 個別計算 (分壓氫&amp;H+代0) '!CA33</f>
        <v>-76.653772665672648</v>
      </c>
      <c r="BD33">
        <f t="shared" si="0"/>
        <v>19.674326419678035</v>
      </c>
      <c r="BE33" s="132">
        <f>'G 個別計算 (分壓氫&amp;H+代0) '!BF33</f>
        <v>-101.92126311792572</v>
      </c>
      <c r="BF33" s="133">
        <f>'G 個別計算 (分壓氫&amp;H+代0) '!BM33</f>
        <v>-25.267490452252964</v>
      </c>
      <c r="BG33">
        <f>'G 個別計算 (分壓氫&amp;H+代0) '!CI33</f>
        <v>22.418034535537203</v>
      </c>
      <c r="BI33" s="8"/>
      <c r="BK33" s="8"/>
      <c r="BN33" s="2"/>
      <c r="CB33" s="8"/>
      <c r="CC33" s="8"/>
      <c r="CE33" s="8"/>
      <c r="CH33" s="2"/>
      <c r="CV33" s="8"/>
      <c r="CW33" s="8"/>
      <c r="CY33" s="8"/>
      <c r="DB33" s="2"/>
      <c r="DP33" s="8"/>
      <c r="DQ33" s="8"/>
      <c r="DS33" s="8"/>
      <c r="DV33" s="2"/>
      <c r="EJ33" s="8"/>
      <c r="EK33" s="8"/>
      <c r="EM33" s="8"/>
      <c r="EP33" s="2"/>
      <c r="FD33" s="8"/>
      <c r="FE33" s="8"/>
      <c r="FG33" s="8"/>
      <c r="FJ33" s="2"/>
      <c r="FX33" s="8"/>
      <c r="FY33" s="8"/>
      <c r="GA33" s="8"/>
    </row>
    <row r="34" spans="1:183" ht="16.5">
      <c r="A34">
        <v>9.9999999999999995E-7</v>
      </c>
      <c r="B34">
        <v>2.6521739130434784E-5</v>
      </c>
      <c r="C34">
        <v>2.0423333333333335E-3</v>
      </c>
      <c r="D34">
        <v>1.0882432432432433E-3</v>
      </c>
      <c r="E34">
        <v>3.9738636363636365E-4</v>
      </c>
      <c r="F34" s="22">
        <v>3.1334810800891888E-3</v>
      </c>
      <c r="G34" s="22">
        <v>0.5909349641576882</v>
      </c>
      <c r="H34" s="22">
        <v>0.37523235548835193</v>
      </c>
      <c r="I34">
        <v>306.26352795000003</v>
      </c>
      <c r="J34">
        <v>2.8183829312644502E-7</v>
      </c>
      <c r="K34">
        <v>3.1375E-2</v>
      </c>
      <c r="L34">
        <v>317.49997044003703</v>
      </c>
      <c r="M34" s="104">
        <v>59876.485243277755</v>
      </c>
      <c r="Q34" s="2"/>
      <c r="AE34" s="8"/>
      <c r="AF34" s="8"/>
      <c r="AH34" s="131">
        <v>32</v>
      </c>
      <c r="AI34" s="188">
        <f>'G 個別計算 (分壓氫-發酵產氫H+代0)'!CO34</f>
        <v>-593.38001335981789</v>
      </c>
      <c r="AJ34" s="132">
        <f>'G 個別計算 (分壓氫-發酵產氫H+代0)'!AG34</f>
        <v>-710.9861220837231</v>
      </c>
      <c r="AK34" s="133">
        <f>'G 個別計算 (分壓氫-發酵產氫H+代0)'!BA34</f>
        <v>-684.76247268684176</v>
      </c>
      <c r="AL34" s="132">
        <f>'G 個別計算 (分壓氫-發酵產氫H+代0)'!BU34</f>
        <v>-676.30460833452003</v>
      </c>
      <c r="AX34" s="131">
        <v>32</v>
      </c>
      <c r="AY34" s="185">
        <f>'G 個別計算 (分壓氫&amp;H+代0) '!AI34</f>
        <v>29.377262874789906</v>
      </c>
      <c r="AZ34" s="157">
        <f>'G 個別計算 (分壓氫&amp;H+代0) '!U34</f>
        <v>58.703162158266075</v>
      </c>
      <c r="BA34" s="132">
        <f>'G 個別計算 (分壓氫&amp;H+代0) '!BT34</f>
        <v>88.912363792364687</v>
      </c>
      <c r="BB34" s="132">
        <f>'G 個別計算 (分壓氫&amp;H+代0) '!AB34</f>
        <v>-0.88330235062227402</v>
      </c>
      <c r="BC34" s="132">
        <f>'G 個別計算 (分壓氫&amp;H+代0) '!CA34</f>
        <v>-88.912363792364687</v>
      </c>
      <c r="BD34">
        <f t="shared" si="0"/>
        <v>28.493960524167633</v>
      </c>
      <c r="BE34" s="132">
        <f>'G 個別計算 (分壓氫&amp;H+代0) '!BF34</f>
        <v>-115.42396659536078</v>
      </c>
      <c r="BF34" s="133">
        <f>'G 個別計算 (分壓氫&amp;H+代0) '!BM34</f>
        <v>-26.511602802995974</v>
      </c>
      <c r="BG34">
        <f>'G 個別計算 (分壓氫&amp;H+代0) '!CI34</f>
        <v>-11.445292408780901</v>
      </c>
      <c r="BI34" s="8"/>
      <c r="BK34" s="8"/>
      <c r="BN34" s="2"/>
      <c r="CB34" s="8"/>
      <c r="CC34" s="8"/>
      <c r="CE34" s="8"/>
      <c r="CH34" s="2"/>
      <c r="CV34" s="8"/>
      <c r="CW34" s="8"/>
      <c r="CY34" s="8"/>
      <c r="DB34" s="2"/>
      <c r="DP34" s="8"/>
      <c r="DQ34" s="8"/>
      <c r="DS34" s="8"/>
      <c r="DV34" s="2"/>
      <c r="EJ34" s="8"/>
      <c r="EK34" s="8"/>
      <c r="EM34" s="8"/>
      <c r="EP34" s="2"/>
      <c r="FD34" s="8"/>
      <c r="FE34" s="8"/>
      <c r="FG34" s="8"/>
      <c r="FJ34" s="2"/>
      <c r="FX34" s="8"/>
      <c r="FY34" s="8"/>
      <c r="GA34" s="8"/>
    </row>
    <row r="35" spans="1:183" ht="16.5">
      <c r="A35">
        <v>9.9999999999999995E-7</v>
      </c>
      <c r="B35">
        <v>9.9999999999999995E-7</v>
      </c>
      <c r="C35">
        <v>1.1841666666666665E-3</v>
      </c>
      <c r="D35">
        <v>6.7702702702702696E-4</v>
      </c>
      <c r="E35">
        <v>2.0920454545454546E-4</v>
      </c>
      <c r="F35" s="22">
        <v>6.0768374282453401E-4</v>
      </c>
      <c r="G35" s="22">
        <v>0.62080535384338009</v>
      </c>
      <c r="H35" s="22">
        <v>0.35587997443524294</v>
      </c>
      <c r="I35">
        <v>306.58295795999999</v>
      </c>
      <c r="J35">
        <v>2.8840315031266014E-7</v>
      </c>
      <c r="K35">
        <v>3.0054999999999998E-2</v>
      </c>
      <c r="L35">
        <v>61.573555241695907</v>
      </c>
      <c r="M35" s="104">
        <v>62903.102478180488</v>
      </c>
      <c r="Q35" s="2"/>
      <c r="AE35" s="8"/>
      <c r="AF35" s="8"/>
      <c r="AH35" s="131">
        <v>33</v>
      </c>
      <c r="AI35" s="188">
        <f>'G 個別計算 (分壓氫-發酵產氫H+代0)'!CO35</f>
        <v>-792.22578590705939</v>
      </c>
      <c r="AJ35" s="132">
        <f>'G 個別計算 (分壓氫-發酵產氫H+代0)'!AG35</f>
        <v>-723.17484849160849</v>
      </c>
      <c r="AK35" s="133">
        <f>'G 個別計算 (分壓氫-發酵產氫H+代0)'!BA35</f>
        <v>-693.12462648964163</v>
      </c>
      <c r="AL35" s="132">
        <f>'G 個別計算 (分壓氫-發酵產氫H+代0)'!BU35</f>
        <v>-684.52552845994455</v>
      </c>
      <c r="AX35" s="131">
        <v>33</v>
      </c>
      <c r="AY35" s="185">
        <f>'G 個別計算 (分壓氫&amp;H+代0) '!AI35</f>
        <v>19.915624936606541</v>
      </c>
      <c r="AZ35" s="157">
        <f>'G 個別計算 (分壓氫&amp;H+代0) '!U35</f>
        <v>45.93379594670035</v>
      </c>
      <c r="BA35" s="132">
        <f>'G 個別計算 (分壓氫&amp;H+代0) '!BT35</f>
        <v>73.439354248572641</v>
      </c>
      <c r="BB35" s="132">
        <f>'G 個別計算 (分壓氫&amp;H+代0) '!AB35</f>
        <v>-1.487387291778304</v>
      </c>
      <c r="BC35" s="132">
        <f>'G 個別計算 (分壓氫&amp;H+代0) '!CA35</f>
        <v>-73.439354248572641</v>
      </c>
      <c r="BD35">
        <f t="shared" si="0"/>
        <v>18.428237644828236</v>
      </c>
      <c r="BE35" s="132">
        <f>'G 個別計算 (分壓氫&amp;H+代0) '!BF35</f>
        <v>-98.535712925960681</v>
      </c>
      <c r="BF35" s="133">
        <f>'G 個別計算 (分壓氫&amp;H+代0) '!BM35</f>
        <v>-25.096358677387926</v>
      </c>
      <c r="BG35">
        <f>'G 個別計算 (分壓氫&amp;H+代0) '!CI35</f>
        <v>21.665584915818755</v>
      </c>
      <c r="BI35" s="8"/>
      <c r="BK35" s="8"/>
      <c r="BN35" s="2"/>
      <c r="CB35" s="8"/>
      <c r="CC35" s="8"/>
      <c r="CE35" s="8"/>
      <c r="CH35" s="2"/>
      <c r="CV35" s="8"/>
      <c r="CW35" s="8"/>
      <c r="CY35" s="8"/>
      <c r="DB35" s="2"/>
      <c r="DP35" s="8"/>
      <c r="DQ35" s="8"/>
      <c r="DS35" s="8"/>
      <c r="DV35" s="2"/>
      <c r="EJ35" s="8"/>
      <c r="EK35" s="8"/>
      <c r="EM35" s="8"/>
      <c r="EP35" s="2"/>
      <c r="FD35" s="8"/>
      <c r="FE35" s="8"/>
      <c r="FG35" s="8"/>
      <c r="FJ35" s="2"/>
      <c r="FX35" s="8"/>
      <c r="FY35" s="8"/>
      <c r="GA35" s="8"/>
    </row>
    <row r="36" spans="1:183" ht="16.5">
      <c r="A36">
        <v>9.9999999999999995E-7</v>
      </c>
      <c r="B36">
        <v>2.8478260869565222E-5</v>
      </c>
      <c r="C36">
        <v>1.0231666666666668E-3</v>
      </c>
      <c r="D36">
        <v>5.7662162162162172E-4</v>
      </c>
      <c r="E36">
        <v>1.2090909090909091E-4</v>
      </c>
      <c r="F36" s="22">
        <v>1.1210502945380426E-3</v>
      </c>
      <c r="G36" s="22">
        <v>0.60888628910184694</v>
      </c>
      <c r="H36" s="22">
        <v>0.36231259223535728</v>
      </c>
      <c r="I36">
        <v>306.45374220000002</v>
      </c>
      <c r="J36">
        <v>2.6302679918953789E-7</v>
      </c>
      <c r="K36">
        <v>3.0085000000000001E-2</v>
      </c>
      <c r="L36">
        <v>113.59042109406717</v>
      </c>
      <c r="M36" s="104">
        <v>61695.40324324464</v>
      </c>
      <c r="Q36" s="2"/>
      <c r="AE36" s="8"/>
      <c r="AF36" s="8"/>
      <c r="AH36" s="131">
        <v>34</v>
      </c>
      <c r="AI36" s="188">
        <f>'G 個別計算 (分壓氫-發酵產氫H+代0)'!CO36</f>
        <v>-587.75204166749063</v>
      </c>
      <c r="AJ36" s="132">
        <f>'G 個別計算 (分壓氫-發酵產氫H+代0)'!AG36</f>
        <v>-723.75921204910173</v>
      </c>
      <c r="AK36" s="133">
        <f>'G 個別計算 (分壓氫-發酵產氫H+代0)'!BA36</f>
        <v>-692.90886005196523</v>
      </c>
      <c r="AL36" s="132">
        <f>'G 個別計算 (分壓氫-發酵產氫H+代0)'!BU36</f>
        <v>-686.17452101938568</v>
      </c>
      <c r="AX36" s="131">
        <v>34</v>
      </c>
      <c r="AY36" s="185">
        <f>'G 個別計算 (分壓氫&amp;H+代0) '!AI36</f>
        <v>23.671462865558873</v>
      </c>
      <c r="AZ36" s="157">
        <f>'G 個別計算 (分壓氫&amp;H+代0) '!U36</f>
        <v>50.62971175337205</v>
      </c>
      <c r="BA36" s="132">
        <f>'G 個別計算 (分壓氫&amp;H+代0) '!BT36</f>
        <v>80.025265756957381</v>
      </c>
      <c r="BB36" s="132">
        <f>'G 個別計算 (分壓氫&amp;H+代0) '!AB36</f>
        <v>-2.4373051157719932</v>
      </c>
      <c r="BC36" s="132">
        <f>'G 個別計算 (分壓氫&amp;H+代0) '!CA36</f>
        <v>-80.025265756957381</v>
      </c>
      <c r="BD36">
        <f t="shared" si="0"/>
        <v>21.234157749786881</v>
      </c>
      <c r="BE36" s="132">
        <f>'G 個別計算 (分壓氫&amp;H+代0) '!BF36</f>
        <v>-104.80118649995154</v>
      </c>
      <c r="BF36" s="133">
        <f>'G 個別計算 (分壓氫&amp;H+代0) '!BM36</f>
        <v>-24.775920742994039</v>
      </c>
      <c r="BG36">
        <f>'G 個別計算 (分壓氫&amp;H+代0) '!CI36</f>
        <v>-12.230408541244003</v>
      </c>
      <c r="BI36" s="8"/>
      <c r="BK36" s="8"/>
      <c r="BN36" s="2"/>
      <c r="CB36" s="8"/>
      <c r="CC36" s="8"/>
      <c r="CE36" s="8"/>
      <c r="CH36" s="2"/>
      <c r="CV36" s="8"/>
      <c r="CW36" s="8"/>
      <c r="CY36" s="8"/>
      <c r="DB36" s="2"/>
      <c r="DP36" s="8"/>
      <c r="DQ36" s="8"/>
      <c r="DS36" s="8"/>
      <c r="DV36" s="2"/>
      <c r="EJ36" s="8"/>
      <c r="EK36" s="8"/>
      <c r="EM36" s="8"/>
      <c r="EP36" s="2"/>
      <c r="FD36" s="8"/>
      <c r="FE36" s="8"/>
      <c r="FG36" s="8"/>
      <c r="FJ36" s="2"/>
      <c r="FX36" s="8"/>
      <c r="FY36" s="8"/>
      <c r="GA36" s="8"/>
    </row>
    <row r="37" spans="1:183" ht="16.5">
      <c r="A37">
        <v>9.9999999999999995E-7</v>
      </c>
      <c r="B37">
        <v>2.6304347826086954E-5</v>
      </c>
      <c r="C37">
        <v>1.1801666666666668E-3</v>
      </c>
      <c r="D37">
        <v>5.8027027027027027E-4</v>
      </c>
      <c r="E37">
        <v>1.3897727272727274E-4</v>
      </c>
      <c r="F37" s="22">
        <v>1.2259222803102268E-3</v>
      </c>
      <c r="G37" s="22">
        <v>0.59671058812407374</v>
      </c>
      <c r="H37" s="22">
        <v>0.37224202570116477</v>
      </c>
      <c r="I37">
        <v>306.42053592000002</v>
      </c>
      <c r="J37">
        <v>2.8840315031266014E-7</v>
      </c>
      <c r="K37">
        <v>3.04E-2</v>
      </c>
      <c r="L37">
        <v>124.21657505243373</v>
      </c>
      <c r="M37" s="104">
        <v>60461.700341671771</v>
      </c>
      <c r="Q37" s="2"/>
      <c r="AE37" s="8"/>
      <c r="AF37" s="8"/>
      <c r="AH37" s="131">
        <v>35</v>
      </c>
      <c r="AI37" s="188">
        <f>'G 個別計算 (分壓氫-發酵產氫H+代0)'!CO37</f>
        <v>-592.91875975673383</v>
      </c>
      <c r="AJ37" s="132">
        <f>'G 個別計算 (分壓氫-發酵產氫H+代0)'!AG37</f>
        <v>-721.43475773193427</v>
      </c>
      <c r="AK37" s="133">
        <f>'G 個別計算 (分壓氫-發酵產氫H+代0)'!BA37</f>
        <v>-692.57652862582358</v>
      </c>
      <c r="AL37" s="132">
        <f>'G 個別計算 (分壓氫-發酵產氫H+代0)'!BU37</f>
        <v>-685.06252388536734</v>
      </c>
      <c r="AX37" s="131">
        <v>35</v>
      </c>
      <c r="AY37" s="185">
        <f>'G 個別計算 (分壓氫&amp;H+代0) '!AI37</f>
        <v>24.489148728961275</v>
      </c>
      <c r="AZ37" s="157">
        <f>'G 個別計算 (分壓氫&amp;H+代0) '!U37</f>
        <v>51.67180587412534</v>
      </c>
      <c r="BA37" s="132">
        <f>'G 個別計算 (分壓氫&amp;H+代0) '!BT37</f>
        <v>80.606326889719412</v>
      </c>
      <c r="BB37" s="132">
        <f>'G 個別計算 (分壓氫&amp;H+代0) '!AB37</f>
        <v>-1.7518638704298226</v>
      </c>
      <c r="BC37" s="132">
        <f>'G 個別計算 (分壓氫&amp;H+代0) '!CA37</f>
        <v>-80.606326889719412</v>
      </c>
      <c r="BD37">
        <f t="shared" si="0"/>
        <v>22.737284858531453</v>
      </c>
      <c r="BE37" s="132">
        <f>'G 個別計算 (分壓氫&amp;H+代0) '!BF37</f>
        <v>-105.77511441078381</v>
      </c>
      <c r="BF37" s="133">
        <f>'G 個別計算 (分壓氫&amp;H+代0) '!BM37</f>
        <v>-25.168787521064296</v>
      </c>
      <c r="BG37">
        <f>'G 個別計算 (分壓氫&amp;H+代0) '!CI37</f>
        <v>-11.633290353013962</v>
      </c>
      <c r="BI37" s="8"/>
      <c r="BK37" s="8"/>
      <c r="BN37" s="2"/>
      <c r="CB37" s="8"/>
      <c r="CC37" s="8"/>
      <c r="CE37" s="8"/>
      <c r="CH37" s="2"/>
      <c r="CV37" s="8"/>
      <c r="CW37" s="8"/>
      <c r="CY37" s="8"/>
      <c r="DB37" s="2"/>
      <c r="DP37" s="8"/>
      <c r="DQ37" s="8"/>
      <c r="DS37" s="8"/>
      <c r="DV37" s="2"/>
      <c r="EJ37" s="8"/>
      <c r="EK37" s="8"/>
      <c r="EM37" s="8"/>
      <c r="EP37" s="2"/>
      <c r="FD37" s="8"/>
      <c r="FE37" s="8"/>
      <c r="FG37" s="8"/>
      <c r="FJ37" s="2"/>
      <c r="FX37" s="8"/>
      <c r="FY37" s="8"/>
      <c r="GA37" s="8"/>
    </row>
    <row r="38" spans="1:183" ht="16.5">
      <c r="A38">
        <v>9.9999999999999995E-7</v>
      </c>
      <c r="B38">
        <v>3.4565217391304352E-5</v>
      </c>
      <c r="C38">
        <v>1.6188333333333335E-3</v>
      </c>
      <c r="D38">
        <v>8.8648648648648643E-4</v>
      </c>
      <c r="E38">
        <v>2.0000000000000001E-4</v>
      </c>
      <c r="F38" s="22">
        <v>1.0584443407509023E-3</v>
      </c>
      <c r="G38" s="22">
        <v>0.59546660189478295</v>
      </c>
      <c r="H38" s="22">
        <v>0.36788584848848921</v>
      </c>
      <c r="I38">
        <v>306.36819993</v>
      </c>
      <c r="J38">
        <v>3.0199517204020165E-7</v>
      </c>
      <c r="K38">
        <v>3.2489999999999998E-2</v>
      </c>
      <c r="L38">
        <v>107.24687282658518</v>
      </c>
      <c r="M38" s="104">
        <v>60335.653436988883</v>
      </c>
      <c r="Q38" s="2"/>
      <c r="AE38" s="8"/>
      <c r="AF38" s="8"/>
      <c r="AH38" s="131">
        <v>36</v>
      </c>
      <c r="AI38" s="188">
        <f>'G 個別計算 (分壓氫-發酵產氫H+代0)'!CO38</f>
        <v>-578.27196678573023</v>
      </c>
      <c r="AJ38" s="132">
        <f>'G 個別計算 (分壓氫-發酵產氫H+代0)'!AG38</f>
        <v>-717.10309019200076</v>
      </c>
      <c r="AK38" s="133">
        <f>'G 個別計算 (分壓氫-發酵產氫H+代0)'!BA38</f>
        <v>-689.04797815699908</v>
      </c>
      <c r="AL38" s="132">
        <f>'G 個別計算 (分壓氫-發酵產氫H+代0)'!BU38</f>
        <v>-682.83531031148664</v>
      </c>
      <c r="AX38" s="131">
        <v>36</v>
      </c>
      <c r="AY38" s="185">
        <f>'G 個別計算 (分壓氫&amp;H+代0) '!AI38</f>
        <v>24.418188906818749</v>
      </c>
      <c r="AZ38" s="157">
        <f>'G 個別計算 (分壓氫&amp;H+代0) '!U38</f>
        <v>50.437323097736382</v>
      </c>
      <c r="BA38" s="132">
        <f>'G 個別計算 (分壓氫&amp;H+代0) '!BT38</f>
        <v>78.634447274953658</v>
      </c>
      <c r="BB38" s="132">
        <f>'G 個別計算 (分壓氫&amp;H+代0) '!AB38</f>
        <v>-2.1779899862994663</v>
      </c>
      <c r="BC38" s="132">
        <f>'G 個別計算 (分壓氫&amp;H+代0) '!CA38</f>
        <v>-78.634447274953658</v>
      </c>
      <c r="BD38">
        <f t="shared" si="0"/>
        <v>22.240198920519283</v>
      </c>
      <c r="BE38" s="132">
        <f>'G 個別計算 (分壓氫&amp;H+代0) '!BF38</f>
        <v>-104.44621199674935</v>
      </c>
      <c r="BF38" s="133">
        <f>'G 個別計算 (分壓氫&amp;H+代0) '!BM38</f>
        <v>-25.811764721795583</v>
      </c>
      <c r="BG38">
        <f>'G 個別計算 (分壓氫&amp;H+代0) '!CI38</f>
        <v>-14.030459918759917</v>
      </c>
      <c r="BI38" s="8"/>
      <c r="BK38" s="8"/>
      <c r="BN38" s="2"/>
      <c r="CB38" s="8"/>
      <c r="CC38" s="8"/>
      <c r="CE38" s="8"/>
      <c r="CH38" s="2"/>
      <c r="CV38" s="8"/>
      <c r="CW38" s="8"/>
      <c r="CY38" s="8"/>
      <c r="DB38" s="2"/>
      <c r="DP38" s="8"/>
      <c r="DQ38" s="8"/>
      <c r="DS38" s="8"/>
      <c r="DV38" s="2"/>
      <c r="EJ38" s="8"/>
      <c r="EK38" s="8"/>
      <c r="EM38" s="8"/>
      <c r="EP38" s="2"/>
      <c r="FD38" s="8"/>
      <c r="FE38" s="8"/>
      <c r="FG38" s="8"/>
      <c r="FJ38" s="2"/>
      <c r="FX38" s="8"/>
      <c r="FY38" s="8"/>
      <c r="GA38" s="8"/>
    </row>
    <row r="39" spans="1:183" ht="16.5">
      <c r="A39">
        <v>9.9999999999999995E-7</v>
      </c>
      <c r="B39">
        <v>3.4347826086956526E-5</v>
      </c>
      <c r="C39">
        <v>1.8156666666666666E-3</v>
      </c>
      <c r="D39">
        <v>9.778378378378378E-4</v>
      </c>
      <c r="E39">
        <v>2.528409090909091E-4</v>
      </c>
      <c r="F39" s="22">
        <v>1.6425623180771056E-3</v>
      </c>
      <c r="G39" s="22">
        <v>0.58997801859343924</v>
      </c>
      <c r="H39" s="22">
        <v>0.37650931100579349</v>
      </c>
      <c r="I39">
        <v>306.35195772999998</v>
      </c>
      <c r="J39">
        <v>2.8183829312644502E-7</v>
      </c>
      <c r="K39">
        <v>3.125E-2</v>
      </c>
      <c r="L39">
        <v>166.43262687916274</v>
      </c>
      <c r="M39" s="104">
        <v>59779.52273398023</v>
      </c>
      <c r="Q39" s="2"/>
      <c r="AE39" s="8"/>
      <c r="AF39" s="8"/>
      <c r="AH39" s="131">
        <v>37</v>
      </c>
      <c r="AI39" s="188">
        <f>'G 個別計算 (分壓氫-發酵產氫H+代0)'!CO39</f>
        <v>-577.46916938308675</v>
      </c>
      <c r="AJ39" s="132">
        <f>'G 個別計算 (分壓氫-發酵產氫H+代0)'!AG39</f>
        <v>-714.35600769782252</v>
      </c>
      <c r="AK39" s="133">
        <f>'G 個別計算 (分壓氫-發酵產氫H+代0)'!BA39</f>
        <v>-687.32232399895361</v>
      </c>
      <c r="AL39" s="132">
        <f>'G 個別計算 (分壓氫-發酵產氫H+代0)'!BU39</f>
        <v>-680.62271058053955</v>
      </c>
      <c r="AX39" s="131">
        <v>37</v>
      </c>
      <c r="AY39" s="185">
        <f>'G 個別計算 (分壓氫&amp;H+代0) '!AI39</f>
        <v>26.641415420775175</v>
      </c>
      <c r="AZ39" s="157">
        <f>'G 個別計算 (分壓氫&amp;H+代0) '!U39</f>
        <v>53.734456647125924</v>
      </c>
      <c r="BA39" s="132">
        <f>'G 個別計算 (分壓氫&amp;H+代0) '!BT39</f>
        <v>82.616132682665551</v>
      </c>
      <c r="BB39" s="132">
        <f>'G 個別計算 (分壓氫&amp;H+代0) '!AB39</f>
        <v>-1.7886348091887232</v>
      </c>
      <c r="BC39" s="132">
        <f>'G 個別計算 (分壓氫&amp;H+代0) '!CA39</f>
        <v>-82.616132682665551</v>
      </c>
      <c r="BD39">
        <f t="shared" si="0"/>
        <v>24.852780611586454</v>
      </c>
      <c r="BE39" s="132">
        <f>'G 個別計算 (分壓氫&amp;H+代0) '!BF39</f>
        <v>-108.84283748727154</v>
      </c>
      <c r="BF39" s="133">
        <f>'G 個別計算 (分壓氫&amp;H+代0) '!BM39</f>
        <v>-26.22670480460588</v>
      </c>
      <c r="BG39">
        <f>'G 個別計算 (分壓氫&amp;H+代0) '!CI39</f>
        <v>-14.111506379291768</v>
      </c>
      <c r="BI39" s="8"/>
      <c r="BK39" s="8"/>
      <c r="BN39" s="2"/>
      <c r="CB39" s="8"/>
      <c r="CC39" s="8"/>
      <c r="CE39" s="8"/>
      <c r="CH39" s="2"/>
      <c r="CV39" s="8"/>
      <c r="CW39" s="8"/>
      <c r="CY39" s="8"/>
      <c r="DB39" s="2"/>
      <c r="DP39" s="8"/>
      <c r="DQ39" s="8"/>
      <c r="DS39" s="8"/>
      <c r="DV39" s="2"/>
      <c r="EJ39" s="8"/>
      <c r="EK39" s="8"/>
      <c r="EM39" s="8"/>
      <c r="EP39" s="2"/>
      <c r="FD39" s="8"/>
      <c r="FE39" s="8"/>
      <c r="FG39" s="8"/>
      <c r="FJ39" s="2"/>
      <c r="FX39" s="8"/>
      <c r="FY39" s="8"/>
      <c r="GA39" s="8"/>
    </row>
    <row r="40" spans="1:183" ht="16.5">
      <c r="A40">
        <v>9.9999999999999995E-7</v>
      </c>
      <c r="B40">
        <v>9.9999999999999995E-7</v>
      </c>
      <c r="C40">
        <v>2.4118333333333335E-3</v>
      </c>
      <c r="D40">
        <v>1.4177027027027027E-3</v>
      </c>
      <c r="E40">
        <v>4.0943181818181817E-4</v>
      </c>
      <c r="F40" s="22">
        <v>1.790698750964824E-3</v>
      </c>
      <c r="G40" s="22">
        <v>0.58452414310635281</v>
      </c>
      <c r="H40" s="22">
        <v>0.38318897969619647</v>
      </c>
      <c r="I40">
        <v>306.50174693999998</v>
      </c>
      <c r="J40">
        <v>2.8183829312644502E-7</v>
      </c>
      <c r="K40">
        <v>3.0599999999999999E-2</v>
      </c>
      <c r="L40">
        <v>181.4425509415108</v>
      </c>
      <c r="M40" s="104">
        <v>59226.9088002512</v>
      </c>
      <c r="Q40" s="2"/>
      <c r="AE40" s="8"/>
      <c r="AF40" s="8"/>
      <c r="AH40" s="131">
        <v>38</v>
      </c>
      <c r="AI40" s="188">
        <f>'G 個別計算 (分壓氫-發酵產氫H+代0)'!CO40</f>
        <v>-792.77445486398415</v>
      </c>
      <c r="AJ40" s="132">
        <f>'G 個別計算 (分壓氫-發酵產氫H+代0)'!AG40</f>
        <v>-710.01038078543422</v>
      </c>
      <c r="AK40" s="133">
        <f>'G 個別計算 (分壓氫-發酵產氫H+代0)'!BA40</f>
        <v>-684.1131546634449</v>
      </c>
      <c r="AL40" s="132">
        <f>'G 個別計算 (分壓氫-發酵產氫H+代0)'!BU40</f>
        <v>-677.73326480893286</v>
      </c>
      <c r="AX40" s="131">
        <v>38</v>
      </c>
      <c r="AY40" s="185">
        <f>'G 個別計算 (分壓氫&amp;H+代0) '!AI40</f>
        <v>27.297032538221227</v>
      </c>
      <c r="AZ40" s="157">
        <f>'G 個別計算 (分壓氫&amp;H+代0) '!U40</f>
        <v>54.11407736357468</v>
      </c>
      <c r="BA40" s="132">
        <f>'G 個別計算 (分壓氫&amp;H+代0) '!BT40</f>
        <v>82.661122447312749</v>
      </c>
      <c r="BB40" s="132">
        <f>'G 個別計算 (分壓氫&amp;H+代0) '!AB40</f>
        <v>-1.7300002583844432</v>
      </c>
      <c r="BC40" s="132">
        <f>'G 個別計算 (分壓氫&amp;H+代0) '!CA40</f>
        <v>-82.661122447312749</v>
      </c>
      <c r="BD40">
        <f t="shared" si="0"/>
        <v>25.567032279836784</v>
      </c>
      <c r="BE40" s="132">
        <f>'G 個別計算 (分壓氫&amp;H+代0) '!BF40</f>
        <v>-109.68853996573246</v>
      </c>
      <c r="BF40" s="133">
        <f>'G 個別計算 (分壓氫&amp;H+代0) '!BM40</f>
        <v>-27.02741751841959</v>
      </c>
      <c r="BG40">
        <f>'G 個別計算 (分壓氫&amp;H+代0) '!CI40</f>
        <v>21.694391732248505</v>
      </c>
      <c r="BI40" s="8"/>
      <c r="BK40" s="8"/>
      <c r="BN40" s="2"/>
      <c r="CB40" s="8"/>
      <c r="CC40" s="8"/>
      <c r="CE40" s="8"/>
      <c r="CH40" s="2"/>
      <c r="CV40" s="8"/>
      <c r="CW40" s="8"/>
      <c r="CY40" s="8"/>
      <c r="DB40" s="2"/>
      <c r="DP40" s="8"/>
      <c r="DQ40" s="8"/>
      <c r="DS40" s="8"/>
      <c r="DV40" s="2"/>
      <c r="EJ40" s="8"/>
      <c r="EK40" s="8"/>
      <c r="EM40" s="8"/>
      <c r="EP40" s="2"/>
      <c r="FD40" s="8"/>
      <c r="FE40" s="8"/>
      <c r="FG40" s="8"/>
      <c r="FJ40" s="2"/>
      <c r="FX40" s="8"/>
      <c r="FY40" s="8"/>
      <c r="GA40" s="8"/>
    </row>
    <row r="41" spans="1:183" ht="16.5">
      <c r="A41">
        <v>9.9999999999999995E-7</v>
      </c>
      <c r="B41">
        <v>9.9999999999999995E-7</v>
      </c>
      <c r="C41">
        <v>2.2125000000000001E-3</v>
      </c>
      <c r="D41">
        <v>1.5263513513513515E-3</v>
      </c>
      <c r="E41">
        <v>2.7670454545454548E-4</v>
      </c>
      <c r="F41" s="22">
        <v>1.644525679001779E-3</v>
      </c>
      <c r="G41" s="22">
        <v>0.58815238364050737</v>
      </c>
      <c r="H41" s="22">
        <v>0.38096583004337115</v>
      </c>
      <c r="I41">
        <v>306.43316873999999</v>
      </c>
      <c r="J41">
        <v>2.691534803926908E-7</v>
      </c>
      <c r="K41">
        <v>3.09E-2</v>
      </c>
      <c r="L41">
        <v>166.63156442485527</v>
      </c>
      <c r="M41" s="104">
        <v>59594.540272374412</v>
      </c>
      <c r="Q41" s="2"/>
      <c r="AE41" s="8"/>
      <c r="AF41" s="8"/>
      <c r="AH41" s="131">
        <v>39</v>
      </c>
      <c r="AI41" s="188">
        <f>'G 個別計算 (分壓氫-發酵產氫H+代0)'!CO41</f>
        <v>-793.07231911927784</v>
      </c>
      <c r="AJ41" s="132">
        <f>'G 個別計算 (分壓氫-發酵產氫H+代0)'!AG41</f>
        <v>-711.47508581187162</v>
      </c>
      <c r="AK41" s="133">
        <f>'G 個別計算 (分壓氫-發酵產氫H+代0)'!BA41</f>
        <v>-683.65779654043797</v>
      </c>
      <c r="AL41" s="132">
        <f>'G 個別計算 (分壓氫-發酵產氫H+代0)'!BU41</f>
        <v>-680.17172187858534</v>
      </c>
      <c r="AX41" s="131">
        <v>39</v>
      </c>
      <c r="AY41" s="185">
        <f>'G 個別計算 (分壓氫&amp;H+代0) '!AI41</f>
        <v>27.424708096839584</v>
      </c>
      <c r="AZ41" s="157">
        <f>'G 個別計算 (分壓氫&amp;H+代0) '!U41</f>
        <v>53.086167975661567</v>
      </c>
      <c r="BA41" s="132">
        <f>'G 個別計算 (分壓氫&amp;H+代0) '!BT41</f>
        <v>82.069732657406021</v>
      </c>
      <c r="BB41" s="132">
        <f>'G 個別計算 (分壓氫&amp;H+代0) '!AB41</f>
        <v>-3.322104802922301</v>
      </c>
      <c r="BC41" s="132">
        <f>'G 個別計算 (分壓氫&amp;H+代0) '!CA41</f>
        <v>-82.069732657406021</v>
      </c>
      <c r="BD41">
        <f t="shared" si="0"/>
        <v>24.102603293917284</v>
      </c>
      <c r="BE41" s="132">
        <f>'G 個別計算 (分壓氫&amp;H+代0) '!BF41</f>
        <v>-108.83536997344152</v>
      </c>
      <c r="BF41" s="133">
        <f>'G 個別計算 (分壓氫&amp;H+代0) '!BM41</f>
        <v>-26.765637316035381</v>
      </c>
      <c r="BG41">
        <f>'G 個別計算 (分壓氫&amp;H+代0) '!CI41</f>
        <v>21.903506157806419</v>
      </c>
      <c r="BI41" s="8"/>
      <c r="BK41" s="8"/>
      <c r="BN41" s="2"/>
      <c r="CB41" s="8"/>
      <c r="CC41" s="8"/>
      <c r="CE41" s="8"/>
      <c r="CH41" s="2"/>
      <c r="CV41" s="8"/>
      <c r="CW41" s="8"/>
      <c r="CY41" s="8"/>
      <c r="DB41" s="2"/>
      <c r="DP41" s="8"/>
      <c r="DQ41" s="8"/>
      <c r="DS41" s="8"/>
      <c r="DV41" s="2"/>
      <c r="EJ41" s="8"/>
      <c r="EK41" s="8"/>
      <c r="EM41" s="8"/>
      <c r="EP41" s="2"/>
      <c r="FD41" s="8"/>
      <c r="FE41" s="8"/>
      <c r="FG41" s="8"/>
      <c r="FJ41" s="2"/>
      <c r="FX41" s="8"/>
      <c r="FY41" s="8"/>
      <c r="GA41" s="8"/>
    </row>
    <row r="42" spans="1:183" ht="16.5">
      <c r="A42">
        <v>9.9999999999999995E-7</v>
      </c>
      <c r="B42">
        <v>3.0652173913043476E-5</v>
      </c>
      <c r="C42">
        <v>1.9846666666666667E-3</v>
      </c>
      <c r="D42">
        <v>1.5095945945945947E-3</v>
      </c>
      <c r="E42">
        <v>2.3397727272727272E-4</v>
      </c>
      <c r="F42" s="22">
        <v>7.0437570365392856E-4</v>
      </c>
      <c r="G42" s="22">
        <v>0.59100297326629625</v>
      </c>
      <c r="H42" s="22">
        <v>0.37894142006089199</v>
      </c>
      <c r="I42">
        <v>306.39707496</v>
      </c>
      <c r="J42">
        <v>2.6302679918953789E-7</v>
      </c>
      <c r="K42">
        <v>3.09E-2</v>
      </c>
      <c r="L42">
        <v>71.370868172734305</v>
      </c>
      <c r="M42" s="104">
        <v>59883.376266207466</v>
      </c>
      <c r="Q42" s="2"/>
      <c r="AE42" s="8"/>
      <c r="AF42" s="8"/>
      <c r="AH42" s="131">
        <v>40</v>
      </c>
      <c r="AI42" s="188">
        <f>'G 個別計算 (分壓氫-發酵產氫H+代0)'!CO42</f>
        <v>-584.07626058053984</v>
      </c>
      <c r="AJ42" s="132">
        <f>'G 個別計算 (分壓氫-發酵產氫H+代0)'!AG42</f>
        <v>-715.22106411682148</v>
      </c>
      <c r="AK42" s="133">
        <f>'G 個別計算 (分壓氫-發酵產氫H+代0)'!BA42</f>
        <v>-685.90625307134303</v>
      </c>
      <c r="AL42" s="132">
        <f>'G 個別計算 (分壓氫-發酵產氫H+代0)'!BU42</f>
        <v>-683.30938798197553</v>
      </c>
      <c r="AX42" s="131">
        <v>40</v>
      </c>
      <c r="AY42" s="185">
        <f>'G 個別計算 (分壓氫&amp;H+代0) '!AI42</f>
        <v>22.986119585257764</v>
      </c>
      <c r="AZ42" s="157">
        <f>'G 個別計算 (分壓氫&amp;H+代0) '!U42</f>
        <v>46.369243060683637</v>
      </c>
      <c r="BA42" s="132">
        <f>'G 個別計算 (分壓氫&amp;H+代0) '!BT42</f>
        <v>73.721522766033345</v>
      </c>
      <c r="BB42" s="132">
        <f>'G 個別計算 (分壓氫&amp;H+代0) '!AB42</f>
        <v>-3.9691562299236631</v>
      </c>
      <c r="BC42" s="132">
        <f>'G 個別計算 (分壓氫&amp;H+代0) '!CA42</f>
        <v>-73.721522766033345</v>
      </c>
      <c r="BD42">
        <f t="shared" si="0"/>
        <v>19.016963355334102</v>
      </c>
      <c r="BE42" s="132">
        <f>'G 個別計算 (分壓氫&amp;H+代0) '!BF42</f>
        <v>-100.1981556584056</v>
      </c>
      <c r="BF42" s="133">
        <f>'G 個別計算 (分壓氫&amp;H+代0) '!BM42</f>
        <v>-26.476632892372127</v>
      </c>
      <c r="BG42">
        <f>'G 個別計算 (分壓氫&amp;H+代0) '!CI42</f>
        <v>-12.858070258445323</v>
      </c>
      <c r="BI42" s="8"/>
      <c r="BK42" s="8"/>
      <c r="BN42" s="2"/>
      <c r="CB42" s="8"/>
      <c r="CC42" s="8"/>
      <c r="CE42" s="8"/>
      <c r="CH42" s="2"/>
      <c r="CV42" s="8"/>
      <c r="CW42" s="8"/>
      <c r="CY42" s="8"/>
      <c r="DB42" s="2"/>
      <c r="DP42" s="8"/>
      <c r="DQ42" s="8"/>
      <c r="DS42" s="8"/>
      <c r="DV42" s="2"/>
      <c r="EJ42" s="8"/>
      <c r="EK42" s="8"/>
      <c r="EM42" s="8"/>
      <c r="EP42" s="2"/>
      <c r="FD42" s="8"/>
      <c r="FE42" s="8"/>
      <c r="FG42" s="8"/>
      <c r="FJ42" s="2"/>
      <c r="FX42" s="8"/>
      <c r="FY42" s="8"/>
      <c r="GA42" s="8"/>
    </row>
    <row r="43" spans="1:183" ht="16.5">
      <c r="A43">
        <v>9.9999999999999995E-7</v>
      </c>
      <c r="B43">
        <v>2.9347826086956523E-5</v>
      </c>
      <c r="C43">
        <v>2.0088333333333334E-3</v>
      </c>
      <c r="D43">
        <v>1.8593243243243242E-3</v>
      </c>
      <c r="E43">
        <v>1.8386363636363636E-4</v>
      </c>
      <c r="F43" s="22">
        <v>5.801114052919374E-4</v>
      </c>
      <c r="G43" s="22">
        <v>0.58589826808006273</v>
      </c>
      <c r="H43" s="22">
        <v>0.38291949982667334</v>
      </c>
      <c r="I43">
        <v>306.35015304000001</v>
      </c>
      <c r="J43">
        <v>2.6302679918953789E-7</v>
      </c>
      <c r="K43">
        <v>3.0365E-2</v>
      </c>
      <c r="L43">
        <v>58.779788141205557</v>
      </c>
      <c r="M43" s="104">
        <v>59366.142013212353</v>
      </c>
      <c r="Q43" s="2"/>
      <c r="AE43" s="8"/>
      <c r="AF43" s="8"/>
      <c r="AH43" s="131">
        <v>41</v>
      </c>
      <c r="AI43" s="188">
        <f>'G 個別計算 (分壓氫-發酵產氫H+代0)'!CO43</f>
        <v>-586.19829679698273</v>
      </c>
      <c r="AJ43" s="132">
        <f>'G 個別計算 (分壓氫-發酵產氫H+代0)'!AG43</f>
        <v>-715.5619789322626</v>
      </c>
      <c r="AK43" s="133">
        <f>'G 個別計算 (分壓氫-發酵產氫H+代0)'!BA43</f>
        <v>-684.75531785679209</v>
      </c>
      <c r="AL43" s="132">
        <f>'G 個別計算 (分壓氫-發酵產氫H+代0)'!BU43</f>
        <v>-685.3400119556452</v>
      </c>
      <c r="AX43" s="131">
        <v>41</v>
      </c>
      <c r="AY43" s="185">
        <f>'G 個別計算 (分壓氫&amp;H+代0) '!AI43</f>
        <v>22.669426772809441</v>
      </c>
      <c r="AZ43" s="157">
        <f>'G 個別計算 (分壓氫&amp;H+代0) '!U43</f>
        <v>44.338178294908055</v>
      </c>
      <c r="BA43" s="132">
        <f>'G 個別計算 (分壓氫&amp;H+代0) '!BT43</f>
        <v>71.618824829633667</v>
      </c>
      <c r="BB43" s="132">
        <f>'G 個別計算 (分壓氫&amp;H+代0) '!AB43</f>
        <v>-5.6118950126268325</v>
      </c>
      <c r="BC43" s="132">
        <f>'G 個別計算 (分壓氫&amp;H+代0) '!CA43</f>
        <v>-71.618824829633667</v>
      </c>
      <c r="BD43">
        <f t="shared" si="0"/>
        <v>17.057531760182609</v>
      </c>
      <c r="BE43" s="132">
        <f>'G 個別計算 (分壓氫&amp;H+代0) '!BF43</f>
        <v>-98.195257794207734</v>
      </c>
      <c r="BF43" s="133">
        <f>'G 個別計算 (分壓氫&amp;H+代0) '!BM43</f>
        <v>-26.57643296457395</v>
      </c>
      <c r="BG43">
        <f>'G 個別計算 (分壓氫&amp;H+代0) '!CI43</f>
        <v>-12.573404349796888</v>
      </c>
      <c r="BI43" s="8"/>
      <c r="BK43" s="8"/>
      <c r="BN43" s="2"/>
      <c r="CB43" s="8"/>
      <c r="CC43" s="8"/>
      <c r="CE43" s="8"/>
      <c r="CH43" s="2"/>
      <c r="CV43" s="8"/>
      <c r="CW43" s="8"/>
      <c r="CY43" s="8"/>
      <c r="DB43" s="2"/>
      <c r="DP43" s="8"/>
      <c r="DQ43" s="8"/>
      <c r="DS43" s="8"/>
      <c r="DV43" s="2"/>
      <c r="EJ43" s="8"/>
      <c r="EK43" s="8"/>
      <c r="EM43" s="8"/>
      <c r="EP43" s="2"/>
      <c r="FD43" s="8"/>
      <c r="FE43" s="8"/>
      <c r="FG43" s="8"/>
      <c r="FJ43" s="2"/>
      <c r="FX43" s="8"/>
      <c r="FY43" s="8"/>
      <c r="GA43" s="8"/>
    </row>
    <row r="44" spans="1:183" ht="16.5">
      <c r="A44">
        <v>9.9999999999999995E-7</v>
      </c>
      <c r="B44">
        <v>3.8260869565217388E-5</v>
      </c>
      <c r="C44">
        <v>1.8749999999999999E-3</v>
      </c>
      <c r="D44">
        <v>1.7887837837837839E-3</v>
      </c>
      <c r="E44">
        <v>1.3795454545454546E-4</v>
      </c>
      <c r="F44" s="22">
        <v>4.0559329568907787E-4</v>
      </c>
      <c r="G44" s="22">
        <v>0.58915917173344223</v>
      </c>
      <c r="H44" s="22">
        <v>0.38018317631398463</v>
      </c>
      <c r="I44">
        <v>306.29420766999999</v>
      </c>
      <c r="J44">
        <v>2.7542287033381632E-7</v>
      </c>
      <c r="K44">
        <v>2.9815000000000001E-2</v>
      </c>
      <c r="L44">
        <v>41.096740685695814</v>
      </c>
      <c r="M44" s="104">
        <v>59696.553075891032</v>
      </c>
      <c r="Q44" s="2"/>
      <c r="AE44" s="8"/>
      <c r="AF44" s="8"/>
      <c r="AH44" s="131">
        <v>42</v>
      </c>
      <c r="AI44" s="188">
        <f>'G 個別計算 (分壓氫-發酵產氫H+代0)'!CO44</f>
        <v>-569.44610085393981</v>
      </c>
      <c r="AJ44" s="132">
        <f>'G 個別計算 (分壓氫-發酵產氫H+代0)'!AG44</f>
        <v>-717.50607209537998</v>
      </c>
      <c r="AK44" s="133">
        <f>'G 個別計算 (分壓氫-發酵產氫H+代0)'!BA44</f>
        <v>-686.09051320029232</v>
      </c>
      <c r="AL44" s="132">
        <f>'G 個別計算 (分壓氫-發酵產氫H+代0)'!BU44</f>
        <v>-688.06347257173206</v>
      </c>
      <c r="AX44" s="131">
        <v>42</v>
      </c>
      <c r="AY44" s="185">
        <f>'G 個別計算 (分壓氫&amp;H+代0) '!AI44</f>
        <v>21.225059034919983</v>
      </c>
      <c r="AZ44" s="157">
        <f>'G 個別計算 (分壓氫&amp;H+代0) '!U44</f>
        <v>41.478026838862391</v>
      </c>
      <c r="BA44" s="132">
        <f>'G 個別計算 (分壓氫&amp;H+代0) '!BT44</f>
        <v>68.052378525185532</v>
      </c>
      <c r="BB44" s="132">
        <f>'G 個別計算 (分壓氫&amp;H+代0) '!AB44</f>
        <v>-6.3213838823805659</v>
      </c>
      <c r="BC44" s="132">
        <f>'G 個別計算 (分壓氫&amp;H+代0) '!CA44</f>
        <v>-68.052378525185532</v>
      </c>
      <c r="BD44">
        <f t="shared" si="0"/>
        <v>14.903675152539417</v>
      </c>
      <c r="BE44" s="132">
        <f>'G 個別計算 (分壓氫&amp;H+代0) '!BF44</f>
        <v>-94.483392907687715</v>
      </c>
      <c r="BF44" s="133">
        <f>'G 個別計算 (分壓氫&amp;H+代0) '!BM44</f>
        <v>-26.431014382502067</v>
      </c>
      <c r="BG44">
        <f>'G 個別計算 (分壓氫&amp;H+代0) '!CI44</f>
        <v>-15.512598466517929</v>
      </c>
      <c r="BI44" s="8"/>
      <c r="BK44" s="8"/>
      <c r="BN44" s="2"/>
      <c r="CB44" s="8"/>
      <c r="CC44" s="8"/>
      <c r="CE44" s="8"/>
      <c r="CH44" s="2"/>
      <c r="CV44" s="8"/>
      <c r="CW44" s="8"/>
      <c r="CY44" s="8"/>
      <c r="DB44" s="2"/>
      <c r="DP44" s="8"/>
      <c r="DQ44" s="8"/>
      <c r="DS44" s="8"/>
      <c r="DV44" s="2"/>
      <c r="EJ44" s="8"/>
      <c r="EK44" s="8"/>
      <c r="EM44" s="8"/>
      <c r="EP44" s="2"/>
      <c r="FD44" s="8"/>
      <c r="FE44" s="8"/>
      <c r="FG44" s="8"/>
      <c r="FJ44" s="2"/>
      <c r="FX44" s="8"/>
      <c r="FY44" s="8"/>
      <c r="GA44" s="8"/>
    </row>
    <row r="45" spans="1:183" ht="16.5">
      <c r="A45">
        <v>9.9999999999999995E-7</v>
      </c>
      <c r="B45">
        <v>2.8043478260869566E-5</v>
      </c>
      <c r="C45">
        <v>1.5455E-3</v>
      </c>
      <c r="D45">
        <v>1.8443243243243242E-3</v>
      </c>
      <c r="E45">
        <v>8.9886363636363642E-5</v>
      </c>
      <c r="F45" s="22">
        <v>3.5730305691339945E-4</v>
      </c>
      <c r="G45" s="22">
        <v>0.59319297418754213</v>
      </c>
      <c r="H45" s="22">
        <v>0.37432405231092825</v>
      </c>
      <c r="I45">
        <v>305.98380111</v>
      </c>
      <c r="J45">
        <v>2.7542287033381632E-7</v>
      </c>
      <c r="K45">
        <v>3.0370000000000001E-2</v>
      </c>
      <c r="L45">
        <v>36.203732241750203</v>
      </c>
      <c r="M45" s="104">
        <v>60105.27810955271</v>
      </c>
      <c r="Q45" s="2"/>
      <c r="AE45" s="8"/>
      <c r="AF45" s="8"/>
      <c r="AH45" s="131">
        <v>43</v>
      </c>
      <c r="AI45" s="188">
        <f>'G 個別計算 (分壓氫-發酵產氫H+代0)'!CO45</f>
        <v>-588.97933299315014</v>
      </c>
      <c r="AJ45" s="132">
        <f>'G 個別計算 (分壓氫-發酵產氫H+代0)'!AG45</f>
        <v>-720.62917053591809</v>
      </c>
      <c r="AK45" s="133">
        <f>'G 個別計算 (分壓氫-發酵產氫H+代0)'!BA45</f>
        <v>-686.05361963297116</v>
      </c>
      <c r="AL45" s="132">
        <f>'G 個別計算 (分壓氫-發酵產氫H+代0)'!BU45</f>
        <v>-690.75811445943748</v>
      </c>
      <c r="AX45" s="131">
        <v>43</v>
      </c>
      <c r="AY45" s="185">
        <f>'G 個別計算 (分壓氫&amp;H+代0) '!AI45</f>
        <v>20.693003537214963</v>
      </c>
      <c r="AZ45" s="157">
        <f>'G 個別計算 (分壓氫&amp;H+代0) '!U45</f>
        <v>39.997635080890788</v>
      </c>
      <c r="BA45" s="132">
        <f>'G 個別計算 (分壓氫&amp;H+代0) '!BT45</f>
        <v>67.360838445282241</v>
      </c>
      <c r="BB45" s="132">
        <f>'G 個別計算 (分壓氫&amp;H+代0) '!AB45</f>
        <v>-8.0585718207154748</v>
      </c>
      <c r="BC45" s="132">
        <f>'G 個別計算 (分壓氫&amp;H+代0) '!CA45</f>
        <v>-67.360838445282241</v>
      </c>
      <c r="BD45">
        <f t="shared" si="0"/>
        <v>12.634431716499488</v>
      </c>
      <c r="BE45" s="132">
        <f>'G 個別計算 (分壓氫&amp;H+代0) '!BF45</f>
        <v>-93.237161872612376</v>
      </c>
      <c r="BF45" s="133">
        <f>'G 個別計算 (分壓氫&amp;H+代0) '!BM45</f>
        <v>-25.876323427330018</v>
      </c>
      <c r="BG45">
        <f>'G 個別計算 (分壓氫&amp;H+代0) '!CI45</f>
        <v>-12.194071058237853</v>
      </c>
      <c r="BI45" s="8"/>
      <c r="BK45" s="8"/>
      <c r="BN45" s="2"/>
      <c r="CB45" s="8"/>
      <c r="CC45" s="8"/>
      <c r="CE45" s="8"/>
      <c r="CH45" s="2"/>
      <c r="CV45" s="8"/>
      <c r="CW45" s="8"/>
      <c r="CY45" s="8"/>
      <c r="DB45" s="2"/>
      <c r="DP45" s="8"/>
      <c r="DQ45" s="8"/>
      <c r="DS45" s="8"/>
      <c r="DV45" s="2"/>
      <c r="EJ45" s="8"/>
      <c r="EK45" s="8"/>
      <c r="EM45" s="8"/>
      <c r="EP45" s="2"/>
      <c r="FD45" s="8"/>
      <c r="FE45" s="8"/>
      <c r="FG45" s="8"/>
      <c r="FJ45" s="2"/>
      <c r="FX45" s="8"/>
      <c r="FY45" s="8"/>
      <c r="GA45" s="8"/>
    </row>
    <row r="46" spans="1:183" ht="16.5">
      <c r="A46">
        <v>9.9999999999999995E-7</v>
      </c>
      <c r="B46">
        <v>5.0434782608695648E-5</v>
      </c>
      <c r="C46">
        <v>1.6688333333333331E-3</v>
      </c>
      <c r="D46">
        <v>2.0078378378378379E-3</v>
      </c>
      <c r="E46">
        <v>7.8295454545454548E-5</v>
      </c>
      <c r="F46" s="22">
        <v>3.4165013527254694E-4</v>
      </c>
      <c r="G46" s="22">
        <v>0.58751801764776301</v>
      </c>
      <c r="H46" s="22">
        <v>0.38261935341255665</v>
      </c>
      <c r="I46">
        <v>306.19855912999998</v>
      </c>
      <c r="J46">
        <v>2.8183829312644502E-7</v>
      </c>
      <c r="K46">
        <v>2.9475000000000001E-2</v>
      </c>
      <c r="L46">
        <v>34.617699956490817</v>
      </c>
      <c r="M46" s="104">
        <v>59530.263138159586</v>
      </c>
      <c r="Q46" s="2"/>
      <c r="AE46" s="8"/>
      <c r="AF46" s="8"/>
      <c r="AH46" s="131">
        <v>44</v>
      </c>
      <c r="AI46" s="188">
        <f>'G 個別計算 (分壓氫-發酵產氫H+代0)'!CO46</f>
        <v>-552.22743973343063</v>
      </c>
      <c r="AJ46" s="132">
        <f>'G 個別計算 (分壓氫-發酵產氫H+代0)'!AG46</f>
        <v>-719.65860935810724</v>
      </c>
      <c r="AK46" s="133">
        <f>'G 個別計算 (分壓氫-發酵產氫H+代0)'!BA46</f>
        <v>-685.62117854716814</v>
      </c>
      <c r="AL46" s="132">
        <f>'G 個別計算 (分壓氫-發酵產氫H+代0)'!BU46</f>
        <v>-691.89367107959879</v>
      </c>
      <c r="AX46" s="131">
        <v>44</v>
      </c>
      <c r="AY46" s="185">
        <f>'G 個別計算 (分壓氫&amp;H+代0) '!AI46</f>
        <v>21.205753608632435</v>
      </c>
      <c r="AZ46" s="157">
        <f>'G 個別計算 (分壓氫&amp;H+代0) '!U46</f>
        <v>39.556980782559265</v>
      </c>
      <c r="BA46" s="132">
        <f>'G 個別計算 (分壓氫&amp;H+代0) '!BT46</f>
        <v>66.554931807271799</v>
      </c>
      <c r="BB46" s="132">
        <f>'G 個別計算 (分壓氫&amp;H+代0) '!AB46</f>
        <v>-8.6467238507855395</v>
      </c>
      <c r="BC46" s="132">
        <f>'G 個別計算 (分壓氫&amp;H+代0) '!CA46</f>
        <v>-66.554931807271799</v>
      </c>
      <c r="BD46">
        <f t="shared" si="0"/>
        <v>12.559029757846895</v>
      </c>
      <c r="BE46" s="132">
        <f>'G 個別計算 (分壓氫&amp;H+代0) '!BF46</f>
        <v>-92.727886609051964</v>
      </c>
      <c r="BF46" s="133">
        <f>'G 個別計算 (分壓氫&amp;H+代0) '!BM46</f>
        <v>-26.172954801780044</v>
      </c>
      <c r="BG46">
        <f>'G 個別計算 (分壓氫&amp;H+代0) '!CI46</f>
        <v>-18.479261558314676</v>
      </c>
      <c r="BI46" s="8"/>
      <c r="BK46" s="8"/>
      <c r="BN46" s="2"/>
      <c r="CB46" s="8"/>
      <c r="CC46" s="8"/>
      <c r="CE46" s="8"/>
      <c r="CH46" s="2"/>
      <c r="CV46" s="8"/>
      <c r="CW46" s="8"/>
      <c r="CY46" s="8"/>
      <c r="DB46" s="2"/>
      <c r="DP46" s="8"/>
      <c r="DQ46" s="8"/>
      <c r="DS46" s="8"/>
      <c r="DV46" s="2"/>
      <c r="EJ46" s="8"/>
      <c r="EK46" s="8"/>
      <c r="EM46" s="8"/>
      <c r="EP46" s="2"/>
      <c r="FD46" s="8"/>
      <c r="FE46" s="8"/>
      <c r="FG46" s="8"/>
      <c r="FJ46" s="2"/>
      <c r="FX46" s="8"/>
      <c r="FY46" s="8"/>
      <c r="GA46" s="8"/>
    </row>
    <row r="47" spans="1:183" ht="16.5">
      <c r="A47">
        <v>9.9999999999999995E-7</v>
      </c>
      <c r="B47">
        <v>9.9999999999999995E-7</v>
      </c>
      <c r="C47">
        <v>1.3786666666666667E-3</v>
      </c>
      <c r="D47">
        <v>1.9371621621621623E-3</v>
      </c>
      <c r="E47">
        <v>5.4090909090909084E-5</v>
      </c>
      <c r="F47" s="22">
        <v>2.8667126173595957E-4</v>
      </c>
      <c r="G47" s="22">
        <v>0.59101145319668091</v>
      </c>
      <c r="H47" s="22">
        <v>0.37825883574615604</v>
      </c>
      <c r="I47">
        <v>306.37902807</v>
      </c>
      <c r="J47">
        <v>2.691534803926908E-7</v>
      </c>
      <c r="K47">
        <v>2.9575000000000001E-2</v>
      </c>
      <c r="L47">
        <v>29.046965595396102</v>
      </c>
      <c r="M47" s="104">
        <v>59884.235495153691</v>
      </c>
      <c r="Q47" s="2"/>
      <c r="AE47" s="8"/>
      <c r="AF47" s="8"/>
      <c r="AH47" s="131">
        <v>45</v>
      </c>
      <c r="AI47" s="188">
        <f>'G 個別計算 (分壓氫-發酵產氫H+代0)'!CO47</f>
        <v>-791.73425071806219</v>
      </c>
      <c r="AJ47" s="132">
        <f>'G 個別計算 (分壓氫-發酵產氫H+代0)'!AG47</f>
        <v>-722.89437716836369</v>
      </c>
      <c r="AK47" s="133">
        <f>'G 個別計算 (分壓氫-發酵產氫H+代0)'!BA47</f>
        <v>-686.3480272020123</v>
      </c>
      <c r="AL47" s="132">
        <f>'G 個別計算 (分壓氫-發酵產氫H+代0)'!BU47</f>
        <v>-694.47940730002119</v>
      </c>
      <c r="AX47" s="131">
        <v>45</v>
      </c>
      <c r="AY47" s="185">
        <f>'G 個別計算 (分壓氫&amp;H+代0) '!AI47</f>
        <v>20.28322890064717</v>
      </c>
      <c r="AZ47" s="157">
        <f>'G 個別計算 (分壓氫&amp;H+代0) '!U47</f>
        <v>37.833543275347601</v>
      </c>
      <c r="BA47" s="132">
        <f>'G 個別計算 (分壓氫&amp;H+代0) '!BT47</f>
        <v>65.275127252026451</v>
      </c>
      <c r="BB47" s="132">
        <f>'G 個別計算 (分壓氫&amp;H+代0) '!AB47</f>
        <v>-9.891269601978248</v>
      </c>
      <c r="BC47" s="132">
        <f>'G 個別計算 (分壓氫&amp;H+代0) '!CA47</f>
        <v>-65.275127252026451</v>
      </c>
      <c r="BD47">
        <f t="shared" si="0"/>
        <v>10.391959298668922</v>
      </c>
      <c r="BE47" s="132">
        <f>'G 個別計算 (分壓氫&amp;H+代0) '!BF47</f>
        <v>-90.937826388181804</v>
      </c>
      <c r="BF47" s="133">
        <f>'G 個別計算 (分壓氫&amp;H+代0) '!BM47</f>
        <v>-25.662699136155243</v>
      </c>
      <c r="BG47">
        <f>'G 個別計算 (分壓氫&amp;H+代0) '!CI47</f>
        <v>21.579992936626098</v>
      </c>
      <c r="BI47" s="8"/>
      <c r="BK47" s="8"/>
      <c r="BN47" s="2"/>
      <c r="CB47" s="8"/>
      <c r="CC47" s="8"/>
      <c r="CE47" s="8"/>
      <c r="CH47" s="2"/>
      <c r="CV47" s="8"/>
      <c r="CW47" s="8"/>
      <c r="CY47" s="8"/>
      <c r="DB47" s="2"/>
      <c r="DP47" s="8"/>
      <c r="DQ47" s="8"/>
      <c r="DS47" s="8"/>
      <c r="DV47" s="2"/>
      <c r="EJ47" s="8"/>
      <c r="EK47" s="8"/>
      <c r="EM47" s="8"/>
      <c r="EP47" s="2"/>
      <c r="FD47" s="8"/>
      <c r="FE47" s="8"/>
      <c r="FG47" s="8"/>
      <c r="FJ47" s="2"/>
      <c r="FX47" s="8"/>
      <c r="FY47" s="8"/>
      <c r="GA47" s="8"/>
    </row>
    <row r="48" spans="1:183" ht="16.5">
      <c r="A48">
        <v>9.9999999999999995E-7</v>
      </c>
      <c r="B48">
        <v>9.9999999999999995E-7</v>
      </c>
      <c r="C48">
        <v>1.2098333333333334E-3</v>
      </c>
      <c r="D48">
        <v>2.1079729729729731E-3</v>
      </c>
      <c r="E48">
        <v>4.6477272727272727E-5</v>
      </c>
      <c r="F48" s="22">
        <v>2.7126556428250947E-4</v>
      </c>
      <c r="G48" s="22">
        <v>0.59008728116954956</v>
      </c>
      <c r="H48" s="22">
        <v>0.37892689512735045</v>
      </c>
      <c r="I48">
        <v>306.43136406000002</v>
      </c>
      <c r="J48">
        <v>2.6302679918953789E-7</v>
      </c>
      <c r="K48">
        <v>2.9624999999999999E-2</v>
      </c>
      <c r="L48">
        <v>27.485983300925273</v>
      </c>
      <c r="M48" s="104">
        <v>59790.593764504607</v>
      </c>
      <c r="Q48" s="2"/>
      <c r="AE48" s="8"/>
      <c r="AF48" s="8"/>
      <c r="AH48" s="131">
        <v>46</v>
      </c>
      <c r="AI48" s="188">
        <f>'G 個別計算 (分壓氫-發酵產氫H+代0)'!CO48</f>
        <v>-791.78582310194668</v>
      </c>
      <c r="AJ48" s="132">
        <f>'G 個別計算 (分壓氫-發酵產氫H+代0)'!AG48</f>
        <v>-724.94421874921284</v>
      </c>
      <c r="AK48" s="133">
        <f>'G 個別計算 (分壓氫-發酵產氫H+代0)'!BA48</f>
        <v>-685.77330071418362</v>
      </c>
      <c r="AL48" s="132">
        <f>'G 個別計算 (分壓氫-發酵產氫H+代0)'!BU48</f>
        <v>-695.49599401806131</v>
      </c>
      <c r="AX48" s="131">
        <v>46</v>
      </c>
      <c r="AY48" s="185">
        <f>'G 個別計算 (分壓氫&amp;H+代0) '!AI48</f>
        <v>19.722678080363828</v>
      </c>
      <c r="AZ48" s="157">
        <f>'G 個別計算 (分壓氫&amp;H+代0) '!U48</f>
        <v>36.867797325852685</v>
      </c>
      <c r="BA48" s="132">
        <f>'G 個別計算 (分壓氫&amp;H+代0) '!BT48</f>
        <v>65.052508100859043</v>
      </c>
      <c r="BB48" s="132">
        <f>'G 個別計算 (分壓氫&amp;H+代0) '!AB48</f>
        <v>-11.039591529517327</v>
      </c>
      <c r="BC48" s="132">
        <f>'G 個別計算 (分壓氫&amp;H+代0) '!CA48</f>
        <v>-65.052508100859043</v>
      </c>
      <c r="BD48">
        <f t="shared" si="0"/>
        <v>8.6830865508465003</v>
      </c>
      <c r="BE48" s="132">
        <f>'G 個別計算 (分壓氫&amp;H+代0) '!BF48</f>
        <v>-90.382987865297224</v>
      </c>
      <c r="BF48" s="133">
        <f>'G 個別計算 (分壓氫&amp;H+代0) '!BM48</f>
        <v>-25.33047976443806</v>
      </c>
      <c r="BG48">
        <f>'G 個別計算 (分壓氫&amp;H+代0) '!CI48</f>
        <v>21.64702646204023</v>
      </c>
      <c r="BI48" s="8"/>
      <c r="BK48" s="8"/>
      <c r="BN48" s="2"/>
      <c r="CB48" s="8"/>
      <c r="CC48" s="8"/>
      <c r="CE48" s="8"/>
      <c r="CH48" s="2"/>
      <c r="CV48" s="8"/>
      <c r="CW48" s="8"/>
      <c r="CY48" s="8"/>
      <c r="DB48" s="2"/>
      <c r="DP48" s="8"/>
      <c r="DQ48" s="8"/>
      <c r="DS48" s="8"/>
      <c r="DV48" s="2"/>
      <c r="EJ48" s="8"/>
      <c r="EK48" s="8"/>
      <c r="EM48" s="8"/>
      <c r="EP48" s="2"/>
      <c r="FD48" s="8"/>
      <c r="FE48" s="8"/>
      <c r="FG48" s="8"/>
      <c r="FJ48" s="2"/>
      <c r="FX48" s="8"/>
      <c r="FY48" s="8"/>
      <c r="GA48" s="8"/>
    </row>
    <row r="49" spans="1:183" ht="16.5">
      <c r="A49">
        <v>9.9999999999999995E-7</v>
      </c>
      <c r="B49">
        <v>9.9999999999999995E-7</v>
      </c>
      <c r="C49">
        <v>9.9516666666666655E-4</v>
      </c>
      <c r="D49">
        <v>1.8821621621621623E-3</v>
      </c>
      <c r="E49">
        <v>3.5909090909090908E-5</v>
      </c>
      <c r="F49" s="22">
        <v>2.4648059240208364E-4</v>
      </c>
      <c r="G49" s="22">
        <v>0.58832104315566003</v>
      </c>
      <c r="H49" s="22">
        <v>0.38171005975963401</v>
      </c>
      <c r="I49">
        <v>306.3898562</v>
      </c>
      <c r="J49">
        <v>2.5703957827688611E-7</v>
      </c>
      <c r="K49">
        <v>2.9739999999999999E-2</v>
      </c>
      <c r="L49">
        <v>24.974646025141126</v>
      </c>
      <c r="M49" s="104">
        <v>59611.629697747252</v>
      </c>
      <c r="Q49" s="2"/>
      <c r="AE49" s="8"/>
      <c r="AF49" s="8"/>
      <c r="AH49" s="131">
        <v>47</v>
      </c>
      <c r="AI49" s="188">
        <f>'G 個別計算 (分壓氫-發酵產氫H+代0)'!CO49</f>
        <v>-791.90411002022802</v>
      </c>
      <c r="AJ49" s="132">
        <f>'G 個別計算 (分壓氫-發酵產氫H+代0)'!AG49</f>
        <v>-728.04037401191192</v>
      </c>
      <c r="AK49" s="133">
        <f>'G 個別計算 (分壓氫-發酵產氫H+代0)'!BA49</f>
        <v>-686.94293634697669</v>
      </c>
      <c r="AL49" s="132">
        <f>'G 個別計算 (分壓氫-發酵產氫H+代0)'!BU49</f>
        <v>-697.22155031932903</v>
      </c>
      <c r="AX49" s="131">
        <v>47</v>
      </c>
      <c r="AY49" s="185">
        <f>'G 個別計算 (分壓氫&amp;H+代0) '!AI49</f>
        <v>18.897973301911339</v>
      </c>
      <c r="AZ49" s="157">
        <f>'G 個別計算 (分壓氫&amp;H+代0) '!U49</f>
        <v>35.938276984788239</v>
      </c>
      <c r="BA49" s="132">
        <f>'G 個別計算 (分壓氫&amp;H+代0) '!BT49</f>
        <v>64.594923727807412</v>
      </c>
      <c r="BB49" s="132">
        <f>'G 個別計算 (分壓氫&amp;H+代0) '!AB49</f>
        <v>-11.616343060142102</v>
      </c>
      <c r="BC49" s="132">
        <f>'G 個別計算 (分壓氫&amp;H+代0) '!CA49</f>
        <v>-64.594923727807412</v>
      </c>
      <c r="BD49">
        <f t="shared" si="0"/>
        <v>7.2816302417692373</v>
      </c>
      <c r="BE49" s="132">
        <f>'G 個別計算 (分壓氫&amp;H+代0) '!BF49</f>
        <v>-89.426607290296175</v>
      </c>
      <c r="BF49" s="133">
        <f>'G 個別計算 (分壓氫&amp;H+代0) '!BM49</f>
        <v>-24.83168356248866</v>
      </c>
      <c r="BG49">
        <f>'G 個別計算 (分壓氫&amp;H+代0) '!CI49</f>
        <v>21.727160510689629</v>
      </c>
      <c r="BI49" s="8"/>
      <c r="BK49" s="8"/>
      <c r="BN49" s="2"/>
      <c r="CB49" s="8"/>
      <c r="CC49" s="8"/>
      <c r="CE49" s="8"/>
      <c r="CH49" s="2"/>
      <c r="CV49" s="8"/>
      <c r="CW49" s="8"/>
      <c r="CY49" s="8"/>
      <c r="DB49" s="2"/>
      <c r="DP49" s="8"/>
      <c r="DQ49" s="8"/>
      <c r="DS49" s="8"/>
      <c r="DV49" s="2"/>
      <c r="EJ49" s="8"/>
      <c r="EK49" s="8"/>
      <c r="EM49" s="8"/>
      <c r="EP49" s="2"/>
      <c r="FD49" s="8"/>
      <c r="FE49" s="8"/>
      <c r="FG49" s="8"/>
      <c r="FJ49" s="2"/>
      <c r="FX49" s="8"/>
      <c r="FY49" s="8"/>
      <c r="GA49" s="8"/>
    </row>
    <row r="50" spans="1:183" ht="16.5">
      <c r="A50">
        <v>9.9999999999999995E-7</v>
      </c>
      <c r="B50">
        <v>9.9999999999999995E-7</v>
      </c>
      <c r="C50">
        <v>8.8133333333333336E-4</v>
      </c>
      <c r="D50">
        <v>1.8440540540540541E-3</v>
      </c>
      <c r="E50">
        <v>3.3409090909090909E-5</v>
      </c>
      <c r="F50" s="22">
        <v>1.9313567928807234E-4</v>
      </c>
      <c r="G50" s="22">
        <v>0.58672605367636499</v>
      </c>
      <c r="H50" s="22">
        <v>0.38272464549266372</v>
      </c>
      <c r="I50">
        <v>306.49994225</v>
      </c>
      <c r="J50">
        <v>2.5703957827688611E-7</v>
      </c>
      <c r="K50">
        <v>3.0085000000000001E-2</v>
      </c>
      <c r="L50">
        <v>19.56947270386393</v>
      </c>
      <c r="M50" s="104">
        <v>59450.017388757682</v>
      </c>
      <c r="Q50" s="2"/>
      <c r="AE50" s="8"/>
      <c r="AF50" s="8"/>
      <c r="AH50" s="131">
        <v>48</v>
      </c>
      <c r="AI50" s="188">
        <f>'G 個別計算 (分壓氫-發酵產氫H+代0)'!CO50</f>
        <v>-792.25624568078649</v>
      </c>
      <c r="AJ50" s="132">
        <f>'G 個別計算 (分壓氫-發酵產氫H+代0)'!AG50</f>
        <v>-730.42423674813915</v>
      </c>
      <c r="AK50" s="133">
        <f>'G 個別計算 (分壓氫-發酵產氫H+代0)'!BA50</f>
        <v>-687.67249259445919</v>
      </c>
      <c r="AL50" s="132">
        <f>'G 個別計算 (分壓氫-發酵產氫H+代0)'!BU50</f>
        <v>-698.18310480935054</v>
      </c>
      <c r="AX50" s="131">
        <v>48</v>
      </c>
      <c r="AY50" s="185">
        <f>'G 個別計算 (分壓氫&amp;H+代0) '!AI50</f>
        <v>17.22056630154627</v>
      </c>
      <c r="AZ50" s="157">
        <f>'G 個別計算 (分壓氫&amp;H+代0) '!U50</f>
        <v>33.846274235191565</v>
      </c>
      <c r="BA50" s="132">
        <f>'G 個別計算 (分壓氫&amp;H+代0) '!BT50</f>
        <v>62.476899506386566</v>
      </c>
      <c r="BB50" s="132">
        <f>'G 個別計算 (分壓氫&amp;H+代0) '!AB50</f>
        <v>-12.004917337549532</v>
      </c>
      <c r="BC50" s="132">
        <f>'G 個別計算 (分壓氫&amp;H+代0) '!CA50</f>
        <v>-62.476899506386566</v>
      </c>
      <c r="BD50">
        <f t="shared" si="0"/>
        <v>5.2156489639967383</v>
      </c>
      <c r="BE50" s="132">
        <f>'G 個別計算 (分壓氫&amp;H+代0) '!BF50</f>
        <v>-86.977875394901218</v>
      </c>
      <c r="BF50" s="133">
        <f>'G 個別計算 (分壓氫&amp;H+代0) '!BM50</f>
        <v>-24.500975888514539</v>
      </c>
      <c r="BG50">
        <f>'G 個別計算 (分壓氫&amp;H+代0) '!CI50</f>
        <v>21.807498014611468</v>
      </c>
      <c r="BI50" s="8"/>
      <c r="BK50" s="8"/>
      <c r="BN50" s="2"/>
      <c r="CB50" s="8"/>
      <c r="CC50" s="8"/>
      <c r="CE50" s="8"/>
      <c r="CH50" s="2"/>
      <c r="CV50" s="8"/>
      <c r="CW50" s="8"/>
      <c r="CY50" s="8"/>
      <c r="DB50" s="2"/>
      <c r="DP50" s="8"/>
      <c r="DQ50" s="8"/>
      <c r="DS50" s="8"/>
      <c r="DV50" s="2"/>
      <c r="EJ50" s="8"/>
      <c r="EK50" s="8"/>
      <c r="EM50" s="8"/>
      <c r="EP50" s="2"/>
      <c r="FD50" s="8"/>
      <c r="FE50" s="8"/>
      <c r="FG50" s="8"/>
      <c r="FJ50" s="2"/>
      <c r="FX50" s="8"/>
      <c r="FY50" s="8"/>
      <c r="GA50" s="8"/>
    </row>
    <row r="51" spans="1:183" ht="16.5">
      <c r="A51">
        <v>9.9999999999999995E-7</v>
      </c>
      <c r="B51">
        <v>3.0652173913043476E-5</v>
      </c>
      <c r="C51">
        <v>6.5900000000000008E-4</v>
      </c>
      <c r="D51">
        <v>1.7535135135135133E-3</v>
      </c>
      <c r="E51">
        <v>9.9999999999999995E-7</v>
      </c>
      <c r="F51" s="22">
        <v>2.0942129102177263E-4</v>
      </c>
      <c r="G51" s="22">
        <v>0.59106318089944099</v>
      </c>
      <c r="H51" s="22">
        <v>0.37778985433723583</v>
      </c>
      <c r="I51">
        <v>306.46565314999998</v>
      </c>
      <c r="J51">
        <v>2.454708915685024E-7</v>
      </c>
      <c r="K51">
        <v>3.0085000000000001E-2</v>
      </c>
      <c r="L51">
        <v>21.219612312781113</v>
      </c>
      <c r="M51" s="104">
        <v>59889.476804635859</v>
      </c>
      <c r="Q51" s="2"/>
      <c r="AE51" s="8"/>
      <c r="AF51" s="8"/>
      <c r="AH51" s="131">
        <v>49</v>
      </c>
      <c r="AI51" s="188">
        <f>'G 個別計算 (分壓氫-發酵產氫H+代0)'!CO51</f>
        <v>-583.26018714204861</v>
      </c>
      <c r="AJ51" s="132">
        <f>'G 個別計算 (分壓氫-發酵產氫H+代0)'!AG51</f>
        <v>-734.47024748260174</v>
      </c>
      <c r="AK51" s="133">
        <f>'G 個別計算 (分壓氫-發酵產氫H+代0)'!BA51</f>
        <v>-687.88643187233447</v>
      </c>
      <c r="AL51" s="132">
        <f>'G 個別計算 (分壓氫-發酵產氫H+代0)'!BU51</f>
        <v>-718.50894603711959</v>
      </c>
      <c r="AX51" s="131">
        <v>49</v>
      </c>
      <c r="AY51" s="185">
        <f>'G 個別計算 (分壓氫&amp;H+代0) '!AI51</f>
        <v>25.08242625913412</v>
      </c>
      <c r="AZ51" s="157">
        <f>'G 個別計算 (分壓氫&amp;H+代0) '!U51</f>
        <v>33.855500797846894</v>
      </c>
      <c r="BA51" s="132">
        <f>'G 個別計算 (分壓氫&amp;H+代0) '!BT51</f>
        <v>64.044245079556617</v>
      </c>
      <c r="BB51" s="132">
        <f>'G 個別計算 (分壓氫&amp;H+代0) '!AB51</f>
        <v>-21.415669742996791</v>
      </c>
      <c r="BC51" s="132">
        <f>'G 個別計算 (分壓氫&amp;H+代0) '!CA51</f>
        <v>-64.044245079556617</v>
      </c>
      <c r="BD51">
        <f t="shared" si="0"/>
        <v>3.6667565161373297</v>
      </c>
      <c r="BE51" s="132">
        <f>'G 個別計算 (分壓氫&amp;H+代0) '!BF51</f>
        <v>-87.785625581360904</v>
      </c>
      <c r="BF51" s="133">
        <f>'G 個別計算 (分壓氫&amp;H+代0) '!BM51</f>
        <v>-23.741380501804166</v>
      </c>
      <c r="BG51">
        <f>'G 個別計算 (分壓氫&amp;H+代0) '!CI51</f>
        <v>-12.888057765975447</v>
      </c>
      <c r="BI51" s="8"/>
      <c r="BK51" s="8"/>
      <c r="BN51" s="2"/>
      <c r="CB51" s="8"/>
      <c r="CC51" s="8"/>
      <c r="CE51" s="8"/>
      <c r="CH51" s="2"/>
      <c r="CV51" s="8"/>
      <c r="CW51" s="8"/>
      <c r="CY51" s="8"/>
      <c r="DB51" s="2"/>
      <c r="DP51" s="8"/>
      <c r="DQ51" s="8"/>
      <c r="DS51" s="8"/>
      <c r="DV51" s="2"/>
      <c r="EJ51" s="8"/>
      <c r="EK51" s="8"/>
      <c r="EM51" s="8"/>
      <c r="EP51" s="2"/>
      <c r="FD51" s="8"/>
      <c r="FE51" s="8"/>
      <c r="FG51" s="8"/>
      <c r="FJ51" s="2"/>
      <c r="FX51" s="8"/>
      <c r="FY51" s="8"/>
      <c r="GA51" s="8"/>
    </row>
    <row r="52" spans="1:183" ht="16.5">
      <c r="A52">
        <v>9.9999999999999995E-7</v>
      </c>
      <c r="B52">
        <v>9.9999999999999995E-7</v>
      </c>
      <c r="C52">
        <v>6.2299999999999996E-4</v>
      </c>
      <c r="D52">
        <v>1.8622972972972974E-3</v>
      </c>
      <c r="E52">
        <v>9.9999999999999995E-7</v>
      </c>
      <c r="F52" s="22">
        <v>1.9058071254193977E-4</v>
      </c>
      <c r="G52" s="22">
        <v>0.59341355688955466</v>
      </c>
      <c r="H52" s="22">
        <v>0.37698976285019187</v>
      </c>
      <c r="I52">
        <v>306.53242666</v>
      </c>
      <c r="J52">
        <v>2.089296130854039E-7</v>
      </c>
      <c r="K52">
        <v>2.945E-2</v>
      </c>
      <c r="L52">
        <v>19.310590698312048</v>
      </c>
      <c r="M52" s="104">
        <v>60127.628651834129</v>
      </c>
      <c r="Q52" s="2"/>
      <c r="AE52" s="8"/>
      <c r="AF52" s="8"/>
      <c r="AH52" s="131">
        <v>50</v>
      </c>
      <c r="AI52" s="188">
        <f>'G 個別計算 (分壓氫-發酵產氫H+代0)'!CO52</f>
        <v>-791.6049373354183</v>
      </c>
      <c r="AJ52" s="132">
        <f>'G 個別計算 (分壓氫-發酵產氫H+代0)'!AG52</f>
        <v>-735.55761737609146</v>
      </c>
      <c r="AK52" s="133">
        <f>'G 個別計算 (分壓氫-發酵產氫H+代0)'!BA52</f>
        <v>-687.73797411959481</v>
      </c>
      <c r="AL52" s="132">
        <f>'G 個別計算 (分壓氫-發酵產氫H+代0)'!BU52</f>
        <v>-718.89931608903021</v>
      </c>
      <c r="AX52" s="131">
        <v>50</v>
      </c>
      <c r="AY52" s="185">
        <f>'G 個別計算 (分壓氫&amp;H+代0) '!AI52</f>
        <v>24.319774765954509</v>
      </c>
      <c r="AZ52" s="157">
        <f>'G 個別計算 (分壓氫&amp;H+代0) '!U52</f>
        <v>32.78996721460274</v>
      </c>
      <c r="BA52" s="132">
        <f>'G 個別計算 (分壓氫&amp;H+代0) '!BT52</f>
        <v>63.12502891196182</v>
      </c>
      <c r="BB52" s="132">
        <f>'G 個別計算 (分壓氫&amp;H+代0) '!AB52</f>
        <v>-21.864869248710686</v>
      </c>
      <c r="BC52" s="132">
        <f>'G 個別計算 (分壓氫&amp;H+代0) '!CA52</f>
        <v>-63.12502891196182</v>
      </c>
      <c r="BD52">
        <f t="shared" si="0"/>
        <v>2.454905517243823</v>
      </c>
      <c r="BE52" s="132">
        <f>'G 個別計算 (分壓氫&amp;H+代0) '!BF52</f>
        <v>-86.766394931746248</v>
      </c>
      <c r="BF52" s="133">
        <f>'G 個別計算 (分壓氫&amp;H+代0) '!BM52</f>
        <v>-23.641366019784314</v>
      </c>
      <c r="BG52">
        <f>'G 個別計算 (分壓氫&amp;H+代0) '!CI52</f>
        <v>22.20323665958793</v>
      </c>
      <c r="BI52" s="8"/>
      <c r="BK52" s="8"/>
      <c r="BN52" s="2"/>
      <c r="CB52" s="8"/>
      <c r="CC52" s="8"/>
      <c r="CE52" s="8"/>
      <c r="CH52" s="2"/>
      <c r="CV52" s="8"/>
      <c r="CW52" s="8"/>
      <c r="CY52" s="8"/>
      <c r="DB52" s="2"/>
      <c r="DP52" s="8"/>
      <c r="DQ52" s="8"/>
      <c r="DS52" s="8"/>
      <c r="DV52" s="2"/>
      <c r="EJ52" s="8"/>
      <c r="EK52" s="8"/>
      <c r="EM52" s="8"/>
      <c r="EP52" s="2"/>
      <c r="FD52" s="8"/>
      <c r="FE52" s="8"/>
      <c r="FG52" s="8"/>
      <c r="FJ52" s="2"/>
      <c r="FX52" s="8"/>
      <c r="FY52" s="8"/>
      <c r="GA52" s="8"/>
    </row>
    <row r="53" spans="1:183" ht="16.5">
      <c r="A53">
        <v>9.9999999999999995E-7</v>
      </c>
      <c r="B53">
        <v>2.4782608695652172E-5</v>
      </c>
      <c r="C53">
        <v>2.5483333333333331E-4</v>
      </c>
      <c r="D53">
        <v>9.6648648648648642E-4</v>
      </c>
      <c r="E53">
        <v>9.9999999999999995E-7</v>
      </c>
      <c r="F53" s="22">
        <v>1.7708246322103337E-4</v>
      </c>
      <c r="G53" s="22">
        <v>0.63209703453489086</v>
      </c>
      <c r="H53" s="22">
        <v>0.32694842413342284</v>
      </c>
      <c r="I53">
        <v>306.08847308999998</v>
      </c>
      <c r="J53">
        <v>2.089296130854039E-7</v>
      </c>
      <c r="K53">
        <v>3.0779999999999998E-2</v>
      </c>
      <c r="L53">
        <v>17.942880585871208</v>
      </c>
      <c r="M53" s="104">
        <v>64047.232024247816</v>
      </c>
      <c r="Q53" s="2"/>
      <c r="AE53" s="8"/>
      <c r="AF53" s="8"/>
      <c r="AH53" s="131">
        <v>51</v>
      </c>
      <c r="AI53" s="188">
        <f>'G 個別計算 (分壓氫-發酵產氫H+代0)'!CO53</f>
        <v>-596.93682382352586</v>
      </c>
      <c r="AJ53" s="132">
        <f>'G 個別計算 (分壓氫-發酵產氫H+代0)'!AG53</f>
        <v>-748.75928296278539</v>
      </c>
      <c r="AK53" s="133">
        <f>'G 個別計算 (分壓氫-發酵產氫H+代0)'!BA53</f>
        <v>-693.16036167250775</v>
      </c>
      <c r="AL53" s="132">
        <f>'G 個別計算 (分壓氫-發酵產氫H+代0)'!BU53</f>
        <v>-718.76477750468894</v>
      </c>
      <c r="AX53" s="131">
        <v>51</v>
      </c>
      <c r="AY53" s="185">
        <f>'G 個別計算 (分壓氫&amp;H+代0) '!AI53</f>
        <v>19.410738392729154</v>
      </c>
      <c r="AZ53" s="157">
        <f>'G 個別計算 (分壓氫&amp;H+代0) '!U53</f>
        <v>31.756330756028241</v>
      </c>
      <c r="BA53" s="132">
        <f>'G 個別計算 (分壓氫&amp;H+代0) '!BT53</f>
        <v>64.903655444672196</v>
      </c>
      <c r="BB53" s="132">
        <f>'G 個別計算 (分壓氫&amp;H+代0) '!AB53</f>
        <v>-20.801732325344698</v>
      </c>
      <c r="BC53" s="132">
        <f>'G 個別計算 (分壓氫&amp;H+代0) '!CA53</f>
        <v>-64.903655444672196</v>
      </c>
      <c r="BD53">
        <f t="shared" si="0"/>
        <v>-1.3909939326155438</v>
      </c>
      <c r="BE53" s="132">
        <f>'G 個別計算 (分壓氫&amp;H+代0) '!BF53</f>
        <v>-85.990216289074823</v>
      </c>
      <c r="BF53" s="133">
        <f>'G 個別計算 (分壓氫&amp;H+代0) '!BM53</f>
        <v>-21.086560844402513</v>
      </c>
      <c r="BG53">
        <f>'G 個別計算 (分壓氫&amp;H+代0) '!CI53</f>
        <v>-9.961030786990932</v>
      </c>
      <c r="BI53" s="8"/>
      <c r="BK53" s="8"/>
      <c r="BN53" s="2"/>
      <c r="CB53" s="8"/>
      <c r="CC53" s="8"/>
      <c r="CE53" s="8"/>
      <c r="CH53" s="2"/>
      <c r="CV53" s="8"/>
      <c r="CW53" s="8"/>
      <c r="CY53" s="8"/>
      <c r="DB53" s="2"/>
      <c r="DP53" s="8"/>
      <c r="DQ53" s="8"/>
      <c r="DS53" s="8"/>
      <c r="DV53" s="2"/>
      <c r="EJ53" s="8"/>
      <c r="EK53" s="8"/>
      <c r="EM53" s="8"/>
      <c r="EP53" s="2"/>
      <c r="FD53" s="8"/>
      <c r="FE53" s="8"/>
      <c r="FG53" s="8"/>
      <c r="FJ53" s="2"/>
      <c r="FX53" s="8"/>
      <c r="FY53" s="8"/>
      <c r="GA53" s="8"/>
    </row>
    <row r="54" spans="1:183" ht="16.5">
      <c r="A54">
        <v>9.9999999999999995E-7</v>
      </c>
      <c r="B54">
        <v>2.9347826086956523E-5</v>
      </c>
      <c r="C54">
        <v>3.055E-4</v>
      </c>
      <c r="D54">
        <v>8.8540540540540534E-4</v>
      </c>
      <c r="E54">
        <v>9.9999999999999995E-7</v>
      </c>
      <c r="F54" s="22">
        <v>2.0163926905492817E-4</v>
      </c>
      <c r="G54" s="22">
        <v>0.59835554238935496</v>
      </c>
      <c r="H54" s="22">
        <v>0.36915762691367043</v>
      </c>
      <c r="I54">
        <v>306.18693694000001</v>
      </c>
      <c r="J54">
        <v>2.3442288153199206E-7</v>
      </c>
      <c r="K54">
        <v>3.0689999999999999E-2</v>
      </c>
      <c r="L54">
        <v>20.431098936990598</v>
      </c>
      <c r="M54" s="104">
        <v>60628.37533260139</v>
      </c>
      <c r="Q54" s="2"/>
      <c r="AE54" s="8"/>
      <c r="AF54" s="8"/>
      <c r="AH54" s="131">
        <v>52</v>
      </c>
      <c r="AI54" s="188">
        <f>'G 個別計算 (分壓氫-發酵產氫H+代0)'!CO54</f>
        <v>-586.52333546769137</v>
      </c>
      <c r="AJ54" s="132">
        <f>'G 個別計算 (分壓氫-發酵產氫H+代0)'!AG54</f>
        <v>-745.78592875530273</v>
      </c>
      <c r="AK54" s="133">
        <f>'G 個別計算 (分壓氫-發酵產氫H+代0)'!BA54</f>
        <v>-693.58462174458612</v>
      </c>
      <c r="AL54" s="132">
        <f>'G 個別計算 (分壓氫-發酵產氫H+代0)'!BU54</f>
        <v>-718.46144798123112</v>
      </c>
      <c r="AX54" s="131">
        <v>52</v>
      </c>
      <c r="AY54" s="185">
        <f>'G 個別計算 (分壓氫&amp;H+代0) '!AI54</f>
        <v>20.98186257456927</v>
      </c>
      <c r="AZ54" s="157">
        <f>'G 個別計算 (分壓氫&amp;H+代0) '!U54</f>
        <v>33.405753102551685</v>
      </c>
      <c r="BA54" s="132">
        <f>'G 個別計算 (分壓氫&amp;H+代0) '!BT54</f>
        <v>65.724143213548246</v>
      </c>
      <c r="BB54" s="132">
        <f>'G 個別計算 (分壓氫&amp;H+代0) '!AB54</f>
        <v>-19.894499583013982</v>
      </c>
      <c r="BC54" s="132">
        <f>'G 個別計算 (分壓氫&amp;H+代0) '!CA54</f>
        <v>-65.724143213548246</v>
      </c>
      <c r="BD54">
        <f t="shared" si="0"/>
        <v>1.0873629915552883</v>
      </c>
      <c r="BE54" s="132">
        <f>'G 個別計算 (分壓氫&amp;H+代0) '!BF54</f>
        <v>-87.426240424725478</v>
      </c>
      <c r="BF54" s="133">
        <f>'G 個別計算 (分壓氫&amp;H+代0) '!BM54</f>
        <v>-21.702097211177122</v>
      </c>
      <c r="BG54">
        <f>'G 個別計算 (分壓氫&amp;H+代0) '!CI54</f>
        <v>-12.14369261165622</v>
      </c>
      <c r="BI54" s="8"/>
      <c r="BK54" s="8"/>
      <c r="BN54" s="2"/>
      <c r="CB54" s="8"/>
      <c r="CC54" s="8"/>
      <c r="CE54" s="8"/>
      <c r="CH54" s="2"/>
      <c r="CV54" s="8"/>
      <c r="CW54" s="8"/>
      <c r="CY54" s="8"/>
      <c r="DB54" s="2"/>
      <c r="DP54" s="8"/>
      <c r="DQ54" s="8"/>
      <c r="DS54" s="8"/>
      <c r="DV54" s="2"/>
      <c r="EJ54" s="8"/>
      <c r="EK54" s="8"/>
      <c r="EM54" s="8"/>
      <c r="EP54" s="2"/>
      <c r="FD54" s="8"/>
      <c r="FE54" s="8"/>
      <c r="FG54" s="8"/>
      <c r="FJ54" s="2"/>
      <c r="FX54" s="8"/>
      <c r="FY54" s="8"/>
      <c r="GA54" s="8"/>
    </row>
    <row r="55" spans="1:183" ht="16.5">
      <c r="A55">
        <v>9.9999999999999995E-7</v>
      </c>
      <c r="B55">
        <v>9.9999999999999995E-7</v>
      </c>
      <c r="C55">
        <v>3.8433333333333332E-4</v>
      </c>
      <c r="D55">
        <v>1.1702702702702701E-3</v>
      </c>
      <c r="E55">
        <v>9.9999999999999995E-7</v>
      </c>
      <c r="F55" s="22">
        <v>7.4964600731236813E-4</v>
      </c>
      <c r="G55" s="22">
        <v>0.5987989157581638</v>
      </c>
      <c r="H55" s="22">
        <v>0.37261259822029608</v>
      </c>
      <c r="I55">
        <v>306.26352795000003</v>
      </c>
      <c r="J55">
        <v>2.454708915685024E-7</v>
      </c>
      <c r="K55">
        <v>3.0079999999999999E-2</v>
      </c>
      <c r="L55">
        <v>75.957881690925703</v>
      </c>
      <c r="M55" s="104">
        <v>60673.300139195948</v>
      </c>
      <c r="Q55" s="2"/>
      <c r="AE55" s="8"/>
      <c r="AF55" s="8"/>
      <c r="AH55" s="131">
        <v>53</v>
      </c>
      <c r="AI55" s="188">
        <f>'G 個別計算 (分壓氫-發酵產氫H+代0)'!CO55</f>
        <v>-792.25117116170236</v>
      </c>
      <c r="AJ55" s="132">
        <f>'G 個別計算 (分壓氫-發酵產氫H+代0)'!AG55</f>
        <v>-739.11047785021753</v>
      </c>
      <c r="AK55" s="133">
        <f>'G 個別計算 (分壓氫-發酵產氫H+代0)'!BA55</f>
        <v>-688.01953614076638</v>
      </c>
      <c r="AL55" s="132">
        <f>'G 個別計算 (分壓氫-發酵產氫H+代0)'!BU55</f>
        <v>-715.2618020131207</v>
      </c>
      <c r="AX55" s="131">
        <v>53</v>
      </c>
      <c r="AY55" s="185">
        <f>'G 個別計算 (分壓氫&amp;H+代0) '!AI55</f>
        <v>28.835309543769192</v>
      </c>
      <c r="AZ55" s="157">
        <f>'G 個別計算 (分壓氫&amp;H+代0) '!U55</f>
        <v>43.257031515231404</v>
      </c>
      <c r="BA55" s="132">
        <f>'G 個別計算 (分壓氫&amp;H+代0) '!BT55</f>
        <v>78.408598076317816</v>
      </c>
      <c r="BB55" s="132">
        <f>'G 個別計算 (分壓氫&amp;H+代0) '!AB55</f>
        <v>-20.729844589624033</v>
      </c>
      <c r="BC55" s="132">
        <f>'G 個別計算 (分壓氫&amp;H+代0) '!CA55</f>
        <v>-78.408598076317816</v>
      </c>
      <c r="BD55">
        <f t="shared" si="0"/>
        <v>8.1054649541451589</v>
      </c>
      <c r="BE55" s="132">
        <f>'G 個別計算 (分壓氫&amp;H+代0) '!BF55</f>
        <v>-100.74044225212701</v>
      </c>
      <c r="BF55" s="133">
        <f>'G 個別計算 (分壓氫&amp;H+代0) '!BM55</f>
        <v>-22.331844175809071</v>
      </c>
      <c r="BG55">
        <f>'G 個別計算 (分壓氫&amp;H+代0) '!CI55</f>
        <v>21.981422793827591</v>
      </c>
      <c r="BI55" s="8"/>
      <c r="BK55" s="8"/>
      <c r="BN55" s="2"/>
      <c r="CB55" s="8"/>
      <c r="CC55" s="8"/>
      <c r="CE55" s="8"/>
      <c r="CH55" s="2"/>
      <c r="CV55" s="8"/>
      <c r="CW55" s="8"/>
      <c r="CY55" s="8"/>
      <c r="DB55" s="2"/>
      <c r="DP55" s="8"/>
      <c r="DQ55" s="8"/>
      <c r="DS55" s="8"/>
      <c r="DV55" s="2"/>
      <c r="EJ55" s="8"/>
      <c r="EK55" s="8"/>
      <c r="EM55" s="8"/>
      <c r="EP55" s="2"/>
      <c r="FD55" s="8"/>
      <c r="FE55" s="8"/>
      <c r="FG55" s="8"/>
      <c r="FJ55" s="2"/>
      <c r="FX55" s="8"/>
      <c r="FY55" s="8"/>
      <c r="GA55" s="8"/>
    </row>
    <row r="56" spans="1:183" ht="16.5">
      <c r="A56">
        <v>9.9999999999999995E-7</v>
      </c>
      <c r="B56">
        <v>9.9999999999999995E-7</v>
      </c>
      <c r="C56">
        <v>4.4799999999999999E-4</v>
      </c>
      <c r="D56">
        <v>1.2908108108108107E-3</v>
      </c>
      <c r="E56">
        <v>9.9999999999999995E-7</v>
      </c>
      <c r="F56" s="22">
        <v>4.9922203655673996E-4</v>
      </c>
      <c r="G56" s="22">
        <v>0.59397153109344814</v>
      </c>
      <c r="H56" s="22">
        <v>0.37244443845012559</v>
      </c>
      <c r="I56">
        <v>306.06140275000001</v>
      </c>
      <c r="J56">
        <v>2.5703957827688611E-7</v>
      </c>
      <c r="K56">
        <v>3.0079999999999999E-2</v>
      </c>
      <c r="L56">
        <v>50.583672854111676</v>
      </c>
      <c r="M56" s="104">
        <v>60184.165388043635</v>
      </c>
      <c r="Q56" s="2"/>
      <c r="AE56" s="8"/>
      <c r="AF56" s="8"/>
      <c r="AH56" s="131">
        <v>54</v>
      </c>
      <c r="AI56" s="188">
        <f>'G 個別計算 (分壓氫-發酵產氫H+代0)'!CO56</f>
        <v>-792.25117116170236</v>
      </c>
      <c r="AJ56" s="132">
        <f>'G 個別計算 (分壓氫-發酵產氫H+代0)'!AG56</f>
        <v>-737.90628284544925</v>
      </c>
      <c r="AK56" s="133">
        <f>'G 個別計算 (分壓氫-發酵產氫H+代0)'!BA56</f>
        <v>-688.23822988448933</v>
      </c>
      <c r="AL56" s="132">
        <f>'G 個別計算 (分壓氫-發酵產氫H+代0)'!BU56</f>
        <v>-716.30003963066952</v>
      </c>
      <c r="AX56" s="131">
        <v>54</v>
      </c>
      <c r="AY56" s="185">
        <f>'G 個別計算 (分壓氫&amp;H+代0) '!AI56</f>
        <v>27.538810872955839</v>
      </c>
      <c r="AZ56" s="157">
        <f>'G 個別計算 (分壓氫&amp;H+代0) '!U56</f>
        <v>40.28288054834541</v>
      </c>
      <c r="BA56" s="132">
        <f>'G 個別計算 (分壓氫&amp;H+代0) '!BT56</f>
        <v>73.865659323980623</v>
      </c>
      <c r="BB56" s="132">
        <f>'G 個別計算 (分壓氫&amp;H+代0) '!AB56</f>
        <v>-20.838709100245477</v>
      </c>
      <c r="BC56" s="132">
        <f>'G 個別計算 (分壓氫&amp;H+代0) '!CA56</f>
        <v>-73.865659323980623</v>
      </c>
      <c r="BD56">
        <f t="shared" si="0"/>
        <v>6.7001017727103616</v>
      </c>
      <c r="BE56" s="132">
        <f>'G 個別計算 (分壓氫&amp;H+代0) '!BF56</f>
        <v>-96.612290115596949</v>
      </c>
      <c r="BF56" s="133">
        <f>'G 個別計算 (分壓氫&amp;H+代0) '!BM56</f>
        <v>-22.746630791616205</v>
      </c>
      <c r="BG56">
        <f>'G 個別計算 (分壓氫&amp;H+代0) '!CI56</f>
        <v>21.839458016377677</v>
      </c>
      <c r="BI56" s="8"/>
      <c r="BK56" s="8"/>
      <c r="BN56" s="2"/>
      <c r="CB56" s="8"/>
      <c r="CC56" s="8"/>
      <c r="CE56" s="8"/>
      <c r="CH56" s="2"/>
      <c r="CV56" s="8"/>
      <c r="CW56" s="8"/>
      <c r="CY56" s="8"/>
      <c r="DB56" s="2"/>
      <c r="DP56" s="8"/>
      <c r="DQ56" s="8"/>
      <c r="DS56" s="8"/>
      <c r="DV56" s="2"/>
      <c r="EJ56" s="8"/>
      <c r="EK56" s="8"/>
      <c r="EM56" s="8"/>
      <c r="EP56" s="2"/>
      <c r="FD56" s="8"/>
      <c r="FE56" s="8"/>
      <c r="FG56" s="8"/>
      <c r="FJ56" s="2"/>
      <c r="FX56" s="8"/>
      <c r="FY56" s="8"/>
      <c r="GA56" s="8"/>
    </row>
    <row r="57" spans="1:183" ht="16.5">
      <c r="A57">
        <v>9.9999999999999995E-7</v>
      </c>
      <c r="B57">
        <v>9.9999999999999995E-7</v>
      </c>
      <c r="C57">
        <v>5.2700000000000002E-4</v>
      </c>
      <c r="D57">
        <v>1.4874324324324324E-3</v>
      </c>
      <c r="E57">
        <v>9.9999999999999995E-7</v>
      </c>
      <c r="F57" s="22">
        <v>2.5272733183735941E-4</v>
      </c>
      <c r="G57" s="22">
        <v>0.5970314865528733</v>
      </c>
      <c r="H57" s="22">
        <v>0.36879611434320592</v>
      </c>
      <c r="I57">
        <v>306.33571552000001</v>
      </c>
      <c r="J57">
        <v>2.454708915685024E-7</v>
      </c>
      <c r="K57">
        <v>2.9819999999999999E-2</v>
      </c>
      <c r="L57">
        <v>25.607596898420443</v>
      </c>
      <c r="M57" s="104">
        <v>60494.215374969885</v>
      </c>
      <c r="Q57" s="2"/>
      <c r="AE57" s="8"/>
      <c r="AF57" s="8"/>
      <c r="AH57" s="131">
        <v>55</v>
      </c>
      <c r="AI57" s="188">
        <f>'G 個別計算 (分壓氫-發酵產氫H+代0)'!CO57</f>
        <v>-791.98612711186183</v>
      </c>
      <c r="AJ57" s="132">
        <f>'G 個別計算 (分壓氫-發酵產氫H+代0)'!AG57</f>
        <v>-737.27279362168349</v>
      </c>
      <c r="AK57" s="133">
        <f>'G 個別計算 (分壓氫-發酵產氫H+代0)'!BA57</f>
        <v>-688.83170548763292</v>
      </c>
      <c r="AL57" s="132">
        <f>'G 個別計算 (分壓氫-發酵產氫H+代0)'!BU57</f>
        <v>-718.09326605732326</v>
      </c>
      <c r="AX57" s="131">
        <v>55</v>
      </c>
      <c r="AY57" s="185">
        <f>'G 個別計算 (分壓氫&amp;H+代0) '!AI57</f>
        <v>24.902450648426132</v>
      </c>
      <c r="AZ57" s="157">
        <f>'G 個別計算 (分壓氫&amp;H+代0) '!U57</f>
        <v>35.119123647727953</v>
      </c>
      <c r="BA57" s="132">
        <f>'G 個別計算 (分壓氫&amp;H+代0) '!BT57</f>
        <v>66.482751352817331</v>
      </c>
      <c r="BB57" s="132">
        <f>'G 個別計算 (分壓氫&amp;H+代0) '!AB57</f>
        <v>-21.146954705787387</v>
      </c>
      <c r="BC57" s="132">
        <f>'G 個別計算 (分壓氫&amp;H+代0) '!CA57</f>
        <v>-66.482751352817331</v>
      </c>
      <c r="BD57">
        <f t="shared" si="0"/>
        <v>3.7554959426387455</v>
      </c>
      <c r="BE57" s="132">
        <f>'G 個別計算 (分壓氫&amp;H+代0) '!BF57</f>
        <v>-89.651617734978402</v>
      </c>
      <c r="BF57" s="133">
        <f>'G 個別計算 (分壓氫&amp;H+代0) '!BM57</f>
        <v>-23.168866382160957</v>
      </c>
      <c r="BG57">
        <f>'G 個別計算 (分壓氫&amp;H+代0) '!CI57</f>
        <v>21.90341756407048</v>
      </c>
      <c r="BI57" s="8"/>
      <c r="BK57" s="8"/>
      <c r="BN57" s="2"/>
      <c r="CB57" s="8"/>
      <c r="CC57" s="8"/>
      <c r="CE57" s="8"/>
      <c r="CH57" s="2"/>
      <c r="CV57" s="8"/>
      <c r="CW57" s="8"/>
      <c r="CY57" s="8"/>
      <c r="DB57" s="2"/>
      <c r="DP57" s="8"/>
      <c r="DQ57" s="8"/>
      <c r="DS57" s="8"/>
      <c r="DV57" s="2"/>
      <c r="EJ57" s="8"/>
      <c r="EK57" s="8"/>
      <c r="EM57" s="8"/>
      <c r="EP57" s="2"/>
      <c r="FD57" s="8"/>
      <c r="FE57" s="8"/>
      <c r="FG57" s="8"/>
      <c r="FJ57" s="2"/>
      <c r="FX57" s="8"/>
      <c r="FY57" s="8"/>
      <c r="GA57" s="8"/>
    </row>
    <row r="58" spans="1:183" ht="16.5">
      <c r="A58">
        <v>9.9999999999999995E-7</v>
      </c>
      <c r="B58">
        <v>4.3043478260869568E-5</v>
      </c>
      <c r="C58">
        <v>5.7199999999999992E-4</v>
      </c>
      <c r="D58">
        <v>1.5374324324324323E-3</v>
      </c>
      <c r="E58">
        <v>9.9999999999999995E-7</v>
      </c>
      <c r="F58" s="22">
        <v>1.0404423156748512E-3</v>
      </c>
      <c r="G58" s="22">
        <v>0.62125289150404328</v>
      </c>
      <c r="H58" s="22">
        <v>0.34808664048564614</v>
      </c>
      <c r="I58">
        <v>306.19134037999999</v>
      </c>
      <c r="J58">
        <v>1.9952623149688761E-7</v>
      </c>
      <c r="K58">
        <v>3.1510000000000003E-2</v>
      </c>
      <c r="L58">
        <v>105.4228176357543</v>
      </c>
      <c r="M58" s="104">
        <v>62948.449231647188</v>
      </c>
      <c r="Q58" s="2"/>
      <c r="AE58" s="8"/>
      <c r="AF58" s="8"/>
      <c r="AH58" s="131">
        <v>56</v>
      </c>
      <c r="AI58" s="188">
        <f>'G 個別計算 (分壓氫-發酵產氫H+代0)'!CO58</f>
        <v>-563.94222200898639</v>
      </c>
      <c r="AJ58" s="132">
        <f>'G 個別計算 (分壓氫-發酵產氫H+代0)'!AG58</f>
        <v>-732.39476094916154</v>
      </c>
      <c r="AK58" s="133">
        <f>'G 個別計算 (分壓氫-發酵產氫H+代0)'!BA58</f>
        <v>-684.64557573433979</v>
      </c>
      <c r="AL58" s="132">
        <f>'G 個別計算 (分壓氫-發酵產氫H+代0)'!BU58</f>
        <v>-714.09135935685856</v>
      </c>
      <c r="AX58" s="131">
        <v>56</v>
      </c>
      <c r="AY58" s="185">
        <f>'G 個別計算 (分壓氫&amp;H+代0) '!AI58</f>
        <v>32.53779051324419</v>
      </c>
      <c r="AZ58" s="157">
        <f>'G 個別計算 (分壓氫&amp;H+代0) '!U58</f>
        <v>46.211326090769901</v>
      </c>
      <c r="BA58" s="132">
        <f>'G 個別計算 (分壓氫&amp;H+代0) '!BT58</f>
        <v>80.991582411099216</v>
      </c>
      <c r="BB58" s="132">
        <f>'G 個別計算 (分壓氫&amp;H+代0) '!AB58</f>
        <v>-21.106720742803443</v>
      </c>
      <c r="BC58" s="132">
        <f>'G 個別計算 (分壓氫&amp;H+代0) '!CA58</f>
        <v>-80.991582411099216</v>
      </c>
      <c r="BD58">
        <f t="shared" si="0"/>
        <v>11.431069770440747</v>
      </c>
      <c r="BE58" s="132">
        <f>'G 個別計算 (分壓氫&amp;H+代0) '!BF58</f>
        <v>-104.11599878234684</v>
      </c>
      <c r="BF58" s="133">
        <f>'G 個別計算 (分壓氫&amp;H+代0) '!BM58</f>
        <v>-23.124416371247499</v>
      </c>
      <c r="BG58">
        <f>'G 個別計算 (分壓氫&amp;H+代0) '!CI58</f>
        <v>-15.323730127138091</v>
      </c>
      <c r="BI58" s="8"/>
      <c r="BK58" s="8"/>
      <c r="BN58" s="2"/>
      <c r="CB58" s="8"/>
      <c r="CC58" s="8"/>
      <c r="CE58" s="8"/>
      <c r="CH58" s="2"/>
      <c r="CV58" s="8"/>
      <c r="CW58" s="8"/>
      <c r="CY58" s="8"/>
      <c r="DB58" s="2"/>
      <c r="DP58" s="8"/>
      <c r="DQ58" s="8"/>
      <c r="DS58" s="8"/>
      <c r="DV58" s="2"/>
      <c r="EJ58" s="8"/>
      <c r="EK58" s="8"/>
      <c r="EM58" s="8"/>
      <c r="EP58" s="2"/>
      <c r="FD58" s="8"/>
      <c r="FE58" s="8"/>
      <c r="FG58" s="8"/>
      <c r="FJ58" s="2"/>
      <c r="FX58" s="8"/>
      <c r="FY58" s="8"/>
      <c r="GA58" s="8"/>
    </row>
    <row r="59" spans="1:183" ht="16.5">
      <c r="A59">
        <v>9.9999999999999995E-7</v>
      </c>
      <c r="B59">
        <v>7.3478260869565211E-5</v>
      </c>
      <c r="C59">
        <v>8.2683333333333328E-4</v>
      </c>
      <c r="D59">
        <v>1.5160810810810809E-3</v>
      </c>
      <c r="E59">
        <v>3.5795454545454544E-5</v>
      </c>
      <c r="F59" s="22">
        <v>4.5121054956651167E-4</v>
      </c>
      <c r="G59" s="22">
        <v>0.61689699118858121</v>
      </c>
      <c r="H59" s="22">
        <v>0.35373938466497246</v>
      </c>
      <c r="I59">
        <v>306.50174693999998</v>
      </c>
      <c r="J59">
        <v>2.1379620895022279E-7</v>
      </c>
      <c r="K59">
        <v>3.1539999999999999E-2</v>
      </c>
      <c r="L59">
        <v>45.718908934826793</v>
      </c>
      <c r="M59" s="104">
        <v>62507.087632182993</v>
      </c>
      <c r="Q59" s="2"/>
      <c r="AE59" s="8"/>
      <c r="AF59" s="8"/>
      <c r="AH59" s="131">
        <v>57</v>
      </c>
      <c r="AI59" s="188">
        <f>'G 個別計算 (分壓氫-發酵產氫H+代0)'!CO59</f>
        <v>-531.31677575607705</v>
      </c>
      <c r="AJ59" s="132">
        <f>'G 個別計算 (分壓氫-發酵產氫H+代0)'!AG59</f>
        <v>-729.12965221568993</v>
      </c>
      <c r="AK59" s="133">
        <f>'G 個別計算 (分壓氫-發酵產氫H+代0)'!BA59</f>
        <v>-686.88379465477897</v>
      </c>
      <c r="AL59" s="132">
        <f>'G 個別計算 (分壓氫-發酵產氫H+代0)'!BU59</f>
        <v>-695.2745816657357</v>
      </c>
      <c r="AX59" s="131">
        <v>57</v>
      </c>
      <c r="AY59" s="185">
        <f>'G 個別計算 (分壓氫&amp;H+代0) '!AI59</f>
        <v>21.056891246271253</v>
      </c>
      <c r="AZ59" s="157">
        <f>'G 個別計算 (分壓氫&amp;H+代0) '!U59</f>
        <v>40.807295796490642</v>
      </c>
      <c r="BA59" s="132">
        <f>'G 個別計算 (分壓氫&amp;H+代0) '!BT59</f>
        <v>71.552974275110898</v>
      </c>
      <c r="BB59" s="132">
        <f>'G 個別計算 (分壓氫&amp;H+代0) '!AB59</f>
        <v>-10.995273928400694</v>
      </c>
      <c r="BC59" s="132">
        <f>'G 個別計算 (分壓氫&amp;H+代0) '!CA59</f>
        <v>-71.552974275110898</v>
      </c>
      <c r="BD59">
        <f t="shared" si="0"/>
        <v>10.061617317870558</v>
      </c>
      <c r="BE59" s="132">
        <f>'G 個別計算 (分壓氫&amp;H+代0) '!BF59</f>
        <v>-95.632974671880518</v>
      </c>
      <c r="BF59" s="133">
        <f>'G 個別計算 (分壓氫&amp;H+代0) '!BM59</f>
        <v>-24.080000396769499</v>
      </c>
      <c r="BG59">
        <f>'G 個別計算 (分壓氫&amp;H+代0) '!CI59</f>
        <v>-20.955178065910857</v>
      </c>
      <c r="BI59" s="8"/>
      <c r="BK59" s="8"/>
      <c r="BN59" s="2"/>
      <c r="CB59" s="8"/>
      <c r="CC59" s="8"/>
      <c r="CE59" s="8"/>
      <c r="CH59" s="2"/>
      <c r="CV59" s="8"/>
      <c r="CW59" s="8"/>
      <c r="CY59" s="8"/>
      <c r="DB59" s="2"/>
      <c r="DP59" s="8"/>
      <c r="DQ59" s="8"/>
      <c r="DS59" s="8"/>
      <c r="DV59" s="2"/>
      <c r="EJ59" s="8"/>
      <c r="EK59" s="8"/>
      <c r="EM59" s="8"/>
      <c r="EP59" s="2"/>
      <c r="FD59" s="8"/>
      <c r="FE59" s="8"/>
      <c r="FG59" s="8"/>
      <c r="FJ59" s="2"/>
      <c r="FX59" s="8"/>
      <c r="FY59" s="8"/>
      <c r="GA59" s="8"/>
    </row>
    <row r="60" spans="1:183" ht="16.5">
      <c r="A60">
        <v>9.9999999999999995E-7</v>
      </c>
      <c r="B60">
        <v>9.9999999999999995E-7</v>
      </c>
      <c r="C60">
        <v>4.9633333333333333E-4</v>
      </c>
      <c r="D60">
        <v>1.4579729729729729E-3</v>
      </c>
      <c r="E60">
        <v>9.9999999999999995E-7</v>
      </c>
      <c r="F60" s="22">
        <v>2.8100831217660566E-4</v>
      </c>
      <c r="G60" s="22">
        <v>0.56210333673341417</v>
      </c>
      <c r="H60" s="22">
        <v>0.41010709919435551</v>
      </c>
      <c r="I60">
        <v>306.67680180000002</v>
      </c>
      <c r="J60">
        <v>2.5703957827688611E-7</v>
      </c>
      <c r="K60">
        <v>3.073E-2</v>
      </c>
      <c r="L60">
        <v>28.473167231294568</v>
      </c>
      <c r="M60" s="104">
        <v>56955.120594513188</v>
      </c>
      <c r="Q60" s="2"/>
      <c r="AE60" s="8"/>
      <c r="AF60" s="8"/>
      <c r="AH60" s="131">
        <v>58</v>
      </c>
      <c r="AI60" s="188">
        <f>'G 個別計算 (分壓氫-發酵產氫H+代0)'!CO60</f>
        <v>-792.90388632213944</v>
      </c>
      <c r="AJ60" s="132">
        <f>'G 個別計算 (分壓氫-發酵產氫H+代0)'!AG60</f>
        <v>-737.84934923277024</v>
      </c>
      <c r="AK60" s="133">
        <f>'G 個別計算 (分壓氫-發酵產氫H+代0)'!BA60</f>
        <v>-688.5727731440976</v>
      </c>
      <c r="AL60" s="132">
        <f>'G 個別計算 (分壓氫-發酵產氫H+代0)'!BU60</f>
        <v>-717.61684649449057</v>
      </c>
      <c r="AX60" s="131">
        <v>58</v>
      </c>
      <c r="AY60" s="185">
        <f>'G 個別計算 (分壓氫&amp;H+代0) '!AI60</f>
        <v>25.121933855573769</v>
      </c>
      <c r="AZ60" s="157">
        <f>'G 個別計算 (分壓氫&amp;H+代0) '!U60</f>
        <v>35.880792455250983</v>
      </c>
      <c r="BA60" s="132">
        <f>'G 個別計算 (分壓氫&amp;H+代0) '!BT60</f>
        <v>67.837348353129443</v>
      </c>
      <c r="BB60" s="132">
        <f>'G 個別計算 (分壓氫&amp;H+代0) '!AB60</f>
        <v>-21.197697298201078</v>
      </c>
      <c r="BC60" s="132">
        <f>'G 個別計算 (分壓氫&amp;H+代0) '!CA60</f>
        <v>-67.837348353129443</v>
      </c>
      <c r="BD60">
        <f t="shared" si="0"/>
        <v>3.9242365573726907</v>
      </c>
      <c r="BE60" s="132">
        <f>'G 個別計算 (分壓氫&amp;H+代0) '!BF60</f>
        <v>-90.938896891043441</v>
      </c>
      <c r="BF60" s="133">
        <f>'G 個別計算 (分壓氫&amp;H+代0) '!BM60</f>
        <v>-23.101548537913889</v>
      </c>
      <c r="BG60">
        <f>'G 個別計算 (分壓氫&amp;H+代0) '!CI60</f>
        <v>21.853994689384791</v>
      </c>
      <c r="BI60" s="8"/>
      <c r="BK60" s="8"/>
      <c r="BN60" s="2"/>
      <c r="CB60" s="8"/>
      <c r="CC60" s="8"/>
      <c r="CE60" s="8"/>
      <c r="CH60" s="2"/>
      <c r="CV60" s="8"/>
      <c r="CW60" s="8"/>
      <c r="CY60" s="8"/>
      <c r="DB60" s="2"/>
      <c r="DP60" s="8"/>
      <c r="DQ60" s="8"/>
      <c r="DS60" s="8"/>
      <c r="DV60" s="2"/>
      <c r="EJ60" s="8"/>
      <c r="EK60" s="8"/>
      <c r="EM60" s="8"/>
      <c r="EP60" s="2"/>
      <c r="FD60" s="8"/>
      <c r="FE60" s="8"/>
      <c r="FG60" s="8"/>
      <c r="FJ60" s="2"/>
      <c r="FX60" s="8"/>
      <c r="FY60" s="8"/>
      <c r="GA60" s="8"/>
    </row>
    <row r="61" spans="1:183" ht="16.5">
      <c r="A61">
        <v>9.9999999999999995E-7</v>
      </c>
      <c r="B61">
        <v>2.543478260869565E-5</v>
      </c>
      <c r="C61">
        <v>6.3883333333333327E-4</v>
      </c>
      <c r="D61">
        <v>1.7779729729729729E-3</v>
      </c>
      <c r="E61">
        <v>9.9999999999999995E-7</v>
      </c>
      <c r="F61" s="22">
        <v>2.6031625525464979E-4</v>
      </c>
      <c r="G61" s="22">
        <v>0.58434724024863427</v>
      </c>
      <c r="H61" s="22">
        <v>0.38771640230568699</v>
      </c>
      <c r="I61">
        <v>306.40068434</v>
      </c>
      <c r="J61">
        <v>2.511886431509578E-7</v>
      </c>
      <c r="K61">
        <v>3.1175000000000001E-2</v>
      </c>
      <c r="L61">
        <v>26.376544563677392</v>
      </c>
      <c r="M61" s="104">
        <v>59208.984118192864</v>
      </c>
      <c r="Q61" s="2"/>
      <c r="AE61" s="8"/>
      <c r="AF61" s="8"/>
      <c r="AH61" s="131">
        <v>59</v>
      </c>
      <c r="AI61" s="188">
        <f>'G 個別計算 (分壓氫-發酵產氫H+代0)'!CO61</f>
        <v>-595.74002665640569</v>
      </c>
      <c r="AJ61" s="132">
        <f>'G 個別計算 (分壓氫-發酵產氫H+代0)'!AG61</f>
        <v>-734.32693051537922</v>
      </c>
      <c r="AK61" s="133">
        <f>'G 個別計算 (分壓氫-發酵產氫H+代0)'!BA61</f>
        <v>-687.02387505426634</v>
      </c>
      <c r="AL61" s="132">
        <f>'G 個別計算 (分壓氫-發酵產氫H+代0)'!BU61</f>
        <v>-717.70268703986847</v>
      </c>
      <c r="AX61" s="131">
        <v>59</v>
      </c>
      <c r="AY61" s="185">
        <f>'G 個別計算 (分壓氫&amp;H+代0) '!AI61</f>
        <v>26.029721277642913</v>
      </c>
      <c r="AZ61" s="157">
        <f>'G 個別計算 (分壓氫&amp;H+代0) '!U61</f>
        <v>35.489897738414918</v>
      </c>
      <c r="BA61" s="132">
        <f>'G 個別計算 (分壓氫&amp;H+代0) '!BT61</f>
        <v>66.515306447033936</v>
      </c>
      <c r="BB61" s="132">
        <f>'G 個別計算 (分壓氫&amp;H+代0) '!AB61</f>
        <v>-21.565232247846847</v>
      </c>
      <c r="BC61" s="132">
        <f>'G 個別計算 (分壓氫&amp;H+代0) '!CA61</f>
        <v>-66.515306447033936</v>
      </c>
      <c r="BD61">
        <f t="shared" si="0"/>
        <v>4.4644890297960664</v>
      </c>
      <c r="BE61" s="132">
        <f>'G 個別計算 (分壓氫&amp;H+代0) '!BF61</f>
        <v>-90.116678347087557</v>
      </c>
      <c r="BF61" s="133">
        <f>'G 個別計算 (分壓氫&amp;H+代0) '!BM61</f>
        <v>-23.601371900053518</v>
      </c>
      <c r="BG61">
        <f>'G 個別計算 (分壓氫&amp;H+代0) '!CI61</f>
        <v>-10.805733862832213</v>
      </c>
      <c r="BI61" s="8"/>
      <c r="BK61" s="8"/>
      <c r="BN61" s="2"/>
      <c r="CB61" s="8"/>
      <c r="CC61" s="8"/>
      <c r="CE61" s="8"/>
      <c r="CH61" s="2"/>
      <c r="CV61" s="8"/>
      <c r="CW61" s="8"/>
      <c r="CY61" s="8"/>
      <c r="DB61" s="2"/>
      <c r="DP61" s="8"/>
      <c r="DQ61" s="8"/>
      <c r="DS61" s="8"/>
      <c r="DV61" s="2"/>
      <c r="EJ61" s="8"/>
      <c r="EK61" s="8"/>
      <c r="EM61" s="8"/>
      <c r="EP61" s="2"/>
      <c r="FD61" s="8"/>
      <c r="FE61" s="8"/>
      <c r="FG61" s="8"/>
      <c r="FJ61" s="2"/>
      <c r="FX61" s="8"/>
      <c r="FY61" s="8"/>
      <c r="GA61" s="8"/>
    </row>
    <row r="62" spans="1:183" ht="16.5">
      <c r="A62">
        <v>9.9999999999999995E-7</v>
      </c>
      <c r="B62">
        <v>4.4782608695652177E-5</v>
      </c>
      <c r="C62">
        <v>6.4133333333333327E-4</v>
      </c>
      <c r="D62">
        <v>1.6175675675675677E-3</v>
      </c>
      <c r="E62">
        <v>9.9999999999999995E-7</v>
      </c>
      <c r="F62" s="22">
        <v>2.2950501682234884E-4</v>
      </c>
      <c r="G62" s="22">
        <v>0.5906339535519245</v>
      </c>
      <c r="H62" s="22">
        <v>0.37984556367106265</v>
      </c>
      <c r="I62">
        <v>306.13539501000002</v>
      </c>
      <c r="J62">
        <v>2.3442288153199206E-7</v>
      </c>
      <c r="K62">
        <v>3.1144999999999999E-2</v>
      </c>
      <c r="L62">
        <v>23.254595829524497</v>
      </c>
      <c r="M62" s="104">
        <v>59845.985343648746</v>
      </c>
      <c r="Q62" s="2"/>
      <c r="AE62" s="8"/>
      <c r="AF62" s="8"/>
      <c r="AH62" s="131">
        <v>60</v>
      </c>
      <c r="AI62" s="188">
        <f>'G 個別計算 (分壓氫-發酵產氫H+代0)'!CO62</f>
        <v>-561.16789907549798</v>
      </c>
      <c r="AJ62" s="132">
        <f>'G 個別計算 (分壓氫-發酵產氫H+代0)'!AG62</f>
        <v>-734.58997794252195</v>
      </c>
      <c r="AK62" s="133">
        <f>'G 個別計算 (分壓氫-發酵產氫H+代0)'!BA62</f>
        <v>-688.13849233234396</v>
      </c>
      <c r="AL62" s="132">
        <f>'G 個別計算 (分壓氫-發酵產氫H+代0)'!BU62</f>
        <v>-718.02850694934591</v>
      </c>
      <c r="AX62" s="131">
        <v>60</v>
      </c>
      <c r="AY62" s="185">
        <f>'G 個別計算 (分壓氫&amp;H+代0) '!AI62</f>
        <v>25.411673072785394</v>
      </c>
      <c r="AZ62" s="157">
        <f>'G 個別計算 (分壓氫&amp;H+代0) '!U62</f>
        <v>34.78106028858614</v>
      </c>
      <c r="BA62" s="132">
        <f>'G 個別計算 (分壓氫&amp;H+代0) '!BT62</f>
        <v>65.224625270071286</v>
      </c>
      <c r="BB62" s="132">
        <f>'G 個別計算 (分壓氫&amp;H+代0) '!AB62</f>
        <v>-21.074177765684237</v>
      </c>
      <c r="BC62" s="132">
        <f>'G 個別計算 (分壓氫&amp;H+代0) '!CA62</f>
        <v>-65.224625270071286</v>
      </c>
      <c r="BD62">
        <f t="shared" si="0"/>
        <v>4.3374953071011575</v>
      </c>
      <c r="BE62" s="132">
        <f>'G 個別計算 (分壓氫&amp;H+代0) '!BF62</f>
        <v>-88.810135264406256</v>
      </c>
      <c r="BF62" s="133">
        <f>'G 個別計算 (分壓氫&amp;H+代0) '!BM62</f>
        <v>-23.585509994334846</v>
      </c>
      <c r="BG62">
        <f>'G 個別計算 (分壓氫&amp;H+代0) '!CI62</f>
        <v>-16.366206410404516</v>
      </c>
      <c r="BI62" s="8"/>
      <c r="BK62" s="8"/>
      <c r="BN62" s="2"/>
      <c r="CB62" s="8"/>
      <c r="CC62" s="8"/>
      <c r="CE62" s="8"/>
      <c r="CH62" s="2"/>
      <c r="CV62" s="8"/>
      <c r="CW62" s="8"/>
      <c r="CY62" s="8"/>
      <c r="DB62" s="2"/>
      <c r="DP62" s="8"/>
      <c r="DQ62" s="8"/>
      <c r="DS62" s="8"/>
      <c r="DV62" s="2"/>
      <c r="EJ62" s="8"/>
      <c r="EK62" s="8"/>
      <c r="EM62" s="8"/>
      <c r="EP62" s="2"/>
      <c r="FD62" s="8"/>
      <c r="FE62" s="8"/>
      <c r="FG62" s="8"/>
      <c r="FJ62" s="2"/>
      <c r="FX62" s="8"/>
      <c r="FY62" s="8"/>
      <c r="GA62" s="8"/>
    </row>
    <row r="63" spans="1:183" ht="16.5">
      <c r="A63">
        <v>9.9999999999999995E-7</v>
      </c>
      <c r="B63">
        <v>4.2608695652173916E-5</v>
      </c>
      <c r="C63">
        <v>5.5783333333333325E-4</v>
      </c>
      <c r="D63">
        <v>1.3664864864864866E-3</v>
      </c>
      <c r="E63">
        <v>9.9999999999999995E-7</v>
      </c>
      <c r="F63" s="22">
        <v>2.534530700026931E-4</v>
      </c>
      <c r="G63" s="22">
        <v>0.59449119630408442</v>
      </c>
      <c r="H63" s="22">
        <v>0.37679227621045785</v>
      </c>
      <c r="I63">
        <v>306.06320743999999</v>
      </c>
      <c r="J63">
        <v>2.2387211385683346E-7</v>
      </c>
      <c r="K63">
        <v>3.0114999999999999E-2</v>
      </c>
      <c r="L63">
        <v>25.681132318022879</v>
      </c>
      <c r="M63" s="104">
        <v>60236.820465511351</v>
      </c>
      <c r="Q63" s="2"/>
      <c r="AE63" s="8"/>
      <c r="AF63" s="8"/>
      <c r="AH63" s="131">
        <v>61</v>
      </c>
      <c r="AI63" s="188">
        <f>'G 個別計算 (分壓氫-發酵產氫H+代0)'!CO63</f>
        <v>-563.17965842021795</v>
      </c>
      <c r="AJ63" s="132">
        <f>'G 個別計算 (分壓氫-發酵產氫H+代0)'!AG63</f>
        <v>-736.41960460528651</v>
      </c>
      <c r="AK63" s="133">
        <f>'G 個別計算 (分壓氫-發酵產氫H+代0)'!BA63</f>
        <v>-689.4781599413966</v>
      </c>
      <c r="AL63" s="132">
        <f>'G 個別計算 (分壓氫-發酵產氫H+代0)'!BU63</f>
        <v>-718.01429294556829</v>
      </c>
      <c r="AX63" s="131">
        <v>61</v>
      </c>
      <c r="AY63" s="185">
        <f>'G 個別計算 (分壓氫&amp;H+代0) '!AI63</f>
        <v>25.2094701668798</v>
      </c>
      <c r="AZ63" s="157">
        <f>'G 個別計算 (分壓氫&amp;H+代0) '!U63</f>
        <v>35.531142739386389</v>
      </c>
      <c r="BA63" s="132">
        <f>'G 個別計算 (分壓氫&amp;H+代0) '!BT63</f>
        <v>66.423559168296748</v>
      </c>
      <c r="BB63" s="132">
        <f>'G 個別計算 (分壓氫&amp;H+代0) '!AB63</f>
        <v>-20.570743856403585</v>
      </c>
      <c r="BC63" s="132">
        <f>'G 個別計算 (分壓氫&amp;H+代0) '!CA63</f>
        <v>-66.423559168296748</v>
      </c>
      <c r="BD63">
        <f t="shared" si="0"/>
        <v>4.6387263104762155</v>
      </c>
      <c r="BE63" s="132">
        <f>'G 個別計算 (分壓氫&amp;H+代0) '!BF63</f>
        <v>-89.721425952362239</v>
      </c>
      <c r="BF63" s="133">
        <f>'G 個別計算 (分壓氫&amp;H+代0) '!BM63</f>
        <v>-23.297866784065388</v>
      </c>
      <c r="BG63">
        <f>'G 個別計算 (分壓氫&amp;H+代0) '!CI63</f>
        <v>-15.980996888450321</v>
      </c>
      <c r="BI63" s="8"/>
      <c r="BK63" s="8"/>
      <c r="BN63" s="2"/>
      <c r="CB63" s="8"/>
      <c r="CC63" s="8"/>
      <c r="CE63" s="8"/>
      <c r="CH63" s="2"/>
      <c r="CV63" s="8"/>
      <c r="CW63" s="8"/>
      <c r="CY63" s="8"/>
      <c r="DB63" s="2"/>
      <c r="DP63" s="8"/>
      <c r="DQ63" s="8"/>
      <c r="DS63" s="8"/>
      <c r="DV63" s="2"/>
      <c r="EJ63" s="8"/>
      <c r="EK63" s="8"/>
      <c r="EM63" s="8"/>
      <c r="EP63" s="2"/>
      <c r="FD63" s="8"/>
      <c r="FE63" s="8"/>
      <c r="FG63" s="8"/>
      <c r="FJ63" s="2"/>
      <c r="FX63" s="8"/>
      <c r="FY63" s="8"/>
      <c r="GA63" s="8"/>
    </row>
    <row r="64" spans="1:183" ht="16.5">
      <c r="A64">
        <v>9.9999999999999995E-7</v>
      </c>
      <c r="B64">
        <v>9.9999999999999995E-7</v>
      </c>
      <c r="C64">
        <v>5.9500000000000004E-4</v>
      </c>
      <c r="D64">
        <v>1.3683783783783785E-3</v>
      </c>
      <c r="E64">
        <v>9.9999999999999995E-7</v>
      </c>
      <c r="F64" s="22">
        <v>2.268285044794061E-4</v>
      </c>
      <c r="G64" s="22">
        <v>0.59230176811673896</v>
      </c>
      <c r="H64" s="22">
        <v>0.37821389057145033</v>
      </c>
      <c r="I64">
        <v>305.93507449999998</v>
      </c>
      <c r="J64">
        <v>2.2387211385683346E-7</v>
      </c>
      <c r="K64">
        <v>2.9600000000000001E-2</v>
      </c>
      <c r="L64">
        <v>22.983398216375825</v>
      </c>
      <c r="M64" s="104">
        <v>60014.976654428574</v>
      </c>
      <c r="Q64" s="2"/>
      <c r="AE64" s="8"/>
      <c r="AF64" s="8"/>
      <c r="AH64" s="131">
        <v>62</v>
      </c>
      <c r="AI64" s="188">
        <f>'G 個別計算 (分壓氫-發酵產氫H+代0)'!CO64</f>
        <v>-791.76004779944503</v>
      </c>
      <c r="AJ64" s="132">
        <f>'G 個別計算 (分壓氫-發酵產氫H+代0)'!AG64</f>
        <v>-735.78098287901719</v>
      </c>
      <c r="AK64" s="133">
        <f>'G 個別計算 (分壓氫-發酵產氫H+代0)'!BA64</f>
        <v>-689.84368120725708</v>
      </c>
      <c r="AL64" s="132">
        <f>'G 個別計算 (分壓氫-發酵產氫H+代0)'!BU64</f>
        <v>-718.4202191836365</v>
      </c>
      <c r="AX64" s="131">
        <v>62</v>
      </c>
      <c r="AY64" s="185">
        <f>'G 個別計算 (分壓氫&amp;H+代0) '!AI64</f>
        <v>24.971589640411477</v>
      </c>
      <c r="AZ64" s="157">
        <f>'G 個別計算 (分壓氫&amp;H+代0) '!U64</f>
        <v>34.798703753155522</v>
      </c>
      <c r="BA64" s="132">
        <f>'G 個別計算 (分壓氫&amp;H+代0) '!BT64</f>
        <v>65.039495537675379</v>
      </c>
      <c r="BB64" s="132">
        <f>'G 個別計算 (分壓氫&amp;H+代0) '!AB64</f>
        <v>-20.413677671775627</v>
      </c>
      <c r="BC64" s="132">
        <f>'G 個別計算 (分壓氫&amp;H+代0) '!CA64</f>
        <v>-65.039495537675379</v>
      </c>
      <c r="BD64">
        <f t="shared" si="0"/>
        <v>4.5579119686358496</v>
      </c>
      <c r="BE64" s="132">
        <f>'G 個別計算 (分壓氫&amp;H+代0) '!BF64</f>
        <v>-88.556007142726273</v>
      </c>
      <c r="BF64" s="133">
        <f>'G 個別計算 (分壓氫&amp;H+代0) '!BM64</f>
        <v>-23.516511605050788</v>
      </c>
      <c r="BG64">
        <f>'G 個別計算 (分壓氫&amp;H+代0) '!CI64</f>
        <v>22.061196126089555</v>
      </c>
      <c r="BI64" s="8"/>
      <c r="BK64" s="8"/>
      <c r="BN64" s="2"/>
      <c r="CB64" s="8"/>
      <c r="CC64" s="8"/>
      <c r="CE64" s="8"/>
      <c r="CH64" s="2"/>
      <c r="CV64" s="8"/>
      <c r="CW64" s="8"/>
      <c r="CY64" s="8"/>
      <c r="DB64" s="2"/>
      <c r="DP64" s="8"/>
      <c r="DQ64" s="8"/>
      <c r="DS64" s="8"/>
      <c r="DV64" s="2"/>
      <c r="EJ64" s="8"/>
      <c r="EK64" s="8"/>
      <c r="EM64" s="8"/>
      <c r="EP64" s="2"/>
      <c r="FD64" s="8"/>
      <c r="FE64" s="8"/>
      <c r="FG64" s="8"/>
      <c r="FJ64" s="2"/>
      <c r="FX64" s="8"/>
      <c r="FY64" s="8"/>
      <c r="GA64" s="8"/>
    </row>
    <row r="65" spans="1:183" ht="16.5">
      <c r="A65">
        <v>9.9999999999999995E-7</v>
      </c>
      <c r="B65">
        <v>4.1956521739130431E-5</v>
      </c>
      <c r="C65">
        <v>5.9150000000000001E-4</v>
      </c>
      <c r="D65">
        <v>1.3936486486486486E-3</v>
      </c>
      <c r="E65">
        <v>9.9999999999999995E-7</v>
      </c>
      <c r="F65" s="22">
        <v>1.6724439538335636E-4</v>
      </c>
      <c r="G65" s="22">
        <v>0.59624271290908593</v>
      </c>
      <c r="H65" s="22">
        <v>0.37545256585691383</v>
      </c>
      <c r="I65">
        <v>306.25269981000002</v>
      </c>
      <c r="J65">
        <v>2.2908676527677716E-7</v>
      </c>
      <c r="K65">
        <v>3.0345E-2</v>
      </c>
      <c r="L65">
        <v>16.946038362218584</v>
      </c>
      <c r="M65" s="104">
        <v>60414.292885513132</v>
      </c>
      <c r="Q65" s="2"/>
      <c r="AE65" s="8"/>
      <c r="AF65" s="8"/>
      <c r="AH65" s="131">
        <v>63</v>
      </c>
      <c r="AI65" s="188">
        <f>'G 個別計算 (分壓氫-發酵產氫H+代0)'!CO65</f>
        <v>-564.35379265761742</v>
      </c>
      <c r="AJ65" s="132">
        <f>'G 個別計算 (分壓氫-發酵產氫H+代0)'!AG65</f>
        <v>-736.60961001691896</v>
      </c>
      <c r="AK65" s="133">
        <f>'G 個別計算 (分壓氫-發酵產氫H+代0)'!BA65</f>
        <v>-690.3291279512614</v>
      </c>
      <c r="AL65" s="132">
        <f>'G 個別計算 (分壓氫-發酵產氫H+代0)'!BU65</f>
        <v>-719.017077989717</v>
      </c>
      <c r="AX65" s="131">
        <v>63</v>
      </c>
      <c r="AY65" s="185">
        <f>'G 個別計算 (分壓氫&amp;H+代0) '!AI65</f>
        <v>23.393690020594292</v>
      </c>
      <c r="AZ65" s="157">
        <f>'G 個別計算 (分壓氫&amp;H+代0) '!U65</f>
        <v>32.478561376474772</v>
      </c>
      <c r="BA65" s="132">
        <f>'G 個別計算 (分壓氫&amp;H+代0) '!BT65</f>
        <v>62.085233977885501</v>
      </c>
      <c r="BB65" s="132">
        <f>'G 個別計算 (分壓氫&amp;H+代0) '!AB65</f>
        <v>-20.521801245530085</v>
      </c>
      <c r="BC65" s="132">
        <f>'G 個別計算 (分壓氫&amp;H+代0) '!CA65</f>
        <v>-62.085233977885501</v>
      </c>
      <c r="BD65">
        <f t="shared" si="0"/>
        <v>2.8718887750642068</v>
      </c>
      <c r="BE65" s="132">
        <f>'G 個別計算 (分壓氫&amp;H+代0) '!BF65</f>
        <v>-85.504915912837788</v>
      </c>
      <c r="BF65" s="133">
        <f>'G 個別計算 (分壓氫&amp;H+代0) '!BM65</f>
        <v>-23.41968193495218</v>
      </c>
      <c r="BG65">
        <f>'G 個別計算 (分壓氫&amp;H+代0) '!CI65</f>
        <v>-15.816610240667913</v>
      </c>
      <c r="BI65" s="8"/>
      <c r="BK65" s="8"/>
      <c r="BN65" s="2"/>
      <c r="CB65" s="8"/>
      <c r="CC65" s="8"/>
      <c r="CE65" s="8"/>
      <c r="CH65" s="2"/>
      <c r="CV65" s="8"/>
      <c r="CW65" s="8"/>
      <c r="CY65" s="8"/>
      <c r="DB65" s="2"/>
      <c r="DP65" s="8"/>
      <c r="DQ65" s="8"/>
      <c r="DS65" s="8"/>
      <c r="DV65" s="2"/>
      <c r="EJ65" s="8"/>
      <c r="EK65" s="8"/>
      <c r="EM65" s="8"/>
      <c r="EP65" s="2"/>
      <c r="FD65" s="8"/>
      <c r="FE65" s="8"/>
      <c r="FG65" s="8"/>
      <c r="FJ65" s="2"/>
      <c r="FX65" s="8"/>
      <c r="FY65" s="8"/>
      <c r="GA65" s="8"/>
    </row>
    <row r="66" spans="1:183" ht="16.5">
      <c r="A66">
        <v>9.9999999999999995E-7</v>
      </c>
      <c r="B66">
        <v>4.2608695652173916E-5</v>
      </c>
      <c r="C66">
        <v>7.0966666666666671E-4</v>
      </c>
      <c r="D66">
        <v>1.5808108108108108E-3</v>
      </c>
      <c r="E66">
        <v>9.9999999999999995E-7</v>
      </c>
      <c r="F66" s="22">
        <v>1.9112917182634683E-4</v>
      </c>
      <c r="G66" s="22">
        <v>0.58881958865437356</v>
      </c>
      <c r="H66" s="22">
        <v>0.38169201408652176</v>
      </c>
      <c r="I66">
        <v>306.31340955999997</v>
      </c>
      <c r="J66">
        <v>2.2908676527677716E-7</v>
      </c>
      <c r="K66">
        <v>3.0159999999999999E-2</v>
      </c>
      <c r="L66">
        <v>19.366163335304591</v>
      </c>
      <c r="M66" s="104">
        <v>59662.144820404399</v>
      </c>
      <c r="Q66" s="2"/>
      <c r="AE66" s="8"/>
      <c r="AF66" s="8"/>
      <c r="AH66" s="131">
        <v>64</v>
      </c>
      <c r="AI66" s="188">
        <f>'G 個別計算 (分壓氫-發酵產氫H+代0)'!CO66</f>
        <v>-563.22524575278555</v>
      </c>
      <c r="AJ66" s="132">
        <f>'G 個別計算 (分壓氫-發酵產氫H+代0)'!AG66</f>
        <v>-733.61588886194022</v>
      </c>
      <c r="AK66" s="133">
        <f>'G 個別計算 (分壓氫-發酵產氫H+代0)'!BA66</f>
        <v>-688.97204726594953</v>
      </c>
      <c r="AL66" s="132">
        <f>'G 個別計算 (分壓氫-發酵產氫H+代0)'!BU66</f>
        <v>-718.7236413819378</v>
      </c>
      <c r="AX66" s="131">
        <v>64</v>
      </c>
      <c r="AY66" s="185">
        <f>'G 個別計算 (分壓氫&amp;H+代0) '!AI66</f>
        <v>24.994473727971517</v>
      </c>
      <c r="AZ66" s="157">
        <f>'G 個別計算 (分壓氫&amp;H+代0) '!U66</f>
        <v>33.616789767091731</v>
      </c>
      <c r="BA66" s="132">
        <f>'G 個別計算 (分壓氫&amp;H+代0) '!BT66</f>
        <v>62.938727873336042</v>
      </c>
      <c r="BB66" s="132">
        <f>'G 個別計算 (分壓氫&amp;H+代0) '!AB66</f>
        <v>-20.699622067123919</v>
      </c>
      <c r="BC66" s="132">
        <f>'G 個別計算 (分壓氫&amp;H+代0) '!CA66</f>
        <v>-62.938727873336042</v>
      </c>
      <c r="BD66">
        <f t="shared" si="0"/>
        <v>4.2948516608475984</v>
      </c>
      <c r="BE66" s="132">
        <f>'G 個別計算 (分壓氫&amp;H+代0) '!BF66</f>
        <v>-86.872025825122677</v>
      </c>
      <c r="BF66" s="133">
        <f>'G 個別計算 (分壓氫&amp;H+代0) '!BM66</f>
        <v>-23.933297951786518</v>
      </c>
      <c r="BG66">
        <f>'G 個別計算 (分壓氫&amp;H+代0) '!CI66</f>
        <v>-16.054926128121522</v>
      </c>
      <c r="BI66" s="8"/>
      <c r="BK66" s="8"/>
      <c r="BN66" s="2"/>
      <c r="CB66" s="8"/>
      <c r="CC66" s="8"/>
      <c r="CE66" s="8"/>
      <c r="CH66" s="2"/>
      <c r="CV66" s="8"/>
      <c r="CW66" s="8"/>
      <c r="CY66" s="8"/>
      <c r="DB66" s="2"/>
      <c r="DP66" s="8"/>
      <c r="DQ66" s="8"/>
      <c r="DS66" s="8"/>
      <c r="DV66" s="2"/>
      <c r="EJ66" s="8"/>
      <c r="EK66" s="8"/>
      <c r="EM66" s="8"/>
      <c r="EP66" s="2"/>
      <c r="FD66" s="8"/>
      <c r="FE66" s="8"/>
      <c r="FG66" s="8"/>
      <c r="FJ66" s="2"/>
      <c r="FX66" s="8"/>
      <c r="FY66" s="8"/>
      <c r="GA66" s="8"/>
    </row>
    <row r="67" spans="1:183" ht="16.5">
      <c r="A67">
        <v>9.9999999999999995E-7</v>
      </c>
      <c r="B67">
        <v>4.2173913043478264E-5</v>
      </c>
      <c r="C67">
        <v>6.9983333333333345E-4</v>
      </c>
      <c r="D67">
        <v>1.4389189189189188E-3</v>
      </c>
      <c r="E67">
        <v>9.9999999999999995E-7</v>
      </c>
      <c r="F67" s="22">
        <v>1.7643865904770644E-4</v>
      </c>
      <c r="G67" s="22">
        <v>0.58196729363311983</v>
      </c>
      <c r="H67" s="22">
        <v>0.38993986201707093</v>
      </c>
      <c r="I67">
        <v>306.26713732999997</v>
      </c>
      <c r="J67">
        <v>2.2908676527677716E-7</v>
      </c>
      <c r="K67">
        <v>3.0020000000000002E-2</v>
      </c>
      <c r="L67">
        <v>17.877647128008856</v>
      </c>
      <c r="M67" s="104">
        <v>58967.836027375866</v>
      </c>
      <c r="Q67" s="2"/>
      <c r="AE67" s="8"/>
      <c r="AF67" s="8"/>
      <c r="AH67" s="131">
        <v>65</v>
      </c>
      <c r="AI67" s="188">
        <f>'G 個別計算 (分壓氫-發酵產氫H+代0)'!CO67</f>
        <v>-563.70947359106492</v>
      </c>
      <c r="AJ67" s="132">
        <f>'G 個別計算 (分壓氫-發酵產氫H+代0)'!AG67</f>
        <v>-734.03065214571814</v>
      </c>
      <c r="AK67" s="133">
        <f>'G 個別計算 (分壓氫-發酵產氫H+代0)'!BA67</f>
        <v>-689.98832084191679</v>
      </c>
      <c r="AL67" s="132">
        <f>'G 個別計算 (分壓氫-發酵產氫H+代0)'!BU67</f>
        <v>-718.96150527031887</v>
      </c>
      <c r="AX67" s="131">
        <v>65</v>
      </c>
      <c r="AY67" s="185">
        <f>'G 個別計算 (分壓氫&amp;H+代0) '!AI67</f>
        <v>24.514036276684116</v>
      </c>
      <c r="AZ67" s="157">
        <f>'G 個別計算 (分壓氫&amp;H+代0) '!U67</f>
        <v>33.194571110868353</v>
      </c>
      <c r="BA67" s="132">
        <f>'G 個別計算 (分壓氫&amp;H+代0) '!BT67</f>
        <v>62.131678531975858</v>
      </c>
      <c r="BB67" s="132">
        <f>'G 個別計算 (分壓氫&amp;H+代0) '!AB67</f>
        <v>-20.256572586923102</v>
      </c>
      <c r="BC67" s="132">
        <f>'G 個別計算 (分壓氫&amp;H+代0) '!CA67</f>
        <v>-62.131678531975858</v>
      </c>
      <c r="BD67">
        <f t="shared" si="0"/>
        <v>4.2574636897610141</v>
      </c>
      <c r="BE67" s="132">
        <f>'G 個別計算 (分壓氫&amp;H+代0) '!BF67</f>
        <v>-86.07284941827308</v>
      </c>
      <c r="BF67" s="133">
        <f>'G 個別計算 (分壓氫&amp;H+代0) '!BM67</f>
        <v>-23.941170886297101</v>
      </c>
      <c r="BG67">
        <f>'G 個別計算 (分壓氫&amp;H+代0) '!CI67</f>
        <v>-16.017594580991869</v>
      </c>
      <c r="BI67" s="8"/>
      <c r="BK67" s="8"/>
      <c r="BN67" s="2"/>
      <c r="CB67" s="8"/>
      <c r="CC67" s="8"/>
      <c r="CE67" s="8"/>
      <c r="CH67" s="2"/>
      <c r="CV67" s="8"/>
      <c r="CW67" s="8"/>
      <c r="CY67" s="8"/>
      <c r="DB67" s="2"/>
      <c r="DP67" s="8"/>
      <c r="DQ67" s="8"/>
      <c r="DS67" s="8"/>
      <c r="DV67" s="2"/>
      <c r="EJ67" s="8"/>
      <c r="EK67" s="8"/>
      <c r="EM67" s="8"/>
      <c r="EP67" s="2"/>
      <c r="FD67" s="8"/>
      <c r="FE67" s="8"/>
      <c r="FG67" s="8"/>
      <c r="FJ67" s="2"/>
      <c r="FX67" s="8"/>
      <c r="FY67" s="8"/>
      <c r="GA67" s="8"/>
    </row>
    <row r="68" spans="1:183" ht="16.5">
      <c r="A68">
        <v>9.9999999999999995E-7</v>
      </c>
      <c r="B68">
        <v>4.6304347826086952E-5</v>
      </c>
      <c r="C68">
        <v>9.078333333333333E-4</v>
      </c>
      <c r="D68">
        <v>1.7149999999999999E-3</v>
      </c>
      <c r="E68">
        <v>9.9999999999999995E-7</v>
      </c>
      <c r="F68" s="22">
        <v>1.9545531607290947E-4</v>
      </c>
      <c r="G68" s="22">
        <v>0.57997168500812191</v>
      </c>
      <c r="H68" s="22">
        <v>0.39346779511805968</v>
      </c>
      <c r="I68">
        <v>306.13539501000002</v>
      </c>
      <c r="J68">
        <v>2.2908676527677716E-7</v>
      </c>
      <c r="K68">
        <v>2.9975000000000002E-2</v>
      </c>
      <c r="L68">
        <v>19.804509901087552</v>
      </c>
      <c r="M68" s="104">
        <v>58765.630983447954</v>
      </c>
      <c r="Q68" s="2"/>
      <c r="AE68" s="8"/>
      <c r="AF68" s="8"/>
      <c r="AH68" s="131">
        <v>66</v>
      </c>
      <c r="AI68" s="188">
        <f>'G 個別計算 (分壓氫-發酵產氫H+代0)'!CO68</f>
        <v>-557.95843533738844</v>
      </c>
      <c r="AJ68" s="132">
        <f>'G 個別計算 (分壓氫-發酵產氫H+代0)'!AG68</f>
        <v>-729.96537115952469</v>
      </c>
      <c r="AK68" s="133">
        <f>'G 個別計算 (分壓氫-發酵產氫H+代0)'!BA68</f>
        <v>-688.2688507086574</v>
      </c>
      <c r="AL68" s="132">
        <f>'G 個別計算 (分壓氫-發酵產氫H+代0)'!BU68</f>
        <v>-718.71183488036343</v>
      </c>
      <c r="AX68" s="131">
        <v>66</v>
      </c>
      <c r="AY68" s="185">
        <f>'G 個別計算 (分壓氫&amp;H+代0) '!AI68</f>
        <v>26.35886599613923</v>
      </c>
      <c r="AZ68" s="157">
        <f>'G 個別計算 (分壓氫&amp;H+代0) '!U68</f>
        <v>34.187316430354024</v>
      </c>
      <c r="BA68" s="132">
        <f>'G 個別計算 (分壓氫&amp;H+代0) '!BT68</f>
        <v>62.503415713287851</v>
      </c>
      <c r="BB68" s="132">
        <f>'G 個別計算 (分壓氫&amp;H+代0) '!AB68</f>
        <v>-20.487648848718862</v>
      </c>
      <c r="BC68" s="132">
        <f>'G 個別計算 (分壓氫&amp;H+代0) '!CA68</f>
        <v>-62.503415713287851</v>
      </c>
      <c r="BD68">
        <f t="shared" si="0"/>
        <v>5.8712171474203672</v>
      </c>
      <c r="BE68" s="132">
        <f>'G 個別計算 (分壓氫&amp;H+代0) '!BF68</f>
        <v>-87.119061107809557</v>
      </c>
      <c r="BF68" s="133">
        <f>'G 個別計算 (分壓氫&amp;H+代0) '!BM68</f>
        <v>-24.615645394521579</v>
      </c>
      <c r="BG68">
        <f>'G 個別計算 (分壓氫&amp;H+代0) '!CI68</f>
        <v>-16.988517683018202</v>
      </c>
      <c r="BI68" s="8"/>
      <c r="BK68" s="8"/>
      <c r="BN68" s="2"/>
      <c r="CB68" s="8"/>
      <c r="CC68" s="8"/>
      <c r="CE68" s="8"/>
      <c r="CH68" s="2"/>
      <c r="CV68" s="8"/>
      <c r="CW68" s="8"/>
      <c r="CY68" s="8"/>
      <c r="DB68" s="2"/>
      <c r="DP68" s="8"/>
      <c r="DQ68" s="8"/>
      <c r="DS68" s="8"/>
      <c r="DV68" s="2"/>
      <c r="EJ68" s="8"/>
      <c r="EK68" s="8"/>
      <c r="EM68" s="8"/>
      <c r="EP68" s="2"/>
      <c r="FD68" s="8"/>
      <c r="FE68" s="8"/>
      <c r="FG68" s="8"/>
      <c r="FJ68" s="2"/>
      <c r="FX68" s="8"/>
      <c r="FY68" s="8"/>
      <c r="GA68" s="8"/>
    </row>
    <row r="69" spans="1:183" ht="16.5">
      <c r="A69">
        <v>9.9999999999999995E-7</v>
      </c>
      <c r="B69">
        <v>2.5652173913043479E-5</v>
      </c>
      <c r="C69">
        <v>8.6183333333333337E-4</v>
      </c>
      <c r="D69">
        <v>1.5337837837837837E-3</v>
      </c>
      <c r="E69">
        <v>3.0568181818181817E-5</v>
      </c>
      <c r="F69" s="22">
        <v>3.8425835048415771E-4</v>
      </c>
      <c r="G69" s="22">
        <v>0.58424574248087546</v>
      </c>
      <c r="H69" s="22">
        <v>0.38984375365139684</v>
      </c>
      <c r="I69">
        <v>306.00906676</v>
      </c>
      <c r="J69">
        <v>2.1877616239495479E-7</v>
      </c>
      <c r="K69">
        <v>3.0724999999999999E-2</v>
      </c>
      <c r="L69">
        <v>38.934977362807281</v>
      </c>
      <c r="M69" s="104">
        <v>59198.699856874708</v>
      </c>
      <c r="Q69" s="2"/>
      <c r="AE69" s="8"/>
      <c r="AF69" s="8"/>
      <c r="AH69" s="131">
        <v>67</v>
      </c>
      <c r="AI69" s="188">
        <f>'G 個別計算 (分壓氫-發酵產氫H+代0)'!CO69</f>
        <v>-594.7764361110568</v>
      </c>
      <c r="AJ69" s="132">
        <f>'G 個別計算 (分壓氫-發酵產氫H+代0)'!AG69</f>
        <v>-728.97316873152954</v>
      </c>
      <c r="AK69" s="133">
        <f>'G 個別計算 (分壓氫-發酵產氫H+代0)'!BA69</f>
        <v>-687.34620693726288</v>
      </c>
      <c r="AL69" s="132">
        <f>'G 個別計算 (分壓氫-發酵產氫H+代0)'!BU69</f>
        <v>-696.80157552648893</v>
      </c>
      <c r="AX69" s="131">
        <v>67</v>
      </c>
      <c r="AY69" s="185">
        <f>'G 個別計算 (分壓氫&amp;H+代0) '!AI69</f>
        <v>20.836033949394295</v>
      </c>
      <c r="AZ69" s="157">
        <f>'G 個別計算 (分壓氫&amp;H+代0) '!U69</f>
        <v>39.566449424775499</v>
      </c>
      <c r="BA69" s="132">
        <f>'G 個別計算 (分壓氫&amp;H+代0) '!BT69</f>
        <v>69.647366337953926</v>
      </c>
      <c r="BB69" s="132">
        <f>'G 個別計算 (分壓氫&amp;H+代0) '!AB69</f>
        <v>-11.350501437797051</v>
      </c>
      <c r="BC69" s="132">
        <f>'G 個別計算 (分壓氫&amp;H+代0) '!CA69</f>
        <v>-69.647366337953926</v>
      </c>
      <c r="BD69">
        <f t="shared" si="0"/>
        <v>9.4855325115972438</v>
      </c>
      <c r="BE69" s="132">
        <f>'G 個別計算 (分壓氫&amp;H+代0) '!BF69</f>
        <v>-94.046979770405216</v>
      </c>
      <c r="BF69" s="133">
        <f>'G 個別計算 (分壓氫&amp;H+代0) '!BM69</f>
        <v>-24.399613432451162</v>
      </c>
      <c r="BG69">
        <f>'G 個別計算 (分壓氫&amp;H+代0) '!CI69</f>
        <v>-10.651283352913396</v>
      </c>
      <c r="BI69" s="8"/>
      <c r="BK69" s="8"/>
      <c r="BN69" s="2"/>
      <c r="CB69" s="8"/>
      <c r="CC69" s="8"/>
      <c r="CE69" s="8"/>
      <c r="CH69" s="2"/>
      <c r="CV69" s="8"/>
      <c r="CW69" s="8"/>
      <c r="CY69" s="8"/>
      <c r="DB69" s="2"/>
      <c r="DP69" s="8"/>
      <c r="DQ69" s="8"/>
      <c r="DS69" s="8"/>
      <c r="DV69" s="2"/>
      <c r="EJ69" s="8"/>
      <c r="EK69" s="8"/>
      <c r="EM69" s="8"/>
      <c r="EP69" s="2"/>
      <c r="FD69" s="8"/>
      <c r="FE69" s="8"/>
      <c r="FG69" s="8"/>
      <c r="FJ69" s="2"/>
      <c r="FX69" s="8"/>
      <c r="FY69" s="8"/>
      <c r="GA69" s="8"/>
    </row>
    <row r="70" spans="1:183" ht="16.5">
      <c r="A70">
        <v>9.9999999999999995E-7</v>
      </c>
      <c r="B70">
        <v>2.7173913043478258E-5</v>
      </c>
      <c r="C70">
        <v>8.008333333333333E-4</v>
      </c>
      <c r="D70">
        <v>1.3644594594594594E-3</v>
      </c>
      <c r="E70">
        <v>9.9999999999999995E-7</v>
      </c>
      <c r="F70" s="22">
        <v>1.6501327556852702E-4</v>
      </c>
      <c r="G70" s="22">
        <v>0.59096284547376066</v>
      </c>
      <c r="H70" s="22">
        <v>0.38206557116592721</v>
      </c>
      <c r="I70">
        <v>305.94048856000001</v>
      </c>
      <c r="J70">
        <v>2.1877616239495479E-7</v>
      </c>
      <c r="K70">
        <v>3.015E-2</v>
      </c>
      <c r="L70">
        <v>16.719970146981002</v>
      </c>
      <c r="M70" s="104">
        <v>59879.310317628799</v>
      </c>
      <c r="Q70" s="2"/>
      <c r="AE70" s="8"/>
      <c r="AF70" s="8"/>
      <c r="AH70" s="131">
        <v>68</v>
      </c>
      <c r="AI70" s="188">
        <f>'G 個別計算 (分壓氫-發酵產氫H+代0)'!CO70</f>
        <v>-590.68072467221236</v>
      </c>
      <c r="AJ70" s="132">
        <f>'G 個別計算 (分壓氫-發酵產氫H+代0)'!AG70</f>
        <v>-732.2203104803682</v>
      </c>
      <c r="AK70" s="133">
        <f>'G 個別計算 (分壓氫-發酵產氫H+代0)'!BA70</f>
        <v>-690.57629018712692</v>
      </c>
      <c r="AL70" s="132">
        <f>'G 個別計算 (分壓氫-發酵產氫H+代0)'!BU70</f>
        <v>-719.09807141261626</v>
      </c>
      <c r="AX70" s="131">
        <v>68</v>
      </c>
      <c r="AY70" s="185">
        <f>'G 個別計算 (分壓氫&amp;H+代0) '!AI70</f>
        <v>24.865318621514231</v>
      </c>
      <c r="AZ70" s="157">
        <f>'G 個別計算 (分壓氫&amp;H+代0) '!U70</f>
        <v>33.18169288720965</v>
      </c>
      <c r="BA70" s="132">
        <f>'G 個別計算 (分壓氫&amp;H+代0) '!BT70</f>
        <v>61.141279910638424</v>
      </c>
      <c r="BB70" s="132">
        <f>'G 個別計算 (分壓氫&amp;H+代0) '!AB70</f>
        <v>-19.643212757733188</v>
      </c>
      <c r="BC70" s="132">
        <f>'G 個別計算 (分壓氫&amp;H+代0) '!CA70</f>
        <v>-61.141279910638424</v>
      </c>
      <c r="BD70">
        <f t="shared" ref="BD70:BD112" si="3">AY70+BB70</f>
        <v>5.2221058637810422</v>
      </c>
      <c r="BE70" s="132">
        <f>'G 個別計算 (分壓氫&amp;H+代0) '!BF70</f>
        <v>-85.37205554504537</v>
      </c>
      <c r="BF70" s="133">
        <f>'G 個別計算 (分壓氫&amp;H+代0) '!BM70</f>
        <v>-24.230775634406829</v>
      </c>
      <c r="BG70">
        <f>'G 個別計算 (分壓氫&amp;H+代0) '!CI70</f>
        <v>-11.351834151678105</v>
      </c>
      <c r="BI70" s="8"/>
      <c r="BK70" s="8"/>
      <c r="BN70" s="2"/>
      <c r="CB70" s="8"/>
      <c r="CC70" s="8"/>
      <c r="CE70" s="8"/>
      <c r="CH70" s="2"/>
      <c r="CV70" s="8"/>
      <c r="CW70" s="8"/>
      <c r="CY70" s="8"/>
      <c r="DB70" s="2"/>
      <c r="DP70" s="8"/>
      <c r="DQ70" s="8"/>
      <c r="DS70" s="8"/>
      <c r="DV70" s="2"/>
      <c r="EJ70" s="8"/>
      <c r="EK70" s="8"/>
      <c r="EM70" s="8"/>
      <c r="EP70" s="2"/>
      <c r="FD70" s="8"/>
      <c r="FE70" s="8"/>
      <c r="FG70" s="8"/>
      <c r="FJ70" s="2"/>
      <c r="FX70" s="8"/>
      <c r="FY70" s="8"/>
      <c r="GA70" s="8"/>
    </row>
    <row r="71" spans="1:183" ht="16.5">
      <c r="A71">
        <v>9.9999999999999995E-7</v>
      </c>
      <c r="B71">
        <v>4.4999999999999996E-5</v>
      </c>
      <c r="C71">
        <v>8.1283333333333338E-4</v>
      </c>
      <c r="D71">
        <v>1.3101351351351351E-3</v>
      </c>
      <c r="E71">
        <v>9.9999999999999995E-7</v>
      </c>
      <c r="F71" s="22">
        <v>1.6629822932748544E-4</v>
      </c>
      <c r="G71" s="22">
        <v>0.59701593763210414</v>
      </c>
      <c r="H71" s="22">
        <v>0.37118801191851053</v>
      </c>
      <c r="I71">
        <v>306.51798914</v>
      </c>
      <c r="J71">
        <v>2.089296130854039E-7</v>
      </c>
      <c r="K71">
        <v>3.031E-2</v>
      </c>
      <c r="L71">
        <v>16.850168086607461</v>
      </c>
      <c r="M71" s="104">
        <v>60492.639880572955</v>
      </c>
      <c r="Q71" s="2"/>
      <c r="AE71" s="8"/>
      <c r="AF71" s="8"/>
      <c r="AH71" s="131">
        <v>69</v>
      </c>
      <c r="AI71" s="188">
        <f>'G 個別計算 (分壓氫-發酵產氫H+代0)'!CO71</f>
        <v>-560.04249319034966</v>
      </c>
      <c r="AJ71" s="132">
        <f>'G 個別計算 (分壓氫-發酵產氫H+代0)'!AG71</f>
        <v>-731.97637674802036</v>
      </c>
      <c r="AK71" s="133">
        <f>'G 個別計算 (分壓氫-發酵產氫H+代0)'!BA71</f>
        <v>-690.86745538683681</v>
      </c>
      <c r="AL71" s="132">
        <f>'G 個別計算 (分壓氫-發酵產氫H+代0)'!BU71</f>
        <v>-719.04075169158773</v>
      </c>
      <c r="AX71" s="131">
        <v>69</v>
      </c>
      <c r="AY71" s="185">
        <f>'G 個別計算 (分壓氫&amp;H+代0) '!AI71</f>
        <v>24.980230216509117</v>
      </c>
      <c r="AZ71" s="157">
        <f>'G 個別計算 (分壓氫&amp;H+代0) '!U71</f>
        <v>33.395211686424325</v>
      </c>
      <c r="BA71" s="132">
        <f>'G 個別計算 (分壓氫&amp;H+代0) '!BT71</f>
        <v>61.208830047307018</v>
      </c>
      <c r="BB71" s="132">
        <f>'G 個別計算 (分壓氫&amp;H+代0) '!AB71</f>
        <v>-19.398636890967321</v>
      </c>
      <c r="BC71" s="132">
        <f>'G 個別計算 (分壓氫&amp;H+代0) '!CA71</f>
        <v>-61.208830047307018</v>
      </c>
      <c r="BD71">
        <f t="shared" si="3"/>
        <v>5.581593325541796</v>
      </c>
      <c r="BE71" s="132">
        <f>'G 個別計算 (分壓氫&amp;H+代0) '!BF71</f>
        <v>-85.438210748825057</v>
      </c>
      <c r="BF71" s="133">
        <f>'G 個別計算 (分壓氫&amp;H+代0) '!BM71</f>
        <v>-24.229380701517925</v>
      </c>
      <c r="BG71">
        <f>'G 個別計算 (分壓氫&amp;H+代0) '!CI71</f>
        <v>-16.301803655617988</v>
      </c>
      <c r="BI71" s="8"/>
      <c r="BK71" s="8"/>
      <c r="BN71" s="2"/>
      <c r="CB71" s="8"/>
      <c r="CC71" s="8"/>
      <c r="CE71" s="8"/>
      <c r="CH71" s="2"/>
      <c r="CV71" s="8"/>
      <c r="CW71" s="8"/>
      <c r="CY71" s="8"/>
      <c r="DB71" s="2"/>
      <c r="DP71" s="8"/>
      <c r="DQ71" s="8"/>
      <c r="DS71" s="8"/>
      <c r="DV71" s="2"/>
      <c r="EJ71" s="8"/>
      <c r="EK71" s="8"/>
      <c r="EM71" s="8"/>
      <c r="EP71" s="2"/>
      <c r="FD71" s="8"/>
      <c r="FE71" s="8"/>
      <c r="FG71" s="8"/>
      <c r="FJ71" s="2"/>
      <c r="FX71" s="8"/>
      <c r="FY71" s="8"/>
      <c r="GA71" s="8"/>
    </row>
    <row r="72" spans="1:183" ht="16.5">
      <c r="A72">
        <v>9.9999999999999995E-7</v>
      </c>
      <c r="B72">
        <v>9.9999999999999995E-7</v>
      </c>
      <c r="C72">
        <v>8.3266666666666667E-4</v>
      </c>
      <c r="D72">
        <v>1.3550000000000001E-3</v>
      </c>
      <c r="E72">
        <v>9.9999999999999995E-7</v>
      </c>
      <c r="F72" s="22">
        <v>5.6705851409069358E-4</v>
      </c>
      <c r="G72" s="22">
        <v>0.59272192975815652</v>
      </c>
      <c r="H72" s="22">
        <v>0.37841308326107131</v>
      </c>
      <c r="I72">
        <v>306.11012935999997</v>
      </c>
      <c r="J72">
        <v>2.089296130854039E-7</v>
      </c>
      <c r="K72">
        <v>3.1119999999999998E-2</v>
      </c>
      <c r="L72">
        <v>57.457203940239523</v>
      </c>
      <c r="M72" s="104">
        <v>60057.549532745208</v>
      </c>
      <c r="Q72" s="2"/>
      <c r="AE72" s="8"/>
      <c r="AF72" s="8"/>
      <c r="AH72" s="131">
        <v>70</v>
      </c>
      <c r="AI72" s="188">
        <f>'G 個別計算 (分壓氫-發酵產氫H+代0)'!CO72</f>
        <v>-793.28892066240894</v>
      </c>
      <c r="AJ72" s="132">
        <f>'G 個別計算 (分壓氫-發酵產氫H+代0)'!AG72</f>
        <v>-728.46918470551282</v>
      </c>
      <c r="AK72" s="133">
        <f>'G 個別計算 (分壓氫-發酵產氫H+代0)'!BA72</f>
        <v>-687.32122495018393</v>
      </c>
      <c r="AL72" s="132">
        <f>'G 個別計算 (分壓氫-發酵產氫H+代0)'!BU72</f>
        <v>-715.73190619123307</v>
      </c>
      <c r="AX72" s="131">
        <v>70</v>
      </c>
      <c r="AY72" s="185">
        <f>'G 個別計算 (分壓氫&amp;H+代0) '!AI72</f>
        <v>31.344835238676396</v>
      </c>
      <c r="AZ72" s="157">
        <f>'G 個別計算 (分壓氫&amp;H+代0) '!U72</f>
        <v>42.800881528748697</v>
      </c>
      <c r="BA72" s="132">
        <f>'G 個別計算 (分壓氫&amp;H+代0) '!BT72</f>
        <v>73.765564837595647</v>
      </c>
      <c r="BB72" s="132">
        <f>'G 個別計算 (分壓氫&amp;H+代0) '!AB72</f>
        <v>-19.508637018774468</v>
      </c>
      <c r="BC72" s="132">
        <f>'G 個別計算 (分壓氫&amp;H+代0) '!CA72</f>
        <v>-73.765564837595647</v>
      </c>
      <c r="BD72">
        <f t="shared" si="3"/>
        <v>11.836198219901927</v>
      </c>
      <c r="BE72" s="132">
        <f>'G 個別計算 (分壓氫&amp;H+代0) '!BF72</f>
        <v>-98.00643304666653</v>
      </c>
      <c r="BF72" s="133">
        <f>'G 個別計算 (分壓氫&amp;H+代0) '!BM72</f>
        <v>-24.240868209070772</v>
      </c>
      <c r="BG72">
        <f>'G 個別計算 (分壓氫&amp;H+代0) '!CI72</f>
        <v>22.6224481396616</v>
      </c>
      <c r="BI72" s="8"/>
      <c r="BK72" s="8"/>
      <c r="BN72" s="2"/>
      <c r="CB72" s="8"/>
      <c r="CC72" s="8"/>
      <c r="CE72" s="8"/>
      <c r="CH72" s="2"/>
      <c r="CV72" s="8"/>
      <c r="CW72" s="8"/>
      <c r="CY72" s="8"/>
      <c r="DB72" s="2"/>
      <c r="DP72" s="8"/>
      <c r="DQ72" s="8"/>
      <c r="DS72" s="8"/>
      <c r="DV72" s="2"/>
      <c r="EJ72" s="8"/>
      <c r="EK72" s="8"/>
      <c r="EM72" s="8"/>
      <c r="EP72" s="2"/>
      <c r="FD72" s="8"/>
      <c r="FE72" s="8"/>
      <c r="FG72" s="8"/>
      <c r="FJ72" s="2"/>
      <c r="FX72" s="8"/>
      <c r="FY72" s="8"/>
      <c r="GA72" s="8"/>
    </row>
    <row r="73" spans="1:183" ht="16.5">
      <c r="A73">
        <v>9.9999999999999995E-7</v>
      </c>
      <c r="B73">
        <v>9.9999999999999995E-7</v>
      </c>
      <c r="C73">
        <v>8.746666666666666E-4</v>
      </c>
      <c r="D73">
        <v>1.3785135135135137E-3</v>
      </c>
      <c r="E73">
        <v>9.9999999999999995E-7</v>
      </c>
      <c r="F73" s="22">
        <v>7.6336997402280085E-4</v>
      </c>
      <c r="G73" s="22">
        <v>0.59002375983760968</v>
      </c>
      <c r="H73" s="22">
        <v>0.38153857202896946</v>
      </c>
      <c r="I73">
        <v>306.39527026999997</v>
      </c>
      <c r="J73">
        <v>1.9952623149688761E-7</v>
      </c>
      <c r="K73">
        <v>3.1304999999999999E-2</v>
      </c>
      <c r="L73">
        <v>77.348462617860292</v>
      </c>
      <c r="M73" s="104">
        <v>59784.157465545803</v>
      </c>
      <c r="Q73" s="2"/>
      <c r="AE73" s="8"/>
      <c r="AF73" s="8"/>
      <c r="AH73" s="131">
        <v>71</v>
      </c>
      <c r="AI73" s="188">
        <f>'G 個別計算 (分壓氫-發酵產氫H+代0)'!CO73</f>
        <v>-793.46988094035919</v>
      </c>
      <c r="AJ73" s="132">
        <f>'G 個別計算 (分壓氫-發酵產氫H+代0)'!AG73</f>
        <v>-726.98591073094508</v>
      </c>
      <c r="AK73" s="133">
        <f>'G 個別計算 (分壓氫-發酵產氫H+代0)'!BA73</f>
        <v>-686.3892579993252</v>
      </c>
      <c r="AL73" s="132">
        <f>'G 個別計算 (分壓氫-發酵產氫H+代0)'!BU73</f>
        <v>-714.93385119537038</v>
      </c>
      <c r="AX73" s="131">
        <v>71</v>
      </c>
      <c r="AY73" s="185">
        <f>'G 個別計算 (分壓氫&amp;H+代0) '!AI73</f>
        <v>33.106898155292974</v>
      </c>
      <c r="AZ73" s="157">
        <f>'G 個別計算 (分壓氫&amp;H+代0) '!U73</f>
        <v>45.164883055212158</v>
      </c>
      <c r="BA73" s="132">
        <f>'G 個別計算 (分壓氫&amp;H+代0) '!BT73</f>
        <v>76.693848080650511</v>
      </c>
      <c r="BB73" s="132">
        <f>'G 個別計算 (分壓氫&amp;H+代0) '!AB73</f>
        <v>-19.470980125519002</v>
      </c>
      <c r="BC73" s="132">
        <f>'G 個別計算 (分壓氫&amp;H+代0) '!CA73</f>
        <v>-76.693848080650511</v>
      </c>
      <c r="BD73">
        <f t="shared" si="3"/>
        <v>13.635918029773972</v>
      </c>
      <c r="BE73" s="132">
        <f>'G 個別計算 (分壓氫&amp;H+代0) '!BF73</f>
        <v>-101.05655431994961</v>
      </c>
      <c r="BF73" s="133">
        <f>'G 個別計算 (分壓氫&amp;H+代0) '!BM73</f>
        <v>-24.362706239298983</v>
      </c>
      <c r="BG73">
        <f>'G 個別計算 (分壓氫&amp;H+代0) '!CI73</f>
        <v>22.773137126843977</v>
      </c>
      <c r="BI73" s="8"/>
      <c r="BK73" s="8"/>
      <c r="BN73" s="2"/>
      <c r="CB73" s="8"/>
      <c r="CC73" s="8"/>
      <c r="CE73" s="8"/>
      <c r="CH73" s="2"/>
      <c r="CV73" s="8"/>
      <c r="CW73" s="8"/>
      <c r="CY73" s="8"/>
      <c r="DB73" s="2"/>
      <c r="DP73" s="8"/>
      <c r="DQ73" s="8"/>
      <c r="DS73" s="8"/>
      <c r="DV73" s="2"/>
      <c r="EJ73" s="8"/>
      <c r="EK73" s="8"/>
      <c r="EM73" s="8"/>
      <c r="EP73" s="2"/>
      <c r="FD73" s="8"/>
      <c r="FE73" s="8"/>
      <c r="FG73" s="8"/>
      <c r="FJ73" s="2"/>
      <c r="FX73" s="8"/>
      <c r="FY73" s="8"/>
      <c r="GA73" s="8"/>
    </row>
    <row r="74" spans="1:183" ht="16.5">
      <c r="A74">
        <v>9.9999999999999995E-7</v>
      </c>
      <c r="B74">
        <v>2.9565217391304352E-5</v>
      </c>
      <c r="C74">
        <v>4.6033333333333337E-4</v>
      </c>
      <c r="D74">
        <v>1.0385135135135134E-3</v>
      </c>
      <c r="E74">
        <v>9.9999999999999995E-7</v>
      </c>
      <c r="F74" s="22">
        <v>1.3642951182171452E-4</v>
      </c>
      <c r="G74" s="22">
        <v>0.6052381350537096</v>
      </c>
      <c r="H74" s="22">
        <v>0.37017904968370885</v>
      </c>
      <c r="I74">
        <v>306.36098117</v>
      </c>
      <c r="J74">
        <v>1.9054607179632443E-7</v>
      </c>
      <c r="K74">
        <v>3.1359999999999999E-2</v>
      </c>
      <c r="L74">
        <v>13.823720285335224</v>
      </c>
      <c r="M74" s="104">
        <v>61325.754034317128</v>
      </c>
      <c r="Q74" s="2"/>
      <c r="AE74" s="8"/>
      <c r="AF74" s="8"/>
      <c r="AH74" s="131">
        <v>72</v>
      </c>
      <c r="AI74" s="188">
        <f>'G 個別計算 (分壓氫-發酵產氫H+代0)'!CO74</f>
        <v>-586.73204774452483</v>
      </c>
      <c r="AJ74" s="132">
        <f>'G 個別計算 (分壓氫-發酵產氫H+代0)'!AG74</f>
        <v>-740.74941494571613</v>
      </c>
      <c r="AK74" s="133">
        <f>'G 個別計算 (分壓氫-發酵產氫H+代0)'!BA74</f>
        <v>-693.12253166404128</v>
      </c>
      <c r="AL74" s="132">
        <f>'G 個別計算 (分壓氫-發酵產氫H+代0)'!BU74</f>
        <v>-719.29661258870158</v>
      </c>
      <c r="AX74" s="131">
        <v>72</v>
      </c>
      <c r="AY74" s="185">
        <f>'G 個別計算 (分壓氫&amp;H+代0) '!AI74</f>
        <v>21.09011465288134</v>
      </c>
      <c r="AZ74" s="157">
        <f>'G 個別計算 (分壓氫&amp;H+代0) '!U74</f>
        <v>31.130991648169157</v>
      </c>
      <c r="BA74" s="132">
        <f>'G 個別計算 (分壓氫&amp;H+代0) '!BT74</f>
        <v>60.83484005099227</v>
      </c>
      <c r="BB74" s="132">
        <f>'G 個別計算 (分壓氫&amp;H+代0) '!AB74</f>
        <v>-19.662971407535121</v>
      </c>
      <c r="BC74" s="132">
        <f>'G 個別計算 (分壓氫&amp;H+代0) '!CA74</f>
        <v>-60.83484005099227</v>
      </c>
      <c r="BD74">
        <f t="shared" si="3"/>
        <v>1.4271432453462189</v>
      </c>
      <c r="BE74" s="132">
        <f>'G 個別計算 (分壓氫&amp;H+代0) '!BF74</f>
        <v>-83.490544744043973</v>
      </c>
      <c r="BF74" s="133">
        <f>'G 個別計算 (分壓氫&amp;H+代0) '!BM74</f>
        <v>-22.6557046930516</v>
      </c>
      <c r="BG74">
        <f>'G 個別計算 (分壓氫&amp;H+代0) '!CI74</f>
        <v>-11.492125783655538</v>
      </c>
      <c r="BI74" s="8"/>
      <c r="BK74" s="8"/>
      <c r="BN74" s="2"/>
      <c r="CB74" s="8"/>
      <c r="CC74" s="8"/>
      <c r="CE74" s="8"/>
      <c r="CH74" s="2"/>
      <c r="CV74" s="8"/>
      <c r="CW74" s="8"/>
      <c r="CY74" s="8"/>
      <c r="DB74" s="2"/>
      <c r="DP74" s="8"/>
      <c r="DQ74" s="8"/>
      <c r="DS74" s="8"/>
      <c r="DV74" s="2"/>
      <c r="EJ74" s="8"/>
      <c r="EK74" s="8"/>
      <c r="EM74" s="8"/>
      <c r="EP74" s="2"/>
      <c r="FD74" s="8"/>
      <c r="FE74" s="8"/>
      <c r="FG74" s="8"/>
      <c r="FJ74" s="2"/>
      <c r="FX74" s="8"/>
      <c r="FY74" s="8"/>
      <c r="GA74" s="8"/>
    </row>
    <row r="75" spans="1:183" ht="16.5">
      <c r="A75">
        <v>9.9999999999999995E-7</v>
      </c>
      <c r="B75">
        <v>3.8043478260869569E-5</v>
      </c>
      <c r="C75">
        <v>3.5716666666666671E-4</v>
      </c>
      <c r="D75">
        <v>6.7094594594594597E-4</v>
      </c>
      <c r="E75">
        <v>9.9999999999999995E-7</v>
      </c>
      <c r="F75" s="22">
        <v>1.8101271680072103E-4</v>
      </c>
      <c r="G75" s="22">
        <v>0.60432282111432822</v>
      </c>
      <c r="H75" s="22">
        <v>0.36986617752545231</v>
      </c>
      <c r="I75">
        <v>306.20758258000001</v>
      </c>
      <c r="J75">
        <v>1.8197008586099811E-7</v>
      </c>
      <c r="K75">
        <v>3.1539999999999999E-2</v>
      </c>
      <c r="L75">
        <v>18.341113529833059</v>
      </c>
      <c r="M75" s="104">
        <v>61233.009849409311</v>
      </c>
      <c r="Q75" s="2"/>
      <c r="AE75" s="8"/>
      <c r="AF75" s="8"/>
      <c r="AH75" s="131">
        <v>73</v>
      </c>
      <c r="AI75" s="188">
        <f>'G 個別計算 (分壓氫-發酵產氫H+代0)'!CO75</f>
        <v>-571.51123770924801</v>
      </c>
      <c r="AJ75" s="132">
        <f>'G 個別計算 (分壓氫-發酵產氫H+代0)'!AG75</f>
        <v>-743.73557034480905</v>
      </c>
      <c r="AK75" s="133">
        <f>'G 個別計算 (分壓氫-發酵產氫H+代0)'!BA75</f>
        <v>-696.02455396661617</v>
      </c>
      <c r="AL75" s="132">
        <f>'G 個別計算 (分壓氫-發酵產氫H+代0)'!BU75</f>
        <v>-718.53709970044247</v>
      </c>
      <c r="AX75" s="131">
        <v>73</v>
      </c>
      <c r="AY75" s="185">
        <f>'G 個別計算 (分壓氫&amp;H+代0) '!AI75</f>
        <v>21.236403363282196</v>
      </c>
      <c r="AZ75" s="157">
        <f>'G 個別計算 (分壓氫&amp;H+代0) '!U75</f>
        <v>33.767646132668446</v>
      </c>
      <c r="BA75" s="132">
        <f>'G 個別計算 (分壓氫&amp;H+代0) '!BT75</f>
        <v>64.384520330360942</v>
      </c>
      <c r="BB75" s="132">
        <f>'G 個別計算 (分壓氫&amp;H+代0) '!AB75</f>
        <v>-18.085631428306087</v>
      </c>
      <c r="BC75" s="132">
        <f>'G 個別計算 (分壓氫&amp;H+代0) '!CA75</f>
        <v>-64.384520330360957</v>
      </c>
      <c r="BD75">
        <f t="shared" si="3"/>
        <v>3.1507719349761096</v>
      </c>
      <c r="BE75" s="132">
        <f>'G 個別計算 (分壓氫&amp;H+代0) '!BF75</f>
        <v>-86.384642817230798</v>
      </c>
      <c r="BF75" s="133">
        <f>'G 個別計算 (分壓氫&amp;H+代0) '!BM75</f>
        <v>-22.000122486869728</v>
      </c>
      <c r="BG75">
        <f>'G 個別計算 (分壓氫&amp;H+代0) '!CI75</f>
        <v>-13.901774717724138</v>
      </c>
      <c r="BI75" s="8"/>
      <c r="BK75" s="8"/>
      <c r="BN75" s="2"/>
      <c r="CB75" s="8"/>
      <c r="CC75" s="8"/>
      <c r="CE75" s="8"/>
      <c r="CH75" s="2"/>
      <c r="CV75" s="8"/>
      <c r="CW75" s="8"/>
      <c r="CY75" s="8"/>
      <c r="DB75" s="2"/>
      <c r="DP75" s="8"/>
      <c r="DQ75" s="8"/>
      <c r="DS75" s="8"/>
      <c r="DV75" s="2"/>
      <c r="EJ75" s="8"/>
      <c r="EK75" s="8"/>
      <c r="EM75" s="8"/>
      <c r="EP75" s="2"/>
      <c r="FD75" s="8"/>
      <c r="FE75" s="8"/>
      <c r="FG75" s="8"/>
      <c r="FJ75" s="2"/>
      <c r="FX75" s="8"/>
      <c r="FY75" s="8"/>
      <c r="GA75" s="8"/>
    </row>
    <row r="76" spans="1:183" ht="16.5">
      <c r="A76">
        <v>9.9999999999999995E-7</v>
      </c>
      <c r="B76">
        <v>4.9782608695652176E-5</v>
      </c>
      <c r="C76">
        <v>4.7983333333333336E-4</v>
      </c>
      <c r="D76">
        <v>6.5459459459459458E-4</v>
      </c>
      <c r="E76">
        <v>9.9999999999999995E-7</v>
      </c>
      <c r="F76" s="22">
        <v>3.3987088101841511E-4</v>
      </c>
      <c r="G76" s="22">
        <v>0.59516910757565333</v>
      </c>
      <c r="H76" s="22">
        <v>0.3771202717110031</v>
      </c>
      <c r="I76">
        <v>305.8542966</v>
      </c>
      <c r="J76">
        <v>1.8620871366628614E-7</v>
      </c>
      <c r="K76">
        <v>3.1620000000000002E-2</v>
      </c>
      <c r="L76">
        <v>34.43741701919091</v>
      </c>
      <c r="M76" s="104">
        <v>60305.509825103072</v>
      </c>
      <c r="Q76" s="2"/>
      <c r="AE76" s="8"/>
      <c r="AF76" s="8"/>
      <c r="AH76" s="131">
        <v>74</v>
      </c>
      <c r="AI76" s="188">
        <f>'G 個別計算 (分壓氫-發酵產氫H+代0)'!CO76</f>
        <v>-555.16689204406475</v>
      </c>
      <c r="AJ76" s="132">
        <f>'G 個別計算 (分壓氫-發酵產氫H+代0)'!AG76</f>
        <v>-737.81355197219023</v>
      </c>
      <c r="AK76" s="133">
        <f>'G 個別計算 (分壓氫-發酵產氫H+代0)'!BA76</f>
        <v>-694.6173188077446</v>
      </c>
      <c r="AL76" s="132">
        <f>'G 個別計算 (分壓氫-發酵產氫H+代0)'!BU76</f>
        <v>-716.91937625165576</v>
      </c>
      <c r="AX76" s="131">
        <v>74</v>
      </c>
      <c r="AY76" s="185">
        <f>'G 個別計算 (分壓氫&amp;H+代0) '!AI76</f>
        <v>25.938059414084353</v>
      </c>
      <c r="AZ76" s="157">
        <f>'G 個別計算 (分壓氫&amp;H+代0) '!U76</f>
        <v>39.38704580186085</v>
      </c>
      <c r="BA76" s="132">
        <f>'G 個別計算 (分壓氫&amp;H+代0) '!BT76</f>
        <v>70.044967280807015</v>
      </c>
      <c r="BB76" s="132">
        <f>'G 個別計算 (分壓氫&amp;H+代0) '!AB76</f>
        <v>-17.208935091169504</v>
      </c>
      <c r="BC76" s="132">
        <f>'G 個別計算 (分壓氫&amp;H+代0) '!CA76</f>
        <v>-70.044967280807015</v>
      </c>
      <c r="BD76">
        <f t="shared" si="3"/>
        <v>8.7291243229148492</v>
      </c>
      <c r="BE76" s="132">
        <f>'G 個別計算 (分壓氫&amp;H+代0) '!BF76</f>
        <v>-92.831987949760418</v>
      </c>
      <c r="BF76" s="133">
        <f>'G 個別計算 (分壓氫&amp;H+代0) '!BM76</f>
        <v>-22.787020668953275</v>
      </c>
      <c r="BG76">
        <f>'G 個別計算 (分壓氫&amp;H+代0) '!CI76</f>
        <v>-16.720162626729447</v>
      </c>
      <c r="BI76" s="8"/>
      <c r="BK76" s="8"/>
      <c r="BN76" s="2"/>
      <c r="CB76" s="8"/>
      <c r="CC76" s="8"/>
      <c r="CE76" s="8"/>
      <c r="CH76" s="2"/>
      <c r="CV76" s="8"/>
      <c r="CW76" s="8"/>
      <c r="CY76" s="8"/>
      <c r="DB76" s="2"/>
      <c r="DP76" s="8"/>
      <c r="DQ76" s="8"/>
      <c r="DS76" s="8"/>
      <c r="DV76" s="2"/>
      <c r="EJ76" s="8"/>
      <c r="EK76" s="8"/>
      <c r="EM76" s="8"/>
      <c r="EP76" s="2"/>
      <c r="FD76" s="8"/>
      <c r="FE76" s="8"/>
      <c r="FG76" s="8"/>
      <c r="FJ76" s="2"/>
      <c r="FX76" s="8"/>
      <c r="FY76" s="8"/>
      <c r="GA76" s="8"/>
    </row>
    <row r="77" spans="1:183" ht="16.5">
      <c r="A77">
        <v>9.9999999999999995E-7</v>
      </c>
      <c r="B77">
        <v>3.260869565217391E-5</v>
      </c>
      <c r="C77">
        <v>4.3483333333333335E-4</v>
      </c>
      <c r="D77">
        <v>8.1364864864864861E-4</v>
      </c>
      <c r="E77">
        <v>9.9999999999999995E-7</v>
      </c>
      <c r="F77" s="22">
        <v>1.3751597222748442E-4</v>
      </c>
      <c r="G77" s="22">
        <v>0.59897407025879335</v>
      </c>
      <c r="H77" s="22">
        <v>0.37257424957184315</v>
      </c>
      <c r="I77">
        <v>306.3497921</v>
      </c>
      <c r="J77">
        <v>1.9054607179632443E-7</v>
      </c>
      <c r="K77">
        <v>3.09E-2</v>
      </c>
      <c r="L77">
        <v>13.933805885949859</v>
      </c>
      <c r="M77" s="104">
        <v>60691.047668972235</v>
      </c>
      <c r="Q77" s="2"/>
      <c r="AE77" s="8"/>
      <c r="AF77" s="8"/>
      <c r="AH77" s="131">
        <v>75</v>
      </c>
      <c r="AI77" s="188">
        <f>'G 個別計算 (分壓氫-發酵產氫H+代0)'!CO77</f>
        <v>-580.29804398383203</v>
      </c>
      <c r="AJ77" s="132">
        <f>'G 個別計算 (分壓氫-發酵產氫H+代0)'!AG77</f>
        <v>-741.58477684155173</v>
      </c>
      <c r="AK77" s="133">
        <f>'G 個別計算 (分壓氫-發酵產氫H+代0)'!BA77</f>
        <v>-695.2258533566926</v>
      </c>
      <c r="AL77" s="132">
        <f>'G 個別計算 (分壓氫-發酵產氫H+代0)'!BU77</f>
        <v>-719.38474695084892</v>
      </c>
      <c r="AX77" s="131">
        <v>75</v>
      </c>
      <c r="AY77" s="185">
        <f>'G 個別計算 (分壓氫&amp;H+代0) '!AI77</f>
        <v>20.834402553593648</v>
      </c>
      <c r="AZ77" s="157">
        <f>'G 個別計算 (分壓氫&amp;H+代0) '!U77</f>
        <v>31.620646611543471</v>
      </c>
      <c r="BA77" s="132">
        <f>'G 個別計算 (分壓氫&amp;H+代0) '!BT77</f>
        <v>60.97317892518933</v>
      </c>
      <c r="BB77" s="132">
        <f>'G 個別計算 (分壓氫&amp;H+代0) '!AB77</f>
        <v>-18.566288255695856</v>
      </c>
      <c r="BC77" s="132">
        <f>'G 個別計算 (分壓氫&amp;H+代0) '!CA77</f>
        <v>-60.97317892518933</v>
      </c>
      <c r="BD77">
        <f t="shared" si="3"/>
        <v>2.2681142978977924</v>
      </c>
      <c r="BE77" s="132">
        <f>'G 個別計算 (分壓氫&amp;H+代0) '!BF77</f>
        <v>-83.551788314563623</v>
      </c>
      <c r="BF77" s="133">
        <f>'G 個別計算 (分壓氫&amp;H+代0) '!BM77</f>
        <v>-22.578609389374193</v>
      </c>
      <c r="BG77">
        <f>'G 個別計算 (分壓氫&amp;H+代0) '!CI77</f>
        <v>-12.632355542491098</v>
      </c>
      <c r="BI77" s="8"/>
      <c r="BK77" s="8"/>
      <c r="BN77" s="2"/>
      <c r="CB77" s="8"/>
      <c r="CC77" s="8"/>
      <c r="CE77" s="8"/>
      <c r="CH77" s="2"/>
      <c r="CV77" s="8"/>
      <c r="CW77" s="8"/>
      <c r="CY77" s="8"/>
      <c r="DB77" s="2"/>
      <c r="DP77" s="8"/>
      <c r="DQ77" s="8"/>
      <c r="DS77" s="8"/>
      <c r="DV77" s="2"/>
      <c r="EJ77" s="8"/>
      <c r="EK77" s="8"/>
      <c r="EM77" s="8"/>
      <c r="EP77" s="2"/>
      <c r="FD77" s="8"/>
      <c r="FE77" s="8"/>
      <c r="FG77" s="8"/>
      <c r="FJ77" s="2"/>
      <c r="FX77" s="8"/>
      <c r="FY77" s="8"/>
      <c r="GA77" s="8"/>
    </row>
    <row r="78" spans="1:183" ht="16.5">
      <c r="A78">
        <v>9.9999999999999995E-7</v>
      </c>
      <c r="B78">
        <v>4.4999999999999996E-5</v>
      </c>
      <c r="C78">
        <v>4.9566666666666661E-4</v>
      </c>
      <c r="D78">
        <v>7.6148648648648653E-4</v>
      </c>
      <c r="E78">
        <v>9.9999999999999995E-7</v>
      </c>
      <c r="F78" s="22">
        <v>1.6092509939644119E-4</v>
      </c>
      <c r="G78" s="22">
        <v>0.59617968512951369</v>
      </c>
      <c r="H78" s="22">
        <v>0.37748347177636676</v>
      </c>
      <c r="I78">
        <v>305.92003541999998</v>
      </c>
      <c r="J78">
        <v>1.9498445997580421E-7</v>
      </c>
      <c r="K78">
        <v>3.0859999999999999E-2</v>
      </c>
      <c r="L78">
        <v>16.305735696344403</v>
      </c>
      <c r="M78" s="104">
        <v>60407.906595747976</v>
      </c>
      <c r="Q78" s="2"/>
      <c r="AE78" s="8"/>
      <c r="AF78" s="8"/>
      <c r="AH78" s="131">
        <v>76</v>
      </c>
      <c r="AI78" s="188">
        <f>'G 個別計算 (分壓氫-發酵產氫H+代0)'!CO78</f>
        <v>-560.59153411670104</v>
      </c>
      <c r="AJ78" s="132">
        <f>'G 個別計算 (分壓氫-發酵產氫H+代0)'!AG78</f>
        <v>-739.27037271571862</v>
      </c>
      <c r="AK78" s="133">
        <f>'G 個別計算 (分壓氫-發酵產氫H+代0)'!BA78</f>
        <v>-695.38632237540219</v>
      </c>
      <c r="AL78" s="132">
        <f>'G 個別計算 (分壓氫-發酵產氫H+代0)'!BU78</f>
        <v>-718.99350388147741</v>
      </c>
      <c r="AX78" s="131">
        <v>76</v>
      </c>
      <c r="AY78" s="185">
        <f>'G 個別計算 (分壓氫&amp;H+代0) '!AI78</f>
        <v>22.30163336956026</v>
      </c>
      <c r="AZ78" s="157">
        <f>'G 個別計算 (分壓氫&amp;H+代0) '!U78</f>
        <v>33.320479625270565</v>
      </c>
      <c r="BA78" s="132">
        <f>'G 個別計算 (分壓氫&amp;H+代0) '!BT78</f>
        <v>62.235326594982041</v>
      </c>
      <c r="BB78" s="132">
        <f>'G 個別計算 (分壓氫&amp;H+代0) '!AB78</f>
        <v>-17.896000714000998</v>
      </c>
      <c r="BC78" s="132">
        <f>'G 個別計算 (分壓氫&amp;H+代0) '!CA78</f>
        <v>-62.235326594982041</v>
      </c>
      <c r="BD78">
        <f t="shared" si="3"/>
        <v>4.4056326555592626</v>
      </c>
      <c r="BE78" s="132">
        <f>'G 個別計算 (分壓氫&amp;H+代0) '!BF78</f>
        <v>-85.162461776285753</v>
      </c>
      <c r="BF78" s="133">
        <f>'G 個別計算 (分壓氫&amp;H+代0) '!BM78</f>
        <v>-22.927135181303598</v>
      </c>
      <c r="BG78">
        <f>'G 個別計算 (分壓氫&amp;H+代0) '!CI78</f>
        <v>-15.990738332770633</v>
      </c>
      <c r="BI78" s="8"/>
      <c r="BK78" s="8"/>
      <c r="BN78" s="2"/>
      <c r="CB78" s="8"/>
      <c r="CC78" s="8"/>
      <c r="CE78" s="8"/>
      <c r="CH78" s="2"/>
      <c r="CV78" s="8"/>
      <c r="CW78" s="8"/>
      <c r="CY78" s="8"/>
      <c r="DB78" s="2"/>
      <c r="DP78" s="8"/>
      <c r="DQ78" s="8"/>
      <c r="DS78" s="8"/>
      <c r="DV78" s="2"/>
      <c r="EJ78" s="8"/>
      <c r="EK78" s="8"/>
      <c r="EM78" s="8"/>
      <c r="EP78" s="2"/>
      <c r="FD78" s="8"/>
      <c r="FE78" s="8"/>
      <c r="FG78" s="8"/>
      <c r="FJ78" s="2"/>
      <c r="FX78" s="8"/>
      <c r="FY78" s="8"/>
      <c r="GA78" s="8"/>
    </row>
    <row r="79" spans="1:183" ht="16.5">
      <c r="A79">
        <v>9.9999999999999995E-7</v>
      </c>
      <c r="B79">
        <v>9.9999999999999995E-7</v>
      </c>
      <c r="C79">
        <v>5.7649999999999997E-4</v>
      </c>
      <c r="D79">
        <v>8.9445945945945953E-4</v>
      </c>
      <c r="E79">
        <v>9.9999999999999995E-7</v>
      </c>
      <c r="F79" s="22">
        <v>5.3913991934536785E-4</v>
      </c>
      <c r="G79" s="22">
        <v>0.59091029196853095</v>
      </c>
      <c r="H79" s="22">
        <v>0.38285585597892896</v>
      </c>
      <c r="I79">
        <v>306.43316873999999</v>
      </c>
      <c r="J79">
        <v>1.9952623149688761E-7</v>
      </c>
      <c r="K79">
        <v>3.0964999999999999E-2</v>
      </c>
      <c r="L79">
        <v>54.628352327669397</v>
      </c>
      <c r="M79" s="104">
        <v>59873.985333711396</v>
      </c>
      <c r="Q79" s="2"/>
      <c r="AE79" s="8"/>
      <c r="AF79" s="8"/>
      <c r="AH79" s="131">
        <v>77</v>
      </c>
      <c r="AI79" s="188">
        <f>'G 個別計算 (分壓氫-發酵產氫H+代0)'!CO79</f>
        <v>-793.13647512316504</v>
      </c>
      <c r="AJ79" s="132">
        <f>'G 個別計算 (分壓氫-發酵產氫H+代0)'!AG79</f>
        <v>-733.98180125450006</v>
      </c>
      <c r="AK79" s="133">
        <f>'G 個別計算 (分壓氫-發酵產氫H+代0)'!BA79</f>
        <v>-690.94817621836262</v>
      </c>
      <c r="AL79" s="132">
        <f>'G 個別計算 (分壓氫-發酵產氫H+代0)'!BU79</f>
        <v>-715.89513830710519</v>
      </c>
      <c r="AX79" s="131">
        <v>77</v>
      </c>
      <c r="AY79" s="185">
        <f>'G 個別計算 (分壓氫&amp;H+代0) '!AI79</f>
        <v>29.218693767633301</v>
      </c>
      <c r="AZ79" s="157">
        <f>'G 個別計算 (分壓氫&amp;H+代0) '!U79</f>
        <v>42.526500171360915</v>
      </c>
      <c r="BA79" s="132">
        <f>'G 個別計算 (分壓氫&amp;H+代0) '!BT79</f>
        <v>74.164920533000881</v>
      </c>
      <c r="BB79" s="132">
        <f>'G 個別計算 (分壓氫&amp;H+代0) '!AB79</f>
        <v>-18.330613957912181</v>
      </c>
      <c r="BC79" s="132">
        <f>'G 個別計算 (分壓氫&amp;H+代0) '!CA79</f>
        <v>-74.164920533000881</v>
      </c>
      <c r="BD79">
        <f t="shared" si="3"/>
        <v>10.88807980972112</v>
      </c>
      <c r="BE79" s="132">
        <f>'G 個別計算 (分壓氫&amp;H+代0) '!BF79</f>
        <v>-97.490566192112695</v>
      </c>
      <c r="BF79" s="133">
        <f>'G 個別計算 (分壓氫&amp;H+代0) '!BM79</f>
        <v>-23.325645659111704</v>
      </c>
      <c r="BG79">
        <f>'G 個別計算 (分壓氫&amp;H+代0) '!CI79</f>
        <v>22.69402029805849</v>
      </c>
      <c r="BI79" s="8"/>
      <c r="BK79" s="8"/>
      <c r="BN79" s="2"/>
      <c r="CB79" s="8"/>
      <c r="CC79" s="8"/>
      <c r="CE79" s="8"/>
      <c r="CH79" s="2"/>
      <c r="CV79" s="8"/>
      <c r="CW79" s="8"/>
      <c r="CY79" s="8"/>
      <c r="DB79" s="2"/>
      <c r="DP79" s="8"/>
      <c r="DQ79" s="8"/>
      <c r="DS79" s="8"/>
      <c r="DV79" s="2"/>
      <c r="EJ79" s="8"/>
      <c r="EK79" s="8"/>
      <c r="EM79" s="8"/>
      <c r="EP79" s="2"/>
      <c r="FD79" s="8"/>
      <c r="FE79" s="8"/>
      <c r="FG79" s="8"/>
      <c r="FJ79" s="2"/>
      <c r="FX79" s="8"/>
      <c r="FY79" s="8"/>
      <c r="GA79" s="8"/>
    </row>
    <row r="80" spans="1:183" ht="16.5">
      <c r="A80">
        <v>9.9999999999999995E-7</v>
      </c>
      <c r="B80">
        <v>2.1739130434782607E-5</v>
      </c>
      <c r="C80">
        <v>5.7499999999999999E-4</v>
      </c>
      <c r="D80">
        <v>8.2662162162162162E-4</v>
      </c>
      <c r="E80">
        <v>9.9999999999999995E-7</v>
      </c>
      <c r="F80" s="22">
        <v>1.1367348527388953E-4</v>
      </c>
      <c r="G80" s="22">
        <v>0.59896351047800311</v>
      </c>
      <c r="H80" s="22">
        <v>0.37449554352596798</v>
      </c>
      <c r="I80">
        <v>306.26172326</v>
      </c>
      <c r="J80">
        <v>1.9498445997580421E-7</v>
      </c>
      <c r="K80">
        <v>3.0419999999999999E-2</v>
      </c>
      <c r="L80">
        <v>11.517965895376857</v>
      </c>
      <c r="M80" s="104">
        <v>60689.977699183662</v>
      </c>
      <c r="Q80" s="2"/>
      <c r="AE80" s="8"/>
      <c r="AF80" s="8"/>
      <c r="AH80" s="131">
        <v>78</v>
      </c>
      <c r="AI80" s="188">
        <f>'G 個別計算 (分壓氫-發酵產氫H+代0)'!CO80</f>
        <v>-604.57844015881676</v>
      </c>
      <c r="AJ80" s="132">
        <f>'G 個別計算 (分壓氫-發酵產氫H+代0)'!AG80</f>
        <v>-738.00067850475784</v>
      </c>
      <c r="AK80" s="133">
        <f>'G 個別計算 (分壓氫-發酵產氫H+代0)'!BA80</f>
        <v>-695.66250722113796</v>
      </c>
      <c r="AL80" s="132">
        <f>'G 個別計算 (分壓氫-發酵產氫H+代0)'!BU80</f>
        <v>-719.97981258090272</v>
      </c>
      <c r="AX80" s="131">
        <v>78</v>
      </c>
      <c r="AY80" s="185">
        <f>'G 個別計算 (分壓氫&amp;H+代0) '!AI80</f>
        <v>21.289088643305224</v>
      </c>
      <c r="AZ80" s="157">
        <f>'G 個別計算 (分壓氫&amp;H+代0) '!U80</f>
        <v>30.800841220282983</v>
      </c>
      <c r="BA80" s="132">
        <f>'G 個別計算 (分壓氫&amp;H+代0) '!BT80</f>
        <v>58.248495481266652</v>
      </c>
      <c r="BB80" s="132">
        <f>'G 個別計算 (分壓氫&amp;H+代0) '!AB80</f>
        <v>-17.935901684005746</v>
      </c>
      <c r="BC80" s="132">
        <f>'G 個別計算 (分壓氫&amp;H+代0) '!CA80</f>
        <v>-58.248495481266652</v>
      </c>
      <c r="BD80">
        <f t="shared" si="3"/>
        <v>3.3531869592994781</v>
      </c>
      <c r="BE80" s="132">
        <f>'G 個別計算 (分壓氫&amp;H+代0) '!BF80</f>
        <v>-81.577206823182422</v>
      </c>
      <c r="BF80" s="133">
        <f>'G 個別計算 (分壓氫&amp;H+代0) '!BM80</f>
        <v>-23.328711341915664</v>
      </c>
      <c r="BG80">
        <f>'G 個別計算 (分壓氫&amp;H+代0) '!CI80</f>
        <v>-8.6834298214651113</v>
      </c>
      <c r="BI80" s="8"/>
      <c r="BK80" s="8"/>
      <c r="BN80" s="2"/>
      <c r="CB80" s="8"/>
      <c r="CC80" s="8"/>
      <c r="CE80" s="8"/>
      <c r="CH80" s="2"/>
      <c r="CV80" s="8"/>
      <c r="CW80" s="8"/>
      <c r="CY80" s="8"/>
      <c r="DB80" s="2"/>
      <c r="DP80" s="8"/>
      <c r="DQ80" s="8"/>
      <c r="DS80" s="8"/>
      <c r="DV80" s="2"/>
      <c r="EJ80" s="8"/>
      <c r="EK80" s="8"/>
      <c r="EM80" s="8"/>
      <c r="EP80" s="2"/>
      <c r="FD80" s="8"/>
      <c r="FE80" s="8"/>
      <c r="FG80" s="8"/>
      <c r="FJ80" s="2"/>
      <c r="FX80" s="8"/>
      <c r="FY80" s="8"/>
      <c r="GA80" s="8"/>
    </row>
    <row r="81" spans="1:183" ht="16.5">
      <c r="A81">
        <v>9.9999999999999995E-7</v>
      </c>
      <c r="B81">
        <v>9.9999999999999995E-7</v>
      </c>
      <c r="C81">
        <v>5.5483333333333329E-4</v>
      </c>
      <c r="D81">
        <v>7.5837837837837831E-4</v>
      </c>
      <c r="E81">
        <v>9.9999999999999995E-7</v>
      </c>
      <c r="F81" s="22">
        <v>1.1158640843778712E-4</v>
      </c>
      <c r="G81" s="22">
        <v>0.59804720232438846</v>
      </c>
      <c r="H81" s="22">
        <v>0.37547335847275415</v>
      </c>
      <c r="I81">
        <v>306.21480134000001</v>
      </c>
      <c r="J81">
        <v>1.8620871366628614E-7</v>
      </c>
      <c r="K81">
        <v>3.1144999999999999E-2</v>
      </c>
      <c r="L81">
        <v>11.30649283495878</v>
      </c>
      <c r="M81" s="104">
        <v>60597.132775518658</v>
      </c>
      <c r="Q81" s="2"/>
      <c r="AE81" s="8"/>
      <c r="AF81" s="8"/>
      <c r="AH81" s="131">
        <v>79</v>
      </c>
      <c r="AI81" s="188">
        <f>'G 個別計算 (分壓氫-發酵產氫H+代0)'!CO81</f>
        <v>-793.31343752231476</v>
      </c>
      <c r="AJ81" s="132">
        <f>'G 個別計算 (分壓氫-發酵產氫H+代0)'!AG81</f>
        <v>-738.54042434791063</v>
      </c>
      <c r="AK81" s="133">
        <f>'G 個別計算 (分壓氫-發酵產氫H+代0)'!BA81</f>
        <v>-696.30180734320334</v>
      </c>
      <c r="AL81" s="132">
        <f>'G 個別計算 (分壓氫-發酵產氫H+代0)'!BU81</f>
        <v>-719.85942824981714</v>
      </c>
      <c r="AX81" s="131">
        <v>79</v>
      </c>
      <c r="AY81" s="185">
        <f>'G 個別計算 (分壓氫&amp;H+代0) '!AI81</f>
        <v>21.012604348393452</v>
      </c>
      <c r="AZ81" s="157">
        <f>'G 個別計算 (分壓氫&amp;H+代0) '!U81</f>
        <v>30.846933585131147</v>
      </c>
      <c r="BA81" s="132">
        <f>'G 個別計算 (分壓氫&amp;H+代0) '!BT81</f>
        <v>58.269553129911316</v>
      </c>
      <c r="BB81" s="132">
        <f>'G 個別計算 (分壓氫&amp;H+代0) '!AB81</f>
        <v>-17.5882903080423</v>
      </c>
      <c r="BC81" s="132">
        <f>'G 個別計算 (分壓氫&amp;H+代0) '!CA81</f>
        <v>-58.269553129911316</v>
      </c>
      <c r="BD81">
        <f t="shared" si="3"/>
        <v>3.4243140403511525</v>
      </c>
      <c r="BE81" s="132">
        <f>'G 個別計算 (分壓氫&amp;H+代0) '!BF81</f>
        <v>-81.451662595585987</v>
      </c>
      <c r="BF81" s="133">
        <f>'G 個別計算 (分壓氫&amp;H+代0) '!BM81</f>
        <v>-23.18210946567455</v>
      </c>
      <c r="BG81">
        <f>'G 個別計算 (分壓氫&amp;H+代0) '!CI81</f>
        <v>22.945336349924844</v>
      </c>
      <c r="BI81" s="8"/>
      <c r="BK81" s="8"/>
      <c r="BN81" s="2"/>
      <c r="CB81" s="8"/>
      <c r="CC81" s="8"/>
      <c r="CE81" s="8"/>
      <c r="CH81" s="2"/>
      <c r="CV81" s="8"/>
      <c r="CW81" s="8"/>
      <c r="CY81" s="8"/>
      <c r="DB81" s="2"/>
      <c r="DP81" s="8"/>
      <c r="DQ81" s="8"/>
      <c r="DS81" s="8"/>
      <c r="DV81" s="2"/>
      <c r="EJ81" s="8"/>
      <c r="EK81" s="8"/>
      <c r="EM81" s="8"/>
      <c r="EP81" s="2"/>
      <c r="FD81" s="8"/>
      <c r="FE81" s="8"/>
      <c r="FG81" s="8"/>
      <c r="FJ81" s="2"/>
      <c r="FX81" s="8"/>
      <c r="FY81" s="8"/>
      <c r="GA81" s="8"/>
    </row>
    <row r="82" spans="1:183" ht="16.5">
      <c r="A82">
        <v>9.9999999999999995E-7</v>
      </c>
      <c r="B82">
        <v>9.9999999999999995E-7</v>
      </c>
      <c r="C82">
        <v>5.3766666666666665E-4</v>
      </c>
      <c r="D82">
        <v>6.733783783783783E-4</v>
      </c>
      <c r="E82">
        <v>9.9999999999999995E-7</v>
      </c>
      <c r="F82" s="22">
        <v>1.1391455747504133E-4</v>
      </c>
      <c r="G82" s="22">
        <v>0.5976949945181671</v>
      </c>
      <c r="H82" s="22">
        <v>0.37620521394139511</v>
      </c>
      <c r="I82">
        <v>306.06501213000001</v>
      </c>
      <c r="J82">
        <v>1.8197008586099811E-7</v>
      </c>
      <c r="K82">
        <v>3.065E-2</v>
      </c>
      <c r="L82">
        <v>11.542392536158562</v>
      </c>
      <c r="M82" s="104">
        <v>60561.445319553284</v>
      </c>
      <c r="Q82" s="2"/>
      <c r="AE82" s="8"/>
      <c r="AF82" s="8"/>
      <c r="AH82" s="131">
        <v>80</v>
      </c>
      <c r="AI82" s="188">
        <f>'G 個別計算 (分壓氫-發酵產氫H+代0)'!CO82</f>
        <v>-792.82430115097497</v>
      </c>
      <c r="AJ82" s="132">
        <f>'G 個別計算 (分壓氫-發酵產氫H+代0)'!AG82</f>
        <v>-738.96812746052922</v>
      </c>
      <c r="AK82" s="133">
        <f>'G 個別計算 (分壓氫-發酵產氫H+代0)'!BA82</f>
        <v>-697.33044169272557</v>
      </c>
      <c r="AL82" s="132">
        <f>'G 個別計算 (分壓氫-發酵產氫H+代0)'!BU82</f>
        <v>-719.9210965672338</v>
      </c>
      <c r="AX82" s="131">
        <v>80</v>
      </c>
      <c r="AY82" s="185">
        <f>'G 個別計算 (分壓氫&amp;H+代0) '!AI82</f>
        <v>20.957605811591048</v>
      </c>
      <c r="AZ82" s="157">
        <f>'G 個別計算 (分壓氫&amp;H+代0) '!U82</f>
        <v>31.186046240203829</v>
      </c>
      <c r="BA82" s="132">
        <f>'G 個別計算 (分壓氫&amp;H+代0) '!BT82</f>
        <v>58.477847182569008</v>
      </c>
      <c r="BB82" s="132">
        <f>'G 個別計算 (分壓氫&amp;H+代0) '!AB82</f>
        <v>-17.063360513752233</v>
      </c>
      <c r="BC82" s="132">
        <f>'G 個別計算 (分壓氫&amp;H+代0) '!CA82</f>
        <v>-58.477847182569008</v>
      </c>
      <c r="BD82">
        <f t="shared" si="3"/>
        <v>3.8942452978388147</v>
      </c>
      <c r="BE82" s="132">
        <f>'G 個別計算 (分壓氫&amp;H+代0) '!BF82</f>
        <v>-81.622127497423349</v>
      </c>
      <c r="BF82" s="133">
        <f>'G 個別計算 (分壓氫&amp;H+代0) '!BM82</f>
        <v>-23.144280314854242</v>
      </c>
      <c r="BG82">
        <f>'G 個別計算 (分壓氫&amp;H+代0) '!CI82</f>
        <v>22.88026322311714</v>
      </c>
      <c r="BI82" s="8"/>
      <c r="BK82" s="8"/>
      <c r="BN82" s="2"/>
      <c r="CB82" s="8"/>
      <c r="CC82" s="8"/>
      <c r="CE82" s="8"/>
      <c r="CH82" s="2"/>
      <c r="CV82" s="8"/>
      <c r="CW82" s="8"/>
      <c r="CY82" s="8"/>
      <c r="DB82" s="2"/>
      <c r="DP82" s="8"/>
      <c r="DQ82" s="8"/>
      <c r="DS82" s="8"/>
      <c r="DV82" s="2"/>
      <c r="EJ82" s="8"/>
      <c r="EK82" s="8"/>
      <c r="EM82" s="8"/>
      <c r="EP82" s="2"/>
      <c r="FD82" s="8"/>
      <c r="FE82" s="8"/>
      <c r="FG82" s="8"/>
      <c r="FJ82" s="2"/>
      <c r="FX82" s="8"/>
      <c r="FY82" s="8"/>
      <c r="GA82" s="8"/>
    </row>
    <row r="83" spans="1:183" ht="16.5">
      <c r="A83">
        <v>9.9999999999999995E-7</v>
      </c>
      <c r="B83">
        <v>9.9999999999999995E-7</v>
      </c>
      <c r="C83">
        <v>4.8116666666666669E-4</v>
      </c>
      <c r="D83">
        <v>6.7027027027027029E-4</v>
      </c>
      <c r="E83">
        <v>9.9999999999999995E-7</v>
      </c>
      <c r="F83" s="22">
        <v>1.0771226612798455E-4</v>
      </c>
      <c r="G83" s="22">
        <v>0.59702502878137331</v>
      </c>
      <c r="H83" s="22">
        <v>0.37493054980740792</v>
      </c>
      <c r="I83">
        <v>306.24187168000003</v>
      </c>
      <c r="J83">
        <v>1.8620871366628614E-7</v>
      </c>
      <c r="K83">
        <v>3.1370000000000002E-2</v>
      </c>
      <c r="L83">
        <v>10.913945365418034</v>
      </c>
      <c r="M83" s="104">
        <v>60493.561041272653</v>
      </c>
      <c r="Q83" s="2"/>
      <c r="AE83" s="8"/>
      <c r="AF83" s="8"/>
      <c r="AH83" s="131">
        <v>81</v>
      </c>
      <c r="AI83" s="188">
        <f>'G 個別計算 (分壓氫-發酵產氫H+代0)'!CO83</f>
        <v>-793.53320780343029</v>
      </c>
      <c r="AJ83" s="132">
        <f>'G 個別計算 (分壓氫-發酵產氫H+代0)'!AG83</f>
        <v>-740.70632189947423</v>
      </c>
      <c r="AK83" s="133">
        <f>'G 個別計算 (分壓氫-發酵產氫H+代0)'!BA83</f>
        <v>-697.38603211995928</v>
      </c>
      <c r="AL83" s="132">
        <f>'G 個別計算 (分壓氫-發酵產氫H+代0)'!BU83</f>
        <v>-719.89919107576145</v>
      </c>
      <c r="AX83" s="131">
        <v>81</v>
      </c>
      <c r="AY83" s="185">
        <f>'G 個別計算 (分壓氫&amp;H+代0) '!AI83</f>
        <v>20.105645462104011</v>
      </c>
      <c r="AZ83" s="157">
        <f>'G 個別計算 (分壓氫&amp;H+代0) '!U83</f>
        <v>30.543900101811616</v>
      </c>
      <c r="BA83" s="132">
        <f>'G 個別計算 (分壓氫&amp;H+代0) '!BT83</f>
        <v>58.30444816221879</v>
      </c>
      <c r="BB83" s="132">
        <f>'G 個別計算 (分壓氫&amp;H+代0) '!AB83</f>
        <v>-17.322293420699395</v>
      </c>
      <c r="BC83" s="132">
        <f>'G 個別計算 (分壓氫&amp;H+代0) '!CA83</f>
        <v>-58.30444816221879</v>
      </c>
      <c r="BD83">
        <f t="shared" si="3"/>
        <v>2.7833520414046156</v>
      </c>
      <c r="BE83" s="132">
        <f>'G 個別計算 (分壓氫&amp;H+代0) '!BF83</f>
        <v>-81.111046220329825</v>
      </c>
      <c r="BF83" s="133">
        <f>'G 個別計算 (分壓氫&amp;H+代0) '!BM83</f>
        <v>-22.806598058110929</v>
      </c>
      <c r="BG83">
        <f>'G 個別計算 (分壓氫&amp;H+代0) '!CI83</f>
        <v>22.99503925273433</v>
      </c>
      <c r="BI83" s="8"/>
      <c r="BK83" s="8"/>
      <c r="BN83" s="2"/>
      <c r="CB83" s="8"/>
      <c r="CC83" s="8"/>
      <c r="CE83" s="8"/>
      <c r="CH83" s="2"/>
      <c r="CV83" s="8"/>
      <c r="CW83" s="8"/>
      <c r="CY83" s="8"/>
      <c r="DB83" s="2"/>
      <c r="DP83" s="8"/>
      <c r="DQ83" s="8"/>
      <c r="DS83" s="8"/>
      <c r="DV83" s="2"/>
      <c r="EJ83" s="8"/>
      <c r="EK83" s="8"/>
      <c r="EM83" s="8"/>
      <c r="EP83" s="2"/>
      <c r="FD83" s="8"/>
      <c r="FE83" s="8"/>
      <c r="FG83" s="8"/>
      <c r="FJ83" s="2"/>
      <c r="FX83" s="8"/>
      <c r="FY83" s="8"/>
      <c r="GA83" s="8"/>
    </row>
    <row r="84" spans="1:183" ht="16.5">
      <c r="A84">
        <v>9.9999999999999995E-7</v>
      </c>
      <c r="B84">
        <v>3.5869565217391308E-5</v>
      </c>
      <c r="C84">
        <v>6.2016666666666665E-4</v>
      </c>
      <c r="D84">
        <v>8.4094594594594587E-4</v>
      </c>
      <c r="E84">
        <v>9.9999999999999995E-7</v>
      </c>
      <c r="F84" s="22">
        <v>1.5179621320412305E-4</v>
      </c>
      <c r="G84" s="22">
        <v>0.59289857962330628</v>
      </c>
      <c r="H84" s="22">
        <v>0.38047045602691154</v>
      </c>
      <c r="I84">
        <v>306.16268191</v>
      </c>
      <c r="J84">
        <v>1.9054607179632443E-7</v>
      </c>
      <c r="K84">
        <v>3.1050000000000001E-2</v>
      </c>
      <c r="L84">
        <v>15.380751302907768</v>
      </c>
      <c r="M84" s="104">
        <v>60075.448580331511</v>
      </c>
      <c r="Q84" s="2"/>
      <c r="AE84" s="8"/>
      <c r="AF84" s="8"/>
      <c r="AH84" s="131">
        <v>82</v>
      </c>
      <c r="AI84" s="188">
        <f>'G 個別計算 (分壓氫-發酵產氫H+代0)'!CO84</f>
        <v>-574.62609293381729</v>
      </c>
      <c r="AJ84" s="132">
        <f>'G 個別計算 (分壓氫-發酵產氫H+代0)'!AG84</f>
        <v>-736.13436961586842</v>
      </c>
      <c r="AK84" s="133">
        <f>'G 個別計算 (分壓氫-發酵產氫H+代0)'!BA84</f>
        <v>-694.67314332706337</v>
      </c>
      <c r="AL84" s="132">
        <f>'G 個別計算 (分壓氫-發酵產氫H+代0)'!BU84</f>
        <v>-719.09979791531532</v>
      </c>
      <c r="AX84" s="131">
        <v>82</v>
      </c>
      <c r="AY84" s="185">
        <f>'G 個別計算 (分壓氫&amp;H+代0) '!AI84</f>
        <v>23.141841969309628</v>
      </c>
      <c r="AZ84" s="157">
        <f>'G 個別計算 (分壓氫&amp;H+代0) '!U84</f>
        <v>33.203632149036238</v>
      </c>
      <c r="BA84" s="132">
        <f>'G 個別計算 (分壓氫&amp;H+代0) '!BT84</f>
        <v>61.096354982578049</v>
      </c>
      <c r="BB84" s="132">
        <f>'G 個別計算 (分壓氫&amp;H+代0) '!AB84</f>
        <v>-17.830932653815044</v>
      </c>
      <c r="BC84" s="132">
        <f>'G 個別計算 (分壓氫&amp;H+代0) '!CA84</f>
        <v>-61.096354982578049</v>
      </c>
      <c r="BD84">
        <f t="shared" si="3"/>
        <v>5.3109093154945839</v>
      </c>
      <c r="BE84" s="132">
        <f>'G 個別計算 (分壓氫&amp;H+代0) '!BF84</f>
        <v>-84.593038261102009</v>
      </c>
      <c r="BF84" s="133">
        <f>'G 個別計算 (分壓氫&amp;H+代0) '!BM84</f>
        <v>-23.496683278523854</v>
      </c>
      <c r="BG84">
        <f>'G 個別計算 (分壓氫&amp;H+代0) '!CI84</f>
        <v>-13.592485738087206</v>
      </c>
      <c r="BI84" s="8"/>
      <c r="BK84" s="8"/>
      <c r="BN84" s="2"/>
      <c r="CB84" s="8"/>
      <c r="CC84" s="8"/>
      <c r="CE84" s="8"/>
      <c r="CH84" s="2"/>
      <c r="CV84" s="8"/>
      <c r="CW84" s="8"/>
      <c r="CY84" s="8"/>
      <c r="DB84" s="2"/>
      <c r="DP84" s="8"/>
      <c r="DQ84" s="8"/>
      <c r="DS84" s="8"/>
      <c r="DV84" s="2"/>
      <c r="EJ84" s="8"/>
      <c r="EK84" s="8"/>
      <c r="EM84" s="8"/>
      <c r="EP84" s="2"/>
      <c r="FD84" s="8"/>
      <c r="FE84" s="8"/>
      <c r="FG84" s="8"/>
      <c r="FJ84" s="2"/>
      <c r="FX84" s="8"/>
      <c r="FY84" s="8"/>
      <c r="GA84" s="8"/>
    </row>
    <row r="85" spans="1:183" ht="16.5">
      <c r="A85">
        <v>9.9999999999999995E-7</v>
      </c>
      <c r="B85">
        <v>9.9999999999999995E-7</v>
      </c>
      <c r="C85">
        <v>7.0350000000000002E-4</v>
      </c>
      <c r="D85">
        <v>8.6405405405405404E-4</v>
      </c>
      <c r="E85">
        <v>9.9999999999999995E-7</v>
      </c>
      <c r="F85" s="22">
        <v>4.0082273917761767E-4</v>
      </c>
      <c r="G85" s="22">
        <v>0.5898878558534425</v>
      </c>
      <c r="H85" s="22">
        <v>0.37918237815480782</v>
      </c>
      <c r="I85">
        <v>306.34834834999998</v>
      </c>
      <c r="J85">
        <v>1.8620871366628614E-7</v>
      </c>
      <c r="K85">
        <v>3.0915000000000002E-2</v>
      </c>
      <c r="L85">
        <v>40.613364047172112</v>
      </c>
      <c r="M85" s="104">
        <v>59770.386994350061</v>
      </c>
      <c r="Q85" s="2"/>
      <c r="AE85" s="8"/>
      <c r="AF85" s="8"/>
      <c r="AH85" s="131">
        <v>83</v>
      </c>
      <c r="AI85" s="188">
        <f>'G 個別計算 (分壓氫-發酵產氫H+代0)'!CO85</f>
        <v>-793.08713632121885</v>
      </c>
      <c r="AJ85" s="132">
        <f>'G 個別計算 (分壓氫-發酵產氫H+代0)'!AG85</f>
        <v>-731.82755998417895</v>
      </c>
      <c r="AK85" s="133">
        <f>'G 個別計算 (分壓氫-發酵產氫H+代0)'!BA85</f>
        <v>-692.00239834786771</v>
      </c>
      <c r="AL85" s="132">
        <f>'G 個別計算 (分壓氫-發酵產氫H+代0)'!BU85</f>
        <v>-716.66295058281855</v>
      </c>
      <c r="AX85" s="131">
        <v>83</v>
      </c>
      <c r="AY85" s="185">
        <f>'G 個別計算 (分壓氫&amp;H+代0) '!AI85</f>
        <v>28.71917118777964</v>
      </c>
      <c r="AZ85" s="157">
        <f>'G 個別計算 (分壓氫&amp;H+代0) '!U85</f>
        <v>40.848018067157227</v>
      </c>
      <c r="BA85" s="132">
        <f>'G 個別計算 (分壓氫&amp;H+代0) '!BT85</f>
        <v>70.624959246307071</v>
      </c>
      <c r="BB85" s="132">
        <f>'G 個別計算 (分壓氫&amp;H+代0) '!AB85</f>
        <v>-17.64809429977209</v>
      </c>
      <c r="BC85" s="132">
        <f>'G 個別計算 (分壓氫&amp;H+代0) '!CA85</f>
        <v>-70.624959246307071</v>
      </c>
      <c r="BD85">
        <f t="shared" si="3"/>
        <v>11.07107688800755</v>
      </c>
      <c r="BE85" s="132">
        <f>'G 個別計算 (分壓氫&amp;H+代0) '!BF85</f>
        <v>-94.468514333931878</v>
      </c>
      <c r="BF85" s="133">
        <f>'G 個別計算 (分壓氫&amp;H+代0) '!BM85</f>
        <v>-23.843555087624701</v>
      </c>
      <c r="BG85">
        <f>'G 個別計算 (分壓氫&amp;H+代0) '!CI85</f>
        <v>22.850176000230846</v>
      </c>
      <c r="BI85" s="8"/>
      <c r="BK85" s="8"/>
      <c r="BN85" s="2"/>
      <c r="CB85" s="8"/>
      <c r="CC85" s="8"/>
      <c r="CE85" s="8"/>
      <c r="CH85" s="2"/>
      <c r="CV85" s="8"/>
      <c r="CW85" s="8"/>
      <c r="CY85" s="8"/>
      <c r="DB85" s="2"/>
      <c r="DP85" s="8"/>
      <c r="DQ85" s="8"/>
      <c r="DS85" s="8"/>
      <c r="DV85" s="2"/>
      <c r="EJ85" s="8"/>
      <c r="EK85" s="8"/>
      <c r="EM85" s="8"/>
      <c r="EP85" s="2"/>
      <c r="FD85" s="8"/>
      <c r="FE85" s="8"/>
      <c r="FG85" s="8"/>
      <c r="FJ85" s="2"/>
      <c r="FX85" s="8"/>
      <c r="FY85" s="8"/>
      <c r="GA85" s="8"/>
    </row>
    <row r="86" spans="1:183" ht="16.5">
      <c r="A86">
        <v>9.9999999999999995E-7</v>
      </c>
      <c r="B86">
        <v>9.9999999999999995E-7</v>
      </c>
      <c r="C86">
        <v>8.8066666666666675E-4</v>
      </c>
      <c r="D86">
        <v>1.0872972972972971E-3</v>
      </c>
      <c r="E86">
        <v>9.9999999999999995E-7</v>
      </c>
      <c r="F86" s="22">
        <v>4.5426443564017466E-4</v>
      </c>
      <c r="G86" s="22">
        <v>0.59372591244905693</v>
      </c>
      <c r="H86" s="22">
        <v>0.37882990988902415</v>
      </c>
      <c r="I86">
        <v>306.35376241</v>
      </c>
      <c r="J86">
        <v>1.9498445997580421E-7</v>
      </c>
      <c r="K86">
        <v>3.0405000000000001E-2</v>
      </c>
      <c r="L86">
        <v>46.028343941240699</v>
      </c>
      <c r="M86" s="104">
        <v>60159.278078900694</v>
      </c>
      <c r="Q86" s="2"/>
      <c r="AE86" s="8"/>
      <c r="AF86" s="8"/>
      <c r="AH86" s="131">
        <v>84</v>
      </c>
      <c r="AI86" s="188">
        <f>'G 個別計算 (分壓氫-發酵產氫H+代0)'!CO86</f>
        <v>-792.57927299834989</v>
      </c>
      <c r="AJ86" s="132">
        <f>'G 個別計算 (分壓氫-發酵產氫H+代0)'!AG86</f>
        <v>-728.24178450599425</v>
      </c>
      <c r="AK86" s="133">
        <f>'G 個別計算 (分壓氫-發酵產氫H+代0)'!BA86</f>
        <v>-689.85090234710378</v>
      </c>
      <c r="AL86" s="132">
        <f>'G 個別計算 (分壓氫-發酵產氫H+代0)'!BU86</f>
        <v>-716.46043605083446</v>
      </c>
      <c r="AX86" s="131">
        <v>84</v>
      </c>
      <c r="AY86" s="185">
        <f>'G 個別計算 (分壓氫&amp;H+代0) '!AI86</f>
        <v>30.50413199696515</v>
      </c>
      <c r="AZ86" s="157">
        <f>'G 個別計算 (分壓氫&amp;H+代0) '!U86</f>
        <v>41.755504591758779</v>
      </c>
      <c r="BA86" s="132">
        <f>'G 個別計算 (分壓氫&amp;H+代0) '!BT86</f>
        <v>71.252914824503648</v>
      </c>
      <c r="BB86" s="132">
        <f>'G 個別計算 (分壓氫&amp;H+代0) '!AB86</f>
        <v>-18.246037637951062</v>
      </c>
      <c r="BC86" s="132">
        <f>'G 個別計算 (分壓氫&amp;H+代0) '!CA86</f>
        <v>-71.252914824503648</v>
      </c>
      <c r="BD86">
        <f t="shared" si="3"/>
        <v>12.258094359014088</v>
      </c>
      <c r="BE86" s="132">
        <f>'G 個別計算 (分壓氫&amp;H+代0) '!BF86</f>
        <v>-95.690903207700956</v>
      </c>
      <c r="BF86" s="133">
        <f>'G 個別計算 (分壓氫&amp;H+代0) '!BM86</f>
        <v>-24.43798838319719</v>
      </c>
      <c r="BG86">
        <f>'G 個別計算 (分壓氫&amp;H+代0) '!CI86</f>
        <v>22.625396804334571</v>
      </c>
      <c r="BI86" s="8"/>
      <c r="BK86" s="8"/>
      <c r="BN86" s="2"/>
      <c r="CB86" s="8"/>
      <c r="CC86" s="8"/>
      <c r="CE86" s="8"/>
      <c r="CH86" s="2"/>
      <c r="CV86" s="8"/>
      <c r="CW86" s="8"/>
      <c r="CY86" s="8"/>
      <c r="DB86" s="2"/>
      <c r="DP86" s="8"/>
      <c r="DQ86" s="8"/>
      <c r="DS86" s="8"/>
      <c r="DV86" s="2"/>
      <c r="EJ86" s="8"/>
      <c r="EK86" s="8"/>
      <c r="EM86" s="8"/>
      <c r="EP86" s="2"/>
      <c r="FD86" s="8"/>
      <c r="FE86" s="8"/>
      <c r="FG86" s="8"/>
      <c r="FJ86" s="2"/>
      <c r="FX86" s="8"/>
      <c r="FY86" s="8"/>
      <c r="GA86" s="8"/>
    </row>
    <row r="87" spans="1:183" ht="16.5">
      <c r="A87">
        <v>9.9999999999999995E-7</v>
      </c>
      <c r="B87">
        <v>2.1521739130434784E-5</v>
      </c>
      <c r="C87">
        <v>5.4116666666666668E-4</v>
      </c>
      <c r="D87">
        <v>6.2027027027027027E-4</v>
      </c>
      <c r="E87">
        <v>9.9999999999999995E-7</v>
      </c>
      <c r="F87" s="22">
        <v>1.3747914387900171E-4</v>
      </c>
      <c r="G87" s="22">
        <v>0.59296881777111232</v>
      </c>
      <c r="H87" s="22">
        <v>0.38152553024160002</v>
      </c>
      <c r="I87">
        <v>306.25630919000002</v>
      </c>
      <c r="J87">
        <v>1.7782794100389206E-7</v>
      </c>
      <c r="K87">
        <v>3.1309999999999998E-2</v>
      </c>
      <c r="L87">
        <v>13.930074253539848</v>
      </c>
      <c r="M87" s="104">
        <v>60082.565460657956</v>
      </c>
      <c r="Q87" s="2"/>
      <c r="AE87" s="8"/>
      <c r="AF87" s="8"/>
      <c r="AH87" s="131">
        <v>85</v>
      </c>
      <c r="AI87" s="188">
        <f>'G 個別計算 (分壓氫-發酵產氫H+代0)'!CO87</f>
        <v>-606.07255616656005</v>
      </c>
      <c r="AJ87" s="132">
        <f>'G 個別計算 (分壓氫-發酵產氫H+代0)'!AG87</f>
        <v>-738.36883332973025</v>
      </c>
      <c r="AK87" s="133">
        <f>'G 個別計算 (分壓氫-發酵產氫H+代0)'!BA87</f>
        <v>-697.42378148947205</v>
      </c>
      <c r="AL87" s="132">
        <f>'G 個別計算 (分壓氫-發酵產氫H+代0)'!BU87</f>
        <v>-719.29205456700356</v>
      </c>
      <c r="AX87" s="131">
        <v>85</v>
      </c>
      <c r="AY87" s="185">
        <f>'G 個別計算 (分壓氫&amp;H+代0) '!AI87</f>
        <v>21.945160425966986</v>
      </c>
      <c r="AZ87" s="157">
        <f>'G 個別計算 (分壓氫&amp;H+代0) '!U87</f>
        <v>32.897580576301927</v>
      </c>
      <c r="BA87" s="132">
        <f>'G 個別計算 (分壓氫&amp;H+代0) '!BT87</f>
        <v>60.478824123869828</v>
      </c>
      <c r="BB87" s="132">
        <f>'G 個別計算 (分壓氫&amp;H+代0) '!AB87</f>
        <v>-16.628823397232779</v>
      </c>
      <c r="BC87" s="132">
        <f>'G 個別計算 (分壓氫&amp;H+代0) '!CA87</f>
        <v>-60.478824123869828</v>
      </c>
      <c r="BD87">
        <f t="shared" si="3"/>
        <v>5.3163370287342069</v>
      </c>
      <c r="BE87" s="132">
        <f>'G 個別計算 (分壓氫&amp;H+代0) '!BF87</f>
        <v>-83.606804462670937</v>
      </c>
      <c r="BF87" s="133">
        <f>'G 個別計算 (分壓氫&amp;H+代0) '!BM87</f>
        <v>-23.127980338800995</v>
      </c>
      <c r="BG87">
        <f>'G 個別計算 (分壓氫&amp;H+代0) '!CI87</f>
        <v>-8.1536360937606958</v>
      </c>
      <c r="BI87" s="8"/>
      <c r="BK87" s="8"/>
      <c r="BN87" s="2"/>
      <c r="CB87" s="8"/>
      <c r="CC87" s="8"/>
      <c r="CE87" s="8"/>
      <c r="CH87" s="2"/>
      <c r="CV87" s="8"/>
      <c r="CW87" s="8"/>
      <c r="CY87" s="8"/>
      <c r="DB87" s="2"/>
      <c r="DP87" s="8"/>
      <c r="DQ87" s="8"/>
      <c r="DS87" s="8"/>
      <c r="DV87" s="2"/>
      <c r="EJ87" s="8"/>
      <c r="EK87" s="8"/>
      <c r="EM87" s="8"/>
      <c r="EP87" s="2"/>
      <c r="FD87" s="8"/>
      <c r="FE87" s="8"/>
      <c r="FG87" s="8"/>
      <c r="FJ87" s="2"/>
      <c r="FX87" s="8"/>
      <c r="FY87" s="8"/>
      <c r="GA87" s="8"/>
    </row>
    <row r="88" spans="1:183" ht="16.5">
      <c r="A88">
        <v>9.9999999999999995E-7</v>
      </c>
      <c r="B88">
        <v>9.9999999999999995E-7</v>
      </c>
      <c r="C88">
        <v>7.9549999999999998E-4</v>
      </c>
      <c r="D88">
        <v>8.6567567567567567E-4</v>
      </c>
      <c r="E88">
        <v>9.9999999999999995E-7</v>
      </c>
      <c r="F88" s="22">
        <v>3.8413646534109127E-4</v>
      </c>
      <c r="G88" s="22">
        <v>0.58543196180271262</v>
      </c>
      <c r="H88" s="22">
        <v>0.3826779351331917</v>
      </c>
      <c r="I88">
        <v>306.20599446</v>
      </c>
      <c r="J88">
        <v>1.7378008287493735E-7</v>
      </c>
      <c r="K88">
        <v>3.1519999999999999E-2</v>
      </c>
      <c r="L88">
        <v>38.922627350686071</v>
      </c>
      <c r="M88" s="104">
        <v>59318.893529659857</v>
      </c>
      <c r="Q88" s="2"/>
      <c r="AE88" s="8"/>
      <c r="AF88" s="8"/>
      <c r="AH88" s="131">
        <v>86</v>
      </c>
      <c r="AI88" s="188">
        <f>'G 個別計算 (分壓氫-發酵產氫H+代0)'!CO88</f>
        <v>-793.67884734180518</v>
      </c>
      <c r="AJ88" s="132">
        <f>'G 個別計算 (分壓氫-發酵產氫H+代0)'!AG88</f>
        <v>-730.11482751613778</v>
      </c>
      <c r="AK88" s="133">
        <f>'G 個別計算 (分壓氫-發酵產氫H+代0)'!BA88</f>
        <v>-691.99097565069235</v>
      </c>
      <c r="AL88" s="132">
        <f>'G 個別計算 (分壓氫-發酵產氫H+代0)'!BU88</f>
        <v>-716.63479898491141</v>
      </c>
      <c r="AX88" s="131">
        <v>86</v>
      </c>
      <c r="AY88" s="185">
        <f>'G 個別計算 (分壓氫&amp;H+代0) '!AI88</f>
        <v>29.124731147579784</v>
      </c>
      <c r="AZ88" s="157">
        <f>'G 個別計算 (分壓氫&amp;H+代0) '!U88</f>
        <v>40.875508239207377</v>
      </c>
      <c r="BA88" s="132">
        <f>'G 個別計算 (分壓氫&amp;H+代0) '!BT88</f>
        <v>69.971226235355914</v>
      </c>
      <c r="BB88" s="132">
        <f>'G 個別計算 (分壓氫&amp;H+代0) '!AB88</f>
        <v>-17.344940904520772</v>
      </c>
      <c r="BC88" s="132">
        <f>'G 個別計算 (分壓氫&amp;H+代0) '!CA88</f>
        <v>-69.971226235355914</v>
      </c>
      <c r="BD88">
        <f t="shared" si="3"/>
        <v>11.779790243059011</v>
      </c>
      <c r="BE88" s="132">
        <f>'G 個別計算 (分壓氫&amp;H+代0) '!BF88</f>
        <v>-94.099320660780762</v>
      </c>
      <c r="BF88" s="133">
        <f>'G 個別計算 (分壓氫&amp;H+代0) '!BM88</f>
        <v>-24.128094425424742</v>
      </c>
      <c r="BG88">
        <f>'G 個別計算 (分壓氫&amp;H+代0) '!CI88</f>
        <v>23.152699118335704</v>
      </c>
      <c r="BI88" s="8"/>
      <c r="BK88" s="8"/>
      <c r="BN88" s="2"/>
      <c r="CB88" s="8"/>
      <c r="CC88" s="8"/>
      <c r="CE88" s="8"/>
      <c r="CH88" s="2"/>
      <c r="CV88" s="8"/>
      <c r="CW88" s="8"/>
      <c r="CY88" s="8"/>
      <c r="DB88" s="2"/>
      <c r="DP88" s="8"/>
      <c r="DQ88" s="8"/>
      <c r="DS88" s="8"/>
      <c r="DV88" s="2"/>
      <c r="EJ88" s="8"/>
      <c r="EK88" s="8"/>
      <c r="EM88" s="8"/>
      <c r="EP88" s="2"/>
      <c r="FD88" s="8"/>
      <c r="FE88" s="8"/>
      <c r="FG88" s="8"/>
      <c r="FJ88" s="2"/>
      <c r="FX88" s="8"/>
      <c r="FY88" s="8"/>
      <c r="GA88" s="8"/>
    </row>
    <row r="89" spans="1:183" ht="16.5">
      <c r="A89">
        <v>9.9999999999999995E-7</v>
      </c>
      <c r="B89">
        <v>3.7826086956521736E-5</v>
      </c>
      <c r="C89">
        <v>1.0278333333333333E-3</v>
      </c>
      <c r="D89">
        <v>1.1233783783783783E-3</v>
      </c>
      <c r="E89">
        <v>9.9999999999999995E-7</v>
      </c>
      <c r="F89" s="22">
        <v>1.2357395671996205E-4</v>
      </c>
      <c r="G89" s="22">
        <v>0.58624722804005991</v>
      </c>
      <c r="H89" s="22">
        <v>0.38796322546466944</v>
      </c>
      <c r="I89">
        <v>306.17690285999998</v>
      </c>
      <c r="J89">
        <v>1.7782794100389206E-7</v>
      </c>
      <c r="K89">
        <v>3.1440000000000003E-2</v>
      </c>
      <c r="L89">
        <v>12.521131164650154</v>
      </c>
      <c r="M89" s="104">
        <v>59401.500381159072</v>
      </c>
      <c r="Q89" s="2"/>
      <c r="AE89" s="8"/>
      <c r="AF89" s="8"/>
      <c r="AH89" s="131">
        <v>87</v>
      </c>
      <c r="AI89" s="188">
        <f>'G 個別計算 (分壓氫-發酵產氫H+代0)'!CO89</f>
        <v>-571.76420820551652</v>
      </c>
      <c r="AJ89" s="132">
        <f>'G 個別計算 (分壓氫-發酵產氫H+代0)'!AG89</f>
        <v>-729.2523410649037</v>
      </c>
      <c r="AK89" s="133">
        <f>'G 個別計算 (分壓氫-發酵產氫H+代0)'!BA89</f>
        <v>-692.70930216526517</v>
      </c>
      <c r="AL89" s="132">
        <f>'G 個別計算 (分壓氫-發酵產氫H+代0)'!BU89</f>
        <v>-719.53577428146241</v>
      </c>
      <c r="AX89" s="131">
        <v>87</v>
      </c>
      <c r="AY89" s="185">
        <f>'G 個別計算 (分壓氫&amp;H+代0) '!AI89</f>
        <v>24.662845909761455</v>
      </c>
      <c r="AZ89" s="157">
        <f>'G 個別計算 (分壓氫&amp;H+代0) '!U89</f>
        <v>32.209365797430863</v>
      </c>
      <c r="BA89" s="132">
        <f>'G 個別計算 (分壓氫&amp;H+代0) '!BT89</f>
        <v>57.774880326862679</v>
      </c>
      <c r="BB89" s="132">
        <f>'G 個別計算 (分壓氫&amp;H+代0) '!AB89</f>
        <v>-18.018994641762244</v>
      </c>
      <c r="BC89" s="132">
        <f>'G 個別計算 (分壓氫&amp;H+代0) '!CA89</f>
        <v>-57.774880326862679</v>
      </c>
      <c r="BD89">
        <f t="shared" si="3"/>
        <v>6.6438512679992101</v>
      </c>
      <c r="BE89" s="132">
        <f>'G 個別計算 (分壓氫&amp;H+代0) '!BF89</f>
        <v>-82.555798890993302</v>
      </c>
      <c r="BF89" s="133">
        <f>'G 個別計算 (分壓氫&amp;H+代0) '!BM89</f>
        <v>-24.780918564130509</v>
      </c>
      <c r="BG89">
        <f>'G 個別計算 (分壓氫&amp;H+代0) '!CI89</f>
        <v>-13.892552610251073</v>
      </c>
      <c r="BI89" s="8"/>
      <c r="BK89" s="8"/>
      <c r="BN89" s="2"/>
      <c r="CB89" s="8"/>
      <c r="CC89" s="8"/>
      <c r="CE89" s="8"/>
      <c r="CH89" s="2"/>
      <c r="CV89" s="8"/>
      <c r="CW89" s="8"/>
      <c r="CY89" s="8"/>
      <c r="DB89" s="2"/>
      <c r="DP89" s="8"/>
      <c r="DQ89" s="8"/>
      <c r="DS89" s="8"/>
      <c r="DV89" s="2"/>
      <c r="EJ89" s="8"/>
      <c r="EK89" s="8"/>
      <c r="EM89" s="8"/>
      <c r="EP89" s="2"/>
      <c r="FD89" s="8"/>
      <c r="FE89" s="8"/>
      <c r="FG89" s="8"/>
      <c r="FJ89" s="2"/>
      <c r="FX89" s="8"/>
      <c r="FY89" s="8"/>
      <c r="GA89" s="8"/>
    </row>
    <row r="90" spans="1:183" ht="16.5">
      <c r="A90">
        <v>9.9999999999999995E-7</v>
      </c>
      <c r="B90">
        <v>9.9999999999999995E-7</v>
      </c>
      <c r="C90">
        <v>9.9350000000000003E-4</v>
      </c>
      <c r="D90">
        <v>1.0324324324324325E-3</v>
      </c>
      <c r="E90">
        <v>9.9999999999999995E-7</v>
      </c>
      <c r="F90" s="22">
        <v>1.194571442427136E-4</v>
      </c>
      <c r="G90" s="22">
        <v>0.59176967631776412</v>
      </c>
      <c r="H90" s="22">
        <v>0.38254980821914891</v>
      </c>
      <c r="I90">
        <v>306.17690285999998</v>
      </c>
      <c r="J90">
        <v>1.7378008287493735E-7</v>
      </c>
      <c r="K90">
        <v>3.1614999999999997E-2</v>
      </c>
      <c r="L90">
        <v>12.103995140392955</v>
      </c>
      <c r="M90" s="104">
        <v>59961.062452897451</v>
      </c>
      <c r="Q90" s="2"/>
      <c r="AE90" s="8"/>
      <c r="AF90" s="8"/>
      <c r="AH90" s="131">
        <v>88</v>
      </c>
      <c r="AI90" s="188">
        <f>'G 個別計算 (分壓氫-發酵產氫H+代0)'!CO90</f>
        <v>-793.77072767344407</v>
      </c>
      <c r="AJ90" s="132">
        <f>'G 個別計算 (分壓氫-發酵產氫H+代0)'!AG90</f>
        <v>-729.82685821138807</v>
      </c>
      <c r="AK90" s="133">
        <f>'G 個別計算 (分壓氫-發酵產氫H+代0)'!BA90</f>
        <v>-693.46934189142019</v>
      </c>
      <c r="AL90" s="132">
        <f>'G 個別計算 (分壓氫-發酵產氫H+代0)'!BU90</f>
        <v>-719.58078846998228</v>
      </c>
      <c r="AX90" s="131">
        <v>88</v>
      </c>
      <c r="AY90" s="185">
        <f>'G 個別計算 (分壓氫&amp;H+代0) '!AI90</f>
        <v>24.320855276024517</v>
      </c>
      <c r="AZ90" s="157">
        <f>'G 個別計算 (分壓氫&amp;H+代0) '!U90</f>
        <v>32.098171256702102</v>
      </c>
      <c r="BA90" s="132">
        <f>'G 個別計算 (分壓氫&amp;H+代0) '!BT90</f>
        <v>57.551336414140565</v>
      </c>
      <c r="BB90" s="132">
        <f>'G 個別計算 (分壓氫&amp;H+代0) '!AB90</f>
        <v>-17.675849176760718</v>
      </c>
      <c r="BC90" s="132">
        <f>'G 個別計算 (分壓氫&amp;H+代0) '!CA90</f>
        <v>-57.551336414140565</v>
      </c>
      <c r="BD90">
        <f t="shared" si="3"/>
        <v>6.6450060992637994</v>
      </c>
      <c r="BE90" s="132">
        <f>'G 個別計算 (分壓氫&amp;H+代0) '!BF90</f>
        <v>-82.206034364027602</v>
      </c>
      <c r="BF90" s="133">
        <f>'G 個別計算 (分壓氫&amp;H+代0) '!BM90</f>
        <v>-24.654697949886916</v>
      </c>
      <c r="BG90">
        <f>'G 個別計算 (分壓氫&amp;H+代0) '!CI90</f>
        <v>23.206899275822252</v>
      </c>
      <c r="BI90" s="8"/>
      <c r="BK90" s="8"/>
      <c r="BN90" s="2"/>
      <c r="CB90" s="8"/>
      <c r="CC90" s="8"/>
      <c r="CE90" s="8"/>
      <c r="CH90" s="2"/>
      <c r="CV90" s="8"/>
      <c r="CW90" s="8"/>
      <c r="CY90" s="8"/>
      <c r="DB90" s="2"/>
      <c r="DP90" s="8"/>
      <c r="DQ90" s="8"/>
      <c r="DS90" s="8"/>
      <c r="DV90" s="2"/>
      <c r="EJ90" s="8"/>
      <c r="EK90" s="8"/>
      <c r="EM90" s="8"/>
      <c r="EP90" s="2"/>
      <c r="FD90" s="8"/>
      <c r="FE90" s="8"/>
      <c r="FG90" s="8"/>
      <c r="FJ90" s="2"/>
      <c r="FX90" s="8"/>
      <c r="FY90" s="8"/>
      <c r="GA90" s="8"/>
    </row>
    <row r="91" spans="1:183" ht="16.5">
      <c r="A91">
        <v>9.9999999999999995E-7</v>
      </c>
      <c r="B91">
        <v>3.6521739130434779E-5</v>
      </c>
      <c r="C91">
        <v>1.1838333333333334E-3</v>
      </c>
      <c r="D91">
        <v>1.1625675675675676E-3</v>
      </c>
      <c r="E91">
        <v>3.2727272727272725E-5</v>
      </c>
      <c r="F91" s="22">
        <v>1.0914141078931503E-4</v>
      </c>
      <c r="G91" s="22">
        <v>0.58935313708100756</v>
      </c>
      <c r="H91" s="22">
        <v>0.38375436768172316</v>
      </c>
      <c r="I91">
        <v>306.21841072000001</v>
      </c>
      <c r="J91">
        <v>1.7378008287493735E-7</v>
      </c>
      <c r="K91">
        <v>3.1385000000000003E-2</v>
      </c>
      <c r="L91">
        <v>11.058753448227346</v>
      </c>
      <c r="M91" s="104">
        <v>59716.206614733092</v>
      </c>
      <c r="Q91" s="2"/>
      <c r="AE91" s="8"/>
      <c r="AF91" s="8"/>
      <c r="AH91" s="131">
        <v>89</v>
      </c>
      <c r="AI91" s="188">
        <f>'G 個別計算 (分壓氫-發酵產氫H+代0)'!CO91</f>
        <v>-573.85348710106973</v>
      </c>
      <c r="AJ91" s="132">
        <f>'G 個別計算 (分壓氫-發酵產氫H+代0)'!AG91</f>
        <v>-727.50320161552384</v>
      </c>
      <c r="AK91" s="133">
        <f>'G 個別計算 (分壓氫-發酵產氫H+代0)'!BA91</f>
        <v>-692.74802388643525</v>
      </c>
      <c r="AL91" s="132">
        <f>'G 個別計算 (分壓氫-發酵產氫H+代0)'!BU91</f>
        <v>-699.45197032880424</v>
      </c>
      <c r="AX91" s="131">
        <v>89</v>
      </c>
      <c r="AY91" s="185">
        <f>'G 個別計算 (分壓氫&amp;H+代0) '!AI91</f>
        <v>15.875378755817703</v>
      </c>
      <c r="AZ91" s="157">
        <f>'G 個別計算 (分壓氫&amp;H+代0) '!U91</f>
        <v>31.529686620559815</v>
      </c>
      <c r="BA91" s="132">
        <f>'G 個別計算 (分壓氫&amp;H+代0) '!BT91</f>
        <v>56.143132543565109</v>
      </c>
      <c r="BB91" s="132">
        <f>'G 個別計算 (分壓氫&amp;H+代0) '!AB91</f>
        <v>-8.9591380582630045</v>
      </c>
      <c r="BC91" s="132">
        <f>'G 個別計算 (分壓氫&amp;H+代0) '!CA91</f>
        <v>-56.143132543565109</v>
      </c>
      <c r="BD91">
        <f t="shared" si="3"/>
        <v>6.9162406975546986</v>
      </c>
      <c r="BE91" s="132">
        <f>'G 個別計算 (分壓氫&amp;H+代0) '!BF91</f>
        <v>-81.273915307536868</v>
      </c>
      <c r="BF91" s="133">
        <f>'G 個別計算 (分壓氫&amp;H+代0) '!BM91</f>
        <v>-25.130782763971638</v>
      </c>
      <c r="BG91">
        <f>'G 個別計算 (分壓氫&amp;H+代0) '!CI91</f>
        <v>-13.476107706406864</v>
      </c>
      <c r="BI91" s="8"/>
      <c r="BK91" s="8"/>
      <c r="BN91" s="2"/>
      <c r="CB91" s="8"/>
      <c r="CC91" s="8"/>
      <c r="CE91" s="8"/>
      <c r="CH91" s="2"/>
      <c r="CV91" s="8"/>
      <c r="CW91" s="8"/>
      <c r="CY91" s="8"/>
      <c r="DB91" s="2"/>
      <c r="DP91" s="8"/>
      <c r="DQ91" s="8"/>
      <c r="DS91" s="8"/>
      <c r="DV91" s="2"/>
      <c r="EJ91" s="8"/>
      <c r="EK91" s="8"/>
      <c r="EM91" s="8"/>
      <c r="EP91" s="2"/>
      <c r="FD91" s="8"/>
      <c r="FE91" s="8"/>
      <c r="FG91" s="8"/>
      <c r="FJ91" s="2"/>
      <c r="FX91" s="8"/>
      <c r="FY91" s="8"/>
      <c r="GA91" s="8"/>
    </row>
    <row r="92" spans="1:183" ht="16.5">
      <c r="A92">
        <v>9.9999999999999995E-7</v>
      </c>
      <c r="B92">
        <v>4.2173913043478264E-5</v>
      </c>
      <c r="C92">
        <v>6.4266666666666671E-4</v>
      </c>
      <c r="D92">
        <v>6.3310810810810814E-4</v>
      </c>
      <c r="E92">
        <v>9.9999999999999995E-7</v>
      </c>
      <c r="F92" s="22">
        <v>1.0832105608399366E-4</v>
      </c>
      <c r="G92" s="22">
        <v>0.59068017977352527</v>
      </c>
      <c r="H92" s="22">
        <v>0.38280465570364425</v>
      </c>
      <c r="I92">
        <v>306.17509817000001</v>
      </c>
      <c r="J92">
        <v>1.7378008287493735E-7</v>
      </c>
      <c r="K92">
        <v>3.1519999999999999E-2</v>
      </c>
      <c r="L92">
        <v>10.975631007710657</v>
      </c>
      <c r="M92" s="104">
        <v>59850.669215552451</v>
      </c>
      <c r="Q92" s="2"/>
      <c r="AE92" s="8"/>
      <c r="AF92" s="8"/>
      <c r="AH92" s="131">
        <v>90</v>
      </c>
      <c r="AI92" s="188">
        <f>'G 個別計算 (分壓氫-發酵產氫H+代0)'!CO92</f>
        <v>-565.19810987927383</v>
      </c>
      <c r="AJ92" s="132">
        <f>'G 個別計算 (分壓氫-發酵產氫H+代0)'!AG92</f>
        <v>-736.45270771901426</v>
      </c>
      <c r="AK92" s="133">
        <f>'G 個別計算 (分壓氫-發酵產氫H+代0)'!BA92</f>
        <v>-697.82323145668477</v>
      </c>
      <c r="AL92" s="132">
        <f>'G 個別計算 (分壓氫-發酵產氫H+代0)'!BU92</f>
        <v>-719.85158274721334</v>
      </c>
      <c r="AX92" s="131">
        <v>90</v>
      </c>
      <c r="AY92" s="185">
        <f>'G 個別計算 (分壓氫&amp;H+代0) '!AI92</f>
        <v>21.605564861036942</v>
      </c>
      <c r="AZ92" s="157">
        <f>'G 個別計算 (分壓氫&amp;H+代0) '!U92</f>
        <v>31.478370802020514</v>
      </c>
      <c r="BA92" s="132">
        <f>'G 個別計算 (分壓氫&amp;H+代0) '!BT92</f>
        <v>57.646890567117694</v>
      </c>
      <c r="BB92" s="132">
        <f>'G 個別計算 (分壓氫&amp;H+代0) '!AB92</f>
        <v>-16.295713824113434</v>
      </c>
      <c r="BC92" s="132">
        <f>'G 個別計算 (分壓氫&amp;H+代0) '!CA92</f>
        <v>-57.646890567117694</v>
      </c>
      <c r="BD92">
        <f t="shared" si="3"/>
        <v>5.3098510369235079</v>
      </c>
      <c r="BE92" s="132">
        <f>'G 個別計算 (分壓氫&amp;H+代0) '!BF92</f>
        <v>-81.206543509351519</v>
      </c>
      <c r="BF92" s="133">
        <f>'G 個別計算 (分壓氫&amp;H+代0) '!BM92</f>
        <v>-23.559652942233704</v>
      </c>
      <c r="BG92">
        <f>'G 個別計算 (分壓氫&amp;H+代0) '!CI92</f>
        <v>-14.901781689864649</v>
      </c>
      <c r="BI92" s="8"/>
      <c r="BK92" s="8"/>
      <c r="BN92" s="2"/>
      <c r="CB92" s="8"/>
      <c r="CC92" s="8"/>
      <c r="CE92" s="8"/>
      <c r="CH92" s="2"/>
      <c r="CV92" s="8"/>
      <c r="CW92" s="8"/>
      <c r="CY92" s="8"/>
      <c r="DB92" s="2"/>
      <c r="DP92" s="8"/>
      <c r="DQ92" s="8"/>
      <c r="DS92" s="8"/>
      <c r="DV92" s="2"/>
      <c r="EJ92" s="8"/>
      <c r="EK92" s="8"/>
      <c r="EM92" s="8"/>
      <c r="EP92" s="2"/>
      <c r="FD92" s="8"/>
      <c r="FE92" s="8"/>
      <c r="FG92" s="8"/>
      <c r="FJ92" s="2"/>
      <c r="FX92" s="8"/>
      <c r="FY92" s="8"/>
      <c r="GA92" s="8"/>
    </row>
    <row r="93" spans="1:183" ht="16.5">
      <c r="A93">
        <v>9.9999999999999995E-7</v>
      </c>
      <c r="B93">
        <v>3.5000000000000004E-5</v>
      </c>
      <c r="C93">
        <v>1.2256666666666668E-3</v>
      </c>
      <c r="D93">
        <v>1.201081081081081E-3</v>
      </c>
      <c r="E93">
        <v>3.4772727272727276E-5</v>
      </c>
      <c r="F93" s="22">
        <v>1.521534112007597E-4</v>
      </c>
      <c r="G93" s="22">
        <v>0.58997198336405832</v>
      </c>
      <c r="H93" s="22">
        <v>0.38402986440024028</v>
      </c>
      <c r="I93">
        <v>306.32669206999998</v>
      </c>
      <c r="J93">
        <v>1.7378008287493735E-7</v>
      </c>
      <c r="K93">
        <v>3.1419999999999997E-2</v>
      </c>
      <c r="L93">
        <v>15.416944389916976</v>
      </c>
      <c r="M93" s="104">
        <v>59778.911214363208</v>
      </c>
      <c r="Q93" s="2"/>
      <c r="AE93" s="8"/>
      <c r="AF93" s="8"/>
      <c r="AH93" s="131">
        <v>91</v>
      </c>
      <c r="AI93" s="188">
        <f>'G 個別計算 (分壓氫-發酵產氫H+代0)'!CO93</f>
        <v>-576.48627748790022</v>
      </c>
      <c r="AJ93" s="132">
        <f>'G 個別計算 (分壓氫-發酵產氫H+代0)'!AG93</f>
        <v>-726.14741584636408</v>
      </c>
      <c r="AK93" s="133">
        <f>'G 個別計算 (分壓氫-發酵產氫H+代0)'!BA93</f>
        <v>-691.62316607154639</v>
      </c>
      <c r="AL93" s="132">
        <f>'G 個別計算 (分壓氫-發酵產氫H+代0)'!BU93</f>
        <v>-698.2429387152946</v>
      </c>
      <c r="AX93" s="131">
        <v>91</v>
      </c>
      <c r="AY93" s="185">
        <f>'G 個別計算 (分壓氫&amp;H+代0) '!AI93</f>
        <v>17.590507162130898</v>
      </c>
      <c r="AZ93" s="157">
        <f>'G 個別計算 (分壓氫&amp;H+代0) '!U93</f>
        <v>34.076952418948935</v>
      </c>
      <c r="BA93" s="132">
        <f>'G 個別計算 (分壓氫&amp;H+代0) '!BT93</f>
        <v>59.445777046930516</v>
      </c>
      <c r="BB93" s="132">
        <f>'G 個別計算 (分壓氫&amp;H+代0) '!AB93</f>
        <v>-8.8823793711633687</v>
      </c>
      <c r="BC93" s="132">
        <f>'G 個別計算 (分壓氫&amp;H+代0) '!CA93</f>
        <v>-59.445777046930516</v>
      </c>
      <c r="BD93">
        <f t="shared" si="3"/>
        <v>8.708127790967529</v>
      </c>
      <c r="BE93" s="132">
        <f>'G 個別計算 (分壓氫&amp;H+代0) '!BF93</f>
        <v>-84.658972222933258</v>
      </c>
      <c r="BF93" s="133">
        <f>'G 個別計算 (分壓氫&amp;H+代0) '!BM93</f>
        <v>-25.213195176002625</v>
      </c>
      <c r="BG93">
        <f>'G 個別計算 (分壓氫&amp;H+代0) '!CI93</f>
        <v>-13.031367613413039</v>
      </c>
      <c r="BI93" s="8"/>
      <c r="BK93" s="8"/>
      <c r="BN93" s="2"/>
      <c r="CB93" s="8"/>
      <c r="CC93" s="8"/>
      <c r="CE93" s="8"/>
      <c r="CH93" s="2"/>
      <c r="CV93" s="8"/>
      <c r="CW93" s="8"/>
      <c r="CY93" s="8"/>
      <c r="DB93" s="2"/>
      <c r="DP93" s="8"/>
      <c r="DQ93" s="8"/>
      <c r="DS93" s="8"/>
      <c r="DV93" s="2"/>
      <c r="EJ93" s="8"/>
      <c r="EK93" s="8"/>
      <c r="EM93" s="8"/>
      <c r="EP93" s="2"/>
      <c r="FD93" s="8"/>
      <c r="FE93" s="8"/>
      <c r="FG93" s="8"/>
      <c r="FJ93" s="2"/>
      <c r="FX93" s="8"/>
      <c r="FY93" s="8"/>
      <c r="GA93" s="8"/>
    </row>
    <row r="94" spans="1:183" ht="16.5">
      <c r="A94">
        <v>9.9999999999999995E-7</v>
      </c>
      <c r="B94">
        <v>2.5652173913043479E-5</v>
      </c>
      <c r="C94">
        <v>9.6983333333333329E-4</v>
      </c>
      <c r="D94">
        <v>8.57027027027027E-4</v>
      </c>
      <c r="E94">
        <v>3.3181818181818181E-5</v>
      </c>
      <c r="F94" s="22">
        <v>1.459930564188422E-4</v>
      </c>
      <c r="G94" s="22">
        <v>0.59199463315404877</v>
      </c>
      <c r="H94" s="22">
        <v>0.3813528021884639</v>
      </c>
      <c r="I94">
        <v>306.27796546000002</v>
      </c>
      <c r="J94">
        <v>1.6982436524617427E-7</v>
      </c>
      <c r="K94">
        <v>3.1530000000000002E-2</v>
      </c>
      <c r="L94">
        <v>14.792746441639185</v>
      </c>
      <c r="M94" s="104">
        <v>59983.856204333992</v>
      </c>
      <c r="Q94" s="2"/>
      <c r="AE94" s="8"/>
      <c r="AF94" s="8"/>
      <c r="AH94" s="131">
        <v>92</v>
      </c>
      <c r="AI94" s="188">
        <f>'G 個別計算 (分壓氫-發酵產氫H+代0)'!CO94</f>
        <v>-595.56604977601705</v>
      </c>
      <c r="AJ94" s="132">
        <f>'G 個別計算 (分壓氫-發酵產氫H+代0)'!AG94</f>
        <v>-729.67283767746039</v>
      </c>
      <c r="AK94" s="133">
        <f>'G 個別計算 (分壓氫-發酵產氫H+代0)'!BA94</f>
        <v>-694.53045578532192</v>
      </c>
      <c r="AL94" s="132">
        <f>'G 個別計算 (分壓氫-發酵產氫H+代0)'!BU94</f>
        <v>-698.59698719422101</v>
      </c>
      <c r="AX94" s="131">
        <v>92</v>
      </c>
      <c r="AY94" s="185">
        <f>'G 個別計算 (分壓氫&amp;H+代0) '!AI94</f>
        <v>16.308563288056824</v>
      </c>
      <c r="AZ94" s="157">
        <f>'G 個別計算 (分壓氫&amp;H+代0) '!U94</f>
        <v>34.034196410503135</v>
      </c>
      <c r="BA94" s="132">
        <f>'G 個別計算 (分壓氫&amp;H+代0) '!BT94</f>
        <v>59.639605257190929</v>
      </c>
      <c r="BB94" s="132">
        <f>'G 個別計算 (分壓氫&amp;H+代0) '!AB94</f>
        <v>-7.87977572424131</v>
      </c>
      <c r="BC94" s="132">
        <f>'G 個別計算 (分壓氫&amp;H+代0) '!CA94</f>
        <v>-59.639605257190929</v>
      </c>
      <c r="BD94">
        <f t="shared" si="3"/>
        <v>8.428787563815515</v>
      </c>
      <c r="BE94" s="132">
        <f>'G 個別計算 (分壓氫&amp;H+代0) '!BF94</f>
        <v>-84.239163069444885</v>
      </c>
      <c r="BF94" s="133">
        <f>'G 個別計算 (分壓氫&amp;H+代0) '!BM94</f>
        <v>-24.599557812253842</v>
      </c>
      <c r="BG94">
        <f>'G 個別計算 (分壓氫&amp;H+代0) '!CI94</f>
        <v>-9.774831460362563</v>
      </c>
      <c r="BI94" s="8"/>
      <c r="BK94" s="8"/>
      <c r="BN94" s="2"/>
      <c r="CB94" s="8"/>
      <c r="CC94" s="8"/>
      <c r="CE94" s="8"/>
      <c r="CH94" s="2"/>
      <c r="CV94" s="8"/>
      <c r="CW94" s="8"/>
      <c r="CY94" s="8"/>
      <c r="DB94" s="2"/>
      <c r="DP94" s="8"/>
      <c r="DQ94" s="8"/>
      <c r="DS94" s="8"/>
      <c r="DV94" s="2"/>
      <c r="EJ94" s="8"/>
      <c r="EK94" s="8"/>
      <c r="EM94" s="8"/>
      <c r="EP94" s="2"/>
      <c r="FD94" s="8"/>
      <c r="FE94" s="8"/>
      <c r="FG94" s="8"/>
      <c r="FJ94" s="2"/>
      <c r="FX94" s="8"/>
      <c r="FY94" s="8"/>
      <c r="GA94" s="8"/>
    </row>
    <row r="95" spans="1:183" ht="16.5">
      <c r="A95">
        <v>9.9999999999999995E-7</v>
      </c>
      <c r="B95">
        <v>2.673913043478261E-5</v>
      </c>
      <c r="C95">
        <v>1.2158333333333333E-3</v>
      </c>
      <c r="D95">
        <v>1.3081081081081081E-3</v>
      </c>
      <c r="E95">
        <v>3.0568181818181817E-5</v>
      </c>
      <c r="F95" s="22">
        <v>1.3156678595674934E-4</v>
      </c>
      <c r="G95" s="22">
        <v>0.58463835792329577</v>
      </c>
      <c r="H95" s="22">
        <v>0.38406046802465704</v>
      </c>
      <c r="I95">
        <v>306.37231462</v>
      </c>
      <c r="J95">
        <v>1.7378008287493735E-7</v>
      </c>
      <c r="K95">
        <v>3.1484999999999999E-2</v>
      </c>
      <c r="L95">
        <v>13.331004587067627</v>
      </c>
      <c r="M95" s="104">
        <v>59238.481616577941</v>
      </c>
      <c r="Q95" s="2"/>
      <c r="AE95" s="8"/>
      <c r="AF95" s="8"/>
      <c r="AH95" s="131">
        <v>93</v>
      </c>
      <c r="AI95" s="188">
        <f>'G 個別計算 (分壓氫-發酵產氫H+代0)'!CO95</f>
        <v>-592.9884010386329</v>
      </c>
      <c r="AJ95" s="132">
        <f>'G 個別計算 (分壓氫-發酵產氫H+代0)'!AG95</f>
        <v>-726.6356386953762</v>
      </c>
      <c r="AK95" s="133">
        <f>'G 個別計算 (分壓氫-發酵產氫H+代0)'!BA95</f>
        <v>-691.27133116062964</v>
      </c>
      <c r="AL95" s="132">
        <f>'G 個別計算 (分壓氫-發酵產氫H+代0)'!BU95</f>
        <v>-699.35536201178468</v>
      </c>
      <c r="AX95" s="131">
        <v>93</v>
      </c>
      <c r="AY95" s="185">
        <f>'G 個別計算 (分壓氫&amp;H+代0) '!AI95</f>
        <v>17.131385045208965</v>
      </c>
      <c r="AZ95" s="157">
        <f>'G 個別計算 (分壓氫&amp;H+代0) '!U95</f>
        <v>32.725512242189012</v>
      </c>
      <c r="BA95" s="132">
        <f>'G 個別計算 (分壓氫&amp;H+代0) '!BT95</f>
        <v>57.984749815279706</v>
      </c>
      <c r="BB95" s="132">
        <f>'G 個別計算 (分壓氫&amp;H+代0) '!AB95</f>
        <v>-9.6651103761104675</v>
      </c>
      <c r="BC95" s="132">
        <f>'G 個別計算 (分壓氫&amp;H+代0) '!CA95</f>
        <v>-57.984749815279706</v>
      </c>
      <c r="BD95">
        <f t="shared" si="3"/>
        <v>7.4662746690984978</v>
      </c>
      <c r="BE95" s="132">
        <f>'G 個別計算 (分壓氫&amp;H+代0) '!BF95</f>
        <v>-83.199665567207504</v>
      </c>
      <c r="BF95" s="133">
        <f>'G 個別計算 (分壓氫&amp;H+代0) '!BM95</f>
        <v>-25.214915751927681</v>
      </c>
      <c r="BG95">
        <f>'G 個別計算 (分壓氫&amp;H+代0) '!CI95</f>
        <v>-10.303228604399195</v>
      </c>
      <c r="BI95" s="8"/>
      <c r="BK95" s="8"/>
      <c r="BN95" s="2"/>
      <c r="CB95" s="8"/>
      <c r="CC95" s="8"/>
      <c r="CE95" s="8"/>
      <c r="CH95" s="2"/>
      <c r="CV95" s="8"/>
      <c r="CW95" s="8"/>
      <c r="CY95" s="8"/>
      <c r="DB95" s="2"/>
      <c r="DP95" s="8"/>
      <c r="DQ95" s="8"/>
      <c r="DS95" s="8"/>
      <c r="DV95" s="2"/>
      <c r="EJ95" s="8"/>
      <c r="EK95" s="8"/>
      <c r="EM95" s="8"/>
      <c r="EP95" s="2"/>
      <c r="FD95" s="8"/>
      <c r="FE95" s="8"/>
      <c r="FG95" s="8"/>
      <c r="FJ95" s="2"/>
      <c r="FX95" s="8"/>
      <c r="FY95" s="8"/>
      <c r="GA95" s="8"/>
    </row>
    <row r="96" spans="1:183" ht="16.5">
      <c r="A96">
        <v>9.9999999999999995E-7</v>
      </c>
      <c r="B96">
        <v>3.9347826086956518E-5</v>
      </c>
      <c r="C96">
        <v>1.3373333333333332E-3</v>
      </c>
      <c r="D96">
        <v>1.1639189189189189E-3</v>
      </c>
      <c r="E96">
        <v>4.1590909090909098E-5</v>
      </c>
      <c r="F96" s="22">
        <v>1.4969425490484825E-4</v>
      </c>
      <c r="G96" s="22">
        <v>0.58932654395019357</v>
      </c>
      <c r="H96" s="22">
        <v>0.37859209162650237</v>
      </c>
      <c r="I96">
        <v>306.23104353999997</v>
      </c>
      <c r="J96">
        <v>1.6982436524617427E-7</v>
      </c>
      <c r="K96">
        <v>3.1910000000000001E-2</v>
      </c>
      <c r="L96">
        <v>15.167770378233749</v>
      </c>
      <c r="M96" s="104">
        <v>59713.512065753363</v>
      </c>
      <c r="Q96" s="2"/>
      <c r="AE96" s="8"/>
      <c r="AF96" s="8"/>
      <c r="AH96" s="131">
        <v>94</v>
      </c>
      <c r="AI96" s="188">
        <f>'G 個別計算 (分壓氫-發酵產氫H+代0)'!CO96</f>
        <v>-569.80886056491249</v>
      </c>
      <c r="AJ96" s="132">
        <f>'G 個別計算 (分壓氫-發酵產氫H+代0)'!AG96</f>
        <v>-724.89508707051004</v>
      </c>
      <c r="AK96" s="133">
        <f>'G 個別計算 (分壓氫-發酵產氫H+代0)'!BA96</f>
        <v>-691.84446661009599</v>
      </c>
      <c r="AL96" s="132">
        <f>'G 個別計算 (分壓氫-發酵產氫H+代0)'!BU96</f>
        <v>-697.12788386575414</v>
      </c>
      <c r="AX96" s="131">
        <v>94</v>
      </c>
      <c r="AY96" s="185">
        <f>'G 個別計算 (分壓氫&amp;H+代0) '!AI96</f>
        <v>17.492783291675504</v>
      </c>
      <c r="AZ96" s="157">
        <f>'G 個別計算 (分壓氫&amp;H+代0) '!U96</f>
        <v>34.289336017879869</v>
      </c>
      <c r="BA96" s="132">
        <f>'G 個別計算 (分壓氫&amp;H+代0) '!BT96</f>
        <v>59.130960674442747</v>
      </c>
      <c r="BB96" s="132">
        <f>'G 個別計算 (分壓氫&amp;H+代0) '!AB96</f>
        <v>-8.0450719303583362</v>
      </c>
      <c r="BC96" s="132">
        <f>'G 個別計算 (分壓氫&amp;H+代0) '!CA96</f>
        <v>-59.130960674442747</v>
      </c>
      <c r="BD96">
        <f t="shared" si="3"/>
        <v>9.4477113613171682</v>
      </c>
      <c r="BE96" s="132">
        <f>'G 個別計算 (分壓氫&amp;H+代0) '!BF96</f>
        <v>-84.532901201786146</v>
      </c>
      <c r="BF96" s="133">
        <f>'G 個別計算 (分壓氫&amp;H+代0) '!BM96</f>
        <v>-25.401940527343285</v>
      </c>
      <c r="BG96">
        <f>'G 個別計算 (分壓氫&amp;H+代0) '!CI96</f>
        <v>-14.052593751863213</v>
      </c>
      <c r="BI96" s="8"/>
      <c r="BK96" s="8"/>
      <c r="BN96" s="2"/>
      <c r="CB96" s="8"/>
      <c r="CC96" s="8"/>
      <c r="CE96" s="8"/>
      <c r="CH96" s="2"/>
      <c r="CV96" s="8"/>
      <c r="CW96" s="8"/>
      <c r="CY96" s="8"/>
      <c r="DB96" s="2"/>
      <c r="DP96" s="8"/>
      <c r="DQ96" s="8"/>
      <c r="DS96" s="8"/>
      <c r="DV96" s="2"/>
      <c r="EJ96" s="8"/>
      <c r="EK96" s="8"/>
      <c r="EM96" s="8"/>
      <c r="EP96" s="2"/>
      <c r="FD96" s="8"/>
      <c r="FE96" s="8"/>
      <c r="FG96" s="8"/>
      <c r="FJ96" s="2"/>
      <c r="FX96" s="8"/>
      <c r="FY96" s="8"/>
      <c r="GA96" s="8"/>
    </row>
    <row r="97" spans="1:183" ht="16.5">
      <c r="A97">
        <v>9.9999999999999995E-7</v>
      </c>
      <c r="B97">
        <v>2.7391304347826085E-5</v>
      </c>
      <c r="C97">
        <v>9.2383333333333326E-4</v>
      </c>
      <c r="D97">
        <v>7.366216216216216E-4</v>
      </c>
      <c r="E97">
        <v>2.9204545454545453E-5</v>
      </c>
      <c r="F97" s="22">
        <v>1.0570790632445479E-4</v>
      </c>
      <c r="G97" s="22">
        <v>0.59841855956632206</v>
      </c>
      <c r="H97" s="22">
        <v>0.37187580577591495</v>
      </c>
      <c r="I97">
        <v>306.18592631000001</v>
      </c>
      <c r="J97">
        <v>1.6982436524617427E-7</v>
      </c>
      <c r="K97">
        <v>3.1875000000000001E-2</v>
      </c>
      <c r="L97">
        <v>10.710853608325381</v>
      </c>
      <c r="M97" s="104">
        <v>60634.76054805758</v>
      </c>
      <c r="Q97" s="2"/>
      <c r="AE97" s="8"/>
      <c r="AF97" s="8"/>
      <c r="AH97" s="131">
        <v>95</v>
      </c>
      <c r="AI97" s="188">
        <f>'G 個別計算 (分壓氫-發酵產氫H+代0)'!CO97</f>
        <v>-591.89282180258283</v>
      </c>
      <c r="AJ97" s="132">
        <f>'G 個別計算 (分壓氫-發酵產氫H+代0)'!AG97</f>
        <v>-731.18783968222056</v>
      </c>
      <c r="AK97" s="133">
        <f>'G 個別計算 (分壓氫-發酵產氫H+代0)'!BA97</f>
        <v>-696.55470056901879</v>
      </c>
      <c r="AL97" s="132">
        <f>'G 個別計算 (分壓氫-發酵產氫H+代0)'!BU97</f>
        <v>-700.0845667473443</v>
      </c>
      <c r="AX97" s="131">
        <v>95</v>
      </c>
      <c r="AY97" s="185">
        <f>'G 個別計算 (分壓氫&amp;H+代0) '!AI97</f>
        <v>14.75020819697497</v>
      </c>
      <c r="AZ97" s="157">
        <f>'G 個別計算 (分壓氫&amp;H+代0) '!U97</f>
        <v>31.869534914189536</v>
      </c>
      <c r="BA97" s="132">
        <f>'G 個別計算 (分壓氫&amp;H+代0) '!BT97</f>
        <v>56.546740685146311</v>
      </c>
      <c r="BB97" s="132">
        <f>'G 個別計算 (分壓氫&amp;H+代0) '!AB97</f>
        <v>-7.5578790537420542</v>
      </c>
      <c r="BC97" s="132">
        <f>'G 個別計算 (分壓氫&amp;H+代0) '!CA97</f>
        <v>-56.546740685146311</v>
      </c>
      <c r="BD97">
        <f t="shared" si="3"/>
        <v>7.1923291432329162</v>
      </c>
      <c r="BE97" s="132">
        <f>'G 個別計算 (分壓氫&amp;H+代0) '!BF97</f>
        <v>-80.968509529116361</v>
      </c>
      <c r="BF97" s="133">
        <f>'G 個別計算 (分壓氫&amp;H+代0) '!BM97</f>
        <v>-24.421768843969929</v>
      </c>
      <c r="BG97">
        <f>'G 個別計算 (分壓氫&amp;H+代0) '!CI97</f>
        <v>-10.332878131275862</v>
      </c>
      <c r="BI97" s="8"/>
      <c r="BK97" s="8"/>
      <c r="BN97" s="2"/>
      <c r="CB97" s="8"/>
      <c r="CC97" s="8"/>
      <c r="CE97" s="8"/>
      <c r="CH97" s="2"/>
      <c r="CV97" s="8"/>
      <c r="CW97" s="8"/>
      <c r="CY97" s="8"/>
      <c r="DB97" s="2"/>
      <c r="DP97" s="8"/>
      <c r="DQ97" s="8"/>
      <c r="DS97" s="8"/>
      <c r="DV97" s="2"/>
      <c r="EJ97" s="8"/>
      <c r="EK97" s="8"/>
      <c r="EM97" s="8"/>
      <c r="EP97" s="2"/>
      <c r="FD97" s="8"/>
      <c r="FE97" s="8"/>
      <c r="FG97" s="8"/>
      <c r="FJ97" s="2"/>
      <c r="FX97" s="8"/>
      <c r="FY97" s="8"/>
      <c r="GA97" s="8"/>
    </row>
    <row r="98" spans="1:183" ht="16.5">
      <c r="A98">
        <v>9.9999999999999995E-7</v>
      </c>
      <c r="B98">
        <v>4.0000000000000003E-5</v>
      </c>
      <c r="C98">
        <v>1.0458333333333333E-3</v>
      </c>
      <c r="D98">
        <v>9.0297297297297285E-4</v>
      </c>
      <c r="E98">
        <v>3.1022727272727273E-5</v>
      </c>
      <c r="F98" s="22">
        <v>9.3482840454316341E-5</v>
      </c>
      <c r="G98" s="22">
        <v>0.58966903740658128</v>
      </c>
      <c r="H98" s="22">
        <v>0.3771134562661686</v>
      </c>
      <c r="I98">
        <v>306.2545045</v>
      </c>
      <c r="J98">
        <v>1.6595869074375559E-7</v>
      </c>
      <c r="K98">
        <v>3.1975000000000003E-2</v>
      </c>
      <c r="L98">
        <v>9.4721488090336035</v>
      </c>
      <c r="M98" s="104">
        <v>59748.215215221848</v>
      </c>
      <c r="Q98" s="2"/>
      <c r="AE98" s="8"/>
      <c r="AF98" s="8"/>
      <c r="AH98" s="131">
        <v>96</v>
      </c>
      <c r="AI98" s="188">
        <f>'G 個別計算 (分壓氫-發酵產氫H+代0)'!CO98</f>
        <v>-568.86721161933599</v>
      </c>
      <c r="AJ98" s="132">
        <f>'G 個別計算 (分壓氫-發酵產氫H+代0)'!AG98</f>
        <v>-729.68768955452038</v>
      </c>
      <c r="AK98" s="133">
        <f>'G 個別計算 (分壓氫-發酵產氫H+代0)'!BA98</f>
        <v>-695.15387451571519</v>
      </c>
      <c r="AL98" s="132">
        <f>'G 個別計算 (分壓氫-發酵產氫H+代0)'!BU98</f>
        <v>-700.02725789765987</v>
      </c>
      <c r="AX98" s="131">
        <v>96</v>
      </c>
      <c r="AY98" s="185">
        <f>'G 個別計算 (分壓氫&amp;H+代0) '!AI98</f>
        <v>14.590857686285077</v>
      </c>
      <c r="AZ98" s="157">
        <f>'G 個別計算 (分壓氫&amp;H+代0) '!U98</f>
        <v>30.719754772091221</v>
      </c>
      <c r="BA98" s="132">
        <f>'G 個別計算 (分壓氫&amp;H+代0) '!BT98</f>
        <v>54.973395074187657</v>
      </c>
      <c r="BB98" s="132">
        <f>'G 個別計算 (分壓氫&amp;H+代0) '!AB98</f>
        <v>-8.1247432162901134</v>
      </c>
      <c r="BC98" s="132">
        <f>'G 個別計算 (分壓氫&amp;H+代0) '!CA98</f>
        <v>-54.973395074187657</v>
      </c>
      <c r="BD98">
        <f t="shared" si="3"/>
        <v>6.4661144699949631</v>
      </c>
      <c r="BE98" s="132">
        <f>'G 個別計算 (分壓氫&amp;H+代0) '!BF98</f>
        <v>-79.743619973892478</v>
      </c>
      <c r="BF98" s="133">
        <f>'G 個別計算 (分壓氫&amp;H+代0) '!BM98</f>
        <v>-24.770224899704704</v>
      </c>
      <c r="BG98">
        <f>'G 個別計算 (分壓氫&amp;H+代0) '!CI98</f>
        <v>-14.144771573919371</v>
      </c>
      <c r="BI98" s="8"/>
      <c r="BK98" s="8"/>
      <c r="BN98" s="2"/>
      <c r="CB98" s="8"/>
      <c r="CC98" s="8"/>
      <c r="CE98" s="8"/>
      <c r="CH98" s="2"/>
      <c r="CV98" s="8"/>
      <c r="CW98" s="8"/>
      <c r="CY98" s="8"/>
      <c r="DB98" s="2"/>
      <c r="DP98" s="8"/>
      <c r="DQ98" s="8"/>
      <c r="DS98" s="8"/>
      <c r="DV98" s="2"/>
      <c r="EJ98" s="8"/>
      <c r="EK98" s="8"/>
      <c r="EM98" s="8"/>
      <c r="EP98" s="2"/>
      <c r="FD98" s="8"/>
      <c r="FE98" s="8"/>
      <c r="FG98" s="8"/>
      <c r="FJ98" s="2"/>
      <c r="FX98" s="8"/>
      <c r="FY98" s="8"/>
      <c r="GA98" s="8"/>
    </row>
    <row r="99" spans="1:183" ht="16.5">
      <c r="A99">
        <v>9.9999999999999995E-7</v>
      </c>
      <c r="B99">
        <v>2.6956521739130436E-5</v>
      </c>
      <c r="C99">
        <v>9.369999999999999E-4</v>
      </c>
      <c r="D99">
        <v>9.3162162162162157E-4</v>
      </c>
      <c r="E99">
        <v>3.2954545454545453E-5</v>
      </c>
      <c r="F99" s="22">
        <v>1.0396250201325576E-4</v>
      </c>
      <c r="G99" s="22">
        <v>0.60005563511631577</v>
      </c>
      <c r="H99" s="22">
        <v>0.36919620082677601</v>
      </c>
      <c r="I99">
        <v>306.14622314999997</v>
      </c>
      <c r="J99">
        <v>1.7378008287493735E-7</v>
      </c>
      <c r="K99">
        <v>3.2169999999999997E-2</v>
      </c>
      <c r="L99">
        <v>10.534000516493141</v>
      </c>
      <c r="M99" s="104">
        <v>60800.637228160696</v>
      </c>
      <c r="Q99" s="2"/>
      <c r="AE99" s="8"/>
      <c r="AF99" s="8"/>
      <c r="AH99" s="131">
        <v>97</v>
      </c>
      <c r="AI99" s="188">
        <f>'G 個別計算 (分壓氫-發酵產氫H+代0)'!CO99</f>
        <v>-593.15109010117544</v>
      </c>
      <c r="AJ99" s="132">
        <f>'G 個別計算 (分壓氫-發酵產氫H+代0)'!AG99</f>
        <v>-731.01447892247324</v>
      </c>
      <c r="AK99" s="133">
        <f>'G 個別計算 (分壓氫-發酵產氫H+代0)'!BA99</f>
        <v>-694.58658237383656</v>
      </c>
      <c r="AL99" s="132">
        <f>'G 個別計算 (分壓氫-發酵產氫H+代0)'!BU99</f>
        <v>-699.35740753569064</v>
      </c>
      <c r="AX99" s="131">
        <v>97</v>
      </c>
      <c r="AY99" s="185">
        <f>'G 個別計算 (分壓氫&amp;H+代0) '!AI99</f>
        <v>14.424087426420982</v>
      </c>
      <c r="AZ99" s="157">
        <f>'G 個別計算 (分壓氫&amp;H+代0) '!U99</f>
        <v>31.19529613794775</v>
      </c>
      <c r="BA99" s="132">
        <f>'G 個別計算 (分壓氫&amp;H+代0) '!BT99</f>
        <v>56.376063015261295</v>
      </c>
      <c r="BB99" s="132">
        <f>'G 個別計算 (分壓氫&amp;H+代0) '!AB99</f>
        <v>-8.4095581657866223</v>
      </c>
      <c r="BC99" s="132">
        <f>'G 個別計算 (分壓氫&amp;H+代0) '!CA99</f>
        <v>-56.376063015261295</v>
      </c>
      <c r="BD99">
        <f t="shared" si="3"/>
        <v>6.0145292606343599</v>
      </c>
      <c r="BE99" s="132">
        <f>'G 個別計算 (分壓氫&amp;H+代0) '!BF99</f>
        <v>-80.801641343578254</v>
      </c>
      <c r="BF99" s="133">
        <f>'G 個別計算 (分壓氫&amp;H+代0) '!BM99</f>
        <v>-24.425578328316846</v>
      </c>
      <c r="BG99">
        <f>'G 個別計算 (分壓氫&amp;H+代0) '!CI99</f>
        <v>-10.149554424880037</v>
      </c>
      <c r="BI99" s="8"/>
      <c r="BK99" s="8"/>
      <c r="BN99" s="2"/>
      <c r="CB99" s="8"/>
      <c r="CC99" s="8"/>
      <c r="CE99" s="8"/>
      <c r="CH99" s="2"/>
      <c r="CV99" s="8"/>
      <c r="CW99" s="8"/>
      <c r="CY99" s="8"/>
      <c r="DB99" s="2"/>
      <c r="DP99" s="8"/>
      <c r="DQ99" s="8"/>
      <c r="DS99" s="8"/>
      <c r="DV99" s="2"/>
      <c r="EJ99" s="8"/>
      <c r="EK99" s="8"/>
      <c r="EM99" s="8"/>
      <c r="EP99" s="2"/>
      <c r="FD99" s="8"/>
      <c r="FE99" s="8"/>
      <c r="FG99" s="8"/>
      <c r="FJ99" s="2"/>
      <c r="FX99" s="8"/>
      <c r="FY99" s="8"/>
      <c r="GA99" s="8"/>
    </row>
    <row r="100" spans="1:183" ht="16.5">
      <c r="A100">
        <v>9.9999999999999995E-7</v>
      </c>
      <c r="B100">
        <v>3.2826086956521743E-5</v>
      </c>
      <c r="C100">
        <v>7.0950000000000006E-4</v>
      </c>
      <c r="D100">
        <v>5.7945945945945957E-4</v>
      </c>
      <c r="E100">
        <v>9.9999999999999995E-7</v>
      </c>
      <c r="F100" s="22">
        <v>1.2845325455578574E-4</v>
      </c>
      <c r="G100" s="22">
        <v>0.58383736672761277</v>
      </c>
      <c r="H100" s="22">
        <v>0.38091005784279569</v>
      </c>
      <c r="I100">
        <v>306.36459055</v>
      </c>
      <c r="J100">
        <v>1.7378008287493735E-7</v>
      </c>
      <c r="K100">
        <v>3.2059999999999998E-2</v>
      </c>
      <c r="L100">
        <v>13.015526017864989</v>
      </c>
      <c r="M100" s="104">
        <v>59157.321183675362</v>
      </c>
      <c r="Q100" s="2"/>
      <c r="AE100" s="8"/>
      <c r="AF100" s="8"/>
      <c r="AH100" s="131">
        <v>98</v>
      </c>
      <c r="AI100" s="188">
        <f>'G 個別計算 (分壓氫-發酵產氫H+代0)'!CO100</f>
        <v>-581.01746906221138</v>
      </c>
      <c r="AJ100" s="132">
        <f>'G 個別計算 (分壓氫-發酵產氫H+代0)'!AG100</f>
        <v>-753.23293221267966</v>
      </c>
      <c r="AK100" s="133">
        <f>'G 個別計算 (分壓氫-發酵產氫H+代0)'!BA100</f>
        <v>-716.72000785571367</v>
      </c>
      <c r="AL100" s="132">
        <f>'G 個別計算 (分壓氫-發酵產氫H+代0)'!BU100</f>
        <v>-737.97975024708956</v>
      </c>
      <c r="AX100" s="131">
        <v>98</v>
      </c>
      <c r="AY100" s="185">
        <f>'G 個別計算 (分壓氫&amp;H+代0) '!AI100</f>
        <v>-14.389369937521458</v>
      </c>
      <c r="AZ100" s="157">
        <f>'G 個別計算 (分壓氫&amp;H+代0) '!U100</f>
        <v>-22.748956689539568</v>
      </c>
      <c r="BA100" s="132">
        <f>'G 個別計算 (分壓氫&amp;H+代0) '!BT100</f>
        <v>-15.515103383225849</v>
      </c>
      <c r="BB100" s="132">
        <f>'G 個別計算 (分壓氫&amp;H+代0) '!AB100</f>
        <v>-15.593440058331632</v>
      </c>
      <c r="BC100" s="132">
        <f>'G 個別計算 (分壓氫&amp;H+代0) '!CA100</f>
        <v>15.515103383225849</v>
      </c>
      <c r="BD100">
        <f t="shared" si="3"/>
        <v>-29.982809995853088</v>
      </c>
      <c r="BE100" s="132">
        <f>'G 個別計算 (分壓氫&amp;H+代0) '!BF100</f>
        <v>-8.2891330705652138</v>
      </c>
      <c r="BF100" s="133">
        <f>'G 個別計算 (分壓氫&amp;H+代0) '!BM100</f>
        <v>-23.804236453790953</v>
      </c>
      <c r="BG100">
        <f>'G 個別計算 (分壓氫&amp;H+代0) '!CI100</f>
        <v>-12.258093005278909</v>
      </c>
      <c r="BI100" s="8"/>
      <c r="BK100" s="8"/>
      <c r="BN100" s="2"/>
      <c r="CB100" s="8"/>
      <c r="CC100" s="8"/>
      <c r="CE100" s="8"/>
      <c r="CH100" s="2"/>
      <c r="CV100" s="8"/>
      <c r="CW100" s="8"/>
      <c r="CY100" s="8"/>
      <c r="DB100" s="2"/>
      <c r="DP100" s="8"/>
      <c r="DQ100" s="8"/>
      <c r="DS100" s="8"/>
      <c r="DV100" s="2"/>
      <c r="EJ100" s="8"/>
      <c r="EK100" s="8"/>
      <c r="EM100" s="8"/>
      <c r="EP100" s="2"/>
      <c r="FD100" s="8"/>
      <c r="FE100" s="8"/>
      <c r="FG100" s="8"/>
      <c r="FJ100" s="2"/>
      <c r="FX100" s="8"/>
      <c r="FY100" s="8"/>
      <c r="GA100" s="8"/>
    </row>
    <row r="101" spans="1:183" ht="16.5">
      <c r="A101">
        <v>9.9999999999999995E-7</v>
      </c>
      <c r="B101" s="14">
        <v>3.4782608695652178E-5</v>
      </c>
      <c r="C101">
        <v>1.0889999999999999E-3</v>
      </c>
      <c r="D101">
        <v>9.0608108108108107E-4</v>
      </c>
      <c r="E101">
        <v>3.2954545454545453E-5</v>
      </c>
      <c r="F101" s="22">
        <v>1.1163850653408301E-4</v>
      </c>
      <c r="G101" s="22">
        <v>0.57746838736008443</v>
      </c>
      <c r="H101" s="22">
        <v>0.38022354419472698</v>
      </c>
      <c r="I101">
        <v>306.10832467</v>
      </c>
      <c r="J101">
        <v>1.6595869074375559E-7</v>
      </c>
      <c r="K101">
        <v>3.2030000000000003E-2</v>
      </c>
      <c r="L101">
        <v>11.311771674565961</v>
      </c>
      <c r="M101" s="104">
        <v>58511.984349260558</v>
      </c>
      <c r="Q101" s="2"/>
      <c r="AE101" s="8"/>
      <c r="AF101" s="8"/>
      <c r="AH101" s="131">
        <v>99</v>
      </c>
      <c r="AI101" s="188">
        <f>'G 個別計算 (分壓氫-發酵產氫H+代0)'!CO101</f>
        <v>-577.45378254068146</v>
      </c>
      <c r="AJ101" s="132">
        <f>'G 個別計算 (分壓氫-發酵產氫H+代0)'!AG101</f>
        <v>-746.96610499856706</v>
      </c>
      <c r="AK101" s="133">
        <f>'G 個別計算 (分壓氫-發酵產氫H+代0)'!BA101</f>
        <v>-712.98807799568931</v>
      </c>
      <c r="AL101" s="132">
        <f>'G 個別計算 (分壓氫-發酵產氫H+代0)'!BU101</f>
        <v>-717.53381431235471</v>
      </c>
      <c r="AX101" s="131">
        <v>99</v>
      </c>
      <c r="AY101" s="185">
        <f>'G 個別計算 (分壓氫&amp;H+代0) '!AI101</f>
        <v>-21.101626745474462</v>
      </c>
      <c r="AZ101" s="157">
        <f>'G 個別計算 (分壓氫&amp;H+代0) '!U101</f>
        <v>-22.798606584601671</v>
      </c>
      <c r="BA101" s="132">
        <f>'G 個別計算 (分壓氫&amp;H+代0) '!BT101</f>
        <v>-16.609957242069115</v>
      </c>
      <c r="BB101" s="132">
        <f>'G 個別計算 (分壓氫&amp;H+代0) '!AB101</f>
        <v>-7.8856291816595974</v>
      </c>
      <c r="BC101" s="132">
        <f>'G 個別計算 (分壓氫&amp;H+代0) '!CA101</f>
        <v>16.609957242069115</v>
      </c>
      <c r="BD101">
        <f t="shared" si="3"/>
        <v>-28.987255927134058</v>
      </c>
      <c r="BE101" s="132">
        <f>'G 個別計算 (分壓氫&amp;H+代0) '!BF101</f>
        <v>-8.3189742480121538</v>
      </c>
      <c r="BF101" s="133">
        <f>'G 個別計算 (分壓氫&amp;H+代0) '!BM101</f>
        <v>-24.928931490081162</v>
      </c>
      <c r="BG101">
        <f>'G 個別計算 (分壓氫&amp;H+代0) '!CI101</f>
        <v>-12.769479238235306</v>
      </c>
      <c r="BI101" s="8"/>
      <c r="BK101" s="8"/>
      <c r="BN101" s="2"/>
      <c r="CB101" s="8"/>
      <c r="CC101" s="8"/>
      <c r="CE101" s="8"/>
      <c r="CH101" s="2"/>
      <c r="CV101" s="8"/>
      <c r="CW101" s="8"/>
      <c r="CY101" s="8"/>
      <c r="DB101" s="2"/>
      <c r="DP101" s="8"/>
      <c r="DQ101" s="8"/>
      <c r="DS101" s="8"/>
      <c r="DV101" s="2"/>
      <c r="EJ101" s="8"/>
      <c r="EK101" s="8"/>
      <c r="EM101" s="8"/>
      <c r="EP101" s="2"/>
      <c r="FD101" s="8"/>
      <c r="FE101" s="8"/>
      <c r="FG101" s="8"/>
      <c r="FJ101" s="2"/>
      <c r="FX101" s="8"/>
      <c r="FY101" s="8"/>
      <c r="GA101" s="8"/>
    </row>
    <row r="102" spans="1:183" ht="16.5">
      <c r="A102">
        <v>9.9999999999999995E-7</v>
      </c>
      <c r="B102" s="14">
        <v>3.9565217391304351E-5</v>
      </c>
      <c r="C102">
        <v>1.4378333333333333E-3</v>
      </c>
      <c r="D102">
        <v>9.8918918918918918E-4</v>
      </c>
      <c r="E102">
        <v>3.6704545454545456E-5</v>
      </c>
      <c r="F102" s="22">
        <v>1.2033922350869963E-4</v>
      </c>
      <c r="G102" s="22">
        <v>0.58508032970423496</v>
      </c>
      <c r="H102" s="22">
        <v>0.3846308292849912</v>
      </c>
      <c r="I102">
        <v>306.21480134000001</v>
      </c>
      <c r="J102">
        <v>1.6218100973589288E-7</v>
      </c>
      <c r="K102">
        <v>3.1150000000000001E-2</v>
      </c>
      <c r="L102">
        <v>12.193371822018989</v>
      </c>
      <c r="M102" s="104">
        <v>59283.264407281604</v>
      </c>
      <c r="Q102" s="2"/>
      <c r="AE102" s="8"/>
      <c r="AF102" s="8"/>
      <c r="AH102" s="131">
        <v>100</v>
      </c>
      <c r="AI102" s="188">
        <f>'G 個別計算 (分壓氫-發酵產氫H+代0)'!CO102</f>
        <v>-568.73647973093034</v>
      </c>
      <c r="AJ102" s="132">
        <f>'G 個別計算 (分壓氫-發酵產氫H+代0)'!AG102</f>
        <v>-742.93637374088075</v>
      </c>
      <c r="AK102" s="133">
        <f>'G 個別計算 (分壓氫-發酵產氫H+代0)'!BA102</f>
        <v>-712.40634697137307</v>
      </c>
      <c r="AL102" s="132">
        <f>'G 個別計算 (分壓氫-發酵產氫H+代0)'!BU102</f>
        <v>-717.10162525893179</v>
      </c>
      <c r="AX102" s="131">
        <v>100</v>
      </c>
      <c r="AY102" s="185">
        <f>'G 個別計算 (分壓氫&amp;H+代0) '!AI102</f>
        <v>-19.961850260387649</v>
      </c>
      <c r="AZ102" s="157">
        <f>'G 個別計算 (分壓氫&amp;H+代0) '!U102</f>
        <v>-22.385773658291413</v>
      </c>
      <c r="BA102" s="132">
        <f>'G 個別計算 (分壓氫&amp;H+代0) '!BT102</f>
        <v>-17.458701840820098</v>
      </c>
      <c r="BB102" s="132">
        <f>'G 個別計算 (分壓氫&amp;H+代0) '!AB102</f>
        <v>-7.3509952153749136</v>
      </c>
      <c r="BC102" s="132">
        <f>'G 個別計算 (分壓氫&amp;H+代0) '!CA102</f>
        <v>17.458701840820098</v>
      </c>
      <c r="BD102">
        <f t="shared" si="3"/>
        <v>-27.312845475762565</v>
      </c>
      <c r="BE102" s="132">
        <f>'G 個別計算 (分壓氫&amp;H+代0) '!BF102</f>
        <v>-8.2071942662328325</v>
      </c>
      <c r="BF102" s="133">
        <f>'G 個別計算 (分壓氫&amp;H+代0) '!BM102</f>
        <v>-25.665896107052809</v>
      </c>
      <c r="BG102">
        <f>'G 個別計算 (分壓氫&amp;H+代0) '!CI102</f>
        <v>-14.193758200377374</v>
      </c>
      <c r="BI102" s="8"/>
      <c r="BK102" s="8"/>
      <c r="BN102" s="2"/>
      <c r="CB102" s="8"/>
      <c r="CC102" s="8"/>
      <c r="CE102" s="8"/>
      <c r="CH102" s="2"/>
      <c r="CV102" s="8"/>
      <c r="CW102" s="8"/>
      <c r="CY102" s="8"/>
      <c r="DB102" s="2"/>
      <c r="DP102" s="8"/>
      <c r="DQ102" s="8"/>
      <c r="DS102" s="8"/>
      <c r="DV102" s="2"/>
      <c r="EJ102" s="8"/>
      <c r="EK102" s="8"/>
      <c r="EM102" s="8"/>
      <c r="EP102" s="2"/>
      <c r="FD102" s="8"/>
      <c r="FE102" s="8"/>
      <c r="FG102" s="8"/>
      <c r="FJ102" s="2"/>
      <c r="FX102" s="8"/>
      <c r="FY102" s="8"/>
      <c r="GA102" s="8"/>
    </row>
    <row r="103" spans="1:183" ht="16.5">
      <c r="A103">
        <v>9.9999999999999995E-7</v>
      </c>
      <c r="B103" s="14">
        <v>3.3478260869565221E-5</v>
      </c>
      <c r="C103">
        <v>1.1286666666666667E-3</v>
      </c>
      <c r="D103">
        <v>8.5837837837837835E-4</v>
      </c>
      <c r="E103">
        <v>3.0113636363636365E-5</v>
      </c>
      <c r="F103" s="22">
        <v>6.3459104998369703E-5</v>
      </c>
      <c r="G103" s="22">
        <v>0.60090673412435802</v>
      </c>
      <c r="H103" s="22">
        <v>0.35993103719199709</v>
      </c>
      <c r="I103">
        <v>306.20216850999998</v>
      </c>
      <c r="J103">
        <v>1.6218100973589288E-7</v>
      </c>
      <c r="K103">
        <v>3.1544999999999997E-2</v>
      </c>
      <c r="L103">
        <v>6.4299938139598103</v>
      </c>
      <c r="M103" s="104">
        <v>60886.874835150578</v>
      </c>
      <c r="Q103" s="2"/>
      <c r="AE103" s="8"/>
      <c r="AF103" s="8"/>
      <c r="AH103" s="131">
        <v>101</v>
      </c>
      <c r="AI103" s="188">
        <f>'G 個別計算 (分壓氫-發酵產氫H+代0)'!CO103</f>
        <v>-579.32179879242938</v>
      </c>
      <c r="AJ103" s="132">
        <f>'G 個別計算 (分壓氫-發酵產氫H+代0)'!AG103</f>
        <v>-746.46211789043298</v>
      </c>
      <c r="AK103" s="133">
        <f>'G 個別計算 (分壓氫-發酵產氫H+代0)'!BA103</f>
        <v>-713.52338372354484</v>
      </c>
      <c r="AL103" s="132">
        <f>'G 個別計算 (分壓氫-發酵產氫H+代0)'!BU103</f>
        <v>-718.17005050722491</v>
      </c>
      <c r="AX103" s="131">
        <v>101</v>
      </c>
      <c r="AY103" s="185">
        <f>'G 個別計算 (分壓氫&amp;H+代0) '!AI103</f>
        <v>-20.690209885785208</v>
      </c>
      <c r="AZ103" s="157">
        <f>'G 個別計算 (分壓氫&amp;H+代0) '!U103</f>
        <v>-22.608798673030236</v>
      </c>
      <c r="BA103" s="132">
        <f>'G 個別計算 (分壓氫&amp;H+代0) '!BT103</f>
        <v>-16.778622047042106</v>
      </c>
      <c r="BB103" s="132">
        <f>'G 個別計算 (分壓氫&amp;H+代0) '!AB103</f>
        <v>-7.7487654132329613</v>
      </c>
      <c r="BC103" s="132">
        <f>'G 個別計算 (分壓氫&amp;H+代0) '!CA103</f>
        <v>16.778622047042106</v>
      </c>
      <c r="BD103">
        <f t="shared" si="3"/>
        <v>-28.438975299018168</v>
      </c>
      <c r="BE103" s="132">
        <f>'G 個別計算 (分壓氫&amp;H+代0) '!BF103</f>
        <v>-8.1702424553551225</v>
      </c>
      <c r="BF103" s="133">
        <f>'G 個別計算 (分壓氫&amp;H+代0) '!BM103</f>
        <v>-24.948864502397129</v>
      </c>
      <c r="BG103">
        <f>'G 個別計算 (分壓氫&amp;H+代0) '!CI103</f>
        <v>-12.328467435137966</v>
      </c>
      <c r="BI103" s="8"/>
      <c r="BK103" s="8"/>
      <c r="BN103" s="2"/>
      <c r="CB103" s="8"/>
      <c r="CC103" s="8"/>
      <c r="CE103" s="8"/>
      <c r="CH103" s="2"/>
      <c r="CV103" s="8"/>
      <c r="CW103" s="8"/>
      <c r="CY103" s="8"/>
      <c r="DB103" s="2"/>
      <c r="DP103" s="8"/>
      <c r="DQ103" s="8"/>
      <c r="DS103" s="8"/>
      <c r="DV103" s="2"/>
      <c r="EJ103" s="8"/>
      <c r="EK103" s="8"/>
      <c r="EM103" s="8"/>
      <c r="EP103" s="2"/>
      <c r="FD103" s="8"/>
      <c r="FE103" s="8"/>
      <c r="FG103" s="8"/>
      <c r="FJ103" s="2"/>
      <c r="FX103" s="8"/>
      <c r="FY103" s="8"/>
      <c r="GA103" s="8"/>
    </row>
    <row r="104" spans="1:183" ht="16.5">
      <c r="A104">
        <v>9.9999999999999995E-7</v>
      </c>
      <c r="B104" s="14">
        <v>3.0217391304347823E-5</v>
      </c>
      <c r="C104">
        <v>1.3413333333333335E-3</v>
      </c>
      <c r="D104">
        <v>1.0004054054054054E-3</v>
      </c>
      <c r="E104">
        <v>4.011363636363636E-5</v>
      </c>
      <c r="F104" s="22">
        <v>1.1360404370304389E-4</v>
      </c>
      <c r="G104" s="22">
        <v>0.58442065548142419</v>
      </c>
      <c r="H104" s="22">
        <v>0.38589040138372555</v>
      </c>
      <c r="I104">
        <v>306.37361399999998</v>
      </c>
      <c r="J104">
        <v>1.5848931924611122E-7</v>
      </c>
      <c r="K104">
        <v>3.1934999999999998E-2</v>
      </c>
      <c r="L104">
        <v>11.510929728210922</v>
      </c>
      <c r="M104" s="104">
        <v>59216.422916655305</v>
      </c>
      <c r="Q104" s="2"/>
      <c r="AE104" s="8"/>
      <c r="AF104" s="8"/>
      <c r="AH104" s="131">
        <v>102</v>
      </c>
      <c r="AI104" s="188">
        <f>'G 個別計算 (分壓氫-發酵產氫H+代0)'!CO104</f>
        <v>-585.95446673847459</v>
      </c>
      <c r="AJ104" s="132">
        <f>'G 個別計算 (分壓氫-發酵產氫H+代0)'!AG104</f>
        <v>-743.92106156363013</v>
      </c>
      <c r="AK104" s="133">
        <f>'G 個別計算 (分壓氫-發酵產氫H+代0)'!BA104</f>
        <v>-712.17640245760697</v>
      </c>
      <c r="AL104" s="132">
        <f>'G 個別計算 (分壓氫-發酵產氫H+代0)'!BU104</f>
        <v>-716.40459707231605</v>
      </c>
      <c r="AX104" s="131">
        <v>102</v>
      </c>
      <c r="AY104" s="185">
        <f>'G 個別計算 (分壓氫&amp;H+代0) '!AI104</f>
        <v>-20.541331142454553</v>
      </c>
      <c r="AZ104" s="157">
        <f>'G 個別計算 (分壓氫&amp;H+代0) '!U104</f>
        <v>-22.527894382049681</v>
      </c>
      <c r="BA104" s="132">
        <f>'G 個別計算 (分壓氫&amp;H+代0) '!BT104</f>
        <v>-17.155301857679916</v>
      </c>
      <c r="BB104" s="132">
        <f>'G 個別計算 (分壓氫&amp;H+代0) '!AB104</f>
        <v>-7.3591557639647158</v>
      </c>
      <c r="BC104" s="132">
        <f>'G 個別計算 (分壓氫&amp;H+代0) '!CA104</f>
        <v>17.155301857679916</v>
      </c>
      <c r="BD104">
        <f t="shared" si="3"/>
        <v>-27.900486906419268</v>
      </c>
      <c r="BE104" s="132">
        <f>'G 個別計算 (分壓氫&amp;H+代0) '!BF104</f>
        <v>-8.2733874019316573</v>
      </c>
      <c r="BF104" s="133">
        <f>'G 個別計算 (分壓氫&amp;H+代0) '!BM104</f>
        <v>-25.42868925961146</v>
      </c>
      <c r="BG104">
        <f>'G 個別計算 (分壓氫&amp;H+代0) '!CI104</f>
        <v>-11.205059932875272</v>
      </c>
      <c r="BI104" s="8"/>
      <c r="BK104" s="8"/>
      <c r="BN104" s="2"/>
      <c r="CB104" s="8"/>
      <c r="CC104" s="8"/>
      <c r="CE104" s="8"/>
      <c r="CH104" s="2"/>
      <c r="CV104" s="8"/>
      <c r="CW104" s="8"/>
      <c r="CY104" s="8"/>
      <c r="DB104" s="2"/>
      <c r="DP104" s="8"/>
      <c r="DQ104" s="8"/>
      <c r="DS104" s="8"/>
      <c r="DV104" s="2"/>
      <c r="EJ104" s="8"/>
      <c r="EK104" s="8"/>
      <c r="EM104" s="8"/>
      <c r="EP104" s="2"/>
      <c r="FD104" s="8"/>
      <c r="FE104" s="8"/>
      <c r="FG104" s="8"/>
      <c r="FJ104" s="2"/>
      <c r="FX104" s="8"/>
      <c r="FY104" s="8"/>
      <c r="GA104" s="8"/>
    </row>
    <row r="105" spans="1:183" ht="16.5">
      <c r="A105">
        <v>9.9999999999999995E-7</v>
      </c>
      <c r="B105" s="14">
        <v>9.9999999999999995E-7</v>
      </c>
      <c r="C105">
        <v>1.2784999999999999E-3</v>
      </c>
      <c r="D105">
        <v>8.6013513513513511E-4</v>
      </c>
      <c r="E105">
        <v>3.6363636363636371E-5</v>
      </c>
      <c r="F105" s="22">
        <v>1.2597753406058508E-4</v>
      </c>
      <c r="G105" s="22">
        <v>0.58793329796390303</v>
      </c>
      <c r="H105" s="22">
        <v>0.38314121735495321</v>
      </c>
      <c r="I105">
        <v>305.99823862</v>
      </c>
      <c r="J105">
        <v>1.6218100973589288E-7</v>
      </c>
      <c r="K105">
        <v>3.1559999999999998E-2</v>
      </c>
      <c r="L105">
        <v>12.764673638688784</v>
      </c>
      <c r="M105" s="104">
        <v>59572.341416192474</v>
      </c>
      <c r="Q105" s="2"/>
      <c r="AE105" s="8"/>
      <c r="AF105" s="8"/>
      <c r="AH105" s="131">
        <v>103</v>
      </c>
      <c r="AI105" s="188">
        <f>'G 個別計算 (分壓氫-發酵產氫H+代0)'!CO105</f>
        <v>-793.71756750425561</v>
      </c>
      <c r="AJ105" s="132">
        <f>'G 個別計算 (分壓氫-發酵產氫H+代0)'!AG105</f>
        <v>-744.63795544325683</v>
      </c>
      <c r="AK105" s="133">
        <f>'G 個別計算 (分壓氫-發酵產氫H+代0)'!BA105</f>
        <v>-713.50370054009954</v>
      </c>
      <c r="AL105" s="132">
        <f>'G 個別計算 (分壓氫-發酵產氫H+代0)'!BU105</f>
        <v>-717.06307638178907</v>
      </c>
      <c r="AX105" s="131">
        <v>103</v>
      </c>
      <c r="AY105" s="185">
        <f>'G 個別計算 (分壓氫&amp;H+代0) '!AI105</f>
        <v>-20.535749584182554</v>
      </c>
      <c r="AZ105" s="157">
        <f>'G 個別計算 (分壓氫&amp;H+代0) '!U105</f>
        <v>-22.295650393669234</v>
      </c>
      <c r="BA105" s="132">
        <f>'G 個別計算 (分壓氫&amp;H+代0) '!BT105</f>
        <v>-17.093343462741402</v>
      </c>
      <c r="BB105" s="132">
        <f>'G 個別計算 (分壓氫&amp;H+代0) '!AB105</f>
        <v>-6.9622077404143266</v>
      </c>
      <c r="BC105" s="132">
        <f>'G 個別計算 (分壓氫&amp;H+代0) '!CA105</f>
        <v>17.093343462741402</v>
      </c>
      <c r="BD105">
        <f t="shared" si="3"/>
        <v>-27.497957324596882</v>
      </c>
      <c r="BE105" s="132">
        <f>'G 個別計算 (分壓氫&amp;H+代0) '!BF105</f>
        <v>-8.2267651090729146</v>
      </c>
      <c r="BF105" s="133">
        <f>'G 個別計算 (分壓氫&amp;H+代0) '!BM105</f>
        <v>-25.32010857181421</v>
      </c>
      <c r="BG105">
        <f>'G 個別計算 (分壓氫&amp;H+代0) '!CI105</f>
        <v>23.3500570809328</v>
      </c>
      <c r="BI105" s="8"/>
      <c r="BK105" s="8"/>
      <c r="BN105" s="2"/>
      <c r="CB105" s="8"/>
      <c r="CC105" s="8"/>
      <c r="CE105" s="8"/>
      <c r="CH105" s="2"/>
      <c r="CV105" s="8"/>
      <c r="CW105" s="8"/>
      <c r="CY105" s="8"/>
      <c r="DB105" s="2"/>
      <c r="DP105" s="8"/>
      <c r="DQ105" s="8"/>
      <c r="DS105" s="8"/>
      <c r="DV105" s="2"/>
      <c r="EJ105" s="8"/>
      <c r="EK105" s="8"/>
      <c r="EM105" s="8"/>
      <c r="EP105" s="2"/>
      <c r="FD105" s="8"/>
      <c r="FE105" s="8"/>
      <c r="FG105" s="8"/>
      <c r="FJ105" s="2"/>
      <c r="FX105" s="8"/>
      <c r="FY105" s="8"/>
      <c r="GA105" s="8"/>
    </row>
    <row r="106" spans="1:183" ht="16.5">
      <c r="A106">
        <v>9.9999999999999995E-7</v>
      </c>
      <c r="B106" s="14">
        <v>9.9999999999999995E-7</v>
      </c>
      <c r="C106">
        <v>1.4081666666666665E-3</v>
      </c>
      <c r="D106">
        <v>9.8932432432432432E-4</v>
      </c>
      <c r="E106">
        <v>3.9204545454545456E-5</v>
      </c>
      <c r="F106" s="22">
        <v>1.3147487998645558E-4</v>
      </c>
      <c r="G106" s="22">
        <v>0.59142335006347646</v>
      </c>
      <c r="H106" s="22">
        <v>0.38194489376719248</v>
      </c>
      <c r="I106">
        <v>306.21841072000001</v>
      </c>
      <c r="J106">
        <v>1.5488166189124805E-7</v>
      </c>
      <c r="K106">
        <v>3.1649999999999998E-2</v>
      </c>
      <c r="L106">
        <v>13.321692214627612</v>
      </c>
      <c r="M106" s="104">
        <v>59925.970945181754</v>
      </c>
      <c r="Q106" s="2"/>
      <c r="AE106" s="8"/>
      <c r="AF106" s="8"/>
      <c r="AH106" s="131">
        <v>104</v>
      </c>
      <c r="AI106" s="188">
        <f>'G 個別計算 (分壓氫-發酵產氫H+代0)'!CO106</f>
        <v>-793.80450874193434</v>
      </c>
      <c r="AJ106" s="132">
        <f>'G 個別計算 (分壓氫-發酵產氫H+代0)'!AG106</f>
        <v>-743.22112026713012</v>
      </c>
      <c r="AK106" s="133">
        <f>'G 個別計算 (分壓氫-發酵產氫H+代0)'!BA106</f>
        <v>-712.3183889138212</v>
      </c>
      <c r="AL106" s="132">
        <f>'G 個別計算 (分壓氫-發酵產氫H+代0)'!BU106</f>
        <v>-716.6026018063651</v>
      </c>
      <c r="AX106" s="131">
        <v>104</v>
      </c>
      <c r="AY106" s="185">
        <f>'G 個別計算 (分壓氫&amp;H+代0) '!AI106</f>
        <v>-20.235583578524697</v>
      </c>
      <c r="AZ106" s="157">
        <f>'G 個別計算 (分壓氫&amp;H+代0) '!U106</f>
        <v>-22.398651131339022</v>
      </c>
      <c r="BA106" s="132">
        <f>'G 個別計算 (分壓氫&amp;H+代0) '!BT106</f>
        <v>-17.324629365080156</v>
      </c>
      <c r="BB106" s="132">
        <f>'G 個別計算 (分壓氫&amp;H+代0) '!AB106</f>
        <v>-7.2370893190730108</v>
      </c>
      <c r="BC106" s="132">
        <f>'G 個別計算 (分壓氫&amp;H+代0) '!CA106</f>
        <v>17.324629365080156</v>
      </c>
      <c r="BD106">
        <f t="shared" si="3"/>
        <v>-27.472672897597707</v>
      </c>
      <c r="BE106" s="132">
        <f>'G 個別計算 (分壓氫&amp;H+代0) '!BF106</f>
        <v>-8.2167736401951856</v>
      </c>
      <c r="BF106" s="133">
        <f>'G 個別計算 (分壓氫&amp;H+代0) '!BM106</f>
        <v>-25.541403005275239</v>
      </c>
      <c r="BG106">
        <f>'G 個別計算 (分壓氫&amp;H+代0) '!CI106</f>
        <v>23.506195406155001</v>
      </c>
      <c r="BI106" s="8"/>
      <c r="BK106" s="8"/>
      <c r="BN106" s="2"/>
      <c r="CB106" s="8"/>
      <c r="CC106" s="8"/>
      <c r="CE106" s="8"/>
      <c r="CH106" s="2"/>
      <c r="CV106" s="8"/>
      <c r="CW106" s="8"/>
      <c r="CY106" s="8"/>
      <c r="DB106" s="2"/>
      <c r="DP106" s="8"/>
      <c r="DQ106" s="8"/>
      <c r="DS106" s="8"/>
      <c r="DV106" s="2"/>
      <c r="EJ106" s="8"/>
      <c r="EK106" s="8"/>
      <c r="EM106" s="8"/>
      <c r="EP106" s="2"/>
      <c r="FD106" s="8"/>
      <c r="FE106" s="8"/>
      <c r="FG106" s="8"/>
      <c r="FJ106" s="2"/>
      <c r="FX106" s="8"/>
      <c r="FY106" s="8"/>
      <c r="GA106" s="8"/>
    </row>
    <row r="107" spans="1:183" ht="16.5">
      <c r="A107">
        <v>9.9999999999999995E-7</v>
      </c>
      <c r="B107" s="14">
        <v>2.5804347826086956E-4</v>
      </c>
      <c r="C107">
        <v>1.4751666666666667E-3</v>
      </c>
      <c r="D107">
        <v>8.7972972972972965E-4</v>
      </c>
      <c r="E107">
        <v>4.568181818181818E-5</v>
      </c>
      <c r="F107" s="22">
        <v>5.4727576846125899E-4</v>
      </c>
      <c r="G107" s="22">
        <v>0.58915558236204391</v>
      </c>
      <c r="H107" s="22">
        <v>0.38354080667399765</v>
      </c>
      <c r="I107">
        <v>306.10651998000003</v>
      </c>
      <c r="J107">
        <v>1.5488166189124805E-7</v>
      </c>
      <c r="K107">
        <v>3.1734999999999999E-2</v>
      </c>
      <c r="L107">
        <v>55.452717239337069</v>
      </c>
      <c r="M107" s="104">
        <v>59696.189382834098</v>
      </c>
      <c r="Q107" s="2"/>
      <c r="AE107" s="8"/>
      <c r="AF107" s="8"/>
      <c r="AH107" s="131">
        <v>105</v>
      </c>
      <c r="AI107" s="188">
        <f>'G 個別計算 (分壓氫-發酵產氫H+代0)'!CO107</f>
        <v>-454.80301827974296</v>
      </c>
      <c r="AJ107" s="132">
        <f>'G 個別計算 (分壓氫-發酵產氫H+代0)'!AG107</f>
        <v>-742.53770116986095</v>
      </c>
      <c r="AK107" s="133">
        <f>'G 個別計算 (分壓氫-發酵產氫H+代0)'!BA107</f>
        <v>-713.28525042181491</v>
      </c>
      <c r="AL107" s="132">
        <f>'G 個別計算 (分壓氫-發酵產氫H+代0)'!BU107</f>
        <v>-715.68871871405304</v>
      </c>
      <c r="AX107" s="131">
        <v>105</v>
      </c>
      <c r="AY107" s="185">
        <f>'G 個別計算 (分壓氫&amp;H+代0) '!AI107</f>
        <v>-20.388092675133251</v>
      </c>
      <c r="AZ107" s="157">
        <f>'G 個別計算 (分壓氫&amp;H+代0) '!U107</f>
        <v>-21.974852856143897</v>
      </c>
      <c r="BA107" s="132">
        <f>'G 個別計算 (分壓氫&amp;H+代0) '!BT107</f>
        <v>-17.429244084346976</v>
      </c>
      <c r="BB107" s="132">
        <f>'G 個別計算 (分壓氫&amp;H+代0) '!AB107</f>
        <v>-6.1323689528074183</v>
      </c>
      <c r="BC107" s="132">
        <f>'G 個別計算 (分壓氫&amp;H+代0) '!CA107</f>
        <v>17.429244084346976</v>
      </c>
      <c r="BD107">
        <f t="shared" si="3"/>
        <v>-26.520461627940669</v>
      </c>
      <c r="BE107" s="132">
        <f>'G 個別計算 (分壓氫&amp;H+代0) '!BF107</f>
        <v>-8.232984642418657</v>
      </c>
      <c r="BF107" s="133">
        <f>'G 個別計算 (分壓氫&amp;H+代0) '!BM107</f>
        <v>-25.66222872676552</v>
      </c>
      <c r="BG107">
        <f>'G 個別計算 (分壓氫&amp;H+代0) '!CI107</f>
        <v>-32.9966165961862</v>
      </c>
      <c r="BI107" s="8"/>
      <c r="BK107" s="8"/>
      <c r="BN107" s="2"/>
      <c r="CB107" s="8"/>
      <c r="CC107" s="8"/>
      <c r="CE107" s="8"/>
      <c r="CH107" s="2"/>
      <c r="CV107" s="8"/>
      <c r="CW107" s="8"/>
      <c r="CY107" s="8"/>
      <c r="DB107" s="2"/>
      <c r="DP107" s="8"/>
      <c r="DQ107" s="8"/>
      <c r="DS107" s="8"/>
      <c r="DV107" s="2"/>
      <c r="EJ107" s="8"/>
      <c r="EK107" s="8"/>
      <c r="EM107" s="8"/>
      <c r="EP107" s="2"/>
      <c r="FD107" s="8"/>
      <c r="FE107" s="8"/>
      <c r="FG107" s="8"/>
      <c r="FJ107" s="2"/>
      <c r="FX107" s="8"/>
      <c r="FY107" s="8"/>
      <c r="GA107" s="8"/>
    </row>
    <row r="108" spans="1:183" ht="16.5">
      <c r="A108">
        <v>9.9999999999999995E-7</v>
      </c>
      <c r="B108" s="14">
        <v>9.9999999999999995E-7</v>
      </c>
      <c r="C108">
        <v>1.8348333333333333E-3</v>
      </c>
      <c r="D108">
        <v>1.2809459459459461E-3</v>
      </c>
      <c r="E108">
        <v>5.1590909090909091E-5</v>
      </c>
      <c r="F108" s="22">
        <v>3.758379596180658E-4</v>
      </c>
      <c r="G108" s="22">
        <v>0.59405160715286009</v>
      </c>
      <c r="H108" s="22">
        <v>0.37027881286256276</v>
      </c>
      <c r="I108">
        <v>306.33210614000001</v>
      </c>
      <c r="J108">
        <v>1.5488166189124805E-7</v>
      </c>
      <c r="K108">
        <v>3.1449999999999999E-2</v>
      </c>
      <c r="L108">
        <v>38.081781258300516</v>
      </c>
      <c r="M108" s="104">
        <v>60192.279094763551</v>
      </c>
      <c r="Q108" s="2"/>
      <c r="AE108" s="8"/>
      <c r="AF108" s="8"/>
      <c r="AH108" s="131">
        <v>106</v>
      </c>
      <c r="AI108" s="188">
        <f>'G 個別計算 (分壓氫-發酵產氫H+代0)'!CO108</f>
        <v>-793.61096867068159</v>
      </c>
      <c r="AJ108" s="132">
        <f>'G 個別計算 (分壓氫-發酵產氫H+代0)'!AG108</f>
        <v>-739.35730372149146</v>
      </c>
      <c r="AK108" s="133">
        <f>'G 個別計算 (分壓氫-發酵產氫H+代0)'!BA108</f>
        <v>-710.19338906996347</v>
      </c>
      <c r="AL108" s="132">
        <f>'G 個別計算 (分壓氫-發酵產氫H+代0)'!BU108</f>
        <v>-715.04114826535749</v>
      </c>
      <c r="AX108" s="131">
        <v>106</v>
      </c>
      <c r="AY108" s="185">
        <f>'G 個別計算 (分壓氫&amp;H+代0) '!AI108</f>
        <v>-19.587369804066967</v>
      </c>
      <c r="AZ108" s="157">
        <f>'G 個別計算 (分壓氫&amp;H+代0) '!U108</f>
        <v>-22.398666476478525</v>
      </c>
      <c r="BA108" s="132">
        <f>'G 個別計算 (分壓氫&amp;H+代0) '!BT108</f>
        <v>-18.030256602800435</v>
      </c>
      <c r="BB108" s="132">
        <f>'G 個別計算 (分壓氫&amp;H+代0) '!AB108</f>
        <v>-7.1797065460894745</v>
      </c>
      <c r="BC108" s="132">
        <f>'G 個別計算 (分壓氫&amp;H+代0) '!CA108</f>
        <v>18.030256602800435</v>
      </c>
      <c r="BD108">
        <f t="shared" si="3"/>
        <v>-26.76707635015644</v>
      </c>
      <c r="BE108" s="132">
        <f>'G 個別計算 (分壓氫&amp;H+代0) '!BF108</f>
        <v>-8.1914269541962454</v>
      </c>
      <c r="BF108" s="133">
        <f>'G 個別計算 (分壓氫&amp;H+代0) '!BM108</f>
        <v>-26.221683556996563</v>
      </c>
      <c r="BG108">
        <f>'G 個別計算 (分壓氫&amp;H+代0) '!CI108</f>
        <v>23.467028735069675</v>
      </c>
      <c r="BI108" s="8"/>
      <c r="BK108" s="8"/>
      <c r="BN108" s="2"/>
      <c r="CB108" s="8"/>
      <c r="CC108" s="8"/>
      <c r="CE108" s="8"/>
      <c r="CH108" s="2"/>
      <c r="CV108" s="8"/>
      <c r="CW108" s="8"/>
      <c r="CY108" s="8"/>
      <c r="DB108" s="2"/>
      <c r="DP108" s="8"/>
      <c r="DQ108" s="8"/>
      <c r="DS108" s="8"/>
      <c r="DV108" s="2"/>
      <c r="EJ108" s="8"/>
      <c r="EK108" s="8"/>
      <c r="EM108" s="8"/>
      <c r="EP108" s="2"/>
      <c r="FD108" s="8"/>
      <c r="FE108" s="8"/>
      <c r="FG108" s="8"/>
      <c r="FJ108" s="2"/>
      <c r="FX108" s="8"/>
      <c r="FY108" s="8"/>
      <c r="GA108" s="8"/>
    </row>
    <row r="109" spans="1:183" ht="16.5">
      <c r="A109">
        <v>9.9999999999999995E-7</v>
      </c>
      <c r="B109" s="14">
        <v>4.6739130434782611E-5</v>
      </c>
      <c r="C109">
        <v>1.1819999999999999E-3</v>
      </c>
      <c r="D109">
        <v>8.0743243243243249E-4</v>
      </c>
      <c r="E109">
        <v>3.9545454545454541E-5</v>
      </c>
      <c r="F109" s="22">
        <v>5.1481325767289E-4</v>
      </c>
      <c r="G109" s="22">
        <v>0.57292113034611392</v>
      </c>
      <c r="H109" s="22">
        <v>0.39975571934409926</v>
      </c>
      <c r="I109">
        <v>306.17690286999999</v>
      </c>
      <c r="J109">
        <v>1.5488166189124805E-7</v>
      </c>
      <c r="K109">
        <v>3.261E-2</v>
      </c>
      <c r="L109">
        <v>52.163453333705583</v>
      </c>
      <c r="M109" s="104">
        <v>58051.233532319995</v>
      </c>
      <c r="Q109" s="2"/>
      <c r="AE109" s="8"/>
      <c r="AF109" s="8"/>
      <c r="AH109" s="131">
        <v>107</v>
      </c>
      <c r="AI109" s="188">
        <f>'G 個別計算 (分壓氫-發酵產氫H+代0)'!CO109</f>
        <v>-559.96014628351895</v>
      </c>
      <c r="AJ109" s="132">
        <f>'G 個別計算 (分壓氫-發酵產氫H+代0)'!AG109</f>
        <v>-745.74442741033852</v>
      </c>
      <c r="AK109" s="133">
        <f>'G 個別計算 (分壓氫-發酵產氫H+代0)'!BA109</f>
        <v>-713.85384776941237</v>
      </c>
      <c r="AL109" s="132">
        <f>'G 個別計算 (分壓氫-發酵產氫H+代0)'!BU109</f>
        <v>-716.33906999309181</v>
      </c>
      <c r="AX109" s="131">
        <v>107</v>
      </c>
      <c r="AY109" s="185">
        <f>'G 個別計算 (分壓氫&amp;H+代0) '!AI109</f>
        <v>-21.148505347011351</v>
      </c>
      <c r="AZ109" s="157">
        <f>'G 個別計算 (分壓氫&amp;H+代0) '!U109</f>
        <v>-22.251179595638433</v>
      </c>
      <c r="BA109" s="132">
        <f>'G 個別計算 (分壓氫&amp;H+代0) '!BT109</f>
        <v>-16.727134679025994</v>
      </c>
      <c r="BB109" s="132">
        <f>'G 個別計算 (分壓氫&amp;H+代0) '!AB109</f>
        <v>-6.6267191652393533</v>
      </c>
      <c r="BC109" s="132">
        <f>'G 個別計算 (分壓氫&amp;H+代0) '!CA109</f>
        <v>16.727134679025994</v>
      </c>
      <c r="BD109">
        <f t="shared" si="3"/>
        <v>-27.775224512250706</v>
      </c>
      <c r="BE109" s="132">
        <f>'G 個別計算 (分壓氫&amp;H+代0) '!BF109</f>
        <v>-8.3790230554043319</v>
      </c>
      <c r="BF109" s="133">
        <f>'G 個別計算 (分壓氫&amp;H+代0) '!BM109</f>
        <v>-25.106157734430212</v>
      </c>
      <c r="BG109">
        <f>'G 個別計算 (分壓氫&amp;H+代0) '!CI109</f>
        <v>-15.478066535189512</v>
      </c>
      <c r="BI109" s="8"/>
      <c r="BK109" s="8"/>
      <c r="BN109" s="2"/>
      <c r="CB109" s="8"/>
      <c r="CC109" s="8"/>
      <c r="CE109" s="8"/>
      <c r="CH109" s="2"/>
      <c r="CV109" s="8"/>
      <c r="CW109" s="8"/>
      <c r="CY109" s="8"/>
      <c r="DB109" s="2"/>
      <c r="DP109" s="8"/>
      <c r="DQ109" s="8"/>
      <c r="DS109" s="8"/>
      <c r="DV109" s="2"/>
      <c r="EJ109" s="8"/>
      <c r="EK109" s="8"/>
      <c r="EM109" s="8"/>
      <c r="EP109" s="2"/>
      <c r="FD109" s="8"/>
      <c r="FE109" s="8"/>
      <c r="FG109" s="8"/>
      <c r="FJ109" s="2"/>
      <c r="FX109" s="8"/>
      <c r="FY109" s="8"/>
      <c r="GA109" s="8"/>
    </row>
    <row r="110" spans="1:183" ht="16.5">
      <c r="A110">
        <v>9.9999999999999995E-7</v>
      </c>
      <c r="B110" s="14">
        <v>4.9782608695652176E-5</v>
      </c>
      <c r="C110">
        <v>1.1003333333333332E-3</v>
      </c>
      <c r="D110">
        <v>7.3189189189189186E-4</v>
      </c>
      <c r="E110">
        <v>3.7272727272727269E-5</v>
      </c>
      <c r="F110" s="22">
        <v>1.563867967562866E-4</v>
      </c>
      <c r="G110" s="22">
        <v>0.57570184848197925</v>
      </c>
      <c r="H110" s="22">
        <v>0.39830018980460591</v>
      </c>
      <c r="I110">
        <v>306.00726207000002</v>
      </c>
      <c r="J110">
        <v>1.6218100973589288E-7</v>
      </c>
      <c r="K110">
        <v>3.2820000000000002E-2</v>
      </c>
      <c r="L110">
        <v>15.84589218133074</v>
      </c>
      <c r="M110" s="104">
        <v>58332.989797436545</v>
      </c>
      <c r="Q110" s="2"/>
      <c r="AE110" s="8"/>
      <c r="AF110" s="8"/>
      <c r="AH110" s="131">
        <v>108</v>
      </c>
      <c r="AI110" s="188">
        <f>'G 個別計算 (分壓氫-發酵產氫H+代0)'!CO110</f>
        <v>-556.30411267256613</v>
      </c>
      <c r="AJ110" s="132">
        <f>'G 個別計算 (分壓氫-發酵產氫H+代0)'!AG110</f>
        <v>-746.78364719842875</v>
      </c>
      <c r="AK110" s="133">
        <f>'G 個別計算 (分壓氫-發酵產氫H+代0)'!BA110</f>
        <v>-714.63998955840532</v>
      </c>
      <c r="AL110" s="132">
        <f>'G 個別計算 (分壓氫-發酵產氫H+代0)'!BU110</f>
        <v>-716.63969941787764</v>
      </c>
      <c r="AX110" s="131">
        <v>108</v>
      </c>
      <c r="AY110" s="185">
        <f>'G 個別計算 (分壓氫&amp;H+代0) '!AI110</f>
        <v>-21.362222878671119</v>
      </c>
      <c r="AZ110" s="157">
        <f>'G 個別計算 (分壓氫&amp;H+代0) '!U110</f>
        <v>-22.167090264611332</v>
      </c>
      <c r="BA110" s="132">
        <f>'G 個別計算 (分壓氫&amp;H+代0) '!BT110</f>
        <v>-16.512317252515572</v>
      </c>
      <c r="BB110" s="132">
        <f>'G 個別計算 (分壓氫&amp;H+代0) '!AB110</f>
        <v>-6.459640398035762</v>
      </c>
      <c r="BC110" s="132">
        <f>'G 個別計算 (分壓氫&amp;H+代0) '!CA110</f>
        <v>16.512317252515572</v>
      </c>
      <c r="BD110">
        <f t="shared" si="3"/>
        <v>-27.821863276706882</v>
      </c>
      <c r="BE110" s="132">
        <f>'G 個別計算 (分壓氫&amp;H+代0) '!BF110</f>
        <v>-8.3824897210626403</v>
      </c>
      <c r="BF110" s="133">
        <f>'G 個別計算 (分壓氫&amp;H+代0) '!BM110</f>
        <v>-24.89480697357811</v>
      </c>
      <c r="BG110">
        <f>'G 個別計算 (分壓氫&amp;H+代0) '!CI110</f>
        <v>-16.175375177400724</v>
      </c>
      <c r="BI110" s="8"/>
      <c r="BK110" s="8"/>
      <c r="BN110" s="2"/>
      <c r="CB110" s="8"/>
      <c r="CC110" s="8"/>
      <c r="CE110" s="8"/>
      <c r="CH110" s="2"/>
      <c r="CV110" s="8"/>
      <c r="CW110" s="8"/>
      <c r="CY110" s="8"/>
      <c r="DB110" s="2"/>
      <c r="DP110" s="8"/>
      <c r="DQ110" s="8"/>
      <c r="DS110" s="8"/>
      <c r="DV110" s="2"/>
      <c r="EJ110" s="8"/>
      <c r="EK110" s="8"/>
      <c r="EM110" s="8"/>
      <c r="EP110" s="2"/>
      <c r="FD110" s="8"/>
      <c r="FE110" s="8"/>
      <c r="FG110" s="8"/>
      <c r="FJ110" s="2"/>
      <c r="FX110" s="8"/>
      <c r="FY110" s="8"/>
      <c r="GA110" s="8"/>
    </row>
    <row r="111" spans="1:183" ht="16.5">
      <c r="A111">
        <v>9.9999999999999995E-7</v>
      </c>
      <c r="B111" s="14">
        <v>9.9999999999999995E-7</v>
      </c>
      <c r="C111">
        <v>7.8666666666666674E-4</v>
      </c>
      <c r="D111">
        <v>5.9891891891891886E-4</v>
      </c>
      <c r="E111">
        <v>3.1590909090909086E-5</v>
      </c>
      <c r="F111" s="22">
        <v>8.3019524376874644E-4</v>
      </c>
      <c r="G111" s="22">
        <v>0.57932730496402951</v>
      </c>
      <c r="H111" s="22">
        <v>0.38797925961030566</v>
      </c>
      <c r="I111">
        <v>305.98872298999999</v>
      </c>
      <c r="J111">
        <v>1.5135612484362046E-7</v>
      </c>
      <c r="K111">
        <v>3.3224999999999998E-2</v>
      </c>
      <c r="L111">
        <v>84.11953307486823</v>
      </c>
      <c r="M111" s="104">
        <v>58700.339175480287</v>
      </c>
      <c r="Q111" s="2"/>
      <c r="AE111" s="8"/>
      <c r="AF111" s="8"/>
      <c r="AH111" s="131">
        <v>109</v>
      </c>
      <c r="AI111" s="188">
        <f>'G 個別計算 (分壓氫-發酵產氫H+代0)'!CO111</f>
        <v>-795.28722257229379</v>
      </c>
      <c r="AJ111" s="132">
        <f>'G 個別計算 (分壓氫-發酵產氫H+代0)'!AG111</f>
        <v>-751.67713032792653</v>
      </c>
      <c r="AK111" s="133">
        <f>'G 個別計算 (分壓氫-發酵產氫H+代0)'!BA111</f>
        <v>-716.24928622813002</v>
      </c>
      <c r="AL111" s="132">
        <f>'G 個別計算 (分壓氫-發酵產氫H+代0)'!BU111</f>
        <v>-717.52016337824784</v>
      </c>
      <c r="AX111" s="131">
        <v>109</v>
      </c>
      <c r="AY111" s="185">
        <f>'G 個別計算 (分壓氫&amp;H+代0) '!AI111</f>
        <v>-22.648933017951876</v>
      </c>
      <c r="AZ111" s="157">
        <f>'G 個別計算 (分壓氫&amp;H+代0) '!U111</f>
        <v>-22.479504068380152</v>
      </c>
      <c r="BA111" s="132">
        <f>'G 個別計算 (分壓氫&amp;H+代0) '!BT111</f>
        <v>-15.596155644879147</v>
      </c>
      <c r="BB111" s="132">
        <f>'G 個別計算 (分壓氫&amp;H+代0) '!AB111</f>
        <v>-6.7139194739291046</v>
      </c>
      <c r="BC111" s="132">
        <f>'G 個別計算 (分壓氫&amp;H+代0) '!CA111</f>
        <v>15.596155644879147</v>
      </c>
      <c r="BD111">
        <f t="shared" si="3"/>
        <v>-29.362852491880979</v>
      </c>
      <c r="BE111" s="132">
        <f>'G 個別計算 (分壓氫&amp;H+代0) '!BF111</f>
        <v>-8.3973283381453996</v>
      </c>
      <c r="BF111" s="133">
        <f>'G 個別計算 (分壓氫&amp;H+代0) '!BM111</f>
        <v>-23.993483983024444</v>
      </c>
      <c r="BG111">
        <f>'G 個別計算 (分壓氫&amp;H+代0) '!CI111</f>
        <v>23.878461873550378</v>
      </c>
      <c r="BI111" s="8"/>
      <c r="BK111" s="8"/>
      <c r="BN111" s="2"/>
      <c r="CB111" s="8"/>
      <c r="CC111" s="8"/>
      <c r="CE111" s="8"/>
      <c r="CH111" s="2"/>
      <c r="CV111" s="8"/>
      <c r="CW111" s="8"/>
      <c r="CY111" s="8"/>
      <c r="DB111" s="2"/>
      <c r="DP111" s="8"/>
      <c r="DQ111" s="8"/>
      <c r="DS111" s="8"/>
      <c r="DV111" s="2"/>
      <c r="EJ111" s="8"/>
      <c r="EK111" s="8"/>
      <c r="EM111" s="8"/>
      <c r="EP111" s="2"/>
      <c r="FD111" s="8"/>
      <c r="FE111" s="8"/>
      <c r="FG111" s="8"/>
      <c r="FJ111" s="2"/>
      <c r="FX111" s="8"/>
      <c r="FY111" s="8"/>
      <c r="GA111" s="8"/>
    </row>
    <row r="112" spans="1:183" ht="16.5">
      <c r="A112">
        <v>9.9999999999999995E-7</v>
      </c>
      <c r="B112" s="14">
        <v>9.9999999999999995E-7</v>
      </c>
      <c r="C112">
        <v>1.9161666666666665E-3</v>
      </c>
      <c r="D112">
        <v>1.3432432432432433E-3</v>
      </c>
      <c r="E112">
        <v>4.9090909090909098E-5</v>
      </c>
      <c r="F112" s="22">
        <v>1.0282632983365448E-4</v>
      </c>
      <c r="G112" s="22">
        <v>0.60229095107581809</v>
      </c>
      <c r="H112" s="22">
        <v>0.35602991427831882</v>
      </c>
      <c r="I112">
        <v>306.28698890999999</v>
      </c>
      <c r="J112">
        <v>1.479108388168204E-7</v>
      </c>
      <c r="K112">
        <v>3.2210000000000003E-2</v>
      </c>
      <c r="L112">
        <v>10.41887787039504</v>
      </c>
      <c r="M112" s="104">
        <v>61027.13061775727</v>
      </c>
      <c r="Q112" s="2"/>
      <c r="AE112" s="8"/>
      <c r="AF112" s="8"/>
      <c r="AH112" s="131">
        <v>110</v>
      </c>
      <c r="AI112" s="188">
        <f>'G 個別計算 (分壓氫-發酵產氫H+代0)'!CO112</f>
        <v>-794.3399835591008</v>
      </c>
      <c r="AJ112" s="132">
        <f>'G 個別計算 (分壓氫-發酵產氫H+代0)'!AG112</f>
        <v>-738.6924085796652</v>
      </c>
      <c r="AK112" s="133">
        <f>'G 個別計算 (分壓氫-發酵產氫H+代0)'!BA112</f>
        <v>-709.6662238205239</v>
      </c>
      <c r="AL112" s="132">
        <f>'G 個別計算 (分壓氫-發酵產氫H+代0)'!BU112</f>
        <v>-715.16171039063306</v>
      </c>
      <c r="AX112" s="131">
        <v>110</v>
      </c>
      <c r="AY112" s="185">
        <f>'G 個別計算 (分壓氫&amp;H+代0) '!AI112</f>
        <v>-19.240291014318913</v>
      </c>
      <c r="AZ112" s="157">
        <f>'G 個別計算 (分壓氫&amp;H+代0) '!U112</f>
        <v>-22.348385237935645</v>
      </c>
      <c r="BA112" s="132">
        <f>'G 個別計算 (分壓氫&amp;H+代0) '!BT112</f>
        <v>-18.019105342523403</v>
      </c>
      <c r="BB112" s="132">
        <f>'G 個別計算 (分壓氫&amp;H+代0) '!AB112</f>
        <v>-7.4373741190287923</v>
      </c>
      <c r="BC112" s="132">
        <f>'G 個別計算 (分壓氫&amp;H+代0) '!CA112</f>
        <v>18.019105342523403</v>
      </c>
      <c r="BD112">
        <f t="shared" si="3"/>
        <v>-26.677665133347706</v>
      </c>
      <c r="BE112" s="132">
        <f>'G 個別計算 (分壓氫&amp;H+代0) '!BF112</f>
        <v>-8.2181089324761984</v>
      </c>
      <c r="BF112" s="133">
        <f>'G 個別計算 (分壓氫&amp;H+代0) '!BM112</f>
        <v>-26.237214274999477</v>
      </c>
      <c r="BG112">
        <f>'G 個別計算 (分壓氫&amp;H+代0) '!CI112</f>
        <v>23.800518163381014</v>
      </c>
      <c r="BI112" s="8"/>
      <c r="BK112" s="8"/>
      <c r="BN112" s="2"/>
      <c r="CB112" s="8"/>
      <c r="CC112" s="8"/>
      <c r="CE112" s="8"/>
      <c r="CH112" s="2"/>
      <c r="CV112" s="8"/>
      <c r="CW112" s="8"/>
      <c r="CY112" s="8"/>
      <c r="DB112" s="2"/>
      <c r="DP112" s="8"/>
      <c r="DQ112" s="8"/>
      <c r="DS112" s="8"/>
      <c r="DV112" s="2"/>
      <c r="EJ112" s="8"/>
      <c r="EK112" s="8"/>
      <c r="EM112" s="8"/>
      <c r="EP112" s="2"/>
      <c r="FD112" s="8"/>
      <c r="FE112" s="8"/>
      <c r="FG112" s="8"/>
      <c r="FJ112" s="2"/>
      <c r="FX112" s="8"/>
      <c r="FY112" s="8"/>
      <c r="GA112" s="8"/>
    </row>
  </sheetData>
  <phoneticPr fontId="3" type="noConversion"/>
  <pageMargins left="0.7" right="0.7" top="0.75" bottom="0.75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92171-1ECB-487D-8221-AFEF962BF773}">
  <dimension ref="A1:J112"/>
  <sheetViews>
    <sheetView zoomScale="89" zoomScaleNormal="89" workbookViewId="0">
      <selection activeCell="F32" sqref="F32"/>
    </sheetView>
  </sheetViews>
  <sheetFormatPr defaultRowHeight="15.75"/>
  <cols>
    <col min="2" max="4" width="15.140625" bestFit="1" customWidth="1"/>
    <col min="5" max="5" width="38.85546875" bestFit="1" customWidth="1"/>
    <col min="6" max="6" width="47.7109375" bestFit="1" customWidth="1"/>
    <col min="7" max="7" width="35.7109375" bestFit="1" customWidth="1"/>
    <col min="8" max="8" width="34.140625" bestFit="1" customWidth="1"/>
    <col min="9" max="9" width="35.7109375" bestFit="1" customWidth="1"/>
    <col min="10" max="10" width="32.140625" bestFit="1" customWidth="1"/>
  </cols>
  <sheetData>
    <row r="1" spans="1:10">
      <c r="B1" t="s">
        <v>327</v>
      </c>
      <c r="C1" t="s">
        <v>328</v>
      </c>
      <c r="D1" t="s">
        <v>329</v>
      </c>
      <c r="E1" t="s">
        <v>330</v>
      </c>
      <c r="F1" t="s">
        <v>164</v>
      </c>
      <c r="G1" t="s">
        <v>332</v>
      </c>
      <c r="H1" t="s">
        <v>331</v>
      </c>
      <c r="I1" t="s">
        <v>172</v>
      </c>
      <c r="J1" t="s">
        <v>333</v>
      </c>
    </row>
    <row r="4" spans="1:10">
      <c r="B4" t="s">
        <v>334</v>
      </c>
      <c r="C4" t="s">
        <v>335</v>
      </c>
      <c r="D4" t="s">
        <v>336</v>
      </c>
      <c r="E4" t="s">
        <v>337</v>
      </c>
      <c r="F4" t="s">
        <v>338</v>
      </c>
      <c r="G4" t="s">
        <v>339</v>
      </c>
      <c r="H4" t="s">
        <v>340</v>
      </c>
      <c r="I4" t="s">
        <v>341</v>
      </c>
      <c r="J4" t="s">
        <v>342</v>
      </c>
    </row>
    <row r="5" spans="1:10">
      <c r="A5">
        <v>3</v>
      </c>
      <c r="B5" s="189">
        <f>'總圖 (分壓氫 H+ 及 溫度校正版)'!AJ5</f>
        <v>-751.68371853480255</v>
      </c>
      <c r="C5" s="189">
        <f>'總圖 (分壓氫 H+ 及 溫度校正版)'!AK5</f>
        <v>-704.54342318476267</v>
      </c>
      <c r="D5" s="189">
        <f>'總圖 (分壓氫 H+ 及 溫度校正版)'!AL5</f>
        <v>-698.03283463156595</v>
      </c>
      <c r="E5" s="189">
        <f>'總圖 (分壓氫 H+ 及 溫度校正版)'!AY5</f>
        <v>7.7177517950210444</v>
      </c>
      <c r="F5" s="189">
        <f>'總圖 (分壓氫 H+ 及 溫度校正版)'!AZ5</f>
        <v>32.219288175064648</v>
      </c>
      <c r="G5" s="189">
        <f>'總圖 (分壓氫 H+ 及 溫度校正版)'!BB5</f>
        <v>-5.3676215594868193</v>
      </c>
      <c r="H5" s="189">
        <f>'總圖 (分壓氫 H+ 及 溫度校正版)'!BA5</f>
        <v>62.088446114595243</v>
      </c>
      <c r="I5" s="189">
        <f>'總圖 (分壓氫 H+ 及 溫度校正版)'!BE5</f>
        <v>-82.834184879986992</v>
      </c>
      <c r="J5" s="189">
        <f>'總圖 (分壓氫 H+ 及 溫度校正版)'!BF5</f>
        <v>-20.745738765391629</v>
      </c>
    </row>
    <row r="6" spans="1:10">
      <c r="A6">
        <v>4</v>
      </c>
      <c r="B6" s="189">
        <f>'總圖 (分壓氫 H+ 及 溫度校正版)'!AJ6</f>
        <v>-753.22981055375976</v>
      </c>
      <c r="C6" s="189">
        <f>'總圖 (分壓氫 H+ 及 溫度校正版)'!AK6</f>
        <v>-703.08374613743172</v>
      </c>
      <c r="D6" s="189">
        <f>'總圖 (分壓氫 H+ 及 溫度校正版)'!AL6</f>
        <v>-696.84373839072691</v>
      </c>
      <c r="E6" s="189">
        <f>'總圖 (分壓氫 H+ 及 溫度校正版)'!AY6</f>
        <v>8.6903067201123037</v>
      </c>
      <c r="F6" s="189">
        <f>'總圖 (分壓氫 H+ 及 溫度校正版)'!AZ6</f>
        <v>34.547139711959154</v>
      </c>
      <c r="G6" s="189">
        <f>'總圖 (分壓氫 H+ 及 溫度校正版)'!BB6</f>
        <v>-6.0080078347073576</v>
      </c>
      <c r="H6" s="189">
        <f>'總圖 (分壓氫 H+ 及 溫度校正版)'!BA6</f>
        <v>66.411980538513532</v>
      </c>
      <c r="I6" s="189">
        <f>'總圖 (分壓氫 H+ 及 溫度校正版)'!BE6</f>
        <v>-86.794227302879762</v>
      </c>
      <c r="J6" s="189">
        <f>'總圖 (分壓氫 H+ 及 溫度校正版)'!BF6</f>
        <v>-20.382246764366116</v>
      </c>
    </row>
    <row r="7" spans="1:10">
      <c r="A7">
        <v>5</v>
      </c>
      <c r="B7" s="189">
        <f>'總圖 (分壓氫 H+ 及 溫度校正版)'!AJ7</f>
        <v>-750.67871397946533</v>
      </c>
      <c r="C7" s="189">
        <f>'總圖 (分壓氫 H+ 及 溫度校正版)'!AK7</f>
        <v>-701.03889444932645</v>
      </c>
      <c r="D7" s="189">
        <f>'總圖 (分壓氫 H+ 及 溫度校正版)'!AL7</f>
        <v>-698.23804249116006</v>
      </c>
      <c r="E7" s="189">
        <f>'總圖 (分壓氫 H+ 及 溫度校正版)'!AY7</f>
        <v>9.2766879807602862</v>
      </c>
      <c r="F7" s="189">
        <f>'總圖 (分壓氫 H+ 及 溫度校正版)'!AZ7</f>
        <v>33.007698736949031</v>
      </c>
      <c r="G7" s="189">
        <f>'總圖 (分壓氫 H+ 及 溫度校正版)'!BB7</f>
        <v>-7.4152503712563957</v>
      </c>
      <c r="H7" s="189">
        <f>'總圖 (分壓氫 H+ 及 溫度校正版)'!BA7</f>
        <v>64.153959864394338</v>
      </c>
      <c r="I7" s="189">
        <f>'總圖 (分壓氫 H+ 及 溫度校正版)'!BE7</f>
        <v>-85.182267313608151</v>
      </c>
      <c r="J7" s="189">
        <f>'總圖 (分壓氫 H+ 及 溫度校正版)'!BF7</f>
        <v>-21.028307449213706</v>
      </c>
    </row>
    <row r="8" spans="1:10">
      <c r="A8">
        <v>6</v>
      </c>
      <c r="B8" s="189">
        <f>'總圖 (分壓氫 H+ 及 溫度校正版)'!AJ8</f>
        <v>-750.30677877409698</v>
      </c>
      <c r="C8" s="189">
        <f>'總圖 (分壓氫 H+ 及 溫度校正版)'!AK8</f>
        <v>-701.83242101915619</v>
      </c>
      <c r="D8" s="189">
        <f>'總圖 (分壓氫 H+ 及 溫度校正版)'!AL8</f>
        <v>-696.16280289787051</v>
      </c>
      <c r="E8" s="189">
        <f>'總圖 (分壓氫 H+ 及 溫度校正版)'!AY8</f>
        <v>7.3935671161878673</v>
      </c>
      <c r="F8" s="189">
        <f>'總圖 (分壓氫 H+ 及 溫度校正版)'!AZ8</f>
        <v>31.648573885534077</v>
      </c>
      <c r="G8" s="189">
        <f>'總圖 (分壓氫 H+ 及 溫度校正版)'!BB8</f>
        <v>-5.9652717307353171</v>
      </c>
      <c r="H8" s="189">
        <f>'總圖 (分壓氫 H+ 及 溫度校正版)'!BA8</f>
        <v>61.868852385615767</v>
      </c>
      <c r="I8" s="189">
        <f>'總圖 (分壓氫 H+ 及 溫度校正版)'!BE8</f>
        <v>-83.035760416571435</v>
      </c>
      <c r="J8" s="189">
        <f>'總圖 (分壓氫 H+ 及 溫度校正版)'!BF8</f>
        <v>-21.16690803095555</v>
      </c>
    </row>
    <row r="9" spans="1:10">
      <c r="A9">
        <v>7</v>
      </c>
      <c r="B9" s="189">
        <f>'總圖 (分壓氫 H+ 及 溫度校正版)'!AJ9</f>
        <v>-746.06577527240597</v>
      </c>
      <c r="C9" s="189">
        <f>'總圖 (分壓氫 H+ 及 溫度校正版)'!AK9</f>
        <v>-701.00771866336686</v>
      </c>
      <c r="D9" s="189">
        <f>'總圖 (分壓氫 H+ 及 溫度校正版)'!AL9</f>
        <v>-694.63867029588835</v>
      </c>
      <c r="E9" s="189">
        <f>'總圖 (分壓氫 H+ 及 溫度校正版)'!AY9</f>
        <v>16.411853776835841</v>
      </c>
      <c r="F9" s="189">
        <f>'總圖 (分壓氫 H+ 及 溫度校正版)'!AZ9</f>
        <v>44.443875377622533</v>
      </c>
      <c r="G9" s="189">
        <f>'總圖 (分壓氫 H+ 及 溫度校正版)'!BB9</f>
        <v>-5.0670322939728809</v>
      </c>
      <c r="H9" s="189">
        <f>'總圖 (分壓氫 H+ 及 溫度校正版)'!BA9</f>
        <v>77.542929272382281</v>
      </c>
      <c r="I9" s="189">
        <f>'總圖 (分壓氫 H+ 及 溫度校正版)'!BE9</f>
        <v>-98.716050326327291</v>
      </c>
      <c r="J9" s="189">
        <f>'總圖 (分壓氫 H+ 及 溫度校正版)'!BF9</f>
        <v>-21.173121053944886</v>
      </c>
    </row>
    <row r="10" spans="1:10">
      <c r="A10">
        <v>8</v>
      </c>
      <c r="B10" s="189">
        <f>'總圖 (分壓氫 H+ 及 溫度校正版)'!AJ10</f>
        <v>-751.11854211680395</v>
      </c>
      <c r="C10" s="189">
        <f>'總圖 (分壓氫 H+ 及 溫度校正版)'!AK10</f>
        <v>-704.91162552562264</v>
      </c>
      <c r="D10" s="189">
        <f>'總圖 (分壓氫 H+ 及 溫度校正版)'!AL10</f>
        <v>-700.35350409070224</v>
      </c>
      <c r="E10" s="189">
        <f>'總圖 (分壓氫 H+ 及 溫度校正版)'!AY10</f>
        <v>6.4299201788797689</v>
      </c>
      <c r="F10" s="189">
        <f>'總圖 (分壓氫 H+ 及 溫度校正版)'!AZ10</f>
        <v>28.689539148895598</v>
      </c>
      <c r="G10" s="189">
        <f>'總圖 (分壓氫 H+ 及 溫度校正版)'!BB10</f>
        <v>-6.0541935658924499</v>
      </c>
      <c r="H10" s="189">
        <f>'總圖 (分壓氫 H+ 及 溫度校正版)'!BA10</f>
        <v>57.003351684804052</v>
      </c>
      <c r="I10" s="189">
        <f>'總圖 (分壓氫 H+ 及 溫度校正版)'!BE10</f>
        <v>-77.946379144435014</v>
      </c>
      <c r="J10" s="189">
        <f>'總圖 (分壓氫 H+ 及 溫度校正版)'!BF10</f>
        <v>-20.943027459630841</v>
      </c>
    </row>
    <row r="11" spans="1:10">
      <c r="A11">
        <v>9</v>
      </c>
      <c r="B11" s="189">
        <f>'總圖 (分壓氫 H+ 及 溫度校正版)'!AJ11</f>
        <v>-753.4527532142348</v>
      </c>
      <c r="C11" s="189">
        <f>'總圖 (分壓氫 H+ 及 溫度校正版)'!AK11</f>
        <v>-707.59300047257045</v>
      </c>
      <c r="D11" s="189">
        <f>'總圖 (分壓氫 H+ 及 溫度校正版)'!AL11</f>
        <v>-702.13083151491674</v>
      </c>
      <c r="E11" s="189">
        <f>'總圖 (分壓氫 H+ 及 溫度校正版)'!AY11</f>
        <v>4.4846122410978495</v>
      </c>
      <c r="F11" s="189">
        <f>'總圖 (分壓氫 H+ 及 溫度校正版)'!AZ11</f>
        <v>26.240420809390784</v>
      </c>
      <c r="G11" s="189">
        <f>'總圖 (分壓氫 H+ 及 溫度校正版)'!BB11</f>
        <v>-5.6007531039184393</v>
      </c>
      <c r="H11" s="189">
        <f>'總圖 (分壓氫 H+ 及 溫度校正版)'!BA11</f>
        <v>53.596982481602325</v>
      </c>
      <c r="I11" s="189">
        <f>'總圖 (分壓氫 H+ 及 溫度校正版)'!BE11</f>
        <v>-74.237128182597871</v>
      </c>
      <c r="J11" s="189">
        <f>'總圖 (分壓氫 H+ 及 溫度校正版)'!BF11</f>
        <v>-20.640145700995433</v>
      </c>
    </row>
    <row r="12" spans="1:10">
      <c r="A12">
        <v>10</v>
      </c>
      <c r="B12" s="189">
        <f>'總圖 (分壓氫 H+ 及 溫度校正版)'!AJ12</f>
        <v>-748.03489162389849</v>
      </c>
      <c r="C12" s="189">
        <f>'總圖 (分壓氫 H+ 及 溫度校正版)'!AK12</f>
        <v>-701.17113800423772</v>
      </c>
      <c r="D12" s="189">
        <f>'總圖 (分壓氫 H+ 及 溫度校正版)'!AL12</f>
        <v>-698.59505310242503</v>
      </c>
      <c r="E12" s="189">
        <f>'總圖 (分壓氫 H+ 及 溫度校正版)'!AY12</f>
        <v>10.658824513121019</v>
      </c>
      <c r="F12" s="189">
        <f>'總圖 (分壓氫 H+ 及 溫度校正版)'!AZ12</f>
        <v>33.968728182049709</v>
      </c>
      <c r="G12" s="189">
        <f>'總圖 (分壓氫 H+ 及 溫度校正版)'!BB12</f>
        <v>-7.0301811069791631</v>
      </c>
      <c r="H12" s="189">
        <f>'總圖 (分壓氫 H+ 及 溫度校正版)'!BA12</f>
        <v>64.308812957957741</v>
      </c>
      <c r="I12" s="189">
        <f>'總圖 (分壓氫 H+ 及 溫度校正版)'!BE12</f>
        <v>-85.44545724453971</v>
      </c>
      <c r="J12" s="189">
        <f>'總圖 (分壓氫 H+ 及 溫度校正版)'!BF12</f>
        <v>-21.136644286581863</v>
      </c>
    </row>
    <row r="13" spans="1:10">
      <c r="A13">
        <v>11</v>
      </c>
      <c r="B13" s="189">
        <f>'總圖 (分壓氫 H+ 及 溫度校正版)'!AJ13</f>
        <v>-744.15060894212206</v>
      </c>
      <c r="C13" s="189">
        <f>'總圖 (分壓氫 H+ 及 溫度校正版)'!AK13</f>
        <v>-699.86669149563772</v>
      </c>
      <c r="D13" s="189">
        <f>'總圖 (分壓氫 H+ 及 溫度校正版)'!AL13</f>
        <v>-696.51252689259945</v>
      </c>
      <c r="E13" s="189">
        <f>'總圖 (分壓氫 H+ 及 溫度校正版)'!AY13</f>
        <v>12.439516763732193</v>
      </c>
      <c r="F13" s="189">
        <f>'總圖 (分壓氫 H+ 及 溫度校正版)'!AZ13</f>
        <v>36.249875520269569</v>
      </c>
      <c r="G13" s="189">
        <f>'總圖 (分壓氫 H+ 及 溫度校正版)'!BB13</f>
        <v>-6.2432184241547404</v>
      </c>
      <c r="H13" s="189">
        <f>'總圖 (分壓氫 H+ 及 溫度校正版)'!BA13</f>
        <v>66.303452700961856</v>
      </c>
      <c r="I13" s="189">
        <f>'總圖 (分壓氫 H+ 及 溫度校正版)'!BE13</f>
        <v>-87.995648286771626</v>
      </c>
      <c r="J13" s="189">
        <f>'總圖 (分壓氫 H+ 及 溫度校正版)'!BF13</f>
        <v>-21.69219558580965</v>
      </c>
    </row>
    <row r="14" spans="1:10">
      <c r="A14">
        <v>12</v>
      </c>
      <c r="B14" s="189">
        <f>'總圖 (分壓氫 H+ 及 溫度校正版)'!AJ14</f>
        <v>-744.44612463198166</v>
      </c>
      <c r="C14" s="189">
        <f>'總圖 (分壓氫 H+ 及 溫度校正版)'!AK14</f>
        <v>-698.71721607374059</v>
      </c>
      <c r="D14" s="189">
        <f>'總圖 (分壓氫 H+ 及 溫度校正版)'!AL14</f>
        <v>-717.85250506300576</v>
      </c>
      <c r="E14" s="189">
        <f>'總圖 (分壓氫 H+ 及 溫度校正版)'!AY14</f>
        <v>21.933959923701952</v>
      </c>
      <c r="F14" s="189">
        <f>'總圖 (分壓氫 H+ 及 溫度校正版)'!AZ14</f>
        <v>36.3271109128113</v>
      </c>
      <c r="G14" s="189">
        <f>'總圖 (分壓氫 H+ 及 溫度校正版)'!BB14</f>
        <v>-16.272544527200889</v>
      </c>
      <c r="H14" s="189">
        <f>'總圖 (分壓氫 H+ 及 溫度校正版)'!BA14</f>
        <v>66.992806429121714</v>
      </c>
      <c r="I14" s="189">
        <f>'總圖 (分壓氫 H+ 及 溫度校正版)'!BE14</f>
        <v>-88.670893170231381</v>
      </c>
      <c r="J14" s="189">
        <f>'總圖 (分壓氫 H+ 及 溫度校正版)'!BF14</f>
        <v>-21.678086741109549</v>
      </c>
    </row>
    <row r="15" spans="1:10">
      <c r="A15">
        <v>13</v>
      </c>
      <c r="B15" s="189">
        <f>'總圖 (分壓氫 H+ 及 溫度校正版)'!AJ15</f>
        <v>-747.92808048661948</v>
      </c>
      <c r="C15" s="189">
        <f>'總圖 (分壓氫 H+ 及 溫度校正版)'!AK15</f>
        <v>-702.8032978532226</v>
      </c>
      <c r="D15" s="189">
        <f>'總圖 (分壓氫 H+ 及 溫度校正版)'!AL15</f>
        <v>-698.06564929557726</v>
      </c>
      <c r="E15" s="189">
        <f>'總圖 (分壓氫 H+ 及 溫度校正版)'!AY15</f>
        <v>11.76344611256895</v>
      </c>
      <c r="F15" s="189">
        <f>'總圖 (分壓氫 H+ 及 溫度校正版)'!AZ15</f>
        <v>36.430516535455396</v>
      </c>
      <c r="G15" s="189">
        <f>'總圖 (分壓氫 H+ 及 溫度校正版)'!BB15</f>
        <v>-5.7879410850930437</v>
      </c>
      <c r="H15" s="189">
        <f>'總圖 (分壓氫 H+ 及 溫度校正版)'!BA15</f>
        <v>66.885528043435059</v>
      </c>
      <c r="I15" s="189">
        <f>'總圖 (分壓氫 H+ 及 溫度校正版)'!BE15</f>
        <v>-88.044121573664626</v>
      </c>
      <c r="J15" s="189">
        <f>'總圖 (分壓氫 H+ 及 溫度校正版)'!BF15</f>
        <v>-21.158593530229446</v>
      </c>
    </row>
    <row r="16" spans="1:10">
      <c r="A16">
        <v>14</v>
      </c>
      <c r="B16" s="189">
        <f>'總圖 (分壓氫 H+ 及 溫度校正版)'!AJ16</f>
        <v>-730.76499607563574</v>
      </c>
      <c r="C16" s="189">
        <f>'總圖 (分壓氫 H+ 及 溫度校正版)'!AK16</f>
        <v>-695.62220353866792</v>
      </c>
      <c r="D16" s="189">
        <f>'總圖 (分壓氫 H+ 及 溫度校正版)'!AL16</f>
        <v>-689.28913967581752</v>
      </c>
      <c r="E16" s="189">
        <f>'總圖 (分壓氫 H+ 及 溫度校正版)'!AY16</f>
        <v>14.454361440302119</v>
      </c>
      <c r="F16" s="189">
        <f>'總圖 (分壓氫 H+ 及 溫度校正版)'!AZ16</f>
        <v>38.035381214300529</v>
      </c>
      <c r="G16" s="189">
        <f>'總圖 (分壓氫 H+ 及 溫度校正版)'!BB16</f>
        <v>-3.3582839791031356</v>
      </c>
      <c r="H16" s="189">
        <f>'總圖 (分壓氫 H+ 及 溫度校正版)'!BA16</f>
        <v>64.974684967402254</v>
      </c>
      <c r="I16" s="189">
        <f>'總圖 (分壓氫 H+ 及 溫度校正版)'!BE16</f>
        <v>-89.126887259654723</v>
      </c>
      <c r="J16" s="189">
        <f>'總圖 (分壓氫 H+ 及 溫度校正版)'!BF16</f>
        <v>-24.152202292252344</v>
      </c>
    </row>
    <row r="17" spans="1:10">
      <c r="A17">
        <v>15</v>
      </c>
      <c r="B17" s="189">
        <f>'總圖 (分壓氫 H+ 及 溫度校正版)'!AJ17</f>
        <v>-724.78316393288367</v>
      </c>
      <c r="C17" s="189">
        <f>'總圖 (分壓氫 H+ 及 溫度校正版)'!AK17</f>
        <v>-693.03612266709638</v>
      </c>
      <c r="D17" s="189">
        <f>'總圖 (分壓氫 H+ 及 溫度校正版)'!AL17</f>
        <v>-684.5383371464934</v>
      </c>
      <c r="E17" s="189">
        <f>'總圖 (分壓氫 H+ 及 溫度校正版)'!AY17</f>
        <v>18.70365387437484</v>
      </c>
      <c r="F17" s="189">
        <f>'總圖 (分壓氫 H+ 及 溫度校正版)'!AZ17</f>
        <v>44.639963982663751</v>
      </c>
      <c r="G17" s="189">
        <f>'總圖 (分壓氫 H+ 及 溫度校正版)'!BB17</f>
        <v>-1.8265352111793018</v>
      </c>
      <c r="H17" s="189">
        <f>'總圖 (分壓氫 H+ 及 溫度校正版)'!BA17</f>
        <v>72.402809302132127</v>
      </c>
      <c r="I17" s="189">
        <f>'總圖 (分壓氫 H+ 及 溫度校正版)'!BE17</f>
        <v>-97.405175893624488</v>
      </c>
      <c r="J17" s="189">
        <f>'總圖 (分壓氫 H+ 及 溫度校正版)'!BF17</f>
        <v>-25.002366591492233</v>
      </c>
    </row>
    <row r="18" spans="1:10">
      <c r="A18">
        <v>16</v>
      </c>
      <c r="B18" s="189">
        <f>'總圖 (分壓氫 H+ 及 溫度校正版)'!AJ18</f>
        <v>-730.83770054768513</v>
      </c>
      <c r="C18" s="189">
        <f>'總圖 (分壓氫 H+ 及 溫度校正版)'!AK18</f>
        <v>-694.27666766236655</v>
      </c>
      <c r="D18" s="189">
        <f>'總圖 (分壓氫 H+ 及 溫度校正版)'!AL18</f>
        <v>-680.6154049723574</v>
      </c>
      <c r="E18" s="189">
        <f>'總圖 (分壓氫 H+ 及 溫度校正版)'!AY18</f>
        <v>23.95879926051914</v>
      </c>
      <c r="F18" s="189">
        <f>'總圖 (分壓氫 H+ 及 溫度校正版)'!AZ18</f>
        <v>57.564599040025527</v>
      </c>
      <c r="G18" s="189">
        <f>'總圖 (分壓氫 H+ 及 溫度校正版)'!BB18</f>
        <v>-0.41876107135596258</v>
      </c>
      <c r="H18" s="189">
        <f>'總圖 (分壓氫 H+ 及 溫度校正版)'!BA18</f>
        <v>91.589159890888055</v>
      </c>
      <c r="I18" s="189">
        <f>'總圖 (分壓氫 H+ 及 溫度校正版)'!BE18</f>
        <v>-114.72760065226939</v>
      </c>
      <c r="J18" s="189">
        <f>'總圖 (分壓氫 H+ 及 溫度校正版)'!BF18</f>
        <v>-23.138440761381233</v>
      </c>
    </row>
    <row r="19" spans="1:10">
      <c r="A19">
        <v>17</v>
      </c>
      <c r="B19" s="189">
        <f>'總圖 (分壓氫 H+ 及 溫度校正版)'!AJ19</f>
        <v>-710.26295423170029</v>
      </c>
      <c r="C19" s="189">
        <f>'總圖 (分壓氫 H+ 及 溫度校正版)'!AK19</f>
        <v>-684.16772176231132</v>
      </c>
      <c r="D19" s="189">
        <f>'總圖 (分壓氫 H+ 及 溫度校正版)'!AL19</f>
        <v>-670.35238637495877</v>
      </c>
      <c r="E19" s="189">
        <f>'總圖 (分壓氫 H+ 及 溫度校正版)'!AY19</f>
        <v>29.540154104862946</v>
      </c>
      <c r="F19" s="189">
        <f>'總圖 (分壓氫 H+ 及 溫度校正版)'!AZ19</f>
        <v>62.396835094920107</v>
      </c>
      <c r="G19" s="189">
        <f>'總圖 (分壓氫 H+ 及 溫度校正版)'!BB19</f>
        <v>1.4683662606941257</v>
      </c>
      <c r="H19" s="189">
        <f>'總圖 (分壓氫 H+ 及 溫度校正版)'!BA19</f>
        <v>93.785149824283309</v>
      </c>
      <c r="I19" s="189">
        <f>'總圖 (分壓氫 H+ 及 溫度校正版)'!BE19</f>
        <v>-120.21144017367799</v>
      </c>
      <c r="J19" s="189">
        <f>'總圖 (分壓氫 H+ 及 溫度校正版)'!BF19</f>
        <v>-26.426290349394556</v>
      </c>
    </row>
    <row r="20" spans="1:10">
      <c r="A20">
        <v>18</v>
      </c>
      <c r="B20" s="189">
        <f>'總圖 (分壓氫 H+ 及 溫度校正版)'!AJ20</f>
        <v>-712.6512101123069</v>
      </c>
      <c r="C20" s="189">
        <f>'總圖 (分壓氫 H+ 及 溫度校正版)'!AK20</f>
        <v>-685.74103790293668</v>
      </c>
      <c r="D20" s="189">
        <f>'總圖 (分壓氫 H+ 及 溫度校正版)'!AL20</f>
        <v>-670.69510915645856</v>
      </c>
      <c r="E20" s="189">
        <f>'總圖 (分壓氫 H+ 及 溫度校正版)'!AY20</f>
        <v>31.197646695166242</v>
      </c>
      <c r="F20" s="189">
        <f>'總圖 (分壓氫 H+ 及 溫度校正版)'!AZ20</f>
        <v>65.969092167624353</v>
      </c>
      <c r="G20" s="189">
        <f>'總圖 (分壓氫 H+ 及 溫度校正版)'!BB20</f>
        <v>1.8616782011867525</v>
      </c>
      <c r="H20" s="189">
        <f>'總圖 (分壓氫 H+ 及 溫度校正版)'!BA20</f>
        <v>98.878859438895901</v>
      </c>
      <c r="I20" s="189">
        <f>'總圖 (分壓氫 H+ 及 溫度校正版)'!BE20</f>
        <v>-124.80649943996721</v>
      </c>
      <c r="J20" s="189">
        <f>'總圖 (分壓氫 H+ 及 溫度校正版)'!BF20</f>
        <v>-25.927640001071211</v>
      </c>
    </row>
    <row r="21" spans="1:10">
      <c r="A21">
        <v>19</v>
      </c>
      <c r="B21" s="189">
        <f>'總圖 (分壓氫 H+ 及 溫度校正版)'!AJ21</f>
        <v>-708.51250638831118</v>
      </c>
      <c r="C21" s="189">
        <f>'總圖 (分壓氫 H+ 及 溫度校正版)'!AK21</f>
        <v>-683.91525176484117</v>
      </c>
      <c r="D21" s="189">
        <f>'總圖 (分壓氫 H+ 及 溫度校正版)'!AL21</f>
        <v>-667.8860420176095</v>
      </c>
      <c r="E21" s="189">
        <f>'總圖 (分壓氫 H+ 及 溫度校正版)'!AY21</f>
        <v>33.636157769556092</v>
      </c>
      <c r="F21" s="189">
        <f>'總圖 (分壓氫 H+ 及 溫度校正版)'!AZ21</f>
        <v>69.463635923735268</v>
      </c>
      <c r="G21" s="189">
        <f>'總圖 (分壓氫 H+ 及 溫度校正版)'!BB21</f>
        <v>2.691438216453538</v>
      </c>
      <c r="H21" s="189">
        <f>'總圖 (分壓氫 H+ 及 溫度校正版)'!BA21</f>
        <v>102.59967586146107</v>
      </c>
      <c r="I21" s="189">
        <f>'總圖 (分壓氫 H+ 及 溫度校正版)'!BE21</f>
        <v>-129.11469331179958</v>
      </c>
      <c r="J21" s="189">
        <f>'總圖 (分壓氫 H+ 及 溫度校正版)'!BF21</f>
        <v>-26.515017450338405</v>
      </c>
    </row>
    <row r="22" spans="1:10">
      <c r="A22">
        <v>20</v>
      </c>
      <c r="B22" s="189">
        <f>'總圖 (分壓氫 H+ 及 溫度校正版)'!AJ22</f>
        <v>-734.80874515310416</v>
      </c>
      <c r="C22" s="189">
        <f>'總圖 (分壓氫 H+ 及 溫度校正版)'!AK22</f>
        <v>-698.07697355192909</v>
      </c>
      <c r="D22" s="189">
        <f>'總圖 (分壓氫 H+ 及 溫度校正版)'!AL22</f>
        <v>-684.34741537557727</v>
      </c>
      <c r="E22" s="189">
        <f>'總圖 (分壓氫 H+ 及 溫度校正版)'!AY22</f>
        <v>15.912782135681365</v>
      </c>
      <c r="F22" s="189">
        <f>'總圖 (分壓氫 H+ 及 溫度校正版)'!AZ22</f>
        <v>45.59950126676852</v>
      </c>
      <c r="G22" s="189">
        <f>'總圖 (分壓氫 H+ 及 溫度校正版)'!BB22</f>
        <v>-0.41876107135596258</v>
      </c>
      <c r="H22" s="189">
        <f>'總圖 (分壓氫 H+ 及 溫度校正版)'!BA22</f>
        <v>75.704981469211816</v>
      </c>
      <c r="I22" s="189">
        <f>'總圖 (分壓氫 H+ 及 溫度校正版)'!BE22</f>
        <v>-98.601403733936721</v>
      </c>
      <c r="J22" s="189">
        <f>'總圖 (分壓氫 H+ 及 溫度校正版)'!BF22</f>
        <v>-22.896422264724798</v>
      </c>
    </row>
    <row r="23" spans="1:10">
      <c r="A23">
        <v>21</v>
      </c>
      <c r="B23" s="189">
        <f>'總圖 (分壓氫 H+ 及 溫度校正版)'!AJ23</f>
        <v>-739.30519019129065</v>
      </c>
      <c r="C23" s="189">
        <f>'總圖 (分壓氫 H+ 及 溫度校正版)'!AK23</f>
        <v>-696.66872993302024</v>
      </c>
      <c r="D23" s="189">
        <f>'總圖 (分壓氫 H+ 及 溫度校正版)'!AL23</f>
        <v>-692.19919389494282</v>
      </c>
      <c r="E23" s="189">
        <f>'總圖 (分壓氫 H+ 及 溫度校正版)'!AY23</f>
        <v>18.347249014168792</v>
      </c>
      <c r="F23" s="189">
        <f>'總圖 (分壓氫 H+ 及 溫度校正版)'!AZ23</f>
        <v>45.265861462006065</v>
      </c>
      <c r="G23" s="189">
        <f>'總圖 (分壓氫 H+ 及 溫度校正版)'!BB23</f>
        <v>-5.4717600283614143</v>
      </c>
      <c r="H23" s="189">
        <f>'總圖 (分壓氫 H+ 及 溫度校正版)'!BA23</f>
        <v>77.65623393820492</v>
      </c>
      <c r="I23" s="189">
        <f>'總圖 (分壓氫 H+ 及 溫度校正版)'!BE23</f>
        <v>-99.727818999634479</v>
      </c>
      <c r="J23" s="189">
        <f>'總圖 (分壓氫 H+ 及 溫度校正版)'!BF23</f>
        <v>-22.071585061429449</v>
      </c>
    </row>
    <row r="24" spans="1:10">
      <c r="A24">
        <v>22</v>
      </c>
      <c r="B24" s="189">
        <f>'總圖 (分壓氫 H+ 及 溫度校正版)'!AJ24</f>
        <v>-735.26664609391321</v>
      </c>
      <c r="C24" s="189">
        <f>'總圖 (分壓氫 H+ 及 溫度校正版)'!AK24</f>
        <v>-695.44363842368102</v>
      </c>
      <c r="D24" s="189">
        <f>'總圖 (分壓氫 H+ 及 溫度校正版)'!AL24</f>
        <v>-692.59643850841974</v>
      </c>
      <c r="E24" s="189">
        <f>'總圖 (分壓氫 H+ 及 溫度校正版)'!AY24</f>
        <v>18.720723770935603</v>
      </c>
      <c r="F24" s="189">
        <f>'總圖 (分壓氫 H+ 及 溫度校正版)'!AZ24</f>
        <v>43.789436095132416</v>
      </c>
      <c r="G24" s="189">
        <f>'總圖 (分壓氫 H+ 及 溫度校正版)'!BB24</f>
        <v>-5.6878274577531087</v>
      </c>
      <c r="H24" s="189">
        <f>'總圖 (分壓氫 H+ 及 溫度校正版)'!BA24</f>
        <v>74.545975877082512</v>
      </c>
      <c r="I24" s="189">
        <f>'總圖 (分壓氫 H+ 及 溫度校正版)'!BE24</f>
        <v>-97.541389353336143</v>
      </c>
      <c r="J24" s="189">
        <f>'總圖 (分壓氫 H+ 及 溫度校正版)'!BF24</f>
        <v>-22.995413476253518</v>
      </c>
    </row>
    <row r="25" spans="1:10">
      <c r="A25">
        <v>23</v>
      </c>
      <c r="B25" s="189">
        <f>'總圖 (分壓氫 H+ 及 溫度校正版)'!AJ25</f>
        <v>-721.06472554602306</v>
      </c>
      <c r="C25" s="189">
        <f>'總圖 (分壓氫 H+ 及 溫度校正版)'!AK25</f>
        <v>-691.75329526962389</v>
      </c>
      <c r="D25" s="189">
        <f>'總圖 (分壓氫 H+ 及 溫度校正版)'!AL25</f>
        <v>-685.48372234997885</v>
      </c>
      <c r="E25" s="189">
        <f>'總圖 (分壓氫 H+ 及 溫度校正版)'!AY25</f>
        <v>23.18555806376024</v>
      </c>
      <c r="F25" s="189">
        <f>'總圖 (分壓氫 H+ 及 溫度校正版)'!AZ25</f>
        <v>49.062469095895139</v>
      </c>
      <c r="G25" s="189">
        <f>'總圖 (分壓氫 H+ 及 溫度校正版)'!BB25</f>
        <v>-2.3717387786587496</v>
      </c>
      <c r="H25" s="189">
        <f>'總圖 (分壓氫 H+ 及 溫度校正版)'!BA25</f>
        <v>77.311118906688961</v>
      </c>
      <c r="I25" s="189">
        <f>'總圖 (分壓氫 H+ 及 溫度校正版)'!BE25</f>
        <v>-102.64461954129389</v>
      </c>
      <c r="J25" s="189">
        <f>'總圖 (分壓氫 H+ 及 溫度校正版)'!BF25</f>
        <v>-25.333500634604825</v>
      </c>
    </row>
    <row r="26" spans="1:10">
      <c r="A26">
        <v>24</v>
      </c>
      <c r="B26" s="189">
        <f>'總圖 (分壓氫 H+ 及 溫度校正版)'!AJ26</f>
        <v>-710.297411877169</v>
      </c>
      <c r="C26" s="189">
        <f>'總圖 (分壓氫 H+ 及 溫度校正版)'!AK26</f>
        <v>-686.62129285816104</v>
      </c>
      <c r="D26" s="189">
        <f>'總圖 (分壓氫 H+ 及 溫度校正版)'!AL26</f>
        <v>-674.51520456162507</v>
      </c>
      <c r="E26" s="189">
        <f>'總圖 (分壓氫 H+ 及 溫度校正版)'!AY26</f>
        <v>28.976220861090738</v>
      </c>
      <c r="F26" s="189">
        <f>'總圖 (分壓氫 H+ 及 溫度校正版)'!AZ26</f>
        <v>59.594778100335816</v>
      </c>
      <c r="G26" s="189">
        <f>'總圖 (分壓氫 H+ 及 溫度校正版)'!BB26</f>
        <v>1.1459307343183391</v>
      </c>
      <c r="H26" s="189">
        <f>'總圖 (分壓氫 H+ 及 溫度校正版)'!BA26</f>
        <v>89.067404605262723</v>
      </c>
      <c r="I26" s="189">
        <f>'總圖 (分壓氫 H+ 及 溫度校正版)'!BE26</f>
        <v>-115.68945242960669</v>
      </c>
      <c r="J26" s="189">
        <f>'總圖 (分壓氫 H+ 及 溫度校正版)'!BF26</f>
        <v>-26.622047824343863</v>
      </c>
    </row>
    <row r="27" spans="1:10">
      <c r="A27">
        <v>25</v>
      </c>
      <c r="B27" s="189">
        <f>'總圖 (分壓氫 H+ 及 溫度校正版)'!AJ27</f>
        <v>-708.66539525692497</v>
      </c>
      <c r="C27" s="189">
        <f>'總圖 (分壓氫 H+ 及 溫度校正版)'!AK27</f>
        <v>-685.20409514043274</v>
      </c>
      <c r="D27" s="189">
        <f>'總圖 (分壓氫 H+ 及 溫度校正版)'!AL27</f>
        <v>-671.6675765488327</v>
      </c>
      <c r="E27" s="189">
        <f>'總圖 (分壓氫 H+ 及 溫度校正版)'!AY27</f>
        <v>29.559349432814294</v>
      </c>
      <c r="F27" s="189">
        <f>'總圖 (分壓氫 H+ 及 溫度校正版)'!AZ27</f>
        <v>61.327640662522668</v>
      </c>
      <c r="G27" s="189">
        <f>'總圖 (分壓氫 H+ 及 溫度校正版)'!BB27</f>
        <v>1.8052167586967749</v>
      </c>
      <c r="H27" s="189">
        <f>'總圖 (分壓氫 H+ 及 溫度校正版)'!BA27</f>
        <v>91.290715133534434</v>
      </c>
      <c r="I27" s="189">
        <f>'總圖 (分壓氫 H+ 及 溫度校正版)'!BE27</f>
        <v>-118.16781325615219</v>
      </c>
      <c r="J27" s="189">
        <f>'總圖 (分壓氫 H+ 及 溫度校正版)'!BF27</f>
        <v>-26.877098122617642</v>
      </c>
    </row>
    <row r="28" spans="1:10">
      <c r="A28">
        <v>26</v>
      </c>
      <c r="B28" s="189">
        <f>'總圖 (分壓氫 H+ 及 溫度校正版)'!AJ28</f>
        <v>-708.62956887060022</v>
      </c>
      <c r="C28" s="189">
        <f>'總圖 (分壓氫 H+ 及 溫度校正版)'!AK28</f>
        <v>-685.28797418854595</v>
      </c>
      <c r="D28" s="189">
        <f>'總圖 (分壓氫 H+ 及 溫度校正版)'!AL28</f>
        <v>-672.18215877431214</v>
      </c>
      <c r="E28" s="189">
        <f>'總圖 (分壓氫 H+ 及 溫度校正版)'!AY28</f>
        <v>29.688393670976897</v>
      </c>
      <c r="F28" s="189">
        <f>'總圖 (分壓氫 H+ 及 溫度校正版)'!AZ28</f>
        <v>61.198676970375416</v>
      </c>
      <c r="G28" s="189">
        <f>'總圖 (分壓氫 H+ 及 溫度校正版)'!BB28</f>
        <v>1.6387728440919576</v>
      </c>
      <c r="H28" s="189">
        <f>'總圖 (分壓氫 H+ 及 溫度校正版)'!BA28</f>
        <v>91.070187425682164</v>
      </c>
      <c r="I28" s="189">
        <f>'總圖 (分壓氫 H+ 及 溫度校正版)'!BE28</f>
        <v>-117.9849414739292</v>
      </c>
      <c r="J28" s="189">
        <f>'總圖 (分壓氫 H+ 及 溫度校正版)'!BF28</f>
        <v>-26.914754048246927</v>
      </c>
    </row>
    <row r="29" spans="1:10">
      <c r="A29">
        <v>27</v>
      </c>
      <c r="B29" s="189">
        <f>'總圖 (分壓氫 H+ 及 溫度校正版)'!AJ29</f>
        <v>-707.96819957930711</v>
      </c>
      <c r="C29" s="189">
        <f>'總圖 (分壓氫 H+ 及 溫度校正版)'!AK29</f>
        <v>-684.54519934769553</v>
      </c>
      <c r="D29" s="189">
        <f>'總圖 (分壓氫 H+ 及 溫度校正版)'!AL29</f>
        <v>-672.26798012341908</v>
      </c>
      <c r="E29" s="189">
        <f>'總圖 (分壓氫 H+ 及 溫度校正版)'!AY29</f>
        <v>29.728966997062589</v>
      </c>
      <c r="F29" s="189">
        <f>'總圖 (分壓氫 H+ 及 溫度校正版)'!AZ29</f>
        <v>60.747463113725644</v>
      </c>
      <c r="G29" s="189">
        <f>'總圖 (分壓氫 H+ 及 溫度校正版)'!BB29</f>
        <v>1.2643561441875022</v>
      </c>
      <c r="H29" s="189">
        <f>'總圖 (分壓氫 H+ 及 溫度校正版)'!BA29</f>
        <v>90.501603086201371</v>
      </c>
      <c r="I29" s="189">
        <f>'總圖 (分壓氫 H+ 及 溫度校正版)'!BE29</f>
        <v>-117.55243408070697</v>
      </c>
      <c r="J29" s="189">
        <f>'總圖 (分壓氫 H+ 及 溫度校正版)'!BF29</f>
        <v>-27.050830994505482</v>
      </c>
    </row>
    <row r="30" spans="1:10">
      <c r="A30">
        <v>28</v>
      </c>
      <c r="B30" s="189">
        <f>'總圖 (分壓氫 H+ 及 溫度校正版)'!AJ30</f>
        <v>-707.46741487284862</v>
      </c>
      <c r="C30" s="189">
        <f>'總圖 (分壓氫 H+ 及 溫度校正版)'!AK30</f>
        <v>-683.43131629924335</v>
      </c>
      <c r="D30" s="189">
        <f>'總圖 (分壓氫 H+ 及 溫度校正版)'!AL30</f>
        <v>-672.19275388966662</v>
      </c>
      <c r="E30" s="189">
        <f>'總圖 (分壓氫 H+ 及 溫度校正版)'!AY30</f>
        <v>30.716853894797971</v>
      </c>
      <c r="F30" s="189">
        <f>'總圖 (分壓氫 H+ 及 溫度校正版)'!AZ30</f>
        <v>61.765160178391916</v>
      </c>
      <c r="G30" s="189">
        <f>'總圖 (分壓氫 H+ 及 溫度校正版)'!BB30</f>
        <v>0.70614042614526318</v>
      </c>
      <c r="H30" s="189">
        <f>'總圖 (分壓氫 H+ 及 溫度校正版)'!BA30</f>
        <v>92.107326035840771</v>
      </c>
      <c r="I30" s="189">
        <f>'總圖 (分壓氫 H+ 及 溫度校正版)'!BE30</f>
        <v>-119.15941521863212</v>
      </c>
      <c r="J30" s="189">
        <f>'總圖 (分壓氫 H+ 及 溫度校正版)'!BF30</f>
        <v>-27.052089182791249</v>
      </c>
    </row>
    <row r="31" spans="1:10">
      <c r="A31">
        <v>29</v>
      </c>
      <c r="B31" s="189">
        <f>'總圖 (分壓氫 H+ 及 溫度校正版)'!AJ31</f>
        <v>-707.20093659576696</v>
      </c>
      <c r="C31" s="189">
        <f>'總圖 (分壓氫 H+ 及 溫度校正版)'!AK31</f>
        <v>-681.49949111609635</v>
      </c>
      <c r="D31" s="189">
        <f>'總圖 (分壓氫 H+ 及 溫度校正版)'!AL31</f>
        <v>-672.35034959498512</v>
      </c>
      <c r="E31" s="189">
        <f>'總圖 (分壓氫 H+ 及 溫度校正版)'!AY31</f>
        <v>30.110235287004016</v>
      </c>
      <c r="F31" s="189">
        <f>'總圖 (分壓氫 H+ 及 溫度校正版)'!AZ31</f>
        <v>60.071817567637481</v>
      </c>
      <c r="G31" s="189">
        <f>'總圖 (分壓氫 H+ 及 溫度校正版)'!BB31</f>
        <v>-0.49192898728586887</v>
      </c>
      <c r="H31" s="189">
        <f>'總圖 (分壓氫 H+ 及 溫度校正版)'!BA31</f>
        <v>90.525328835556977</v>
      </c>
      <c r="I31" s="189">
        <f>'總圖 (分壓氫 H+ 及 溫度校正版)'!BE31</f>
        <v>-117.68141684221193</v>
      </c>
      <c r="J31" s="189">
        <f>'總圖 (分壓氫 H+ 及 溫度校正版)'!BF31</f>
        <v>-27.156088006654837</v>
      </c>
    </row>
    <row r="32" spans="1:10">
      <c r="A32">
        <v>30</v>
      </c>
      <c r="B32" s="189">
        <f>'總圖 (分壓氫 H+ 及 溫度校正版)'!AJ32</f>
        <v>-722.85514868166683</v>
      </c>
      <c r="C32" s="189">
        <f>'總圖 (分壓氫 H+ 及 溫度校正版)'!AK32</f>
        <v>-689.44396772318157</v>
      </c>
      <c r="D32" s="189">
        <f>'總圖 (分壓氫 H+ 及 溫度校正版)'!AL32</f>
        <v>-683.4352893631393</v>
      </c>
      <c r="E32" s="189">
        <f>'總圖 (分壓氫 H+ 及 溫度校正版)'!AY32</f>
        <v>23.021812551846171</v>
      </c>
      <c r="F32" s="189">
        <f>'總圖 (分壓氫 H+ 及 溫度校正版)'!AZ32</f>
        <v>50.072702439443489</v>
      </c>
      <c r="G32" s="189">
        <f>'總圖 (分壓氫 H+ 及 溫度校正版)'!BB32</f>
        <v>-3.1981713145010011</v>
      </c>
      <c r="H32" s="189">
        <f>'總圖 (分壓氫 H+ 及 溫度校正版)'!BA32</f>
        <v>80.321763641541992</v>
      </c>
      <c r="I32" s="189">
        <f>'總圖 (分壓氫 H+ 及 溫度校正版)'!BE32</f>
        <v>-105.06342264867338</v>
      </c>
      <c r="J32" s="189">
        <f>'總圖 (分壓氫 H+ 及 溫度校正版)'!BF32</f>
        <v>-24.741659007131286</v>
      </c>
    </row>
    <row r="33" spans="1:10">
      <c r="A33">
        <v>31</v>
      </c>
      <c r="B33" s="189">
        <f>'總圖 (分壓氫 H+ 及 溫度校正版)'!AJ33</f>
        <v>-720.64238473179887</v>
      </c>
      <c r="C33" s="189">
        <f>'總圖 (分壓氫 H+ 及 溫度校正版)'!AK33</f>
        <v>-689.99889344589599</v>
      </c>
      <c r="D33" s="189">
        <f>'總圖 (分壓氫 H+ 及 溫度校正版)'!AL33</f>
        <v>-683.94780083047624</v>
      </c>
      <c r="E33" s="189">
        <f>'總圖 (分壓氫 H+ 及 溫度校正版)'!AY33</f>
        <v>22.372719419218008</v>
      </c>
      <c r="F33" s="189">
        <f>'總圖 (分壓氫 H+ 及 溫度校正版)'!AZ33</f>
        <v>48.164049542675251</v>
      </c>
      <c r="G33" s="189">
        <f>'總圖 (分壓氫 H+ 及 溫度校正版)'!BB33</f>
        <v>-2.6983929995399727</v>
      </c>
      <c r="H33" s="189">
        <f>'總圖 (分壓氫 H+ 及 溫度校正版)'!BA33</f>
        <v>76.653772665672648</v>
      </c>
      <c r="I33" s="189">
        <f>'總圖 (分壓氫 H+ 及 溫度校正版)'!BE33</f>
        <v>-101.92126311792572</v>
      </c>
      <c r="J33" s="189">
        <f>'總圖 (分壓氫 H+ 及 溫度校正版)'!BF33</f>
        <v>-25.267490452252964</v>
      </c>
    </row>
    <row r="34" spans="1:10">
      <c r="A34">
        <v>32</v>
      </c>
      <c r="B34" s="189">
        <f>'總圖 (分壓氫 H+ 及 溫度校正版)'!AJ34</f>
        <v>-710.9861220837231</v>
      </c>
      <c r="C34" s="189">
        <f>'總圖 (分壓氫 H+ 及 溫度校正版)'!AK34</f>
        <v>-684.76247268684176</v>
      </c>
      <c r="D34" s="189">
        <f>'總圖 (分壓氫 H+ 及 溫度校正版)'!AL34</f>
        <v>-676.30460833452003</v>
      </c>
      <c r="E34" s="189">
        <f>'總圖 (分壓氫 H+ 及 溫度校正版)'!AY34</f>
        <v>29.377262874789906</v>
      </c>
      <c r="F34" s="189">
        <f>'總圖 (分壓氫 H+ 及 溫度校正版)'!AZ34</f>
        <v>58.703162158266075</v>
      </c>
      <c r="G34" s="189">
        <f>'總圖 (分壓氫 H+ 及 溫度校正版)'!BB34</f>
        <v>-0.88330235062227402</v>
      </c>
      <c r="H34" s="189">
        <f>'總圖 (分壓氫 H+ 及 溫度校正版)'!BA34</f>
        <v>88.912363792364687</v>
      </c>
      <c r="I34" s="189">
        <f>'總圖 (分壓氫 H+ 及 溫度校正版)'!BE34</f>
        <v>-115.42396659536078</v>
      </c>
      <c r="J34" s="189">
        <f>'總圖 (分壓氫 H+ 及 溫度校正版)'!BF34</f>
        <v>-26.511602802995974</v>
      </c>
    </row>
    <row r="35" spans="1:10">
      <c r="A35">
        <v>33</v>
      </c>
      <c r="B35" s="189">
        <f>'總圖 (分壓氫 H+ 及 溫度校正版)'!AJ35</f>
        <v>-723.17484849160849</v>
      </c>
      <c r="C35" s="189">
        <f>'總圖 (分壓氫 H+ 及 溫度校正版)'!AK35</f>
        <v>-693.12462648964163</v>
      </c>
      <c r="D35" s="189">
        <f>'總圖 (分壓氫 H+ 及 溫度校正版)'!AL35</f>
        <v>-684.52552845994455</v>
      </c>
      <c r="E35" s="189">
        <f>'總圖 (分壓氫 H+ 及 溫度校正版)'!AY35</f>
        <v>19.915624936606541</v>
      </c>
      <c r="F35" s="189">
        <f>'總圖 (分壓氫 H+ 及 溫度校正版)'!AZ35</f>
        <v>45.93379594670035</v>
      </c>
      <c r="G35" s="189">
        <f>'總圖 (分壓氫 H+ 及 溫度校正版)'!BB35</f>
        <v>-1.487387291778304</v>
      </c>
      <c r="H35" s="189">
        <f>'總圖 (分壓氫 H+ 及 溫度校正版)'!BA35</f>
        <v>73.439354248572641</v>
      </c>
      <c r="I35" s="189">
        <f>'總圖 (分壓氫 H+ 及 溫度校正版)'!BE35</f>
        <v>-98.535712925960681</v>
      </c>
      <c r="J35" s="189">
        <f>'總圖 (分壓氫 H+ 及 溫度校正版)'!BF35</f>
        <v>-25.096358677387926</v>
      </c>
    </row>
    <row r="36" spans="1:10">
      <c r="A36">
        <v>34</v>
      </c>
      <c r="B36" s="189">
        <f>'總圖 (分壓氫 H+ 及 溫度校正版)'!AJ36</f>
        <v>-723.75921204910173</v>
      </c>
      <c r="C36" s="189">
        <f>'總圖 (分壓氫 H+ 及 溫度校正版)'!AK36</f>
        <v>-692.90886005196523</v>
      </c>
      <c r="D36" s="189">
        <f>'總圖 (分壓氫 H+ 及 溫度校正版)'!AL36</f>
        <v>-686.17452101938568</v>
      </c>
      <c r="E36" s="189">
        <f>'總圖 (分壓氫 H+ 及 溫度校正版)'!AY36</f>
        <v>23.671462865558873</v>
      </c>
      <c r="F36" s="189">
        <f>'總圖 (分壓氫 H+ 及 溫度校正版)'!AZ36</f>
        <v>50.62971175337205</v>
      </c>
      <c r="G36" s="189">
        <f>'總圖 (分壓氫 H+ 及 溫度校正版)'!BB36</f>
        <v>-2.4373051157719932</v>
      </c>
      <c r="H36" s="189">
        <f>'總圖 (分壓氫 H+ 及 溫度校正版)'!BA36</f>
        <v>80.025265756957381</v>
      </c>
      <c r="I36" s="189">
        <f>'總圖 (分壓氫 H+ 及 溫度校正版)'!BE36</f>
        <v>-104.80118649995154</v>
      </c>
      <c r="J36" s="189">
        <f>'總圖 (分壓氫 H+ 及 溫度校正版)'!BF36</f>
        <v>-24.775920742994039</v>
      </c>
    </row>
    <row r="37" spans="1:10">
      <c r="A37">
        <v>35</v>
      </c>
      <c r="B37" s="189">
        <f>'總圖 (分壓氫 H+ 及 溫度校正版)'!AJ37</f>
        <v>-721.43475773193427</v>
      </c>
      <c r="C37" s="189">
        <f>'總圖 (分壓氫 H+ 及 溫度校正版)'!AK37</f>
        <v>-692.57652862582358</v>
      </c>
      <c r="D37" s="189">
        <f>'總圖 (分壓氫 H+ 及 溫度校正版)'!AL37</f>
        <v>-685.06252388536734</v>
      </c>
      <c r="E37" s="189">
        <f>'總圖 (分壓氫 H+ 及 溫度校正版)'!AY37</f>
        <v>24.489148728961275</v>
      </c>
      <c r="F37" s="189">
        <f>'總圖 (分壓氫 H+ 及 溫度校正版)'!AZ37</f>
        <v>51.67180587412534</v>
      </c>
      <c r="G37" s="189">
        <f>'總圖 (分壓氫 H+ 及 溫度校正版)'!BB37</f>
        <v>-1.7518638704298226</v>
      </c>
      <c r="H37" s="189">
        <f>'總圖 (分壓氫 H+ 及 溫度校正版)'!BA37</f>
        <v>80.606326889719412</v>
      </c>
      <c r="I37" s="189">
        <f>'總圖 (分壓氫 H+ 及 溫度校正版)'!BE37</f>
        <v>-105.77511441078381</v>
      </c>
      <c r="J37" s="189">
        <f>'總圖 (分壓氫 H+ 及 溫度校正版)'!BF37</f>
        <v>-25.168787521064296</v>
      </c>
    </row>
    <row r="38" spans="1:10">
      <c r="A38">
        <v>36</v>
      </c>
      <c r="B38" s="189">
        <f>'總圖 (分壓氫 H+ 及 溫度校正版)'!AJ38</f>
        <v>-717.10309019200076</v>
      </c>
      <c r="C38" s="189">
        <f>'總圖 (分壓氫 H+ 及 溫度校正版)'!AK38</f>
        <v>-689.04797815699908</v>
      </c>
      <c r="D38" s="189">
        <f>'總圖 (分壓氫 H+ 及 溫度校正版)'!AL38</f>
        <v>-682.83531031148664</v>
      </c>
      <c r="E38" s="189">
        <f>'總圖 (分壓氫 H+ 及 溫度校正版)'!AY38</f>
        <v>24.418188906818749</v>
      </c>
      <c r="F38" s="189">
        <f>'總圖 (分壓氫 H+ 及 溫度校正版)'!AZ38</f>
        <v>50.437323097736382</v>
      </c>
      <c r="G38" s="189">
        <f>'總圖 (分壓氫 H+ 及 溫度校正版)'!BB38</f>
        <v>-2.1779899862994663</v>
      </c>
      <c r="H38" s="189">
        <f>'總圖 (分壓氫 H+ 及 溫度校正版)'!BA38</f>
        <v>78.634447274953658</v>
      </c>
      <c r="I38" s="189">
        <f>'總圖 (分壓氫 H+ 及 溫度校正版)'!BE38</f>
        <v>-104.44621199674935</v>
      </c>
      <c r="J38" s="189">
        <f>'總圖 (分壓氫 H+ 及 溫度校正版)'!BF38</f>
        <v>-25.811764721795583</v>
      </c>
    </row>
    <row r="39" spans="1:10">
      <c r="A39">
        <v>37</v>
      </c>
      <c r="B39" s="189">
        <f>'總圖 (分壓氫 H+ 及 溫度校正版)'!AJ39</f>
        <v>-714.35600769782252</v>
      </c>
      <c r="C39" s="189">
        <f>'總圖 (分壓氫 H+ 及 溫度校正版)'!AK39</f>
        <v>-687.32232399895361</v>
      </c>
      <c r="D39" s="189">
        <f>'總圖 (分壓氫 H+ 及 溫度校正版)'!AL39</f>
        <v>-680.62271058053955</v>
      </c>
      <c r="E39" s="189">
        <f>'總圖 (分壓氫 H+ 及 溫度校正版)'!AY39</f>
        <v>26.641415420775175</v>
      </c>
      <c r="F39" s="189">
        <f>'總圖 (分壓氫 H+ 及 溫度校正版)'!AZ39</f>
        <v>53.734456647125924</v>
      </c>
      <c r="G39" s="189">
        <f>'總圖 (分壓氫 H+ 及 溫度校正版)'!BB39</f>
        <v>-1.7886348091887232</v>
      </c>
      <c r="H39" s="189">
        <f>'總圖 (分壓氫 H+ 及 溫度校正版)'!BA39</f>
        <v>82.616132682665551</v>
      </c>
      <c r="I39" s="189">
        <f>'總圖 (分壓氫 H+ 及 溫度校正版)'!BE39</f>
        <v>-108.84283748727154</v>
      </c>
      <c r="J39" s="189">
        <f>'總圖 (分壓氫 H+ 及 溫度校正版)'!BF39</f>
        <v>-26.22670480460588</v>
      </c>
    </row>
    <row r="40" spans="1:10">
      <c r="A40">
        <v>38</v>
      </c>
      <c r="B40" s="189">
        <f>'總圖 (分壓氫 H+ 及 溫度校正版)'!AJ40</f>
        <v>-710.01038078543422</v>
      </c>
      <c r="C40" s="189">
        <f>'總圖 (分壓氫 H+ 及 溫度校正版)'!AK40</f>
        <v>-684.1131546634449</v>
      </c>
      <c r="D40" s="189">
        <f>'總圖 (分壓氫 H+ 及 溫度校正版)'!AL40</f>
        <v>-677.73326480893286</v>
      </c>
      <c r="E40" s="189">
        <f>'總圖 (分壓氫 H+ 及 溫度校正版)'!AY40</f>
        <v>27.297032538221227</v>
      </c>
      <c r="F40" s="189">
        <f>'總圖 (分壓氫 H+ 及 溫度校正版)'!AZ40</f>
        <v>54.11407736357468</v>
      </c>
      <c r="G40" s="189">
        <f>'總圖 (分壓氫 H+ 及 溫度校正版)'!BB40</f>
        <v>-1.7300002583844432</v>
      </c>
      <c r="H40" s="189">
        <f>'總圖 (分壓氫 H+ 及 溫度校正版)'!BA40</f>
        <v>82.661122447312749</v>
      </c>
      <c r="I40" s="189">
        <f>'總圖 (分壓氫 H+ 及 溫度校正版)'!BE40</f>
        <v>-109.68853996573246</v>
      </c>
      <c r="J40" s="189">
        <f>'總圖 (分壓氫 H+ 及 溫度校正版)'!BF40</f>
        <v>-27.02741751841959</v>
      </c>
    </row>
    <row r="41" spans="1:10">
      <c r="A41">
        <v>39</v>
      </c>
      <c r="B41" s="189">
        <f>'總圖 (分壓氫 H+ 及 溫度校正版)'!AJ41</f>
        <v>-711.47508581187162</v>
      </c>
      <c r="C41" s="189">
        <f>'總圖 (分壓氫 H+ 及 溫度校正版)'!AK41</f>
        <v>-683.65779654043797</v>
      </c>
      <c r="D41" s="189">
        <f>'總圖 (分壓氫 H+ 及 溫度校正版)'!AL41</f>
        <v>-680.17172187858534</v>
      </c>
      <c r="E41" s="189">
        <f>'總圖 (分壓氫 H+ 及 溫度校正版)'!AY41</f>
        <v>27.424708096839584</v>
      </c>
      <c r="F41" s="189">
        <f>'總圖 (分壓氫 H+ 及 溫度校正版)'!AZ41</f>
        <v>53.086167975661567</v>
      </c>
      <c r="G41" s="189">
        <f>'總圖 (分壓氫 H+ 及 溫度校正版)'!BB41</f>
        <v>-3.322104802922301</v>
      </c>
      <c r="H41" s="189">
        <f>'總圖 (分壓氫 H+ 及 溫度校正版)'!BA41</f>
        <v>82.069732657406021</v>
      </c>
      <c r="I41" s="189">
        <f>'總圖 (分壓氫 H+ 及 溫度校正版)'!BE41</f>
        <v>-108.83536997344152</v>
      </c>
      <c r="J41" s="189">
        <f>'總圖 (分壓氫 H+ 及 溫度校正版)'!BF41</f>
        <v>-26.765637316035381</v>
      </c>
    </row>
    <row r="42" spans="1:10">
      <c r="A42">
        <v>40</v>
      </c>
      <c r="B42" s="189">
        <f>'總圖 (分壓氫 H+ 及 溫度校正版)'!AJ42</f>
        <v>-715.22106411682148</v>
      </c>
      <c r="C42" s="189">
        <f>'總圖 (分壓氫 H+ 及 溫度校正版)'!AK42</f>
        <v>-685.90625307134303</v>
      </c>
      <c r="D42" s="189">
        <f>'總圖 (分壓氫 H+ 及 溫度校正版)'!AL42</f>
        <v>-683.30938798197553</v>
      </c>
      <c r="E42" s="189">
        <f>'總圖 (分壓氫 H+ 及 溫度校正版)'!AY42</f>
        <v>22.986119585257764</v>
      </c>
      <c r="F42" s="189">
        <f>'總圖 (分壓氫 H+ 及 溫度校正版)'!AZ42</f>
        <v>46.369243060683637</v>
      </c>
      <c r="G42" s="189">
        <f>'總圖 (分壓氫 H+ 及 溫度校正版)'!BB42</f>
        <v>-3.9691562299236631</v>
      </c>
      <c r="H42" s="189">
        <f>'總圖 (分壓氫 H+ 及 溫度校正版)'!BA42</f>
        <v>73.721522766033345</v>
      </c>
      <c r="I42" s="189">
        <f>'總圖 (分壓氫 H+ 及 溫度校正版)'!BE42</f>
        <v>-100.1981556584056</v>
      </c>
      <c r="J42" s="189">
        <f>'總圖 (分壓氫 H+ 及 溫度校正版)'!BF42</f>
        <v>-26.476632892372127</v>
      </c>
    </row>
    <row r="43" spans="1:10">
      <c r="A43">
        <v>41</v>
      </c>
      <c r="B43" s="189">
        <f>'總圖 (分壓氫 H+ 及 溫度校正版)'!AJ43</f>
        <v>-715.5619789322626</v>
      </c>
      <c r="C43" s="189">
        <f>'總圖 (分壓氫 H+ 及 溫度校正版)'!AK43</f>
        <v>-684.75531785679209</v>
      </c>
      <c r="D43" s="189">
        <f>'總圖 (分壓氫 H+ 及 溫度校正版)'!AL43</f>
        <v>-685.3400119556452</v>
      </c>
      <c r="E43" s="189">
        <f>'總圖 (分壓氫 H+ 及 溫度校正版)'!AY43</f>
        <v>22.669426772809441</v>
      </c>
      <c r="F43" s="189">
        <f>'總圖 (分壓氫 H+ 及 溫度校正版)'!AZ43</f>
        <v>44.338178294908055</v>
      </c>
      <c r="G43" s="189">
        <f>'總圖 (分壓氫 H+ 及 溫度校正版)'!BB43</f>
        <v>-5.6118950126268325</v>
      </c>
      <c r="H43" s="189">
        <f>'總圖 (分壓氫 H+ 及 溫度校正版)'!BA43</f>
        <v>71.618824829633667</v>
      </c>
      <c r="I43" s="189">
        <f>'總圖 (分壓氫 H+ 及 溫度校正版)'!BE43</f>
        <v>-98.195257794207734</v>
      </c>
      <c r="J43" s="189">
        <f>'總圖 (分壓氫 H+ 及 溫度校正版)'!BF43</f>
        <v>-26.57643296457395</v>
      </c>
    </row>
    <row r="44" spans="1:10">
      <c r="A44">
        <v>42</v>
      </c>
      <c r="B44" s="189">
        <f>'總圖 (分壓氫 H+ 及 溫度校正版)'!AJ44</f>
        <v>-717.50607209537998</v>
      </c>
      <c r="C44" s="189">
        <f>'總圖 (分壓氫 H+ 及 溫度校正版)'!AK44</f>
        <v>-686.09051320029232</v>
      </c>
      <c r="D44" s="189">
        <f>'總圖 (分壓氫 H+ 及 溫度校正版)'!AL44</f>
        <v>-688.06347257173206</v>
      </c>
      <c r="E44" s="189">
        <f>'總圖 (分壓氫 H+ 及 溫度校正版)'!AY44</f>
        <v>21.225059034919983</v>
      </c>
      <c r="F44" s="189">
        <f>'總圖 (分壓氫 H+ 及 溫度校正版)'!AZ44</f>
        <v>41.478026838862391</v>
      </c>
      <c r="G44" s="189">
        <f>'總圖 (分壓氫 H+ 及 溫度校正版)'!BB44</f>
        <v>-6.3213838823805659</v>
      </c>
      <c r="H44" s="189">
        <f>'總圖 (分壓氫 H+ 及 溫度校正版)'!BA44</f>
        <v>68.052378525185532</v>
      </c>
      <c r="I44" s="189">
        <f>'總圖 (分壓氫 H+ 及 溫度校正版)'!BE44</f>
        <v>-94.483392907687715</v>
      </c>
      <c r="J44" s="189">
        <f>'總圖 (分壓氫 H+ 及 溫度校正版)'!BF44</f>
        <v>-26.431014382502067</v>
      </c>
    </row>
    <row r="45" spans="1:10">
      <c r="A45">
        <v>43</v>
      </c>
      <c r="B45" s="189">
        <f>'總圖 (分壓氫 H+ 及 溫度校正版)'!AJ45</f>
        <v>-720.62917053591809</v>
      </c>
      <c r="C45" s="189">
        <f>'總圖 (分壓氫 H+ 及 溫度校正版)'!AK45</f>
        <v>-686.05361963297116</v>
      </c>
      <c r="D45" s="189">
        <f>'總圖 (分壓氫 H+ 及 溫度校正版)'!AL45</f>
        <v>-690.75811445943748</v>
      </c>
      <c r="E45" s="189">
        <f>'總圖 (分壓氫 H+ 及 溫度校正版)'!AY45</f>
        <v>20.693003537214963</v>
      </c>
      <c r="F45" s="189">
        <f>'總圖 (分壓氫 H+ 及 溫度校正版)'!AZ45</f>
        <v>39.997635080890788</v>
      </c>
      <c r="G45" s="189">
        <f>'總圖 (分壓氫 H+ 及 溫度校正版)'!BB45</f>
        <v>-8.0585718207154748</v>
      </c>
      <c r="H45" s="189">
        <f>'總圖 (分壓氫 H+ 及 溫度校正版)'!BA45</f>
        <v>67.360838445282241</v>
      </c>
      <c r="I45" s="189">
        <f>'總圖 (分壓氫 H+ 及 溫度校正版)'!BE45</f>
        <v>-93.237161872612376</v>
      </c>
      <c r="J45" s="189">
        <f>'總圖 (分壓氫 H+ 及 溫度校正版)'!BF45</f>
        <v>-25.876323427330018</v>
      </c>
    </row>
    <row r="46" spans="1:10">
      <c r="A46">
        <v>44</v>
      </c>
      <c r="B46" s="189">
        <f>'總圖 (分壓氫 H+ 及 溫度校正版)'!AJ46</f>
        <v>-719.65860935810724</v>
      </c>
      <c r="C46" s="189">
        <f>'總圖 (分壓氫 H+ 及 溫度校正版)'!AK46</f>
        <v>-685.62117854716814</v>
      </c>
      <c r="D46" s="189">
        <f>'總圖 (分壓氫 H+ 及 溫度校正版)'!AL46</f>
        <v>-691.89367107959879</v>
      </c>
      <c r="E46" s="189">
        <f>'總圖 (分壓氫 H+ 及 溫度校正版)'!AY46</f>
        <v>21.205753608632435</v>
      </c>
      <c r="F46" s="189">
        <f>'總圖 (分壓氫 H+ 及 溫度校正版)'!AZ46</f>
        <v>39.556980782559265</v>
      </c>
      <c r="G46" s="189">
        <f>'總圖 (分壓氫 H+ 及 溫度校正版)'!BB46</f>
        <v>-8.6467238507855395</v>
      </c>
      <c r="H46" s="189">
        <f>'總圖 (分壓氫 H+ 及 溫度校正版)'!BA46</f>
        <v>66.554931807271799</v>
      </c>
      <c r="I46" s="189">
        <f>'總圖 (分壓氫 H+ 及 溫度校正版)'!BE46</f>
        <v>-92.727886609051964</v>
      </c>
      <c r="J46" s="189">
        <f>'總圖 (分壓氫 H+ 及 溫度校正版)'!BF46</f>
        <v>-26.172954801780044</v>
      </c>
    </row>
    <row r="47" spans="1:10">
      <c r="A47">
        <v>45</v>
      </c>
      <c r="B47" s="189">
        <f>'總圖 (分壓氫 H+ 及 溫度校正版)'!AJ47</f>
        <v>-722.89437716836369</v>
      </c>
      <c r="C47" s="189">
        <f>'總圖 (分壓氫 H+ 及 溫度校正版)'!AK47</f>
        <v>-686.3480272020123</v>
      </c>
      <c r="D47" s="189">
        <f>'總圖 (分壓氫 H+ 及 溫度校正版)'!AL47</f>
        <v>-694.47940730002119</v>
      </c>
      <c r="E47" s="189">
        <f>'總圖 (分壓氫 H+ 及 溫度校正版)'!AY47</f>
        <v>20.28322890064717</v>
      </c>
      <c r="F47" s="189">
        <f>'總圖 (分壓氫 H+ 及 溫度校正版)'!AZ47</f>
        <v>37.833543275347601</v>
      </c>
      <c r="G47" s="189">
        <f>'總圖 (分壓氫 H+ 及 溫度校正版)'!BB47</f>
        <v>-9.891269601978248</v>
      </c>
      <c r="H47" s="189">
        <f>'總圖 (分壓氫 H+ 及 溫度校正版)'!BA47</f>
        <v>65.275127252026451</v>
      </c>
      <c r="I47" s="189">
        <f>'總圖 (分壓氫 H+ 及 溫度校正版)'!BE47</f>
        <v>-90.937826388181804</v>
      </c>
      <c r="J47" s="189">
        <f>'總圖 (分壓氫 H+ 及 溫度校正版)'!BF47</f>
        <v>-25.662699136155243</v>
      </c>
    </row>
    <row r="48" spans="1:10">
      <c r="A48">
        <v>46</v>
      </c>
      <c r="B48" s="189">
        <f>'總圖 (分壓氫 H+ 及 溫度校正版)'!AJ48</f>
        <v>-724.94421874921284</v>
      </c>
      <c r="C48" s="189">
        <f>'總圖 (分壓氫 H+ 及 溫度校正版)'!AK48</f>
        <v>-685.77330071418362</v>
      </c>
      <c r="D48" s="189">
        <f>'總圖 (分壓氫 H+ 及 溫度校正版)'!AL48</f>
        <v>-695.49599401806131</v>
      </c>
      <c r="E48" s="189">
        <f>'總圖 (分壓氫 H+ 及 溫度校正版)'!AY48</f>
        <v>19.722678080363828</v>
      </c>
      <c r="F48" s="189">
        <f>'總圖 (分壓氫 H+ 及 溫度校正版)'!AZ48</f>
        <v>36.867797325852685</v>
      </c>
      <c r="G48" s="189">
        <f>'總圖 (分壓氫 H+ 及 溫度校正版)'!BB48</f>
        <v>-11.039591529517327</v>
      </c>
      <c r="H48" s="189">
        <f>'總圖 (分壓氫 H+ 及 溫度校正版)'!BA48</f>
        <v>65.052508100859043</v>
      </c>
      <c r="I48" s="189">
        <f>'總圖 (分壓氫 H+ 及 溫度校正版)'!BE48</f>
        <v>-90.382987865297224</v>
      </c>
      <c r="J48" s="189">
        <f>'總圖 (分壓氫 H+ 及 溫度校正版)'!BF48</f>
        <v>-25.33047976443806</v>
      </c>
    </row>
    <row r="49" spans="1:10">
      <c r="A49">
        <v>47</v>
      </c>
      <c r="B49" s="189">
        <f>'總圖 (分壓氫 H+ 及 溫度校正版)'!AJ49</f>
        <v>-728.04037401191192</v>
      </c>
      <c r="C49" s="189">
        <f>'總圖 (分壓氫 H+ 及 溫度校正版)'!AK49</f>
        <v>-686.94293634697669</v>
      </c>
      <c r="D49" s="189">
        <f>'總圖 (分壓氫 H+ 及 溫度校正版)'!AL49</f>
        <v>-697.22155031932903</v>
      </c>
      <c r="E49" s="189">
        <f>'總圖 (分壓氫 H+ 及 溫度校正版)'!AY49</f>
        <v>18.897973301911339</v>
      </c>
      <c r="F49" s="189">
        <f>'總圖 (分壓氫 H+ 及 溫度校正版)'!AZ49</f>
        <v>35.938276984788239</v>
      </c>
      <c r="G49" s="189">
        <f>'總圖 (分壓氫 H+ 及 溫度校正版)'!BB49</f>
        <v>-11.616343060142102</v>
      </c>
      <c r="H49" s="189">
        <f>'總圖 (分壓氫 H+ 及 溫度校正版)'!BA49</f>
        <v>64.594923727807412</v>
      </c>
      <c r="I49" s="189">
        <f>'總圖 (分壓氫 H+ 及 溫度校正版)'!BE49</f>
        <v>-89.426607290296175</v>
      </c>
      <c r="J49" s="189">
        <f>'總圖 (分壓氫 H+ 及 溫度校正版)'!BF49</f>
        <v>-24.83168356248866</v>
      </c>
    </row>
    <row r="50" spans="1:10">
      <c r="A50">
        <v>48</v>
      </c>
      <c r="B50" s="189">
        <f>'總圖 (分壓氫 H+ 及 溫度校正版)'!AJ50</f>
        <v>-730.42423674813915</v>
      </c>
      <c r="C50" s="189">
        <f>'總圖 (分壓氫 H+ 及 溫度校正版)'!AK50</f>
        <v>-687.67249259445919</v>
      </c>
      <c r="D50" s="189">
        <f>'總圖 (分壓氫 H+ 及 溫度校正版)'!AL50</f>
        <v>-698.18310480935054</v>
      </c>
      <c r="E50" s="189">
        <f>'總圖 (分壓氫 H+ 及 溫度校正版)'!AY50</f>
        <v>17.22056630154627</v>
      </c>
      <c r="F50" s="189">
        <f>'總圖 (分壓氫 H+ 及 溫度校正版)'!AZ50</f>
        <v>33.846274235191565</v>
      </c>
      <c r="G50" s="189">
        <f>'總圖 (分壓氫 H+ 及 溫度校正版)'!BB50</f>
        <v>-12.004917337549532</v>
      </c>
      <c r="H50" s="189">
        <f>'總圖 (分壓氫 H+ 及 溫度校正版)'!BA50</f>
        <v>62.476899506386566</v>
      </c>
      <c r="I50" s="189">
        <f>'總圖 (分壓氫 H+ 及 溫度校正版)'!BE50</f>
        <v>-86.977875394901218</v>
      </c>
      <c r="J50" s="189">
        <f>'總圖 (分壓氫 H+ 及 溫度校正版)'!BF50</f>
        <v>-24.500975888514539</v>
      </c>
    </row>
    <row r="51" spans="1:10">
      <c r="A51">
        <v>49</v>
      </c>
      <c r="B51" s="189">
        <f>'總圖 (分壓氫 H+ 及 溫度校正版)'!AJ51</f>
        <v>-734.47024748260174</v>
      </c>
      <c r="C51" s="189">
        <f>'總圖 (分壓氫 H+ 及 溫度校正版)'!AK51</f>
        <v>-687.88643187233447</v>
      </c>
      <c r="D51" s="189">
        <f>'總圖 (分壓氫 H+ 及 溫度校正版)'!AL51</f>
        <v>-718.50894603711959</v>
      </c>
      <c r="E51" s="189">
        <f>'總圖 (分壓氫 H+ 及 溫度校正版)'!AY51</f>
        <v>25.08242625913412</v>
      </c>
      <c r="F51" s="189">
        <f>'總圖 (分壓氫 H+ 及 溫度校正版)'!AZ51</f>
        <v>33.855500797846894</v>
      </c>
      <c r="G51" s="189">
        <f>'總圖 (分壓氫 H+ 及 溫度校正版)'!BB51</f>
        <v>-21.415669742996791</v>
      </c>
      <c r="H51" s="189">
        <f>'總圖 (分壓氫 H+ 及 溫度校正版)'!BA51</f>
        <v>64.044245079556617</v>
      </c>
      <c r="I51" s="189">
        <f>'總圖 (分壓氫 H+ 及 溫度校正版)'!BE51</f>
        <v>-87.785625581360904</v>
      </c>
      <c r="J51" s="189">
        <f>'總圖 (分壓氫 H+ 及 溫度校正版)'!BF51</f>
        <v>-23.741380501804166</v>
      </c>
    </row>
    <row r="52" spans="1:10">
      <c r="A52">
        <v>50</v>
      </c>
      <c r="B52" s="189">
        <f>'總圖 (分壓氫 H+ 及 溫度校正版)'!AJ52</f>
        <v>-735.55761737609146</v>
      </c>
      <c r="C52" s="189">
        <f>'總圖 (分壓氫 H+ 及 溫度校正版)'!AK52</f>
        <v>-687.73797411959481</v>
      </c>
      <c r="D52" s="189">
        <f>'總圖 (分壓氫 H+ 及 溫度校正版)'!AL52</f>
        <v>-718.89931608903021</v>
      </c>
      <c r="E52" s="189">
        <f>'總圖 (分壓氫 H+ 及 溫度校正版)'!AY52</f>
        <v>24.319774765954509</v>
      </c>
      <c r="F52" s="189">
        <f>'總圖 (分壓氫 H+ 及 溫度校正版)'!AZ52</f>
        <v>32.78996721460274</v>
      </c>
      <c r="G52" s="189">
        <f>'總圖 (分壓氫 H+ 及 溫度校正版)'!BB52</f>
        <v>-21.864869248710686</v>
      </c>
      <c r="H52" s="189">
        <f>'總圖 (分壓氫 H+ 及 溫度校正版)'!BA52</f>
        <v>63.12502891196182</v>
      </c>
      <c r="I52" s="189">
        <f>'總圖 (分壓氫 H+ 及 溫度校正版)'!BE52</f>
        <v>-86.766394931746248</v>
      </c>
      <c r="J52" s="189">
        <f>'總圖 (分壓氫 H+ 及 溫度校正版)'!BF52</f>
        <v>-23.641366019784314</v>
      </c>
    </row>
    <row r="53" spans="1:10">
      <c r="A53">
        <v>51</v>
      </c>
      <c r="B53" s="189">
        <f>'總圖 (分壓氫 H+ 及 溫度校正版)'!AJ53</f>
        <v>-748.75928296278539</v>
      </c>
      <c r="C53" s="189">
        <f>'總圖 (分壓氫 H+ 及 溫度校正版)'!AK53</f>
        <v>-693.16036167250775</v>
      </c>
      <c r="D53" s="189">
        <f>'總圖 (分壓氫 H+ 及 溫度校正版)'!AL53</f>
        <v>-718.76477750468894</v>
      </c>
      <c r="E53" s="189">
        <f>'總圖 (分壓氫 H+ 及 溫度校正版)'!AY53</f>
        <v>19.410738392729154</v>
      </c>
      <c r="F53" s="189">
        <f>'總圖 (分壓氫 H+ 及 溫度校正版)'!AZ53</f>
        <v>31.756330756028241</v>
      </c>
      <c r="G53" s="189">
        <f>'總圖 (分壓氫 H+ 及 溫度校正版)'!BB53</f>
        <v>-20.801732325344698</v>
      </c>
      <c r="H53" s="189">
        <f>'總圖 (分壓氫 H+ 及 溫度校正版)'!BA53</f>
        <v>64.903655444672196</v>
      </c>
      <c r="I53" s="189">
        <f>'總圖 (分壓氫 H+ 及 溫度校正版)'!BE53</f>
        <v>-85.990216289074823</v>
      </c>
      <c r="J53" s="189">
        <f>'總圖 (分壓氫 H+ 及 溫度校正版)'!BF53</f>
        <v>-21.086560844402513</v>
      </c>
    </row>
    <row r="54" spans="1:10">
      <c r="A54">
        <v>52</v>
      </c>
      <c r="B54" s="189">
        <f>'總圖 (分壓氫 H+ 及 溫度校正版)'!AJ54</f>
        <v>-745.78592875530273</v>
      </c>
      <c r="C54" s="189">
        <f>'總圖 (分壓氫 H+ 及 溫度校正版)'!AK54</f>
        <v>-693.58462174458612</v>
      </c>
      <c r="D54" s="189">
        <f>'總圖 (分壓氫 H+ 及 溫度校正版)'!AL54</f>
        <v>-718.46144798123112</v>
      </c>
      <c r="E54" s="189">
        <f>'總圖 (分壓氫 H+ 及 溫度校正版)'!AY54</f>
        <v>20.98186257456927</v>
      </c>
      <c r="F54" s="189">
        <f>'總圖 (分壓氫 H+ 及 溫度校正版)'!AZ54</f>
        <v>33.405753102551685</v>
      </c>
      <c r="G54" s="189">
        <f>'總圖 (分壓氫 H+ 及 溫度校正版)'!BB54</f>
        <v>-19.894499583013982</v>
      </c>
      <c r="H54" s="189">
        <f>'總圖 (分壓氫 H+ 及 溫度校正版)'!BA54</f>
        <v>65.724143213548246</v>
      </c>
      <c r="I54" s="189">
        <f>'總圖 (分壓氫 H+ 及 溫度校正版)'!BE54</f>
        <v>-87.426240424725478</v>
      </c>
      <c r="J54" s="189">
        <f>'總圖 (分壓氫 H+ 及 溫度校正版)'!BF54</f>
        <v>-21.702097211177122</v>
      </c>
    </row>
    <row r="55" spans="1:10">
      <c r="A55">
        <v>53</v>
      </c>
      <c r="B55" s="189">
        <f>'總圖 (分壓氫 H+ 及 溫度校正版)'!AJ55</f>
        <v>-739.11047785021753</v>
      </c>
      <c r="C55" s="189">
        <f>'總圖 (分壓氫 H+ 及 溫度校正版)'!AK55</f>
        <v>-688.01953614076638</v>
      </c>
      <c r="D55" s="189">
        <f>'總圖 (分壓氫 H+ 及 溫度校正版)'!AL55</f>
        <v>-715.2618020131207</v>
      </c>
      <c r="E55" s="189">
        <f>'總圖 (分壓氫 H+ 及 溫度校正版)'!AY55</f>
        <v>28.835309543769192</v>
      </c>
      <c r="F55" s="189">
        <f>'總圖 (分壓氫 H+ 及 溫度校正版)'!AZ55</f>
        <v>43.257031515231404</v>
      </c>
      <c r="G55" s="189">
        <f>'總圖 (分壓氫 H+ 及 溫度校正版)'!BB55</f>
        <v>-20.729844589624033</v>
      </c>
      <c r="H55" s="189">
        <f>'總圖 (分壓氫 H+ 及 溫度校正版)'!BA55</f>
        <v>78.408598076317816</v>
      </c>
      <c r="I55" s="189">
        <f>'總圖 (分壓氫 H+ 及 溫度校正版)'!BE55</f>
        <v>-100.74044225212701</v>
      </c>
      <c r="J55" s="189">
        <f>'總圖 (分壓氫 H+ 及 溫度校正版)'!BF55</f>
        <v>-22.331844175809071</v>
      </c>
    </row>
    <row r="56" spans="1:10">
      <c r="A56">
        <v>54</v>
      </c>
      <c r="B56" s="189">
        <f>'總圖 (分壓氫 H+ 及 溫度校正版)'!AJ56</f>
        <v>-737.90628284544925</v>
      </c>
      <c r="C56" s="189">
        <f>'總圖 (分壓氫 H+ 及 溫度校正版)'!AK56</f>
        <v>-688.23822988448933</v>
      </c>
      <c r="D56" s="189">
        <f>'總圖 (分壓氫 H+ 及 溫度校正版)'!AL56</f>
        <v>-716.30003963066952</v>
      </c>
      <c r="E56" s="189">
        <f>'總圖 (分壓氫 H+ 及 溫度校正版)'!AY56</f>
        <v>27.538810872955839</v>
      </c>
      <c r="F56" s="189">
        <f>'總圖 (分壓氫 H+ 及 溫度校正版)'!AZ56</f>
        <v>40.28288054834541</v>
      </c>
      <c r="G56" s="189">
        <f>'總圖 (分壓氫 H+ 及 溫度校正版)'!BB56</f>
        <v>-20.838709100245477</v>
      </c>
      <c r="H56" s="189">
        <f>'總圖 (分壓氫 H+ 及 溫度校正版)'!BA56</f>
        <v>73.865659323980623</v>
      </c>
      <c r="I56" s="189">
        <f>'總圖 (分壓氫 H+ 及 溫度校正版)'!BE56</f>
        <v>-96.612290115596949</v>
      </c>
      <c r="J56" s="189">
        <f>'總圖 (分壓氫 H+ 及 溫度校正版)'!BF56</f>
        <v>-22.746630791616205</v>
      </c>
    </row>
    <row r="57" spans="1:10">
      <c r="A57">
        <v>55</v>
      </c>
      <c r="B57" s="189">
        <f>'總圖 (分壓氫 H+ 及 溫度校正版)'!AJ57</f>
        <v>-737.27279362168349</v>
      </c>
      <c r="C57" s="189">
        <f>'總圖 (分壓氫 H+ 及 溫度校正版)'!AK57</f>
        <v>-688.83170548763292</v>
      </c>
      <c r="D57" s="189">
        <f>'總圖 (分壓氫 H+ 及 溫度校正版)'!AL57</f>
        <v>-718.09326605732326</v>
      </c>
      <c r="E57" s="189">
        <f>'總圖 (分壓氫 H+ 及 溫度校正版)'!AY57</f>
        <v>24.902450648426132</v>
      </c>
      <c r="F57" s="189">
        <f>'總圖 (分壓氫 H+ 及 溫度校正版)'!AZ57</f>
        <v>35.119123647727953</v>
      </c>
      <c r="G57" s="189">
        <f>'總圖 (分壓氫 H+ 及 溫度校正版)'!BB57</f>
        <v>-21.146954705787387</v>
      </c>
      <c r="H57" s="189">
        <f>'總圖 (分壓氫 H+ 及 溫度校正版)'!BA57</f>
        <v>66.482751352817331</v>
      </c>
      <c r="I57" s="189">
        <f>'總圖 (分壓氫 H+ 及 溫度校正版)'!BE57</f>
        <v>-89.651617734978402</v>
      </c>
      <c r="J57" s="189">
        <f>'總圖 (分壓氫 H+ 及 溫度校正版)'!BF57</f>
        <v>-23.168866382160957</v>
      </c>
    </row>
    <row r="58" spans="1:10">
      <c r="A58">
        <v>56</v>
      </c>
      <c r="B58" s="189">
        <f>'總圖 (分壓氫 H+ 及 溫度校正版)'!AJ58</f>
        <v>-732.39476094916154</v>
      </c>
      <c r="C58" s="189">
        <f>'總圖 (分壓氫 H+ 及 溫度校正版)'!AK58</f>
        <v>-684.64557573433979</v>
      </c>
      <c r="D58" s="189">
        <f>'總圖 (分壓氫 H+ 及 溫度校正版)'!AL58</f>
        <v>-714.09135935685856</v>
      </c>
      <c r="E58" s="189">
        <f>'總圖 (分壓氫 H+ 及 溫度校正版)'!AY58</f>
        <v>32.53779051324419</v>
      </c>
      <c r="F58" s="189">
        <f>'總圖 (分壓氫 H+ 及 溫度校正版)'!AZ58</f>
        <v>46.211326090769901</v>
      </c>
      <c r="G58" s="189">
        <f>'總圖 (分壓氫 H+ 及 溫度校正版)'!BB58</f>
        <v>-21.106720742803443</v>
      </c>
      <c r="H58" s="189">
        <f>'總圖 (分壓氫 H+ 及 溫度校正版)'!BA58</f>
        <v>80.991582411099216</v>
      </c>
      <c r="I58" s="189">
        <f>'總圖 (分壓氫 H+ 及 溫度校正版)'!BE58</f>
        <v>-104.11599878234684</v>
      </c>
      <c r="J58" s="189">
        <f>'總圖 (分壓氫 H+ 及 溫度校正版)'!BF58</f>
        <v>-23.124416371247499</v>
      </c>
    </row>
    <row r="59" spans="1:10">
      <c r="A59">
        <v>57</v>
      </c>
      <c r="B59" s="189">
        <f>'總圖 (分壓氫 H+ 及 溫度校正版)'!AJ59</f>
        <v>-729.12965221568993</v>
      </c>
      <c r="C59" s="189">
        <f>'總圖 (分壓氫 H+ 及 溫度校正版)'!AK59</f>
        <v>-686.88379465477897</v>
      </c>
      <c r="D59" s="189">
        <f>'總圖 (分壓氫 H+ 及 溫度校正版)'!AL59</f>
        <v>-695.2745816657357</v>
      </c>
      <c r="E59" s="189">
        <f>'總圖 (分壓氫 H+ 及 溫度校正版)'!AY59</f>
        <v>21.056891246271253</v>
      </c>
      <c r="F59" s="189">
        <f>'總圖 (分壓氫 H+ 及 溫度校正版)'!AZ59</f>
        <v>40.807295796490642</v>
      </c>
      <c r="G59" s="189">
        <f>'總圖 (分壓氫 H+ 及 溫度校正版)'!BB59</f>
        <v>-10.995273928400694</v>
      </c>
      <c r="H59" s="189">
        <f>'總圖 (分壓氫 H+ 及 溫度校正版)'!BA59</f>
        <v>71.552974275110898</v>
      </c>
      <c r="I59" s="189">
        <f>'總圖 (分壓氫 H+ 及 溫度校正版)'!BE59</f>
        <v>-95.632974671880518</v>
      </c>
      <c r="J59" s="189">
        <f>'總圖 (分壓氫 H+ 及 溫度校正版)'!BF59</f>
        <v>-24.080000396769499</v>
      </c>
    </row>
    <row r="60" spans="1:10">
      <c r="A60">
        <v>58</v>
      </c>
      <c r="B60" s="189">
        <f>'總圖 (分壓氫 H+ 及 溫度校正版)'!AJ60</f>
        <v>-737.84934923277024</v>
      </c>
      <c r="C60" s="189">
        <f>'總圖 (分壓氫 H+ 及 溫度校正版)'!AK60</f>
        <v>-688.5727731440976</v>
      </c>
      <c r="D60" s="189">
        <f>'總圖 (分壓氫 H+ 及 溫度校正版)'!AL60</f>
        <v>-717.61684649449057</v>
      </c>
      <c r="E60" s="189">
        <f>'總圖 (分壓氫 H+ 及 溫度校正版)'!AY60</f>
        <v>25.121933855573769</v>
      </c>
      <c r="F60" s="189">
        <f>'總圖 (分壓氫 H+ 及 溫度校正版)'!AZ60</f>
        <v>35.880792455250983</v>
      </c>
      <c r="G60" s="189">
        <f>'總圖 (分壓氫 H+ 及 溫度校正版)'!BB60</f>
        <v>-21.197697298201078</v>
      </c>
      <c r="H60" s="189">
        <f>'總圖 (分壓氫 H+ 及 溫度校正版)'!BA60</f>
        <v>67.837348353129443</v>
      </c>
      <c r="I60" s="189">
        <f>'總圖 (分壓氫 H+ 及 溫度校正版)'!BE60</f>
        <v>-90.938896891043441</v>
      </c>
      <c r="J60" s="189">
        <f>'總圖 (分壓氫 H+ 及 溫度校正版)'!BF60</f>
        <v>-23.101548537913889</v>
      </c>
    </row>
    <row r="61" spans="1:10">
      <c r="A61">
        <v>59</v>
      </c>
      <c r="B61" s="189">
        <f>'總圖 (分壓氫 H+ 及 溫度校正版)'!AJ61</f>
        <v>-734.32693051537922</v>
      </c>
      <c r="C61" s="189">
        <f>'總圖 (分壓氫 H+ 及 溫度校正版)'!AK61</f>
        <v>-687.02387505426634</v>
      </c>
      <c r="D61" s="189">
        <f>'總圖 (分壓氫 H+ 及 溫度校正版)'!AL61</f>
        <v>-717.70268703986847</v>
      </c>
      <c r="E61" s="189">
        <f>'總圖 (分壓氫 H+ 及 溫度校正版)'!AY61</f>
        <v>26.029721277642913</v>
      </c>
      <c r="F61" s="189">
        <f>'總圖 (分壓氫 H+ 及 溫度校正版)'!AZ61</f>
        <v>35.489897738414918</v>
      </c>
      <c r="G61" s="189">
        <f>'總圖 (分壓氫 H+ 及 溫度校正版)'!BB61</f>
        <v>-21.565232247846847</v>
      </c>
      <c r="H61" s="189">
        <f>'總圖 (分壓氫 H+ 及 溫度校正版)'!BA61</f>
        <v>66.515306447033936</v>
      </c>
      <c r="I61" s="189">
        <f>'總圖 (分壓氫 H+ 及 溫度校正版)'!BE61</f>
        <v>-90.116678347087557</v>
      </c>
      <c r="J61" s="189">
        <f>'總圖 (分壓氫 H+ 及 溫度校正版)'!BF61</f>
        <v>-23.601371900053518</v>
      </c>
    </row>
    <row r="62" spans="1:10">
      <c r="A62">
        <v>60</v>
      </c>
      <c r="B62" s="189">
        <f>'總圖 (分壓氫 H+ 及 溫度校正版)'!AJ62</f>
        <v>-734.58997794252195</v>
      </c>
      <c r="C62" s="189">
        <f>'總圖 (分壓氫 H+ 及 溫度校正版)'!AK62</f>
        <v>-688.13849233234396</v>
      </c>
      <c r="D62" s="189">
        <f>'總圖 (分壓氫 H+ 及 溫度校正版)'!AL62</f>
        <v>-718.02850694934591</v>
      </c>
      <c r="E62" s="189">
        <f>'總圖 (分壓氫 H+ 及 溫度校正版)'!AY62</f>
        <v>25.411673072785394</v>
      </c>
      <c r="F62" s="189">
        <f>'總圖 (分壓氫 H+ 及 溫度校正版)'!AZ62</f>
        <v>34.78106028858614</v>
      </c>
      <c r="G62" s="189">
        <f>'總圖 (分壓氫 H+ 及 溫度校正版)'!BB62</f>
        <v>-21.074177765684237</v>
      </c>
      <c r="H62" s="189">
        <f>'總圖 (分壓氫 H+ 及 溫度校正版)'!BA62</f>
        <v>65.224625270071286</v>
      </c>
      <c r="I62" s="189">
        <f>'總圖 (分壓氫 H+ 及 溫度校正版)'!BE62</f>
        <v>-88.810135264406256</v>
      </c>
      <c r="J62" s="189">
        <f>'總圖 (分壓氫 H+ 及 溫度校正版)'!BF62</f>
        <v>-23.585509994334846</v>
      </c>
    </row>
    <row r="63" spans="1:10">
      <c r="A63">
        <v>61</v>
      </c>
      <c r="B63" s="189">
        <f>'總圖 (分壓氫 H+ 及 溫度校正版)'!AJ63</f>
        <v>-736.41960460528651</v>
      </c>
      <c r="C63" s="189">
        <f>'總圖 (分壓氫 H+ 及 溫度校正版)'!AK63</f>
        <v>-689.4781599413966</v>
      </c>
      <c r="D63" s="189">
        <f>'總圖 (分壓氫 H+ 及 溫度校正版)'!AL63</f>
        <v>-718.01429294556829</v>
      </c>
      <c r="E63" s="189">
        <f>'總圖 (分壓氫 H+ 及 溫度校正版)'!AY63</f>
        <v>25.2094701668798</v>
      </c>
      <c r="F63" s="189">
        <f>'總圖 (分壓氫 H+ 及 溫度校正版)'!AZ63</f>
        <v>35.531142739386389</v>
      </c>
      <c r="G63" s="189">
        <f>'總圖 (分壓氫 H+ 及 溫度校正版)'!BB63</f>
        <v>-20.570743856403585</v>
      </c>
      <c r="H63" s="189">
        <f>'總圖 (分壓氫 H+ 及 溫度校正版)'!BA63</f>
        <v>66.423559168296748</v>
      </c>
      <c r="I63" s="189">
        <f>'總圖 (分壓氫 H+ 及 溫度校正版)'!BE63</f>
        <v>-89.721425952362239</v>
      </c>
      <c r="J63" s="189">
        <f>'總圖 (分壓氫 H+ 及 溫度校正版)'!BF63</f>
        <v>-23.297866784065388</v>
      </c>
    </row>
    <row r="64" spans="1:10">
      <c r="A64">
        <v>62</v>
      </c>
      <c r="B64" s="189">
        <f>'總圖 (分壓氫 H+ 及 溫度校正版)'!AJ64</f>
        <v>-735.78098287901719</v>
      </c>
      <c r="C64" s="189">
        <f>'總圖 (分壓氫 H+ 及 溫度校正版)'!AK64</f>
        <v>-689.84368120725708</v>
      </c>
      <c r="D64" s="189">
        <f>'總圖 (分壓氫 H+ 及 溫度校正版)'!AL64</f>
        <v>-718.4202191836365</v>
      </c>
      <c r="E64" s="189">
        <f>'總圖 (分壓氫 H+ 及 溫度校正版)'!AY64</f>
        <v>24.971589640411477</v>
      </c>
      <c r="F64" s="189">
        <f>'總圖 (分壓氫 H+ 及 溫度校正版)'!AZ64</f>
        <v>34.798703753155522</v>
      </c>
      <c r="G64" s="189">
        <f>'總圖 (分壓氫 H+ 及 溫度校正版)'!BB64</f>
        <v>-20.413677671775627</v>
      </c>
      <c r="H64" s="189">
        <f>'總圖 (分壓氫 H+ 及 溫度校正版)'!BA64</f>
        <v>65.039495537675379</v>
      </c>
      <c r="I64" s="189">
        <f>'總圖 (分壓氫 H+ 及 溫度校正版)'!BE64</f>
        <v>-88.556007142726273</v>
      </c>
      <c r="J64" s="189">
        <f>'總圖 (分壓氫 H+ 及 溫度校正版)'!BF64</f>
        <v>-23.516511605050788</v>
      </c>
    </row>
    <row r="65" spans="1:10">
      <c r="A65">
        <v>63</v>
      </c>
      <c r="B65" s="189">
        <f>'總圖 (分壓氫 H+ 及 溫度校正版)'!AJ65</f>
        <v>-736.60961001691896</v>
      </c>
      <c r="C65" s="189">
        <f>'總圖 (分壓氫 H+ 及 溫度校正版)'!AK65</f>
        <v>-690.3291279512614</v>
      </c>
      <c r="D65" s="189">
        <f>'總圖 (分壓氫 H+ 及 溫度校正版)'!AL65</f>
        <v>-719.017077989717</v>
      </c>
      <c r="E65" s="189">
        <f>'總圖 (分壓氫 H+ 及 溫度校正版)'!AY65</f>
        <v>23.393690020594292</v>
      </c>
      <c r="F65" s="189">
        <f>'總圖 (分壓氫 H+ 及 溫度校正版)'!AZ65</f>
        <v>32.478561376474772</v>
      </c>
      <c r="G65" s="189">
        <f>'總圖 (分壓氫 H+ 及 溫度校正版)'!BB65</f>
        <v>-20.521801245530085</v>
      </c>
      <c r="H65" s="189">
        <f>'總圖 (分壓氫 H+ 及 溫度校正版)'!BA65</f>
        <v>62.085233977885501</v>
      </c>
      <c r="I65" s="189">
        <f>'總圖 (分壓氫 H+ 及 溫度校正版)'!BE65</f>
        <v>-85.504915912837788</v>
      </c>
      <c r="J65" s="189">
        <f>'總圖 (分壓氫 H+ 及 溫度校正版)'!BF65</f>
        <v>-23.41968193495218</v>
      </c>
    </row>
    <row r="66" spans="1:10">
      <c r="A66">
        <v>64</v>
      </c>
      <c r="B66" s="189">
        <f>'總圖 (分壓氫 H+ 及 溫度校正版)'!AJ66</f>
        <v>-733.61588886194022</v>
      </c>
      <c r="C66" s="189">
        <f>'總圖 (分壓氫 H+ 及 溫度校正版)'!AK66</f>
        <v>-688.97204726594953</v>
      </c>
      <c r="D66" s="189">
        <f>'總圖 (分壓氫 H+ 及 溫度校正版)'!AL66</f>
        <v>-718.7236413819378</v>
      </c>
      <c r="E66" s="189">
        <f>'總圖 (分壓氫 H+ 及 溫度校正版)'!AY66</f>
        <v>24.994473727971517</v>
      </c>
      <c r="F66" s="189">
        <f>'總圖 (分壓氫 H+ 及 溫度校正版)'!AZ66</f>
        <v>33.616789767091731</v>
      </c>
      <c r="G66" s="189">
        <f>'總圖 (分壓氫 H+ 及 溫度校正版)'!BB66</f>
        <v>-20.699622067123919</v>
      </c>
      <c r="H66" s="189">
        <f>'總圖 (分壓氫 H+ 及 溫度校正版)'!BA66</f>
        <v>62.938727873336042</v>
      </c>
      <c r="I66" s="189">
        <f>'總圖 (分壓氫 H+ 及 溫度校正版)'!BE66</f>
        <v>-86.872025825122677</v>
      </c>
      <c r="J66" s="189">
        <f>'總圖 (分壓氫 H+ 及 溫度校正版)'!BF66</f>
        <v>-23.933297951786518</v>
      </c>
    </row>
    <row r="67" spans="1:10">
      <c r="A67">
        <v>65</v>
      </c>
      <c r="B67" s="189">
        <f>'總圖 (分壓氫 H+ 及 溫度校正版)'!AJ67</f>
        <v>-734.03065214571814</v>
      </c>
      <c r="C67" s="189">
        <f>'總圖 (分壓氫 H+ 及 溫度校正版)'!AK67</f>
        <v>-689.98832084191679</v>
      </c>
      <c r="D67" s="189">
        <f>'總圖 (分壓氫 H+ 及 溫度校正版)'!AL67</f>
        <v>-718.96150527031887</v>
      </c>
      <c r="E67" s="189">
        <f>'總圖 (分壓氫 H+ 及 溫度校正版)'!AY67</f>
        <v>24.514036276684116</v>
      </c>
      <c r="F67" s="189">
        <f>'總圖 (分壓氫 H+ 及 溫度校正版)'!AZ67</f>
        <v>33.194571110868353</v>
      </c>
      <c r="G67" s="189">
        <f>'總圖 (分壓氫 H+ 及 溫度校正版)'!BB67</f>
        <v>-20.256572586923102</v>
      </c>
      <c r="H67" s="189">
        <f>'總圖 (分壓氫 H+ 及 溫度校正版)'!BA67</f>
        <v>62.131678531975858</v>
      </c>
      <c r="I67" s="189">
        <f>'總圖 (分壓氫 H+ 及 溫度校正版)'!BE67</f>
        <v>-86.07284941827308</v>
      </c>
      <c r="J67" s="189">
        <f>'總圖 (分壓氫 H+ 及 溫度校正版)'!BF67</f>
        <v>-23.941170886297101</v>
      </c>
    </row>
    <row r="68" spans="1:10">
      <c r="A68">
        <v>66</v>
      </c>
      <c r="B68" s="189">
        <f>'總圖 (分壓氫 H+ 及 溫度校正版)'!AJ68</f>
        <v>-729.96537115952469</v>
      </c>
      <c r="C68" s="189">
        <f>'總圖 (分壓氫 H+ 及 溫度校正版)'!AK68</f>
        <v>-688.2688507086574</v>
      </c>
      <c r="D68" s="189">
        <f>'總圖 (分壓氫 H+ 及 溫度校正版)'!AL68</f>
        <v>-718.71183488036343</v>
      </c>
      <c r="E68" s="189">
        <f>'總圖 (分壓氫 H+ 及 溫度校正版)'!AY68</f>
        <v>26.35886599613923</v>
      </c>
      <c r="F68" s="189">
        <f>'總圖 (分壓氫 H+ 及 溫度校正版)'!AZ68</f>
        <v>34.187316430354024</v>
      </c>
      <c r="G68" s="189">
        <f>'總圖 (分壓氫 H+ 及 溫度校正版)'!BB68</f>
        <v>-20.487648848718862</v>
      </c>
      <c r="H68" s="189">
        <f>'總圖 (分壓氫 H+ 及 溫度校正版)'!BA68</f>
        <v>62.503415713287851</v>
      </c>
      <c r="I68" s="189">
        <f>'總圖 (分壓氫 H+ 及 溫度校正版)'!BE68</f>
        <v>-87.119061107809557</v>
      </c>
      <c r="J68" s="189">
        <f>'總圖 (分壓氫 H+ 及 溫度校正版)'!BF68</f>
        <v>-24.615645394521579</v>
      </c>
    </row>
    <row r="69" spans="1:10">
      <c r="A69">
        <v>67</v>
      </c>
      <c r="B69" s="189">
        <f>'總圖 (分壓氫 H+ 及 溫度校正版)'!AJ69</f>
        <v>-728.97316873152954</v>
      </c>
      <c r="C69" s="189">
        <f>'總圖 (分壓氫 H+ 及 溫度校正版)'!AK69</f>
        <v>-687.34620693726288</v>
      </c>
      <c r="D69" s="189">
        <f>'總圖 (分壓氫 H+ 及 溫度校正版)'!AL69</f>
        <v>-696.80157552648893</v>
      </c>
      <c r="E69" s="189">
        <f>'總圖 (分壓氫 H+ 及 溫度校正版)'!AY69</f>
        <v>20.836033949394295</v>
      </c>
      <c r="F69" s="189">
        <f>'總圖 (分壓氫 H+ 及 溫度校正版)'!AZ69</f>
        <v>39.566449424775499</v>
      </c>
      <c r="G69" s="189">
        <f>'總圖 (分壓氫 H+ 及 溫度校正版)'!BB69</f>
        <v>-11.350501437797051</v>
      </c>
      <c r="H69" s="189">
        <f>'總圖 (分壓氫 H+ 及 溫度校正版)'!BA69</f>
        <v>69.647366337953926</v>
      </c>
      <c r="I69" s="189">
        <f>'總圖 (分壓氫 H+ 及 溫度校正版)'!BE69</f>
        <v>-94.046979770405216</v>
      </c>
      <c r="J69" s="189">
        <f>'總圖 (分壓氫 H+ 及 溫度校正版)'!BF69</f>
        <v>-24.399613432451162</v>
      </c>
    </row>
    <row r="70" spans="1:10">
      <c r="A70">
        <v>68</v>
      </c>
      <c r="B70" s="189">
        <f>'總圖 (分壓氫 H+ 及 溫度校正版)'!AJ70</f>
        <v>-732.2203104803682</v>
      </c>
      <c r="C70" s="189">
        <f>'總圖 (分壓氫 H+ 及 溫度校正版)'!AK70</f>
        <v>-690.57629018712692</v>
      </c>
      <c r="D70" s="189">
        <f>'總圖 (分壓氫 H+ 及 溫度校正版)'!AL70</f>
        <v>-719.09807141261626</v>
      </c>
      <c r="E70" s="189">
        <f>'總圖 (分壓氫 H+ 及 溫度校正版)'!AY70</f>
        <v>24.865318621514231</v>
      </c>
      <c r="F70" s="189">
        <f>'總圖 (分壓氫 H+ 及 溫度校正版)'!AZ70</f>
        <v>33.18169288720965</v>
      </c>
      <c r="G70" s="189">
        <f>'總圖 (分壓氫 H+ 及 溫度校正版)'!BB70</f>
        <v>-19.643212757733188</v>
      </c>
      <c r="H70" s="189">
        <f>'總圖 (分壓氫 H+ 及 溫度校正版)'!BA70</f>
        <v>61.141279910638424</v>
      </c>
      <c r="I70" s="189">
        <f>'總圖 (分壓氫 H+ 及 溫度校正版)'!BE70</f>
        <v>-85.37205554504537</v>
      </c>
      <c r="J70" s="189">
        <f>'總圖 (分壓氫 H+ 及 溫度校正版)'!BF70</f>
        <v>-24.230775634406829</v>
      </c>
    </row>
    <row r="71" spans="1:10">
      <c r="A71">
        <v>69</v>
      </c>
      <c r="B71" s="189">
        <f>'總圖 (分壓氫 H+ 及 溫度校正版)'!AJ71</f>
        <v>-731.97637674802036</v>
      </c>
      <c r="C71" s="189">
        <f>'總圖 (分壓氫 H+ 及 溫度校正版)'!AK71</f>
        <v>-690.86745538683681</v>
      </c>
      <c r="D71" s="189">
        <f>'總圖 (分壓氫 H+ 及 溫度校正版)'!AL71</f>
        <v>-719.04075169158773</v>
      </c>
      <c r="E71" s="189">
        <f>'總圖 (分壓氫 H+ 及 溫度校正版)'!AY71</f>
        <v>24.980230216509117</v>
      </c>
      <c r="F71" s="189">
        <f>'總圖 (分壓氫 H+ 及 溫度校正版)'!AZ71</f>
        <v>33.395211686424325</v>
      </c>
      <c r="G71" s="189">
        <f>'總圖 (分壓氫 H+ 及 溫度校正版)'!BB71</f>
        <v>-19.398636890967321</v>
      </c>
      <c r="H71" s="189">
        <f>'總圖 (分壓氫 H+ 及 溫度校正版)'!BA71</f>
        <v>61.208830047307018</v>
      </c>
      <c r="I71" s="189">
        <f>'總圖 (分壓氫 H+ 及 溫度校正版)'!BE71</f>
        <v>-85.438210748825057</v>
      </c>
      <c r="J71" s="189">
        <f>'總圖 (分壓氫 H+ 及 溫度校正版)'!BF71</f>
        <v>-24.229380701517925</v>
      </c>
    </row>
    <row r="72" spans="1:10">
      <c r="A72">
        <v>70</v>
      </c>
      <c r="B72" s="189">
        <f>'總圖 (分壓氫 H+ 及 溫度校正版)'!AJ72</f>
        <v>-728.46918470551282</v>
      </c>
      <c r="C72" s="189">
        <f>'總圖 (分壓氫 H+ 及 溫度校正版)'!AK72</f>
        <v>-687.32122495018393</v>
      </c>
      <c r="D72" s="189">
        <f>'總圖 (分壓氫 H+ 及 溫度校正版)'!AL72</f>
        <v>-715.73190619123307</v>
      </c>
      <c r="E72" s="189">
        <f>'總圖 (分壓氫 H+ 及 溫度校正版)'!AY72</f>
        <v>31.344835238676396</v>
      </c>
      <c r="F72" s="189">
        <f>'總圖 (分壓氫 H+ 及 溫度校正版)'!AZ72</f>
        <v>42.800881528748697</v>
      </c>
      <c r="G72" s="189">
        <f>'總圖 (分壓氫 H+ 及 溫度校正版)'!BB72</f>
        <v>-19.508637018774468</v>
      </c>
      <c r="H72" s="189">
        <f>'總圖 (分壓氫 H+ 及 溫度校正版)'!BA72</f>
        <v>73.765564837595647</v>
      </c>
      <c r="I72" s="189">
        <f>'總圖 (分壓氫 H+ 及 溫度校正版)'!BE72</f>
        <v>-98.00643304666653</v>
      </c>
      <c r="J72" s="189">
        <f>'總圖 (分壓氫 H+ 及 溫度校正版)'!BF72</f>
        <v>-24.240868209070772</v>
      </c>
    </row>
    <row r="73" spans="1:10">
      <c r="A73">
        <v>71</v>
      </c>
      <c r="B73" s="189">
        <f>'總圖 (分壓氫 H+ 及 溫度校正版)'!AJ73</f>
        <v>-726.98591073094508</v>
      </c>
      <c r="C73" s="189">
        <f>'總圖 (分壓氫 H+ 及 溫度校正版)'!AK73</f>
        <v>-686.3892579993252</v>
      </c>
      <c r="D73" s="189">
        <f>'總圖 (分壓氫 H+ 及 溫度校正版)'!AL73</f>
        <v>-714.93385119537038</v>
      </c>
      <c r="E73" s="189">
        <f>'總圖 (分壓氫 H+ 及 溫度校正版)'!AY73</f>
        <v>33.106898155292974</v>
      </c>
      <c r="F73" s="189">
        <f>'總圖 (分壓氫 H+ 及 溫度校正版)'!AZ73</f>
        <v>45.164883055212158</v>
      </c>
      <c r="G73" s="189">
        <f>'總圖 (分壓氫 H+ 及 溫度校正版)'!BB73</f>
        <v>-19.470980125519002</v>
      </c>
      <c r="H73" s="189">
        <f>'總圖 (分壓氫 H+ 及 溫度校正版)'!BA73</f>
        <v>76.693848080650511</v>
      </c>
      <c r="I73" s="189">
        <f>'總圖 (分壓氫 H+ 及 溫度校正版)'!BE73</f>
        <v>-101.05655431994961</v>
      </c>
      <c r="J73" s="189">
        <f>'總圖 (分壓氫 H+ 及 溫度校正版)'!BF73</f>
        <v>-24.362706239298983</v>
      </c>
    </row>
    <row r="74" spans="1:10">
      <c r="A74">
        <v>72</v>
      </c>
      <c r="B74" s="189">
        <f>'總圖 (分壓氫 H+ 及 溫度校正版)'!AJ74</f>
        <v>-740.74941494571613</v>
      </c>
      <c r="C74" s="189">
        <f>'總圖 (分壓氫 H+ 及 溫度校正版)'!AK74</f>
        <v>-693.12253166404128</v>
      </c>
      <c r="D74" s="189">
        <f>'總圖 (分壓氫 H+ 及 溫度校正版)'!AL74</f>
        <v>-719.29661258870158</v>
      </c>
      <c r="E74" s="189">
        <f>'總圖 (分壓氫 H+ 及 溫度校正版)'!AY74</f>
        <v>21.09011465288134</v>
      </c>
      <c r="F74" s="189">
        <f>'總圖 (分壓氫 H+ 及 溫度校正版)'!AZ74</f>
        <v>31.130991648169157</v>
      </c>
      <c r="G74" s="189">
        <f>'總圖 (分壓氫 H+ 及 溫度校正版)'!BB74</f>
        <v>-19.662971407535121</v>
      </c>
      <c r="H74" s="189">
        <f>'總圖 (分壓氫 H+ 及 溫度校正版)'!BA74</f>
        <v>60.83484005099227</v>
      </c>
      <c r="I74" s="189">
        <f>'總圖 (分壓氫 H+ 及 溫度校正版)'!BE74</f>
        <v>-83.490544744043973</v>
      </c>
      <c r="J74" s="189">
        <f>'總圖 (分壓氫 H+ 及 溫度校正版)'!BF74</f>
        <v>-22.6557046930516</v>
      </c>
    </row>
    <row r="75" spans="1:10">
      <c r="A75">
        <v>73</v>
      </c>
      <c r="B75" s="189">
        <f>'總圖 (分壓氫 H+ 及 溫度校正版)'!AJ75</f>
        <v>-743.73557034480905</v>
      </c>
      <c r="C75" s="189">
        <f>'總圖 (分壓氫 H+ 及 溫度校正版)'!AK75</f>
        <v>-696.02455396661617</v>
      </c>
      <c r="D75" s="189">
        <f>'總圖 (分壓氫 H+ 及 溫度校正版)'!AL75</f>
        <v>-718.53709970044247</v>
      </c>
      <c r="E75" s="189">
        <f>'總圖 (分壓氫 H+ 及 溫度校正版)'!AY75</f>
        <v>21.236403363282196</v>
      </c>
      <c r="F75" s="189">
        <f>'總圖 (分壓氫 H+ 及 溫度校正版)'!AZ75</f>
        <v>33.767646132668446</v>
      </c>
      <c r="G75" s="189">
        <f>'總圖 (分壓氫 H+ 及 溫度校正版)'!BB75</f>
        <v>-18.085631428306087</v>
      </c>
      <c r="H75" s="189">
        <f>'總圖 (分壓氫 H+ 及 溫度校正版)'!BA75</f>
        <v>64.384520330360942</v>
      </c>
      <c r="I75" s="189">
        <f>'總圖 (分壓氫 H+ 及 溫度校正版)'!BE75</f>
        <v>-86.384642817230798</v>
      </c>
      <c r="J75" s="189">
        <f>'總圖 (分壓氫 H+ 及 溫度校正版)'!BF75</f>
        <v>-22.000122486869728</v>
      </c>
    </row>
    <row r="76" spans="1:10">
      <c r="A76">
        <v>74</v>
      </c>
      <c r="B76" s="189">
        <f>'總圖 (分壓氫 H+ 及 溫度校正版)'!AJ76</f>
        <v>-737.81355197219023</v>
      </c>
      <c r="C76" s="189">
        <f>'總圖 (分壓氫 H+ 及 溫度校正版)'!AK76</f>
        <v>-694.6173188077446</v>
      </c>
      <c r="D76" s="189">
        <f>'總圖 (分壓氫 H+ 及 溫度校正版)'!AL76</f>
        <v>-716.91937625165576</v>
      </c>
      <c r="E76" s="189">
        <f>'總圖 (分壓氫 H+ 及 溫度校正版)'!AY76</f>
        <v>25.938059414084353</v>
      </c>
      <c r="F76" s="189">
        <f>'總圖 (分壓氫 H+ 及 溫度校正版)'!AZ76</f>
        <v>39.38704580186085</v>
      </c>
      <c r="G76" s="189">
        <f>'總圖 (分壓氫 H+ 及 溫度校正版)'!BB76</f>
        <v>-17.208935091169504</v>
      </c>
      <c r="H76" s="189">
        <f>'總圖 (分壓氫 H+ 及 溫度校正版)'!BA76</f>
        <v>70.044967280807015</v>
      </c>
      <c r="I76" s="189">
        <f>'總圖 (分壓氫 H+ 及 溫度校正版)'!BE76</f>
        <v>-92.831987949760418</v>
      </c>
      <c r="J76" s="189">
        <f>'總圖 (分壓氫 H+ 及 溫度校正版)'!BF76</f>
        <v>-22.787020668953275</v>
      </c>
    </row>
    <row r="77" spans="1:10">
      <c r="A77">
        <v>75</v>
      </c>
      <c r="B77" s="189">
        <f>'總圖 (分壓氫 H+ 及 溫度校正版)'!AJ77</f>
        <v>-741.58477684155173</v>
      </c>
      <c r="C77" s="189">
        <f>'總圖 (分壓氫 H+ 及 溫度校正版)'!AK77</f>
        <v>-695.2258533566926</v>
      </c>
      <c r="D77" s="189">
        <f>'總圖 (分壓氫 H+ 及 溫度校正版)'!AL77</f>
        <v>-719.38474695084892</v>
      </c>
      <c r="E77" s="189">
        <f>'總圖 (分壓氫 H+ 及 溫度校正版)'!AY77</f>
        <v>20.834402553593648</v>
      </c>
      <c r="F77" s="189">
        <f>'總圖 (分壓氫 H+ 及 溫度校正版)'!AZ77</f>
        <v>31.620646611543471</v>
      </c>
      <c r="G77" s="189">
        <f>'總圖 (分壓氫 H+ 及 溫度校正版)'!BB77</f>
        <v>-18.566288255695856</v>
      </c>
      <c r="H77" s="189">
        <f>'總圖 (分壓氫 H+ 及 溫度校正版)'!BA77</f>
        <v>60.97317892518933</v>
      </c>
      <c r="I77" s="189">
        <f>'總圖 (分壓氫 H+ 及 溫度校正版)'!BE77</f>
        <v>-83.551788314563623</v>
      </c>
      <c r="J77" s="189">
        <f>'總圖 (分壓氫 H+ 及 溫度校正版)'!BF77</f>
        <v>-22.578609389374193</v>
      </c>
    </row>
    <row r="78" spans="1:10">
      <c r="A78">
        <v>76</v>
      </c>
      <c r="B78" s="189">
        <f>'總圖 (分壓氫 H+ 及 溫度校正版)'!AJ78</f>
        <v>-739.27037271571862</v>
      </c>
      <c r="C78" s="189">
        <f>'總圖 (分壓氫 H+ 及 溫度校正版)'!AK78</f>
        <v>-695.38632237540219</v>
      </c>
      <c r="D78" s="189">
        <f>'總圖 (分壓氫 H+ 及 溫度校正版)'!AL78</f>
        <v>-718.99350388147741</v>
      </c>
      <c r="E78" s="189">
        <f>'總圖 (分壓氫 H+ 及 溫度校正版)'!AY78</f>
        <v>22.30163336956026</v>
      </c>
      <c r="F78" s="189">
        <f>'總圖 (分壓氫 H+ 及 溫度校正版)'!AZ78</f>
        <v>33.320479625270565</v>
      </c>
      <c r="G78" s="189">
        <f>'總圖 (分壓氫 H+ 及 溫度校正版)'!BB78</f>
        <v>-17.896000714000998</v>
      </c>
      <c r="H78" s="189">
        <f>'總圖 (分壓氫 H+ 及 溫度校正版)'!BA78</f>
        <v>62.235326594982041</v>
      </c>
      <c r="I78" s="189">
        <f>'總圖 (分壓氫 H+ 及 溫度校正版)'!BE78</f>
        <v>-85.162461776285753</v>
      </c>
      <c r="J78" s="189">
        <f>'總圖 (分壓氫 H+ 及 溫度校正版)'!BF78</f>
        <v>-22.927135181303598</v>
      </c>
    </row>
    <row r="79" spans="1:10">
      <c r="A79">
        <v>77</v>
      </c>
      <c r="B79" s="189">
        <f>'總圖 (分壓氫 H+ 及 溫度校正版)'!AJ79</f>
        <v>-733.98180125450006</v>
      </c>
      <c r="C79" s="189">
        <f>'總圖 (分壓氫 H+ 及 溫度校正版)'!AK79</f>
        <v>-690.94817621836262</v>
      </c>
      <c r="D79" s="189">
        <f>'總圖 (分壓氫 H+ 及 溫度校正版)'!AL79</f>
        <v>-715.89513830710519</v>
      </c>
      <c r="E79" s="189">
        <f>'總圖 (分壓氫 H+ 及 溫度校正版)'!AY79</f>
        <v>29.218693767633301</v>
      </c>
      <c r="F79" s="189">
        <f>'總圖 (分壓氫 H+ 及 溫度校正版)'!AZ79</f>
        <v>42.526500171360915</v>
      </c>
      <c r="G79" s="189">
        <f>'總圖 (分壓氫 H+ 及 溫度校正版)'!BB79</f>
        <v>-18.330613957912181</v>
      </c>
      <c r="H79" s="189">
        <f>'總圖 (分壓氫 H+ 及 溫度校正版)'!BA79</f>
        <v>74.164920533000881</v>
      </c>
      <c r="I79" s="189">
        <f>'總圖 (分壓氫 H+ 及 溫度校正版)'!BE79</f>
        <v>-97.490566192112695</v>
      </c>
      <c r="J79" s="189">
        <f>'總圖 (分壓氫 H+ 及 溫度校正版)'!BF79</f>
        <v>-23.325645659111704</v>
      </c>
    </row>
    <row r="80" spans="1:10">
      <c r="A80">
        <v>78</v>
      </c>
      <c r="B80" s="189">
        <f>'總圖 (分壓氫 H+ 及 溫度校正版)'!AJ80</f>
        <v>-738.00067850475784</v>
      </c>
      <c r="C80" s="189">
        <f>'總圖 (分壓氫 H+ 及 溫度校正版)'!AK80</f>
        <v>-695.66250722113796</v>
      </c>
      <c r="D80" s="189">
        <f>'總圖 (分壓氫 H+ 及 溫度校正版)'!AL80</f>
        <v>-719.97981258090272</v>
      </c>
      <c r="E80" s="189">
        <f>'總圖 (分壓氫 H+ 及 溫度校正版)'!AY80</f>
        <v>21.289088643305224</v>
      </c>
      <c r="F80" s="189">
        <f>'總圖 (分壓氫 H+ 及 溫度校正版)'!AZ80</f>
        <v>30.800841220282983</v>
      </c>
      <c r="G80" s="189">
        <f>'總圖 (分壓氫 H+ 及 溫度校正版)'!BB80</f>
        <v>-17.935901684005746</v>
      </c>
      <c r="H80" s="189">
        <f>'總圖 (分壓氫 H+ 及 溫度校正版)'!BA80</f>
        <v>58.248495481266652</v>
      </c>
      <c r="I80" s="189">
        <f>'總圖 (分壓氫 H+ 及 溫度校正版)'!BE80</f>
        <v>-81.577206823182422</v>
      </c>
      <c r="J80" s="189">
        <f>'總圖 (分壓氫 H+ 及 溫度校正版)'!BF80</f>
        <v>-23.328711341915664</v>
      </c>
    </row>
    <row r="81" spans="1:10">
      <c r="A81">
        <v>79</v>
      </c>
      <c r="B81" s="189">
        <f>'總圖 (分壓氫 H+ 及 溫度校正版)'!AJ81</f>
        <v>-738.54042434791063</v>
      </c>
      <c r="C81" s="189">
        <f>'總圖 (分壓氫 H+ 及 溫度校正版)'!AK81</f>
        <v>-696.30180734320334</v>
      </c>
      <c r="D81" s="189">
        <f>'總圖 (分壓氫 H+ 及 溫度校正版)'!AL81</f>
        <v>-719.85942824981714</v>
      </c>
      <c r="E81" s="189">
        <f>'總圖 (分壓氫 H+ 及 溫度校正版)'!AY81</f>
        <v>21.012604348393452</v>
      </c>
      <c r="F81" s="189">
        <f>'總圖 (分壓氫 H+ 及 溫度校正版)'!AZ81</f>
        <v>30.846933585131147</v>
      </c>
      <c r="G81" s="189">
        <f>'總圖 (分壓氫 H+ 及 溫度校正版)'!BB81</f>
        <v>-17.5882903080423</v>
      </c>
      <c r="H81" s="189">
        <f>'總圖 (分壓氫 H+ 及 溫度校正版)'!BA81</f>
        <v>58.269553129911316</v>
      </c>
      <c r="I81" s="189">
        <f>'總圖 (分壓氫 H+ 及 溫度校正版)'!BE81</f>
        <v>-81.451662595585987</v>
      </c>
      <c r="J81" s="189">
        <f>'總圖 (分壓氫 H+ 及 溫度校正版)'!BF81</f>
        <v>-23.18210946567455</v>
      </c>
    </row>
    <row r="82" spans="1:10">
      <c r="A82">
        <v>80</v>
      </c>
      <c r="B82" s="189">
        <f>'總圖 (分壓氫 H+ 及 溫度校正版)'!AJ82</f>
        <v>-738.96812746052922</v>
      </c>
      <c r="C82" s="189">
        <f>'總圖 (分壓氫 H+ 及 溫度校正版)'!AK82</f>
        <v>-697.33044169272557</v>
      </c>
      <c r="D82" s="189">
        <f>'總圖 (分壓氫 H+ 及 溫度校正版)'!AL82</f>
        <v>-719.9210965672338</v>
      </c>
      <c r="E82" s="189">
        <f>'總圖 (分壓氫 H+ 及 溫度校正版)'!AY82</f>
        <v>20.957605811591048</v>
      </c>
      <c r="F82" s="189">
        <f>'總圖 (分壓氫 H+ 及 溫度校正版)'!AZ82</f>
        <v>31.186046240203829</v>
      </c>
      <c r="G82" s="189">
        <f>'總圖 (分壓氫 H+ 及 溫度校正版)'!BB82</f>
        <v>-17.063360513752233</v>
      </c>
      <c r="H82" s="189">
        <f>'總圖 (分壓氫 H+ 及 溫度校正版)'!BA82</f>
        <v>58.477847182569008</v>
      </c>
      <c r="I82" s="189">
        <f>'總圖 (分壓氫 H+ 及 溫度校正版)'!BE82</f>
        <v>-81.622127497423349</v>
      </c>
      <c r="J82" s="189">
        <f>'總圖 (分壓氫 H+ 及 溫度校正版)'!BF82</f>
        <v>-23.144280314854242</v>
      </c>
    </row>
    <row r="83" spans="1:10">
      <c r="A83">
        <v>81</v>
      </c>
      <c r="B83" s="189">
        <f>'總圖 (分壓氫 H+ 及 溫度校正版)'!AJ83</f>
        <v>-740.70632189947423</v>
      </c>
      <c r="C83" s="189">
        <f>'總圖 (分壓氫 H+ 及 溫度校正版)'!AK83</f>
        <v>-697.38603211995928</v>
      </c>
      <c r="D83" s="189">
        <f>'總圖 (分壓氫 H+ 及 溫度校正版)'!AL83</f>
        <v>-719.89919107576145</v>
      </c>
      <c r="E83" s="189">
        <f>'總圖 (分壓氫 H+ 及 溫度校正版)'!AY83</f>
        <v>20.105645462104011</v>
      </c>
      <c r="F83" s="189">
        <f>'總圖 (分壓氫 H+ 及 溫度校正版)'!AZ83</f>
        <v>30.543900101811616</v>
      </c>
      <c r="G83" s="189">
        <f>'總圖 (分壓氫 H+ 及 溫度校正版)'!BB83</f>
        <v>-17.322293420699395</v>
      </c>
      <c r="H83" s="189">
        <f>'總圖 (分壓氫 H+ 及 溫度校正版)'!BA83</f>
        <v>58.30444816221879</v>
      </c>
      <c r="I83" s="189">
        <f>'總圖 (分壓氫 H+ 及 溫度校正版)'!BE83</f>
        <v>-81.111046220329825</v>
      </c>
      <c r="J83" s="189">
        <f>'總圖 (分壓氫 H+ 及 溫度校正版)'!BF83</f>
        <v>-22.806598058110929</v>
      </c>
    </row>
    <row r="84" spans="1:10">
      <c r="A84">
        <v>82</v>
      </c>
      <c r="B84" s="189">
        <f>'總圖 (分壓氫 H+ 及 溫度校正版)'!AJ84</f>
        <v>-736.13436961586842</v>
      </c>
      <c r="C84" s="189">
        <f>'總圖 (分壓氫 H+ 及 溫度校正版)'!AK84</f>
        <v>-694.67314332706337</v>
      </c>
      <c r="D84" s="189">
        <f>'總圖 (分壓氫 H+ 及 溫度校正版)'!AL84</f>
        <v>-719.09979791531532</v>
      </c>
      <c r="E84" s="189">
        <f>'總圖 (分壓氫 H+ 及 溫度校正版)'!AY84</f>
        <v>23.141841969309628</v>
      </c>
      <c r="F84" s="189">
        <f>'總圖 (分壓氫 H+ 及 溫度校正版)'!AZ84</f>
        <v>33.203632149036238</v>
      </c>
      <c r="G84" s="189">
        <f>'總圖 (分壓氫 H+ 及 溫度校正版)'!BB84</f>
        <v>-17.830932653815044</v>
      </c>
      <c r="H84" s="189">
        <f>'總圖 (分壓氫 H+ 及 溫度校正版)'!BA84</f>
        <v>61.096354982578049</v>
      </c>
      <c r="I84" s="189">
        <f>'總圖 (分壓氫 H+ 及 溫度校正版)'!BE84</f>
        <v>-84.593038261102009</v>
      </c>
      <c r="J84" s="189">
        <f>'總圖 (分壓氫 H+ 及 溫度校正版)'!BF84</f>
        <v>-23.496683278523854</v>
      </c>
    </row>
    <row r="85" spans="1:10">
      <c r="A85">
        <v>83</v>
      </c>
      <c r="B85" s="189">
        <f>'總圖 (分壓氫 H+ 及 溫度校正版)'!AJ85</f>
        <v>-731.82755998417895</v>
      </c>
      <c r="C85" s="189">
        <f>'總圖 (分壓氫 H+ 及 溫度校正版)'!AK85</f>
        <v>-692.00239834786771</v>
      </c>
      <c r="D85" s="189">
        <f>'總圖 (分壓氫 H+ 及 溫度校正版)'!AL85</f>
        <v>-716.66295058281855</v>
      </c>
      <c r="E85" s="189">
        <f>'總圖 (分壓氫 H+ 及 溫度校正版)'!AY85</f>
        <v>28.71917118777964</v>
      </c>
      <c r="F85" s="189">
        <f>'總圖 (分壓氫 H+ 及 溫度校正版)'!AZ85</f>
        <v>40.848018067157227</v>
      </c>
      <c r="G85" s="189">
        <f>'總圖 (分壓氫 H+ 及 溫度校正版)'!BB85</f>
        <v>-17.64809429977209</v>
      </c>
      <c r="H85" s="189">
        <f>'總圖 (分壓氫 H+ 及 溫度校正版)'!BA85</f>
        <v>70.624959246307071</v>
      </c>
      <c r="I85" s="189">
        <f>'總圖 (分壓氫 H+ 及 溫度校正版)'!BE85</f>
        <v>-94.468514333931878</v>
      </c>
      <c r="J85" s="189">
        <f>'總圖 (分壓氫 H+ 及 溫度校正版)'!BF85</f>
        <v>-23.843555087624701</v>
      </c>
    </row>
    <row r="86" spans="1:10">
      <c r="A86">
        <v>84</v>
      </c>
      <c r="B86" s="189">
        <f>'總圖 (分壓氫 H+ 及 溫度校正版)'!AJ86</f>
        <v>-728.24178450599425</v>
      </c>
      <c r="C86" s="189">
        <f>'總圖 (分壓氫 H+ 及 溫度校正版)'!AK86</f>
        <v>-689.85090234710378</v>
      </c>
      <c r="D86" s="189">
        <f>'總圖 (分壓氫 H+ 及 溫度校正版)'!AL86</f>
        <v>-716.46043605083446</v>
      </c>
      <c r="E86" s="189">
        <f>'總圖 (分壓氫 H+ 及 溫度校正版)'!AY86</f>
        <v>30.50413199696515</v>
      </c>
      <c r="F86" s="189">
        <f>'總圖 (分壓氫 H+ 及 溫度校正版)'!AZ86</f>
        <v>41.755504591758779</v>
      </c>
      <c r="G86" s="189">
        <f>'總圖 (分壓氫 H+ 及 溫度校正版)'!BB86</f>
        <v>-18.246037637951062</v>
      </c>
      <c r="H86" s="189">
        <f>'總圖 (分壓氫 H+ 及 溫度校正版)'!BA86</f>
        <v>71.252914824503648</v>
      </c>
      <c r="I86" s="189">
        <f>'總圖 (分壓氫 H+ 及 溫度校正版)'!BE86</f>
        <v>-95.690903207700956</v>
      </c>
      <c r="J86" s="189">
        <f>'總圖 (分壓氫 H+ 及 溫度校正版)'!BF86</f>
        <v>-24.43798838319719</v>
      </c>
    </row>
    <row r="87" spans="1:10">
      <c r="A87">
        <v>85</v>
      </c>
      <c r="B87" s="189">
        <f>'總圖 (分壓氫 H+ 及 溫度校正版)'!AJ87</f>
        <v>-738.36883332973025</v>
      </c>
      <c r="C87" s="189">
        <f>'總圖 (分壓氫 H+ 及 溫度校正版)'!AK87</f>
        <v>-697.42378148947205</v>
      </c>
      <c r="D87" s="189">
        <f>'總圖 (分壓氫 H+ 及 溫度校正版)'!AL87</f>
        <v>-719.29205456700356</v>
      </c>
      <c r="E87" s="189">
        <f>'總圖 (分壓氫 H+ 及 溫度校正版)'!AY87</f>
        <v>21.945160425966986</v>
      </c>
      <c r="F87" s="189">
        <f>'總圖 (分壓氫 H+ 及 溫度校正版)'!AZ87</f>
        <v>32.897580576301927</v>
      </c>
      <c r="G87" s="189">
        <f>'總圖 (分壓氫 H+ 及 溫度校正版)'!BB87</f>
        <v>-16.628823397232779</v>
      </c>
      <c r="H87" s="189">
        <f>'總圖 (分壓氫 H+ 及 溫度校正版)'!BA87</f>
        <v>60.478824123869828</v>
      </c>
      <c r="I87" s="189">
        <f>'總圖 (分壓氫 H+ 及 溫度校正版)'!BE87</f>
        <v>-83.606804462670937</v>
      </c>
      <c r="J87" s="189">
        <f>'總圖 (分壓氫 H+ 及 溫度校正版)'!BF87</f>
        <v>-23.127980338800995</v>
      </c>
    </row>
    <row r="88" spans="1:10">
      <c r="A88">
        <v>86</v>
      </c>
      <c r="B88" s="189">
        <f>'總圖 (分壓氫 H+ 及 溫度校正版)'!AJ88</f>
        <v>-730.11482751613778</v>
      </c>
      <c r="C88" s="189">
        <f>'總圖 (分壓氫 H+ 及 溫度校正版)'!AK88</f>
        <v>-691.99097565069235</v>
      </c>
      <c r="D88" s="189">
        <f>'總圖 (分壓氫 H+ 及 溫度校正版)'!AL88</f>
        <v>-716.63479898491141</v>
      </c>
      <c r="E88" s="189">
        <f>'總圖 (分壓氫 H+ 及 溫度校正版)'!AY88</f>
        <v>29.124731147579784</v>
      </c>
      <c r="F88" s="189">
        <f>'總圖 (分壓氫 H+ 及 溫度校正版)'!AZ88</f>
        <v>40.875508239207377</v>
      </c>
      <c r="G88" s="189">
        <f>'總圖 (分壓氫 H+ 及 溫度校正版)'!BB88</f>
        <v>-17.344940904520772</v>
      </c>
      <c r="H88" s="189">
        <f>'總圖 (分壓氫 H+ 及 溫度校正版)'!BA88</f>
        <v>69.971226235355914</v>
      </c>
      <c r="I88" s="189">
        <f>'總圖 (分壓氫 H+ 及 溫度校正版)'!BE88</f>
        <v>-94.099320660780762</v>
      </c>
      <c r="J88" s="189">
        <f>'總圖 (分壓氫 H+ 及 溫度校正版)'!BF88</f>
        <v>-24.128094425424742</v>
      </c>
    </row>
    <row r="89" spans="1:10">
      <c r="A89">
        <v>87</v>
      </c>
      <c r="B89" s="189">
        <f>'總圖 (分壓氫 H+ 及 溫度校正版)'!AJ89</f>
        <v>-729.2523410649037</v>
      </c>
      <c r="C89" s="189">
        <f>'總圖 (分壓氫 H+ 及 溫度校正版)'!AK89</f>
        <v>-692.70930216526517</v>
      </c>
      <c r="D89" s="189">
        <f>'總圖 (分壓氫 H+ 及 溫度校正版)'!AL89</f>
        <v>-719.53577428146241</v>
      </c>
      <c r="E89" s="189">
        <f>'總圖 (分壓氫 H+ 及 溫度校正版)'!AY89</f>
        <v>24.662845909761455</v>
      </c>
      <c r="F89" s="189">
        <f>'總圖 (分壓氫 H+ 及 溫度校正版)'!AZ89</f>
        <v>32.209365797430863</v>
      </c>
      <c r="G89" s="189">
        <f>'總圖 (分壓氫 H+ 及 溫度校正版)'!BB89</f>
        <v>-18.018994641762244</v>
      </c>
      <c r="H89" s="189">
        <f>'總圖 (分壓氫 H+ 及 溫度校正版)'!BA89</f>
        <v>57.774880326862679</v>
      </c>
      <c r="I89" s="189">
        <f>'總圖 (分壓氫 H+ 及 溫度校正版)'!BE89</f>
        <v>-82.555798890993302</v>
      </c>
      <c r="J89" s="189">
        <f>'總圖 (分壓氫 H+ 及 溫度校正版)'!BF89</f>
        <v>-24.780918564130509</v>
      </c>
    </row>
    <row r="90" spans="1:10">
      <c r="A90">
        <v>88</v>
      </c>
      <c r="B90" s="189">
        <f>'總圖 (分壓氫 H+ 及 溫度校正版)'!AJ90</f>
        <v>-729.82685821138807</v>
      </c>
      <c r="C90" s="189">
        <f>'總圖 (分壓氫 H+ 及 溫度校正版)'!AK90</f>
        <v>-693.46934189142019</v>
      </c>
      <c r="D90" s="189">
        <f>'總圖 (分壓氫 H+ 及 溫度校正版)'!AL90</f>
        <v>-719.58078846998228</v>
      </c>
      <c r="E90" s="189">
        <f>'總圖 (分壓氫 H+ 及 溫度校正版)'!AY90</f>
        <v>24.320855276024517</v>
      </c>
      <c r="F90" s="189">
        <f>'總圖 (分壓氫 H+ 及 溫度校正版)'!AZ90</f>
        <v>32.098171256702102</v>
      </c>
      <c r="G90" s="189">
        <f>'總圖 (分壓氫 H+ 及 溫度校正版)'!BB90</f>
        <v>-17.675849176760718</v>
      </c>
      <c r="H90" s="189">
        <f>'總圖 (分壓氫 H+ 及 溫度校正版)'!BA90</f>
        <v>57.551336414140565</v>
      </c>
      <c r="I90" s="189">
        <f>'總圖 (分壓氫 H+ 及 溫度校正版)'!BE90</f>
        <v>-82.206034364027602</v>
      </c>
      <c r="J90" s="189">
        <f>'總圖 (分壓氫 H+ 及 溫度校正版)'!BF90</f>
        <v>-24.654697949886916</v>
      </c>
    </row>
    <row r="91" spans="1:10">
      <c r="A91">
        <v>89</v>
      </c>
      <c r="B91" s="189">
        <f>'總圖 (分壓氫 H+ 及 溫度校正版)'!AJ91</f>
        <v>-727.50320161552384</v>
      </c>
      <c r="C91" s="189">
        <f>'總圖 (分壓氫 H+ 及 溫度校正版)'!AK91</f>
        <v>-692.74802388643525</v>
      </c>
      <c r="D91" s="189">
        <f>'總圖 (分壓氫 H+ 及 溫度校正版)'!AL91</f>
        <v>-699.45197032880424</v>
      </c>
      <c r="E91" s="189">
        <f>'總圖 (分壓氫 H+ 及 溫度校正版)'!AY91</f>
        <v>15.875378755817703</v>
      </c>
      <c r="F91" s="189">
        <f>'總圖 (分壓氫 H+ 及 溫度校正版)'!AZ91</f>
        <v>31.529686620559815</v>
      </c>
      <c r="G91" s="189">
        <f>'總圖 (分壓氫 H+ 及 溫度校正版)'!BB91</f>
        <v>-8.9591380582630045</v>
      </c>
      <c r="H91" s="189">
        <f>'總圖 (分壓氫 H+ 及 溫度校正版)'!BA91</f>
        <v>56.143132543565109</v>
      </c>
      <c r="I91" s="189">
        <f>'總圖 (分壓氫 H+ 及 溫度校正版)'!BE91</f>
        <v>-81.273915307536868</v>
      </c>
      <c r="J91" s="189">
        <f>'總圖 (分壓氫 H+ 及 溫度校正版)'!BF91</f>
        <v>-25.130782763971638</v>
      </c>
    </row>
    <row r="92" spans="1:10">
      <c r="A92">
        <v>90</v>
      </c>
      <c r="B92" s="189">
        <f>'總圖 (分壓氫 H+ 及 溫度校正版)'!AJ92</f>
        <v>-736.45270771901426</v>
      </c>
      <c r="C92" s="189">
        <f>'總圖 (分壓氫 H+ 及 溫度校正版)'!AK92</f>
        <v>-697.82323145668477</v>
      </c>
      <c r="D92" s="189">
        <f>'總圖 (分壓氫 H+ 及 溫度校正版)'!AL92</f>
        <v>-719.85158274721334</v>
      </c>
      <c r="E92" s="189">
        <f>'總圖 (分壓氫 H+ 及 溫度校正版)'!AY92</f>
        <v>21.605564861036942</v>
      </c>
      <c r="F92" s="189">
        <f>'總圖 (分壓氫 H+ 及 溫度校正版)'!AZ92</f>
        <v>31.478370802020514</v>
      </c>
      <c r="G92" s="189">
        <f>'總圖 (分壓氫 H+ 及 溫度校正版)'!BB92</f>
        <v>-16.295713824113434</v>
      </c>
      <c r="H92" s="189">
        <f>'總圖 (分壓氫 H+ 及 溫度校正版)'!BA92</f>
        <v>57.646890567117694</v>
      </c>
      <c r="I92" s="189">
        <f>'總圖 (分壓氫 H+ 及 溫度校正版)'!BE92</f>
        <v>-81.206543509351519</v>
      </c>
      <c r="J92" s="189">
        <f>'總圖 (分壓氫 H+ 及 溫度校正版)'!BF92</f>
        <v>-23.559652942233704</v>
      </c>
    </row>
    <row r="93" spans="1:10">
      <c r="A93">
        <v>91</v>
      </c>
      <c r="B93" s="189">
        <f>'總圖 (分壓氫 H+ 及 溫度校正版)'!AJ93</f>
        <v>-726.14741584636408</v>
      </c>
      <c r="C93" s="189">
        <f>'總圖 (分壓氫 H+ 及 溫度校正版)'!AK93</f>
        <v>-691.62316607154639</v>
      </c>
      <c r="D93" s="189">
        <f>'總圖 (分壓氫 H+ 及 溫度校正版)'!AL93</f>
        <v>-698.2429387152946</v>
      </c>
      <c r="E93" s="189">
        <f>'總圖 (分壓氫 H+ 及 溫度校正版)'!AY93</f>
        <v>17.590507162130898</v>
      </c>
      <c r="F93" s="189">
        <f>'總圖 (分壓氫 H+ 及 溫度校正版)'!AZ93</f>
        <v>34.076952418948935</v>
      </c>
      <c r="G93" s="189">
        <f>'總圖 (分壓氫 H+ 及 溫度校正版)'!BB93</f>
        <v>-8.8823793711633687</v>
      </c>
      <c r="H93" s="189">
        <f>'總圖 (分壓氫 H+ 及 溫度校正版)'!BA93</f>
        <v>59.445777046930516</v>
      </c>
      <c r="I93" s="189">
        <f>'總圖 (分壓氫 H+ 及 溫度校正版)'!BE93</f>
        <v>-84.658972222933258</v>
      </c>
      <c r="J93" s="189">
        <f>'總圖 (分壓氫 H+ 及 溫度校正版)'!BF93</f>
        <v>-25.213195176002625</v>
      </c>
    </row>
    <row r="94" spans="1:10">
      <c r="A94">
        <v>92</v>
      </c>
      <c r="B94" s="189">
        <f>'總圖 (分壓氫 H+ 及 溫度校正版)'!AJ94</f>
        <v>-729.67283767746039</v>
      </c>
      <c r="C94" s="189">
        <f>'總圖 (分壓氫 H+ 及 溫度校正版)'!AK94</f>
        <v>-694.53045578532192</v>
      </c>
      <c r="D94" s="189">
        <f>'總圖 (分壓氫 H+ 及 溫度校正版)'!AL94</f>
        <v>-698.59698719422101</v>
      </c>
      <c r="E94" s="189">
        <f>'總圖 (分壓氫 H+ 及 溫度校正版)'!AY94</f>
        <v>16.308563288056824</v>
      </c>
      <c r="F94" s="189">
        <f>'總圖 (分壓氫 H+ 及 溫度校正版)'!AZ94</f>
        <v>34.034196410503135</v>
      </c>
      <c r="G94" s="189">
        <f>'總圖 (分壓氫 H+ 及 溫度校正版)'!BB94</f>
        <v>-7.87977572424131</v>
      </c>
      <c r="H94" s="189">
        <f>'總圖 (分壓氫 H+ 及 溫度校正版)'!BA94</f>
        <v>59.639605257190929</v>
      </c>
      <c r="I94" s="189">
        <f>'總圖 (分壓氫 H+ 及 溫度校正版)'!BE94</f>
        <v>-84.239163069444885</v>
      </c>
      <c r="J94" s="189">
        <f>'總圖 (分壓氫 H+ 及 溫度校正版)'!BF94</f>
        <v>-24.599557812253842</v>
      </c>
    </row>
    <row r="95" spans="1:10">
      <c r="A95">
        <v>93</v>
      </c>
      <c r="B95" s="189">
        <f>'總圖 (分壓氫 H+ 及 溫度校正版)'!AJ95</f>
        <v>-726.6356386953762</v>
      </c>
      <c r="C95" s="189">
        <f>'總圖 (分壓氫 H+ 及 溫度校正版)'!AK95</f>
        <v>-691.27133116062964</v>
      </c>
      <c r="D95" s="189">
        <f>'總圖 (分壓氫 H+ 及 溫度校正版)'!AL95</f>
        <v>-699.35536201178468</v>
      </c>
      <c r="E95" s="189">
        <f>'總圖 (分壓氫 H+ 及 溫度校正版)'!AY95</f>
        <v>17.131385045208965</v>
      </c>
      <c r="F95" s="189">
        <f>'總圖 (分壓氫 H+ 及 溫度校正版)'!AZ95</f>
        <v>32.725512242189012</v>
      </c>
      <c r="G95" s="189">
        <f>'總圖 (分壓氫 H+ 及 溫度校正版)'!BB95</f>
        <v>-9.6651103761104675</v>
      </c>
      <c r="H95" s="189">
        <f>'總圖 (分壓氫 H+ 及 溫度校正版)'!BA95</f>
        <v>57.984749815279706</v>
      </c>
      <c r="I95" s="189">
        <f>'總圖 (分壓氫 H+ 及 溫度校正版)'!BE95</f>
        <v>-83.199665567207504</v>
      </c>
      <c r="J95" s="189">
        <f>'總圖 (分壓氫 H+ 及 溫度校正版)'!BF95</f>
        <v>-25.214915751927681</v>
      </c>
    </row>
    <row r="96" spans="1:10">
      <c r="A96">
        <v>94</v>
      </c>
      <c r="B96" s="189">
        <f>'總圖 (分壓氫 H+ 及 溫度校正版)'!AJ96</f>
        <v>-724.89508707051004</v>
      </c>
      <c r="C96" s="189">
        <f>'總圖 (分壓氫 H+ 及 溫度校正版)'!AK96</f>
        <v>-691.84446661009599</v>
      </c>
      <c r="D96" s="189">
        <f>'總圖 (分壓氫 H+ 及 溫度校正版)'!AL96</f>
        <v>-697.12788386575414</v>
      </c>
      <c r="E96" s="189">
        <f>'總圖 (分壓氫 H+ 及 溫度校正版)'!AY96</f>
        <v>17.492783291675504</v>
      </c>
      <c r="F96" s="189">
        <f>'總圖 (分壓氫 H+ 及 溫度校正版)'!AZ96</f>
        <v>34.289336017879869</v>
      </c>
      <c r="G96" s="189">
        <f>'總圖 (分壓氫 H+ 及 溫度校正版)'!BB96</f>
        <v>-8.0450719303583362</v>
      </c>
      <c r="H96" s="189">
        <f>'總圖 (分壓氫 H+ 及 溫度校正版)'!BA96</f>
        <v>59.130960674442747</v>
      </c>
      <c r="I96" s="189">
        <f>'總圖 (分壓氫 H+ 及 溫度校正版)'!BE96</f>
        <v>-84.532901201786146</v>
      </c>
      <c r="J96" s="189">
        <f>'總圖 (分壓氫 H+ 及 溫度校正版)'!BF96</f>
        <v>-25.401940527343285</v>
      </c>
    </row>
    <row r="97" spans="1:10">
      <c r="A97">
        <v>95</v>
      </c>
      <c r="B97" s="189">
        <f>'總圖 (分壓氫 H+ 及 溫度校正版)'!AJ97</f>
        <v>-731.18783968222056</v>
      </c>
      <c r="C97" s="189">
        <f>'總圖 (分壓氫 H+ 及 溫度校正版)'!AK97</f>
        <v>-696.55470056901879</v>
      </c>
      <c r="D97" s="189">
        <f>'總圖 (分壓氫 H+ 及 溫度校正版)'!AL97</f>
        <v>-700.0845667473443</v>
      </c>
      <c r="E97" s="189">
        <f>'總圖 (分壓氫 H+ 及 溫度校正版)'!AY97</f>
        <v>14.75020819697497</v>
      </c>
      <c r="F97" s="189">
        <f>'總圖 (分壓氫 H+ 及 溫度校正版)'!AZ97</f>
        <v>31.869534914189536</v>
      </c>
      <c r="G97" s="189">
        <f>'總圖 (分壓氫 H+ 及 溫度校正版)'!BB97</f>
        <v>-7.5578790537420542</v>
      </c>
      <c r="H97" s="189">
        <f>'總圖 (分壓氫 H+ 及 溫度校正版)'!BA97</f>
        <v>56.546740685146311</v>
      </c>
      <c r="I97" s="189">
        <f>'總圖 (分壓氫 H+ 及 溫度校正版)'!BE97</f>
        <v>-80.968509529116361</v>
      </c>
      <c r="J97" s="189">
        <f>'總圖 (分壓氫 H+ 及 溫度校正版)'!BF97</f>
        <v>-24.421768843969929</v>
      </c>
    </row>
    <row r="98" spans="1:10">
      <c r="A98">
        <v>96</v>
      </c>
      <c r="B98" s="189">
        <f>'總圖 (分壓氫 H+ 及 溫度校正版)'!AJ98</f>
        <v>-729.68768955452038</v>
      </c>
      <c r="C98" s="189">
        <f>'總圖 (分壓氫 H+ 及 溫度校正版)'!AK98</f>
        <v>-695.15387451571519</v>
      </c>
      <c r="D98" s="189">
        <f>'總圖 (分壓氫 H+ 及 溫度校正版)'!AL98</f>
        <v>-700.02725789765987</v>
      </c>
      <c r="E98" s="189">
        <f>'總圖 (分壓氫 H+ 及 溫度校正版)'!AY98</f>
        <v>14.590857686285077</v>
      </c>
      <c r="F98" s="189">
        <f>'總圖 (分壓氫 H+ 及 溫度校正版)'!AZ98</f>
        <v>30.719754772091221</v>
      </c>
      <c r="G98" s="189">
        <f>'總圖 (分壓氫 H+ 及 溫度校正版)'!BB98</f>
        <v>-8.1247432162901134</v>
      </c>
      <c r="H98" s="189">
        <f>'總圖 (分壓氫 H+ 及 溫度校正版)'!BA98</f>
        <v>54.973395074187657</v>
      </c>
      <c r="I98" s="189">
        <f>'總圖 (分壓氫 H+ 及 溫度校正版)'!BE98</f>
        <v>-79.743619973892478</v>
      </c>
      <c r="J98" s="189">
        <f>'總圖 (分壓氫 H+ 及 溫度校正版)'!BF98</f>
        <v>-24.770224899704704</v>
      </c>
    </row>
    <row r="99" spans="1:10">
      <c r="A99">
        <v>97</v>
      </c>
      <c r="B99" s="189">
        <f>'總圖 (分壓氫 H+ 及 溫度校正版)'!AJ99</f>
        <v>-731.01447892247324</v>
      </c>
      <c r="C99" s="189">
        <f>'總圖 (分壓氫 H+ 及 溫度校正版)'!AK99</f>
        <v>-694.58658237383656</v>
      </c>
      <c r="D99" s="189">
        <f>'總圖 (分壓氫 H+ 及 溫度校正版)'!AL99</f>
        <v>-699.35740753569064</v>
      </c>
      <c r="E99" s="189">
        <f>'總圖 (分壓氫 H+ 及 溫度校正版)'!AY99</f>
        <v>14.424087426420982</v>
      </c>
      <c r="F99" s="189">
        <f>'總圖 (分壓氫 H+ 及 溫度校正版)'!AZ99</f>
        <v>31.19529613794775</v>
      </c>
      <c r="G99" s="189">
        <f>'總圖 (分壓氫 H+ 及 溫度校正版)'!BB99</f>
        <v>-8.4095581657866223</v>
      </c>
      <c r="H99" s="189">
        <f>'總圖 (分壓氫 H+ 及 溫度校正版)'!BA99</f>
        <v>56.376063015261295</v>
      </c>
      <c r="I99" s="189">
        <f>'總圖 (分壓氫 H+ 及 溫度校正版)'!BE99</f>
        <v>-80.801641343578254</v>
      </c>
      <c r="J99" s="189">
        <f>'總圖 (分壓氫 H+ 及 溫度校正版)'!BF99</f>
        <v>-24.425578328316846</v>
      </c>
    </row>
    <row r="100" spans="1:10">
      <c r="A100">
        <v>98</v>
      </c>
      <c r="B100" s="189">
        <f>'總圖 (分壓氫 H+ 及 溫度校正版)'!AJ100</f>
        <v>-753.23293221267966</v>
      </c>
      <c r="C100" s="189">
        <f>'總圖 (分壓氫 H+ 及 溫度校正版)'!AK100</f>
        <v>-716.72000785571367</v>
      </c>
      <c r="D100" s="189">
        <f>'總圖 (分壓氫 H+ 及 溫度校正版)'!AL100</f>
        <v>-737.97975024708956</v>
      </c>
      <c r="E100" s="189">
        <f>'總圖 (分壓氫 H+ 及 溫度校正版)'!AY100</f>
        <v>-14.389369937521458</v>
      </c>
      <c r="F100" s="189">
        <f>'總圖 (分壓氫 H+ 及 溫度校正版)'!AZ100</f>
        <v>-22.748956689539568</v>
      </c>
      <c r="G100" s="189">
        <f>'總圖 (分壓氫 H+ 及 溫度校正版)'!BB100</f>
        <v>-15.593440058331632</v>
      </c>
      <c r="H100" s="189">
        <f>'總圖 (分壓氫 H+ 及 溫度校正版)'!BA100</f>
        <v>-15.515103383225849</v>
      </c>
      <c r="I100" s="189">
        <f>'總圖 (分壓氫 H+ 及 溫度校正版)'!BE100</f>
        <v>-8.2891330705652138</v>
      </c>
      <c r="J100" s="189">
        <f>'總圖 (分壓氫 H+ 及 溫度校正版)'!BF100</f>
        <v>-23.804236453790953</v>
      </c>
    </row>
    <row r="101" spans="1:10">
      <c r="A101">
        <v>99</v>
      </c>
      <c r="B101" s="189">
        <f>'總圖 (分壓氫 H+ 及 溫度校正版)'!AJ101</f>
        <v>-746.96610499856706</v>
      </c>
      <c r="C101" s="189">
        <f>'總圖 (分壓氫 H+ 及 溫度校正版)'!AK101</f>
        <v>-712.98807799568931</v>
      </c>
      <c r="D101" s="189">
        <f>'總圖 (分壓氫 H+ 及 溫度校正版)'!AL101</f>
        <v>-717.53381431235471</v>
      </c>
      <c r="E101" s="189">
        <f>'總圖 (分壓氫 H+ 及 溫度校正版)'!AY101</f>
        <v>-21.101626745474462</v>
      </c>
      <c r="F101" s="189">
        <f>'總圖 (分壓氫 H+ 及 溫度校正版)'!AZ101</f>
        <v>-22.798606584601671</v>
      </c>
      <c r="G101" s="189">
        <f>'總圖 (分壓氫 H+ 及 溫度校正版)'!BB101</f>
        <v>-7.8856291816595974</v>
      </c>
      <c r="H101" s="189">
        <f>'總圖 (分壓氫 H+ 及 溫度校正版)'!BA101</f>
        <v>-16.609957242069115</v>
      </c>
      <c r="I101" s="189">
        <f>'總圖 (分壓氫 H+ 及 溫度校正版)'!BE101</f>
        <v>-8.3189742480121538</v>
      </c>
      <c r="J101" s="189">
        <f>'總圖 (分壓氫 H+ 及 溫度校正版)'!BF101</f>
        <v>-24.928931490081162</v>
      </c>
    </row>
    <row r="102" spans="1:10">
      <c r="A102">
        <v>100</v>
      </c>
      <c r="B102" s="189">
        <f>'總圖 (分壓氫 H+ 及 溫度校正版)'!AJ102</f>
        <v>-742.93637374088075</v>
      </c>
      <c r="C102" s="189">
        <f>'總圖 (分壓氫 H+ 及 溫度校正版)'!AK102</f>
        <v>-712.40634697137307</v>
      </c>
      <c r="D102" s="189">
        <f>'總圖 (分壓氫 H+ 及 溫度校正版)'!AL102</f>
        <v>-717.10162525893179</v>
      </c>
      <c r="E102" s="189">
        <f>'總圖 (分壓氫 H+ 及 溫度校正版)'!AY102</f>
        <v>-19.961850260387649</v>
      </c>
      <c r="F102" s="189">
        <f>'總圖 (分壓氫 H+ 及 溫度校正版)'!AZ102</f>
        <v>-22.385773658291413</v>
      </c>
      <c r="G102" s="189">
        <f>'總圖 (分壓氫 H+ 及 溫度校正版)'!BB102</f>
        <v>-7.3509952153749136</v>
      </c>
      <c r="H102" s="189">
        <f>'總圖 (分壓氫 H+ 及 溫度校正版)'!BA102</f>
        <v>-17.458701840820098</v>
      </c>
      <c r="I102" s="189">
        <f>'總圖 (分壓氫 H+ 及 溫度校正版)'!BE102</f>
        <v>-8.2071942662328325</v>
      </c>
      <c r="J102" s="189">
        <f>'總圖 (分壓氫 H+ 及 溫度校正版)'!BF102</f>
        <v>-25.665896107052809</v>
      </c>
    </row>
    <row r="103" spans="1:10">
      <c r="A103">
        <v>101</v>
      </c>
      <c r="B103" s="189">
        <f>'總圖 (分壓氫 H+ 及 溫度校正版)'!AJ103</f>
        <v>-746.46211789043298</v>
      </c>
      <c r="C103" s="189">
        <f>'總圖 (分壓氫 H+ 及 溫度校正版)'!AK103</f>
        <v>-713.52338372354484</v>
      </c>
      <c r="D103" s="189">
        <f>'總圖 (分壓氫 H+ 及 溫度校正版)'!AL103</f>
        <v>-718.17005050722491</v>
      </c>
      <c r="E103" s="189">
        <f>'總圖 (分壓氫 H+ 及 溫度校正版)'!AY103</f>
        <v>-20.690209885785208</v>
      </c>
      <c r="F103" s="189">
        <f>'總圖 (分壓氫 H+ 及 溫度校正版)'!AZ103</f>
        <v>-22.608798673030236</v>
      </c>
      <c r="G103" s="189">
        <f>'總圖 (分壓氫 H+ 及 溫度校正版)'!BB103</f>
        <v>-7.7487654132329613</v>
      </c>
      <c r="H103" s="189">
        <f>'總圖 (分壓氫 H+ 及 溫度校正版)'!BA103</f>
        <v>-16.778622047042106</v>
      </c>
      <c r="I103" s="189">
        <f>'總圖 (分壓氫 H+ 及 溫度校正版)'!BE103</f>
        <v>-8.1702424553551225</v>
      </c>
      <c r="J103" s="189">
        <f>'總圖 (分壓氫 H+ 及 溫度校正版)'!BF103</f>
        <v>-24.948864502397129</v>
      </c>
    </row>
    <row r="104" spans="1:10">
      <c r="A104">
        <v>102</v>
      </c>
      <c r="B104" s="189">
        <f>'總圖 (分壓氫 H+ 及 溫度校正版)'!AJ104</f>
        <v>-743.92106156363013</v>
      </c>
      <c r="C104" s="189">
        <f>'總圖 (分壓氫 H+ 及 溫度校正版)'!AK104</f>
        <v>-712.17640245760697</v>
      </c>
      <c r="D104" s="189">
        <f>'總圖 (分壓氫 H+ 及 溫度校正版)'!AL104</f>
        <v>-716.40459707231605</v>
      </c>
      <c r="E104" s="189">
        <f>'總圖 (分壓氫 H+ 及 溫度校正版)'!AY104</f>
        <v>-20.541331142454553</v>
      </c>
      <c r="F104" s="189">
        <f>'總圖 (分壓氫 H+ 及 溫度校正版)'!AZ104</f>
        <v>-22.527894382049681</v>
      </c>
      <c r="G104" s="189">
        <f>'總圖 (分壓氫 H+ 及 溫度校正版)'!BB104</f>
        <v>-7.3591557639647158</v>
      </c>
      <c r="H104" s="189">
        <f>'總圖 (分壓氫 H+ 及 溫度校正版)'!BA104</f>
        <v>-17.155301857679916</v>
      </c>
      <c r="I104" s="189">
        <f>'總圖 (分壓氫 H+ 及 溫度校正版)'!BE104</f>
        <v>-8.2733874019316573</v>
      </c>
      <c r="J104" s="189">
        <f>'總圖 (分壓氫 H+ 及 溫度校正版)'!BF104</f>
        <v>-25.42868925961146</v>
      </c>
    </row>
    <row r="105" spans="1:10">
      <c r="A105">
        <v>103</v>
      </c>
      <c r="B105" s="189">
        <f>'總圖 (分壓氫 H+ 及 溫度校正版)'!AJ105</f>
        <v>-744.63795544325683</v>
      </c>
      <c r="C105" s="189">
        <f>'總圖 (分壓氫 H+ 及 溫度校正版)'!AK105</f>
        <v>-713.50370054009954</v>
      </c>
      <c r="D105" s="189">
        <f>'總圖 (分壓氫 H+ 及 溫度校正版)'!AL105</f>
        <v>-717.06307638178907</v>
      </c>
      <c r="E105" s="189">
        <f>'總圖 (分壓氫 H+ 及 溫度校正版)'!AY105</f>
        <v>-20.535749584182554</v>
      </c>
      <c r="F105" s="189">
        <f>'總圖 (分壓氫 H+ 及 溫度校正版)'!AZ105</f>
        <v>-22.295650393669234</v>
      </c>
      <c r="G105" s="189">
        <f>'總圖 (分壓氫 H+ 及 溫度校正版)'!BB105</f>
        <v>-6.9622077404143266</v>
      </c>
      <c r="H105" s="189">
        <f>'總圖 (分壓氫 H+ 及 溫度校正版)'!BA105</f>
        <v>-17.093343462741402</v>
      </c>
      <c r="I105" s="189">
        <f>'總圖 (分壓氫 H+ 及 溫度校正版)'!BE105</f>
        <v>-8.2267651090729146</v>
      </c>
      <c r="J105" s="189">
        <f>'總圖 (分壓氫 H+ 及 溫度校正版)'!BF105</f>
        <v>-25.32010857181421</v>
      </c>
    </row>
    <row r="106" spans="1:10">
      <c r="A106">
        <v>104</v>
      </c>
      <c r="B106" s="189">
        <f>'總圖 (分壓氫 H+ 及 溫度校正版)'!AJ106</f>
        <v>-743.22112026713012</v>
      </c>
      <c r="C106" s="189">
        <f>'總圖 (分壓氫 H+ 及 溫度校正版)'!AK106</f>
        <v>-712.3183889138212</v>
      </c>
      <c r="D106" s="189">
        <f>'總圖 (分壓氫 H+ 及 溫度校正版)'!AL106</f>
        <v>-716.6026018063651</v>
      </c>
      <c r="E106" s="189">
        <f>'總圖 (分壓氫 H+ 及 溫度校正版)'!AY106</f>
        <v>-20.235583578524697</v>
      </c>
      <c r="F106" s="189">
        <f>'總圖 (分壓氫 H+ 及 溫度校正版)'!AZ106</f>
        <v>-22.398651131339022</v>
      </c>
      <c r="G106" s="189">
        <f>'總圖 (分壓氫 H+ 及 溫度校正版)'!BB106</f>
        <v>-7.2370893190730108</v>
      </c>
      <c r="H106" s="189">
        <f>'總圖 (分壓氫 H+ 及 溫度校正版)'!BA106</f>
        <v>-17.324629365080156</v>
      </c>
      <c r="I106" s="189">
        <f>'總圖 (分壓氫 H+ 及 溫度校正版)'!BE106</f>
        <v>-8.2167736401951856</v>
      </c>
      <c r="J106" s="189">
        <f>'總圖 (分壓氫 H+ 及 溫度校正版)'!BF106</f>
        <v>-25.541403005275239</v>
      </c>
    </row>
    <row r="107" spans="1:10">
      <c r="A107">
        <v>105</v>
      </c>
      <c r="B107" s="189">
        <f>'總圖 (分壓氫 H+ 及 溫度校正版)'!AJ107</f>
        <v>-742.53770116986095</v>
      </c>
      <c r="C107" s="189">
        <f>'總圖 (分壓氫 H+ 及 溫度校正版)'!AK107</f>
        <v>-713.28525042181491</v>
      </c>
      <c r="D107" s="189">
        <f>'總圖 (分壓氫 H+ 及 溫度校正版)'!AL107</f>
        <v>-715.68871871405304</v>
      </c>
      <c r="E107" s="189">
        <f>'總圖 (分壓氫 H+ 及 溫度校正版)'!AY107</f>
        <v>-20.388092675133251</v>
      </c>
      <c r="F107" s="189">
        <f>'總圖 (分壓氫 H+ 及 溫度校正版)'!AZ107</f>
        <v>-21.974852856143897</v>
      </c>
      <c r="G107" s="189">
        <f>'總圖 (分壓氫 H+ 及 溫度校正版)'!BB107</f>
        <v>-6.1323689528074183</v>
      </c>
      <c r="H107" s="189">
        <f>'總圖 (分壓氫 H+ 及 溫度校正版)'!BA107</f>
        <v>-17.429244084346976</v>
      </c>
      <c r="I107" s="189">
        <f>'總圖 (分壓氫 H+ 及 溫度校正版)'!BE107</f>
        <v>-8.232984642418657</v>
      </c>
      <c r="J107" s="189">
        <f>'總圖 (分壓氫 H+ 及 溫度校正版)'!BF107</f>
        <v>-25.66222872676552</v>
      </c>
    </row>
    <row r="108" spans="1:10">
      <c r="A108">
        <v>106</v>
      </c>
      <c r="B108" s="189">
        <f>'總圖 (分壓氫 H+ 及 溫度校正版)'!AJ108</f>
        <v>-739.35730372149146</v>
      </c>
      <c r="C108" s="189">
        <f>'總圖 (分壓氫 H+ 及 溫度校正版)'!AK108</f>
        <v>-710.19338906996347</v>
      </c>
      <c r="D108" s="189">
        <f>'總圖 (分壓氫 H+ 及 溫度校正版)'!AL108</f>
        <v>-715.04114826535749</v>
      </c>
      <c r="E108" s="189">
        <f>'總圖 (分壓氫 H+ 及 溫度校正版)'!AY108</f>
        <v>-19.587369804066967</v>
      </c>
      <c r="F108" s="189">
        <f>'總圖 (分壓氫 H+ 及 溫度校正版)'!AZ108</f>
        <v>-22.398666476478525</v>
      </c>
      <c r="G108" s="189">
        <f>'總圖 (分壓氫 H+ 及 溫度校正版)'!BB108</f>
        <v>-7.1797065460894745</v>
      </c>
      <c r="H108" s="189">
        <f>'總圖 (分壓氫 H+ 及 溫度校正版)'!BA108</f>
        <v>-18.030256602800435</v>
      </c>
      <c r="I108" s="189">
        <f>'總圖 (分壓氫 H+ 及 溫度校正版)'!BE108</f>
        <v>-8.1914269541962454</v>
      </c>
      <c r="J108" s="189">
        <f>'總圖 (分壓氫 H+ 及 溫度校正版)'!BF108</f>
        <v>-26.221683556996563</v>
      </c>
    </row>
    <row r="109" spans="1:10">
      <c r="A109">
        <v>107</v>
      </c>
      <c r="B109" s="189">
        <f>'總圖 (分壓氫 H+ 及 溫度校正版)'!AJ109</f>
        <v>-745.74442741033852</v>
      </c>
      <c r="C109" s="189">
        <f>'總圖 (分壓氫 H+ 及 溫度校正版)'!AK109</f>
        <v>-713.85384776941237</v>
      </c>
      <c r="D109" s="189">
        <f>'總圖 (分壓氫 H+ 及 溫度校正版)'!AL109</f>
        <v>-716.33906999309181</v>
      </c>
      <c r="E109" s="189">
        <f>'總圖 (分壓氫 H+ 及 溫度校正版)'!AY109</f>
        <v>-21.148505347011351</v>
      </c>
      <c r="F109" s="189">
        <f>'總圖 (分壓氫 H+ 及 溫度校正版)'!AZ109</f>
        <v>-22.251179595638433</v>
      </c>
      <c r="G109" s="189">
        <f>'總圖 (分壓氫 H+ 及 溫度校正版)'!BB109</f>
        <v>-6.6267191652393533</v>
      </c>
      <c r="H109" s="189">
        <f>'總圖 (分壓氫 H+ 及 溫度校正版)'!BA109</f>
        <v>-16.727134679025994</v>
      </c>
      <c r="I109" s="189">
        <f>'總圖 (分壓氫 H+ 及 溫度校正版)'!BE109</f>
        <v>-8.3790230554043319</v>
      </c>
      <c r="J109" s="189">
        <f>'總圖 (分壓氫 H+ 及 溫度校正版)'!BF109</f>
        <v>-25.106157734430212</v>
      </c>
    </row>
    <row r="110" spans="1:10">
      <c r="A110">
        <v>108</v>
      </c>
      <c r="B110" s="189">
        <f>'總圖 (分壓氫 H+ 及 溫度校正版)'!AJ110</f>
        <v>-746.78364719842875</v>
      </c>
      <c r="C110" s="189">
        <f>'總圖 (分壓氫 H+ 及 溫度校正版)'!AK110</f>
        <v>-714.63998955840532</v>
      </c>
      <c r="D110" s="189">
        <f>'總圖 (分壓氫 H+ 及 溫度校正版)'!AL110</f>
        <v>-716.63969941787764</v>
      </c>
      <c r="E110" s="189">
        <f>'總圖 (分壓氫 H+ 及 溫度校正版)'!AY110</f>
        <v>-21.362222878671119</v>
      </c>
      <c r="F110" s="189">
        <f>'總圖 (分壓氫 H+ 及 溫度校正版)'!AZ110</f>
        <v>-22.167090264611332</v>
      </c>
      <c r="G110" s="189">
        <f>'總圖 (分壓氫 H+ 及 溫度校正版)'!BB110</f>
        <v>-6.459640398035762</v>
      </c>
      <c r="H110" s="189">
        <f>'總圖 (分壓氫 H+ 及 溫度校正版)'!BA110</f>
        <v>-16.512317252515572</v>
      </c>
      <c r="I110" s="189">
        <f>'總圖 (分壓氫 H+ 及 溫度校正版)'!BE110</f>
        <v>-8.3824897210626403</v>
      </c>
      <c r="J110" s="189">
        <f>'總圖 (分壓氫 H+ 及 溫度校正版)'!BF110</f>
        <v>-24.89480697357811</v>
      </c>
    </row>
    <row r="111" spans="1:10">
      <c r="A111">
        <v>109</v>
      </c>
      <c r="B111" s="189">
        <f>'總圖 (分壓氫 H+ 及 溫度校正版)'!AJ111</f>
        <v>-751.67713032792653</v>
      </c>
      <c r="C111" s="189">
        <f>'總圖 (分壓氫 H+ 及 溫度校正版)'!AK111</f>
        <v>-716.24928622813002</v>
      </c>
      <c r="D111" s="189">
        <f>'總圖 (分壓氫 H+ 及 溫度校正版)'!AL111</f>
        <v>-717.52016337824784</v>
      </c>
      <c r="E111" s="189">
        <f>'總圖 (分壓氫 H+ 及 溫度校正版)'!AY111</f>
        <v>-22.648933017951876</v>
      </c>
      <c r="F111" s="189">
        <f>'總圖 (分壓氫 H+ 及 溫度校正版)'!AZ111</f>
        <v>-22.479504068380152</v>
      </c>
      <c r="G111" s="189">
        <f>'總圖 (分壓氫 H+ 及 溫度校正版)'!BB111</f>
        <v>-6.7139194739291046</v>
      </c>
      <c r="H111" s="189">
        <f>'總圖 (分壓氫 H+ 及 溫度校正版)'!BA111</f>
        <v>-15.596155644879147</v>
      </c>
      <c r="I111" s="189">
        <f>'總圖 (分壓氫 H+ 及 溫度校正版)'!BE111</f>
        <v>-8.3973283381453996</v>
      </c>
      <c r="J111" s="189">
        <f>'總圖 (分壓氫 H+ 及 溫度校正版)'!BF111</f>
        <v>-23.993483983024444</v>
      </c>
    </row>
    <row r="112" spans="1:10">
      <c r="A112">
        <v>110</v>
      </c>
      <c r="B112" s="189">
        <f>'總圖 (分壓氫 H+ 及 溫度校正版)'!AJ112</f>
        <v>-738.6924085796652</v>
      </c>
      <c r="C112" s="189">
        <f>'總圖 (分壓氫 H+ 及 溫度校正版)'!AK112</f>
        <v>-709.6662238205239</v>
      </c>
      <c r="D112" s="189">
        <f>'總圖 (分壓氫 H+ 及 溫度校正版)'!AL112</f>
        <v>-715.16171039063306</v>
      </c>
      <c r="E112" s="189">
        <f>'總圖 (分壓氫 H+ 及 溫度校正版)'!AY112</f>
        <v>-19.240291014318913</v>
      </c>
      <c r="F112" s="189">
        <f>'總圖 (分壓氫 H+ 及 溫度校正版)'!AZ112</f>
        <v>-22.348385237935645</v>
      </c>
      <c r="G112" s="189">
        <f>'總圖 (分壓氫 H+ 及 溫度校正版)'!BB112</f>
        <v>-7.4373741190287923</v>
      </c>
      <c r="H112" s="189">
        <f>'總圖 (分壓氫 H+ 及 溫度校正版)'!BA112</f>
        <v>-18.019105342523403</v>
      </c>
      <c r="I112" s="189">
        <f>'總圖 (分壓氫 H+ 及 溫度校正版)'!BE112</f>
        <v>-8.2181089324761984</v>
      </c>
      <c r="J112" s="189">
        <f>'總圖 (分壓氫 H+ 及 溫度校正版)'!BF112</f>
        <v>-26.237214274999477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HPLC(202205修正)</vt:lpstr>
      <vt:lpstr>所需資料 (氫氣檢量線PASS0綠板)</vt:lpstr>
      <vt:lpstr>鹼度出流</vt:lpstr>
      <vt:lpstr>平衡係數(4酸)</vt:lpstr>
      <vt:lpstr>平衡係數(C2-4) </vt:lpstr>
      <vt:lpstr>平衡係數(6酸) </vt:lpstr>
      <vt:lpstr>溫度校正</vt:lpstr>
      <vt:lpstr>G 計算(4酸) </vt:lpstr>
      <vt:lpstr>G 計算(C2-4)</vt:lpstr>
      <vt:lpstr>G 計算(6酸)  </vt:lpstr>
      <vt:lpstr>發酵菌路徑估算 </vt:lpstr>
      <vt:lpstr>G 個別計算(old wrong</vt:lpstr>
      <vt:lpstr>G 個別計算 (溶氫&amp;H+代0)</vt:lpstr>
      <vt:lpstr>G 個別計算 (分壓氫&amp;H+代0) </vt:lpstr>
      <vt:lpstr>G 個別計算 (發酵) wrong</vt:lpstr>
      <vt:lpstr>G 個別計算 (分壓氫-發酵產氫H+代0)</vt:lpstr>
      <vt:lpstr>總圖</vt:lpstr>
      <vt:lpstr>總圖 (分壓氫 H+ 及 溫度校正版)</vt:lpstr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2023-10-19T05:05:12Z</dcterms:modified>
</cp:coreProperties>
</file>